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0"/>
  <workbookPr filterPrivacy="1" codeName="ThisWorkbook" autoCompressPictures="0"/>
  <xr:revisionPtr revIDLastSave="0" documentId="13_ncr:1_{018EDA83-A729-704C-A5E2-A8D23161A30E}" xr6:coauthVersionLast="47" xr6:coauthVersionMax="47" xr10:uidLastSave="{00000000-0000-0000-0000-000000000000}"/>
  <bookViews>
    <workbookView xWindow="0" yWindow="500" windowWidth="28800" windowHeight="16360" tabRatio="956" firstSheet="1" activeTab="5" xr2:uid="{C9464B08-B4A0-47A8-B57E-716C562668D8}"/>
  </bookViews>
  <sheets>
    <sheet name="Total Funding Reformatted" sheetId="67" r:id="rId1"/>
    <sheet name="Step 4- Total Funding Distribu." sheetId="61" r:id="rId2"/>
    <sheet name="Step 0- FY22 Formula I&amp;G Actual" sheetId="19" r:id="rId3"/>
    <sheet name="Step1- Set % New $ and Outcomes" sheetId="55" r:id="rId4"/>
    <sheet name="Step2- $ for Outcome Measures" sheetId="57" r:id="rId5"/>
    <sheet name="Step3a -TotalAward$ (IPA) " sheetId="78" r:id="rId6"/>
    <sheet name="Step3b- STEMH$ Distribu." sheetId="34" r:id="rId7"/>
    <sheet name="Step3c- At-Risk$ Distribu." sheetId="35" r:id="rId8"/>
    <sheet name="Step3d  - EOCSCH$ (IPA)" sheetId="77" r:id="rId9"/>
    <sheet name="Step3e - Research$ Distribu." sheetId="59" r:id="rId10"/>
    <sheet name="Step3f- MP30$ Distribu." sheetId="50" r:id="rId11"/>
    <sheet name="Step3g-MP60$ Distribu." sheetId="60" r:id="rId12"/>
    <sheet name="Step3h-Dual Credit$ Distribu." sheetId="12" r:id="rId13"/>
    <sheet name="Step3i - Workload " sheetId="70" r:id="rId14"/>
    <sheet name="Data Input Instructions" sheetId="66" r:id="rId15"/>
    <sheet name="Data-Total Awards (NEW)" sheetId="80" r:id="rId16"/>
    <sheet name="DATA- STEMH Awards" sheetId="39" r:id="rId17"/>
    <sheet name="DATA- New Workforce Awards" sheetId="74" r:id="rId18"/>
    <sheet name="DATA- At-Risk Awards" sheetId="40" r:id="rId19"/>
    <sheet name="DATA - Awards Matrices" sheetId="37" r:id="rId20"/>
    <sheet name="DATA - Award Matrices Scales" sheetId="62" r:id="rId21"/>
    <sheet name="DATA-EOC SCH Calc Sheet" sheetId="41" r:id="rId22"/>
    <sheet name="DATA- Research Mission Measure" sheetId="49" r:id="rId23"/>
    <sheet name="RAW DATA-Awards" sheetId="42" r:id="rId24"/>
    <sheet name="RAW DATA-STEMH" sheetId="43" r:id="rId25"/>
    <sheet name="RAW DATA-At-Risk" sheetId="44" r:id="rId26"/>
    <sheet name="RAW DATA AY2020-21-EOC SCH" sheetId="45" r:id="rId27"/>
    <sheet name="OLD TotalAward$ Distribu. " sheetId="33" r:id="rId28"/>
    <sheet name="DATA-Total Awards (OLD)" sheetId="38" r:id="rId29"/>
    <sheet name="RAW DATA-New Workforce" sheetId="73" r:id="rId30"/>
    <sheet name="Step3b(2)- NewWork$ Distribu." sheetId="75" r:id="rId31"/>
    <sheet name="Step3d OLD - EOCSCH$ Distribu." sheetId="36" r:id="rId32"/>
  </sheets>
  <definedNames>
    <definedName name="_xlnm.Print_Area" localSheetId="8">'Step3d  - EOCSCH$ (IPA)'!$A$11:$T$47</definedName>
    <definedName name="_xlnm.Print_Area" localSheetId="31">'Step3d OLD - EOCSCH$ Distribu.'!$A$1:$T$39</definedName>
    <definedName name="_xlnm.Print_Area" localSheetId="0">'Total Funding Reformatted'!$A$1:$Y$50</definedName>
    <definedName name="_xlnm.Print_Titles" localSheetId="18">'DATA- At-Risk Awards'!$A:$C,'DATA- At-Risk Awards'!$2:$7</definedName>
    <definedName name="_xlnm.Print_Titles" localSheetId="17">'DATA- New Workforce Awards'!$A:$C,'DATA- New Workforce Awards'!$1:$7</definedName>
    <definedName name="_xlnm.Print_Titles" localSheetId="16">'DATA- STEMH Awards'!$A:$C,'DATA- STEMH Awards'!$1:$7</definedName>
    <definedName name="_xlnm.Print_Titles" localSheetId="21">'DATA-EOC SCH Calc Sheet'!$A:$A,'DATA-EOC SCH Calc Sheet'!$1:$11</definedName>
    <definedName name="_xlnm.Print_Titles" localSheetId="28">'DATA-Total Awards (OLD)'!$A:$C,'DATA-Total Awards (OLD)'!$1:$7</definedName>
    <definedName name="_xlnm.Print_Titles" localSheetId="8">'Step3d  - EOCSCH$ (IPA)'!$B:$B</definedName>
    <definedName name="_xlnm.Print_Titles" localSheetId="31">'Step3d OLD - EOCSCH$ Distribu.'!$B:$B</definedName>
    <definedName name="_xlnm.Print_Titles" localSheetId="10">'Step3f- MP30$ Distribu.'!$3:$4</definedName>
    <definedName name="Q1b_awardee">'RAW DATA-Awards'!$A$6:$AG$78</definedName>
    <definedName name="Q5a4_M30_Points_by_Sem">'Step3f- MP30$ Distribu.'!$B$5:$K$25</definedName>
    <definedName name="Raw_Awards_Data">'RAW DATA-At-Risk'!$A$6:$AG$78</definedName>
    <definedName name="Raw_STEMH_Data" localSheetId="29">'RAW DATA-New Workforce'!$A$6:$AG$78</definedName>
    <definedName name="Raw_STEMH_Data">'RAW DATA-STEMH'!$A$6:$AG$78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U7" i="61" l="1"/>
  <c r="AC19" i="61"/>
  <c r="AC13" i="61"/>
  <c r="AC8" i="61"/>
  <c r="Y6" i="67"/>
  <c r="C48" i="67"/>
  <c r="C46" i="67"/>
  <c r="C42" i="67"/>
  <c r="C40" i="67"/>
  <c r="C36" i="67"/>
  <c r="C34" i="67"/>
  <c r="C32" i="67"/>
  <c r="C30" i="67"/>
  <c r="C28" i="67"/>
  <c r="C25" i="67"/>
  <c r="C24" i="67"/>
  <c r="C23" i="67"/>
  <c r="C18" i="67"/>
  <c r="C19" i="67"/>
  <c r="C20" i="67"/>
  <c r="C17" i="67"/>
  <c r="C16" i="67"/>
  <c r="C11" i="67"/>
  <c r="C12" i="67"/>
  <c r="C13" i="67"/>
  <c r="C10" i="67"/>
  <c r="C9" i="67"/>
  <c r="I10" i="55"/>
  <c r="C36" i="61"/>
  <c r="C35" i="61"/>
  <c r="C33" i="61"/>
  <c r="C32" i="61"/>
  <c r="C30" i="61"/>
  <c r="C29" i="61"/>
  <c r="C28" i="61"/>
  <c r="C27" i="61"/>
  <c r="C26" i="61"/>
  <c r="C25" i="61"/>
  <c r="C24" i="61"/>
  <c r="C23" i="61"/>
  <c r="C22" i="61"/>
  <c r="C21" i="61"/>
  <c r="C20" i="61"/>
  <c r="C17" i="61"/>
  <c r="C16" i="61"/>
  <c r="C15" i="61"/>
  <c r="C14" i="61"/>
  <c r="C11" i="61"/>
  <c r="C10" i="61"/>
  <c r="C9" i="61"/>
  <c r="AA8" i="61"/>
  <c r="AA13" i="61"/>
  <c r="U19" i="61"/>
  <c r="AA19" i="61" s="1"/>
  <c r="C19" i="77" l="1"/>
  <c r="C25" i="77"/>
  <c r="C44" i="77"/>
  <c r="I31" i="55"/>
  <c r="C45" i="77" l="1"/>
  <c r="O10" i="37" l="1"/>
  <c r="AQ241" i="80"/>
  <c r="AP241" i="80"/>
  <c r="BI240" i="80"/>
  <c r="BH240" i="80"/>
  <c r="BG240" i="80"/>
  <c r="BG245" i="80" s="1"/>
  <c r="BF240" i="80"/>
  <c r="BF245" i="80" s="1"/>
  <c r="BE240" i="80"/>
  <c r="BE245" i="80" s="1"/>
  <c r="BD240" i="80"/>
  <c r="BC240" i="80"/>
  <c r="BB240" i="80"/>
  <c r="BA240" i="80"/>
  <c r="AZ240" i="80"/>
  <c r="AW240" i="80"/>
  <c r="AW245" i="80" s="1"/>
  <c r="AV240" i="80"/>
  <c r="AV245" i="80" s="1"/>
  <c r="AU240" i="80"/>
  <c r="AU245" i="80" s="1"/>
  <c r="AT240" i="80"/>
  <c r="AT245" i="80" s="1"/>
  <c r="AS240" i="80"/>
  <c r="AS245" i="80" s="1"/>
  <c r="AR240" i="80"/>
  <c r="AR245" i="80" s="1"/>
  <c r="AQ240" i="80"/>
  <c r="AQ245" i="80" s="1"/>
  <c r="AP240" i="80"/>
  <c r="AP245" i="80" s="1"/>
  <c r="AO240" i="80"/>
  <c r="AO245" i="80" s="1"/>
  <c r="AN240" i="80"/>
  <c r="AN245" i="80" s="1"/>
  <c r="AK240" i="80"/>
  <c r="AK245" i="80" s="1"/>
  <c r="AJ240" i="80"/>
  <c r="AJ245" i="80" s="1"/>
  <c r="AI240" i="80"/>
  <c r="AI245" i="80" s="1"/>
  <c r="AH240" i="80"/>
  <c r="AH245" i="80" s="1"/>
  <c r="AG240" i="80"/>
  <c r="AG245" i="80" s="1"/>
  <c r="AF240" i="80"/>
  <c r="AF245" i="80" s="1"/>
  <c r="AE240" i="80"/>
  <c r="AE245" i="80" s="1"/>
  <c r="AD240" i="80"/>
  <c r="AD245" i="80" s="1"/>
  <c r="AC240" i="80"/>
  <c r="AC245" i="80" s="1"/>
  <c r="AB240" i="80"/>
  <c r="AB245" i="80" s="1"/>
  <c r="Y240" i="80"/>
  <c r="Y245" i="80" s="1"/>
  <c r="X240" i="80"/>
  <c r="X245" i="80" s="1"/>
  <c r="W240" i="80"/>
  <c r="W245" i="80" s="1"/>
  <c r="V240" i="80"/>
  <c r="V245" i="80" s="1"/>
  <c r="U240" i="80"/>
  <c r="U245" i="80" s="1"/>
  <c r="T240" i="80"/>
  <c r="T245" i="80" s="1"/>
  <c r="S240" i="80"/>
  <c r="S245" i="80" s="1"/>
  <c r="R240" i="80"/>
  <c r="R245" i="80" s="1"/>
  <c r="Q240" i="80"/>
  <c r="Q245" i="80" s="1"/>
  <c r="P240" i="80"/>
  <c r="P245" i="80" s="1"/>
  <c r="M240" i="80"/>
  <c r="M245" i="80" s="1"/>
  <c r="L240" i="80"/>
  <c r="L245" i="80" s="1"/>
  <c r="K240" i="80"/>
  <c r="K245" i="80" s="1"/>
  <c r="J240" i="80"/>
  <c r="J245" i="80" s="1"/>
  <c r="I240" i="80"/>
  <c r="I245" i="80" s="1"/>
  <c r="H240" i="80"/>
  <c r="H245" i="80" s="1"/>
  <c r="G240" i="80"/>
  <c r="G245" i="80" s="1"/>
  <c r="F240" i="80"/>
  <c r="F245" i="80" s="1"/>
  <c r="E240" i="80"/>
  <c r="E245" i="80" s="1"/>
  <c r="D240" i="80"/>
  <c r="D245" i="80" s="1"/>
  <c r="C240" i="80"/>
  <c r="B240" i="80"/>
  <c r="B246" i="80" s="1"/>
  <c r="BS239" i="80"/>
  <c r="BI239" i="80"/>
  <c r="BH239" i="80"/>
  <c r="BH244" i="80" s="1"/>
  <c r="BG239" i="80"/>
  <c r="BG244" i="80" s="1"/>
  <c r="BF239" i="80"/>
  <c r="BF244" i="80" s="1"/>
  <c r="BE239" i="80"/>
  <c r="BE244" i="80" s="1"/>
  <c r="BD239" i="80"/>
  <c r="BD244" i="80" s="1"/>
  <c r="BC239" i="80"/>
  <c r="BC244" i="80" s="1"/>
  <c r="BB239" i="80"/>
  <c r="BA239" i="80"/>
  <c r="AZ239" i="80"/>
  <c r="AZ244" i="80" s="1"/>
  <c r="AW239" i="80"/>
  <c r="AW244" i="80" s="1"/>
  <c r="AV239" i="80"/>
  <c r="AV244" i="80" s="1"/>
  <c r="AU239" i="80"/>
  <c r="AU244" i="80" s="1"/>
  <c r="AT239" i="80"/>
  <c r="AT244" i="80" s="1"/>
  <c r="AS239" i="80"/>
  <c r="AS244" i="80" s="1"/>
  <c r="AR239" i="80"/>
  <c r="AR244" i="80" s="1"/>
  <c r="AQ239" i="80"/>
  <c r="AQ244" i="80" s="1"/>
  <c r="AP239" i="80"/>
  <c r="AP244" i="80" s="1"/>
  <c r="AO239" i="80"/>
  <c r="AO244" i="80" s="1"/>
  <c r="AN239" i="80"/>
  <c r="AN244" i="80" s="1"/>
  <c r="AK239" i="80"/>
  <c r="AK244" i="80" s="1"/>
  <c r="AJ239" i="80"/>
  <c r="AJ244" i="80" s="1"/>
  <c r="AI239" i="80"/>
  <c r="AI244" i="80" s="1"/>
  <c r="AH239" i="80"/>
  <c r="AH244" i="80" s="1"/>
  <c r="AG239" i="80"/>
  <c r="AG244" i="80" s="1"/>
  <c r="AF239" i="80"/>
  <c r="AF244" i="80" s="1"/>
  <c r="AE239" i="80"/>
  <c r="AE244" i="80" s="1"/>
  <c r="AD239" i="80"/>
  <c r="AD244" i="80" s="1"/>
  <c r="AC239" i="80"/>
  <c r="AC244" i="80" s="1"/>
  <c r="AB239" i="80"/>
  <c r="AB244" i="80" s="1"/>
  <c r="Y239" i="80"/>
  <c r="Y244" i="80" s="1"/>
  <c r="X239" i="80"/>
  <c r="X244" i="80" s="1"/>
  <c r="W239" i="80"/>
  <c r="W244" i="80" s="1"/>
  <c r="V239" i="80"/>
  <c r="V244" i="80" s="1"/>
  <c r="U239" i="80"/>
  <c r="U244" i="80" s="1"/>
  <c r="T239" i="80"/>
  <c r="T244" i="80" s="1"/>
  <c r="S239" i="80"/>
  <c r="S244" i="80" s="1"/>
  <c r="R239" i="80"/>
  <c r="R244" i="80" s="1"/>
  <c r="Q239" i="80"/>
  <c r="Q244" i="80" s="1"/>
  <c r="P239" i="80"/>
  <c r="P244" i="80" s="1"/>
  <c r="M239" i="80"/>
  <c r="M244" i="80" s="1"/>
  <c r="L239" i="80"/>
  <c r="L244" i="80" s="1"/>
  <c r="K239" i="80"/>
  <c r="K244" i="80" s="1"/>
  <c r="J239" i="80"/>
  <c r="J244" i="80" s="1"/>
  <c r="I239" i="80"/>
  <c r="I244" i="80" s="1"/>
  <c r="H239" i="80"/>
  <c r="H244" i="80" s="1"/>
  <c r="G239" i="80"/>
  <c r="G244" i="80" s="1"/>
  <c r="F239" i="80"/>
  <c r="F244" i="80" s="1"/>
  <c r="E239" i="80"/>
  <c r="E244" i="80" s="1"/>
  <c r="D239" i="80"/>
  <c r="D244" i="80" s="1"/>
  <c r="C239" i="80"/>
  <c r="B239" i="80"/>
  <c r="BX238" i="80"/>
  <c r="BP238" i="80"/>
  <c r="BI238" i="80"/>
  <c r="BI243" i="80" s="1"/>
  <c r="BH238" i="80"/>
  <c r="BG238" i="80"/>
  <c r="BF238" i="80"/>
  <c r="BF243" i="80" s="1"/>
  <c r="BE238" i="80"/>
  <c r="BD238" i="80"/>
  <c r="BD243" i="80" s="1"/>
  <c r="BC238" i="80"/>
  <c r="BC243" i="80" s="1"/>
  <c r="BB238" i="80"/>
  <c r="BB243" i="80" s="1"/>
  <c r="BA238" i="80"/>
  <c r="BA243" i="80" s="1"/>
  <c r="AZ238" i="80"/>
  <c r="AW238" i="80"/>
  <c r="AW243" i="80" s="1"/>
  <c r="AV238" i="80"/>
  <c r="AV243" i="80" s="1"/>
  <c r="AU238" i="80"/>
  <c r="AT238" i="80"/>
  <c r="AS238" i="80"/>
  <c r="AS243" i="80" s="1"/>
  <c r="AR238" i="80"/>
  <c r="AR243" i="80" s="1"/>
  <c r="AQ238" i="80"/>
  <c r="AQ243" i="80" s="1"/>
  <c r="AP238" i="80"/>
  <c r="AO238" i="80"/>
  <c r="AO243" i="80" s="1"/>
  <c r="AN238" i="80"/>
  <c r="AN243" i="80" s="1"/>
  <c r="AK238" i="80"/>
  <c r="AJ238" i="80"/>
  <c r="AI238" i="80"/>
  <c r="AI243" i="80" s="1"/>
  <c r="AH238" i="80"/>
  <c r="AH243" i="80" s="1"/>
  <c r="AG238" i="80"/>
  <c r="AG243" i="80" s="1"/>
  <c r="AF238" i="80"/>
  <c r="AE238" i="80"/>
  <c r="AE243" i="80" s="1"/>
  <c r="AD238" i="80"/>
  <c r="AD243" i="80" s="1"/>
  <c r="AC238" i="80"/>
  <c r="AB238" i="80"/>
  <c r="Y238" i="80"/>
  <c r="Y243" i="80" s="1"/>
  <c r="X238" i="80"/>
  <c r="W238" i="80"/>
  <c r="V238" i="80"/>
  <c r="U238" i="80"/>
  <c r="U243" i="80" s="1"/>
  <c r="T238" i="80"/>
  <c r="T243" i="80" s="1"/>
  <c r="S238" i="80"/>
  <c r="R238" i="80"/>
  <c r="Q238" i="80"/>
  <c r="Q243" i="80" s="1"/>
  <c r="P238" i="80"/>
  <c r="M238" i="80"/>
  <c r="L238" i="80"/>
  <c r="K238" i="80"/>
  <c r="K243" i="80" s="1"/>
  <c r="J238" i="80"/>
  <c r="J243" i="80" s="1"/>
  <c r="I238" i="80"/>
  <c r="H238" i="80"/>
  <c r="G238" i="80"/>
  <c r="G243" i="80" s="1"/>
  <c r="F238" i="80"/>
  <c r="E238" i="80"/>
  <c r="D238" i="80"/>
  <c r="C238" i="80"/>
  <c r="B238" i="80"/>
  <c r="BF231" i="80"/>
  <c r="BI230" i="80"/>
  <c r="BH230" i="80"/>
  <c r="BG230" i="80"/>
  <c r="BG235" i="80" s="1"/>
  <c r="BF230" i="80"/>
  <c r="BF235" i="80" s="1"/>
  <c r="BE230" i="80"/>
  <c r="BD230" i="80"/>
  <c r="BD235" i="80" s="1"/>
  <c r="BC230" i="80"/>
  <c r="BC235" i="80" s="1"/>
  <c r="BB230" i="80"/>
  <c r="BB235" i="80" s="1"/>
  <c r="BA230" i="80"/>
  <c r="AZ230" i="80"/>
  <c r="AW230" i="80"/>
  <c r="AW235" i="80" s="1"/>
  <c r="AV230" i="80"/>
  <c r="AV235" i="80" s="1"/>
  <c r="AU230" i="80"/>
  <c r="AU235" i="80" s="1"/>
  <c r="AT230" i="80"/>
  <c r="AT235" i="80" s="1"/>
  <c r="AS230" i="80"/>
  <c r="AS235" i="80" s="1"/>
  <c r="AR230" i="80"/>
  <c r="AR235" i="80" s="1"/>
  <c r="AQ230" i="80"/>
  <c r="AQ235" i="80" s="1"/>
  <c r="AP230" i="80"/>
  <c r="AP235" i="80" s="1"/>
  <c r="AO230" i="80"/>
  <c r="AO235" i="80" s="1"/>
  <c r="AN230" i="80"/>
  <c r="AN235" i="80" s="1"/>
  <c r="AK230" i="80"/>
  <c r="AK235" i="80" s="1"/>
  <c r="AJ230" i="80"/>
  <c r="AJ235" i="80" s="1"/>
  <c r="AI230" i="80"/>
  <c r="AI235" i="80" s="1"/>
  <c r="AH230" i="80"/>
  <c r="AH235" i="80" s="1"/>
  <c r="AG230" i="80"/>
  <c r="AG235" i="80" s="1"/>
  <c r="AF230" i="80"/>
  <c r="AF235" i="80" s="1"/>
  <c r="AE230" i="80"/>
  <c r="AE235" i="80" s="1"/>
  <c r="AD230" i="80"/>
  <c r="AD235" i="80" s="1"/>
  <c r="AC230" i="80"/>
  <c r="AC235" i="80" s="1"/>
  <c r="AB230" i="80"/>
  <c r="AB235" i="80" s="1"/>
  <c r="Y230" i="80"/>
  <c r="Y235" i="80" s="1"/>
  <c r="X230" i="80"/>
  <c r="X235" i="80" s="1"/>
  <c r="W230" i="80"/>
  <c r="W235" i="80" s="1"/>
  <c r="V230" i="80"/>
  <c r="V235" i="80" s="1"/>
  <c r="U230" i="80"/>
  <c r="U235" i="80" s="1"/>
  <c r="T230" i="80"/>
  <c r="T235" i="80" s="1"/>
  <c r="S230" i="80"/>
  <c r="S235" i="80" s="1"/>
  <c r="R230" i="80"/>
  <c r="R235" i="80" s="1"/>
  <c r="Q230" i="80"/>
  <c r="Q235" i="80" s="1"/>
  <c r="P230" i="80"/>
  <c r="P235" i="80" s="1"/>
  <c r="M230" i="80"/>
  <c r="M235" i="80" s="1"/>
  <c r="L230" i="80"/>
  <c r="L235" i="80" s="1"/>
  <c r="K230" i="80"/>
  <c r="K235" i="80" s="1"/>
  <c r="J230" i="80"/>
  <c r="J235" i="80" s="1"/>
  <c r="I230" i="80"/>
  <c r="I235" i="80" s="1"/>
  <c r="H230" i="80"/>
  <c r="H235" i="80" s="1"/>
  <c r="G230" i="80"/>
  <c r="G235" i="80" s="1"/>
  <c r="F230" i="80"/>
  <c r="F235" i="80" s="1"/>
  <c r="E230" i="80"/>
  <c r="E235" i="80" s="1"/>
  <c r="E236" i="80" s="1"/>
  <c r="D230" i="80"/>
  <c r="D235" i="80" s="1"/>
  <c r="C230" i="80"/>
  <c r="B230" i="80"/>
  <c r="B236" i="80" s="1"/>
  <c r="BP229" i="80"/>
  <c r="BO229" i="80"/>
  <c r="BI229" i="80"/>
  <c r="BI234" i="80" s="1"/>
  <c r="BH229" i="80"/>
  <c r="BH234" i="80" s="1"/>
  <c r="BG229" i="80"/>
  <c r="BG234" i="80" s="1"/>
  <c r="BF229" i="80"/>
  <c r="BF234" i="80" s="1"/>
  <c r="BE229" i="80"/>
  <c r="BE234" i="80" s="1"/>
  <c r="BD229" i="80"/>
  <c r="BD234" i="80" s="1"/>
  <c r="BC229" i="80"/>
  <c r="BC234" i="80" s="1"/>
  <c r="BB229" i="80"/>
  <c r="BA229" i="80"/>
  <c r="BA234" i="80" s="1"/>
  <c r="AZ229" i="80"/>
  <c r="AZ234" i="80" s="1"/>
  <c r="AW229" i="80"/>
  <c r="AW234" i="80" s="1"/>
  <c r="AV229" i="80"/>
  <c r="AV234" i="80" s="1"/>
  <c r="AU229" i="80"/>
  <c r="AU234" i="80" s="1"/>
  <c r="AT229" i="80"/>
  <c r="AT234" i="80" s="1"/>
  <c r="AS229" i="80"/>
  <c r="AS234" i="80" s="1"/>
  <c r="AR229" i="80"/>
  <c r="AR234" i="80" s="1"/>
  <c r="AQ229" i="80"/>
  <c r="AQ234" i="80" s="1"/>
  <c r="AP229" i="80"/>
  <c r="AP234" i="80" s="1"/>
  <c r="AO229" i="80"/>
  <c r="AO234" i="80" s="1"/>
  <c r="AN229" i="80"/>
  <c r="AN234" i="80" s="1"/>
  <c r="AK229" i="80"/>
  <c r="AK234" i="80" s="1"/>
  <c r="AJ229" i="80"/>
  <c r="AJ234" i="80" s="1"/>
  <c r="AI229" i="80"/>
  <c r="AI234" i="80" s="1"/>
  <c r="AH229" i="80"/>
  <c r="AH234" i="80" s="1"/>
  <c r="AG229" i="80"/>
  <c r="AG234" i="80" s="1"/>
  <c r="AF229" i="80"/>
  <c r="AF234" i="80" s="1"/>
  <c r="AE229" i="80"/>
  <c r="AE234" i="80" s="1"/>
  <c r="AD229" i="80"/>
  <c r="AD234" i="80" s="1"/>
  <c r="AC229" i="80"/>
  <c r="AC234" i="80" s="1"/>
  <c r="AB229" i="80"/>
  <c r="AB234" i="80" s="1"/>
  <c r="Y229" i="80"/>
  <c r="Y234" i="80" s="1"/>
  <c r="X229" i="80"/>
  <c r="X234" i="80" s="1"/>
  <c r="W229" i="80"/>
  <c r="W234" i="80" s="1"/>
  <c r="V229" i="80"/>
  <c r="V234" i="80" s="1"/>
  <c r="U229" i="80"/>
  <c r="U234" i="80" s="1"/>
  <c r="T229" i="80"/>
  <c r="T234" i="80" s="1"/>
  <c r="S229" i="80"/>
  <c r="S234" i="80" s="1"/>
  <c r="R229" i="80"/>
  <c r="R234" i="80" s="1"/>
  <c r="Q229" i="80"/>
  <c r="Q234" i="80" s="1"/>
  <c r="P229" i="80"/>
  <c r="P234" i="80" s="1"/>
  <c r="M229" i="80"/>
  <c r="M234" i="80" s="1"/>
  <c r="L229" i="80"/>
  <c r="L234" i="80" s="1"/>
  <c r="K229" i="80"/>
  <c r="K234" i="80" s="1"/>
  <c r="J229" i="80"/>
  <c r="J234" i="80" s="1"/>
  <c r="I229" i="80"/>
  <c r="I234" i="80" s="1"/>
  <c r="H229" i="80"/>
  <c r="H234" i="80" s="1"/>
  <c r="G229" i="80"/>
  <c r="G234" i="80" s="1"/>
  <c r="F229" i="80"/>
  <c r="F234" i="80" s="1"/>
  <c r="E229" i="80"/>
  <c r="E234" i="80" s="1"/>
  <c r="D229" i="80"/>
  <c r="D234" i="80" s="1"/>
  <c r="C229" i="80"/>
  <c r="B229" i="80"/>
  <c r="BV228" i="80"/>
  <c r="BU228" i="80"/>
  <c r="BI228" i="80"/>
  <c r="BH228" i="80"/>
  <c r="BH233" i="80" s="1"/>
  <c r="BG228" i="80"/>
  <c r="BG233" i="80" s="1"/>
  <c r="BF228" i="80"/>
  <c r="BF233" i="80" s="1"/>
  <c r="BE228" i="80"/>
  <c r="BE233" i="80" s="1"/>
  <c r="BD228" i="80"/>
  <c r="BD233" i="80" s="1"/>
  <c r="BC228" i="80"/>
  <c r="BC233" i="80" s="1"/>
  <c r="BB228" i="80"/>
  <c r="BB233" i="80" s="1"/>
  <c r="BA228" i="80"/>
  <c r="AZ228" i="80"/>
  <c r="AZ233" i="80" s="1"/>
  <c r="AW228" i="80"/>
  <c r="AW233" i="80" s="1"/>
  <c r="AV228" i="80"/>
  <c r="AV233" i="80" s="1"/>
  <c r="AU228" i="80"/>
  <c r="AU233" i="80" s="1"/>
  <c r="AT228" i="80"/>
  <c r="AT233" i="80" s="1"/>
  <c r="AS228" i="80"/>
  <c r="AS233" i="80" s="1"/>
  <c r="AR228" i="80"/>
  <c r="AR233" i="80" s="1"/>
  <c r="AQ228" i="80"/>
  <c r="AP228" i="80"/>
  <c r="AP233" i="80" s="1"/>
  <c r="AO228" i="80"/>
  <c r="AO233" i="80" s="1"/>
  <c r="AN228" i="80"/>
  <c r="AN233" i="80" s="1"/>
  <c r="AK228" i="80"/>
  <c r="AK233" i="80" s="1"/>
  <c r="AJ228" i="80"/>
  <c r="AJ233" i="80" s="1"/>
  <c r="AI228" i="80"/>
  <c r="AI233" i="80" s="1"/>
  <c r="AH228" i="80"/>
  <c r="AH233" i="80" s="1"/>
  <c r="AG228" i="80"/>
  <c r="AG233" i="80" s="1"/>
  <c r="AF228" i="80"/>
  <c r="AF233" i="80" s="1"/>
  <c r="AE228" i="80"/>
  <c r="AE233" i="80" s="1"/>
  <c r="AD228" i="80"/>
  <c r="AD233" i="80" s="1"/>
  <c r="AC228" i="80"/>
  <c r="AC233" i="80" s="1"/>
  <c r="AB228" i="80"/>
  <c r="AB233" i="80" s="1"/>
  <c r="Y228" i="80"/>
  <c r="Y233" i="80" s="1"/>
  <c r="X228" i="80"/>
  <c r="X233" i="80" s="1"/>
  <c r="W228" i="80"/>
  <c r="V228" i="80"/>
  <c r="U228" i="80"/>
  <c r="U233" i="80" s="1"/>
  <c r="T228" i="80"/>
  <c r="T233" i="80" s="1"/>
  <c r="S228" i="80"/>
  <c r="S233" i="80" s="1"/>
  <c r="R228" i="80"/>
  <c r="R233" i="80" s="1"/>
  <c r="Q228" i="80"/>
  <c r="Q233" i="80" s="1"/>
  <c r="P228" i="80"/>
  <c r="M228" i="80"/>
  <c r="M233" i="80" s="1"/>
  <c r="L228" i="80"/>
  <c r="L233" i="80" s="1"/>
  <c r="K228" i="80"/>
  <c r="K233" i="80" s="1"/>
  <c r="J228" i="80"/>
  <c r="J233" i="80" s="1"/>
  <c r="I228" i="80"/>
  <c r="I233" i="80" s="1"/>
  <c r="H228" i="80"/>
  <c r="H233" i="80" s="1"/>
  <c r="G228" i="80"/>
  <c r="G233" i="80" s="1"/>
  <c r="F228" i="80"/>
  <c r="F233" i="80" s="1"/>
  <c r="E228" i="80"/>
  <c r="E233" i="80" s="1"/>
  <c r="D228" i="80"/>
  <c r="C228" i="80"/>
  <c r="B228" i="80"/>
  <c r="E221" i="80"/>
  <c r="BI220" i="80"/>
  <c r="BI225" i="80" s="1"/>
  <c r="BH220" i="80"/>
  <c r="BH225" i="80" s="1"/>
  <c r="BG220" i="80"/>
  <c r="BF220" i="80"/>
  <c r="BE220" i="80"/>
  <c r="BE225" i="80" s="1"/>
  <c r="BD220" i="80"/>
  <c r="BD225" i="80" s="1"/>
  <c r="BC220" i="80"/>
  <c r="BC225" i="80" s="1"/>
  <c r="BB220" i="80"/>
  <c r="BB225" i="80" s="1"/>
  <c r="BB226" i="80" s="1"/>
  <c r="BA220" i="80"/>
  <c r="BA225" i="80" s="1"/>
  <c r="AZ220" i="80"/>
  <c r="AZ225" i="80" s="1"/>
  <c r="AW220" i="80"/>
  <c r="AW225" i="80" s="1"/>
  <c r="AV220" i="80"/>
  <c r="AV225" i="80" s="1"/>
  <c r="AU220" i="80"/>
  <c r="AU225" i="80" s="1"/>
  <c r="AT220" i="80"/>
  <c r="AT225" i="80" s="1"/>
  <c r="AS220" i="80"/>
  <c r="AS225" i="80" s="1"/>
  <c r="AR220" i="80"/>
  <c r="AR225" i="80" s="1"/>
  <c r="AQ220" i="80"/>
  <c r="AQ225" i="80" s="1"/>
  <c r="AP220" i="80"/>
  <c r="AP225" i="80" s="1"/>
  <c r="AO220" i="80"/>
  <c r="AO225" i="80" s="1"/>
  <c r="AN220" i="80"/>
  <c r="AN225" i="80" s="1"/>
  <c r="AK220" i="80"/>
  <c r="AK225" i="80" s="1"/>
  <c r="AJ220" i="80"/>
  <c r="AJ225" i="80" s="1"/>
  <c r="AI220" i="80"/>
  <c r="AI225" i="80" s="1"/>
  <c r="AH220" i="80"/>
  <c r="AH225" i="80" s="1"/>
  <c r="AG220" i="80"/>
  <c r="AG225" i="80" s="1"/>
  <c r="AF220" i="80"/>
  <c r="AF225" i="80" s="1"/>
  <c r="AE220" i="80"/>
  <c r="AE225" i="80" s="1"/>
  <c r="AD220" i="80"/>
  <c r="AD225" i="80" s="1"/>
  <c r="AC220" i="80"/>
  <c r="AC225" i="80" s="1"/>
  <c r="AB220" i="80"/>
  <c r="AB225" i="80" s="1"/>
  <c r="Y220" i="80"/>
  <c r="Y225" i="80" s="1"/>
  <c r="X220" i="80"/>
  <c r="X225" i="80" s="1"/>
  <c r="W220" i="80"/>
  <c r="W225" i="80" s="1"/>
  <c r="V220" i="80"/>
  <c r="V225" i="80" s="1"/>
  <c r="U220" i="80"/>
  <c r="U225" i="80" s="1"/>
  <c r="T220" i="80"/>
  <c r="T225" i="80" s="1"/>
  <c r="S220" i="80"/>
  <c r="S225" i="80" s="1"/>
  <c r="R220" i="80"/>
  <c r="R225" i="80" s="1"/>
  <c r="Q220" i="80"/>
  <c r="Q225" i="80" s="1"/>
  <c r="P220" i="80"/>
  <c r="P225" i="80" s="1"/>
  <c r="M220" i="80"/>
  <c r="M225" i="80" s="1"/>
  <c r="L220" i="80"/>
  <c r="L225" i="80" s="1"/>
  <c r="K220" i="80"/>
  <c r="K225" i="80" s="1"/>
  <c r="J220" i="80"/>
  <c r="J225" i="80" s="1"/>
  <c r="I220" i="80"/>
  <c r="I225" i="80" s="1"/>
  <c r="H220" i="80"/>
  <c r="H225" i="80" s="1"/>
  <c r="G220" i="80"/>
  <c r="G225" i="80" s="1"/>
  <c r="F220" i="80"/>
  <c r="F225" i="80" s="1"/>
  <c r="E220" i="80"/>
  <c r="E225" i="80" s="1"/>
  <c r="D220" i="80"/>
  <c r="D225" i="80" s="1"/>
  <c r="C220" i="80"/>
  <c r="B220" i="80"/>
  <c r="B226" i="80" s="1"/>
  <c r="BI219" i="80"/>
  <c r="BH219" i="80"/>
  <c r="BH224" i="80" s="1"/>
  <c r="BG219" i="80"/>
  <c r="BG224" i="80" s="1"/>
  <c r="BF219" i="80"/>
  <c r="BE219" i="80"/>
  <c r="BE224" i="80" s="1"/>
  <c r="BD219" i="80"/>
  <c r="BC219" i="80"/>
  <c r="BC224" i="80" s="1"/>
  <c r="BB219" i="80"/>
  <c r="BB224" i="80" s="1"/>
  <c r="BA219" i="80"/>
  <c r="BA224" i="80" s="1"/>
  <c r="AZ219" i="80"/>
  <c r="AW219" i="80"/>
  <c r="AW224" i="80" s="1"/>
  <c r="AV219" i="80"/>
  <c r="AV224" i="80" s="1"/>
  <c r="AU219" i="80"/>
  <c r="AU224" i="80" s="1"/>
  <c r="AT219" i="80"/>
  <c r="AT224" i="80" s="1"/>
  <c r="AS219" i="80"/>
  <c r="AS224" i="80" s="1"/>
  <c r="AR219" i="80"/>
  <c r="AR224" i="80" s="1"/>
  <c r="AQ219" i="80"/>
  <c r="AQ224" i="80" s="1"/>
  <c r="AP219" i="80"/>
  <c r="AP224" i="80" s="1"/>
  <c r="AO219" i="80"/>
  <c r="AO224" i="80" s="1"/>
  <c r="AN219" i="80"/>
  <c r="AN224" i="80" s="1"/>
  <c r="AK219" i="80"/>
  <c r="AK224" i="80" s="1"/>
  <c r="AJ219" i="80"/>
  <c r="AI219" i="80"/>
  <c r="AI224" i="80" s="1"/>
  <c r="AH219" i="80"/>
  <c r="AH224" i="80" s="1"/>
  <c r="AG219" i="80"/>
  <c r="AG224" i="80" s="1"/>
  <c r="AF219" i="80"/>
  <c r="AF224" i="80" s="1"/>
  <c r="AE219" i="80"/>
  <c r="AE224" i="80" s="1"/>
  <c r="AD219" i="80"/>
  <c r="AD224" i="80" s="1"/>
  <c r="AC219" i="80"/>
  <c r="AC224" i="80" s="1"/>
  <c r="AB219" i="80"/>
  <c r="Y219" i="80"/>
  <c r="Y224" i="80" s="1"/>
  <c r="X219" i="80"/>
  <c r="X224" i="80" s="1"/>
  <c r="W219" i="80"/>
  <c r="V219" i="80"/>
  <c r="V224" i="80" s="1"/>
  <c r="U219" i="80"/>
  <c r="U224" i="80" s="1"/>
  <c r="T219" i="80"/>
  <c r="T224" i="80" s="1"/>
  <c r="S219" i="80"/>
  <c r="S224" i="80" s="1"/>
  <c r="R219" i="80"/>
  <c r="R224" i="80" s="1"/>
  <c r="Q219" i="80"/>
  <c r="Q224" i="80" s="1"/>
  <c r="P219" i="80"/>
  <c r="P224" i="80" s="1"/>
  <c r="M219" i="80"/>
  <c r="L219" i="80"/>
  <c r="L224" i="80" s="1"/>
  <c r="K219" i="80"/>
  <c r="K224" i="80" s="1"/>
  <c r="J219" i="80"/>
  <c r="J224" i="80" s="1"/>
  <c r="I219" i="80"/>
  <c r="I224" i="80" s="1"/>
  <c r="H219" i="80"/>
  <c r="H224" i="80" s="1"/>
  <c r="G219" i="80"/>
  <c r="G224" i="80" s="1"/>
  <c r="F219" i="80"/>
  <c r="F224" i="80" s="1"/>
  <c r="E219" i="80"/>
  <c r="E224" i="80" s="1"/>
  <c r="D219" i="80"/>
  <c r="C219" i="80"/>
  <c r="B219" i="80"/>
  <c r="BI218" i="80"/>
  <c r="BH218" i="80"/>
  <c r="BH223" i="80" s="1"/>
  <c r="BG218" i="80"/>
  <c r="BF218" i="80"/>
  <c r="BF223" i="80" s="1"/>
  <c r="BE218" i="80"/>
  <c r="BD218" i="80"/>
  <c r="BD223" i="80" s="1"/>
  <c r="BC218" i="80"/>
  <c r="BC223" i="80" s="1"/>
  <c r="BB218" i="80"/>
  <c r="BB223" i="80" s="1"/>
  <c r="BA218" i="80"/>
  <c r="AZ218" i="80"/>
  <c r="AZ223" i="80" s="1"/>
  <c r="AW218" i="80"/>
  <c r="AV218" i="80"/>
  <c r="AU218" i="80"/>
  <c r="AT218" i="80"/>
  <c r="AT221" i="80" s="1"/>
  <c r="AS218" i="80"/>
  <c r="AS223" i="80" s="1"/>
  <c r="AR218" i="80"/>
  <c r="AR223" i="80" s="1"/>
  <c r="AQ218" i="80"/>
  <c r="AQ223" i="80" s="1"/>
  <c r="AP218" i="80"/>
  <c r="AP223" i="80" s="1"/>
  <c r="AO218" i="80"/>
  <c r="AN218" i="80"/>
  <c r="AK218" i="80"/>
  <c r="AK223" i="80" s="1"/>
  <c r="AJ218" i="80"/>
  <c r="AJ223" i="80" s="1"/>
  <c r="AI218" i="80"/>
  <c r="AI223" i="80" s="1"/>
  <c r="AH218" i="80"/>
  <c r="AG218" i="80"/>
  <c r="AF218" i="80"/>
  <c r="AE218" i="80"/>
  <c r="AD218" i="80"/>
  <c r="AC218" i="80"/>
  <c r="AB218" i="80"/>
  <c r="AB223" i="80" s="1"/>
  <c r="Y218" i="80"/>
  <c r="Y223" i="80" s="1"/>
  <c r="X218" i="80"/>
  <c r="X223" i="80" s="1"/>
  <c r="W218" i="80"/>
  <c r="W223" i="80" s="1"/>
  <c r="V218" i="80"/>
  <c r="V223" i="80" s="1"/>
  <c r="V226" i="80" s="1"/>
  <c r="U218" i="80"/>
  <c r="T218" i="80"/>
  <c r="T223" i="80" s="1"/>
  <c r="S218" i="80"/>
  <c r="S223" i="80" s="1"/>
  <c r="R218" i="80"/>
  <c r="R223" i="80" s="1"/>
  <c r="Q218" i="80"/>
  <c r="Q223" i="80" s="1"/>
  <c r="Q226" i="80" s="1"/>
  <c r="P218" i="80"/>
  <c r="M218" i="80"/>
  <c r="M223" i="80" s="1"/>
  <c r="L218" i="80"/>
  <c r="K218" i="80"/>
  <c r="J218" i="80"/>
  <c r="I218" i="80"/>
  <c r="I223" i="80" s="1"/>
  <c r="H218" i="80"/>
  <c r="G218" i="80"/>
  <c r="G223" i="80" s="1"/>
  <c r="F218" i="80"/>
  <c r="F223" i="80" s="1"/>
  <c r="E218" i="80"/>
  <c r="E223" i="80" s="1"/>
  <c r="D218" i="80"/>
  <c r="C218" i="80"/>
  <c r="B218" i="80"/>
  <c r="AC216" i="80"/>
  <c r="AO211" i="80"/>
  <c r="AJ211" i="80"/>
  <c r="BV210" i="80"/>
  <c r="BT210" i="80"/>
  <c r="BS210" i="80"/>
  <c r="BO210" i="80"/>
  <c r="BI210" i="80"/>
  <c r="BI215" i="80" s="1"/>
  <c r="BH210" i="80"/>
  <c r="BH215" i="80" s="1"/>
  <c r="BG210" i="80"/>
  <c r="BG215" i="80" s="1"/>
  <c r="BF210" i="80"/>
  <c r="BF215" i="80" s="1"/>
  <c r="BE210" i="80"/>
  <c r="BE215" i="80" s="1"/>
  <c r="BD210" i="80"/>
  <c r="BD215" i="80" s="1"/>
  <c r="BC210" i="80"/>
  <c r="BB210" i="80"/>
  <c r="BA210" i="80"/>
  <c r="BA215" i="80" s="1"/>
  <c r="AZ210" i="80"/>
  <c r="AZ215" i="80" s="1"/>
  <c r="AW210" i="80"/>
  <c r="AW215" i="80" s="1"/>
  <c r="AV210" i="80"/>
  <c r="AV215" i="80" s="1"/>
  <c r="AU210" i="80"/>
  <c r="AU215" i="80" s="1"/>
  <c r="AT210" i="80"/>
  <c r="AT215" i="80" s="1"/>
  <c r="AS210" i="80"/>
  <c r="AS215" i="80" s="1"/>
  <c r="AR210" i="80"/>
  <c r="AR215" i="80" s="1"/>
  <c r="AQ210" i="80"/>
  <c r="AP210" i="80"/>
  <c r="AP215" i="80" s="1"/>
  <c r="AO210" i="80"/>
  <c r="AO215" i="80" s="1"/>
  <c r="AN210" i="80"/>
  <c r="AN215" i="80" s="1"/>
  <c r="AK210" i="80"/>
  <c r="AK215" i="80" s="1"/>
  <c r="AJ210" i="80"/>
  <c r="AJ215" i="80" s="1"/>
  <c r="AI210" i="80"/>
  <c r="AI215" i="80" s="1"/>
  <c r="AH210" i="80"/>
  <c r="AH215" i="80" s="1"/>
  <c r="AG210" i="80"/>
  <c r="AG215" i="80" s="1"/>
  <c r="AF210" i="80"/>
  <c r="AF215" i="80" s="1"/>
  <c r="AE210" i="80"/>
  <c r="AE215" i="80" s="1"/>
  <c r="AD210" i="80"/>
  <c r="AD215" i="80" s="1"/>
  <c r="AC210" i="80"/>
  <c r="AC215" i="80" s="1"/>
  <c r="AB210" i="80"/>
  <c r="AB215" i="80" s="1"/>
  <c r="Y210" i="80"/>
  <c r="Y215" i="80" s="1"/>
  <c r="X210" i="80"/>
  <c r="X215" i="80" s="1"/>
  <c r="W210" i="80"/>
  <c r="W215" i="80" s="1"/>
  <c r="V210" i="80"/>
  <c r="V215" i="80" s="1"/>
  <c r="U210" i="80"/>
  <c r="U215" i="80" s="1"/>
  <c r="T210" i="80"/>
  <c r="T215" i="80" s="1"/>
  <c r="S210" i="80"/>
  <c r="S215" i="80" s="1"/>
  <c r="R210" i="80"/>
  <c r="R215" i="80" s="1"/>
  <c r="Q210" i="80"/>
  <c r="Q215" i="80" s="1"/>
  <c r="P210" i="80"/>
  <c r="P215" i="80" s="1"/>
  <c r="M210" i="80"/>
  <c r="M215" i="80" s="1"/>
  <c r="L210" i="80"/>
  <c r="L215" i="80" s="1"/>
  <c r="K210" i="80"/>
  <c r="K215" i="80" s="1"/>
  <c r="J210" i="80"/>
  <c r="J215" i="80" s="1"/>
  <c r="I210" i="80"/>
  <c r="I215" i="80" s="1"/>
  <c r="H210" i="80"/>
  <c r="H215" i="80" s="1"/>
  <c r="G210" i="80"/>
  <c r="G215" i="80" s="1"/>
  <c r="F210" i="80"/>
  <c r="F215" i="80" s="1"/>
  <c r="E210" i="80"/>
  <c r="E215" i="80" s="1"/>
  <c r="D210" i="80"/>
  <c r="D215" i="80" s="1"/>
  <c r="C210" i="80"/>
  <c r="B210" i="80"/>
  <c r="B216" i="80" s="1"/>
  <c r="BU209" i="80"/>
  <c r="BT209" i="80"/>
  <c r="BI209" i="80"/>
  <c r="BI214" i="80" s="1"/>
  <c r="BH209" i="80"/>
  <c r="BH214" i="80" s="1"/>
  <c r="BG209" i="80"/>
  <c r="BG214" i="80" s="1"/>
  <c r="BF209" i="80"/>
  <c r="BF214" i="80" s="1"/>
  <c r="BE209" i="80"/>
  <c r="BD209" i="80"/>
  <c r="BC209" i="80"/>
  <c r="BC214" i="80" s="1"/>
  <c r="BB209" i="80"/>
  <c r="BB214" i="80" s="1"/>
  <c r="BA209" i="80"/>
  <c r="AZ209" i="80"/>
  <c r="AZ214" i="80" s="1"/>
  <c r="AW209" i="80"/>
  <c r="AW214" i="80" s="1"/>
  <c r="AV209" i="80"/>
  <c r="AV214" i="80" s="1"/>
  <c r="AU209" i="80"/>
  <c r="AU214" i="80" s="1"/>
  <c r="AT209" i="80"/>
  <c r="AT214" i="80" s="1"/>
  <c r="AS209" i="80"/>
  <c r="AS214" i="80" s="1"/>
  <c r="AR209" i="80"/>
  <c r="AR214" i="80" s="1"/>
  <c r="AQ209" i="80"/>
  <c r="AQ214" i="80" s="1"/>
  <c r="AP209" i="80"/>
  <c r="AP214" i="80" s="1"/>
  <c r="AO209" i="80"/>
  <c r="AO214" i="80" s="1"/>
  <c r="AN209" i="80"/>
  <c r="AN214" i="80" s="1"/>
  <c r="AK209" i="80"/>
  <c r="AK214" i="80" s="1"/>
  <c r="AJ209" i="80"/>
  <c r="AJ214" i="80" s="1"/>
  <c r="AI209" i="80"/>
  <c r="AI214" i="80" s="1"/>
  <c r="AH209" i="80"/>
  <c r="AH214" i="80" s="1"/>
  <c r="AG209" i="80"/>
  <c r="AG214" i="80" s="1"/>
  <c r="AF209" i="80"/>
  <c r="AF214" i="80" s="1"/>
  <c r="AE209" i="80"/>
  <c r="AE214" i="80" s="1"/>
  <c r="AD209" i="80"/>
  <c r="AD214" i="80" s="1"/>
  <c r="AC209" i="80"/>
  <c r="AC214" i="80" s="1"/>
  <c r="AB209" i="80"/>
  <c r="AB214" i="80" s="1"/>
  <c r="Y209" i="80"/>
  <c r="Y214" i="80" s="1"/>
  <c r="X209" i="80"/>
  <c r="X214" i="80" s="1"/>
  <c r="W209" i="80"/>
  <c r="W214" i="80" s="1"/>
  <c r="V209" i="80"/>
  <c r="U209" i="80"/>
  <c r="U214" i="80" s="1"/>
  <c r="T209" i="80"/>
  <c r="T214" i="80" s="1"/>
  <c r="S209" i="80"/>
  <c r="S214" i="80" s="1"/>
  <c r="R209" i="80"/>
  <c r="R214" i="80" s="1"/>
  <c r="Q209" i="80"/>
  <c r="Q214" i="80" s="1"/>
  <c r="P209" i="80"/>
  <c r="P214" i="80" s="1"/>
  <c r="M209" i="80"/>
  <c r="M214" i="80" s="1"/>
  <c r="L209" i="80"/>
  <c r="L214" i="80" s="1"/>
  <c r="K209" i="80"/>
  <c r="K214" i="80" s="1"/>
  <c r="J209" i="80"/>
  <c r="J214" i="80" s="1"/>
  <c r="I209" i="80"/>
  <c r="I214" i="80" s="1"/>
  <c r="H209" i="80"/>
  <c r="H214" i="80" s="1"/>
  <c r="G209" i="80"/>
  <c r="G214" i="80" s="1"/>
  <c r="F209" i="80"/>
  <c r="F214" i="80" s="1"/>
  <c r="E209" i="80"/>
  <c r="D209" i="80"/>
  <c r="D214" i="80" s="1"/>
  <c r="C209" i="80"/>
  <c r="B209" i="80"/>
  <c r="BX208" i="80"/>
  <c r="BW208" i="80"/>
  <c r="BR208" i="80"/>
  <c r="BP208" i="80"/>
  <c r="BO208" i="80"/>
  <c r="BI208" i="80"/>
  <c r="BH208" i="80"/>
  <c r="BH213" i="80" s="1"/>
  <c r="BG208" i="80"/>
  <c r="BF208" i="80"/>
  <c r="BE208" i="80"/>
  <c r="BE213" i="80" s="1"/>
  <c r="BD208" i="80"/>
  <c r="BC208" i="80"/>
  <c r="BC213" i="80" s="1"/>
  <c r="BB208" i="80"/>
  <c r="BB213" i="80" s="1"/>
  <c r="BA208" i="80"/>
  <c r="BA213" i="80" s="1"/>
  <c r="AZ208" i="80"/>
  <c r="AZ213" i="80" s="1"/>
  <c r="AW208" i="80"/>
  <c r="AW213" i="80" s="1"/>
  <c r="AV208" i="80"/>
  <c r="AV213" i="80" s="1"/>
  <c r="AU208" i="80"/>
  <c r="AT208" i="80"/>
  <c r="AS208" i="80"/>
  <c r="AR208" i="80"/>
  <c r="AR213" i="80" s="1"/>
  <c r="AQ208" i="80"/>
  <c r="AQ213" i="80" s="1"/>
  <c r="AP208" i="80"/>
  <c r="AP213" i="80" s="1"/>
  <c r="AO208" i="80"/>
  <c r="AO213" i="80" s="1"/>
  <c r="AN208" i="80"/>
  <c r="AK208" i="80"/>
  <c r="AJ208" i="80"/>
  <c r="AJ213" i="80" s="1"/>
  <c r="AI208" i="80"/>
  <c r="AH208" i="80"/>
  <c r="AH213" i="80" s="1"/>
  <c r="AG208" i="80"/>
  <c r="AG213" i="80" s="1"/>
  <c r="AF208" i="80"/>
  <c r="AF213" i="80" s="1"/>
  <c r="AE208" i="80"/>
  <c r="AE213" i="80" s="1"/>
  <c r="AD208" i="80"/>
  <c r="AD213" i="80" s="1"/>
  <c r="AC208" i="80"/>
  <c r="AC213" i="80" s="1"/>
  <c r="AB208" i="80"/>
  <c r="AB213" i="80" s="1"/>
  <c r="AB216" i="80" s="1"/>
  <c r="Y208" i="80"/>
  <c r="X208" i="80"/>
  <c r="X213" i="80" s="1"/>
  <c r="W208" i="80"/>
  <c r="W213" i="80" s="1"/>
  <c r="V208" i="80"/>
  <c r="V213" i="80" s="1"/>
  <c r="U208" i="80"/>
  <c r="T208" i="80"/>
  <c r="T213" i="80" s="1"/>
  <c r="T216" i="80" s="1"/>
  <c r="S208" i="80"/>
  <c r="S213" i="80" s="1"/>
  <c r="R208" i="80"/>
  <c r="Q208" i="80"/>
  <c r="P208" i="80"/>
  <c r="P213" i="80" s="1"/>
  <c r="M208" i="80"/>
  <c r="L208" i="80"/>
  <c r="L213" i="80" s="1"/>
  <c r="K208" i="80"/>
  <c r="J208" i="80"/>
  <c r="J213" i="80" s="1"/>
  <c r="I208" i="80"/>
  <c r="H208" i="80"/>
  <c r="G208" i="80"/>
  <c r="F208" i="80"/>
  <c r="F213" i="80" s="1"/>
  <c r="E208" i="80"/>
  <c r="E213" i="80" s="1"/>
  <c r="D208" i="80"/>
  <c r="D213" i="80" s="1"/>
  <c r="C208" i="80"/>
  <c r="B208" i="80"/>
  <c r="AR206" i="80"/>
  <c r="AB206" i="80"/>
  <c r="BV200" i="80"/>
  <c r="BQ200" i="80"/>
  <c r="BP200" i="80"/>
  <c r="BO200" i="80"/>
  <c r="BI200" i="80"/>
  <c r="BI205" i="80" s="1"/>
  <c r="BH200" i="80"/>
  <c r="BG200" i="80"/>
  <c r="BG205" i="80" s="1"/>
  <c r="BF200" i="80"/>
  <c r="BE200" i="80"/>
  <c r="BE205" i="80" s="1"/>
  <c r="BD200" i="80"/>
  <c r="BD205" i="80" s="1"/>
  <c r="BC200" i="80"/>
  <c r="BC205" i="80" s="1"/>
  <c r="BB200" i="80"/>
  <c r="BB205" i="80" s="1"/>
  <c r="BA200" i="80"/>
  <c r="BA205" i="80" s="1"/>
  <c r="AZ200" i="80"/>
  <c r="AZ205" i="80" s="1"/>
  <c r="AW200" i="80"/>
  <c r="AW205" i="80" s="1"/>
  <c r="AV200" i="80"/>
  <c r="AV205" i="80" s="1"/>
  <c r="AU200" i="80"/>
  <c r="AU205" i="80" s="1"/>
  <c r="AT200" i="80"/>
  <c r="AT205" i="80" s="1"/>
  <c r="AS200" i="80"/>
  <c r="AS205" i="80" s="1"/>
  <c r="AR200" i="80"/>
  <c r="AR205" i="80" s="1"/>
  <c r="AQ200" i="80"/>
  <c r="AQ205" i="80" s="1"/>
  <c r="AP200" i="80"/>
  <c r="AP205" i="80" s="1"/>
  <c r="AO200" i="80"/>
  <c r="AO205" i="80" s="1"/>
  <c r="AN200" i="80"/>
  <c r="AN205" i="80" s="1"/>
  <c r="AK200" i="80"/>
  <c r="AK205" i="80" s="1"/>
  <c r="AJ200" i="80"/>
  <c r="AJ205" i="80" s="1"/>
  <c r="AI200" i="80"/>
  <c r="AI205" i="80" s="1"/>
  <c r="AH200" i="80"/>
  <c r="AH205" i="80" s="1"/>
  <c r="AG200" i="80"/>
  <c r="AG205" i="80" s="1"/>
  <c r="AF200" i="80"/>
  <c r="AF205" i="80" s="1"/>
  <c r="AE200" i="80"/>
  <c r="AE205" i="80" s="1"/>
  <c r="AD200" i="80"/>
  <c r="AD205" i="80" s="1"/>
  <c r="AC200" i="80"/>
  <c r="AC205" i="80" s="1"/>
  <c r="AB200" i="80"/>
  <c r="AB205" i="80" s="1"/>
  <c r="Y200" i="80"/>
  <c r="Y205" i="80" s="1"/>
  <c r="X200" i="80"/>
  <c r="X205" i="80" s="1"/>
  <c r="W200" i="80"/>
  <c r="W205" i="80" s="1"/>
  <c r="V200" i="80"/>
  <c r="V205" i="80" s="1"/>
  <c r="U200" i="80"/>
  <c r="U205" i="80" s="1"/>
  <c r="T200" i="80"/>
  <c r="T205" i="80" s="1"/>
  <c r="S200" i="80"/>
  <c r="S205" i="80" s="1"/>
  <c r="R200" i="80"/>
  <c r="Q200" i="80"/>
  <c r="P200" i="80"/>
  <c r="P205" i="80" s="1"/>
  <c r="M200" i="80"/>
  <c r="M205" i="80" s="1"/>
  <c r="L200" i="80"/>
  <c r="L205" i="80" s="1"/>
  <c r="K200" i="80"/>
  <c r="K205" i="80" s="1"/>
  <c r="J200" i="80"/>
  <c r="J205" i="80" s="1"/>
  <c r="I200" i="80"/>
  <c r="I205" i="80" s="1"/>
  <c r="H200" i="80"/>
  <c r="H205" i="80" s="1"/>
  <c r="G200" i="80"/>
  <c r="G205" i="80" s="1"/>
  <c r="F200" i="80"/>
  <c r="F205" i="80" s="1"/>
  <c r="E200" i="80"/>
  <c r="E205" i="80" s="1"/>
  <c r="D200" i="80"/>
  <c r="D205" i="80" s="1"/>
  <c r="C200" i="80"/>
  <c r="B200" i="80"/>
  <c r="B206" i="80" s="1"/>
  <c r="BX199" i="80"/>
  <c r="BW199" i="80"/>
  <c r="BU199" i="80"/>
  <c r="BP199" i="80"/>
  <c r="BI199" i="80"/>
  <c r="BI204" i="80" s="1"/>
  <c r="BH199" i="80"/>
  <c r="BH204" i="80" s="1"/>
  <c r="BG199" i="80"/>
  <c r="BG204" i="80" s="1"/>
  <c r="BF199" i="80"/>
  <c r="BF204" i="80" s="1"/>
  <c r="BE199" i="80"/>
  <c r="BD199" i="80"/>
  <c r="BD204" i="80" s="1"/>
  <c r="BC199" i="80"/>
  <c r="BC204" i="80" s="1"/>
  <c r="BB199" i="80"/>
  <c r="BB204" i="80" s="1"/>
  <c r="BA199" i="80"/>
  <c r="BA204" i="80" s="1"/>
  <c r="AZ199" i="80"/>
  <c r="AZ204" i="80" s="1"/>
  <c r="AW199" i="80"/>
  <c r="AW204" i="80" s="1"/>
  <c r="AV199" i="80"/>
  <c r="AV204" i="80" s="1"/>
  <c r="AU199" i="80"/>
  <c r="AU204" i="80" s="1"/>
  <c r="AT199" i="80"/>
  <c r="AT204" i="80" s="1"/>
  <c r="AS199" i="80"/>
  <c r="AS204" i="80" s="1"/>
  <c r="AR199" i="80"/>
  <c r="AR204" i="80" s="1"/>
  <c r="AQ199" i="80"/>
  <c r="AQ204" i="80" s="1"/>
  <c r="AP199" i="80"/>
  <c r="AP204" i="80" s="1"/>
  <c r="AO199" i="80"/>
  <c r="AO204" i="80" s="1"/>
  <c r="AN199" i="80"/>
  <c r="AN204" i="80" s="1"/>
  <c r="AK199" i="80"/>
  <c r="AK204" i="80" s="1"/>
  <c r="AJ199" i="80"/>
  <c r="AJ204" i="80" s="1"/>
  <c r="AI199" i="80"/>
  <c r="AI204" i="80" s="1"/>
  <c r="AH199" i="80"/>
  <c r="AH204" i="80" s="1"/>
  <c r="AG199" i="80"/>
  <c r="AG204" i="80" s="1"/>
  <c r="AF199" i="80"/>
  <c r="AF204" i="80" s="1"/>
  <c r="AE199" i="80"/>
  <c r="AE204" i="80" s="1"/>
  <c r="AD199" i="80"/>
  <c r="AD204" i="80" s="1"/>
  <c r="AC199" i="80"/>
  <c r="AC204" i="80" s="1"/>
  <c r="AB199" i="80"/>
  <c r="AB204" i="80" s="1"/>
  <c r="Y199" i="80"/>
  <c r="Y204" i="80" s="1"/>
  <c r="X199" i="80"/>
  <c r="X204" i="80" s="1"/>
  <c r="W199" i="80"/>
  <c r="W204" i="80" s="1"/>
  <c r="V199" i="80"/>
  <c r="V204" i="80" s="1"/>
  <c r="U199" i="80"/>
  <c r="U204" i="80" s="1"/>
  <c r="T199" i="80"/>
  <c r="T204" i="80" s="1"/>
  <c r="S199" i="80"/>
  <c r="S204" i="80" s="1"/>
  <c r="R199" i="80"/>
  <c r="R204" i="80" s="1"/>
  <c r="Q199" i="80"/>
  <c r="Q204" i="80" s="1"/>
  <c r="P199" i="80"/>
  <c r="P204" i="80" s="1"/>
  <c r="M199" i="80"/>
  <c r="M204" i="80" s="1"/>
  <c r="L199" i="80"/>
  <c r="L204" i="80" s="1"/>
  <c r="K199" i="80"/>
  <c r="K204" i="80" s="1"/>
  <c r="J199" i="80"/>
  <c r="J204" i="80" s="1"/>
  <c r="I199" i="80"/>
  <c r="I204" i="80" s="1"/>
  <c r="H199" i="80"/>
  <c r="H204" i="80" s="1"/>
  <c r="G199" i="80"/>
  <c r="G204" i="80" s="1"/>
  <c r="F199" i="80"/>
  <c r="F204" i="80" s="1"/>
  <c r="E199" i="80"/>
  <c r="E204" i="80" s="1"/>
  <c r="D199" i="80"/>
  <c r="D204" i="80" s="1"/>
  <c r="C199" i="80"/>
  <c r="B199" i="80"/>
  <c r="BV198" i="80"/>
  <c r="BS198" i="80"/>
  <c r="BI198" i="80"/>
  <c r="BI203" i="80" s="1"/>
  <c r="BH198" i="80"/>
  <c r="BH203" i="80" s="1"/>
  <c r="BG198" i="80"/>
  <c r="BG203" i="80" s="1"/>
  <c r="BF198" i="80"/>
  <c r="BF203" i="80" s="1"/>
  <c r="BE198" i="80"/>
  <c r="BE203" i="80" s="1"/>
  <c r="BD198" i="80"/>
  <c r="BD203" i="80" s="1"/>
  <c r="BC198" i="80"/>
  <c r="BC203" i="80" s="1"/>
  <c r="BB198" i="80"/>
  <c r="BB203" i="80" s="1"/>
  <c r="BA198" i="80"/>
  <c r="BA203" i="80" s="1"/>
  <c r="AZ198" i="80"/>
  <c r="AZ203" i="80" s="1"/>
  <c r="AW198" i="80"/>
  <c r="AW203" i="80" s="1"/>
  <c r="AV198" i="80"/>
  <c r="AU198" i="80"/>
  <c r="AT198" i="80"/>
  <c r="AT203" i="80" s="1"/>
  <c r="AS198" i="80"/>
  <c r="AS203" i="80" s="1"/>
  <c r="AR198" i="80"/>
  <c r="AR203" i="80" s="1"/>
  <c r="AQ198" i="80"/>
  <c r="AQ203" i="80" s="1"/>
  <c r="AP198" i="80"/>
  <c r="AP203" i="80" s="1"/>
  <c r="AO198" i="80"/>
  <c r="AO203" i="80" s="1"/>
  <c r="AN198" i="80"/>
  <c r="AK198" i="80"/>
  <c r="AK203" i="80" s="1"/>
  <c r="AJ198" i="80"/>
  <c r="AJ203" i="80" s="1"/>
  <c r="AI198" i="80"/>
  <c r="AI203" i="80" s="1"/>
  <c r="AH198" i="80"/>
  <c r="AH203" i="80" s="1"/>
  <c r="AG198" i="80"/>
  <c r="AG203" i="80" s="1"/>
  <c r="AF198" i="80"/>
  <c r="AE198" i="80"/>
  <c r="AD198" i="80"/>
  <c r="AD203" i="80" s="1"/>
  <c r="AC198" i="80"/>
  <c r="AC203" i="80" s="1"/>
  <c r="AB198" i="80"/>
  <c r="AB203" i="80" s="1"/>
  <c r="Y198" i="80"/>
  <c r="Y203" i="80" s="1"/>
  <c r="X198" i="80"/>
  <c r="X203" i="80" s="1"/>
  <c r="W198" i="80"/>
  <c r="W203" i="80" s="1"/>
  <c r="V198" i="80"/>
  <c r="V203" i="80" s="1"/>
  <c r="U198" i="80"/>
  <c r="U203" i="80" s="1"/>
  <c r="T198" i="80"/>
  <c r="T203" i="80" s="1"/>
  <c r="S198" i="80"/>
  <c r="S203" i="80" s="1"/>
  <c r="R198" i="80"/>
  <c r="R203" i="80" s="1"/>
  <c r="Q198" i="80"/>
  <c r="Q203" i="80" s="1"/>
  <c r="P198" i="80"/>
  <c r="P203" i="80" s="1"/>
  <c r="M198" i="80"/>
  <c r="M203" i="80" s="1"/>
  <c r="L198" i="80"/>
  <c r="L203" i="80" s="1"/>
  <c r="K198" i="80"/>
  <c r="K203" i="80" s="1"/>
  <c r="J198" i="80"/>
  <c r="J203" i="80" s="1"/>
  <c r="I198" i="80"/>
  <c r="I203" i="80" s="1"/>
  <c r="H198" i="80"/>
  <c r="H203" i="80" s="1"/>
  <c r="G198" i="80"/>
  <c r="G203" i="80" s="1"/>
  <c r="F198" i="80"/>
  <c r="F203" i="80" s="1"/>
  <c r="E198" i="80"/>
  <c r="E203" i="80" s="1"/>
  <c r="D198" i="80"/>
  <c r="C198" i="80"/>
  <c r="B198" i="80"/>
  <c r="BA191" i="80"/>
  <c r="AG191" i="80"/>
  <c r="BI190" i="80"/>
  <c r="BH190" i="80"/>
  <c r="BH195" i="80" s="1"/>
  <c r="BG190" i="80"/>
  <c r="BF190" i="80"/>
  <c r="BF195" i="80" s="1"/>
  <c r="BE190" i="80"/>
  <c r="BE195" i="80" s="1"/>
  <c r="BD190" i="80"/>
  <c r="BC190" i="80"/>
  <c r="BB190" i="80"/>
  <c r="BA190" i="80"/>
  <c r="BA195" i="80" s="1"/>
  <c r="AZ190" i="80"/>
  <c r="AW190" i="80"/>
  <c r="AW195" i="80" s="1"/>
  <c r="AV190" i="80"/>
  <c r="AV195" i="80" s="1"/>
  <c r="AU190" i="80"/>
  <c r="AU195" i="80" s="1"/>
  <c r="AT190" i="80"/>
  <c r="AT195" i="80" s="1"/>
  <c r="AS190" i="80"/>
  <c r="AS195" i="80" s="1"/>
  <c r="AR190" i="80"/>
  <c r="AR195" i="80" s="1"/>
  <c r="AQ190" i="80"/>
  <c r="AQ195" i="80" s="1"/>
  <c r="AP190" i="80"/>
  <c r="AP195" i="80" s="1"/>
  <c r="AO190" i="80"/>
  <c r="AO195" i="80" s="1"/>
  <c r="AN190" i="80"/>
  <c r="AN195" i="80" s="1"/>
  <c r="AK190" i="80"/>
  <c r="AK195" i="80" s="1"/>
  <c r="AJ190" i="80"/>
  <c r="AJ195" i="80" s="1"/>
  <c r="AI190" i="80"/>
  <c r="AI195" i="80" s="1"/>
  <c r="AH190" i="80"/>
  <c r="AH195" i="80" s="1"/>
  <c r="AG190" i="80"/>
  <c r="AG195" i="80" s="1"/>
  <c r="AF190" i="80"/>
  <c r="AF195" i="80" s="1"/>
  <c r="AE190" i="80"/>
  <c r="AE195" i="80" s="1"/>
  <c r="AD190" i="80"/>
  <c r="AD195" i="80" s="1"/>
  <c r="AC190" i="80"/>
  <c r="AC195" i="80" s="1"/>
  <c r="AB190" i="80"/>
  <c r="AB195" i="80" s="1"/>
  <c r="Y190" i="80"/>
  <c r="Y195" i="80" s="1"/>
  <c r="X190" i="80"/>
  <c r="X195" i="80" s="1"/>
  <c r="W190" i="80"/>
  <c r="W195" i="80" s="1"/>
  <c r="V190" i="80"/>
  <c r="V195" i="80" s="1"/>
  <c r="U190" i="80"/>
  <c r="U195" i="80" s="1"/>
  <c r="T190" i="80"/>
  <c r="T195" i="80" s="1"/>
  <c r="S190" i="80"/>
  <c r="S195" i="80" s="1"/>
  <c r="R190" i="80"/>
  <c r="R195" i="80" s="1"/>
  <c r="Q190" i="80"/>
  <c r="Q195" i="80" s="1"/>
  <c r="P190" i="80"/>
  <c r="P195" i="80" s="1"/>
  <c r="M190" i="80"/>
  <c r="M195" i="80" s="1"/>
  <c r="L190" i="80"/>
  <c r="L195" i="80" s="1"/>
  <c r="K190" i="80"/>
  <c r="K195" i="80" s="1"/>
  <c r="J190" i="80"/>
  <c r="J195" i="80" s="1"/>
  <c r="I190" i="80"/>
  <c r="I195" i="80" s="1"/>
  <c r="H190" i="80"/>
  <c r="H195" i="80" s="1"/>
  <c r="G190" i="80"/>
  <c r="G195" i="80" s="1"/>
  <c r="F190" i="80"/>
  <c r="F195" i="80" s="1"/>
  <c r="E190" i="80"/>
  <c r="E195" i="80" s="1"/>
  <c r="D190" i="80"/>
  <c r="D195" i="80" s="1"/>
  <c r="C190" i="80"/>
  <c r="B190" i="80"/>
  <c r="B196" i="80" s="1"/>
  <c r="BI189" i="80"/>
  <c r="BH189" i="80"/>
  <c r="BH194" i="80" s="1"/>
  <c r="BG189" i="80"/>
  <c r="BG194" i="80" s="1"/>
  <c r="BF189" i="80"/>
  <c r="BE189" i="80"/>
  <c r="BD189" i="80"/>
  <c r="BC189" i="80"/>
  <c r="BC194" i="80" s="1"/>
  <c r="BB189" i="80"/>
  <c r="BB194" i="80" s="1"/>
  <c r="BA189" i="80"/>
  <c r="AZ189" i="80"/>
  <c r="AZ194" i="80" s="1"/>
  <c r="AW189" i="80"/>
  <c r="AW194" i="80" s="1"/>
  <c r="AV189" i="80"/>
  <c r="AV194" i="80" s="1"/>
  <c r="AU189" i="80"/>
  <c r="AU194" i="80" s="1"/>
  <c r="AT189" i="80"/>
  <c r="AT194" i="80" s="1"/>
  <c r="AS189" i="80"/>
  <c r="AS194" i="80" s="1"/>
  <c r="AR189" i="80"/>
  <c r="AR194" i="80" s="1"/>
  <c r="AQ189" i="80"/>
  <c r="AQ194" i="80" s="1"/>
  <c r="AP189" i="80"/>
  <c r="AP194" i="80" s="1"/>
  <c r="AO189" i="80"/>
  <c r="AO194" i="80" s="1"/>
  <c r="AN189" i="80"/>
  <c r="AN194" i="80" s="1"/>
  <c r="AK189" i="80"/>
  <c r="AJ189" i="80"/>
  <c r="AI189" i="80"/>
  <c r="AI194" i="80" s="1"/>
  <c r="AH189" i="80"/>
  <c r="AH194" i="80" s="1"/>
  <c r="AG189" i="80"/>
  <c r="AG194" i="80" s="1"/>
  <c r="AF189" i="80"/>
  <c r="AF194" i="80" s="1"/>
  <c r="AE189" i="80"/>
  <c r="AE194" i="80" s="1"/>
  <c r="AD189" i="80"/>
  <c r="AD194" i="80" s="1"/>
  <c r="AC189" i="80"/>
  <c r="AC194" i="80" s="1"/>
  <c r="AB189" i="80"/>
  <c r="AB194" i="80" s="1"/>
  <c r="Y189" i="80"/>
  <c r="Y194" i="80" s="1"/>
  <c r="X189" i="80"/>
  <c r="X194" i="80" s="1"/>
  <c r="W189" i="80"/>
  <c r="V189" i="80"/>
  <c r="V194" i="80" s="1"/>
  <c r="U189" i="80"/>
  <c r="U194" i="80" s="1"/>
  <c r="T189" i="80"/>
  <c r="T194" i="80" s="1"/>
  <c r="S189" i="80"/>
  <c r="R189" i="80"/>
  <c r="R194" i="80" s="1"/>
  <c r="Q189" i="80"/>
  <c r="Q194" i="80" s="1"/>
  <c r="P189" i="80"/>
  <c r="P194" i="80" s="1"/>
  <c r="M189" i="80"/>
  <c r="M194" i="80" s="1"/>
  <c r="L189" i="80"/>
  <c r="L194" i="80" s="1"/>
  <c r="K189" i="80"/>
  <c r="K194" i="80" s="1"/>
  <c r="J189" i="80"/>
  <c r="J194" i="80" s="1"/>
  <c r="I189" i="80"/>
  <c r="H189" i="80"/>
  <c r="G189" i="80"/>
  <c r="G194" i="80" s="1"/>
  <c r="F189" i="80"/>
  <c r="F194" i="80" s="1"/>
  <c r="E189" i="80"/>
  <c r="E194" i="80" s="1"/>
  <c r="D189" i="80"/>
  <c r="D194" i="80" s="1"/>
  <c r="C189" i="80"/>
  <c r="B189" i="80"/>
  <c r="BX188" i="80"/>
  <c r="BW188" i="80"/>
  <c r="BS188" i="80"/>
  <c r="BI188" i="80"/>
  <c r="BH188" i="80"/>
  <c r="BH193" i="80" s="1"/>
  <c r="BG188" i="80"/>
  <c r="BF188" i="80"/>
  <c r="BE188" i="80"/>
  <c r="BE193" i="80" s="1"/>
  <c r="BD188" i="80"/>
  <c r="BD193" i="80" s="1"/>
  <c r="BC188" i="80"/>
  <c r="BB188" i="80"/>
  <c r="BB193" i="80" s="1"/>
  <c r="BA188" i="80"/>
  <c r="BA193" i="80" s="1"/>
  <c r="AZ188" i="80"/>
  <c r="AW188" i="80"/>
  <c r="AV188" i="80"/>
  <c r="AU188" i="80"/>
  <c r="AT188" i="80"/>
  <c r="AS188" i="80"/>
  <c r="AR188" i="80"/>
  <c r="AR193" i="80" s="1"/>
  <c r="AQ188" i="80"/>
  <c r="AP188" i="80"/>
  <c r="AO188" i="80"/>
  <c r="AO193" i="80" s="1"/>
  <c r="AN188" i="80"/>
  <c r="AN193" i="80" s="1"/>
  <c r="AK188" i="80"/>
  <c r="AK193" i="80" s="1"/>
  <c r="AJ188" i="80"/>
  <c r="AJ193" i="80" s="1"/>
  <c r="AI188" i="80"/>
  <c r="AH188" i="80"/>
  <c r="AG188" i="80"/>
  <c r="AF188" i="80"/>
  <c r="AE188" i="80"/>
  <c r="AE193" i="80" s="1"/>
  <c r="AD188" i="80"/>
  <c r="AD193" i="80" s="1"/>
  <c r="AC188" i="80"/>
  <c r="AC193" i="80" s="1"/>
  <c r="AB188" i="80"/>
  <c r="AB193" i="80" s="1"/>
  <c r="Y188" i="80"/>
  <c r="X188" i="80"/>
  <c r="X193" i="80" s="1"/>
  <c r="W188" i="80"/>
  <c r="W193" i="80" s="1"/>
  <c r="V188" i="80"/>
  <c r="U188" i="80"/>
  <c r="T188" i="80"/>
  <c r="T193" i="80" s="1"/>
  <c r="S188" i="80"/>
  <c r="S193" i="80" s="1"/>
  <c r="R188" i="80"/>
  <c r="R193" i="80" s="1"/>
  <c r="Q188" i="80"/>
  <c r="P188" i="80"/>
  <c r="P193" i="80" s="1"/>
  <c r="M188" i="80"/>
  <c r="L188" i="80"/>
  <c r="K188" i="80"/>
  <c r="J188" i="80"/>
  <c r="I188" i="80"/>
  <c r="I193" i="80" s="1"/>
  <c r="H188" i="80"/>
  <c r="H193" i="80" s="1"/>
  <c r="G188" i="80"/>
  <c r="F188" i="80"/>
  <c r="F193" i="80" s="1"/>
  <c r="E188" i="80"/>
  <c r="D188" i="80"/>
  <c r="C188" i="80"/>
  <c r="B188" i="80"/>
  <c r="BI180" i="80"/>
  <c r="BI185" i="80" s="1"/>
  <c r="BH180" i="80"/>
  <c r="BG180" i="80"/>
  <c r="BG185" i="80" s="1"/>
  <c r="BF180" i="80"/>
  <c r="BF185" i="80" s="1"/>
  <c r="BE180" i="80"/>
  <c r="BE185" i="80" s="1"/>
  <c r="BD180" i="80"/>
  <c r="BD185" i="80" s="1"/>
  <c r="BC180" i="80"/>
  <c r="BC185" i="80" s="1"/>
  <c r="BB180" i="80"/>
  <c r="BB185" i="80" s="1"/>
  <c r="BA180" i="80"/>
  <c r="AZ180" i="80"/>
  <c r="AZ185" i="80" s="1"/>
  <c r="AW180" i="80"/>
  <c r="AW185" i="80" s="1"/>
  <c r="AV180" i="80"/>
  <c r="AV185" i="80" s="1"/>
  <c r="AU180" i="80"/>
  <c r="AU185" i="80" s="1"/>
  <c r="AT180" i="80"/>
  <c r="AT185" i="80" s="1"/>
  <c r="AS180" i="80"/>
  <c r="AS185" i="80" s="1"/>
  <c r="AR180" i="80"/>
  <c r="AR185" i="80" s="1"/>
  <c r="AQ180" i="80"/>
  <c r="AQ185" i="80" s="1"/>
  <c r="AP180" i="80"/>
  <c r="AP185" i="80" s="1"/>
  <c r="AO180" i="80"/>
  <c r="AO185" i="80" s="1"/>
  <c r="AN180" i="80"/>
  <c r="AN185" i="80" s="1"/>
  <c r="AK180" i="80"/>
  <c r="AK185" i="80" s="1"/>
  <c r="AJ180" i="80"/>
  <c r="AJ185" i="80" s="1"/>
  <c r="AI180" i="80"/>
  <c r="AI185" i="80" s="1"/>
  <c r="AH180" i="80"/>
  <c r="AH185" i="80" s="1"/>
  <c r="AG180" i="80"/>
  <c r="AG185" i="80" s="1"/>
  <c r="AF180" i="80"/>
  <c r="AF185" i="80" s="1"/>
  <c r="AE180" i="80"/>
  <c r="AE185" i="80" s="1"/>
  <c r="AD180" i="80"/>
  <c r="AD185" i="80" s="1"/>
  <c r="AC180" i="80"/>
  <c r="AC185" i="80" s="1"/>
  <c r="AB180" i="80"/>
  <c r="AB185" i="80" s="1"/>
  <c r="Y180" i="80"/>
  <c r="Y185" i="80" s="1"/>
  <c r="X180" i="80"/>
  <c r="X185" i="80" s="1"/>
  <c r="W180" i="80"/>
  <c r="W185" i="80" s="1"/>
  <c r="V180" i="80"/>
  <c r="V185" i="80" s="1"/>
  <c r="U180" i="80"/>
  <c r="U185" i="80" s="1"/>
  <c r="T180" i="80"/>
  <c r="T185" i="80" s="1"/>
  <c r="S180" i="80"/>
  <c r="S185" i="80" s="1"/>
  <c r="R180" i="80"/>
  <c r="R185" i="80" s="1"/>
  <c r="Q180" i="80"/>
  <c r="Q185" i="80" s="1"/>
  <c r="P180" i="80"/>
  <c r="P185" i="80" s="1"/>
  <c r="M180" i="80"/>
  <c r="M185" i="80" s="1"/>
  <c r="L180" i="80"/>
  <c r="L185" i="80" s="1"/>
  <c r="K180" i="80"/>
  <c r="K185" i="80" s="1"/>
  <c r="J180" i="80"/>
  <c r="J185" i="80" s="1"/>
  <c r="I180" i="80"/>
  <c r="I185" i="80" s="1"/>
  <c r="H180" i="80"/>
  <c r="H185" i="80" s="1"/>
  <c r="G180" i="80"/>
  <c r="G185" i="80" s="1"/>
  <c r="F180" i="80"/>
  <c r="F185" i="80" s="1"/>
  <c r="E180" i="80"/>
  <c r="E185" i="80" s="1"/>
  <c r="D180" i="80"/>
  <c r="D185" i="80" s="1"/>
  <c r="C180" i="80"/>
  <c r="B180" i="80"/>
  <c r="B186" i="80" s="1"/>
  <c r="BR179" i="80"/>
  <c r="BI179" i="80"/>
  <c r="BH179" i="80"/>
  <c r="BH184" i="80" s="1"/>
  <c r="BG179" i="80"/>
  <c r="BG184" i="80" s="1"/>
  <c r="BF179" i="80"/>
  <c r="BF184" i="80" s="1"/>
  <c r="BE179" i="80"/>
  <c r="BE184" i="80" s="1"/>
  <c r="BD179" i="80"/>
  <c r="BD184" i="80" s="1"/>
  <c r="BC179" i="80"/>
  <c r="BC184" i="80" s="1"/>
  <c r="BB179" i="80"/>
  <c r="BB184" i="80" s="1"/>
  <c r="BA179" i="80"/>
  <c r="BA184" i="80" s="1"/>
  <c r="AZ179" i="80"/>
  <c r="AZ184" i="80" s="1"/>
  <c r="AW179" i="80"/>
  <c r="AV179" i="80"/>
  <c r="AV184" i="80" s="1"/>
  <c r="AU179" i="80"/>
  <c r="AU184" i="80" s="1"/>
  <c r="AT179" i="80"/>
  <c r="AT184" i="80" s="1"/>
  <c r="AS179" i="80"/>
  <c r="AS184" i="80" s="1"/>
  <c r="AR179" i="80"/>
  <c r="AR184" i="80" s="1"/>
  <c r="AQ179" i="80"/>
  <c r="AQ184" i="80" s="1"/>
  <c r="AP179" i="80"/>
  <c r="AP184" i="80" s="1"/>
  <c r="AO179" i="80"/>
  <c r="AN179" i="80"/>
  <c r="AN184" i="80" s="1"/>
  <c r="AK179" i="80"/>
  <c r="AK184" i="80" s="1"/>
  <c r="AJ179" i="80"/>
  <c r="AJ184" i="80" s="1"/>
  <c r="AI179" i="80"/>
  <c r="AI184" i="80" s="1"/>
  <c r="AH179" i="80"/>
  <c r="AH184" i="80" s="1"/>
  <c r="AG179" i="80"/>
  <c r="AG184" i="80" s="1"/>
  <c r="AF179" i="80"/>
  <c r="AE179" i="80"/>
  <c r="AD179" i="80"/>
  <c r="AD184" i="80" s="1"/>
  <c r="AC179" i="80"/>
  <c r="AC184" i="80" s="1"/>
  <c r="AB179" i="80"/>
  <c r="AB184" i="80" s="1"/>
  <c r="Y179" i="80"/>
  <c r="Y184" i="80" s="1"/>
  <c r="X179" i="80"/>
  <c r="X184" i="80" s="1"/>
  <c r="W179" i="80"/>
  <c r="W184" i="80" s="1"/>
  <c r="V179" i="80"/>
  <c r="V184" i="80" s="1"/>
  <c r="U179" i="80"/>
  <c r="U184" i="80" s="1"/>
  <c r="T179" i="80"/>
  <c r="T184" i="80" s="1"/>
  <c r="S179" i="80"/>
  <c r="S184" i="80" s="1"/>
  <c r="R179" i="80"/>
  <c r="R184" i="80" s="1"/>
  <c r="Q179" i="80"/>
  <c r="Q184" i="80" s="1"/>
  <c r="P179" i="80"/>
  <c r="P184" i="80" s="1"/>
  <c r="M179" i="80"/>
  <c r="M184" i="80" s="1"/>
  <c r="L179" i="80"/>
  <c r="L184" i="80" s="1"/>
  <c r="K179" i="80"/>
  <c r="K184" i="80" s="1"/>
  <c r="J179" i="80"/>
  <c r="J184" i="80" s="1"/>
  <c r="I179" i="80"/>
  <c r="I184" i="80" s="1"/>
  <c r="H179" i="80"/>
  <c r="H184" i="80" s="1"/>
  <c r="G179" i="80"/>
  <c r="G184" i="80" s="1"/>
  <c r="F179" i="80"/>
  <c r="F184" i="80" s="1"/>
  <c r="E179" i="80"/>
  <c r="E184" i="80" s="1"/>
  <c r="D179" i="80"/>
  <c r="D184" i="80" s="1"/>
  <c r="C179" i="80"/>
  <c r="B179" i="80"/>
  <c r="BX178" i="80"/>
  <c r="BW178" i="80"/>
  <c r="BP178" i="80"/>
  <c r="BO178" i="80"/>
  <c r="BI178" i="80"/>
  <c r="BH178" i="80"/>
  <c r="BH183" i="80" s="1"/>
  <c r="BG178" i="80"/>
  <c r="BG183" i="80" s="1"/>
  <c r="BF178" i="80"/>
  <c r="BE178" i="80"/>
  <c r="BD178" i="80"/>
  <c r="BC178" i="80"/>
  <c r="BB178" i="80"/>
  <c r="BB183" i="80" s="1"/>
  <c r="BA178" i="80"/>
  <c r="BA183" i="80" s="1"/>
  <c r="AZ178" i="80"/>
  <c r="AZ183" i="80" s="1"/>
  <c r="AW178" i="80"/>
  <c r="AW183" i="80" s="1"/>
  <c r="AV178" i="80"/>
  <c r="AU178" i="80"/>
  <c r="AT178" i="80"/>
  <c r="AS178" i="80"/>
  <c r="AR178" i="80"/>
  <c r="AR183" i="80" s="1"/>
  <c r="AQ178" i="80"/>
  <c r="AP178" i="80"/>
  <c r="AP183" i="80" s="1"/>
  <c r="AO178" i="80"/>
  <c r="AO183" i="80" s="1"/>
  <c r="AN178" i="80"/>
  <c r="AK178" i="80"/>
  <c r="AJ178" i="80"/>
  <c r="AI178" i="80"/>
  <c r="AH178" i="80"/>
  <c r="AH183" i="80" s="1"/>
  <c r="AG178" i="80"/>
  <c r="AF178" i="80"/>
  <c r="AF183" i="80" s="1"/>
  <c r="AE178" i="80"/>
  <c r="AE183" i="80" s="1"/>
  <c r="AD178" i="80"/>
  <c r="AC178" i="80"/>
  <c r="AB178" i="80"/>
  <c r="Y178" i="80"/>
  <c r="X178" i="80"/>
  <c r="X183" i="80" s="1"/>
  <c r="W178" i="80"/>
  <c r="V178" i="80"/>
  <c r="V183" i="80" s="1"/>
  <c r="U178" i="80"/>
  <c r="T178" i="80"/>
  <c r="S178" i="80"/>
  <c r="R178" i="80"/>
  <c r="Q178" i="80"/>
  <c r="P178" i="80"/>
  <c r="P183" i="80" s="1"/>
  <c r="M178" i="80"/>
  <c r="L178" i="80"/>
  <c r="K178" i="80"/>
  <c r="J178" i="80"/>
  <c r="I178" i="80"/>
  <c r="H178" i="80"/>
  <c r="G178" i="80"/>
  <c r="F178" i="80"/>
  <c r="E178" i="80"/>
  <c r="D178" i="80"/>
  <c r="C178" i="80"/>
  <c r="B178" i="80"/>
  <c r="D171" i="80"/>
  <c r="BI170" i="80"/>
  <c r="BI175" i="80" s="1"/>
  <c r="BH170" i="80"/>
  <c r="BH175" i="80" s="1"/>
  <c r="BG170" i="80"/>
  <c r="BG175" i="80" s="1"/>
  <c r="BF170" i="80"/>
  <c r="BF175" i="80" s="1"/>
  <c r="BE170" i="80"/>
  <c r="BE175" i="80" s="1"/>
  <c r="BD170" i="80"/>
  <c r="BD175" i="80" s="1"/>
  <c r="BC170" i="80"/>
  <c r="BC175" i="80" s="1"/>
  <c r="BB170" i="80"/>
  <c r="BB175" i="80" s="1"/>
  <c r="BA170" i="80"/>
  <c r="BA175" i="80" s="1"/>
  <c r="AZ170" i="80"/>
  <c r="AZ175" i="80" s="1"/>
  <c r="AW170" i="80"/>
  <c r="AW175" i="80" s="1"/>
  <c r="AV170" i="80"/>
  <c r="AV175" i="80" s="1"/>
  <c r="AU170" i="80"/>
  <c r="AU175" i="80" s="1"/>
  <c r="AT170" i="80"/>
  <c r="AT175" i="80" s="1"/>
  <c r="AS170" i="80"/>
  <c r="AS175" i="80" s="1"/>
  <c r="AR170" i="80"/>
  <c r="AR175" i="80" s="1"/>
  <c r="AQ170" i="80"/>
  <c r="AQ175" i="80" s="1"/>
  <c r="AP170" i="80"/>
  <c r="AP175" i="80" s="1"/>
  <c r="AO170" i="80"/>
  <c r="AO175" i="80" s="1"/>
  <c r="AN170" i="80"/>
  <c r="AN175" i="80" s="1"/>
  <c r="AK170" i="80"/>
  <c r="AK175" i="80" s="1"/>
  <c r="AJ170" i="80"/>
  <c r="AJ175" i="80" s="1"/>
  <c r="AI170" i="80"/>
  <c r="AI175" i="80" s="1"/>
  <c r="AH170" i="80"/>
  <c r="AH175" i="80" s="1"/>
  <c r="AG170" i="80"/>
  <c r="AG175" i="80" s="1"/>
  <c r="AF170" i="80"/>
  <c r="AF175" i="80" s="1"/>
  <c r="AE170" i="80"/>
  <c r="AE175" i="80" s="1"/>
  <c r="AD170" i="80"/>
  <c r="AD175" i="80" s="1"/>
  <c r="AC170" i="80"/>
  <c r="AC175" i="80" s="1"/>
  <c r="AB170" i="80"/>
  <c r="AB175" i="80" s="1"/>
  <c r="Y170" i="80"/>
  <c r="Y175" i="80" s="1"/>
  <c r="X170" i="80"/>
  <c r="X175" i="80" s="1"/>
  <c r="W170" i="80"/>
  <c r="W175" i="80" s="1"/>
  <c r="V170" i="80"/>
  <c r="V175" i="80" s="1"/>
  <c r="U170" i="80"/>
  <c r="U175" i="80" s="1"/>
  <c r="T170" i="80"/>
  <c r="T175" i="80" s="1"/>
  <c r="S170" i="80"/>
  <c r="S175" i="80" s="1"/>
  <c r="R170" i="80"/>
  <c r="R175" i="80" s="1"/>
  <c r="Q170" i="80"/>
  <c r="Q175" i="80" s="1"/>
  <c r="P170" i="80"/>
  <c r="P175" i="80" s="1"/>
  <c r="M170" i="80"/>
  <c r="M175" i="80" s="1"/>
  <c r="L170" i="80"/>
  <c r="L175" i="80" s="1"/>
  <c r="K170" i="80"/>
  <c r="K175" i="80" s="1"/>
  <c r="J170" i="80"/>
  <c r="J175" i="80" s="1"/>
  <c r="I170" i="80"/>
  <c r="I175" i="80" s="1"/>
  <c r="H170" i="80"/>
  <c r="H175" i="80" s="1"/>
  <c r="G170" i="80"/>
  <c r="G175" i="80" s="1"/>
  <c r="F170" i="80"/>
  <c r="F175" i="80" s="1"/>
  <c r="E170" i="80"/>
  <c r="E175" i="80" s="1"/>
  <c r="D170" i="80"/>
  <c r="D175" i="80" s="1"/>
  <c r="C170" i="80"/>
  <c r="B170" i="80"/>
  <c r="B176" i="80" s="1"/>
  <c r="BI169" i="80"/>
  <c r="BI174" i="80" s="1"/>
  <c r="BH169" i="80"/>
  <c r="BH174" i="80" s="1"/>
  <c r="BG169" i="80"/>
  <c r="BG174" i="80" s="1"/>
  <c r="BF169" i="80"/>
  <c r="BF174" i="80" s="1"/>
  <c r="BE169" i="80"/>
  <c r="BE174" i="80" s="1"/>
  <c r="BD169" i="80"/>
  <c r="BD174" i="80" s="1"/>
  <c r="BC169" i="80"/>
  <c r="BC174" i="80" s="1"/>
  <c r="BB169" i="80"/>
  <c r="BB174" i="80" s="1"/>
  <c r="BA169" i="80"/>
  <c r="BA174" i="80" s="1"/>
  <c r="AZ169" i="80"/>
  <c r="AZ174" i="80" s="1"/>
  <c r="AW169" i="80"/>
  <c r="AW174" i="80" s="1"/>
  <c r="AV169" i="80"/>
  <c r="AV174" i="80" s="1"/>
  <c r="AU169" i="80"/>
  <c r="AU174" i="80" s="1"/>
  <c r="AT169" i="80"/>
  <c r="AT174" i="80" s="1"/>
  <c r="AS169" i="80"/>
  <c r="AS174" i="80" s="1"/>
  <c r="AR169" i="80"/>
  <c r="AR174" i="80" s="1"/>
  <c r="AQ169" i="80"/>
  <c r="AQ174" i="80" s="1"/>
  <c r="AP169" i="80"/>
  <c r="AO169" i="80"/>
  <c r="AO174" i="80" s="1"/>
  <c r="AN169" i="80"/>
  <c r="AN174" i="80" s="1"/>
  <c r="AK169" i="80"/>
  <c r="AK174" i="80" s="1"/>
  <c r="AJ169" i="80"/>
  <c r="AJ174" i="80" s="1"/>
  <c r="AI169" i="80"/>
  <c r="AI174" i="80" s="1"/>
  <c r="AH169" i="80"/>
  <c r="AH174" i="80" s="1"/>
  <c r="AG169" i="80"/>
  <c r="AG174" i="80" s="1"/>
  <c r="AF169" i="80"/>
  <c r="AE169" i="80"/>
  <c r="AE174" i="80" s="1"/>
  <c r="AD169" i="80"/>
  <c r="AD174" i="80" s="1"/>
  <c r="AC169" i="80"/>
  <c r="AC174" i="80" s="1"/>
  <c r="AB169" i="80"/>
  <c r="AB174" i="80" s="1"/>
  <c r="Y169" i="80"/>
  <c r="Y174" i="80" s="1"/>
  <c r="X169" i="80"/>
  <c r="X174" i="80" s="1"/>
  <c r="W169" i="80"/>
  <c r="W174" i="80" s="1"/>
  <c r="V169" i="80"/>
  <c r="V174" i="80" s="1"/>
  <c r="U169" i="80"/>
  <c r="U174" i="80" s="1"/>
  <c r="T169" i="80"/>
  <c r="T174" i="80" s="1"/>
  <c r="S169" i="80"/>
  <c r="S174" i="80" s="1"/>
  <c r="R169" i="80"/>
  <c r="R174" i="80" s="1"/>
  <c r="Q169" i="80"/>
  <c r="Q174" i="80" s="1"/>
  <c r="P169" i="80"/>
  <c r="P174" i="80" s="1"/>
  <c r="M169" i="80"/>
  <c r="M174" i="80" s="1"/>
  <c r="L169" i="80"/>
  <c r="L174" i="80" s="1"/>
  <c r="K169" i="80"/>
  <c r="K174" i="80" s="1"/>
  <c r="J169" i="80"/>
  <c r="J174" i="80" s="1"/>
  <c r="I169" i="80"/>
  <c r="I174" i="80" s="1"/>
  <c r="H169" i="80"/>
  <c r="H174" i="80" s="1"/>
  <c r="G169" i="80"/>
  <c r="G174" i="80" s="1"/>
  <c r="F169" i="80"/>
  <c r="F174" i="80" s="1"/>
  <c r="E169" i="80"/>
  <c r="E174" i="80" s="1"/>
  <c r="D169" i="80"/>
  <c r="D174" i="80" s="1"/>
  <c r="C169" i="80"/>
  <c r="B169" i="80"/>
  <c r="BI168" i="80"/>
  <c r="BH168" i="80"/>
  <c r="BG168" i="80"/>
  <c r="BG173" i="80" s="1"/>
  <c r="BF168" i="80"/>
  <c r="BF173" i="80" s="1"/>
  <c r="BE168" i="80"/>
  <c r="BE173" i="80" s="1"/>
  <c r="BD168" i="80"/>
  <c r="BD173" i="80" s="1"/>
  <c r="BC168" i="80"/>
  <c r="BC173" i="80" s="1"/>
  <c r="BB168" i="80"/>
  <c r="BB173" i="80" s="1"/>
  <c r="BA168" i="80"/>
  <c r="AZ168" i="80"/>
  <c r="AW168" i="80"/>
  <c r="AW173" i="80" s="1"/>
  <c r="AV168" i="80"/>
  <c r="AV173" i="80" s="1"/>
  <c r="AU168" i="80"/>
  <c r="AU173" i="80" s="1"/>
  <c r="AT168" i="80"/>
  <c r="AT173" i="80" s="1"/>
  <c r="AS168" i="80"/>
  <c r="AS173" i="80" s="1"/>
  <c r="AR168" i="80"/>
  <c r="AR173" i="80" s="1"/>
  <c r="AQ168" i="80"/>
  <c r="AP168" i="80"/>
  <c r="AP173" i="80" s="1"/>
  <c r="AO168" i="80"/>
  <c r="AO173" i="80" s="1"/>
  <c r="AN168" i="80"/>
  <c r="AN173" i="80" s="1"/>
  <c r="AK168" i="80"/>
  <c r="AK173" i="80" s="1"/>
  <c r="AJ168" i="80"/>
  <c r="AJ173" i="80" s="1"/>
  <c r="AI168" i="80"/>
  <c r="AI173" i="80" s="1"/>
  <c r="AH168" i="80"/>
  <c r="AH173" i="80" s="1"/>
  <c r="AG168" i="80"/>
  <c r="AG173" i="80" s="1"/>
  <c r="AF168" i="80"/>
  <c r="AF173" i="80" s="1"/>
  <c r="AE168" i="80"/>
  <c r="AE173" i="80" s="1"/>
  <c r="AD168" i="80"/>
  <c r="AD173" i="80" s="1"/>
  <c r="AC168" i="80"/>
  <c r="AC173" i="80" s="1"/>
  <c r="AB168" i="80"/>
  <c r="AB173" i="80" s="1"/>
  <c r="Y168" i="80"/>
  <c r="Y173" i="80" s="1"/>
  <c r="X168" i="80"/>
  <c r="X173" i="80" s="1"/>
  <c r="W168" i="80"/>
  <c r="W173" i="80" s="1"/>
  <c r="V168" i="80"/>
  <c r="U168" i="80"/>
  <c r="U173" i="80" s="1"/>
  <c r="T168" i="80"/>
  <c r="T173" i="80" s="1"/>
  <c r="S168" i="80"/>
  <c r="S173" i="80" s="1"/>
  <c r="R168" i="80"/>
  <c r="R173" i="80" s="1"/>
  <c r="Q168" i="80"/>
  <c r="Q173" i="80" s="1"/>
  <c r="P168" i="80"/>
  <c r="P173" i="80" s="1"/>
  <c r="M168" i="80"/>
  <c r="M173" i="80" s="1"/>
  <c r="L168" i="80"/>
  <c r="K168" i="80"/>
  <c r="K173" i="80" s="1"/>
  <c r="J168" i="80"/>
  <c r="J173" i="80" s="1"/>
  <c r="I168" i="80"/>
  <c r="I173" i="80" s="1"/>
  <c r="H168" i="80"/>
  <c r="H173" i="80" s="1"/>
  <c r="G168" i="80"/>
  <c r="G173" i="80" s="1"/>
  <c r="F168" i="80"/>
  <c r="F173" i="80" s="1"/>
  <c r="E168" i="80"/>
  <c r="E173" i="80" s="1"/>
  <c r="D168" i="80"/>
  <c r="C168" i="80"/>
  <c r="B168" i="80"/>
  <c r="BI160" i="80"/>
  <c r="BI165" i="80" s="1"/>
  <c r="BH160" i="80"/>
  <c r="BH165" i="80" s="1"/>
  <c r="BG160" i="80"/>
  <c r="BG165" i="80" s="1"/>
  <c r="BF160" i="80"/>
  <c r="BF165" i="80" s="1"/>
  <c r="BE160" i="80"/>
  <c r="BE165" i="80" s="1"/>
  <c r="BD160" i="80"/>
  <c r="BD165" i="80" s="1"/>
  <c r="BC160" i="80"/>
  <c r="BC165" i="80" s="1"/>
  <c r="BB160" i="80"/>
  <c r="BB165" i="80" s="1"/>
  <c r="BA160" i="80"/>
  <c r="BA165" i="80" s="1"/>
  <c r="AZ160" i="80"/>
  <c r="AZ165" i="80" s="1"/>
  <c r="AW160" i="80"/>
  <c r="AW165" i="80" s="1"/>
  <c r="AV160" i="80"/>
  <c r="AV165" i="80" s="1"/>
  <c r="AU160" i="80"/>
  <c r="AU165" i="80" s="1"/>
  <c r="AT160" i="80"/>
  <c r="AT165" i="80" s="1"/>
  <c r="AS160" i="80"/>
  <c r="AS165" i="80" s="1"/>
  <c r="AR160" i="80"/>
  <c r="AR165" i="80" s="1"/>
  <c r="AQ160" i="80"/>
  <c r="AQ165" i="80" s="1"/>
  <c r="AP160" i="80"/>
  <c r="AP165" i="80" s="1"/>
  <c r="AO160" i="80"/>
  <c r="AO165" i="80" s="1"/>
  <c r="AN160" i="80"/>
  <c r="AN165" i="80" s="1"/>
  <c r="AK160" i="80"/>
  <c r="AK165" i="80" s="1"/>
  <c r="AJ160" i="80"/>
  <c r="AJ165" i="80" s="1"/>
  <c r="AI160" i="80"/>
  <c r="AI165" i="80" s="1"/>
  <c r="AH160" i="80"/>
  <c r="AH165" i="80" s="1"/>
  <c r="AG160" i="80"/>
  <c r="AG165" i="80" s="1"/>
  <c r="AF160" i="80"/>
  <c r="AF165" i="80" s="1"/>
  <c r="AE160" i="80"/>
  <c r="AE165" i="80" s="1"/>
  <c r="AD160" i="80"/>
  <c r="AD165" i="80" s="1"/>
  <c r="AC160" i="80"/>
  <c r="AC165" i="80" s="1"/>
  <c r="AB160" i="80"/>
  <c r="AB165" i="80" s="1"/>
  <c r="Y160" i="80"/>
  <c r="Y165" i="80" s="1"/>
  <c r="X160" i="80"/>
  <c r="X165" i="80" s="1"/>
  <c r="W160" i="80"/>
  <c r="W165" i="80" s="1"/>
  <c r="V160" i="80"/>
  <c r="V165" i="80" s="1"/>
  <c r="U160" i="80"/>
  <c r="U165" i="80" s="1"/>
  <c r="T160" i="80"/>
  <c r="T165" i="80" s="1"/>
  <c r="S160" i="80"/>
  <c r="S165" i="80" s="1"/>
  <c r="R160" i="80"/>
  <c r="R165" i="80" s="1"/>
  <c r="Q160" i="80"/>
  <c r="Q165" i="80" s="1"/>
  <c r="P160" i="80"/>
  <c r="P165" i="80" s="1"/>
  <c r="M160" i="80"/>
  <c r="M165" i="80" s="1"/>
  <c r="L160" i="80"/>
  <c r="L165" i="80" s="1"/>
  <c r="K160" i="80"/>
  <c r="K165" i="80" s="1"/>
  <c r="J160" i="80"/>
  <c r="J165" i="80" s="1"/>
  <c r="I160" i="80"/>
  <c r="I165" i="80" s="1"/>
  <c r="H160" i="80"/>
  <c r="H165" i="80" s="1"/>
  <c r="G160" i="80"/>
  <c r="G165" i="80" s="1"/>
  <c r="F160" i="80"/>
  <c r="F165" i="80" s="1"/>
  <c r="E160" i="80"/>
  <c r="E165" i="80" s="1"/>
  <c r="D160" i="80"/>
  <c r="D165" i="80" s="1"/>
  <c r="C160" i="80"/>
  <c r="B160" i="80"/>
  <c r="B166" i="80" s="1"/>
  <c r="BI159" i="80"/>
  <c r="BI164" i="80" s="1"/>
  <c r="BH159" i="80"/>
  <c r="BH164" i="80" s="1"/>
  <c r="BG159" i="80"/>
  <c r="BG164" i="80" s="1"/>
  <c r="BF159" i="80"/>
  <c r="BF164" i="80" s="1"/>
  <c r="BE159" i="80"/>
  <c r="BE164" i="80" s="1"/>
  <c r="BD159" i="80"/>
  <c r="BD164" i="80" s="1"/>
  <c r="BC159" i="80"/>
  <c r="BC164" i="80" s="1"/>
  <c r="BB159" i="80"/>
  <c r="BB164" i="80" s="1"/>
  <c r="BA159" i="80"/>
  <c r="BA164" i="80" s="1"/>
  <c r="AZ159" i="80"/>
  <c r="AW159" i="80"/>
  <c r="AW164" i="80" s="1"/>
  <c r="AV159" i="80"/>
  <c r="AV164" i="80" s="1"/>
  <c r="AU159" i="80"/>
  <c r="AU164" i="80" s="1"/>
  <c r="AT159" i="80"/>
  <c r="AT164" i="80" s="1"/>
  <c r="AS159" i="80"/>
  <c r="AS164" i="80" s="1"/>
  <c r="AR159" i="80"/>
  <c r="AR164" i="80" s="1"/>
  <c r="AQ159" i="80"/>
  <c r="AQ164" i="80" s="1"/>
  <c r="AP159" i="80"/>
  <c r="AP164" i="80" s="1"/>
  <c r="AO159" i="80"/>
  <c r="AO164" i="80" s="1"/>
  <c r="AN159" i="80"/>
  <c r="AN164" i="80" s="1"/>
  <c r="AK159" i="80"/>
  <c r="AK164" i="80" s="1"/>
  <c r="AJ159" i="80"/>
  <c r="AJ164" i="80" s="1"/>
  <c r="AI159" i="80"/>
  <c r="AI164" i="80" s="1"/>
  <c r="AH159" i="80"/>
  <c r="AH164" i="80" s="1"/>
  <c r="AG159" i="80"/>
  <c r="AG164" i="80" s="1"/>
  <c r="AF159" i="80"/>
  <c r="AE159" i="80"/>
  <c r="AE164" i="80" s="1"/>
  <c r="AD159" i="80"/>
  <c r="AD164" i="80" s="1"/>
  <c r="AC159" i="80"/>
  <c r="AC164" i="80" s="1"/>
  <c r="AB159" i="80"/>
  <c r="AB164" i="80" s="1"/>
  <c r="Y159" i="80"/>
  <c r="Y164" i="80" s="1"/>
  <c r="X159" i="80"/>
  <c r="X164" i="80" s="1"/>
  <c r="W159" i="80"/>
  <c r="W164" i="80" s="1"/>
  <c r="W166" i="80" s="1"/>
  <c r="V159" i="80"/>
  <c r="V164" i="80" s="1"/>
  <c r="U159" i="80"/>
  <c r="T159" i="80"/>
  <c r="S159" i="80"/>
  <c r="S164" i="80" s="1"/>
  <c r="R159" i="80"/>
  <c r="R164" i="80" s="1"/>
  <c r="Q159" i="80"/>
  <c r="Q164" i="80" s="1"/>
  <c r="P159" i="80"/>
  <c r="P164" i="80" s="1"/>
  <c r="M159" i="80"/>
  <c r="M164" i="80" s="1"/>
  <c r="L159" i="80"/>
  <c r="K159" i="80"/>
  <c r="K164" i="80" s="1"/>
  <c r="J159" i="80"/>
  <c r="J164" i="80" s="1"/>
  <c r="I159" i="80"/>
  <c r="I164" i="80" s="1"/>
  <c r="H159" i="80"/>
  <c r="H164" i="80" s="1"/>
  <c r="G159" i="80"/>
  <c r="G164" i="80" s="1"/>
  <c r="F159" i="80"/>
  <c r="F164" i="80" s="1"/>
  <c r="E159" i="80"/>
  <c r="E164" i="80" s="1"/>
  <c r="E166" i="80" s="1"/>
  <c r="D159" i="80"/>
  <c r="C159" i="80"/>
  <c r="B159" i="80"/>
  <c r="BI158" i="80"/>
  <c r="BH158" i="80"/>
  <c r="BH163" i="80" s="1"/>
  <c r="BG158" i="80"/>
  <c r="BG163" i="80" s="1"/>
  <c r="BF158" i="80"/>
  <c r="BF163" i="80" s="1"/>
  <c r="BE158" i="80"/>
  <c r="BE163" i="80" s="1"/>
  <c r="BD158" i="80"/>
  <c r="BD163" i="80" s="1"/>
  <c r="BC158" i="80"/>
  <c r="BB158" i="80"/>
  <c r="BA158" i="80"/>
  <c r="AZ158" i="80"/>
  <c r="AZ163" i="80" s="1"/>
  <c r="AW158" i="80"/>
  <c r="AW163" i="80" s="1"/>
  <c r="AV158" i="80"/>
  <c r="AV163" i="80" s="1"/>
  <c r="AU158" i="80"/>
  <c r="AU163" i="80" s="1"/>
  <c r="AT158" i="80"/>
  <c r="AT163" i="80" s="1"/>
  <c r="AS158" i="80"/>
  <c r="AR158" i="80"/>
  <c r="AQ158" i="80"/>
  <c r="AP158" i="80"/>
  <c r="AP163" i="80" s="1"/>
  <c r="AO158" i="80"/>
  <c r="AO163" i="80" s="1"/>
  <c r="AN158" i="80"/>
  <c r="AN163" i="80" s="1"/>
  <c r="AK158" i="80"/>
  <c r="AK163" i="80" s="1"/>
  <c r="AJ158" i="80"/>
  <c r="AJ163" i="80" s="1"/>
  <c r="AI158" i="80"/>
  <c r="AH158" i="80"/>
  <c r="AG158" i="80"/>
  <c r="AF158" i="80"/>
  <c r="AF163" i="80" s="1"/>
  <c r="AE158" i="80"/>
  <c r="AE163" i="80" s="1"/>
  <c r="AD158" i="80"/>
  <c r="AD163" i="80" s="1"/>
  <c r="AC158" i="80"/>
  <c r="AC163" i="80" s="1"/>
  <c r="AB158" i="80"/>
  <c r="AB163" i="80" s="1"/>
  <c r="Y158" i="80"/>
  <c r="X158" i="80"/>
  <c r="W158" i="80"/>
  <c r="W163" i="80" s="1"/>
  <c r="V158" i="80"/>
  <c r="V163" i="80" s="1"/>
  <c r="U158" i="80"/>
  <c r="U163" i="80" s="1"/>
  <c r="T158" i="80"/>
  <c r="T163" i="80" s="1"/>
  <c r="S158" i="80"/>
  <c r="R158" i="80"/>
  <c r="R163" i="80" s="1"/>
  <c r="Q158" i="80"/>
  <c r="P158" i="80"/>
  <c r="M158" i="80"/>
  <c r="L158" i="80"/>
  <c r="L163" i="80" s="1"/>
  <c r="K158" i="80"/>
  <c r="K163" i="80" s="1"/>
  <c r="J158" i="80"/>
  <c r="I158" i="80"/>
  <c r="H158" i="80"/>
  <c r="H163" i="80" s="1"/>
  <c r="G158" i="80"/>
  <c r="F158" i="80"/>
  <c r="F163" i="80" s="1"/>
  <c r="E158" i="80"/>
  <c r="E163" i="80" s="1"/>
  <c r="D158" i="80"/>
  <c r="D163" i="80" s="1"/>
  <c r="C158" i="80"/>
  <c r="B158" i="80"/>
  <c r="AN156" i="80"/>
  <c r="BX150" i="80"/>
  <c r="BW150" i="80"/>
  <c r="BP150" i="80"/>
  <c r="BI150" i="80"/>
  <c r="BI155" i="80" s="1"/>
  <c r="BH150" i="80"/>
  <c r="BH155" i="80" s="1"/>
  <c r="BG150" i="80"/>
  <c r="BG155" i="80" s="1"/>
  <c r="BF150" i="80"/>
  <c r="BE150" i="80"/>
  <c r="BD150" i="80"/>
  <c r="BC150" i="80"/>
  <c r="BC155" i="80" s="1"/>
  <c r="BB150" i="80"/>
  <c r="BB155" i="80" s="1"/>
  <c r="BA150" i="80"/>
  <c r="BA155" i="80" s="1"/>
  <c r="AZ150" i="80"/>
  <c r="AZ155" i="80" s="1"/>
  <c r="AW150" i="80"/>
  <c r="AW155" i="80" s="1"/>
  <c r="AV150" i="80"/>
  <c r="AV155" i="80" s="1"/>
  <c r="AU150" i="80"/>
  <c r="AU155" i="80" s="1"/>
  <c r="AT150" i="80"/>
  <c r="AT155" i="80" s="1"/>
  <c r="AS150" i="80"/>
  <c r="AS155" i="80" s="1"/>
  <c r="AR150" i="80"/>
  <c r="AR155" i="80" s="1"/>
  <c r="AQ150" i="80"/>
  <c r="AQ155" i="80" s="1"/>
  <c r="AP150" i="80"/>
  <c r="AP155" i="80" s="1"/>
  <c r="AO150" i="80"/>
  <c r="AO155" i="80" s="1"/>
  <c r="AN150" i="80"/>
  <c r="AN155" i="80" s="1"/>
  <c r="AK150" i="80"/>
  <c r="AK155" i="80" s="1"/>
  <c r="AJ150" i="80"/>
  <c r="AJ155" i="80" s="1"/>
  <c r="AI150" i="80"/>
  <c r="AI155" i="80" s="1"/>
  <c r="AH150" i="80"/>
  <c r="AH155" i="80" s="1"/>
  <c r="AG150" i="80"/>
  <c r="AG155" i="80" s="1"/>
  <c r="AF150" i="80"/>
  <c r="AF155" i="80" s="1"/>
  <c r="AE150" i="80"/>
  <c r="AE155" i="80" s="1"/>
  <c r="AD150" i="80"/>
  <c r="AD155" i="80" s="1"/>
  <c r="AC150" i="80"/>
  <c r="AC155" i="80" s="1"/>
  <c r="AB150" i="80"/>
  <c r="AB155" i="80" s="1"/>
  <c r="Y150" i="80"/>
  <c r="Y155" i="80" s="1"/>
  <c r="X150" i="80"/>
  <c r="X155" i="80" s="1"/>
  <c r="W150" i="80"/>
  <c r="W155" i="80" s="1"/>
  <c r="V150" i="80"/>
  <c r="V155" i="80" s="1"/>
  <c r="U150" i="80"/>
  <c r="U155" i="80" s="1"/>
  <c r="T150" i="80"/>
  <c r="T155" i="80" s="1"/>
  <c r="S150" i="80"/>
  <c r="R150" i="80"/>
  <c r="R155" i="80" s="1"/>
  <c r="Q150" i="80"/>
  <c r="Q155" i="80" s="1"/>
  <c r="P150" i="80"/>
  <c r="P155" i="80" s="1"/>
  <c r="M150" i="80"/>
  <c r="M155" i="80" s="1"/>
  <c r="L150" i="80"/>
  <c r="L155" i="80" s="1"/>
  <c r="K150" i="80"/>
  <c r="K155" i="80" s="1"/>
  <c r="J150" i="80"/>
  <c r="J155" i="80" s="1"/>
  <c r="I150" i="80"/>
  <c r="I155" i="80" s="1"/>
  <c r="H150" i="80"/>
  <c r="H155" i="80" s="1"/>
  <c r="G150" i="80"/>
  <c r="G155" i="80" s="1"/>
  <c r="F150" i="80"/>
  <c r="F155" i="80" s="1"/>
  <c r="E150" i="80"/>
  <c r="E155" i="80" s="1"/>
  <c r="D150" i="80"/>
  <c r="D155" i="80" s="1"/>
  <c r="C150" i="80"/>
  <c r="B150" i="80"/>
  <c r="B156" i="80" s="1"/>
  <c r="BW149" i="80"/>
  <c r="BV149" i="80"/>
  <c r="BO149" i="80"/>
  <c r="BI149" i="80"/>
  <c r="BI154" i="80" s="1"/>
  <c r="BH149" i="80"/>
  <c r="BH154" i="80" s="1"/>
  <c r="BG149" i="80"/>
  <c r="BG154" i="80" s="1"/>
  <c r="BF149" i="80"/>
  <c r="BE149" i="80"/>
  <c r="BE154" i="80" s="1"/>
  <c r="BD149" i="80"/>
  <c r="BD154" i="80" s="1"/>
  <c r="BC149" i="80"/>
  <c r="BC154" i="80" s="1"/>
  <c r="BB149" i="80"/>
  <c r="BB154" i="80" s="1"/>
  <c r="BA149" i="80"/>
  <c r="BA154" i="80" s="1"/>
  <c r="AZ149" i="80"/>
  <c r="AZ154" i="80" s="1"/>
  <c r="AW149" i="80"/>
  <c r="AW154" i="80" s="1"/>
  <c r="AV149" i="80"/>
  <c r="AU149" i="80"/>
  <c r="AU154" i="80" s="1"/>
  <c r="AT149" i="80"/>
  <c r="AT154" i="80" s="1"/>
  <c r="AS149" i="80"/>
  <c r="AS154" i="80" s="1"/>
  <c r="AR149" i="80"/>
  <c r="AR154" i="80" s="1"/>
  <c r="AQ149" i="80"/>
  <c r="AQ154" i="80" s="1"/>
  <c r="AP149" i="80"/>
  <c r="AP154" i="80" s="1"/>
  <c r="AO149" i="80"/>
  <c r="AO154" i="80" s="1"/>
  <c r="AN149" i="80"/>
  <c r="AN154" i="80" s="1"/>
  <c r="AK149" i="80"/>
  <c r="AK154" i="80" s="1"/>
  <c r="AJ149" i="80"/>
  <c r="AJ154" i="80" s="1"/>
  <c r="AI149" i="80"/>
  <c r="AI154" i="80" s="1"/>
  <c r="AH149" i="80"/>
  <c r="AH154" i="80" s="1"/>
  <c r="AG149" i="80"/>
  <c r="AG154" i="80" s="1"/>
  <c r="AF149" i="80"/>
  <c r="AF154" i="80" s="1"/>
  <c r="AE149" i="80"/>
  <c r="AE154" i="80" s="1"/>
  <c r="AD149" i="80"/>
  <c r="AD154" i="80" s="1"/>
  <c r="AC149" i="80"/>
  <c r="AC154" i="80" s="1"/>
  <c r="AB149" i="80"/>
  <c r="AB154" i="80" s="1"/>
  <c r="Y149" i="80"/>
  <c r="Y154" i="80" s="1"/>
  <c r="X149" i="80"/>
  <c r="X154" i="80" s="1"/>
  <c r="W149" i="80"/>
  <c r="W154" i="80" s="1"/>
  <c r="V149" i="80"/>
  <c r="V154" i="80" s="1"/>
  <c r="U149" i="80"/>
  <c r="U154" i="80" s="1"/>
  <c r="T149" i="80"/>
  <c r="S149" i="80"/>
  <c r="S154" i="80" s="1"/>
  <c r="R149" i="80"/>
  <c r="R154" i="80" s="1"/>
  <c r="Q149" i="80"/>
  <c r="Q154" i="80" s="1"/>
  <c r="P149" i="80"/>
  <c r="P154" i="80" s="1"/>
  <c r="M149" i="80"/>
  <c r="M154" i="80" s="1"/>
  <c r="L149" i="80"/>
  <c r="L154" i="80" s="1"/>
  <c r="K149" i="80"/>
  <c r="K154" i="80" s="1"/>
  <c r="J149" i="80"/>
  <c r="J154" i="80" s="1"/>
  <c r="I149" i="80"/>
  <c r="I154" i="80" s="1"/>
  <c r="H149" i="80"/>
  <c r="H154" i="80" s="1"/>
  <c r="G149" i="80"/>
  <c r="G154" i="80" s="1"/>
  <c r="F149" i="80"/>
  <c r="F154" i="80" s="1"/>
  <c r="E149" i="80"/>
  <c r="E154" i="80" s="1"/>
  <c r="D149" i="80"/>
  <c r="D154" i="80" s="1"/>
  <c r="C149" i="80"/>
  <c r="B149" i="80"/>
  <c r="BU148" i="80"/>
  <c r="BI148" i="80"/>
  <c r="BH148" i="80"/>
  <c r="BG148" i="80"/>
  <c r="BF148" i="80"/>
  <c r="BF153" i="80" s="1"/>
  <c r="BE148" i="80"/>
  <c r="BE153" i="80" s="1"/>
  <c r="BD148" i="80"/>
  <c r="BD153" i="80" s="1"/>
  <c r="BC148" i="80"/>
  <c r="BC153" i="80" s="1"/>
  <c r="BB148" i="80"/>
  <c r="BA148" i="80"/>
  <c r="BA153" i="80" s="1"/>
  <c r="AZ148" i="80"/>
  <c r="AW148" i="80"/>
  <c r="AV148" i="80"/>
  <c r="AV153" i="80" s="1"/>
  <c r="AU148" i="80"/>
  <c r="AT148" i="80"/>
  <c r="AT153" i="80" s="1"/>
  <c r="AS148" i="80"/>
  <c r="AS153" i="80" s="1"/>
  <c r="AR148" i="80"/>
  <c r="AQ148" i="80"/>
  <c r="AP148" i="80"/>
  <c r="AO148" i="80"/>
  <c r="AN148" i="80"/>
  <c r="AN153" i="80" s="1"/>
  <c r="AK148" i="80"/>
  <c r="AK153" i="80" s="1"/>
  <c r="AJ148" i="80"/>
  <c r="AJ153" i="80" s="1"/>
  <c r="AI148" i="80"/>
  <c r="AI153" i="80" s="1"/>
  <c r="AH148" i="80"/>
  <c r="AG148" i="80"/>
  <c r="AG153" i="80" s="1"/>
  <c r="AF148" i="80"/>
  <c r="AE148" i="80"/>
  <c r="AD148" i="80"/>
  <c r="AC148" i="80"/>
  <c r="AC153" i="80" s="1"/>
  <c r="AB148" i="80"/>
  <c r="AB153" i="80" s="1"/>
  <c r="Y148" i="80"/>
  <c r="Y153" i="80" s="1"/>
  <c r="X148" i="80"/>
  <c r="W148" i="80"/>
  <c r="V148" i="80"/>
  <c r="U148" i="80"/>
  <c r="T148" i="80"/>
  <c r="T153" i="80" s="1"/>
  <c r="S148" i="80"/>
  <c r="S153" i="80" s="1"/>
  <c r="R148" i="80"/>
  <c r="R153" i="80" s="1"/>
  <c r="Q148" i="80"/>
  <c r="Q153" i="80" s="1"/>
  <c r="P148" i="80"/>
  <c r="M148" i="80"/>
  <c r="L148" i="80"/>
  <c r="K148" i="80"/>
  <c r="J148" i="80"/>
  <c r="J153" i="80" s="1"/>
  <c r="I148" i="80"/>
  <c r="I153" i="80" s="1"/>
  <c r="H148" i="80"/>
  <c r="H153" i="80" s="1"/>
  <c r="G148" i="80"/>
  <c r="G153" i="80" s="1"/>
  <c r="F148" i="80"/>
  <c r="E148" i="80"/>
  <c r="D148" i="80"/>
  <c r="C148" i="80"/>
  <c r="B148" i="80"/>
  <c r="BI140" i="80"/>
  <c r="BH140" i="80"/>
  <c r="BH145" i="80" s="1"/>
  <c r="BG140" i="80"/>
  <c r="BG145" i="80" s="1"/>
  <c r="BF140" i="80"/>
  <c r="BF145" i="80" s="1"/>
  <c r="BE140" i="80"/>
  <c r="BD140" i="80"/>
  <c r="BC140" i="80"/>
  <c r="BB140" i="80"/>
  <c r="BA140" i="80"/>
  <c r="AZ140" i="80"/>
  <c r="AZ145" i="80" s="1"/>
  <c r="AW140" i="80"/>
  <c r="AW145" i="80" s="1"/>
  <c r="AV140" i="80"/>
  <c r="AV145" i="80" s="1"/>
  <c r="AU140" i="80"/>
  <c r="AU145" i="80" s="1"/>
  <c r="AT140" i="80"/>
  <c r="AT145" i="80" s="1"/>
  <c r="AS140" i="80"/>
  <c r="AS145" i="80" s="1"/>
  <c r="AR140" i="80"/>
  <c r="AR145" i="80" s="1"/>
  <c r="AQ140" i="80"/>
  <c r="AQ145" i="80" s="1"/>
  <c r="AP140" i="80"/>
  <c r="AP145" i="80" s="1"/>
  <c r="AO140" i="80"/>
  <c r="AO145" i="80" s="1"/>
  <c r="AN140" i="80"/>
  <c r="AN145" i="80" s="1"/>
  <c r="AK140" i="80"/>
  <c r="AK145" i="80" s="1"/>
  <c r="AJ140" i="80"/>
  <c r="AJ145" i="80" s="1"/>
  <c r="AI140" i="80"/>
  <c r="AI145" i="80" s="1"/>
  <c r="AH140" i="80"/>
  <c r="AH145" i="80" s="1"/>
  <c r="AG140" i="80"/>
  <c r="AG145" i="80" s="1"/>
  <c r="AF140" i="80"/>
  <c r="AF145" i="80" s="1"/>
  <c r="AE140" i="80"/>
  <c r="AE145" i="80" s="1"/>
  <c r="AD140" i="80"/>
  <c r="AD145" i="80" s="1"/>
  <c r="AC140" i="80"/>
  <c r="AC145" i="80" s="1"/>
  <c r="AB140" i="80"/>
  <c r="AB145" i="80" s="1"/>
  <c r="Y140" i="80"/>
  <c r="Y145" i="80" s="1"/>
  <c r="X140" i="80"/>
  <c r="X145" i="80" s="1"/>
  <c r="W140" i="80"/>
  <c r="W145" i="80" s="1"/>
  <c r="V140" i="80"/>
  <c r="V145" i="80" s="1"/>
  <c r="U140" i="80"/>
  <c r="U145" i="80" s="1"/>
  <c r="T140" i="80"/>
  <c r="T145" i="80" s="1"/>
  <c r="S140" i="80"/>
  <c r="S145" i="80" s="1"/>
  <c r="R140" i="80"/>
  <c r="R145" i="80" s="1"/>
  <c r="Q140" i="80"/>
  <c r="Q145" i="80" s="1"/>
  <c r="P140" i="80"/>
  <c r="P145" i="80" s="1"/>
  <c r="M140" i="80"/>
  <c r="M145" i="80" s="1"/>
  <c r="L140" i="80"/>
  <c r="L145" i="80" s="1"/>
  <c r="K140" i="80"/>
  <c r="K145" i="80" s="1"/>
  <c r="J140" i="80"/>
  <c r="J145" i="80" s="1"/>
  <c r="I140" i="80"/>
  <c r="I145" i="80" s="1"/>
  <c r="H140" i="80"/>
  <c r="H145" i="80" s="1"/>
  <c r="G140" i="80"/>
  <c r="G145" i="80" s="1"/>
  <c r="F140" i="80"/>
  <c r="F145" i="80" s="1"/>
  <c r="E140" i="80"/>
  <c r="E145" i="80" s="1"/>
  <c r="D140" i="80"/>
  <c r="D145" i="80" s="1"/>
  <c r="C140" i="80"/>
  <c r="B140" i="80"/>
  <c r="B146" i="80" s="1"/>
  <c r="BI139" i="80"/>
  <c r="BI144" i="80" s="1"/>
  <c r="BH139" i="80"/>
  <c r="BH144" i="80" s="1"/>
  <c r="BG139" i="80"/>
  <c r="BG144" i="80" s="1"/>
  <c r="BF139" i="80"/>
  <c r="BF144" i="80" s="1"/>
  <c r="BE139" i="80"/>
  <c r="BE144" i="80" s="1"/>
  <c r="BD139" i="80"/>
  <c r="BD144" i="80" s="1"/>
  <c r="BC139" i="80"/>
  <c r="BB139" i="80"/>
  <c r="BB144" i="80" s="1"/>
  <c r="BA139" i="80"/>
  <c r="BA144" i="80" s="1"/>
  <c r="AZ139" i="80"/>
  <c r="AZ144" i="80" s="1"/>
  <c r="AW139" i="80"/>
  <c r="AW144" i="80" s="1"/>
  <c r="AV139" i="80"/>
  <c r="AV144" i="80" s="1"/>
  <c r="AU139" i="80"/>
  <c r="AU144" i="80" s="1"/>
  <c r="AT139" i="80"/>
  <c r="AT144" i="80" s="1"/>
  <c r="AS139" i="80"/>
  <c r="AS144" i="80" s="1"/>
  <c r="AR139" i="80"/>
  <c r="AR144" i="80" s="1"/>
  <c r="AQ139" i="80"/>
  <c r="AQ144" i="80" s="1"/>
  <c r="AP139" i="80"/>
  <c r="AP144" i="80" s="1"/>
  <c r="AO139" i="80"/>
  <c r="AO144" i="80" s="1"/>
  <c r="AN139" i="80"/>
  <c r="AN144" i="80" s="1"/>
  <c r="AK139" i="80"/>
  <c r="AK144" i="80" s="1"/>
  <c r="AJ139" i="80"/>
  <c r="AJ144" i="80" s="1"/>
  <c r="AI139" i="80"/>
  <c r="AI144" i="80" s="1"/>
  <c r="AH139" i="80"/>
  <c r="AH144" i="80" s="1"/>
  <c r="AG139" i="80"/>
  <c r="AG144" i="80" s="1"/>
  <c r="AF139" i="80"/>
  <c r="AF144" i="80" s="1"/>
  <c r="AE139" i="80"/>
  <c r="AE144" i="80" s="1"/>
  <c r="AD139" i="80"/>
  <c r="AD144" i="80" s="1"/>
  <c r="AC139" i="80"/>
  <c r="AC144" i="80" s="1"/>
  <c r="AB139" i="80"/>
  <c r="AB144" i="80" s="1"/>
  <c r="Y139" i="80"/>
  <c r="Y144" i="80" s="1"/>
  <c r="X139" i="80"/>
  <c r="X144" i="80" s="1"/>
  <c r="W139" i="80"/>
  <c r="W144" i="80" s="1"/>
  <c r="V139" i="80"/>
  <c r="V144" i="80" s="1"/>
  <c r="U139" i="80"/>
  <c r="U144" i="80" s="1"/>
  <c r="T139" i="80"/>
  <c r="T144" i="80" s="1"/>
  <c r="S139" i="80"/>
  <c r="S144" i="80" s="1"/>
  <c r="R139" i="80"/>
  <c r="R144" i="80" s="1"/>
  <c r="Q139" i="80"/>
  <c r="Q144" i="80" s="1"/>
  <c r="P139" i="80"/>
  <c r="P144" i="80" s="1"/>
  <c r="M139" i="80"/>
  <c r="M144" i="80" s="1"/>
  <c r="L139" i="80"/>
  <c r="L144" i="80" s="1"/>
  <c r="K139" i="80"/>
  <c r="K144" i="80" s="1"/>
  <c r="J139" i="80"/>
  <c r="J144" i="80" s="1"/>
  <c r="I139" i="80"/>
  <c r="I144" i="80" s="1"/>
  <c r="H139" i="80"/>
  <c r="H144" i="80" s="1"/>
  <c r="G139" i="80"/>
  <c r="G144" i="80" s="1"/>
  <c r="F139" i="80"/>
  <c r="F144" i="80" s="1"/>
  <c r="E139" i="80"/>
  <c r="E144" i="80" s="1"/>
  <c r="D139" i="80"/>
  <c r="D144" i="80" s="1"/>
  <c r="C139" i="80"/>
  <c r="B139" i="80"/>
  <c r="BI138" i="80"/>
  <c r="BH138" i="80"/>
  <c r="BG138" i="80"/>
  <c r="BF138" i="80"/>
  <c r="BE138" i="80"/>
  <c r="BD138" i="80"/>
  <c r="BC138" i="80"/>
  <c r="BC143" i="80" s="1"/>
  <c r="BB138" i="80"/>
  <c r="BB143" i="80" s="1"/>
  <c r="BA138" i="80"/>
  <c r="AZ138" i="80"/>
  <c r="AW138" i="80"/>
  <c r="AV138" i="80"/>
  <c r="AU138" i="80"/>
  <c r="AT138" i="80"/>
  <c r="AS138" i="80"/>
  <c r="AR138" i="80"/>
  <c r="AR143" i="80" s="1"/>
  <c r="AQ138" i="80"/>
  <c r="AP138" i="80"/>
  <c r="AO138" i="80"/>
  <c r="AN138" i="80"/>
  <c r="AK138" i="80"/>
  <c r="AJ138" i="80"/>
  <c r="AI138" i="80"/>
  <c r="AH138" i="80"/>
  <c r="AH143" i="80" s="1"/>
  <c r="AG138" i="80"/>
  <c r="AF138" i="80"/>
  <c r="AE138" i="80"/>
  <c r="AD138" i="80"/>
  <c r="AC138" i="80"/>
  <c r="AB138" i="80"/>
  <c r="Y138" i="80"/>
  <c r="X138" i="80"/>
  <c r="W138" i="80"/>
  <c r="V138" i="80"/>
  <c r="U138" i="80"/>
  <c r="T138" i="80"/>
  <c r="S138" i="80"/>
  <c r="R138" i="80"/>
  <c r="Q138" i="80"/>
  <c r="P138" i="80"/>
  <c r="M138" i="80"/>
  <c r="L138" i="80"/>
  <c r="K138" i="80"/>
  <c r="J138" i="80"/>
  <c r="I138" i="80"/>
  <c r="H138" i="80"/>
  <c r="G138" i="80"/>
  <c r="F138" i="80"/>
  <c r="E138" i="80"/>
  <c r="D138" i="80"/>
  <c r="C138" i="80"/>
  <c r="B138" i="80"/>
  <c r="BT130" i="80"/>
  <c r="BS130" i="80"/>
  <c r="BR130" i="80"/>
  <c r="BI130" i="80"/>
  <c r="BH130" i="80"/>
  <c r="BH135" i="80" s="1"/>
  <c r="BG130" i="80"/>
  <c r="BF130" i="80"/>
  <c r="BF135" i="80" s="1"/>
  <c r="BE130" i="80"/>
  <c r="BE135" i="80" s="1"/>
  <c r="BD130" i="80"/>
  <c r="BD135" i="80" s="1"/>
  <c r="BC130" i="80"/>
  <c r="BC135" i="80" s="1"/>
  <c r="BB130" i="80"/>
  <c r="BA130" i="80"/>
  <c r="AZ130" i="80"/>
  <c r="AZ135" i="80" s="1"/>
  <c r="AW130" i="80"/>
  <c r="AW135" i="80" s="1"/>
  <c r="AV130" i="80"/>
  <c r="AV135" i="80" s="1"/>
  <c r="AU130" i="80"/>
  <c r="AU135" i="80" s="1"/>
  <c r="AT130" i="80"/>
  <c r="AT135" i="80" s="1"/>
  <c r="AS130" i="80"/>
  <c r="AS135" i="80" s="1"/>
  <c r="AR130" i="80"/>
  <c r="AR135" i="80" s="1"/>
  <c r="AQ130" i="80"/>
  <c r="AQ135" i="80" s="1"/>
  <c r="AP130" i="80"/>
  <c r="AO130" i="80"/>
  <c r="AO135" i="80" s="1"/>
  <c r="AN130" i="80"/>
  <c r="AN135" i="80" s="1"/>
  <c r="AK130" i="80"/>
  <c r="AK135" i="80" s="1"/>
  <c r="AJ130" i="80"/>
  <c r="AJ135" i="80" s="1"/>
  <c r="AI130" i="80"/>
  <c r="AI135" i="80" s="1"/>
  <c r="AH130" i="80"/>
  <c r="AH135" i="80" s="1"/>
  <c r="AG130" i="80"/>
  <c r="AG135" i="80" s="1"/>
  <c r="AF130" i="80"/>
  <c r="AF135" i="80" s="1"/>
  <c r="AE130" i="80"/>
  <c r="AE135" i="80" s="1"/>
  <c r="AD130" i="80"/>
  <c r="AD135" i="80" s="1"/>
  <c r="AC130" i="80"/>
  <c r="AC135" i="80" s="1"/>
  <c r="AB130" i="80"/>
  <c r="AB135" i="80" s="1"/>
  <c r="Y130" i="80"/>
  <c r="Y135" i="80" s="1"/>
  <c r="X130" i="80"/>
  <c r="X135" i="80" s="1"/>
  <c r="W130" i="80"/>
  <c r="W135" i="80" s="1"/>
  <c r="V130" i="80"/>
  <c r="V135" i="80" s="1"/>
  <c r="U130" i="80"/>
  <c r="U135" i="80" s="1"/>
  <c r="T130" i="80"/>
  <c r="T135" i="80" s="1"/>
  <c r="S130" i="80"/>
  <c r="S135" i="80" s="1"/>
  <c r="R130" i="80"/>
  <c r="R135" i="80" s="1"/>
  <c r="Q130" i="80"/>
  <c r="Q135" i="80" s="1"/>
  <c r="P130" i="80"/>
  <c r="P135" i="80" s="1"/>
  <c r="M130" i="80"/>
  <c r="M135" i="80" s="1"/>
  <c r="L130" i="80"/>
  <c r="L135" i="80" s="1"/>
  <c r="K130" i="80"/>
  <c r="K135" i="80" s="1"/>
  <c r="J130" i="80"/>
  <c r="J135" i="80" s="1"/>
  <c r="I130" i="80"/>
  <c r="I135" i="80" s="1"/>
  <c r="H130" i="80"/>
  <c r="H135" i="80" s="1"/>
  <c r="G130" i="80"/>
  <c r="G135" i="80" s="1"/>
  <c r="F130" i="80"/>
  <c r="F135" i="80" s="1"/>
  <c r="E130" i="80"/>
  <c r="E135" i="80" s="1"/>
  <c r="D130" i="80"/>
  <c r="D135" i="80" s="1"/>
  <c r="C130" i="80"/>
  <c r="B130" i="80"/>
  <c r="B136" i="80" s="1"/>
  <c r="BI129" i="80"/>
  <c r="BI134" i="80" s="1"/>
  <c r="BH129" i="80"/>
  <c r="BG129" i="80"/>
  <c r="BG134" i="80" s="1"/>
  <c r="BF129" i="80"/>
  <c r="BF134" i="80" s="1"/>
  <c r="BE129" i="80"/>
  <c r="BE134" i="80" s="1"/>
  <c r="BD129" i="80"/>
  <c r="BD134" i="80" s="1"/>
  <c r="BC129" i="80"/>
  <c r="BC134" i="80" s="1"/>
  <c r="BB129" i="80"/>
  <c r="BB134" i="80" s="1"/>
  <c r="BA129" i="80"/>
  <c r="BA134" i="80" s="1"/>
  <c r="AZ129" i="80"/>
  <c r="AW129" i="80"/>
  <c r="AW134" i="80" s="1"/>
  <c r="AV129" i="80"/>
  <c r="AV134" i="80" s="1"/>
  <c r="AU129" i="80"/>
  <c r="AU134" i="80" s="1"/>
  <c r="AT129" i="80"/>
  <c r="AT134" i="80" s="1"/>
  <c r="AS129" i="80"/>
  <c r="AS134" i="80" s="1"/>
  <c r="AR129" i="80"/>
  <c r="AR134" i="80" s="1"/>
  <c r="AQ129" i="80"/>
  <c r="AQ134" i="80" s="1"/>
  <c r="AP129" i="80"/>
  <c r="AP134" i="80" s="1"/>
  <c r="AO129" i="80"/>
  <c r="AO134" i="80" s="1"/>
  <c r="AN129" i="80"/>
  <c r="AN134" i="80" s="1"/>
  <c r="AK129" i="80"/>
  <c r="AK134" i="80" s="1"/>
  <c r="AJ129" i="80"/>
  <c r="AJ134" i="80" s="1"/>
  <c r="AI129" i="80"/>
  <c r="AI134" i="80" s="1"/>
  <c r="AH129" i="80"/>
  <c r="AH134" i="80" s="1"/>
  <c r="AG129" i="80"/>
  <c r="AG134" i="80" s="1"/>
  <c r="AF129" i="80"/>
  <c r="AF134" i="80" s="1"/>
  <c r="AE129" i="80"/>
  <c r="AE134" i="80" s="1"/>
  <c r="AD129" i="80"/>
  <c r="AD134" i="80" s="1"/>
  <c r="AC129" i="80"/>
  <c r="AC134" i="80" s="1"/>
  <c r="AB129" i="80"/>
  <c r="AB134" i="80" s="1"/>
  <c r="Y129" i="80"/>
  <c r="Y134" i="80" s="1"/>
  <c r="X129" i="80"/>
  <c r="X134" i="80" s="1"/>
  <c r="W129" i="80"/>
  <c r="W134" i="80" s="1"/>
  <c r="V129" i="80"/>
  <c r="V134" i="80" s="1"/>
  <c r="U129" i="80"/>
  <c r="U134" i="80" s="1"/>
  <c r="T129" i="80"/>
  <c r="T134" i="80" s="1"/>
  <c r="S129" i="80"/>
  <c r="S134" i="80" s="1"/>
  <c r="R129" i="80"/>
  <c r="R134" i="80" s="1"/>
  <c r="Q129" i="80"/>
  <c r="Q134" i="80" s="1"/>
  <c r="P129" i="80"/>
  <c r="P134" i="80" s="1"/>
  <c r="M129" i="80"/>
  <c r="M134" i="80" s="1"/>
  <c r="L129" i="80"/>
  <c r="L134" i="80" s="1"/>
  <c r="K129" i="80"/>
  <c r="K134" i="80" s="1"/>
  <c r="J129" i="80"/>
  <c r="J134" i="80" s="1"/>
  <c r="I129" i="80"/>
  <c r="I134" i="80" s="1"/>
  <c r="H129" i="80"/>
  <c r="H134" i="80" s="1"/>
  <c r="G129" i="80"/>
  <c r="G134" i="80" s="1"/>
  <c r="F129" i="80"/>
  <c r="F134" i="80" s="1"/>
  <c r="E129" i="80"/>
  <c r="E134" i="80" s="1"/>
  <c r="D129" i="80"/>
  <c r="D134" i="80" s="1"/>
  <c r="C129" i="80"/>
  <c r="B129" i="80"/>
  <c r="BW128" i="80"/>
  <c r="BI128" i="80"/>
  <c r="BI133" i="80" s="1"/>
  <c r="BH128" i="80"/>
  <c r="BH133" i="80" s="1"/>
  <c r="BG128" i="80"/>
  <c r="BG133" i="80" s="1"/>
  <c r="BF128" i="80"/>
  <c r="BE128" i="80"/>
  <c r="BE131" i="80" s="1"/>
  <c r="BD128" i="80"/>
  <c r="BD133" i="80" s="1"/>
  <c r="BC128" i="80"/>
  <c r="BB128" i="80"/>
  <c r="BA128" i="80"/>
  <c r="BA133" i="80" s="1"/>
  <c r="AZ128" i="80"/>
  <c r="AZ133" i="80" s="1"/>
  <c r="AW128" i="80"/>
  <c r="AW133" i="80" s="1"/>
  <c r="AV128" i="80"/>
  <c r="AV133" i="80" s="1"/>
  <c r="AU128" i="80"/>
  <c r="AT128" i="80"/>
  <c r="AS128" i="80"/>
  <c r="AR128" i="80"/>
  <c r="AQ128" i="80"/>
  <c r="AP128" i="80"/>
  <c r="AP133" i="80" s="1"/>
  <c r="AO128" i="80"/>
  <c r="AO133" i="80" s="1"/>
  <c r="AN128" i="80"/>
  <c r="AN133" i="80" s="1"/>
  <c r="AK128" i="80"/>
  <c r="AJ128" i="80"/>
  <c r="AI128" i="80"/>
  <c r="AH128" i="80"/>
  <c r="AG128" i="80"/>
  <c r="AF128" i="80"/>
  <c r="AF133" i="80" s="1"/>
  <c r="AE128" i="80"/>
  <c r="AE133" i="80" s="1"/>
  <c r="AD128" i="80"/>
  <c r="AC128" i="80"/>
  <c r="AB128" i="80"/>
  <c r="Y128" i="80"/>
  <c r="X128" i="80"/>
  <c r="W128" i="80"/>
  <c r="V128" i="80"/>
  <c r="V133" i="80" s="1"/>
  <c r="U128" i="80"/>
  <c r="U133" i="80" s="1"/>
  <c r="T128" i="80"/>
  <c r="S128" i="80"/>
  <c r="R128" i="80"/>
  <c r="Q128" i="80"/>
  <c r="P128" i="80"/>
  <c r="M128" i="80"/>
  <c r="L128" i="80"/>
  <c r="L133" i="80" s="1"/>
  <c r="K128" i="80"/>
  <c r="K133" i="80" s="1"/>
  <c r="J128" i="80"/>
  <c r="I128" i="80"/>
  <c r="H128" i="80"/>
  <c r="H133" i="80" s="1"/>
  <c r="G128" i="80"/>
  <c r="F128" i="80"/>
  <c r="E128" i="80"/>
  <c r="D128" i="80"/>
  <c r="D133" i="80" s="1"/>
  <c r="C128" i="80"/>
  <c r="B128" i="80"/>
  <c r="AW126" i="80"/>
  <c r="AE121" i="80"/>
  <c r="BR120" i="80"/>
  <c r="BI120" i="80"/>
  <c r="BI125" i="80" s="1"/>
  <c r="BH120" i="80"/>
  <c r="BH125" i="80" s="1"/>
  <c r="BG120" i="80"/>
  <c r="BG125" i="80" s="1"/>
  <c r="BF120" i="80"/>
  <c r="BE120" i="80"/>
  <c r="BE125" i="80" s="1"/>
  <c r="BD120" i="80"/>
  <c r="BD125" i="80" s="1"/>
  <c r="BC120" i="80"/>
  <c r="BC125" i="80" s="1"/>
  <c r="BB120" i="80"/>
  <c r="BB125" i="80" s="1"/>
  <c r="BA120" i="80"/>
  <c r="BA125" i="80" s="1"/>
  <c r="AZ120" i="80"/>
  <c r="AZ125" i="80" s="1"/>
  <c r="AW120" i="80"/>
  <c r="AW125" i="80" s="1"/>
  <c r="AV120" i="80"/>
  <c r="AV125" i="80" s="1"/>
  <c r="AU120" i="80"/>
  <c r="AU125" i="80" s="1"/>
  <c r="AT120" i="80"/>
  <c r="AT125" i="80" s="1"/>
  <c r="AS120" i="80"/>
  <c r="AS125" i="80" s="1"/>
  <c r="AR120" i="80"/>
  <c r="AR125" i="80" s="1"/>
  <c r="AQ120" i="80"/>
  <c r="AQ125" i="80" s="1"/>
  <c r="AP120" i="80"/>
  <c r="AP125" i="80" s="1"/>
  <c r="AO120" i="80"/>
  <c r="AO125" i="80" s="1"/>
  <c r="AN120" i="80"/>
  <c r="AN125" i="80" s="1"/>
  <c r="AK120" i="80"/>
  <c r="AK125" i="80" s="1"/>
  <c r="AJ120" i="80"/>
  <c r="AJ125" i="80" s="1"/>
  <c r="AI120" i="80"/>
  <c r="AI125" i="80" s="1"/>
  <c r="AH120" i="80"/>
  <c r="AH125" i="80" s="1"/>
  <c r="AG120" i="80"/>
  <c r="AG125" i="80" s="1"/>
  <c r="AF120" i="80"/>
  <c r="AF125" i="80" s="1"/>
  <c r="AE120" i="80"/>
  <c r="AE125" i="80" s="1"/>
  <c r="AD120" i="80"/>
  <c r="AD125" i="80" s="1"/>
  <c r="AC120" i="80"/>
  <c r="AC125" i="80" s="1"/>
  <c r="AB120" i="80"/>
  <c r="AB125" i="80" s="1"/>
  <c r="Y120" i="80"/>
  <c r="Y125" i="80" s="1"/>
  <c r="X120" i="80"/>
  <c r="X125" i="80" s="1"/>
  <c r="W120" i="80"/>
  <c r="W125" i="80" s="1"/>
  <c r="V120" i="80"/>
  <c r="V125" i="80" s="1"/>
  <c r="U120" i="80"/>
  <c r="U125" i="80" s="1"/>
  <c r="T120" i="80"/>
  <c r="T125" i="80" s="1"/>
  <c r="S120" i="80"/>
  <c r="S125" i="80" s="1"/>
  <c r="R120" i="80"/>
  <c r="R125" i="80" s="1"/>
  <c r="Q120" i="80"/>
  <c r="Q125" i="80" s="1"/>
  <c r="P120" i="80"/>
  <c r="P125" i="80" s="1"/>
  <c r="M120" i="80"/>
  <c r="M125" i="80" s="1"/>
  <c r="L120" i="80"/>
  <c r="L125" i="80" s="1"/>
  <c r="K120" i="80"/>
  <c r="K125" i="80" s="1"/>
  <c r="J120" i="80"/>
  <c r="J125" i="80" s="1"/>
  <c r="I120" i="80"/>
  <c r="I125" i="80" s="1"/>
  <c r="H120" i="80"/>
  <c r="H125" i="80" s="1"/>
  <c r="G120" i="80"/>
  <c r="G125" i="80" s="1"/>
  <c r="F120" i="80"/>
  <c r="F125" i="80" s="1"/>
  <c r="E120" i="80"/>
  <c r="E125" i="80" s="1"/>
  <c r="D120" i="80"/>
  <c r="D125" i="80" s="1"/>
  <c r="C120" i="80"/>
  <c r="B120" i="80"/>
  <c r="B126" i="80" s="1"/>
  <c r="BU119" i="80"/>
  <c r="BI119" i="80"/>
  <c r="BI124" i="80" s="1"/>
  <c r="BH119" i="80"/>
  <c r="BG119" i="80"/>
  <c r="BF119" i="80"/>
  <c r="BF124" i="80" s="1"/>
  <c r="BE119" i="80"/>
  <c r="BD119" i="80"/>
  <c r="BD124" i="80" s="1"/>
  <c r="BC119" i="80"/>
  <c r="BC124" i="80" s="1"/>
  <c r="BB119" i="80"/>
  <c r="BB124" i="80" s="1"/>
  <c r="BA119" i="80"/>
  <c r="BA124" i="80" s="1"/>
  <c r="AZ119" i="80"/>
  <c r="AW119" i="80"/>
  <c r="AW124" i="80" s="1"/>
  <c r="AV119" i="80"/>
  <c r="AV124" i="80" s="1"/>
  <c r="AU119" i="80"/>
  <c r="AU124" i="80" s="1"/>
  <c r="AT119" i="80"/>
  <c r="AT124" i="80" s="1"/>
  <c r="AS119" i="80"/>
  <c r="AS124" i="80" s="1"/>
  <c r="AR119" i="80"/>
  <c r="AR124" i="80" s="1"/>
  <c r="AQ119" i="80"/>
  <c r="AQ124" i="80" s="1"/>
  <c r="AP119" i="80"/>
  <c r="AO119" i="80"/>
  <c r="AO124" i="80" s="1"/>
  <c r="AN119" i="80"/>
  <c r="AN124" i="80" s="1"/>
  <c r="AK119" i="80"/>
  <c r="AK124" i="80" s="1"/>
  <c r="AJ119" i="80"/>
  <c r="AJ124" i="80" s="1"/>
  <c r="AI119" i="80"/>
  <c r="AI124" i="80" s="1"/>
  <c r="AH119" i="80"/>
  <c r="AH124" i="80" s="1"/>
  <c r="AG119" i="80"/>
  <c r="AG124" i="80" s="1"/>
  <c r="AF119" i="80"/>
  <c r="AE119" i="80"/>
  <c r="AE124" i="80" s="1"/>
  <c r="AD119" i="80"/>
  <c r="AD124" i="80" s="1"/>
  <c r="AC119" i="80"/>
  <c r="AC124" i="80" s="1"/>
  <c r="AB119" i="80"/>
  <c r="AB124" i="80" s="1"/>
  <c r="Y119" i="80"/>
  <c r="Y124" i="80" s="1"/>
  <c r="X119" i="80"/>
  <c r="X124" i="80" s="1"/>
  <c r="W119" i="80"/>
  <c r="W124" i="80" s="1"/>
  <c r="V119" i="80"/>
  <c r="V124" i="80" s="1"/>
  <c r="U119" i="80"/>
  <c r="U124" i="80" s="1"/>
  <c r="T119" i="80"/>
  <c r="T124" i="80" s="1"/>
  <c r="S119" i="80"/>
  <c r="S124" i="80" s="1"/>
  <c r="R119" i="80"/>
  <c r="R124" i="80" s="1"/>
  <c r="Q119" i="80"/>
  <c r="Q124" i="80" s="1"/>
  <c r="P119" i="80"/>
  <c r="P124" i="80" s="1"/>
  <c r="M119" i="80"/>
  <c r="M124" i="80" s="1"/>
  <c r="L119" i="80"/>
  <c r="K119" i="80"/>
  <c r="K124" i="80" s="1"/>
  <c r="J119" i="80"/>
  <c r="J124" i="80" s="1"/>
  <c r="I119" i="80"/>
  <c r="I124" i="80" s="1"/>
  <c r="H119" i="80"/>
  <c r="H124" i="80" s="1"/>
  <c r="G119" i="80"/>
  <c r="G124" i="80" s="1"/>
  <c r="F119" i="80"/>
  <c r="F124" i="80" s="1"/>
  <c r="E119" i="80"/>
  <c r="E124" i="80" s="1"/>
  <c r="D119" i="80"/>
  <c r="C119" i="80"/>
  <c r="B119" i="80"/>
  <c r="BV118" i="80"/>
  <c r="BI118" i="80"/>
  <c r="BH118" i="80"/>
  <c r="BH123" i="80" s="1"/>
  <c r="BG118" i="80"/>
  <c r="BG123" i="80" s="1"/>
  <c r="BF118" i="80"/>
  <c r="BF123" i="80" s="1"/>
  <c r="BE118" i="80"/>
  <c r="BE123" i="80" s="1"/>
  <c r="BD118" i="80"/>
  <c r="BS118" i="80" s="1"/>
  <c r="BC118" i="80"/>
  <c r="BB118" i="80"/>
  <c r="BA118" i="80"/>
  <c r="AZ118" i="80"/>
  <c r="AZ123" i="80" s="1"/>
  <c r="AW118" i="80"/>
  <c r="AW123" i="80" s="1"/>
  <c r="AV118" i="80"/>
  <c r="AU118" i="80"/>
  <c r="AT118" i="80"/>
  <c r="AT123" i="80" s="1"/>
  <c r="AS118" i="80"/>
  <c r="AR118" i="80"/>
  <c r="AQ118" i="80"/>
  <c r="AP118" i="80"/>
  <c r="AP123" i="80" s="1"/>
  <c r="AO118" i="80"/>
  <c r="AN118" i="80"/>
  <c r="AK118" i="80"/>
  <c r="AK123" i="80" s="1"/>
  <c r="AJ118" i="80"/>
  <c r="AI118" i="80"/>
  <c r="AI123" i="80" s="1"/>
  <c r="AH118" i="80"/>
  <c r="AG118" i="80"/>
  <c r="AF118" i="80"/>
  <c r="AF123" i="80" s="1"/>
  <c r="AE118" i="80"/>
  <c r="AE123" i="80" s="1"/>
  <c r="AD118" i="80"/>
  <c r="AC118" i="80"/>
  <c r="AC123" i="80" s="1"/>
  <c r="AB118" i="80"/>
  <c r="AB123" i="80" s="1"/>
  <c r="Y118" i="80"/>
  <c r="Y123" i="80" s="1"/>
  <c r="X118" i="80"/>
  <c r="W118" i="80"/>
  <c r="V118" i="80"/>
  <c r="V123" i="80" s="1"/>
  <c r="U118" i="80"/>
  <c r="U123" i="80" s="1"/>
  <c r="T118" i="80"/>
  <c r="T123" i="80" s="1"/>
  <c r="S118" i="80"/>
  <c r="S123" i="80" s="1"/>
  <c r="R118" i="80"/>
  <c r="R123" i="80" s="1"/>
  <c r="Q118" i="80"/>
  <c r="Q123" i="80" s="1"/>
  <c r="P118" i="80"/>
  <c r="M118" i="80"/>
  <c r="L118" i="80"/>
  <c r="L123" i="80" s="1"/>
  <c r="K118" i="80"/>
  <c r="K123" i="80" s="1"/>
  <c r="J118" i="80"/>
  <c r="J123" i="80" s="1"/>
  <c r="I118" i="80"/>
  <c r="I123" i="80" s="1"/>
  <c r="H118" i="80"/>
  <c r="H123" i="80" s="1"/>
  <c r="G118" i="80"/>
  <c r="F118" i="80"/>
  <c r="E118" i="80"/>
  <c r="D118" i="80"/>
  <c r="D123" i="80" s="1"/>
  <c r="C118" i="80"/>
  <c r="B118" i="80"/>
  <c r="BX110" i="80"/>
  <c r="BT110" i="80"/>
  <c r="BP110" i="80"/>
  <c r="BO110" i="80"/>
  <c r="BI110" i="80"/>
  <c r="BI115" i="80" s="1"/>
  <c r="BH110" i="80"/>
  <c r="BH115" i="80" s="1"/>
  <c r="BG110" i="80"/>
  <c r="BF110" i="80"/>
  <c r="BE110" i="80"/>
  <c r="BE115" i="80" s="1"/>
  <c r="BD110" i="80"/>
  <c r="BC110" i="80"/>
  <c r="BB110" i="80"/>
  <c r="BB115" i="80" s="1"/>
  <c r="BA110" i="80"/>
  <c r="BA115" i="80" s="1"/>
  <c r="AZ110" i="80"/>
  <c r="AZ115" i="80" s="1"/>
  <c r="AW110" i="80"/>
  <c r="AW115" i="80" s="1"/>
  <c r="AV110" i="80"/>
  <c r="AV115" i="80" s="1"/>
  <c r="AU110" i="80"/>
  <c r="AU115" i="80" s="1"/>
  <c r="AT110" i="80"/>
  <c r="AT115" i="80" s="1"/>
  <c r="AS110" i="80"/>
  <c r="AS115" i="80" s="1"/>
  <c r="AR110" i="80"/>
  <c r="AR115" i="80" s="1"/>
  <c r="AQ110" i="80"/>
  <c r="AQ115" i="80" s="1"/>
  <c r="AP110" i="80"/>
  <c r="AP115" i="80" s="1"/>
  <c r="AO110" i="80"/>
  <c r="AO115" i="80" s="1"/>
  <c r="AN110" i="80"/>
  <c r="AN115" i="80" s="1"/>
  <c r="AK110" i="80"/>
  <c r="AK115" i="80" s="1"/>
  <c r="AJ110" i="80"/>
  <c r="AJ115" i="80" s="1"/>
  <c r="AJ116" i="80" s="1"/>
  <c r="AI110" i="80"/>
  <c r="AI115" i="80" s="1"/>
  <c r="AH110" i="80"/>
  <c r="AH115" i="80" s="1"/>
  <c r="AG110" i="80"/>
  <c r="AG115" i="80" s="1"/>
  <c r="AF110" i="80"/>
  <c r="AF115" i="80" s="1"/>
  <c r="AE110" i="80"/>
  <c r="AE115" i="80" s="1"/>
  <c r="AD110" i="80"/>
  <c r="AD115" i="80" s="1"/>
  <c r="AC110" i="80"/>
  <c r="AC115" i="80" s="1"/>
  <c r="AB110" i="80"/>
  <c r="AB115" i="80" s="1"/>
  <c r="Y110" i="80"/>
  <c r="Y115" i="80" s="1"/>
  <c r="X110" i="80"/>
  <c r="X115" i="80" s="1"/>
  <c r="W110" i="80"/>
  <c r="W115" i="80" s="1"/>
  <c r="V110" i="80"/>
  <c r="V115" i="80" s="1"/>
  <c r="U110" i="80"/>
  <c r="U115" i="80" s="1"/>
  <c r="T110" i="80"/>
  <c r="T115" i="80" s="1"/>
  <c r="S110" i="80"/>
  <c r="S115" i="80" s="1"/>
  <c r="R110" i="80"/>
  <c r="R115" i="80" s="1"/>
  <c r="Q110" i="80"/>
  <c r="Q115" i="80" s="1"/>
  <c r="P110" i="80"/>
  <c r="P115" i="80" s="1"/>
  <c r="M110" i="80"/>
  <c r="M115" i="80" s="1"/>
  <c r="L110" i="80"/>
  <c r="L115" i="80" s="1"/>
  <c r="K110" i="80"/>
  <c r="K115" i="80" s="1"/>
  <c r="J110" i="80"/>
  <c r="J115" i="80" s="1"/>
  <c r="I110" i="80"/>
  <c r="I115" i="80" s="1"/>
  <c r="H110" i="80"/>
  <c r="H115" i="80" s="1"/>
  <c r="G110" i="80"/>
  <c r="G115" i="80" s="1"/>
  <c r="F110" i="80"/>
  <c r="F115" i="80" s="1"/>
  <c r="E110" i="80"/>
  <c r="E115" i="80" s="1"/>
  <c r="D110" i="80"/>
  <c r="D115" i="80" s="1"/>
  <c r="C110" i="80"/>
  <c r="B110" i="80"/>
  <c r="B116" i="80" s="1"/>
  <c r="BR109" i="80"/>
  <c r="BI109" i="80"/>
  <c r="BI114" i="80" s="1"/>
  <c r="BH109" i="80"/>
  <c r="BH114" i="80" s="1"/>
  <c r="BG109" i="80"/>
  <c r="BG114" i="80" s="1"/>
  <c r="BF109" i="80"/>
  <c r="BF114" i="80" s="1"/>
  <c r="BE109" i="80"/>
  <c r="BD109" i="80"/>
  <c r="BD114" i="80" s="1"/>
  <c r="BC109" i="80"/>
  <c r="BC114" i="80" s="1"/>
  <c r="BB109" i="80"/>
  <c r="BB114" i="80" s="1"/>
  <c r="BA109" i="80"/>
  <c r="BA114" i="80" s="1"/>
  <c r="AZ109" i="80"/>
  <c r="AZ114" i="80" s="1"/>
  <c r="AW109" i="80"/>
  <c r="AW114" i="80" s="1"/>
  <c r="AV109" i="80"/>
  <c r="AV114" i="80" s="1"/>
  <c r="AU109" i="80"/>
  <c r="AT109" i="80"/>
  <c r="AT114" i="80" s="1"/>
  <c r="AS109" i="80"/>
  <c r="AS114" i="80" s="1"/>
  <c r="AR109" i="80"/>
  <c r="AR114" i="80" s="1"/>
  <c r="AQ109" i="80"/>
  <c r="AQ114" i="80" s="1"/>
  <c r="AP109" i="80"/>
  <c r="AP114" i="80" s="1"/>
  <c r="AO109" i="80"/>
  <c r="AO114" i="80" s="1"/>
  <c r="AN109" i="80"/>
  <c r="AN114" i="80" s="1"/>
  <c r="AK109" i="80"/>
  <c r="AJ109" i="80"/>
  <c r="AJ114" i="80" s="1"/>
  <c r="AI109" i="80"/>
  <c r="AI114" i="80" s="1"/>
  <c r="AH109" i="80"/>
  <c r="AH114" i="80" s="1"/>
  <c r="AG109" i="80"/>
  <c r="AG114" i="80" s="1"/>
  <c r="AF109" i="80"/>
  <c r="AF114" i="80" s="1"/>
  <c r="AE109" i="80"/>
  <c r="AE114" i="80" s="1"/>
  <c r="AD109" i="80"/>
  <c r="AD114" i="80" s="1"/>
  <c r="AC109" i="80"/>
  <c r="AB109" i="80"/>
  <c r="AB114" i="80" s="1"/>
  <c r="Y109" i="80"/>
  <c r="Y114" i="80" s="1"/>
  <c r="X109" i="80"/>
  <c r="X114" i="80" s="1"/>
  <c r="W109" i="80"/>
  <c r="W114" i="80" s="1"/>
  <c r="V109" i="80"/>
  <c r="V114" i="80" s="1"/>
  <c r="U109" i="80"/>
  <c r="U114" i="80" s="1"/>
  <c r="T109" i="80"/>
  <c r="T114" i="80" s="1"/>
  <c r="S109" i="80"/>
  <c r="S114" i="80" s="1"/>
  <c r="R109" i="80"/>
  <c r="R114" i="80" s="1"/>
  <c r="Q109" i="80"/>
  <c r="Q114" i="80" s="1"/>
  <c r="P109" i="80"/>
  <c r="P114" i="80" s="1"/>
  <c r="M109" i="80"/>
  <c r="M114" i="80" s="1"/>
  <c r="L109" i="80"/>
  <c r="L114" i="80" s="1"/>
  <c r="K109" i="80"/>
  <c r="K114" i="80" s="1"/>
  <c r="J109" i="80"/>
  <c r="J114" i="80" s="1"/>
  <c r="I109" i="80"/>
  <c r="I114" i="80" s="1"/>
  <c r="H109" i="80"/>
  <c r="H114" i="80" s="1"/>
  <c r="G109" i="80"/>
  <c r="G114" i="80" s="1"/>
  <c r="F109" i="80"/>
  <c r="F114" i="80" s="1"/>
  <c r="E109" i="80"/>
  <c r="E114" i="80" s="1"/>
  <c r="D109" i="80"/>
  <c r="D114" i="80" s="1"/>
  <c r="C109" i="80"/>
  <c r="B109" i="80"/>
  <c r="BS108" i="80"/>
  <c r="BI108" i="80"/>
  <c r="BH108" i="80"/>
  <c r="BG108" i="80"/>
  <c r="BF108" i="80"/>
  <c r="BF113" i="80" s="1"/>
  <c r="BE108" i="80"/>
  <c r="BE113" i="80" s="1"/>
  <c r="BD108" i="80"/>
  <c r="BD113" i="80" s="1"/>
  <c r="BC108" i="80"/>
  <c r="BB108" i="80"/>
  <c r="BA108" i="80"/>
  <c r="AZ108" i="80"/>
  <c r="AW108" i="80"/>
  <c r="AV108" i="80"/>
  <c r="AV113" i="80" s="1"/>
  <c r="AU108" i="80"/>
  <c r="AU113" i="80" s="1"/>
  <c r="AT108" i="80"/>
  <c r="AT113" i="80" s="1"/>
  <c r="AS108" i="80"/>
  <c r="AS113" i="80" s="1"/>
  <c r="AR108" i="80"/>
  <c r="AQ108" i="80"/>
  <c r="AP108" i="80"/>
  <c r="AO108" i="80"/>
  <c r="AN108" i="80"/>
  <c r="AN113" i="80" s="1"/>
  <c r="AK108" i="80"/>
  <c r="AK113" i="80" s="1"/>
  <c r="AJ108" i="80"/>
  <c r="AJ113" i="80" s="1"/>
  <c r="AI108" i="80"/>
  <c r="AI113" i="80" s="1"/>
  <c r="AH108" i="80"/>
  <c r="AG108" i="80"/>
  <c r="AF108" i="80"/>
  <c r="AE108" i="80"/>
  <c r="AD108" i="80"/>
  <c r="AD113" i="80" s="1"/>
  <c r="AC108" i="80"/>
  <c r="AC113" i="80" s="1"/>
  <c r="AB108" i="80"/>
  <c r="AB113" i="80" s="1"/>
  <c r="Y108" i="80"/>
  <c r="Y113" i="80" s="1"/>
  <c r="X108" i="80"/>
  <c r="W108" i="80"/>
  <c r="V108" i="80"/>
  <c r="U108" i="80"/>
  <c r="T108" i="80"/>
  <c r="T113" i="80" s="1"/>
  <c r="S108" i="80"/>
  <c r="R108" i="80"/>
  <c r="Q108" i="80"/>
  <c r="Q113" i="80" s="1"/>
  <c r="P108" i="80"/>
  <c r="M108" i="80"/>
  <c r="L108" i="80"/>
  <c r="K108" i="80"/>
  <c r="J108" i="80"/>
  <c r="J113" i="80" s="1"/>
  <c r="I108" i="80"/>
  <c r="H108" i="80"/>
  <c r="G108" i="80"/>
  <c r="G113" i="80" s="1"/>
  <c r="F108" i="80"/>
  <c r="E108" i="80"/>
  <c r="D108" i="80"/>
  <c r="C108" i="80"/>
  <c r="B108" i="80"/>
  <c r="BB101" i="80"/>
  <c r="BU100" i="80"/>
  <c r="BI100" i="80"/>
  <c r="BH100" i="80"/>
  <c r="BG100" i="80"/>
  <c r="BG105" i="80" s="1"/>
  <c r="BF100" i="80"/>
  <c r="BF105" i="80" s="1"/>
  <c r="BE100" i="80"/>
  <c r="BE105" i="80" s="1"/>
  <c r="BD100" i="80"/>
  <c r="BD105" i="80" s="1"/>
  <c r="BC100" i="80"/>
  <c r="BC105" i="80" s="1"/>
  <c r="BB100" i="80"/>
  <c r="BB105" i="80" s="1"/>
  <c r="BA100" i="80"/>
  <c r="BA105" i="80" s="1"/>
  <c r="AZ100" i="80"/>
  <c r="AW100" i="80"/>
  <c r="AW105" i="80" s="1"/>
  <c r="AV100" i="80"/>
  <c r="AV105" i="80" s="1"/>
  <c r="AU100" i="80"/>
  <c r="AU105" i="80" s="1"/>
  <c r="AT100" i="80"/>
  <c r="AT105" i="80" s="1"/>
  <c r="AS100" i="80"/>
  <c r="AS105" i="80" s="1"/>
  <c r="AR100" i="80"/>
  <c r="AR105" i="80" s="1"/>
  <c r="AQ100" i="80"/>
  <c r="AQ105" i="80" s="1"/>
  <c r="AP100" i="80"/>
  <c r="AP105" i="80" s="1"/>
  <c r="AO100" i="80"/>
  <c r="AO105" i="80" s="1"/>
  <c r="AN100" i="80"/>
  <c r="AN105" i="80" s="1"/>
  <c r="AK100" i="80"/>
  <c r="AK105" i="80" s="1"/>
  <c r="AJ100" i="80"/>
  <c r="AJ105" i="80" s="1"/>
  <c r="AI100" i="80"/>
  <c r="AI105" i="80" s="1"/>
  <c r="AH100" i="80"/>
  <c r="AH105" i="80" s="1"/>
  <c r="AG100" i="80"/>
  <c r="AG105" i="80" s="1"/>
  <c r="AF100" i="80"/>
  <c r="AF105" i="80" s="1"/>
  <c r="AE100" i="80"/>
  <c r="AE105" i="80" s="1"/>
  <c r="AD100" i="80"/>
  <c r="AD105" i="80" s="1"/>
  <c r="AC100" i="80"/>
  <c r="AC105" i="80" s="1"/>
  <c r="AB100" i="80"/>
  <c r="AB105" i="80" s="1"/>
  <c r="Y100" i="80"/>
  <c r="Y105" i="80" s="1"/>
  <c r="X100" i="80"/>
  <c r="X105" i="80" s="1"/>
  <c r="W100" i="80"/>
  <c r="W105" i="80" s="1"/>
  <c r="V100" i="80"/>
  <c r="V105" i="80" s="1"/>
  <c r="U100" i="80"/>
  <c r="U105" i="80" s="1"/>
  <c r="T100" i="80"/>
  <c r="T105" i="80" s="1"/>
  <c r="S100" i="80"/>
  <c r="S105" i="80" s="1"/>
  <c r="R100" i="80"/>
  <c r="R105" i="80" s="1"/>
  <c r="Q100" i="80"/>
  <c r="Q105" i="80" s="1"/>
  <c r="P100" i="80"/>
  <c r="P105" i="80" s="1"/>
  <c r="M100" i="80"/>
  <c r="M105" i="80" s="1"/>
  <c r="L100" i="80"/>
  <c r="L105" i="80" s="1"/>
  <c r="K100" i="80"/>
  <c r="K105" i="80" s="1"/>
  <c r="J100" i="80"/>
  <c r="J105" i="80" s="1"/>
  <c r="I100" i="80"/>
  <c r="I105" i="80" s="1"/>
  <c r="H100" i="80"/>
  <c r="H105" i="80" s="1"/>
  <c r="G100" i="80"/>
  <c r="G105" i="80" s="1"/>
  <c r="F100" i="80"/>
  <c r="F105" i="80" s="1"/>
  <c r="E100" i="80"/>
  <c r="E105" i="80" s="1"/>
  <c r="D100" i="80"/>
  <c r="D105" i="80" s="1"/>
  <c r="C100" i="80"/>
  <c r="B100" i="80"/>
  <c r="B106" i="80" s="1"/>
  <c r="BS99" i="80"/>
  <c r="BI99" i="80"/>
  <c r="BI104" i="80" s="1"/>
  <c r="BH99" i="80"/>
  <c r="BH104" i="80" s="1"/>
  <c r="BG99" i="80"/>
  <c r="BG104" i="80" s="1"/>
  <c r="BF99" i="80"/>
  <c r="BF104" i="80" s="1"/>
  <c r="BE99" i="80"/>
  <c r="BD99" i="80"/>
  <c r="BD104" i="80" s="1"/>
  <c r="BC99" i="80"/>
  <c r="BC104" i="80" s="1"/>
  <c r="BB99" i="80"/>
  <c r="BA99" i="80"/>
  <c r="AZ99" i="80"/>
  <c r="AZ104" i="80" s="1"/>
  <c r="AW99" i="80"/>
  <c r="AW104" i="80" s="1"/>
  <c r="AV99" i="80"/>
  <c r="AV104" i="80" s="1"/>
  <c r="AU99" i="80"/>
  <c r="AU104" i="80" s="1"/>
  <c r="AT99" i="80"/>
  <c r="AT104" i="80" s="1"/>
  <c r="AS99" i="80"/>
  <c r="AS104" i="80" s="1"/>
  <c r="AR99" i="80"/>
  <c r="AR104" i="80" s="1"/>
  <c r="AQ99" i="80"/>
  <c r="AQ104" i="80" s="1"/>
  <c r="AP99" i="80"/>
  <c r="AP104" i="80" s="1"/>
  <c r="AO99" i="80"/>
  <c r="AO104" i="80" s="1"/>
  <c r="AN99" i="80"/>
  <c r="AN104" i="80" s="1"/>
  <c r="AK99" i="80"/>
  <c r="AK104" i="80" s="1"/>
  <c r="AJ99" i="80"/>
  <c r="AJ104" i="80" s="1"/>
  <c r="AI99" i="80"/>
  <c r="AI104" i="80" s="1"/>
  <c r="AH99" i="80"/>
  <c r="AH104" i="80" s="1"/>
  <c r="AG99" i="80"/>
  <c r="AG104" i="80" s="1"/>
  <c r="AF99" i="80"/>
  <c r="AF104" i="80" s="1"/>
  <c r="AE99" i="80"/>
  <c r="AE104" i="80" s="1"/>
  <c r="AD99" i="80"/>
  <c r="AD104" i="80" s="1"/>
  <c r="AC99" i="80"/>
  <c r="AC104" i="80" s="1"/>
  <c r="AB99" i="80"/>
  <c r="AB104" i="80" s="1"/>
  <c r="Y99" i="80"/>
  <c r="Y104" i="80" s="1"/>
  <c r="X99" i="80"/>
  <c r="W99" i="80"/>
  <c r="W104" i="80" s="1"/>
  <c r="V99" i="80"/>
  <c r="V104" i="80" s="1"/>
  <c r="U99" i="80"/>
  <c r="T99" i="80"/>
  <c r="T104" i="80" s="1"/>
  <c r="S99" i="80"/>
  <c r="S104" i="80" s="1"/>
  <c r="R99" i="80"/>
  <c r="R104" i="80" s="1"/>
  <c r="Q99" i="80"/>
  <c r="Q104" i="80" s="1"/>
  <c r="P99" i="80"/>
  <c r="M99" i="80"/>
  <c r="M104" i="80" s="1"/>
  <c r="L99" i="80"/>
  <c r="L104" i="80" s="1"/>
  <c r="K99" i="80"/>
  <c r="J99" i="80"/>
  <c r="J104" i="80" s="1"/>
  <c r="I99" i="80"/>
  <c r="I104" i="80" s="1"/>
  <c r="H99" i="80"/>
  <c r="H104" i="80" s="1"/>
  <c r="G99" i="80"/>
  <c r="G104" i="80" s="1"/>
  <c r="F99" i="80"/>
  <c r="F104" i="80" s="1"/>
  <c r="E99" i="80"/>
  <c r="E104" i="80" s="1"/>
  <c r="D99" i="80"/>
  <c r="D104" i="80" s="1"/>
  <c r="C99" i="80"/>
  <c r="B99" i="80"/>
  <c r="BX98" i="80"/>
  <c r="BT98" i="80"/>
  <c r="BQ98" i="80"/>
  <c r="BI98" i="80"/>
  <c r="BI103" i="80" s="1"/>
  <c r="BH98" i="80"/>
  <c r="BG98" i="80"/>
  <c r="BF98" i="80"/>
  <c r="BE98" i="80"/>
  <c r="BD98" i="80"/>
  <c r="BC98" i="80"/>
  <c r="BC103" i="80" s="1"/>
  <c r="BB98" i="80"/>
  <c r="BB103" i="80" s="1"/>
  <c r="BA98" i="80"/>
  <c r="BA103" i="80" s="1"/>
  <c r="AZ98" i="80"/>
  <c r="AW98" i="80"/>
  <c r="AW103" i="80" s="1"/>
  <c r="AW106" i="80" s="1"/>
  <c r="AV98" i="80"/>
  <c r="AU98" i="80"/>
  <c r="AT98" i="80"/>
  <c r="AS98" i="80"/>
  <c r="AR98" i="80"/>
  <c r="AQ98" i="80"/>
  <c r="AQ103" i="80" s="1"/>
  <c r="AP98" i="80"/>
  <c r="AP103" i="80" s="1"/>
  <c r="AO98" i="80"/>
  <c r="AO103" i="80" s="1"/>
  <c r="AN98" i="80"/>
  <c r="AK98" i="80"/>
  <c r="AJ98" i="80"/>
  <c r="AI98" i="80"/>
  <c r="AH98" i="80"/>
  <c r="AH103" i="80" s="1"/>
  <c r="AG98" i="80"/>
  <c r="AG103" i="80" s="1"/>
  <c r="AF98" i="80"/>
  <c r="AF103" i="80" s="1"/>
  <c r="AE98" i="80"/>
  <c r="AE103" i="80" s="1"/>
  <c r="AD98" i="80"/>
  <c r="AC98" i="80"/>
  <c r="AB98" i="80"/>
  <c r="Y98" i="80"/>
  <c r="X98" i="80"/>
  <c r="X103" i="80" s="1"/>
  <c r="W98" i="80"/>
  <c r="V98" i="80"/>
  <c r="V103" i="80" s="1"/>
  <c r="U98" i="80"/>
  <c r="U103" i="80" s="1"/>
  <c r="T98" i="80"/>
  <c r="S98" i="80"/>
  <c r="R98" i="80"/>
  <c r="Q98" i="80"/>
  <c r="Q103" i="80" s="1"/>
  <c r="P98" i="80"/>
  <c r="P103" i="80" s="1"/>
  <c r="M98" i="80"/>
  <c r="L98" i="80"/>
  <c r="L103" i="80" s="1"/>
  <c r="K98" i="80"/>
  <c r="K103" i="80" s="1"/>
  <c r="J98" i="80"/>
  <c r="I98" i="80"/>
  <c r="H98" i="80"/>
  <c r="G98" i="80"/>
  <c r="G103" i="80" s="1"/>
  <c r="F98" i="80"/>
  <c r="E98" i="80"/>
  <c r="D98" i="80"/>
  <c r="C98" i="80"/>
  <c r="B98" i="80"/>
  <c r="BI90" i="80"/>
  <c r="BH90" i="80"/>
  <c r="BG90" i="80"/>
  <c r="BG95" i="80" s="1"/>
  <c r="BF90" i="80"/>
  <c r="BF95" i="80" s="1"/>
  <c r="BE90" i="80"/>
  <c r="BE95" i="80" s="1"/>
  <c r="BD90" i="80"/>
  <c r="BD95" i="80" s="1"/>
  <c r="BC90" i="80"/>
  <c r="BC95" i="80" s="1"/>
  <c r="BB90" i="80"/>
  <c r="BB95" i="80" s="1"/>
  <c r="BA90" i="80"/>
  <c r="AZ90" i="80"/>
  <c r="AW90" i="80"/>
  <c r="AW95" i="80" s="1"/>
  <c r="AV90" i="80"/>
  <c r="AV95" i="80" s="1"/>
  <c r="AU90" i="80"/>
  <c r="AU95" i="80" s="1"/>
  <c r="AT90" i="80"/>
  <c r="AT95" i="80" s="1"/>
  <c r="AS90" i="80"/>
  <c r="AS95" i="80" s="1"/>
  <c r="AR90" i="80"/>
  <c r="AR95" i="80" s="1"/>
  <c r="AQ90" i="80"/>
  <c r="AQ95" i="80" s="1"/>
  <c r="AP90" i="80"/>
  <c r="AP95" i="80" s="1"/>
  <c r="AO90" i="80"/>
  <c r="AO95" i="80" s="1"/>
  <c r="AN90" i="80"/>
  <c r="AN95" i="80" s="1"/>
  <c r="AK90" i="80"/>
  <c r="AK95" i="80" s="1"/>
  <c r="AJ90" i="80"/>
  <c r="AJ95" i="80" s="1"/>
  <c r="AI90" i="80"/>
  <c r="AI95" i="80" s="1"/>
  <c r="AH90" i="80"/>
  <c r="AH95" i="80" s="1"/>
  <c r="AG90" i="80"/>
  <c r="AG95" i="80" s="1"/>
  <c r="AF90" i="80"/>
  <c r="AF95" i="80" s="1"/>
  <c r="AE90" i="80"/>
  <c r="AE95" i="80" s="1"/>
  <c r="AD90" i="80"/>
  <c r="AD95" i="80" s="1"/>
  <c r="AC90" i="80"/>
  <c r="AC95" i="80" s="1"/>
  <c r="AB90" i="80"/>
  <c r="AB95" i="80" s="1"/>
  <c r="Y90" i="80"/>
  <c r="Y95" i="80" s="1"/>
  <c r="X90" i="80"/>
  <c r="X95" i="80" s="1"/>
  <c r="W90" i="80"/>
  <c r="W95" i="80" s="1"/>
  <c r="V90" i="80"/>
  <c r="V95" i="80" s="1"/>
  <c r="U90" i="80"/>
  <c r="U95" i="80" s="1"/>
  <c r="T90" i="80"/>
  <c r="T95" i="80" s="1"/>
  <c r="S90" i="80"/>
  <c r="S95" i="80" s="1"/>
  <c r="R90" i="80"/>
  <c r="R95" i="80" s="1"/>
  <c r="Q90" i="80"/>
  <c r="Q95" i="80" s="1"/>
  <c r="P90" i="80"/>
  <c r="P95" i="80" s="1"/>
  <c r="M90" i="80"/>
  <c r="M95" i="80" s="1"/>
  <c r="L90" i="80"/>
  <c r="L95" i="80" s="1"/>
  <c r="K90" i="80"/>
  <c r="K95" i="80" s="1"/>
  <c r="J90" i="80"/>
  <c r="J95" i="80" s="1"/>
  <c r="I90" i="80"/>
  <c r="I95" i="80" s="1"/>
  <c r="H90" i="80"/>
  <c r="H95" i="80" s="1"/>
  <c r="G90" i="80"/>
  <c r="G95" i="80" s="1"/>
  <c r="F90" i="80"/>
  <c r="F95" i="80" s="1"/>
  <c r="E90" i="80"/>
  <c r="E95" i="80" s="1"/>
  <c r="D90" i="80"/>
  <c r="D95" i="80" s="1"/>
  <c r="C90" i="80"/>
  <c r="B90" i="80"/>
  <c r="B96" i="80" s="1"/>
  <c r="BX89" i="80"/>
  <c r="BW89" i="80"/>
  <c r="BP89" i="80"/>
  <c r="BO89" i="80"/>
  <c r="BI89" i="80"/>
  <c r="BI94" i="80" s="1"/>
  <c r="BH89" i="80"/>
  <c r="BH94" i="80" s="1"/>
  <c r="BG89" i="80"/>
  <c r="BF89" i="80"/>
  <c r="BF94" i="80" s="1"/>
  <c r="BE89" i="80"/>
  <c r="BE94" i="80" s="1"/>
  <c r="BD89" i="80"/>
  <c r="BC89" i="80"/>
  <c r="BB89" i="80"/>
  <c r="BA89" i="80"/>
  <c r="BA94" i="80" s="1"/>
  <c r="AZ89" i="80"/>
  <c r="AZ94" i="80" s="1"/>
  <c r="AW89" i="80"/>
  <c r="AW94" i="80" s="1"/>
  <c r="AV89" i="80"/>
  <c r="AV94" i="80" s="1"/>
  <c r="AU89" i="80"/>
  <c r="AU94" i="80" s="1"/>
  <c r="AT89" i="80"/>
  <c r="AT94" i="80" s="1"/>
  <c r="AS89" i="80"/>
  <c r="AS94" i="80" s="1"/>
  <c r="AR89" i="80"/>
  <c r="AR94" i="80" s="1"/>
  <c r="AQ89" i="80"/>
  <c r="AQ94" i="80" s="1"/>
  <c r="AP89" i="80"/>
  <c r="AP94" i="80" s="1"/>
  <c r="AO89" i="80"/>
  <c r="AN89" i="80"/>
  <c r="AN94" i="80" s="1"/>
  <c r="AK89" i="80"/>
  <c r="AK94" i="80" s="1"/>
  <c r="AJ89" i="80"/>
  <c r="AJ94" i="80" s="1"/>
  <c r="AI89" i="80"/>
  <c r="AH89" i="80"/>
  <c r="AH94" i="80" s="1"/>
  <c r="AG89" i="80"/>
  <c r="AG94" i="80" s="1"/>
  <c r="AF89" i="80"/>
  <c r="AF94" i="80" s="1"/>
  <c r="AE89" i="80"/>
  <c r="AD89" i="80"/>
  <c r="AD94" i="80" s="1"/>
  <c r="AC89" i="80"/>
  <c r="AC94" i="80" s="1"/>
  <c r="AB89" i="80"/>
  <c r="AB94" i="80" s="1"/>
  <c r="Y89" i="80"/>
  <c r="X89" i="80"/>
  <c r="W89" i="80"/>
  <c r="W94" i="80" s="1"/>
  <c r="V89" i="80"/>
  <c r="V94" i="80" s="1"/>
  <c r="U89" i="80"/>
  <c r="U94" i="80" s="1"/>
  <c r="T89" i="80"/>
  <c r="T94" i="80" s="1"/>
  <c r="S89" i="80"/>
  <c r="S94" i="80" s="1"/>
  <c r="R89" i="80"/>
  <c r="R94" i="80" s="1"/>
  <c r="Q89" i="80"/>
  <c r="Q94" i="80" s="1"/>
  <c r="P89" i="80"/>
  <c r="M89" i="80"/>
  <c r="M94" i="80" s="1"/>
  <c r="L89" i="80"/>
  <c r="L94" i="80" s="1"/>
  <c r="K89" i="80"/>
  <c r="K94" i="80" s="1"/>
  <c r="J89" i="80"/>
  <c r="J94" i="80" s="1"/>
  <c r="I89" i="80"/>
  <c r="I94" i="80" s="1"/>
  <c r="H89" i="80"/>
  <c r="H94" i="80" s="1"/>
  <c r="G89" i="80"/>
  <c r="G94" i="80" s="1"/>
  <c r="F89" i="80"/>
  <c r="F94" i="80" s="1"/>
  <c r="E89" i="80"/>
  <c r="E94" i="80" s="1"/>
  <c r="D89" i="80"/>
  <c r="D94" i="80" s="1"/>
  <c r="C89" i="80"/>
  <c r="B89" i="80"/>
  <c r="BI88" i="80"/>
  <c r="BH88" i="80"/>
  <c r="BH93" i="80" s="1"/>
  <c r="BG88" i="80"/>
  <c r="BG93" i="80" s="1"/>
  <c r="BF88" i="80"/>
  <c r="BF93" i="80" s="1"/>
  <c r="BE88" i="80"/>
  <c r="BD88" i="80"/>
  <c r="BC88" i="80"/>
  <c r="BC93" i="80" s="1"/>
  <c r="BB88" i="80"/>
  <c r="BB93" i="80" s="1"/>
  <c r="BA88" i="80"/>
  <c r="AZ88" i="80"/>
  <c r="AZ93" i="80" s="1"/>
  <c r="AW88" i="80"/>
  <c r="AV88" i="80"/>
  <c r="AV93" i="80" s="1"/>
  <c r="AU88" i="80"/>
  <c r="AT88" i="80"/>
  <c r="AS88" i="80"/>
  <c r="AS93" i="80" s="1"/>
  <c r="AS96" i="80" s="1"/>
  <c r="AR88" i="80"/>
  <c r="AR93" i="80" s="1"/>
  <c r="AQ88" i="80"/>
  <c r="AP88" i="80"/>
  <c r="AO88" i="80"/>
  <c r="AN88" i="80"/>
  <c r="AN93" i="80" s="1"/>
  <c r="AK88" i="80"/>
  <c r="AJ88" i="80"/>
  <c r="AI88" i="80"/>
  <c r="AI93" i="80" s="1"/>
  <c r="AH88" i="80"/>
  <c r="AH93" i="80" s="1"/>
  <c r="AG88" i="80"/>
  <c r="AF88" i="80"/>
  <c r="AE88" i="80"/>
  <c r="AE93" i="80" s="1"/>
  <c r="AD88" i="80"/>
  <c r="AD93" i="80" s="1"/>
  <c r="AC88" i="80"/>
  <c r="AB88" i="80"/>
  <c r="Y88" i="80"/>
  <c r="Y93" i="80" s="1"/>
  <c r="X88" i="80"/>
  <c r="X93" i="80" s="1"/>
  <c r="W88" i="80"/>
  <c r="V88" i="80"/>
  <c r="V93" i="80" s="1"/>
  <c r="U88" i="80"/>
  <c r="U93" i="80" s="1"/>
  <c r="T88" i="80"/>
  <c r="S88" i="80"/>
  <c r="R88" i="80"/>
  <c r="R93" i="80" s="1"/>
  <c r="Q88" i="80"/>
  <c r="P88" i="80"/>
  <c r="P93" i="80" s="1"/>
  <c r="M88" i="80"/>
  <c r="L88" i="80"/>
  <c r="L93" i="80" s="1"/>
  <c r="K88" i="80"/>
  <c r="J88" i="80"/>
  <c r="I88" i="80"/>
  <c r="H88" i="80"/>
  <c r="H93" i="80" s="1"/>
  <c r="G88" i="80"/>
  <c r="F88" i="80"/>
  <c r="F93" i="80" s="1"/>
  <c r="E88" i="80"/>
  <c r="D88" i="80"/>
  <c r="D93" i="80" s="1"/>
  <c r="C88" i="80"/>
  <c r="B88" i="80"/>
  <c r="BT80" i="80"/>
  <c r="BO80" i="80"/>
  <c r="BI80" i="80"/>
  <c r="BI85" i="80" s="1"/>
  <c r="BH80" i="80"/>
  <c r="BH85" i="80" s="1"/>
  <c r="BG80" i="80"/>
  <c r="BG85" i="80" s="1"/>
  <c r="BF80" i="80"/>
  <c r="BF85" i="80" s="1"/>
  <c r="BE80" i="80"/>
  <c r="BE85" i="80" s="1"/>
  <c r="BD80" i="80"/>
  <c r="BD85" i="80" s="1"/>
  <c r="BC80" i="80"/>
  <c r="BC85" i="80" s="1"/>
  <c r="BB80" i="80"/>
  <c r="BB85" i="80" s="1"/>
  <c r="BA80" i="80"/>
  <c r="BA85" i="80" s="1"/>
  <c r="AZ80" i="80"/>
  <c r="AZ85" i="80" s="1"/>
  <c r="AW80" i="80"/>
  <c r="AW85" i="80" s="1"/>
  <c r="AV80" i="80"/>
  <c r="AV85" i="80" s="1"/>
  <c r="AU80" i="80"/>
  <c r="AU85" i="80" s="1"/>
  <c r="AT80" i="80"/>
  <c r="AT85" i="80" s="1"/>
  <c r="AS80" i="80"/>
  <c r="AS85" i="80" s="1"/>
  <c r="AR80" i="80"/>
  <c r="AR85" i="80" s="1"/>
  <c r="AQ80" i="80"/>
  <c r="AQ85" i="80" s="1"/>
  <c r="AP80" i="80"/>
  <c r="AP85" i="80" s="1"/>
  <c r="AO80" i="80"/>
  <c r="AO85" i="80" s="1"/>
  <c r="AN80" i="80"/>
  <c r="AN85" i="80" s="1"/>
  <c r="AK80" i="80"/>
  <c r="AK85" i="80" s="1"/>
  <c r="AJ80" i="80"/>
  <c r="AJ85" i="80" s="1"/>
  <c r="AI80" i="80"/>
  <c r="AI85" i="80" s="1"/>
  <c r="AH80" i="80"/>
  <c r="AH85" i="80" s="1"/>
  <c r="AG80" i="80"/>
  <c r="AG85" i="80" s="1"/>
  <c r="AF80" i="80"/>
  <c r="AF85" i="80" s="1"/>
  <c r="AE80" i="80"/>
  <c r="AE85" i="80" s="1"/>
  <c r="AD80" i="80"/>
  <c r="AD85" i="80" s="1"/>
  <c r="AC80" i="80"/>
  <c r="AC85" i="80" s="1"/>
  <c r="AB80" i="80"/>
  <c r="AB85" i="80" s="1"/>
  <c r="Y80" i="80"/>
  <c r="Y85" i="80" s="1"/>
  <c r="X80" i="80"/>
  <c r="X85" i="80" s="1"/>
  <c r="W80" i="80"/>
  <c r="W85" i="80" s="1"/>
  <c r="V80" i="80"/>
  <c r="V85" i="80" s="1"/>
  <c r="U80" i="80"/>
  <c r="U85" i="80" s="1"/>
  <c r="T80" i="80"/>
  <c r="T85" i="80" s="1"/>
  <c r="S80" i="80"/>
  <c r="S85" i="80" s="1"/>
  <c r="R80" i="80"/>
  <c r="R85" i="80" s="1"/>
  <c r="Q80" i="80"/>
  <c r="Q85" i="80" s="1"/>
  <c r="P80" i="80"/>
  <c r="P85" i="80" s="1"/>
  <c r="M80" i="80"/>
  <c r="M85" i="80" s="1"/>
  <c r="L80" i="80"/>
  <c r="L85" i="80" s="1"/>
  <c r="K80" i="80"/>
  <c r="K85" i="80" s="1"/>
  <c r="J80" i="80"/>
  <c r="J85" i="80" s="1"/>
  <c r="I80" i="80"/>
  <c r="I85" i="80" s="1"/>
  <c r="H80" i="80"/>
  <c r="H85" i="80" s="1"/>
  <c r="G80" i="80"/>
  <c r="G85" i="80" s="1"/>
  <c r="F80" i="80"/>
  <c r="F85" i="80" s="1"/>
  <c r="E80" i="80"/>
  <c r="E85" i="80" s="1"/>
  <c r="D80" i="80"/>
  <c r="D85" i="80" s="1"/>
  <c r="C80" i="80"/>
  <c r="B80" i="80"/>
  <c r="B86" i="80" s="1"/>
  <c r="BR79" i="80"/>
  <c r="BI79" i="80"/>
  <c r="BH79" i="80"/>
  <c r="BH84" i="80" s="1"/>
  <c r="BG79" i="80"/>
  <c r="BG84" i="80" s="1"/>
  <c r="BF79" i="80"/>
  <c r="BF84" i="80" s="1"/>
  <c r="BE79" i="80"/>
  <c r="BE84" i="80" s="1"/>
  <c r="BD79" i="80"/>
  <c r="BD84" i="80" s="1"/>
  <c r="BC79" i="80"/>
  <c r="BC84" i="80" s="1"/>
  <c r="BB79" i="80"/>
  <c r="BA79" i="80"/>
  <c r="AZ79" i="80"/>
  <c r="AZ84" i="80" s="1"/>
  <c r="AW79" i="80"/>
  <c r="AW84" i="80" s="1"/>
  <c r="AV79" i="80"/>
  <c r="AV84" i="80" s="1"/>
  <c r="AU79" i="80"/>
  <c r="AU84" i="80" s="1"/>
  <c r="AT79" i="80"/>
  <c r="AT84" i="80" s="1"/>
  <c r="AS79" i="80"/>
  <c r="AS84" i="80" s="1"/>
  <c r="AR79" i="80"/>
  <c r="AR84" i="80" s="1"/>
  <c r="AQ79" i="80"/>
  <c r="AQ84" i="80" s="1"/>
  <c r="AP79" i="80"/>
  <c r="AP84" i="80" s="1"/>
  <c r="AO79" i="80"/>
  <c r="AO84" i="80" s="1"/>
  <c r="AN79" i="80"/>
  <c r="AN84" i="80" s="1"/>
  <c r="AK79" i="80"/>
  <c r="AK84" i="80" s="1"/>
  <c r="AJ79" i="80"/>
  <c r="AJ84" i="80" s="1"/>
  <c r="AI79" i="80"/>
  <c r="AI84" i="80" s="1"/>
  <c r="AH79" i="80"/>
  <c r="AH84" i="80" s="1"/>
  <c r="AG79" i="80"/>
  <c r="AG84" i="80" s="1"/>
  <c r="AF79" i="80"/>
  <c r="AF84" i="80" s="1"/>
  <c r="AE79" i="80"/>
  <c r="AE84" i="80" s="1"/>
  <c r="AD79" i="80"/>
  <c r="AD84" i="80" s="1"/>
  <c r="AC79" i="80"/>
  <c r="AC84" i="80" s="1"/>
  <c r="AB79" i="80"/>
  <c r="AB84" i="80" s="1"/>
  <c r="Y79" i="80"/>
  <c r="Y84" i="80" s="1"/>
  <c r="X79" i="80"/>
  <c r="W79" i="80"/>
  <c r="W84" i="80" s="1"/>
  <c r="V79" i="80"/>
  <c r="V84" i="80" s="1"/>
  <c r="U79" i="80"/>
  <c r="U84" i="80" s="1"/>
  <c r="T79" i="80"/>
  <c r="T84" i="80" s="1"/>
  <c r="S79" i="80"/>
  <c r="S84" i="80" s="1"/>
  <c r="R79" i="80"/>
  <c r="R84" i="80" s="1"/>
  <c r="Q79" i="80"/>
  <c r="Q84" i="80" s="1"/>
  <c r="P79" i="80"/>
  <c r="P84" i="80" s="1"/>
  <c r="M79" i="80"/>
  <c r="M84" i="80" s="1"/>
  <c r="L79" i="80"/>
  <c r="L84" i="80" s="1"/>
  <c r="K79" i="80"/>
  <c r="K84" i="80" s="1"/>
  <c r="J79" i="80"/>
  <c r="J84" i="80" s="1"/>
  <c r="I79" i="80"/>
  <c r="H79" i="80"/>
  <c r="H84" i="80" s="1"/>
  <c r="G79" i="80"/>
  <c r="G84" i="80" s="1"/>
  <c r="F79" i="80"/>
  <c r="F84" i="80" s="1"/>
  <c r="E79" i="80"/>
  <c r="E84" i="80" s="1"/>
  <c r="D79" i="80"/>
  <c r="D84" i="80" s="1"/>
  <c r="C79" i="80"/>
  <c r="B79" i="80"/>
  <c r="BU78" i="80"/>
  <c r="BI78" i="80"/>
  <c r="BI83" i="80" s="1"/>
  <c r="BH78" i="80"/>
  <c r="BH83" i="80" s="1"/>
  <c r="BG78" i="80"/>
  <c r="BF78" i="80"/>
  <c r="BF83" i="80" s="1"/>
  <c r="BE78" i="80"/>
  <c r="BE83" i="80" s="1"/>
  <c r="BD78" i="80"/>
  <c r="BC78" i="80"/>
  <c r="BC83" i="80" s="1"/>
  <c r="BB78" i="80"/>
  <c r="BA78" i="80"/>
  <c r="BA83" i="80" s="1"/>
  <c r="AZ78" i="80"/>
  <c r="AW78" i="80"/>
  <c r="AW83" i="80" s="1"/>
  <c r="AV78" i="80"/>
  <c r="AU78" i="80"/>
  <c r="AT78" i="80"/>
  <c r="AS78" i="80"/>
  <c r="AR78" i="80"/>
  <c r="AQ78" i="80"/>
  <c r="AQ83" i="80" s="1"/>
  <c r="AP78" i="80"/>
  <c r="AO78" i="80"/>
  <c r="AO83" i="80" s="1"/>
  <c r="AN78" i="80"/>
  <c r="AN83" i="80" s="1"/>
  <c r="AK78" i="80"/>
  <c r="AJ78" i="80"/>
  <c r="AI78" i="80"/>
  <c r="AH78" i="80"/>
  <c r="AH83" i="80" s="1"/>
  <c r="AG78" i="80"/>
  <c r="AG83" i="80" s="1"/>
  <c r="AF78" i="80"/>
  <c r="AE78" i="80"/>
  <c r="AE83" i="80" s="1"/>
  <c r="AD78" i="80"/>
  <c r="AD83" i="80" s="1"/>
  <c r="AC78" i="80"/>
  <c r="AC83" i="80" s="1"/>
  <c r="AB78" i="80"/>
  <c r="Y78" i="80"/>
  <c r="X78" i="80"/>
  <c r="W78" i="80"/>
  <c r="V78" i="80"/>
  <c r="U78" i="80"/>
  <c r="U83" i="80" s="1"/>
  <c r="T78" i="80"/>
  <c r="T83" i="80" s="1"/>
  <c r="S78" i="80"/>
  <c r="S83" i="80" s="1"/>
  <c r="R78" i="80"/>
  <c r="Q78" i="80"/>
  <c r="P78" i="80"/>
  <c r="M78" i="80"/>
  <c r="L78" i="80"/>
  <c r="K78" i="80"/>
  <c r="K83" i="80" s="1"/>
  <c r="J78" i="80"/>
  <c r="I78" i="80"/>
  <c r="I83" i="80" s="1"/>
  <c r="H78" i="80"/>
  <c r="G78" i="80"/>
  <c r="G83" i="80" s="1"/>
  <c r="F78" i="80"/>
  <c r="E78" i="80"/>
  <c r="D78" i="80"/>
  <c r="C78" i="80"/>
  <c r="B78" i="80"/>
  <c r="BI70" i="80"/>
  <c r="BH70" i="80"/>
  <c r="BG70" i="80"/>
  <c r="BG75" i="80" s="1"/>
  <c r="BF70" i="80"/>
  <c r="BF75" i="80" s="1"/>
  <c r="BE70" i="80"/>
  <c r="BE75" i="80" s="1"/>
  <c r="BD70" i="80"/>
  <c r="BD75" i="80" s="1"/>
  <c r="BC70" i="80"/>
  <c r="BC75" i="80" s="1"/>
  <c r="BB70" i="80"/>
  <c r="BB75" i="80" s="1"/>
  <c r="BA70" i="80"/>
  <c r="AZ70" i="80"/>
  <c r="AW70" i="80"/>
  <c r="AW75" i="80" s="1"/>
  <c r="AV70" i="80"/>
  <c r="AV75" i="80" s="1"/>
  <c r="AU70" i="80"/>
  <c r="AU75" i="80" s="1"/>
  <c r="AT70" i="80"/>
  <c r="AT75" i="80" s="1"/>
  <c r="AS70" i="80"/>
  <c r="AS75" i="80" s="1"/>
  <c r="AR70" i="80"/>
  <c r="AR75" i="80" s="1"/>
  <c r="AQ70" i="80"/>
  <c r="AQ75" i="80" s="1"/>
  <c r="AP70" i="80"/>
  <c r="AP75" i="80" s="1"/>
  <c r="AP76" i="80" s="1"/>
  <c r="AO70" i="80"/>
  <c r="AO75" i="80" s="1"/>
  <c r="AN70" i="80"/>
  <c r="AN75" i="80" s="1"/>
  <c r="AK70" i="80"/>
  <c r="AK75" i="80" s="1"/>
  <c r="AJ70" i="80"/>
  <c r="AJ75" i="80" s="1"/>
  <c r="AI70" i="80"/>
  <c r="AI75" i="80" s="1"/>
  <c r="AH70" i="80"/>
  <c r="AH75" i="80" s="1"/>
  <c r="AG70" i="80"/>
  <c r="AG75" i="80" s="1"/>
  <c r="AF70" i="80"/>
  <c r="AF75" i="80" s="1"/>
  <c r="AF76" i="80" s="1"/>
  <c r="AE70" i="80"/>
  <c r="AE75" i="80" s="1"/>
  <c r="AD70" i="80"/>
  <c r="AD75" i="80" s="1"/>
  <c r="AC70" i="80"/>
  <c r="AC75" i="80" s="1"/>
  <c r="AB70" i="80"/>
  <c r="AB75" i="80" s="1"/>
  <c r="Y70" i="80"/>
  <c r="Y75" i="80" s="1"/>
  <c r="X70" i="80"/>
  <c r="X75" i="80" s="1"/>
  <c r="W70" i="80"/>
  <c r="W75" i="80" s="1"/>
  <c r="V70" i="80"/>
  <c r="V75" i="80" s="1"/>
  <c r="U70" i="80"/>
  <c r="U75" i="80" s="1"/>
  <c r="T70" i="80"/>
  <c r="T75" i="80" s="1"/>
  <c r="S70" i="80"/>
  <c r="S75" i="80" s="1"/>
  <c r="R70" i="80"/>
  <c r="R75" i="80" s="1"/>
  <c r="Q70" i="80"/>
  <c r="Q75" i="80" s="1"/>
  <c r="P70" i="80"/>
  <c r="P75" i="80" s="1"/>
  <c r="M70" i="80"/>
  <c r="M75" i="80" s="1"/>
  <c r="L70" i="80"/>
  <c r="L75" i="80" s="1"/>
  <c r="K70" i="80"/>
  <c r="K75" i="80" s="1"/>
  <c r="J70" i="80"/>
  <c r="J75" i="80" s="1"/>
  <c r="I70" i="80"/>
  <c r="I75" i="80" s="1"/>
  <c r="H70" i="80"/>
  <c r="H75" i="80" s="1"/>
  <c r="G70" i="80"/>
  <c r="G75" i="80" s="1"/>
  <c r="F70" i="80"/>
  <c r="F75" i="80" s="1"/>
  <c r="E70" i="80"/>
  <c r="E75" i="80" s="1"/>
  <c r="D70" i="80"/>
  <c r="D75" i="80" s="1"/>
  <c r="C70" i="80"/>
  <c r="B70" i="80"/>
  <c r="B76" i="80" s="1"/>
  <c r="BX69" i="80"/>
  <c r="BW69" i="80"/>
  <c r="BP69" i="80"/>
  <c r="BO69" i="80"/>
  <c r="BI69" i="80"/>
  <c r="BI74" i="80" s="1"/>
  <c r="BH69" i="80"/>
  <c r="BH74" i="80" s="1"/>
  <c r="BG69" i="80"/>
  <c r="BF69" i="80"/>
  <c r="BF74" i="80" s="1"/>
  <c r="BE69" i="80"/>
  <c r="BE74" i="80" s="1"/>
  <c r="BD69" i="80"/>
  <c r="BD74" i="80" s="1"/>
  <c r="BC69" i="80"/>
  <c r="BB69" i="80"/>
  <c r="BA69" i="80"/>
  <c r="BA74" i="80" s="1"/>
  <c r="AZ69" i="80"/>
  <c r="AZ74" i="80" s="1"/>
  <c r="AW69" i="80"/>
  <c r="AV69" i="80"/>
  <c r="AV74" i="80" s="1"/>
  <c r="AU69" i="80"/>
  <c r="AU74" i="80" s="1"/>
  <c r="AT69" i="80"/>
  <c r="AT74" i="80" s="1"/>
  <c r="AS69" i="80"/>
  <c r="AS74" i="80" s="1"/>
  <c r="AR69" i="80"/>
  <c r="AR74" i="80" s="1"/>
  <c r="AQ69" i="80"/>
  <c r="AQ74" i="80" s="1"/>
  <c r="AP69" i="80"/>
  <c r="AP74" i="80" s="1"/>
  <c r="AO69" i="80"/>
  <c r="AO74" i="80" s="1"/>
  <c r="AN69" i="80"/>
  <c r="AN74" i="80" s="1"/>
  <c r="AK69" i="80"/>
  <c r="AK74" i="80" s="1"/>
  <c r="AJ69" i="80"/>
  <c r="AJ74" i="80" s="1"/>
  <c r="AI69" i="80"/>
  <c r="AI74" i="80" s="1"/>
  <c r="AH69" i="80"/>
  <c r="AH74" i="80" s="1"/>
  <c r="AG69" i="80"/>
  <c r="AG74" i="80" s="1"/>
  <c r="AF69" i="80"/>
  <c r="AF74" i="80" s="1"/>
  <c r="AE69" i="80"/>
  <c r="AE74" i="80" s="1"/>
  <c r="AD69" i="80"/>
  <c r="AD74" i="80" s="1"/>
  <c r="AC69" i="80"/>
  <c r="AC74" i="80" s="1"/>
  <c r="AB69" i="80"/>
  <c r="AB74" i="80" s="1"/>
  <c r="Y69" i="80"/>
  <c r="Y74" i="80" s="1"/>
  <c r="X69" i="80"/>
  <c r="X74" i="80" s="1"/>
  <c r="W69" i="80"/>
  <c r="W74" i="80" s="1"/>
  <c r="V69" i="80"/>
  <c r="V74" i="80" s="1"/>
  <c r="U69" i="80"/>
  <c r="T69" i="80"/>
  <c r="T74" i="80" s="1"/>
  <c r="S69" i="80"/>
  <c r="S74" i="80" s="1"/>
  <c r="R69" i="80"/>
  <c r="R74" i="80" s="1"/>
  <c r="Q69" i="80"/>
  <c r="Q74" i="80" s="1"/>
  <c r="P69" i="80"/>
  <c r="P74" i="80" s="1"/>
  <c r="M69" i="80"/>
  <c r="M74" i="80" s="1"/>
  <c r="L69" i="80"/>
  <c r="L74" i="80" s="1"/>
  <c r="K69" i="80"/>
  <c r="K74" i="80" s="1"/>
  <c r="J69" i="80"/>
  <c r="J74" i="80" s="1"/>
  <c r="I69" i="80"/>
  <c r="I74" i="80" s="1"/>
  <c r="H69" i="80"/>
  <c r="H74" i="80" s="1"/>
  <c r="G69" i="80"/>
  <c r="G74" i="80" s="1"/>
  <c r="F69" i="80"/>
  <c r="F74" i="80" s="1"/>
  <c r="E69" i="80"/>
  <c r="E74" i="80" s="1"/>
  <c r="D69" i="80"/>
  <c r="D74" i="80" s="1"/>
  <c r="C69" i="80"/>
  <c r="B69" i="80"/>
  <c r="BU68" i="80"/>
  <c r="BQ68" i="80"/>
  <c r="BP68" i="80"/>
  <c r="BI68" i="80"/>
  <c r="BH68" i="80"/>
  <c r="BH73" i="80" s="1"/>
  <c r="BG68" i="80"/>
  <c r="BG73" i="80" s="1"/>
  <c r="BF68" i="80"/>
  <c r="BF73" i="80" s="1"/>
  <c r="BE68" i="80"/>
  <c r="BD68" i="80"/>
  <c r="BC68" i="80"/>
  <c r="BB68" i="80"/>
  <c r="BB73" i="80" s="1"/>
  <c r="BA68" i="80"/>
  <c r="AZ68" i="80"/>
  <c r="AZ73" i="80" s="1"/>
  <c r="AW68" i="80"/>
  <c r="AW73" i="80" s="1"/>
  <c r="AV68" i="80"/>
  <c r="AV73" i="80" s="1"/>
  <c r="AU68" i="80"/>
  <c r="AT68" i="80"/>
  <c r="AS68" i="80"/>
  <c r="AR68" i="80"/>
  <c r="AQ68" i="80"/>
  <c r="AQ73" i="80" s="1"/>
  <c r="AQ76" i="80" s="1"/>
  <c r="AP68" i="80"/>
  <c r="AP73" i="80" s="1"/>
  <c r="AO68" i="80"/>
  <c r="AO73" i="80" s="1"/>
  <c r="AN68" i="80"/>
  <c r="AN73" i="80" s="1"/>
  <c r="AK68" i="80"/>
  <c r="AJ68" i="80"/>
  <c r="AI68" i="80"/>
  <c r="AH68" i="80"/>
  <c r="AG68" i="80"/>
  <c r="AG73" i="80" s="1"/>
  <c r="AF68" i="80"/>
  <c r="AF73" i="80" s="1"/>
  <c r="AE68" i="80"/>
  <c r="AE73" i="80" s="1"/>
  <c r="AD68" i="80"/>
  <c r="AD73" i="80" s="1"/>
  <c r="AC68" i="80"/>
  <c r="AB68" i="80"/>
  <c r="Y68" i="80"/>
  <c r="X68" i="80"/>
  <c r="W68" i="80"/>
  <c r="W73" i="80" s="1"/>
  <c r="W76" i="80" s="1"/>
  <c r="V68" i="80"/>
  <c r="V73" i="80" s="1"/>
  <c r="U68" i="80"/>
  <c r="U73" i="80" s="1"/>
  <c r="T68" i="80"/>
  <c r="S68" i="80"/>
  <c r="R68" i="80"/>
  <c r="Q68" i="80"/>
  <c r="P68" i="80"/>
  <c r="M68" i="80"/>
  <c r="L68" i="80"/>
  <c r="L73" i="80" s="1"/>
  <c r="K68" i="80"/>
  <c r="J68" i="80"/>
  <c r="I68" i="80"/>
  <c r="H68" i="80"/>
  <c r="G68" i="80"/>
  <c r="F68" i="80"/>
  <c r="E68" i="80"/>
  <c r="D68" i="80"/>
  <c r="D73" i="80" s="1"/>
  <c r="C68" i="80"/>
  <c r="B68" i="80"/>
  <c r="B66" i="80"/>
  <c r="BB61" i="80"/>
  <c r="CQ60" i="80"/>
  <c r="CY60" i="80" s="1"/>
  <c r="CJ60" i="80"/>
  <c r="CR60" i="80" s="1"/>
  <c r="CI60" i="80"/>
  <c r="CH60" i="80"/>
  <c r="CP60" i="80" s="1"/>
  <c r="CX60" i="80" s="1"/>
  <c r="CG60" i="80"/>
  <c r="CO60" i="80" s="1"/>
  <c r="CW60" i="80" s="1"/>
  <c r="CD60" i="80"/>
  <c r="CL60" i="80" s="1"/>
  <c r="CT60" i="80" s="1"/>
  <c r="BV60" i="80"/>
  <c r="BU60" i="80"/>
  <c r="CC60" i="80" s="1"/>
  <c r="CK60" i="80" s="1"/>
  <c r="CS60" i="80" s="1"/>
  <c r="BR60" i="80"/>
  <c r="BI60" i="80"/>
  <c r="BI65" i="80" s="1"/>
  <c r="BH60" i="80"/>
  <c r="BH65" i="80" s="1"/>
  <c r="BG60" i="80"/>
  <c r="BG65" i="80" s="1"/>
  <c r="BF60" i="80"/>
  <c r="BF65" i="80" s="1"/>
  <c r="BE60" i="80"/>
  <c r="BD60" i="80"/>
  <c r="BC60" i="80"/>
  <c r="BC65" i="80" s="1"/>
  <c r="BB60" i="80"/>
  <c r="BB65" i="80" s="1"/>
  <c r="BA60" i="80"/>
  <c r="BA65" i="80" s="1"/>
  <c r="AZ60" i="80"/>
  <c r="AZ65" i="80" s="1"/>
  <c r="AW60" i="80"/>
  <c r="AW65" i="80" s="1"/>
  <c r="AV60" i="80"/>
  <c r="AV65" i="80" s="1"/>
  <c r="AU60" i="80"/>
  <c r="AU65" i="80" s="1"/>
  <c r="AT60" i="80"/>
  <c r="AT65" i="80" s="1"/>
  <c r="AS60" i="80"/>
  <c r="AS65" i="80" s="1"/>
  <c r="AR60" i="80"/>
  <c r="AR65" i="80" s="1"/>
  <c r="AQ60" i="80"/>
  <c r="AQ65" i="80" s="1"/>
  <c r="AQ66" i="80" s="1"/>
  <c r="AP60" i="80"/>
  <c r="AP65" i="80" s="1"/>
  <c r="AO60" i="80"/>
  <c r="AO65" i="80" s="1"/>
  <c r="AN60" i="80"/>
  <c r="AN65" i="80" s="1"/>
  <c r="AK60" i="80"/>
  <c r="AK65" i="80" s="1"/>
  <c r="AJ60" i="80"/>
  <c r="AJ65" i="80" s="1"/>
  <c r="AI60" i="80"/>
  <c r="AI65" i="80" s="1"/>
  <c r="AH60" i="80"/>
  <c r="AH65" i="80" s="1"/>
  <c r="AG60" i="80"/>
  <c r="AG65" i="80" s="1"/>
  <c r="AF60" i="80"/>
  <c r="AF65" i="80" s="1"/>
  <c r="AE60" i="80"/>
  <c r="AE65" i="80" s="1"/>
  <c r="AD60" i="80"/>
  <c r="AD65" i="80" s="1"/>
  <c r="AC60" i="80"/>
  <c r="AC65" i="80" s="1"/>
  <c r="AB60" i="80"/>
  <c r="AB65" i="80" s="1"/>
  <c r="Y60" i="80"/>
  <c r="Y65" i="80" s="1"/>
  <c r="X60" i="80"/>
  <c r="X65" i="80" s="1"/>
  <c r="X66" i="80" s="1"/>
  <c r="W60" i="80"/>
  <c r="W65" i="80" s="1"/>
  <c r="V60" i="80"/>
  <c r="V65" i="80" s="1"/>
  <c r="U60" i="80"/>
  <c r="U65" i="80" s="1"/>
  <c r="T60" i="80"/>
  <c r="T65" i="80" s="1"/>
  <c r="S60" i="80"/>
  <c r="S65" i="80" s="1"/>
  <c r="R60" i="80"/>
  <c r="R65" i="80" s="1"/>
  <c r="Q60" i="80"/>
  <c r="Q65" i="80" s="1"/>
  <c r="P60" i="80"/>
  <c r="P65" i="80" s="1"/>
  <c r="M60" i="80"/>
  <c r="M65" i="80" s="1"/>
  <c r="L60" i="80"/>
  <c r="L65" i="80" s="1"/>
  <c r="K60" i="80"/>
  <c r="K65" i="80" s="1"/>
  <c r="J60" i="80"/>
  <c r="J65" i="80" s="1"/>
  <c r="I60" i="80"/>
  <c r="I65" i="80" s="1"/>
  <c r="H60" i="80"/>
  <c r="H65" i="80" s="1"/>
  <c r="G60" i="80"/>
  <c r="G65" i="80" s="1"/>
  <c r="F60" i="80"/>
  <c r="F65" i="80" s="1"/>
  <c r="E60" i="80"/>
  <c r="E65" i="80" s="1"/>
  <c r="D60" i="80"/>
  <c r="D65" i="80" s="1"/>
  <c r="C60" i="80"/>
  <c r="B60" i="80"/>
  <c r="CJ59" i="80"/>
  <c r="CR59" i="80" s="1"/>
  <c r="CI59" i="80"/>
  <c r="CQ59" i="80" s="1"/>
  <c r="CY59" i="80" s="1"/>
  <c r="CH59" i="80"/>
  <c r="CP59" i="80" s="1"/>
  <c r="CX59" i="80" s="1"/>
  <c r="CG59" i="80"/>
  <c r="CO59" i="80" s="1"/>
  <c r="CW59" i="80" s="1"/>
  <c r="BX59" i="80"/>
  <c r="CF59" i="80" s="1"/>
  <c r="CN59" i="80" s="1"/>
  <c r="CV59" i="80" s="1"/>
  <c r="BW59" i="80"/>
  <c r="CE59" i="80" s="1"/>
  <c r="CM59" i="80" s="1"/>
  <c r="CU59" i="80" s="1"/>
  <c r="BQ59" i="80"/>
  <c r="BP59" i="80"/>
  <c r="BI59" i="80"/>
  <c r="BI64" i="80" s="1"/>
  <c r="BH59" i="80"/>
  <c r="BH64" i="80" s="1"/>
  <c r="BG59" i="80"/>
  <c r="BG64" i="80" s="1"/>
  <c r="BF59" i="80"/>
  <c r="BF64" i="80" s="1"/>
  <c r="BE59" i="80"/>
  <c r="BE64" i="80" s="1"/>
  <c r="BD59" i="80"/>
  <c r="BD64" i="80" s="1"/>
  <c r="BC59" i="80"/>
  <c r="BC64" i="80" s="1"/>
  <c r="BB59" i="80"/>
  <c r="BB64" i="80" s="1"/>
  <c r="BA59" i="80"/>
  <c r="BA64" i="80" s="1"/>
  <c r="AZ59" i="80"/>
  <c r="AZ64" i="80" s="1"/>
  <c r="AW59" i="80"/>
  <c r="AW64" i="80" s="1"/>
  <c r="AV59" i="80"/>
  <c r="AV64" i="80" s="1"/>
  <c r="AU59" i="80"/>
  <c r="AU64" i="80" s="1"/>
  <c r="AT59" i="80"/>
  <c r="AT64" i="80" s="1"/>
  <c r="AS59" i="80"/>
  <c r="AS64" i="80" s="1"/>
  <c r="AR59" i="80"/>
  <c r="AR64" i="80" s="1"/>
  <c r="AQ59" i="80"/>
  <c r="AQ64" i="80" s="1"/>
  <c r="AP59" i="80"/>
  <c r="AP64" i="80" s="1"/>
  <c r="AO59" i="80"/>
  <c r="AO64" i="80" s="1"/>
  <c r="AN59" i="80"/>
  <c r="AN64" i="80" s="1"/>
  <c r="AK59" i="80"/>
  <c r="AK64" i="80" s="1"/>
  <c r="AJ59" i="80"/>
  <c r="AJ64" i="80" s="1"/>
  <c r="AI59" i="80"/>
  <c r="AI64" i="80" s="1"/>
  <c r="AH59" i="80"/>
  <c r="AH64" i="80" s="1"/>
  <c r="AG59" i="80"/>
  <c r="AG64" i="80" s="1"/>
  <c r="AF59" i="80"/>
  <c r="AF64" i="80" s="1"/>
  <c r="AE59" i="80"/>
  <c r="AE64" i="80" s="1"/>
  <c r="AD59" i="80"/>
  <c r="AD64" i="80" s="1"/>
  <c r="AC59" i="80"/>
  <c r="AC64" i="80" s="1"/>
  <c r="AB59" i="80"/>
  <c r="AB64" i="80" s="1"/>
  <c r="Y59" i="80"/>
  <c r="Y64" i="80" s="1"/>
  <c r="X59" i="80"/>
  <c r="X64" i="80" s="1"/>
  <c r="W59" i="80"/>
  <c r="W64" i="80" s="1"/>
  <c r="V59" i="80"/>
  <c r="V64" i="80" s="1"/>
  <c r="U59" i="80"/>
  <c r="U64" i="80" s="1"/>
  <c r="T59" i="80"/>
  <c r="T64" i="80" s="1"/>
  <c r="S59" i="80"/>
  <c r="S64" i="80" s="1"/>
  <c r="R59" i="80"/>
  <c r="R64" i="80" s="1"/>
  <c r="Q59" i="80"/>
  <c r="Q64" i="80" s="1"/>
  <c r="P59" i="80"/>
  <c r="P64" i="80" s="1"/>
  <c r="M59" i="80"/>
  <c r="M64" i="80" s="1"/>
  <c r="L59" i="80"/>
  <c r="L64" i="80" s="1"/>
  <c r="K59" i="80"/>
  <c r="K64" i="80" s="1"/>
  <c r="J59" i="80"/>
  <c r="J64" i="80" s="1"/>
  <c r="I59" i="80"/>
  <c r="I64" i="80" s="1"/>
  <c r="H59" i="80"/>
  <c r="H64" i="80" s="1"/>
  <c r="G59" i="80"/>
  <c r="G64" i="80" s="1"/>
  <c r="F59" i="80"/>
  <c r="F64" i="80" s="1"/>
  <c r="E59" i="80"/>
  <c r="E64" i="80" s="1"/>
  <c r="D59" i="80"/>
  <c r="D64" i="80" s="1"/>
  <c r="C59" i="80"/>
  <c r="B59" i="80"/>
  <c r="BX58" i="80"/>
  <c r="BT58" i="80"/>
  <c r="BQ58" i="80"/>
  <c r="BI58" i="80"/>
  <c r="BI63" i="80" s="1"/>
  <c r="BH58" i="80"/>
  <c r="BH63" i="80" s="1"/>
  <c r="BG58" i="80"/>
  <c r="BG63" i="80" s="1"/>
  <c r="BF58" i="80"/>
  <c r="BF63" i="80" s="1"/>
  <c r="BE58" i="80"/>
  <c r="BE63" i="80" s="1"/>
  <c r="BD58" i="80"/>
  <c r="BD63" i="80" s="1"/>
  <c r="BC58" i="80"/>
  <c r="BC63" i="80" s="1"/>
  <c r="BB58" i="80"/>
  <c r="BB63" i="80" s="1"/>
  <c r="BA58" i="80"/>
  <c r="BA63" i="80" s="1"/>
  <c r="AZ58" i="80"/>
  <c r="AZ63" i="80" s="1"/>
  <c r="AW58" i="80"/>
  <c r="AW63" i="80" s="1"/>
  <c r="AV58" i="80"/>
  <c r="AV63" i="80" s="1"/>
  <c r="AU58" i="80"/>
  <c r="AT58" i="80"/>
  <c r="AT63" i="80" s="1"/>
  <c r="AS58" i="80"/>
  <c r="AS63" i="80" s="1"/>
  <c r="AR58" i="80"/>
  <c r="AR63" i="80" s="1"/>
  <c r="AQ58" i="80"/>
  <c r="AQ63" i="80" s="1"/>
  <c r="AP58" i="80"/>
  <c r="AP63" i="80" s="1"/>
  <c r="AO58" i="80"/>
  <c r="AO63" i="80" s="1"/>
  <c r="AN58" i="80"/>
  <c r="AN63" i="80" s="1"/>
  <c r="AK58" i="80"/>
  <c r="AJ58" i="80"/>
  <c r="AJ63" i="80" s="1"/>
  <c r="AI58" i="80"/>
  <c r="AI63" i="80" s="1"/>
  <c r="AH58" i="80"/>
  <c r="AH63" i="80" s="1"/>
  <c r="AG58" i="80"/>
  <c r="AG63" i="80" s="1"/>
  <c r="AF58" i="80"/>
  <c r="AF63" i="80" s="1"/>
  <c r="AE58" i="80"/>
  <c r="AE63" i="80" s="1"/>
  <c r="AD58" i="80"/>
  <c r="AD63" i="80" s="1"/>
  <c r="AC58" i="80"/>
  <c r="AC63" i="80" s="1"/>
  <c r="AB58" i="80"/>
  <c r="AB63" i="80" s="1"/>
  <c r="Y58" i="80"/>
  <c r="Y63" i="80" s="1"/>
  <c r="X58" i="80"/>
  <c r="X63" i="80" s="1"/>
  <c r="W58" i="80"/>
  <c r="W63" i="80" s="1"/>
  <c r="V58" i="80"/>
  <c r="V63" i="80" s="1"/>
  <c r="U58" i="80"/>
  <c r="U63" i="80" s="1"/>
  <c r="T58" i="80"/>
  <c r="T63" i="80" s="1"/>
  <c r="S58" i="80"/>
  <c r="S63" i="80" s="1"/>
  <c r="R58" i="80"/>
  <c r="R63" i="80" s="1"/>
  <c r="Q58" i="80"/>
  <c r="Q63" i="80" s="1"/>
  <c r="P58" i="80"/>
  <c r="P63" i="80" s="1"/>
  <c r="M58" i="80"/>
  <c r="M63" i="80" s="1"/>
  <c r="L58" i="80"/>
  <c r="L63" i="80" s="1"/>
  <c r="K58" i="80"/>
  <c r="K63" i="80" s="1"/>
  <c r="J58" i="80"/>
  <c r="J63" i="80" s="1"/>
  <c r="I58" i="80"/>
  <c r="I63" i="80" s="1"/>
  <c r="H58" i="80"/>
  <c r="H63" i="80" s="1"/>
  <c r="G58" i="80"/>
  <c r="G63" i="80" s="1"/>
  <c r="F58" i="80"/>
  <c r="F63" i="80" s="1"/>
  <c r="E58" i="80"/>
  <c r="E63" i="80" s="1"/>
  <c r="D58" i="80"/>
  <c r="D63" i="80" s="1"/>
  <c r="C58" i="80"/>
  <c r="B58" i="80"/>
  <c r="BI50" i="80"/>
  <c r="BH50" i="80"/>
  <c r="BG50" i="80"/>
  <c r="BF50" i="80"/>
  <c r="BF55" i="80" s="1"/>
  <c r="BE50" i="80"/>
  <c r="BE55" i="80" s="1"/>
  <c r="BD50" i="80"/>
  <c r="BD55" i="80" s="1"/>
  <c r="BC50" i="80"/>
  <c r="BC55" i="80" s="1"/>
  <c r="BB50" i="80"/>
  <c r="BB55" i="80" s="1"/>
  <c r="BA50" i="80"/>
  <c r="AZ50" i="80"/>
  <c r="AW50" i="80"/>
  <c r="AW55" i="80" s="1"/>
  <c r="AV50" i="80"/>
  <c r="AV55" i="80" s="1"/>
  <c r="AU50" i="80"/>
  <c r="AU55" i="80" s="1"/>
  <c r="AT50" i="80"/>
  <c r="AT55" i="80" s="1"/>
  <c r="AS50" i="80"/>
  <c r="AS55" i="80" s="1"/>
  <c r="AR50" i="80"/>
  <c r="AR55" i="80" s="1"/>
  <c r="AQ50" i="80"/>
  <c r="AQ55" i="80" s="1"/>
  <c r="AP50" i="80"/>
  <c r="AP55" i="80" s="1"/>
  <c r="AO50" i="80"/>
  <c r="AO55" i="80" s="1"/>
  <c r="AN50" i="80"/>
  <c r="AN55" i="80" s="1"/>
  <c r="AK50" i="80"/>
  <c r="AK55" i="80" s="1"/>
  <c r="AJ50" i="80"/>
  <c r="AJ55" i="80" s="1"/>
  <c r="AI50" i="80"/>
  <c r="AI55" i="80" s="1"/>
  <c r="AH50" i="80"/>
  <c r="AH55" i="80" s="1"/>
  <c r="AG50" i="80"/>
  <c r="AG55" i="80" s="1"/>
  <c r="AF50" i="80"/>
  <c r="AF55" i="80" s="1"/>
  <c r="AE50" i="80"/>
  <c r="AE55" i="80" s="1"/>
  <c r="AD50" i="80"/>
  <c r="AD55" i="80" s="1"/>
  <c r="AC50" i="80"/>
  <c r="AC55" i="80" s="1"/>
  <c r="AB50" i="80"/>
  <c r="AB55" i="80" s="1"/>
  <c r="Y50" i="80"/>
  <c r="Y55" i="80" s="1"/>
  <c r="X50" i="80"/>
  <c r="X55" i="80" s="1"/>
  <c r="W50" i="80"/>
  <c r="W55" i="80" s="1"/>
  <c r="V50" i="80"/>
  <c r="V55" i="80" s="1"/>
  <c r="U50" i="80"/>
  <c r="U55" i="80" s="1"/>
  <c r="T50" i="80"/>
  <c r="T55" i="80" s="1"/>
  <c r="S50" i="80"/>
  <c r="S55" i="80" s="1"/>
  <c r="R50" i="80"/>
  <c r="R55" i="80" s="1"/>
  <c r="Q50" i="80"/>
  <c r="Q55" i="80" s="1"/>
  <c r="P50" i="80"/>
  <c r="P55" i="80" s="1"/>
  <c r="M50" i="80"/>
  <c r="M55" i="80" s="1"/>
  <c r="L50" i="80"/>
  <c r="L55" i="80" s="1"/>
  <c r="K50" i="80"/>
  <c r="K55" i="80" s="1"/>
  <c r="J50" i="80"/>
  <c r="J55" i="80" s="1"/>
  <c r="I50" i="80"/>
  <c r="I55" i="80" s="1"/>
  <c r="H50" i="80"/>
  <c r="H55" i="80" s="1"/>
  <c r="G50" i="80"/>
  <c r="G55" i="80" s="1"/>
  <c r="F50" i="80"/>
  <c r="F55" i="80" s="1"/>
  <c r="E50" i="80"/>
  <c r="E55" i="80" s="1"/>
  <c r="D50" i="80"/>
  <c r="D55" i="80" s="1"/>
  <c r="C50" i="80"/>
  <c r="B50" i="80"/>
  <c r="B56" i="80" s="1"/>
  <c r="BR49" i="80"/>
  <c r="BQ49" i="80"/>
  <c r="BI49" i="80"/>
  <c r="BI54" i="80" s="1"/>
  <c r="BH49" i="80"/>
  <c r="BH54" i="80" s="1"/>
  <c r="BG49" i="80"/>
  <c r="BF49" i="80"/>
  <c r="BF54" i="80" s="1"/>
  <c r="BE49" i="80"/>
  <c r="BE54" i="80" s="1"/>
  <c r="BD49" i="80"/>
  <c r="BC49" i="80"/>
  <c r="BC54" i="80" s="1"/>
  <c r="BB49" i="80"/>
  <c r="BB54" i="80" s="1"/>
  <c r="BA49" i="80"/>
  <c r="BA54" i="80" s="1"/>
  <c r="AZ49" i="80"/>
  <c r="AZ54" i="80" s="1"/>
  <c r="AW49" i="80"/>
  <c r="AV49" i="80"/>
  <c r="AV54" i="80" s="1"/>
  <c r="AU49" i="80"/>
  <c r="AU54" i="80" s="1"/>
  <c r="AT49" i="80"/>
  <c r="AT54" i="80" s="1"/>
  <c r="AS49" i="80"/>
  <c r="AS54" i="80" s="1"/>
  <c r="AR49" i="80"/>
  <c r="AR54" i="80" s="1"/>
  <c r="AQ49" i="80"/>
  <c r="AQ54" i="80" s="1"/>
  <c r="AP49" i="80"/>
  <c r="AP54" i="80" s="1"/>
  <c r="AO49" i="80"/>
  <c r="AO54" i="80" s="1"/>
  <c r="AN49" i="80"/>
  <c r="AN54" i="80" s="1"/>
  <c r="AK49" i="80"/>
  <c r="AK54" i="80" s="1"/>
  <c r="AJ49" i="80"/>
  <c r="AJ54" i="80" s="1"/>
  <c r="AI49" i="80"/>
  <c r="AI54" i="80" s="1"/>
  <c r="AH49" i="80"/>
  <c r="AH54" i="80" s="1"/>
  <c r="AG49" i="80"/>
  <c r="AG54" i="80" s="1"/>
  <c r="AF49" i="80"/>
  <c r="AF54" i="80" s="1"/>
  <c r="AE49" i="80"/>
  <c r="AD49" i="80"/>
  <c r="AD54" i="80" s="1"/>
  <c r="AC49" i="80"/>
  <c r="AC54" i="80" s="1"/>
  <c r="AB49" i="80"/>
  <c r="AB54" i="80" s="1"/>
  <c r="Y49" i="80"/>
  <c r="Y54" i="80" s="1"/>
  <c r="X49" i="80"/>
  <c r="X54" i="80" s="1"/>
  <c r="W49" i="80"/>
  <c r="W54" i="80" s="1"/>
  <c r="V49" i="80"/>
  <c r="V54" i="80" s="1"/>
  <c r="U49" i="80"/>
  <c r="T49" i="80"/>
  <c r="T54" i="80" s="1"/>
  <c r="S49" i="80"/>
  <c r="S54" i="80" s="1"/>
  <c r="R49" i="80"/>
  <c r="Q49" i="80"/>
  <c r="Q54" i="80" s="1"/>
  <c r="P49" i="80"/>
  <c r="P54" i="80" s="1"/>
  <c r="M49" i="80"/>
  <c r="M54" i="80" s="1"/>
  <c r="L49" i="80"/>
  <c r="L54" i="80" s="1"/>
  <c r="K49" i="80"/>
  <c r="K54" i="80" s="1"/>
  <c r="J49" i="80"/>
  <c r="J54" i="80" s="1"/>
  <c r="I49" i="80"/>
  <c r="I54" i="80" s="1"/>
  <c r="H49" i="80"/>
  <c r="H54" i="80" s="1"/>
  <c r="G49" i="80"/>
  <c r="G54" i="80" s="1"/>
  <c r="F49" i="80"/>
  <c r="F54" i="80" s="1"/>
  <c r="E49" i="80"/>
  <c r="E54" i="80" s="1"/>
  <c r="D49" i="80"/>
  <c r="D54" i="80" s="1"/>
  <c r="C49" i="80"/>
  <c r="B49" i="80"/>
  <c r="BV48" i="80"/>
  <c r="BU48" i="80"/>
  <c r="BI48" i="80"/>
  <c r="BI53" i="80" s="1"/>
  <c r="BH48" i="80"/>
  <c r="BH53" i="80" s="1"/>
  <c r="BG48" i="80"/>
  <c r="BG53" i="80" s="1"/>
  <c r="BF48" i="80"/>
  <c r="BF53" i="80" s="1"/>
  <c r="BE48" i="80"/>
  <c r="BD48" i="80"/>
  <c r="BC48" i="80"/>
  <c r="BB48" i="80"/>
  <c r="BA48" i="80"/>
  <c r="AZ48" i="80"/>
  <c r="AZ53" i="80" s="1"/>
  <c r="AW48" i="80"/>
  <c r="AW53" i="80" s="1"/>
  <c r="AV48" i="80"/>
  <c r="AV53" i="80" s="1"/>
  <c r="AU48" i="80"/>
  <c r="AT48" i="80"/>
  <c r="AT53" i="80" s="1"/>
  <c r="AS48" i="80"/>
  <c r="AR48" i="80"/>
  <c r="AQ48" i="80"/>
  <c r="AP48" i="80"/>
  <c r="AO48" i="80"/>
  <c r="AN48" i="80"/>
  <c r="AN53" i="80" s="1"/>
  <c r="AN56" i="80" s="1"/>
  <c r="AK48" i="80"/>
  <c r="AK53" i="80" s="1"/>
  <c r="AK56" i="80" s="1"/>
  <c r="AJ48" i="80"/>
  <c r="AJ53" i="80" s="1"/>
  <c r="AI48" i="80"/>
  <c r="AH48" i="80"/>
  <c r="AG48" i="80"/>
  <c r="AF48" i="80"/>
  <c r="AE48" i="80"/>
  <c r="AE53" i="80" s="1"/>
  <c r="AD48" i="80"/>
  <c r="AD53" i="80" s="1"/>
  <c r="AC48" i="80"/>
  <c r="AC53" i="80" s="1"/>
  <c r="AB48" i="80"/>
  <c r="AB53" i="80" s="1"/>
  <c r="Y48" i="80"/>
  <c r="Y53" i="80" s="1"/>
  <c r="X48" i="80"/>
  <c r="X53" i="80" s="1"/>
  <c r="W48" i="80"/>
  <c r="V48" i="80"/>
  <c r="V53" i="80" s="1"/>
  <c r="U48" i="80"/>
  <c r="U53" i="80" s="1"/>
  <c r="T48" i="80"/>
  <c r="T53" i="80" s="1"/>
  <c r="T56" i="80" s="1"/>
  <c r="S48" i="80"/>
  <c r="R48" i="80"/>
  <c r="R53" i="80" s="1"/>
  <c r="Q48" i="80"/>
  <c r="P48" i="80"/>
  <c r="P53" i="80" s="1"/>
  <c r="M48" i="80"/>
  <c r="L48" i="80"/>
  <c r="L53" i="80" s="1"/>
  <c r="K48" i="80"/>
  <c r="K53" i="80" s="1"/>
  <c r="J48" i="80"/>
  <c r="J53" i="80" s="1"/>
  <c r="J56" i="80" s="1"/>
  <c r="I48" i="80"/>
  <c r="H48" i="80"/>
  <c r="H53" i="80" s="1"/>
  <c r="G48" i="80"/>
  <c r="F48" i="80"/>
  <c r="E48" i="80"/>
  <c r="D48" i="80"/>
  <c r="D53" i="80" s="1"/>
  <c r="C48" i="80"/>
  <c r="B48" i="80"/>
  <c r="AI46" i="80"/>
  <c r="BI40" i="80"/>
  <c r="BI45" i="80" s="1"/>
  <c r="BH40" i="80"/>
  <c r="BH45" i="80" s="1"/>
  <c r="BG40" i="80"/>
  <c r="BF40" i="80"/>
  <c r="BE40" i="80"/>
  <c r="BE45" i="80" s="1"/>
  <c r="BD40" i="80"/>
  <c r="BD45" i="80" s="1"/>
  <c r="BC40" i="80"/>
  <c r="BB40" i="80"/>
  <c r="BB45" i="80" s="1"/>
  <c r="BA40" i="80"/>
  <c r="BA45" i="80" s="1"/>
  <c r="AZ40" i="80"/>
  <c r="AZ45" i="80" s="1"/>
  <c r="AW40" i="80"/>
  <c r="AW45" i="80" s="1"/>
  <c r="AV40" i="80"/>
  <c r="AV45" i="80" s="1"/>
  <c r="AU40" i="80"/>
  <c r="AU45" i="80" s="1"/>
  <c r="AT40" i="80"/>
  <c r="AT45" i="80" s="1"/>
  <c r="AS40" i="80"/>
  <c r="AS45" i="80" s="1"/>
  <c r="AR40" i="80"/>
  <c r="AR45" i="80" s="1"/>
  <c r="AQ40" i="80"/>
  <c r="AQ45" i="80" s="1"/>
  <c r="AP40" i="80"/>
  <c r="AP45" i="80" s="1"/>
  <c r="AO40" i="80"/>
  <c r="AO45" i="80" s="1"/>
  <c r="AN40" i="80"/>
  <c r="AN45" i="80" s="1"/>
  <c r="AK40" i="80"/>
  <c r="AK45" i="80" s="1"/>
  <c r="AJ40" i="80"/>
  <c r="AJ45" i="80" s="1"/>
  <c r="AI40" i="80"/>
  <c r="AI45" i="80" s="1"/>
  <c r="AH40" i="80"/>
  <c r="AH45" i="80" s="1"/>
  <c r="AG40" i="80"/>
  <c r="AG45" i="80" s="1"/>
  <c r="AF40" i="80"/>
  <c r="AF45" i="80" s="1"/>
  <c r="AE40" i="80"/>
  <c r="AE45" i="80" s="1"/>
  <c r="AD40" i="80"/>
  <c r="AD45" i="80" s="1"/>
  <c r="AC40" i="80"/>
  <c r="AC45" i="80" s="1"/>
  <c r="AB40" i="80"/>
  <c r="AB45" i="80" s="1"/>
  <c r="Y40" i="80"/>
  <c r="Y45" i="80" s="1"/>
  <c r="X40" i="80"/>
  <c r="X45" i="80" s="1"/>
  <c r="W40" i="80"/>
  <c r="W45" i="80" s="1"/>
  <c r="V40" i="80"/>
  <c r="V45" i="80" s="1"/>
  <c r="U40" i="80"/>
  <c r="U45" i="80" s="1"/>
  <c r="T40" i="80"/>
  <c r="T45" i="80" s="1"/>
  <c r="S40" i="80"/>
  <c r="S45" i="80" s="1"/>
  <c r="R40" i="80"/>
  <c r="R45" i="80" s="1"/>
  <c r="Q40" i="80"/>
  <c r="Q45" i="80" s="1"/>
  <c r="P40" i="80"/>
  <c r="P45" i="80" s="1"/>
  <c r="M40" i="80"/>
  <c r="M45" i="80" s="1"/>
  <c r="L40" i="80"/>
  <c r="L45" i="80" s="1"/>
  <c r="K40" i="80"/>
  <c r="K45" i="80" s="1"/>
  <c r="J40" i="80"/>
  <c r="J45" i="80" s="1"/>
  <c r="I40" i="80"/>
  <c r="I45" i="80" s="1"/>
  <c r="H40" i="80"/>
  <c r="H45" i="80" s="1"/>
  <c r="G40" i="80"/>
  <c r="G45" i="80" s="1"/>
  <c r="F40" i="80"/>
  <c r="F45" i="80" s="1"/>
  <c r="E40" i="80"/>
  <c r="E45" i="80" s="1"/>
  <c r="D40" i="80"/>
  <c r="D45" i="80" s="1"/>
  <c r="C40" i="80"/>
  <c r="B40" i="80"/>
  <c r="B46" i="80" s="1"/>
  <c r="BV39" i="80"/>
  <c r="BU39" i="80"/>
  <c r="BI39" i="80"/>
  <c r="BH39" i="80"/>
  <c r="BH44" i="80" s="1"/>
  <c r="BG39" i="80"/>
  <c r="BG44" i="80" s="1"/>
  <c r="BF39" i="80"/>
  <c r="BF44" i="80" s="1"/>
  <c r="BE39" i="80"/>
  <c r="BD39" i="80"/>
  <c r="BD44" i="80" s="1"/>
  <c r="BC39" i="80"/>
  <c r="BC44" i="80" s="1"/>
  <c r="BB39" i="80"/>
  <c r="BB44" i="80" s="1"/>
  <c r="BA39" i="80"/>
  <c r="BA44" i="80" s="1"/>
  <c r="AZ39" i="80"/>
  <c r="AZ44" i="80" s="1"/>
  <c r="AW39" i="80"/>
  <c r="AW44" i="80" s="1"/>
  <c r="AV39" i="80"/>
  <c r="AV44" i="80" s="1"/>
  <c r="AU39" i="80"/>
  <c r="AU44" i="80" s="1"/>
  <c r="AT39" i="80"/>
  <c r="AT44" i="80" s="1"/>
  <c r="AT46" i="80" s="1"/>
  <c r="AS39" i="80"/>
  <c r="AS44" i="80" s="1"/>
  <c r="AR39" i="80"/>
  <c r="AR44" i="80" s="1"/>
  <c r="AQ39" i="80"/>
  <c r="AQ44" i="80" s="1"/>
  <c r="AP39" i="80"/>
  <c r="AP44" i="80" s="1"/>
  <c r="AO39" i="80"/>
  <c r="AO44" i="80" s="1"/>
  <c r="AN39" i="80"/>
  <c r="AN44" i="80" s="1"/>
  <c r="AK39" i="80"/>
  <c r="AJ39" i="80"/>
  <c r="AJ44" i="80" s="1"/>
  <c r="AI39" i="80"/>
  <c r="AI44" i="80" s="1"/>
  <c r="AH39" i="80"/>
  <c r="AH44" i="80" s="1"/>
  <c r="AG39" i="80"/>
  <c r="AG44" i="80" s="1"/>
  <c r="AF39" i="80"/>
  <c r="AF44" i="80" s="1"/>
  <c r="AE39" i="80"/>
  <c r="AE44" i="80" s="1"/>
  <c r="AD39" i="80"/>
  <c r="AD44" i="80" s="1"/>
  <c r="AC39" i="80"/>
  <c r="AB39" i="80"/>
  <c r="AB44" i="80" s="1"/>
  <c r="Y39" i="80"/>
  <c r="Y44" i="80" s="1"/>
  <c r="X39" i="80"/>
  <c r="W39" i="80"/>
  <c r="W44" i="80" s="1"/>
  <c r="V39" i="80"/>
  <c r="V44" i="80" s="1"/>
  <c r="U39" i="80"/>
  <c r="U44" i="80" s="1"/>
  <c r="T39" i="80"/>
  <c r="T44" i="80" s="1"/>
  <c r="S39" i="80"/>
  <c r="R39" i="80"/>
  <c r="R44" i="80" s="1"/>
  <c r="Q39" i="80"/>
  <c r="Q44" i="80" s="1"/>
  <c r="P39" i="80"/>
  <c r="P44" i="80" s="1"/>
  <c r="M39" i="80"/>
  <c r="M44" i="80" s="1"/>
  <c r="L39" i="80"/>
  <c r="L44" i="80" s="1"/>
  <c r="K39" i="80"/>
  <c r="K44" i="80" s="1"/>
  <c r="J39" i="80"/>
  <c r="J44" i="80" s="1"/>
  <c r="I39" i="80"/>
  <c r="I44" i="80" s="1"/>
  <c r="H39" i="80"/>
  <c r="H44" i="80" s="1"/>
  <c r="G39" i="80"/>
  <c r="G44" i="80" s="1"/>
  <c r="F39" i="80"/>
  <c r="F44" i="80" s="1"/>
  <c r="E39" i="80"/>
  <c r="E44" i="80" s="1"/>
  <c r="D39" i="80"/>
  <c r="D44" i="80" s="1"/>
  <c r="C39" i="80"/>
  <c r="B39" i="80"/>
  <c r="BT38" i="80"/>
  <c r="BS38" i="80"/>
  <c r="BI38" i="80"/>
  <c r="BH38" i="80"/>
  <c r="BG38" i="80"/>
  <c r="BF38" i="80"/>
  <c r="BF43" i="80" s="1"/>
  <c r="BE38" i="80"/>
  <c r="BE43" i="80" s="1"/>
  <c r="BD38" i="80"/>
  <c r="BD43" i="80" s="1"/>
  <c r="BC38" i="80"/>
  <c r="BB38" i="80"/>
  <c r="BA38" i="80"/>
  <c r="AZ38" i="80"/>
  <c r="AW38" i="80"/>
  <c r="AV38" i="80"/>
  <c r="AV43" i="80" s="1"/>
  <c r="AU38" i="80"/>
  <c r="AU43" i="80" s="1"/>
  <c r="AT38" i="80"/>
  <c r="AT43" i="80" s="1"/>
  <c r="AS38" i="80"/>
  <c r="AS43" i="80" s="1"/>
  <c r="AR38" i="80"/>
  <c r="AR43" i="80" s="1"/>
  <c r="AQ38" i="80"/>
  <c r="AP38" i="80"/>
  <c r="AO38" i="80"/>
  <c r="AN38" i="80"/>
  <c r="AN43" i="80" s="1"/>
  <c r="AK38" i="80"/>
  <c r="AK43" i="80" s="1"/>
  <c r="AJ38" i="80"/>
  <c r="AJ43" i="80" s="1"/>
  <c r="AI38" i="80"/>
  <c r="AI43" i="80" s="1"/>
  <c r="AH38" i="80"/>
  <c r="AH43" i="80" s="1"/>
  <c r="AH46" i="80" s="1"/>
  <c r="AG38" i="80"/>
  <c r="AG43" i="80" s="1"/>
  <c r="AF38" i="80"/>
  <c r="AF43" i="80" s="1"/>
  <c r="AE38" i="80"/>
  <c r="AD38" i="80"/>
  <c r="AD43" i="80" s="1"/>
  <c r="AC38" i="80"/>
  <c r="AC43" i="80" s="1"/>
  <c r="AB38" i="80"/>
  <c r="AB43" i="80" s="1"/>
  <c r="Y38" i="80"/>
  <c r="X38" i="80"/>
  <c r="X43" i="80" s="1"/>
  <c r="W38" i="80"/>
  <c r="V38" i="80"/>
  <c r="V43" i="80" s="1"/>
  <c r="U38" i="80"/>
  <c r="U43" i="80" s="1"/>
  <c r="T38" i="80"/>
  <c r="T43" i="80" s="1"/>
  <c r="S38" i="80"/>
  <c r="S43" i="80" s="1"/>
  <c r="R38" i="80"/>
  <c r="R43" i="80" s="1"/>
  <c r="R46" i="80" s="1"/>
  <c r="Q38" i="80"/>
  <c r="Q43" i="80" s="1"/>
  <c r="P38" i="80"/>
  <c r="M38" i="80"/>
  <c r="L38" i="80"/>
  <c r="K38" i="80"/>
  <c r="J38" i="80"/>
  <c r="J43" i="80" s="1"/>
  <c r="I38" i="80"/>
  <c r="I43" i="80" s="1"/>
  <c r="H38" i="80"/>
  <c r="H43" i="80" s="1"/>
  <c r="H46" i="80" s="1"/>
  <c r="G38" i="80"/>
  <c r="F38" i="80"/>
  <c r="E38" i="80"/>
  <c r="E43" i="80" s="1"/>
  <c r="D38" i="80"/>
  <c r="C38" i="80"/>
  <c r="B38" i="80"/>
  <c r="BU30" i="80"/>
  <c r="BI30" i="80"/>
  <c r="BH30" i="80"/>
  <c r="BG30" i="80"/>
  <c r="BG35" i="80" s="1"/>
  <c r="BF30" i="80"/>
  <c r="BF35" i="80" s="1"/>
  <c r="BE30" i="80"/>
  <c r="BE35" i="80" s="1"/>
  <c r="BD30" i="80"/>
  <c r="BC30" i="80"/>
  <c r="BB30" i="80"/>
  <c r="BA30" i="80"/>
  <c r="AZ30" i="80"/>
  <c r="AW30" i="80"/>
  <c r="AW35" i="80" s="1"/>
  <c r="AV30" i="80"/>
  <c r="AV35" i="80" s="1"/>
  <c r="AU30" i="80"/>
  <c r="AU35" i="80" s="1"/>
  <c r="AT30" i="80"/>
  <c r="AT35" i="80" s="1"/>
  <c r="AS30" i="80"/>
  <c r="AS35" i="80" s="1"/>
  <c r="AR30" i="80"/>
  <c r="AR35" i="80" s="1"/>
  <c r="AQ30" i="80"/>
  <c r="AQ35" i="80" s="1"/>
  <c r="AP30" i="80"/>
  <c r="AP35" i="80" s="1"/>
  <c r="AO30" i="80"/>
  <c r="AO35" i="80" s="1"/>
  <c r="AN30" i="80"/>
  <c r="AN35" i="80" s="1"/>
  <c r="AK30" i="80"/>
  <c r="AK35" i="80" s="1"/>
  <c r="AJ30" i="80"/>
  <c r="AJ35" i="80" s="1"/>
  <c r="AI30" i="80"/>
  <c r="AI35" i="80" s="1"/>
  <c r="AH30" i="80"/>
  <c r="AH35" i="80" s="1"/>
  <c r="AG30" i="80"/>
  <c r="AG35" i="80" s="1"/>
  <c r="AF30" i="80"/>
  <c r="AF35" i="80" s="1"/>
  <c r="AE30" i="80"/>
  <c r="AE35" i="80" s="1"/>
  <c r="AD30" i="80"/>
  <c r="AD35" i="80" s="1"/>
  <c r="AC30" i="80"/>
  <c r="AC35" i="80" s="1"/>
  <c r="AB30" i="80"/>
  <c r="AB35" i="80" s="1"/>
  <c r="Y30" i="80"/>
  <c r="Y35" i="80" s="1"/>
  <c r="X30" i="80"/>
  <c r="X35" i="80" s="1"/>
  <c r="W30" i="80"/>
  <c r="W35" i="80" s="1"/>
  <c r="V30" i="80"/>
  <c r="V35" i="80" s="1"/>
  <c r="U30" i="80"/>
  <c r="U35" i="80" s="1"/>
  <c r="T30" i="80"/>
  <c r="T35" i="80" s="1"/>
  <c r="S30" i="80"/>
  <c r="S35" i="80" s="1"/>
  <c r="R30" i="80"/>
  <c r="R35" i="80" s="1"/>
  <c r="Q30" i="80"/>
  <c r="Q35" i="80" s="1"/>
  <c r="P30" i="80"/>
  <c r="P35" i="80" s="1"/>
  <c r="M30" i="80"/>
  <c r="M35" i="80" s="1"/>
  <c r="L30" i="80"/>
  <c r="L35" i="80" s="1"/>
  <c r="K30" i="80"/>
  <c r="K35" i="80" s="1"/>
  <c r="J30" i="80"/>
  <c r="J35" i="80" s="1"/>
  <c r="I30" i="80"/>
  <c r="I35" i="80" s="1"/>
  <c r="H30" i="80"/>
  <c r="H35" i="80" s="1"/>
  <c r="G30" i="80"/>
  <c r="G35" i="80" s="1"/>
  <c r="F30" i="80"/>
  <c r="F35" i="80" s="1"/>
  <c r="E30" i="80"/>
  <c r="E35" i="80" s="1"/>
  <c r="D30" i="80"/>
  <c r="D35" i="80" s="1"/>
  <c r="C30" i="80"/>
  <c r="B30" i="80"/>
  <c r="B36" i="80" s="1"/>
  <c r="BS29" i="80"/>
  <c r="BR29" i="80"/>
  <c r="BI29" i="80"/>
  <c r="BI34" i="80" s="1"/>
  <c r="BH29" i="80"/>
  <c r="BH34" i="80" s="1"/>
  <c r="BG29" i="80"/>
  <c r="BF29" i="80"/>
  <c r="BE29" i="80"/>
  <c r="BD29" i="80"/>
  <c r="BD34" i="80" s="1"/>
  <c r="BC29" i="80"/>
  <c r="BC34" i="80" s="1"/>
  <c r="BB29" i="80"/>
  <c r="BA29" i="80"/>
  <c r="BA34" i="80" s="1"/>
  <c r="AZ29" i="80"/>
  <c r="AZ34" i="80" s="1"/>
  <c r="AW29" i="80"/>
  <c r="AW34" i="80" s="1"/>
  <c r="AV29" i="80"/>
  <c r="AV34" i="80" s="1"/>
  <c r="AU29" i="80"/>
  <c r="AU34" i="80" s="1"/>
  <c r="AT29" i="80"/>
  <c r="AT34" i="80" s="1"/>
  <c r="AS29" i="80"/>
  <c r="AS34" i="80" s="1"/>
  <c r="AR29" i="80"/>
  <c r="AR34" i="80" s="1"/>
  <c r="AQ29" i="80"/>
  <c r="AQ34" i="80" s="1"/>
  <c r="AP29" i="80"/>
  <c r="AP34" i="80" s="1"/>
  <c r="AO29" i="80"/>
  <c r="AO34" i="80" s="1"/>
  <c r="AN29" i="80"/>
  <c r="AN34" i="80" s="1"/>
  <c r="AK29" i="80"/>
  <c r="AK34" i="80" s="1"/>
  <c r="AJ29" i="80"/>
  <c r="AJ34" i="80" s="1"/>
  <c r="AI29" i="80"/>
  <c r="AI34" i="80" s="1"/>
  <c r="AH29" i="80"/>
  <c r="AH34" i="80" s="1"/>
  <c r="AG29" i="80"/>
  <c r="AG34" i="80" s="1"/>
  <c r="AF29" i="80"/>
  <c r="AF34" i="80" s="1"/>
  <c r="AE29" i="80"/>
  <c r="AE34" i="80" s="1"/>
  <c r="AD29" i="80"/>
  <c r="AD34" i="80" s="1"/>
  <c r="AC29" i="80"/>
  <c r="AC34" i="80" s="1"/>
  <c r="AB29" i="80"/>
  <c r="AB34" i="80" s="1"/>
  <c r="Y29" i="80"/>
  <c r="Y34" i="80" s="1"/>
  <c r="X29" i="80"/>
  <c r="X34" i="80" s="1"/>
  <c r="W29" i="80"/>
  <c r="W34" i="80" s="1"/>
  <c r="V29" i="80"/>
  <c r="V34" i="80" s="1"/>
  <c r="U29" i="80"/>
  <c r="U34" i="80" s="1"/>
  <c r="T29" i="80"/>
  <c r="T34" i="80" s="1"/>
  <c r="S29" i="80"/>
  <c r="S34" i="80" s="1"/>
  <c r="R29" i="80"/>
  <c r="R34" i="80" s="1"/>
  <c r="Q29" i="80"/>
  <c r="Q34" i="80" s="1"/>
  <c r="P29" i="80"/>
  <c r="P34" i="80" s="1"/>
  <c r="M29" i="80"/>
  <c r="M34" i="80" s="1"/>
  <c r="L29" i="80"/>
  <c r="L34" i="80" s="1"/>
  <c r="K29" i="80"/>
  <c r="J29" i="80"/>
  <c r="J34" i="80" s="1"/>
  <c r="I29" i="80"/>
  <c r="I34" i="80" s="1"/>
  <c r="H29" i="80"/>
  <c r="H34" i="80" s="1"/>
  <c r="G29" i="80"/>
  <c r="G34" i="80" s="1"/>
  <c r="F29" i="80"/>
  <c r="F34" i="80" s="1"/>
  <c r="E29" i="80"/>
  <c r="E34" i="80" s="1"/>
  <c r="D29" i="80"/>
  <c r="D34" i="80" s="1"/>
  <c r="C29" i="80"/>
  <c r="B29" i="80"/>
  <c r="BI28" i="80"/>
  <c r="BH28" i="80"/>
  <c r="BG28" i="80"/>
  <c r="BF28" i="80"/>
  <c r="BE28" i="80"/>
  <c r="BD28" i="80"/>
  <c r="BC28" i="80"/>
  <c r="BC33" i="80" s="1"/>
  <c r="BB28" i="80"/>
  <c r="BB33" i="80" s="1"/>
  <c r="BA28" i="80"/>
  <c r="BA33" i="80" s="1"/>
  <c r="AZ28" i="80"/>
  <c r="AW28" i="80"/>
  <c r="AV28" i="80"/>
  <c r="AU28" i="80"/>
  <c r="AT28" i="80"/>
  <c r="AS28" i="80"/>
  <c r="AR28" i="80"/>
  <c r="AQ28" i="80"/>
  <c r="AQ33" i="80" s="1"/>
  <c r="AP28" i="80"/>
  <c r="AP33" i="80" s="1"/>
  <c r="AO28" i="80"/>
  <c r="AN28" i="80"/>
  <c r="AK28" i="80"/>
  <c r="AJ28" i="80"/>
  <c r="AI28" i="80"/>
  <c r="AH28" i="80"/>
  <c r="AG28" i="80"/>
  <c r="AG33" i="80" s="1"/>
  <c r="AF28" i="80"/>
  <c r="AE28" i="80"/>
  <c r="AD28" i="80"/>
  <c r="AC28" i="80"/>
  <c r="AB28" i="80"/>
  <c r="Y28" i="80"/>
  <c r="X28" i="80"/>
  <c r="W28" i="80"/>
  <c r="V28" i="80"/>
  <c r="U28" i="80"/>
  <c r="T28" i="80"/>
  <c r="S28" i="80"/>
  <c r="R28" i="80"/>
  <c r="Q28" i="80"/>
  <c r="P28" i="80"/>
  <c r="M28" i="80"/>
  <c r="L28" i="80"/>
  <c r="K28" i="80"/>
  <c r="J28" i="80"/>
  <c r="I28" i="80"/>
  <c r="H28" i="80"/>
  <c r="G28" i="80"/>
  <c r="F28" i="80"/>
  <c r="E28" i="80"/>
  <c r="E33" i="80" s="1"/>
  <c r="D28" i="80"/>
  <c r="C28" i="80"/>
  <c r="B28" i="80"/>
  <c r="BE21" i="80"/>
  <c r="BI20" i="80"/>
  <c r="BH20" i="80"/>
  <c r="BG20" i="80"/>
  <c r="BF20" i="80"/>
  <c r="BE20" i="80"/>
  <c r="BD20" i="80"/>
  <c r="BD25" i="80" s="1"/>
  <c r="BC20" i="80"/>
  <c r="BC25" i="80" s="1"/>
  <c r="BB20" i="80"/>
  <c r="BB25" i="80" s="1"/>
  <c r="BA20" i="80"/>
  <c r="AZ20" i="80"/>
  <c r="AW20" i="80"/>
  <c r="AW25" i="80" s="1"/>
  <c r="AV20" i="80"/>
  <c r="AV25" i="80" s="1"/>
  <c r="AU20" i="80"/>
  <c r="AU25" i="80" s="1"/>
  <c r="AT20" i="80"/>
  <c r="AT25" i="80" s="1"/>
  <c r="AS20" i="80"/>
  <c r="AS25" i="80" s="1"/>
  <c r="AR20" i="80"/>
  <c r="AR25" i="80" s="1"/>
  <c r="AQ20" i="80"/>
  <c r="AQ25" i="80" s="1"/>
  <c r="AP20" i="80"/>
  <c r="AP25" i="80" s="1"/>
  <c r="AO20" i="80"/>
  <c r="AO25" i="80" s="1"/>
  <c r="AN20" i="80"/>
  <c r="AN25" i="80" s="1"/>
  <c r="AK20" i="80"/>
  <c r="AK25" i="80" s="1"/>
  <c r="AJ20" i="80"/>
  <c r="AJ25" i="80" s="1"/>
  <c r="AI20" i="80"/>
  <c r="AI25" i="80" s="1"/>
  <c r="AH20" i="80"/>
  <c r="AH25" i="80" s="1"/>
  <c r="AG20" i="80"/>
  <c r="AG25" i="80" s="1"/>
  <c r="AF20" i="80"/>
  <c r="AF25" i="80" s="1"/>
  <c r="AE20" i="80"/>
  <c r="AE25" i="80" s="1"/>
  <c r="AD20" i="80"/>
  <c r="AD25" i="80" s="1"/>
  <c r="AC20" i="80"/>
  <c r="AC25" i="80" s="1"/>
  <c r="AB20" i="80"/>
  <c r="AB25" i="80" s="1"/>
  <c r="Y20" i="80"/>
  <c r="Y25" i="80" s="1"/>
  <c r="X20" i="80"/>
  <c r="X25" i="80" s="1"/>
  <c r="W20" i="80"/>
  <c r="W25" i="80" s="1"/>
  <c r="V20" i="80"/>
  <c r="V25" i="80" s="1"/>
  <c r="U20" i="80"/>
  <c r="U25" i="80" s="1"/>
  <c r="T20" i="80"/>
  <c r="T25" i="80" s="1"/>
  <c r="S20" i="80"/>
  <c r="S25" i="80" s="1"/>
  <c r="R20" i="80"/>
  <c r="R25" i="80" s="1"/>
  <c r="Q20" i="80"/>
  <c r="Q25" i="80" s="1"/>
  <c r="P20" i="80"/>
  <c r="P25" i="80" s="1"/>
  <c r="M20" i="80"/>
  <c r="M25" i="80" s="1"/>
  <c r="L20" i="80"/>
  <c r="L25" i="80" s="1"/>
  <c r="K20" i="80"/>
  <c r="K25" i="80" s="1"/>
  <c r="J20" i="80"/>
  <c r="J25" i="80" s="1"/>
  <c r="I20" i="80"/>
  <c r="I25" i="80" s="1"/>
  <c r="H20" i="80"/>
  <c r="H25" i="80" s="1"/>
  <c r="G20" i="80"/>
  <c r="G25" i="80" s="1"/>
  <c r="F20" i="80"/>
  <c r="F25" i="80" s="1"/>
  <c r="E20" i="80"/>
  <c r="E25" i="80" s="1"/>
  <c r="D20" i="80"/>
  <c r="D25" i="80" s="1"/>
  <c r="C20" i="80"/>
  <c r="B20" i="80"/>
  <c r="B26" i="80" s="1"/>
  <c r="BI19" i="80"/>
  <c r="BI24" i="80" s="1"/>
  <c r="BH19" i="80"/>
  <c r="BH24" i="80" s="1"/>
  <c r="BG19" i="80"/>
  <c r="BF19" i="80"/>
  <c r="BF24" i="80" s="1"/>
  <c r="BE19" i="80"/>
  <c r="BE24" i="80" s="1"/>
  <c r="BD19" i="80"/>
  <c r="BD24" i="80" s="1"/>
  <c r="BC19" i="80"/>
  <c r="BC24" i="80" s="1"/>
  <c r="BB19" i="80"/>
  <c r="BB24" i="80" s="1"/>
  <c r="BA19" i="80"/>
  <c r="BA24" i="80" s="1"/>
  <c r="AZ19" i="80"/>
  <c r="AZ24" i="80" s="1"/>
  <c r="AW19" i="80"/>
  <c r="AW24" i="80" s="1"/>
  <c r="AV19" i="80"/>
  <c r="AV24" i="80" s="1"/>
  <c r="AU19" i="80"/>
  <c r="AU24" i="80" s="1"/>
  <c r="AT19" i="80"/>
  <c r="AT24" i="80" s="1"/>
  <c r="AS19" i="80"/>
  <c r="AS24" i="80" s="1"/>
  <c r="AR19" i="80"/>
  <c r="AR24" i="80" s="1"/>
  <c r="AQ19" i="80"/>
  <c r="AQ24" i="80" s="1"/>
  <c r="AP19" i="80"/>
  <c r="AP24" i="80" s="1"/>
  <c r="AO19" i="80"/>
  <c r="AO24" i="80" s="1"/>
  <c r="AN19" i="80"/>
  <c r="AN24" i="80" s="1"/>
  <c r="AK19" i="80"/>
  <c r="AK24" i="80" s="1"/>
  <c r="AJ19" i="80"/>
  <c r="AJ24" i="80" s="1"/>
  <c r="AI19" i="80"/>
  <c r="AI24" i="80" s="1"/>
  <c r="AH19" i="80"/>
  <c r="AH24" i="80" s="1"/>
  <c r="AG19" i="80"/>
  <c r="AG24" i="80" s="1"/>
  <c r="AF19" i="80"/>
  <c r="AF24" i="80" s="1"/>
  <c r="AE19" i="80"/>
  <c r="AE24" i="80" s="1"/>
  <c r="AD19" i="80"/>
  <c r="AD24" i="80" s="1"/>
  <c r="AC19" i="80"/>
  <c r="AC24" i="80" s="1"/>
  <c r="AB19" i="80"/>
  <c r="AB24" i="80" s="1"/>
  <c r="Y19" i="80"/>
  <c r="Y24" i="80" s="1"/>
  <c r="X19" i="80"/>
  <c r="X24" i="80" s="1"/>
  <c r="W19" i="80"/>
  <c r="W24" i="80" s="1"/>
  <c r="V19" i="80"/>
  <c r="V24" i="80" s="1"/>
  <c r="U19" i="80"/>
  <c r="U24" i="80" s="1"/>
  <c r="T19" i="80"/>
  <c r="T24" i="80" s="1"/>
  <c r="S19" i="80"/>
  <c r="S24" i="80" s="1"/>
  <c r="R19" i="80"/>
  <c r="R24" i="80" s="1"/>
  <c r="Q19" i="80"/>
  <c r="Q24" i="80" s="1"/>
  <c r="P19" i="80"/>
  <c r="P24" i="80" s="1"/>
  <c r="M19" i="80"/>
  <c r="M24" i="80" s="1"/>
  <c r="L19" i="80"/>
  <c r="L24" i="80" s="1"/>
  <c r="K19" i="80"/>
  <c r="K24" i="80" s="1"/>
  <c r="J19" i="80"/>
  <c r="J24" i="80" s="1"/>
  <c r="I19" i="80"/>
  <c r="I24" i="80" s="1"/>
  <c r="H19" i="80"/>
  <c r="H24" i="80" s="1"/>
  <c r="G19" i="80"/>
  <c r="G24" i="80" s="1"/>
  <c r="F19" i="80"/>
  <c r="F24" i="80" s="1"/>
  <c r="E19" i="80"/>
  <c r="E24" i="80" s="1"/>
  <c r="D19" i="80"/>
  <c r="D24" i="80" s="1"/>
  <c r="C19" i="80"/>
  <c r="B19" i="80"/>
  <c r="BI18" i="80"/>
  <c r="BH18" i="80"/>
  <c r="BG18" i="80"/>
  <c r="BG23" i="80" s="1"/>
  <c r="BF18" i="80"/>
  <c r="BF23" i="80" s="1"/>
  <c r="BE18" i="80"/>
  <c r="BD18" i="80"/>
  <c r="BC18" i="80"/>
  <c r="BB18" i="80"/>
  <c r="BA18" i="80"/>
  <c r="AZ18" i="80"/>
  <c r="AW18" i="80"/>
  <c r="AW23" i="80" s="1"/>
  <c r="AV18" i="80"/>
  <c r="AV23" i="80" s="1"/>
  <c r="AU18" i="80"/>
  <c r="AU23" i="80" s="1"/>
  <c r="AT18" i="80"/>
  <c r="AS18" i="80"/>
  <c r="AR18" i="80"/>
  <c r="AQ18" i="80"/>
  <c r="AP18" i="80"/>
  <c r="AO18" i="80"/>
  <c r="AO23" i="80" s="1"/>
  <c r="AN18" i="80"/>
  <c r="AN23" i="80" s="1"/>
  <c r="AK18" i="80"/>
  <c r="AJ18" i="80"/>
  <c r="AI18" i="80"/>
  <c r="AH18" i="80"/>
  <c r="AG18" i="80"/>
  <c r="AF18" i="80"/>
  <c r="AE18" i="80"/>
  <c r="AE23" i="80" s="1"/>
  <c r="AD18" i="80"/>
  <c r="AD23" i="80" s="1"/>
  <c r="AC18" i="80"/>
  <c r="AB18" i="80"/>
  <c r="Y18" i="80"/>
  <c r="X18" i="80"/>
  <c r="X21" i="80" s="1"/>
  <c r="W18" i="80"/>
  <c r="V18" i="80"/>
  <c r="U18" i="80"/>
  <c r="U23" i="80" s="1"/>
  <c r="T18" i="80"/>
  <c r="S18" i="80"/>
  <c r="R18" i="80"/>
  <c r="Q18" i="80"/>
  <c r="P18" i="80"/>
  <c r="M18" i="80"/>
  <c r="L18" i="80"/>
  <c r="K18" i="80"/>
  <c r="J18" i="80"/>
  <c r="J21" i="80" s="1"/>
  <c r="I18" i="80"/>
  <c r="H18" i="80"/>
  <c r="G18" i="80"/>
  <c r="F18" i="80"/>
  <c r="E18" i="80"/>
  <c r="D18" i="80"/>
  <c r="C18" i="80"/>
  <c r="B18" i="80"/>
  <c r="AT15" i="80"/>
  <c r="AJ15" i="80"/>
  <c r="AI15" i="80"/>
  <c r="R15" i="80"/>
  <c r="H15" i="80"/>
  <c r="G15" i="80"/>
  <c r="AW14" i="80"/>
  <c r="AO14" i="80"/>
  <c r="AN14" i="80"/>
  <c r="AE14" i="80"/>
  <c r="K14" i="80"/>
  <c r="BB13" i="80"/>
  <c r="AZ13" i="80"/>
  <c r="AR13" i="80"/>
  <c r="AQ13" i="80"/>
  <c r="AH13" i="80"/>
  <c r="AG13" i="80"/>
  <c r="AG16" i="80" s="1"/>
  <c r="X13" i="80"/>
  <c r="W13" i="80"/>
  <c r="P13" i="80"/>
  <c r="M13" i="80"/>
  <c r="F13" i="80"/>
  <c r="E13" i="80"/>
  <c r="BP10" i="80"/>
  <c r="BO10" i="80"/>
  <c r="BI10" i="80"/>
  <c r="BI15" i="80" s="1"/>
  <c r="BH10" i="80"/>
  <c r="BH15" i="80" s="1"/>
  <c r="BG10" i="80"/>
  <c r="BV10" i="80" s="1"/>
  <c r="BF10" i="80"/>
  <c r="BU10" i="80" s="1"/>
  <c r="BE10" i="80"/>
  <c r="BT10" i="80" s="1"/>
  <c r="BD10" i="80"/>
  <c r="BS10" i="80" s="1"/>
  <c r="BC10" i="80"/>
  <c r="BR10" i="80" s="1"/>
  <c r="BB10" i="80"/>
  <c r="BB11" i="80" s="1"/>
  <c r="BA10" i="80"/>
  <c r="BA15" i="80" s="1"/>
  <c r="AZ10" i="80"/>
  <c r="AZ15" i="80" s="1"/>
  <c r="AW10" i="80"/>
  <c r="AW15" i="80" s="1"/>
  <c r="AV10" i="80"/>
  <c r="AV15" i="80" s="1"/>
  <c r="AU10" i="80"/>
  <c r="AU15" i="80" s="1"/>
  <c r="AT10" i="80"/>
  <c r="AS10" i="80"/>
  <c r="AS15" i="80" s="1"/>
  <c r="AR10" i="80"/>
  <c r="AR15" i="80" s="1"/>
  <c r="AQ10" i="80"/>
  <c r="AQ15" i="80" s="1"/>
  <c r="AP10" i="80"/>
  <c r="AP15" i="80" s="1"/>
  <c r="AO10" i="80"/>
  <c r="AO15" i="80" s="1"/>
  <c r="AN10" i="80"/>
  <c r="AN15" i="80" s="1"/>
  <c r="AK10" i="80"/>
  <c r="AK15" i="80" s="1"/>
  <c r="AJ10" i="80"/>
  <c r="AI10" i="80"/>
  <c r="AH10" i="80"/>
  <c r="AH15" i="80" s="1"/>
  <c r="AG10" i="80"/>
  <c r="AG15" i="80" s="1"/>
  <c r="AF10" i="80"/>
  <c r="AF15" i="80" s="1"/>
  <c r="AE10" i="80"/>
  <c r="AE15" i="80" s="1"/>
  <c r="AD10" i="80"/>
  <c r="AD15" i="80" s="1"/>
  <c r="AC10" i="80"/>
  <c r="AC15" i="80" s="1"/>
  <c r="AB10" i="80"/>
  <c r="AB15" i="80" s="1"/>
  <c r="Y10" i="80"/>
  <c r="Y15" i="80" s="1"/>
  <c r="X10" i="80"/>
  <c r="X15" i="80" s="1"/>
  <c r="W10" i="80"/>
  <c r="W15" i="80" s="1"/>
  <c r="V10" i="80"/>
  <c r="V15" i="80" s="1"/>
  <c r="U10" i="80"/>
  <c r="U15" i="80" s="1"/>
  <c r="T10" i="80"/>
  <c r="T15" i="80" s="1"/>
  <c r="S10" i="80"/>
  <c r="S15" i="80" s="1"/>
  <c r="R10" i="80"/>
  <c r="Q10" i="80"/>
  <c r="Q15" i="80" s="1"/>
  <c r="P10" i="80"/>
  <c r="P15" i="80" s="1"/>
  <c r="M10" i="80"/>
  <c r="M15" i="80" s="1"/>
  <c r="L10" i="80"/>
  <c r="L15" i="80" s="1"/>
  <c r="K10" i="80"/>
  <c r="K15" i="80" s="1"/>
  <c r="J10" i="80"/>
  <c r="J15" i="80" s="1"/>
  <c r="I10" i="80"/>
  <c r="I15" i="80" s="1"/>
  <c r="H10" i="80"/>
  <c r="G10" i="80"/>
  <c r="F10" i="80"/>
  <c r="F15" i="80" s="1"/>
  <c r="E10" i="80"/>
  <c r="E15" i="80" s="1"/>
  <c r="D10" i="80"/>
  <c r="D15" i="80" s="1"/>
  <c r="C10" i="80"/>
  <c r="B10" i="80"/>
  <c r="B16" i="80" s="1"/>
  <c r="BI9" i="80"/>
  <c r="BH9" i="80"/>
  <c r="BG9" i="80"/>
  <c r="BG14" i="80" s="1"/>
  <c r="BF9" i="80"/>
  <c r="BF14" i="80" s="1"/>
  <c r="BE9" i="80"/>
  <c r="BT9" i="80" s="1"/>
  <c r="BD9" i="80"/>
  <c r="BD14" i="80" s="1"/>
  <c r="BC9" i="80"/>
  <c r="BC14" i="80" s="1"/>
  <c r="BB9" i="80"/>
  <c r="BB14" i="80" s="1"/>
  <c r="BA9" i="80"/>
  <c r="AZ9" i="80"/>
  <c r="AW9" i="80"/>
  <c r="AV9" i="80"/>
  <c r="AV14" i="80" s="1"/>
  <c r="AU9" i="80"/>
  <c r="AU14" i="80" s="1"/>
  <c r="AT9" i="80"/>
  <c r="AT14" i="80" s="1"/>
  <c r="AS9" i="80"/>
  <c r="AS14" i="80" s="1"/>
  <c r="AR9" i="80"/>
  <c r="AR14" i="80" s="1"/>
  <c r="AQ9" i="80"/>
  <c r="AQ14" i="80" s="1"/>
  <c r="AP9" i="80"/>
  <c r="AP14" i="80" s="1"/>
  <c r="AO9" i="80"/>
  <c r="AN9" i="80"/>
  <c r="AK9" i="80"/>
  <c r="AK14" i="80" s="1"/>
  <c r="AJ9" i="80"/>
  <c r="AJ14" i="80" s="1"/>
  <c r="AI9" i="80"/>
  <c r="AI14" i="80" s="1"/>
  <c r="AH9" i="80"/>
  <c r="AH14" i="80" s="1"/>
  <c r="AG9" i="80"/>
  <c r="AG14" i="80" s="1"/>
  <c r="AF9" i="80"/>
  <c r="AF14" i="80" s="1"/>
  <c r="AE9" i="80"/>
  <c r="AD9" i="80"/>
  <c r="AD14" i="80" s="1"/>
  <c r="AC9" i="80"/>
  <c r="AC14" i="80" s="1"/>
  <c r="AB9" i="80"/>
  <c r="AB14" i="80" s="1"/>
  <c r="Y9" i="80"/>
  <c r="Y14" i="80" s="1"/>
  <c r="X9" i="80"/>
  <c r="X14" i="80" s="1"/>
  <c r="W9" i="80"/>
  <c r="W14" i="80" s="1"/>
  <c r="V9" i="80"/>
  <c r="V14" i="80" s="1"/>
  <c r="U9" i="80"/>
  <c r="U14" i="80" s="1"/>
  <c r="T9" i="80"/>
  <c r="T14" i="80" s="1"/>
  <c r="S9" i="80"/>
  <c r="S14" i="80" s="1"/>
  <c r="R9" i="80"/>
  <c r="R14" i="80" s="1"/>
  <c r="Q9" i="80"/>
  <c r="Q14" i="80" s="1"/>
  <c r="P9" i="80"/>
  <c r="P14" i="80" s="1"/>
  <c r="M9" i="80"/>
  <c r="L9" i="80"/>
  <c r="L14" i="80" s="1"/>
  <c r="K9" i="80"/>
  <c r="J9" i="80"/>
  <c r="J14" i="80" s="1"/>
  <c r="I9" i="80"/>
  <c r="I14" i="80" s="1"/>
  <c r="H9" i="80"/>
  <c r="H14" i="80" s="1"/>
  <c r="G9" i="80"/>
  <c r="G14" i="80" s="1"/>
  <c r="F9" i="80"/>
  <c r="F14" i="80" s="1"/>
  <c r="E9" i="80"/>
  <c r="D9" i="80"/>
  <c r="D14" i="80" s="1"/>
  <c r="C9" i="80"/>
  <c r="B9" i="80"/>
  <c r="BO8" i="80"/>
  <c r="BI8" i="80"/>
  <c r="BI11" i="80" s="1"/>
  <c r="BH8" i="80"/>
  <c r="BH11" i="80" s="1"/>
  <c r="BG8" i="80"/>
  <c r="BF8" i="80"/>
  <c r="BE8" i="80"/>
  <c r="BE13" i="80" s="1"/>
  <c r="BD8" i="80"/>
  <c r="BD13" i="80" s="1"/>
  <c r="BC8" i="80"/>
  <c r="BR8" i="80" s="1"/>
  <c r="BB8" i="80"/>
  <c r="BQ8" i="80" s="1"/>
  <c r="BA8" i="80"/>
  <c r="BA11" i="80" s="1"/>
  <c r="AW8" i="80"/>
  <c r="AW11" i="80" s="1"/>
  <c r="AV8" i="80"/>
  <c r="AU8" i="80"/>
  <c r="AT8" i="80"/>
  <c r="AT13" i="80" s="1"/>
  <c r="AS8" i="80"/>
  <c r="AS13" i="80" s="1"/>
  <c r="AR8" i="80"/>
  <c r="AQ8" i="80"/>
  <c r="AP8" i="80"/>
  <c r="AP13" i="80" s="1"/>
  <c r="AO8" i="80"/>
  <c r="AO11" i="80" s="1"/>
  <c r="AN8" i="80"/>
  <c r="AK8" i="80"/>
  <c r="AK13" i="80" s="1"/>
  <c r="AJ8" i="80"/>
  <c r="AJ13" i="80" s="1"/>
  <c r="AI8" i="80"/>
  <c r="AI11" i="80" s="1"/>
  <c r="AH8" i="80"/>
  <c r="AG8" i="80"/>
  <c r="AF8" i="80"/>
  <c r="AF13" i="80" s="1"/>
  <c r="AE8" i="80"/>
  <c r="AE11" i="80" s="1"/>
  <c r="AD8" i="80"/>
  <c r="AC8" i="80"/>
  <c r="AC13" i="80" s="1"/>
  <c r="AB8" i="80"/>
  <c r="AB13" i="80" s="1"/>
  <c r="Y8" i="80"/>
  <c r="Y11" i="80" s="1"/>
  <c r="X8" i="80"/>
  <c r="W8" i="80"/>
  <c r="V8" i="80"/>
  <c r="V13" i="80" s="1"/>
  <c r="U8" i="80"/>
  <c r="U11" i="80" s="1"/>
  <c r="T8" i="80"/>
  <c r="T13" i="80" s="1"/>
  <c r="S8" i="80"/>
  <c r="S13" i="80" s="1"/>
  <c r="R8" i="80"/>
  <c r="R11" i="80" s="1"/>
  <c r="Q8" i="80"/>
  <c r="Q11" i="80" s="1"/>
  <c r="P8" i="80"/>
  <c r="M8" i="80"/>
  <c r="L8" i="80"/>
  <c r="L13" i="80" s="1"/>
  <c r="K8" i="80"/>
  <c r="K13" i="80" s="1"/>
  <c r="J8" i="80"/>
  <c r="J13" i="80" s="1"/>
  <c r="I8" i="80"/>
  <c r="H8" i="80"/>
  <c r="H11" i="80" s="1"/>
  <c r="G8" i="80"/>
  <c r="G11" i="80" s="1"/>
  <c r="F8" i="80"/>
  <c r="E8" i="80"/>
  <c r="D8" i="80"/>
  <c r="D13" i="80" s="1"/>
  <c r="C8" i="80"/>
  <c r="B8" i="80"/>
  <c r="BI7" i="80"/>
  <c r="BH7" i="80"/>
  <c r="BG7" i="80"/>
  <c r="BF7" i="80"/>
  <c r="BE7" i="80"/>
  <c r="BD7" i="80"/>
  <c r="BC7" i="80"/>
  <c r="BB7" i="80"/>
  <c r="BA7" i="80"/>
  <c r="AZ7" i="80"/>
  <c r="AW7" i="80"/>
  <c r="AV7" i="80"/>
  <c r="AU7" i="80"/>
  <c r="AT7" i="80"/>
  <c r="AS7" i="80"/>
  <c r="AR7" i="80"/>
  <c r="AQ7" i="80"/>
  <c r="AP7" i="80"/>
  <c r="AO7" i="80"/>
  <c r="AN7" i="80"/>
  <c r="AK7" i="80"/>
  <c r="AJ7" i="80"/>
  <c r="AI7" i="80"/>
  <c r="AH7" i="80"/>
  <c r="AG7" i="80"/>
  <c r="AF7" i="80"/>
  <c r="AE7" i="80"/>
  <c r="AD7" i="80"/>
  <c r="AC7" i="80"/>
  <c r="AB7" i="80"/>
  <c r="Y7" i="80"/>
  <c r="X7" i="80"/>
  <c r="W7" i="80"/>
  <c r="V7" i="80"/>
  <c r="U7" i="80"/>
  <c r="T7" i="80"/>
  <c r="S7" i="80"/>
  <c r="R7" i="80"/>
  <c r="Q7" i="80"/>
  <c r="P7" i="80"/>
  <c r="M7" i="80"/>
  <c r="L7" i="80"/>
  <c r="K7" i="80"/>
  <c r="J7" i="80"/>
  <c r="I7" i="80"/>
  <c r="H7" i="80"/>
  <c r="G7" i="80"/>
  <c r="F7" i="80"/>
  <c r="E7" i="80"/>
  <c r="D7" i="80"/>
  <c r="C7" i="80"/>
  <c r="B7" i="80"/>
  <c r="BX9" i="38"/>
  <c r="BP9" i="38"/>
  <c r="BV9" i="38"/>
  <c r="BO10" i="38"/>
  <c r="BO8" i="38"/>
  <c r="B7" i="38"/>
  <c r="C7" i="38"/>
  <c r="D7" i="38"/>
  <c r="E7" i="38"/>
  <c r="F7" i="38"/>
  <c r="G7" i="38"/>
  <c r="H7" i="38"/>
  <c r="I7" i="38"/>
  <c r="J7" i="38"/>
  <c r="K7" i="38"/>
  <c r="L7" i="38"/>
  <c r="M7" i="38"/>
  <c r="P7" i="38"/>
  <c r="Q7" i="38"/>
  <c r="R7" i="38"/>
  <c r="S7" i="38"/>
  <c r="T7" i="38"/>
  <c r="U7" i="38"/>
  <c r="V7" i="38"/>
  <c r="W7" i="38"/>
  <c r="X7" i="38"/>
  <c r="Y7" i="38"/>
  <c r="AB7" i="38"/>
  <c r="AC7" i="38"/>
  <c r="AD7" i="38"/>
  <c r="AE7" i="38"/>
  <c r="AF7" i="38"/>
  <c r="AG7" i="38"/>
  <c r="AH7" i="38"/>
  <c r="AI7" i="38"/>
  <c r="AJ7" i="38"/>
  <c r="AK7" i="38"/>
  <c r="AN7" i="38"/>
  <c r="AO7" i="38"/>
  <c r="AP7" i="38"/>
  <c r="AQ7" i="38"/>
  <c r="AR7" i="38"/>
  <c r="AS7" i="38"/>
  <c r="AT7" i="38"/>
  <c r="AU7" i="38"/>
  <c r="AV7" i="38"/>
  <c r="AW7" i="38"/>
  <c r="AZ7" i="38"/>
  <c r="BA7" i="38"/>
  <c r="BB7" i="38"/>
  <c r="BC7" i="38"/>
  <c r="BD7" i="38"/>
  <c r="BE7" i="38"/>
  <c r="BF7" i="38"/>
  <c r="BG7" i="38"/>
  <c r="BH7" i="38"/>
  <c r="BI7" i="38"/>
  <c r="B8" i="38"/>
  <c r="C8" i="38"/>
  <c r="D8" i="38"/>
  <c r="E8" i="38"/>
  <c r="F8" i="38"/>
  <c r="G8" i="38"/>
  <c r="H8" i="38"/>
  <c r="I8" i="38"/>
  <c r="J8" i="38"/>
  <c r="K8" i="38"/>
  <c r="L8" i="38"/>
  <c r="M8" i="38"/>
  <c r="P8" i="38"/>
  <c r="Q8" i="38"/>
  <c r="R8" i="38"/>
  <c r="S8" i="38"/>
  <c r="T8" i="38"/>
  <c r="U8" i="38"/>
  <c r="V8" i="38"/>
  <c r="W8" i="38"/>
  <c r="X8" i="38"/>
  <c r="Y8" i="38"/>
  <c r="AB8" i="38"/>
  <c r="AC8" i="38"/>
  <c r="AD8" i="38"/>
  <c r="AE8" i="38"/>
  <c r="AF8" i="38"/>
  <c r="AG8" i="38"/>
  <c r="AH8" i="38"/>
  <c r="AI8" i="38"/>
  <c r="AJ8" i="38"/>
  <c r="AK8" i="38"/>
  <c r="AN8" i="38"/>
  <c r="AO8" i="38"/>
  <c r="AP8" i="38"/>
  <c r="AQ8" i="38"/>
  <c r="AR8" i="38"/>
  <c r="AS8" i="38"/>
  <c r="AT8" i="38"/>
  <c r="AU8" i="38"/>
  <c r="AV8" i="38"/>
  <c r="AW8" i="38"/>
  <c r="BA8" i="38"/>
  <c r="BP8" i="38" s="1"/>
  <c r="BB8" i="38"/>
  <c r="BQ8" i="38" s="1"/>
  <c r="BC8" i="38"/>
  <c r="BR8" i="38" s="1"/>
  <c r="BD8" i="38"/>
  <c r="BS8" i="38" s="1"/>
  <c r="BE8" i="38"/>
  <c r="BT8" i="38" s="1"/>
  <c r="BF8" i="38"/>
  <c r="BU8" i="38" s="1"/>
  <c r="BG8" i="38"/>
  <c r="BV8" i="38" s="1"/>
  <c r="BH8" i="38"/>
  <c r="BW8" i="38" s="1"/>
  <c r="BI8" i="38"/>
  <c r="BX8" i="38" s="1"/>
  <c r="B9" i="38"/>
  <c r="C9" i="38"/>
  <c r="D9" i="38"/>
  <c r="E9" i="38"/>
  <c r="F9" i="38"/>
  <c r="G9" i="38"/>
  <c r="H9" i="38"/>
  <c r="I9" i="38"/>
  <c r="J9" i="38"/>
  <c r="K9" i="38"/>
  <c r="L9" i="38"/>
  <c r="M9" i="38"/>
  <c r="P9" i="38"/>
  <c r="Q9" i="38"/>
  <c r="R9" i="38"/>
  <c r="S9" i="38"/>
  <c r="T9" i="38"/>
  <c r="U9" i="38"/>
  <c r="V9" i="38"/>
  <c r="W9" i="38"/>
  <c r="X9" i="38"/>
  <c r="Y9" i="38"/>
  <c r="AB9" i="38"/>
  <c r="AC9" i="38"/>
  <c r="AD9" i="38"/>
  <c r="AE9" i="38"/>
  <c r="AF9" i="38"/>
  <c r="AG9" i="38"/>
  <c r="AH9" i="38"/>
  <c r="AI9" i="38"/>
  <c r="AJ9" i="38"/>
  <c r="AK9" i="38"/>
  <c r="AN9" i="38"/>
  <c r="AO9" i="38"/>
  <c r="AP9" i="38"/>
  <c r="AQ9" i="38"/>
  <c r="AR9" i="38"/>
  <c r="AS9" i="38"/>
  <c r="AT9" i="38"/>
  <c r="AU9" i="38"/>
  <c r="AV9" i="38"/>
  <c r="AW9" i="38"/>
  <c r="AZ9" i="38"/>
  <c r="BO9" i="38" s="1"/>
  <c r="BA9" i="38"/>
  <c r="BB9" i="38"/>
  <c r="BQ9" i="38" s="1"/>
  <c r="BC9" i="38"/>
  <c r="BR9" i="38" s="1"/>
  <c r="BD9" i="38"/>
  <c r="BS9" i="38" s="1"/>
  <c r="BE9" i="38"/>
  <c r="BT9" i="38" s="1"/>
  <c r="BF9" i="38"/>
  <c r="BU9" i="38" s="1"/>
  <c r="BG9" i="38"/>
  <c r="BH9" i="38"/>
  <c r="BW9" i="38" s="1"/>
  <c r="BI9" i="38"/>
  <c r="B10" i="38"/>
  <c r="C10" i="38"/>
  <c r="D10" i="38"/>
  <c r="E10" i="38"/>
  <c r="F10" i="38"/>
  <c r="G10" i="38"/>
  <c r="H10" i="38"/>
  <c r="I10" i="38"/>
  <c r="J10" i="38"/>
  <c r="K10" i="38"/>
  <c r="L10" i="38"/>
  <c r="M10" i="38"/>
  <c r="P10" i="38"/>
  <c r="Q10" i="38"/>
  <c r="R10" i="38"/>
  <c r="S10" i="38"/>
  <c r="T10" i="38"/>
  <c r="U10" i="38"/>
  <c r="V10" i="38"/>
  <c r="W10" i="38"/>
  <c r="X10" i="38"/>
  <c r="Y10" i="38"/>
  <c r="AB10" i="38"/>
  <c r="AC10" i="38"/>
  <c r="AD10" i="38"/>
  <c r="AE10" i="38"/>
  <c r="AF10" i="38"/>
  <c r="AG10" i="38"/>
  <c r="AH10" i="38"/>
  <c r="AI10" i="38"/>
  <c r="AJ10" i="38"/>
  <c r="AK10" i="38"/>
  <c r="AN10" i="38"/>
  <c r="AO10" i="38"/>
  <c r="AP10" i="38"/>
  <c r="AQ10" i="38"/>
  <c r="AR10" i="38"/>
  <c r="AS10" i="38"/>
  <c r="AT10" i="38"/>
  <c r="AU10" i="38"/>
  <c r="AV10" i="38"/>
  <c r="AW10" i="38"/>
  <c r="AZ10" i="38"/>
  <c r="BA10" i="38"/>
  <c r="BP10" i="38" s="1"/>
  <c r="BB10" i="38"/>
  <c r="BQ10" i="38" s="1"/>
  <c r="BC10" i="38"/>
  <c r="BR10" i="38" s="1"/>
  <c r="BD10" i="38"/>
  <c r="BS10" i="38" s="1"/>
  <c r="BE10" i="38"/>
  <c r="BT10" i="38" s="1"/>
  <c r="BF10" i="38"/>
  <c r="BU10" i="38" s="1"/>
  <c r="BG10" i="38"/>
  <c r="BV10" i="38" s="1"/>
  <c r="BH10" i="38"/>
  <c r="BW10" i="38" s="1"/>
  <c r="BI10" i="38"/>
  <c r="BX10" i="38" s="1"/>
  <c r="CI59" i="38"/>
  <c r="CQ59" i="38" s="1"/>
  <c r="CY59" i="38" s="1"/>
  <c r="CH59" i="38"/>
  <c r="CP59" i="38" s="1"/>
  <c r="CX59" i="38" s="1"/>
  <c r="CG59" i="38"/>
  <c r="CO59" i="38" s="1"/>
  <c r="CW59" i="38" s="1"/>
  <c r="CJ59" i="38"/>
  <c r="CR59" i="38" s="1"/>
  <c r="CG60" i="38"/>
  <c r="CH60" i="38"/>
  <c r="CP60" i="38" s="1"/>
  <c r="CX60" i="38" s="1"/>
  <c r="CI60" i="38"/>
  <c r="CQ60" i="38" s="1"/>
  <c r="CY60" i="38" s="1"/>
  <c r="CJ60" i="38"/>
  <c r="CR60" i="38" s="1"/>
  <c r="CO60" i="38"/>
  <c r="CW60" i="38" s="1"/>
  <c r="P26" i="78"/>
  <c r="AS16" i="80" l="1"/>
  <c r="BS8" i="80"/>
  <c r="K11" i="80"/>
  <c r="T21" i="80"/>
  <c r="T23" i="80"/>
  <c r="BO20" i="80"/>
  <c r="AZ25" i="80"/>
  <c r="BW20" i="80"/>
  <c r="BH25" i="80"/>
  <c r="AV21" i="80"/>
  <c r="D31" i="80"/>
  <c r="D33" i="80"/>
  <c r="L31" i="80"/>
  <c r="L33" i="80"/>
  <c r="V31" i="80"/>
  <c r="V33" i="80"/>
  <c r="AF31" i="80"/>
  <c r="AF33" i="80"/>
  <c r="BO28" i="80"/>
  <c r="AZ33" i="80"/>
  <c r="BW28" i="80"/>
  <c r="BH33" i="80"/>
  <c r="BR30" i="80"/>
  <c r="BC35" i="80"/>
  <c r="V41" i="80"/>
  <c r="F53" i="80"/>
  <c r="F56" i="80" s="1"/>
  <c r="AH51" i="80"/>
  <c r="AH53" i="80"/>
  <c r="AR51" i="80"/>
  <c r="AR53" i="80"/>
  <c r="BB51" i="80"/>
  <c r="BB53" i="80"/>
  <c r="R51" i="80"/>
  <c r="R54" i="80"/>
  <c r="BS49" i="80"/>
  <c r="BD54" i="80"/>
  <c r="BQ50" i="80"/>
  <c r="G73" i="80"/>
  <c r="G76" i="80" s="1"/>
  <c r="Q76" i="80"/>
  <c r="Q73" i="80"/>
  <c r="Y76" i="80"/>
  <c r="Y73" i="80"/>
  <c r="AI71" i="80"/>
  <c r="AI73" i="80"/>
  <c r="AS71" i="80"/>
  <c r="AS73" i="80"/>
  <c r="BC71" i="80"/>
  <c r="BC73" i="80"/>
  <c r="BQ69" i="80"/>
  <c r="BB74" i="80"/>
  <c r="BO70" i="80"/>
  <c r="AZ75" i="80"/>
  <c r="AZ76" i="80" s="1"/>
  <c r="BW70" i="80"/>
  <c r="BH75" i="80"/>
  <c r="AF71" i="80"/>
  <c r="E81" i="80"/>
  <c r="E83" i="80"/>
  <c r="M81" i="80"/>
  <c r="M83" i="80"/>
  <c r="W81" i="80"/>
  <c r="W83" i="80"/>
  <c r="BQ88" i="80"/>
  <c r="P91" i="80"/>
  <c r="P94" i="80"/>
  <c r="X91" i="80"/>
  <c r="X94" i="80"/>
  <c r="BQ89" i="80"/>
  <c r="BB94" i="80"/>
  <c r="BQ90" i="80"/>
  <c r="Y106" i="80"/>
  <c r="Y103" i="80"/>
  <c r="AI103" i="80"/>
  <c r="AI106" i="80" s="1"/>
  <c r="AS103" i="80"/>
  <c r="AS106" i="80" s="1"/>
  <c r="E111" i="80"/>
  <c r="E113" i="80"/>
  <c r="M111" i="80"/>
  <c r="M113" i="80"/>
  <c r="W111" i="80"/>
  <c r="W113" i="80"/>
  <c r="AG111" i="80"/>
  <c r="AG113" i="80"/>
  <c r="AQ111" i="80"/>
  <c r="AQ113" i="80"/>
  <c r="BA111" i="80"/>
  <c r="BA113" i="80"/>
  <c r="BI111" i="80"/>
  <c r="BI113" i="80"/>
  <c r="D121" i="80"/>
  <c r="D124" i="80"/>
  <c r="L121" i="80"/>
  <c r="L124" i="80"/>
  <c r="AF121" i="80"/>
  <c r="AF124" i="80"/>
  <c r="AP124" i="80"/>
  <c r="AP126" i="80" s="1"/>
  <c r="BO119" i="80"/>
  <c r="AZ124" i="80"/>
  <c r="BW119" i="80"/>
  <c r="BH124" i="80"/>
  <c r="R131" i="80"/>
  <c r="R133" i="80"/>
  <c r="AB131" i="80"/>
  <c r="AB133" i="80"/>
  <c r="AJ131" i="80"/>
  <c r="AJ133" i="80"/>
  <c r="AT131" i="80"/>
  <c r="AT133" i="80"/>
  <c r="F141" i="80"/>
  <c r="F143" i="80"/>
  <c r="P141" i="80"/>
  <c r="P143" i="80"/>
  <c r="X141" i="80"/>
  <c r="X143" i="80"/>
  <c r="BQ138" i="80"/>
  <c r="AH141" i="80"/>
  <c r="K156" i="80"/>
  <c r="K153" i="80"/>
  <c r="U153" i="80"/>
  <c r="U156" i="80" s="1"/>
  <c r="AE156" i="80"/>
  <c r="AE153" i="80"/>
  <c r="AO151" i="80"/>
  <c r="AO153" i="80"/>
  <c r="AW151" i="80"/>
  <c r="AW153" i="80"/>
  <c r="BG151" i="80"/>
  <c r="BG153" i="80"/>
  <c r="I161" i="80"/>
  <c r="I163" i="80"/>
  <c r="S161" i="80"/>
  <c r="S163" i="80"/>
  <c r="W161" i="80"/>
  <c r="AQ171" i="80"/>
  <c r="AQ173" i="80"/>
  <c r="BA171" i="80"/>
  <c r="BA173" i="80"/>
  <c r="BI171" i="80"/>
  <c r="BI173" i="80"/>
  <c r="F181" i="80"/>
  <c r="F183" i="80"/>
  <c r="AF181" i="80"/>
  <c r="AF184" i="80"/>
  <c r="BH185" i="80"/>
  <c r="BW180" i="80"/>
  <c r="AU203" i="80"/>
  <c r="AU206" i="80" s="1"/>
  <c r="BF224" i="80"/>
  <c r="BU219" i="80"/>
  <c r="BT8" i="80"/>
  <c r="AB11" i="80"/>
  <c r="F16" i="80"/>
  <c r="X16" i="80"/>
  <c r="AR16" i="80"/>
  <c r="K21" i="80"/>
  <c r="K23" i="80"/>
  <c r="BP20" i="80"/>
  <c r="BA25" i="80"/>
  <c r="BX20" i="80"/>
  <c r="BI25" i="80"/>
  <c r="M31" i="80"/>
  <c r="M33" i="80"/>
  <c r="W31" i="80"/>
  <c r="W33" i="80"/>
  <c r="BI33" i="80"/>
  <c r="BQ29" i="80"/>
  <c r="BB34" i="80"/>
  <c r="BS30" i="80"/>
  <c r="BD35" i="80"/>
  <c r="P31" i="80"/>
  <c r="K46" i="80"/>
  <c r="K43" i="80"/>
  <c r="AE41" i="80"/>
  <c r="AE43" i="80"/>
  <c r="AO41" i="80"/>
  <c r="AO43" i="80"/>
  <c r="AW41" i="80"/>
  <c r="AW43" i="80"/>
  <c r="BG41" i="80"/>
  <c r="BG43" i="80"/>
  <c r="BX39" i="80"/>
  <c r="BI44" i="80"/>
  <c r="AF41" i="80"/>
  <c r="G53" i="80"/>
  <c r="G56" i="80" s="1"/>
  <c r="Q53" i="80"/>
  <c r="Q56" i="80" s="1"/>
  <c r="AI51" i="80"/>
  <c r="AI53" i="80"/>
  <c r="AS51" i="80"/>
  <c r="AS53" i="80"/>
  <c r="BC51" i="80"/>
  <c r="BC53" i="80"/>
  <c r="BR50" i="80"/>
  <c r="H76" i="80"/>
  <c r="H73" i="80"/>
  <c r="R73" i="80"/>
  <c r="R76" i="80" s="1"/>
  <c r="AB71" i="80"/>
  <c r="AB73" i="80"/>
  <c r="AJ71" i="80"/>
  <c r="AJ73" i="80"/>
  <c r="AT71" i="80"/>
  <c r="AT73" i="80"/>
  <c r="BS68" i="80"/>
  <c r="BD73" i="80"/>
  <c r="BR69" i="80"/>
  <c r="BC74" i="80"/>
  <c r="BP70" i="80"/>
  <c r="BA75" i="80"/>
  <c r="BX70" i="80"/>
  <c r="BI75" i="80"/>
  <c r="AG71" i="80"/>
  <c r="F81" i="80"/>
  <c r="F83" i="80"/>
  <c r="P83" i="80"/>
  <c r="P86" i="80" s="1"/>
  <c r="X83" i="80"/>
  <c r="X86" i="80" s="1"/>
  <c r="AR86" i="80"/>
  <c r="AR83" i="80"/>
  <c r="BB83" i="80"/>
  <c r="BP78" i="80"/>
  <c r="BA81" i="80"/>
  <c r="BA84" i="80"/>
  <c r="BI81" i="80"/>
  <c r="BI84" i="80"/>
  <c r="G91" i="80"/>
  <c r="G93" i="80"/>
  <c r="Q93" i="80"/>
  <c r="Q96" i="80" s="1"/>
  <c r="BR88" i="80"/>
  <c r="Y91" i="80"/>
  <c r="Y94" i="80"/>
  <c r="AI91" i="80"/>
  <c r="AI94" i="80"/>
  <c r="BR89" i="80"/>
  <c r="BC94" i="80"/>
  <c r="BR90" i="80"/>
  <c r="H106" i="80"/>
  <c r="H103" i="80"/>
  <c r="R106" i="80"/>
  <c r="R103" i="80"/>
  <c r="AB101" i="80"/>
  <c r="AB103" i="80"/>
  <c r="AJ101" i="80"/>
  <c r="AJ103" i="80"/>
  <c r="AT101" i="80"/>
  <c r="AT103" i="80"/>
  <c r="BS98" i="80"/>
  <c r="BD103" i="80"/>
  <c r="F111" i="80"/>
  <c r="F113" i="80"/>
  <c r="P111" i="80"/>
  <c r="P113" i="80"/>
  <c r="X111" i="80"/>
  <c r="X113" i="80"/>
  <c r="AH111" i="80"/>
  <c r="AH113" i="80"/>
  <c r="AR111" i="80"/>
  <c r="AR113" i="80"/>
  <c r="BQ108" i="80"/>
  <c r="BB113" i="80"/>
  <c r="BP108" i="80"/>
  <c r="BR110" i="80"/>
  <c r="BC115" i="80"/>
  <c r="E121" i="80"/>
  <c r="E123" i="80"/>
  <c r="M126" i="80"/>
  <c r="M123" i="80"/>
  <c r="W123" i="80"/>
  <c r="W126" i="80" s="1"/>
  <c r="AG123" i="80"/>
  <c r="AG126" i="80" s="1"/>
  <c r="AQ121" i="80"/>
  <c r="AQ123" i="80"/>
  <c r="BA121" i="80"/>
  <c r="BA123" i="80"/>
  <c r="BI121" i="80"/>
  <c r="BI123" i="80"/>
  <c r="I131" i="80"/>
  <c r="I133" i="80"/>
  <c r="S131" i="80"/>
  <c r="S133" i="80"/>
  <c r="S136" i="80" s="1"/>
  <c r="AC131" i="80"/>
  <c r="AC133" i="80"/>
  <c r="AK131" i="80"/>
  <c r="AK133" i="80"/>
  <c r="AK136" i="80" s="1"/>
  <c r="AU131" i="80"/>
  <c r="AU133" i="80"/>
  <c r="BT128" i="80"/>
  <c r="BE133" i="80"/>
  <c r="BV130" i="80"/>
  <c r="BG135" i="80"/>
  <c r="BH131" i="80"/>
  <c r="G141" i="80"/>
  <c r="G143" i="80"/>
  <c r="Q146" i="80"/>
  <c r="Q143" i="80"/>
  <c r="Y143" i="80"/>
  <c r="Y146" i="80" s="1"/>
  <c r="AI143" i="80"/>
  <c r="AI146" i="80" s="1"/>
  <c r="AS146" i="80"/>
  <c r="AS143" i="80"/>
  <c r="BR138" i="80"/>
  <c r="AI141" i="80"/>
  <c r="D151" i="80"/>
  <c r="D153" i="80"/>
  <c r="L153" i="80"/>
  <c r="L156" i="80" s="1"/>
  <c r="V151" i="80"/>
  <c r="V153" i="80"/>
  <c r="AF151" i="80"/>
  <c r="AF153" i="80"/>
  <c r="AP151" i="80"/>
  <c r="AP153" i="80"/>
  <c r="AZ151" i="80"/>
  <c r="AZ153" i="80"/>
  <c r="BH151" i="80"/>
  <c r="BH153" i="80"/>
  <c r="BQ150" i="80"/>
  <c r="J161" i="80"/>
  <c r="J163" i="80"/>
  <c r="AC161" i="80"/>
  <c r="G186" i="80"/>
  <c r="G183" i="80"/>
  <c r="Q186" i="80"/>
  <c r="Q183" i="80"/>
  <c r="Y186" i="80"/>
  <c r="Y183" i="80"/>
  <c r="AI183" i="80"/>
  <c r="AI186" i="80" s="1"/>
  <c r="AS183" i="80"/>
  <c r="AS186" i="80" s="1"/>
  <c r="BC186" i="80"/>
  <c r="BC183" i="80"/>
  <c r="BI184" i="80"/>
  <c r="BX179" i="80"/>
  <c r="BP180" i="80"/>
  <c r="BA185" i="80"/>
  <c r="H191" i="80"/>
  <c r="H194" i="80"/>
  <c r="AJ191" i="80"/>
  <c r="AJ194" i="80"/>
  <c r="BD194" i="80"/>
  <c r="BV190" i="80"/>
  <c r="BG195" i="80"/>
  <c r="BO230" i="80"/>
  <c r="AZ235" i="80"/>
  <c r="BW230" i="80"/>
  <c r="BH235" i="80"/>
  <c r="S16" i="80"/>
  <c r="AC16" i="80"/>
  <c r="AK16" i="80"/>
  <c r="D16" i="80"/>
  <c r="L16" i="80"/>
  <c r="AJ11" i="80"/>
  <c r="AE13" i="80"/>
  <c r="AW13" i="80"/>
  <c r="D26" i="80"/>
  <c r="D23" i="80"/>
  <c r="L23" i="80"/>
  <c r="L26" i="80" s="1"/>
  <c r="V23" i="80"/>
  <c r="V26" i="80" s="1"/>
  <c r="AF26" i="80"/>
  <c r="AF23" i="80"/>
  <c r="AP26" i="80"/>
  <c r="AP23" i="80"/>
  <c r="AZ23" i="80"/>
  <c r="AZ26" i="80" s="1"/>
  <c r="BH23" i="80"/>
  <c r="BH26" i="80" s="1"/>
  <c r="BO19" i="80"/>
  <c r="BQ20" i="80"/>
  <c r="F31" i="80"/>
  <c r="F33" i="80"/>
  <c r="P33" i="80"/>
  <c r="P36" i="80" s="1"/>
  <c r="X33" i="80"/>
  <c r="X36" i="80" s="1"/>
  <c r="AH36" i="80"/>
  <c r="AH33" i="80"/>
  <c r="AR36" i="80"/>
  <c r="AR33" i="80"/>
  <c r="BP28" i="80"/>
  <c r="X31" i="80"/>
  <c r="D43" i="80"/>
  <c r="D46" i="80" s="1"/>
  <c r="L46" i="80"/>
  <c r="L43" i="80"/>
  <c r="AP41" i="80"/>
  <c r="AP43" i="80"/>
  <c r="AZ41" i="80"/>
  <c r="AZ43" i="80"/>
  <c r="BH41" i="80"/>
  <c r="BH43" i="80"/>
  <c r="X41" i="80"/>
  <c r="X44" i="80"/>
  <c r="BO39" i="80"/>
  <c r="BO40" i="80"/>
  <c r="AG41" i="80"/>
  <c r="BS48" i="80"/>
  <c r="BD53" i="80"/>
  <c r="BW49" i="80"/>
  <c r="P51" i="80"/>
  <c r="AK63" i="80"/>
  <c r="AK66" i="80" s="1"/>
  <c r="AU63" i="80"/>
  <c r="AU66" i="80" s="1"/>
  <c r="BS59" i="80"/>
  <c r="BO60" i="80"/>
  <c r="I76" i="80"/>
  <c r="I73" i="80"/>
  <c r="S71" i="80"/>
  <c r="S73" i="80"/>
  <c r="AC71" i="80"/>
  <c r="AC73" i="80"/>
  <c r="AK71" i="80"/>
  <c r="AK73" i="80"/>
  <c r="AU76" i="80"/>
  <c r="AU73" i="80"/>
  <c r="BT68" i="80"/>
  <c r="BE73" i="80"/>
  <c r="BS69" i="80"/>
  <c r="BQ70" i="80"/>
  <c r="AP71" i="80"/>
  <c r="Q83" i="80"/>
  <c r="Q86" i="80" s="1"/>
  <c r="Y86" i="80"/>
  <c r="Y83" i="80"/>
  <c r="AI86" i="80"/>
  <c r="AI83" i="80"/>
  <c r="AS83" i="80"/>
  <c r="AS86" i="80" s="1"/>
  <c r="BQ78" i="80"/>
  <c r="X81" i="80"/>
  <c r="X84" i="80"/>
  <c r="BQ79" i="80"/>
  <c r="BB84" i="80"/>
  <c r="BB86" i="80" s="1"/>
  <c r="BU80" i="80"/>
  <c r="AB91" i="80"/>
  <c r="AB93" i="80"/>
  <c r="AJ91" i="80"/>
  <c r="AJ93" i="80"/>
  <c r="AT91" i="80"/>
  <c r="AT93" i="80"/>
  <c r="BS88" i="80"/>
  <c r="BD93" i="80"/>
  <c r="BU88" i="80"/>
  <c r="BS89" i="80"/>
  <c r="BD94" i="80"/>
  <c r="I106" i="80"/>
  <c r="I103" i="80"/>
  <c r="S103" i="80"/>
  <c r="S106" i="80" s="1"/>
  <c r="AC103" i="80"/>
  <c r="AC106" i="80" s="1"/>
  <c r="AK101" i="80"/>
  <c r="AK103" i="80"/>
  <c r="AU101" i="80"/>
  <c r="AU103" i="80"/>
  <c r="BE101" i="80"/>
  <c r="BE103" i="80"/>
  <c r="BT99" i="80"/>
  <c r="BE104" i="80"/>
  <c r="BR108" i="80"/>
  <c r="BC113" i="80"/>
  <c r="BU109" i="80"/>
  <c r="BS110" i="80"/>
  <c r="BD115" i="80"/>
  <c r="F121" i="80"/>
  <c r="F123" i="80"/>
  <c r="P121" i="80"/>
  <c r="P123" i="80"/>
  <c r="X123" i="80"/>
  <c r="X126" i="80" s="1"/>
  <c r="AH121" i="80"/>
  <c r="AH123" i="80"/>
  <c r="AR121" i="80"/>
  <c r="AR123" i="80"/>
  <c r="BB121" i="80"/>
  <c r="BB123" i="80"/>
  <c r="BO118" i="80"/>
  <c r="BP119" i="80"/>
  <c r="BO120" i="80"/>
  <c r="J131" i="80"/>
  <c r="J133" i="80"/>
  <c r="T131" i="80"/>
  <c r="T133" i="80"/>
  <c r="AD131" i="80"/>
  <c r="AD133" i="80"/>
  <c r="BU128" i="80"/>
  <c r="BF133" i="80"/>
  <c r="AP135" i="80"/>
  <c r="AP136" i="80" s="1"/>
  <c r="H143" i="80"/>
  <c r="H146" i="80" s="1"/>
  <c r="R146" i="80"/>
  <c r="R143" i="80"/>
  <c r="AB146" i="80"/>
  <c r="AB143" i="80"/>
  <c r="AJ143" i="80"/>
  <c r="AJ146" i="80" s="1"/>
  <c r="AT143" i="80"/>
  <c r="AT146" i="80" s="1"/>
  <c r="BD143" i="80"/>
  <c r="AR141" i="80"/>
  <c r="E151" i="80"/>
  <c r="E153" i="80"/>
  <c r="M156" i="80"/>
  <c r="M153" i="80"/>
  <c r="W153" i="80"/>
  <c r="W156" i="80" s="1"/>
  <c r="AQ153" i="80"/>
  <c r="AQ156" i="80" s="1"/>
  <c r="BI156" i="80"/>
  <c r="BI153" i="80"/>
  <c r="BS150" i="80"/>
  <c r="BD155" i="80"/>
  <c r="AD161" i="80"/>
  <c r="E171" i="80"/>
  <c r="H181" i="80"/>
  <c r="H183" i="80"/>
  <c r="R181" i="80"/>
  <c r="R183" i="80"/>
  <c r="AB181" i="80"/>
  <c r="AB183" i="80"/>
  <c r="AJ181" i="80"/>
  <c r="AJ183" i="80"/>
  <c r="AT181" i="80"/>
  <c r="AT183" i="80"/>
  <c r="BD181" i="80"/>
  <c r="BD183" i="80"/>
  <c r="BQ178" i="80"/>
  <c r="BP179" i="80"/>
  <c r="BO180" i="80"/>
  <c r="AB196" i="80"/>
  <c r="AT191" i="80"/>
  <c r="AT193" i="80"/>
  <c r="AT196" i="80" s="1"/>
  <c r="I191" i="80"/>
  <c r="I194" i="80"/>
  <c r="S191" i="80"/>
  <c r="S194" i="80"/>
  <c r="AK191" i="80"/>
  <c r="AK194" i="80"/>
  <c r="BT189" i="80"/>
  <c r="BE194" i="80"/>
  <c r="AZ195" i="80"/>
  <c r="BO190" i="80"/>
  <c r="H241" i="80"/>
  <c r="H243" i="80"/>
  <c r="R241" i="80"/>
  <c r="R243" i="80"/>
  <c r="AB241" i="80"/>
  <c r="AB243" i="80"/>
  <c r="AJ241" i="80"/>
  <c r="AJ243" i="80"/>
  <c r="AT241" i="80"/>
  <c r="AT243" i="80"/>
  <c r="J16" i="80"/>
  <c r="T16" i="80"/>
  <c r="AS11" i="80"/>
  <c r="E21" i="80"/>
  <c r="E23" i="80"/>
  <c r="M21" i="80"/>
  <c r="M23" i="80"/>
  <c r="W21" i="80"/>
  <c r="W23" i="80"/>
  <c r="AG21" i="80"/>
  <c r="AG23" i="80"/>
  <c r="AQ21" i="80"/>
  <c r="AQ23" i="80"/>
  <c r="BA21" i="80"/>
  <c r="BA23" i="80"/>
  <c r="BI21" i="80"/>
  <c r="BI23" i="80"/>
  <c r="BP19" i="80"/>
  <c r="BR20" i="80"/>
  <c r="G36" i="80"/>
  <c r="G33" i="80"/>
  <c r="Q33" i="80"/>
  <c r="Q36" i="80" s="1"/>
  <c r="Y33" i="80"/>
  <c r="Y36" i="80" s="1"/>
  <c r="AI36" i="80"/>
  <c r="AI33" i="80"/>
  <c r="AS36" i="80"/>
  <c r="AS33" i="80"/>
  <c r="BQ28" i="80"/>
  <c r="AG31" i="80"/>
  <c r="M43" i="80"/>
  <c r="M46" i="80" s="1"/>
  <c r="W46" i="80"/>
  <c r="W43" i="80"/>
  <c r="AQ41" i="80"/>
  <c r="AQ43" i="80"/>
  <c r="BA41" i="80"/>
  <c r="BA43" i="80"/>
  <c r="BI41" i="80"/>
  <c r="BI43" i="80"/>
  <c r="BP39" i="80"/>
  <c r="BR40" i="80"/>
  <c r="BC45" i="80"/>
  <c r="BP40" i="80"/>
  <c r="AT41" i="80"/>
  <c r="I56" i="80"/>
  <c r="I53" i="80"/>
  <c r="S53" i="80"/>
  <c r="S56" i="80" s="1"/>
  <c r="AU53" i="80"/>
  <c r="AU56" i="80" s="1"/>
  <c r="BT48" i="80"/>
  <c r="BE53" i="80"/>
  <c r="U51" i="80"/>
  <c r="U54" i="80"/>
  <c r="AE51" i="80"/>
  <c r="AE54" i="80"/>
  <c r="AW54" i="80"/>
  <c r="AW56" i="80" s="1"/>
  <c r="BV49" i="80"/>
  <c r="BG54" i="80"/>
  <c r="BX49" i="80"/>
  <c r="Y51" i="80"/>
  <c r="BT59" i="80"/>
  <c r="BQ60" i="80"/>
  <c r="J71" i="80"/>
  <c r="J73" i="80"/>
  <c r="J76" i="80" s="1"/>
  <c r="T71" i="80"/>
  <c r="T73" i="80"/>
  <c r="BV68" i="80"/>
  <c r="BT69" i="80"/>
  <c r="BR70" i="80"/>
  <c r="AQ71" i="80"/>
  <c r="H83" i="80"/>
  <c r="H86" i="80" s="1"/>
  <c r="R86" i="80"/>
  <c r="R83" i="80"/>
  <c r="AB81" i="80"/>
  <c r="AB83" i="80"/>
  <c r="AJ81" i="80"/>
  <c r="AJ83" i="80"/>
  <c r="AT81" i="80"/>
  <c r="AT83" i="80"/>
  <c r="BS78" i="80"/>
  <c r="BD83" i="80"/>
  <c r="BR78" i="80"/>
  <c r="BS79" i="80"/>
  <c r="I93" i="80"/>
  <c r="I96" i="80" s="1"/>
  <c r="S91" i="80"/>
  <c r="S93" i="80"/>
  <c r="AC91" i="80"/>
  <c r="AC93" i="80"/>
  <c r="AK91" i="80"/>
  <c r="AK93" i="80"/>
  <c r="AU93" i="80"/>
  <c r="AU96" i="80" s="1"/>
  <c r="BT88" i="80"/>
  <c r="BE93" i="80"/>
  <c r="BV88" i="80"/>
  <c r="J103" i="80"/>
  <c r="J106" i="80" s="1"/>
  <c r="T103" i="80"/>
  <c r="T106" i="80" s="1"/>
  <c r="AD101" i="80"/>
  <c r="AD103" i="80"/>
  <c r="AN101" i="80"/>
  <c r="AN103" i="80"/>
  <c r="AV101" i="80"/>
  <c r="AV103" i="80"/>
  <c r="BF101" i="80"/>
  <c r="BF103" i="80"/>
  <c r="BO100" i="80"/>
  <c r="AZ105" i="80"/>
  <c r="BW100" i="80"/>
  <c r="BH105" i="80"/>
  <c r="H111" i="80"/>
  <c r="H113" i="80"/>
  <c r="R111" i="80"/>
  <c r="R113" i="80"/>
  <c r="BT108" i="80"/>
  <c r="BV109" i="80"/>
  <c r="BW110" i="80"/>
  <c r="G126" i="80"/>
  <c r="G123" i="80"/>
  <c r="AS126" i="80"/>
  <c r="AS123" i="80"/>
  <c r="BC123" i="80"/>
  <c r="BC126" i="80" s="1"/>
  <c r="BQ119" i="80"/>
  <c r="BP120" i="80"/>
  <c r="BO129" i="80"/>
  <c r="AZ134" i="80"/>
  <c r="BW129" i="80"/>
  <c r="BH134" i="80"/>
  <c r="BP130" i="80"/>
  <c r="BA135" i="80"/>
  <c r="BX130" i="80"/>
  <c r="BI135" i="80"/>
  <c r="I141" i="80"/>
  <c r="I143" i="80"/>
  <c r="S141" i="80"/>
  <c r="S143" i="80"/>
  <c r="AC141" i="80"/>
  <c r="AC143" i="80"/>
  <c r="AK141" i="80"/>
  <c r="AK143" i="80"/>
  <c r="AU141" i="80"/>
  <c r="AU143" i="80"/>
  <c r="BE141" i="80"/>
  <c r="BE143" i="80"/>
  <c r="BP140" i="80"/>
  <c r="BA145" i="80"/>
  <c r="BX140" i="80"/>
  <c r="BI145" i="80"/>
  <c r="F151" i="80"/>
  <c r="F153" i="80"/>
  <c r="P151" i="80"/>
  <c r="P153" i="80"/>
  <c r="X151" i="80"/>
  <c r="X153" i="80"/>
  <c r="AH151" i="80"/>
  <c r="AH153" i="80"/>
  <c r="AR151" i="80"/>
  <c r="AR153" i="80"/>
  <c r="BB156" i="80"/>
  <c r="BB153" i="80"/>
  <c r="BT148" i="80"/>
  <c r="S151" i="80"/>
  <c r="S155" i="80"/>
  <c r="BT150" i="80"/>
  <c r="BE155" i="80"/>
  <c r="AN161" i="80"/>
  <c r="AF171" i="80"/>
  <c r="AF174" i="80"/>
  <c r="AP171" i="80"/>
  <c r="AP174" i="80"/>
  <c r="L171" i="80"/>
  <c r="I181" i="80"/>
  <c r="I183" i="80"/>
  <c r="S181" i="80"/>
  <c r="S183" i="80"/>
  <c r="AC181" i="80"/>
  <c r="AC183" i="80"/>
  <c r="AK181" i="80"/>
  <c r="AK183" i="80"/>
  <c r="AU181" i="80"/>
  <c r="AU183" i="80"/>
  <c r="BE181" i="80"/>
  <c r="BE183" i="80"/>
  <c r="BV178" i="80"/>
  <c r="BQ179" i="80"/>
  <c r="BU180" i="80"/>
  <c r="AC196" i="80"/>
  <c r="BU189" i="80"/>
  <c r="BF194" i="80"/>
  <c r="AC223" i="80"/>
  <c r="AC226" i="80" s="1"/>
  <c r="AC221" i="80"/>
  <c r="AU223" i="80"/>
  <c r="AU226" i="80" s="1"/>
  <c r="BE223" i="80"/>
  <c r="BE221" i="80"/>
  <c r="AT11" i="80"/>
  <c r="F21" i="80"/>
  <c r="F23" i="80"/>
  <c r="P21" i="80"/>
  <c r="P23" i="80"/>
  <c r="P26" i="80" s="1"/>
  <c r="AH21" i="80"/>
  <c r="AH23" i="80"/>
  <c r="AH26" i="80" s="1"/>
  <c r="AR21" i="80"/>
  <c r="AR23" i="80"/>
  <c r="BB21" i="80"/>
  <c r="BB23" i="80"/>
  <c r="BB26" i="80" s="1"/>
  <c r="BU18" i="80"/>
  <c r="BW19" i="80"/>
  <c r="U21" i="80"/>
  <c r="H31" i="80"/>
  <c r="H33" i="80"/>
  <c r="R31" i="80"/>
  <c r="R33" i="80"/>
  <c r="AB31" i="80"/>
  <c r="AB33" i="80"/>
  <c r="AJ31" i="80"/>
  <c r="AJ33" i="80"/>
  <c r="AT31" i="80"/>
  <c r="AT33" i="80"/>
  <c r="BD31" i="80"/>
  <c r="BD33" i="80"/>
  <c r="BX28" i="80"/>
  <c r="BT29" i="80"/>
  <c r="BE34" i="80"/>
  <c r="AH31" i="80"/>
  <c r="F43" i="80"/>
  <c r="F46" i="80" s="1"/>
  <c r="P46" i="80"/>
  <c r="P43" i="80"/>
  <c r="BQ38" i="80"/>
  <c r="BB43" i="80"/>
  <c r="BS40" i="80"/>
  <c r="BD41" i="80"/>
  <c r="AN51" i="80"/>
  <c r="BS60" i="80"/>
  <c r="BD65" i="80"/>
  <c r="K71" i="80"/>
  <c r="K73" i="80"/>
  <c r="L71" i="80"/>
  <c r="AZ71" i="80"/>
  <c r="AK86" i="80"/>
  <c r="AK83" i="80"/>
  <c r="AU81" i="80"/>
  <c r="AU83" i="80"/>
  <c r="J91" i="80"/>
  <c r="J93" i="80"/>
  <c r="T91" i="80"/>
  <c r="T93" i="80"/>
  <c r="BV98" i="80"/>
  <c r="BG103" i="80"/>
  <c r="K101" i="80"/>
  <c r="K104" i="80"/>
  <c r="U101" i="80"/>
  <c r="U104" i="80"/>
  <c r="BX100" i="80"/>
  <c r="BI105" i="80"/>
  <c r="I111" i="80"/>
  <c r="I113" i="80"/>
  <c r="S116" i="80"/>
  <c r="S113" i="80"/>
  <c r="BX108" i="80"/>
  <c r="AC111" i="80"/>
  <c r="AC114" i="80"/>
  <c r="AK111" i="80"/>
  <c r="AK114" i="80"/>
  <c r="AU111" i="80"/>
  <c r="AU114" i="80"/>
  <c r="BT109" i="80"/>
  <c r="BE114" i="80"/>
  <c r="BU110" i="80"/>
  <c r="BF115" i="80"/>
  <c r="AJ123" i="80"/>
  <c r="AJ126" i="80" s="1"/>
  <c r="BD123" i="80"/>
  <c r="BD126" i="80" s="1"/>
  <c r="BQ130" i="80"/>
  <c r="BB135" i="80"/>
  <c r="J141" i="80"/>
  <c r="J143" i="80"/>
  <c r="T141" i="80"/>
  <c r="T143" i="80"/>
  <c r="AD141" i="80"/>
  <c r="AD143" i="80"/>
  <c r="AN141" i="80"/>
  <c r="AN143" i="80"/>
  <c r="AV141" i="80"/>
  <c r="AV143" i="80"/>
  <c r="BF141" i="80"/>
  <c r="BF143" i="80"/>
  <c r="BQ140" i="80"/>
  <c r="BB145" i="80"/>
  <c r="BU140" i="80"/>
  <c r="BU150" i="80"/>
  <c r="BF155" i="80"/>
  <c r="AC151" i="80"/>
  <c r="M163" i="80"/>
  <c r="M166" i="80" s="1"/>
  <c r="AG161" i="80"/>
  <c r="AG163" i="80"/>
  <c r="AQ161" i="80"/>
  <c r="AQ163" i="80"/>
  <c r="AQ166" i="80" s="1"/>
  <c r="BA161" i="80"/>
  <c r="BA163" i="80"/>
  <c r="BI161" i="80"/>
  <c r="BI163" i="80"/>
  <c r="BI166" i="80" s="1"/>
  <c r="AU161" i="80"/>
  <c r="J181" i="80"/>
  <c r="J183" i="80"/>
  <c r="T181" i="80"/>
  <c r="T183" i="80"/>
  <c r="AD181" i="80"/>
  <c r="AD183" i="80"/>
  <c r="AN181" i="80"/>
  <c r="AN183" i="80"/>
  <c r="AV181" i="80"/>
  <c r="AV183" i="80"/>
  <c r="BF181" i="80"/>
  <c r="BF183" i="80"/>
  <c r="J193" i="80"/>
  <c r="J196" i="80" s="1"/>
  <c r="T196" i="80"/>
  <c r="AD196" i="80"/>
  <c r="AV196" i="80"/>
  <c r="AV193" i="80"/>
  <c r="BU188" i="80"/>
  <c r="BF193" i="80"/>
  <c r="T191" i="80"/>
  <c r="Q205" i="80"/>
  <c r="Q206" i="80" s="1"/>
  <c r="P16" i="80"/>
  <c r="AH16" i="80"/>
  <c r="BH13" i="80"/>
  <c r="BE14" i="80"/>
  <c r="G21" i="80"/>
  <c r="G23" i="80"/>
  <c r="Q21" i="80"/>
  <c r="Q23" i="80"/>
  <c r="Y21" i="80"/>
  <c r="Y23" i="80"/>
  <c r="AI21" i="80"/>
  <c r="AI23" i="80"/>
  <c r="AS21" i="80"/>
  <c r="AS23" i="80"/>
  <c r="BC21" i="80"/>
  <c r="BC23" i="80"/>
  <c r="BV18" i="80"/>
  <c r="BX19" i="80"/>
  <c r="BT20" i="80"/>
  <c r="BE25" i="80"/>
  <c r="AD21" i="80"/>
  <c r="I31" i="80"/>
  <c r="I33" i="80"/>
  <c r="S31" i="80"/>
  <c r="S33" i="80"/>
  <c r="AC31" i="80"/>
  <c r="AC33" i="80"/>
  <c r="AK31" i="80"/>
  <c r="AK33" i="80"/>
  <c r="AU31" i="80"/>
  <c r="AU33" i="80"/>
  <c r="BE31" i="80"/>
  <c r="BE33" i="80"/>
  <c r="BU29" i="80"/>
  <c r="BF34" i="80"/>
  <c r="BO30" i="80"/>
  <c r="AZ35" i="80"/>
  <c r="BW30" i="80"/>
  <c r="BH35" i="80"/>
  <c r="AQ31" i="80"/>
  <c r="G41" i="80"/>
  <c r="G43" i="80"/>
  <c r="G46" i="80" s="1"/>
  <c r="Y46" i="80"/>
  <c r="Y43" i="80"/>
  <c r="BR38" i="80"/>
  <c r="BC43" i="80"/>
  <c r="S41" i="80"/>
  <c r="S44" i="80"/>
  <c r="AC41" i="80"/>
  <c r="AC44" i="80"/>
  <c r="AK41" i="80"/>
  <c r="AK44" i="80"/>
  <c r="BT39" i="80"/>
  <c r="BE44" i="80"/>
  <c r="BT40" i="80"/>
  <c r="BE41" i="80"/>
  <c r="AO53" i="80"/>
  <c r="AO56" i="80" s="1"/>
  <c r="BV50" i="80"/>
  <c r="BG55" i="80"/>
  <c r="AW51" i="80"/>
  <c r="BT60" i="80"/>
  <c r="BE65" i="80"/>
  <c r="U71" i="80"/>
  <c r="U74" i="80"/>
  <c r="AW71" i="80"/>
  <c r="AW74" i="80"/>
  <c r="BV69" i="80"/>
  <c r="BG74" i="80"/>
  <c r="M71" i="80"/>
  <c r="BA71" i="80"/>
  <c r="J86" i="80"/>
  <c r="J83" i="80"/>
  <c r="AV86" i="80"/>
  <c r="AV83" i="80"/>
  <c r="BX78" i="80"/>
  <c r="I81" i="80"/>
  <c r="I84" i="80"/>
  <c r="K91" i="80"/>
  <c r="K93" i="80"/>
  <c r="AO93" i="80"/>
  <c r="AO96" i="80" s="1"/>
  <c r="AW96" i="80"/>
  <c r="AW93" i="80"/>
  <c r="AE91" i="80"/>
  <c r="AE94" i="80"/>
  <c r="AO91" i="80"/>
  <c r="AO94" i="80"/>
  <c r="BV89" i="80"/>
  <c r="BG94" i="80"/>
  <c r="D101" i="80"/>
  <c r="D103" i="80"/>
  <c r="BO98" i="80"/>
  <c r="AZ103" i="80"/>
  <c r="BW98" i="80"/>
  <c r="BH103" i="80"/>
  <c r="BP100" i="80"/>
  <c r="BV110" i="80"/>
  <c r="BG115" i="80"/>
  <c r="AU123" i="80"/>
  <c r="AU126" i="80" s="1"/>
  <c r="BW118" i="80"/>
  <c r="BT119" i="80"/>
  <c r="BE124" i="80"/>
  <c r="BX119" i="80"/>
  <c r="BS120" i="80"/>
  <c r="E136" i="80"/>
  <c r="E133" i="80"/>
  <c r="M136" i="80"/>
  <c r="M133" i="80"/>
  <c r="W133" i="80"/>
  <c r="W136" i="80" s="1"/>
  <c r="AG133" i="80"/>
  <c r="AG136" i="80" s="1"/>
  <c r="AQ136" i="80"/>
  <c r="AQ133" i="80"/>
  <c r="BP129" i="80"/>
  <c r="K141" i="80"/>
  <c r="K143" i="80"/>
  <c r="U141" i="80"/>
  <c r="U143" i="80"/>
  <c r="AE141" i="80"/>
  <c r="AE143" i="80"/>
  <c r="AO141" i="80"/>
  <c r="AO143" i="80"/>
  <c r="AW141" i="80"/>
  <c r="AW143" i="80"/>
  <c r="BG141" i="80"/>
  <c r="BG143" i="80"/>
  <c r="BR140" i="80"/>
  <c r="BC145" i="80"/>
  <c r="BV140" i="80"/>
  <c r="T151" i="80"/>
  <c r="T154" i="80"/>
  <c r="AV154" i="80"/>
  <c r="AV156" i="80" s="1"/>
  <c r="BU149" i="80"/>
  <c r="BF154" i="80"/>
  <c r="AD151" i="80"/>
  <c r="P161" i="80"/>
  <c r="P163" i="80"/>
  <c r="P166" i="80" s="1"/>
  <c r="X161" i="80"/>
  <c r="X163" i="80"/>
  <c r="AH161" i="80"/>
  <c r="AH163" i="80"/>
  <c r="AH166" i="80" s="1"/>
  <c r="AR161" i="80"/>
  <c r="AR163" i="80"/>
  <c r="BB161" i="80"/>
  <c r="BB163" i="80"/>
  <c r="T161" i="80"/>
  <c r="T164" i="80"/>
  <c r="F166" i="80"/>
  <c r="E161" i="80"/>
  <c r="AV161" i="80"/>
  <c r="K181" i="80"/>
  <c r="K183" i="80"/>
  <c r="U181" i="80"/>
  <c r="U183" i="80"/>
  <c r="BS179" i="80"/>
  <c r="K193" i="80"/>
  <c r="K196" i="80" s="1"/>
  <c r="U196" i="80"/>
  <c r="U193" i="80"/>
  <c r="AW196" i="80"/>
  <c r="AW193" i="80"/>
  <c r="BV188" i="80"/>
  <c r="BG193" i="80"/>
  <c r="BQ210" i="80"/>
  <c r="BB215" i="80"/>
  <c r="BG225" i="80"/>
  <c r="BV220" i="80"/>
  <c r="BB234" i="80"/>
  <c r="BQ229" i="80"/>
  <c r="J23" i="80"/>
  <c r="AG11" i="80"/>
  <c r="AQ11" i="80"/>
  <c r="BU9" i="80"/>
  <c r="BW10" i="80"/>
  <c r="BC11" i="80"/>
  <c r="U13" i="80"/>
  <c r="U16" i="80" s="1"/>
  <c r="AO13" i="80"/>
  <c r="BD15" i="80"/>
  <c r="BD16" i="80" s="1"/>
  <c r="H21" i="80"/>
  <c r="H23" i="80"/>
  <c r="R21" i="80"/>
  <c r="R23" i="80"/>
  <c r="AB21" i="80"/>
  <c r="AB23" i="80"/>
  <c r="AJ21" i="80"/>
  <c r="AJ23" i="80"/>
  <c r="AT21" i="80"/>
  <c r="AT23" i="80"/>
  <c r="BS18" i="80"/>
  <c r="BD23" i="80"/>
  <c r="BU20" i="80"/>
  <c r="BF25" i="80"/>
  <c r="AE21" i="80"/>
  <c r="J31" i="80"/>
  <c r="J33" i="80"/>
  <c r="T31" i="80"/>
  <c r="T33" i="80"/>
  <c r="AD31" i="80"/>
  <c r="AD33" i="80"/>
  <c r="AN31" i="80"/>
  <c r="AN33" i="80"/>
  <c r="AV31" i="80"/>
  <c r="AV33" i="80"/>
  <c r="BF31" i="80"/>
  <c r="BF33" i="80"/>
  <c r="K36" i="80"/>
  <c r="K34" i="80"/>
  <c r="BV29" i="80"/>
  <c r="BG34" i="80"/>
  <c r="BP30" i="80"/>
  <c r="BA35" i="80"/>
  <c r="BX30" i="80"/>
  <c r="BI35" i="80"/>
  <c r="BI36" i="80" s="1"/>
  <c r="BU40" i="80"/>
  <c r="BF45" i="80"/>
  <c r="BW40" i="80"/>
  <c r="AF53" i="80"/>
  <c r="AF56" i="80" s="1"/>
  <c r="AP56" i="80"/>
  <c r="AP53" i="80"/>
  <c r="BO49" i="80"/>
  <c r="BO50" i="80"/>
  <c r="AZ55" i="80"/>
  <c r="BW50" i="80"/>
  <c r="BH55" i="80"/>
  <c r="E71" i="80"/>
  <c r="E73" i="80"/>
  <c r="M73" i="80"/>
  <c r="M76" i="80" s="1"/>
  <c r="BA76" i="80"/>
  <c r="BA73" i="80"/>
  <c r="BI71" i="80"/>
  <c r="BI73" i="80"/>
  <c r="BI76" i="80" s="1"/>
  <c r="V71" i="80"/>
  <c r="BV78" i="80"/>
  <c r="BG83" i="80"/>
  <c r="AF96" i="80"/>
  <c r="AF93" i="80"/>
  <c r="AP93" i="80"/>
  <c r="AP96" i="80" s="1"/>
  <c r="BO90" i="80"/>
  <c r="AZ95" i="80"/>
  <c r="BW90" i="80"/>
  <c r="BH95" i="80"/>
  <c r="E101" i="80"/>
  <c r="E103" i="80"/>
  <c r="M101" i="80"/>
  <c r="M103" i="80"/>
  <c r="W101" i="80"/>
  <c r="W103" i="80"/>
  <c r="W106" i="80" s="1"/>
  <c r="BA101" i="80"/>
  <c r="BA104" i="80"/>
  <c r="BQ100" i="80"/>
  <c r="K111" i="80"/>
  <c r="K113" i="80"/>
  <c r="U111" i="80"/>
  <c r="U113" i="80"/>
  <c r="AE111" i="80"/>
  <c r="AE113" i="80"/>
  <c r="AO111" i="80"/>
  <c r="AO113" i="80"/>
  <c r="AW111" i="80"/>
  <c r="AW113" i="80"/>
  <c r="BG111" i="80"/>
  <c r="BG113" i="80"/>
  <c r="AD123" i="80"/>
  <c r="AD126" i="80" s="1"/>
  <c r="AN123" i="80"/>
  <c r="AN126" i="80" s="1"/>
  <c r="AV126" i="80"/>
  <c r="AV123" i="80"/>
  <c r="BU120" i="80"/>
  <c r="BF125" i="80"/>
  <c r="BW120" i="80"/>
  <c r="F136" i="80"/>
  <c r="F133" i="80"/>
  <c r="P131" i="80"/>
  <c r="P133" i="80"/>
  <c r="X133" i="80"/>
  <c r="X136" i="80" s="1"/>
  <c r="AH131" i="80"/>
  <c r="AH133" i="80"/>
  <c r="AR131" i="80"/>
  <c r="AR133" i="80"/>
  <c r="BB131" i="80"/>
  <c r="BB133" i="80"/>
  <c r="BO128" i="80"/>
  <c r="BQ129" i="80"/>
  <c r="D141" i="80"/>
  <c r="D143" i="80"/>
  <c r="L141" i="80"/>
  <c r="L143" i="80"/>
  <c r="V141" i="80"/>
  <c r="V143" i="80"/>
  <c r="V146" i="80" s="1"/>
  <c r="AF141" i="80"/>
  <c r="AF143" i="80"/>
  <c r="AF146" i="80" s="1"/>
  <c r="AP141" i="80"/>
  <c r="AP143" i="80"/>
  <c r="BO138" i="80"/>
  <c r="AZ143" i="80"/>
  <c r="BW138" i="80"/>
  <c r="BH143" i="80"/>
  <c r="BH146" i="80" s="1"/>
  <c r="BS139" i="80"/>
  <c r="BS140" i="80"/>
  <c r="BD145" i="80"/>
  <c r="BD146" i="80" s="1"/>
  <c r="Q141" i="80"/>
  <c r="AU156" i="80"/>
  <c r="AU153" i="80"/>
  <c r="AT151" i="80"/>
  <c r="G161" i="80"/>
  <c r="G163" i="80"/>
  <c r="Q161" i="80"/>
  <c r="Q163" i="80"/>
  <c r="Y161" i="80"/>
  <c r="Y163" i="80"/>
  <c r="AI161" i="80"/>
  <c r="AI163" i="80"/>
  <c r="AS161" i="80"/>
  <c r="AS163" i="80"/>
  <c r="BC161" i="80"/>
  <c r="BC163" i="80"/>
  <c r="U161" i="80"/>
  <c r="U164" i="80"/>
  <c r="F161" i="80"/>
  <c r="BE161" i="80"/>
  <c r="D191" i="80"/>
  <c r="D193" i="80"/>
  <c r="D196" i="80" s="1"/>
  <c r="L191" i="80"/>
  <c r="L193" i="80"/>
  <c r="L196" i="80" s="1"/>
  <c r="V191" i="80"/>
  <c r="V193" i="80"/>
  <c r="AF193" i="80"/>
  <c r="AF196" i="80" s="1"/>
  <c r="AF191" i="80"/>
  <c r="AP193" i="80"/>
  <c r="AP196" i="80" s="1"/>
  <c r="AP191" i="80"/>
  <c r="AZ193" i="80"/>
  <c r="AZ191" i="80"/>
  <c r="BO188" i="80"/>
  <c r="BD195" i="80"/>
  <c r="BD196" i="80" s="1"/>
  <c r="BS190" i="80"/>
  <c r="BE204" i="80"/>
  <c r="BT199" i="80"/>
  <c r="BQ209" i="80"/>
  <c r="P231" i="80"/>
  <c r="P233" i="80"/>
  <c r="BQ228" i="80"/>
  <c r="X23" i="80"/>
  <c r="X26" i="80" s="1"/>
  <c r="F11" i="80"/>
  <c r="P11" i="80"/>
  <c r="X11" i="80"/>
  <c r="AH11" i="80"/>
  <c r="AR11" i="80"/>
  <c r="BV9" i="80"/>
  <c r="BX10" i="80"/>
  <c r="BF15" i="80"/>
  <c r="I21" i="80"/>
  <c r="I23" i="80"/>
  <c r="S21" i="80"/>
  <c r="S23" i="80"/>
  <c r="AC21" i="80"/>
  <c r="AC23" i="80"/>
  <c r="AK21" i="80"/>
  <c r="AK23" i="80"/>
  <c r="BT18" i="80"/>
  <c r="BE23" i="80"/>
  <c r="BV19" i="80"/>
  <c r="BG24" i="80"/>
  <c r="BV20" i="80"/>
  <c r="BG25" i="80"/>
  <c r="AN21" i="80"/>
  <c r="K31" i="80"/>
  <c r="K33" i="80"/>
  <c r="U31" i="80"/>
  <c r="U33" i="80"/>
  <c r="AE31" i="80"/>
  <c r="AE33" i="80"/>
  <c r="AE36" i="80" s="1"/>
  <c r="AO31" i="80"/>
  <c r="AO33" i="80"/>
  <c r="AW31" i="80"/>
  <c r="AW33" i="80"/>
  <c r="BV28" i="80"/>
  <c r="BG33" i="80"/>
  <c r="BQ30" i="80"/>
  <c r="BB35" i="80"/>
  <c r="BT30" i="80"/>
  <c r="BV40" i="80"/>
  <c r="BG45" i="80"/>
  <c r="BX40" i="80"/>
  <c r="E56" i="80"/>
  <c r="E53" i="80"/>
  <c r="M51" i="80"/>
  <c r="M53" i="80"/>
  <c r="W53" i="80"/>
  <c r="W56" i="80" s="1"/>
  <c r="AG51" i="80"/>
  <c r="AG53" i="80"/>
  <c r="AQ51" i="80"/>
  <c r="AQ53" i="80"/>
  <c r="BA51" i="80"/>
  <c r="BA53" i="80"/>
  <c r="BP49" i="80"/>
  <c r="BP50" i="80"/>
  <c r="BA55" i="80"/>
  <c r="BX50" i="80"/>
  <c r="BI55" i="80"/>
  <c r="BP58" i="80"/>
  <c r="BO59" i="80"/>
  <c r="F76" i="80"/>
  <c r="F73" i="80"/>
  <c r="P73" i="80"/>
  <c r="P76" i="80" s="1"/>
  <c r="X73" i="80"/>
  <c r="X76" i="80" s="1"/>
  <c r="AH71" i="80"/>
  <c r="AH73" i="80"/>
  <c r="AR71" i="80"/>
  <c r="AR73" i="80"/>
  <c r="BO68" i="80"/>
  <c r="W71" i="80"/>
  <c r="D83" i="80"/>
  <c r="D86" i="80" s="1"/>
  <c r="L81" i="80"/>
  <c r="L83" i="80"/>
  <c r="V81" i="80"/>
  <c r="V83" i="80"/>
  <c r="AF81" i="80"/>
  <c r="AF83" i="80"/>
  <c r="AP86" i="80"/>
  <c r="AP83" i="80"/>
  <c r="BO78" i="80"/>
  <c r="AZ83" i="80"/>
  <c r="E96" i="80"/>
  <c r="E93" i="80"/>
  <c r="M93" i="80"/>
  <c r="M96" i="80" s="1"/>
  <c r="W96" i="80"/>
  <c r="W93" i="80"/>
  <c r="AG91" i="80"/>
  <c r="AG93" i="80"/>
  <c r="AQ96" i="80"/>
  <c r="AQ93" i="80"/>
  <c r="BA91" i="80"/>
  <c r="BA93" i="80"/>
  <c r="BI91" i="80"/>
  <c r="BI93" i="80"/>
  <c r="BP90" i="80"/>
  <c r="BA95" i="80"/>
  <c r="BX90" i="80"/>
  <c r="BI95" i="80"/>
  <c r="F101" i="80"/>
  <c r="F103" i="80"/>
  <c r="AR106" i="80"/>
  <c r="AR103" i="80"/>
  <c r="BP98" i="80"/>
  <c r="P101" i="80"/>
  <c r="P104" i="80"/>
  <c r="X101" i="80"/>
  <c r="X104" i="80"/>
  <c r="BQ99" i="80"/>
  <c r="BB104" i="80"/>
  <c r="BB106" i="80" s="1"/>
  <c r="BR99" i="80"/>
  <c r="BT100" i="80"/>
  <c r="D111" i="80"/>
  <c r="D113" i="80"/>
  <c r="L111" i="80"/>
  <c r="L113" i="80"/>
  <c r="V111" i="80"/>
  <c r="V113" i="80"/>
  <c r="V116" i="80" s="1"/>
  <c r="AF111" i="80"/>
  <c r="AF113" i="80"/>
  <c r="AP111" i="80"/>
  <c r="AP113" i="80"/>
  <c r="AZ111" i="80"/>
  <c r="AZ113" i="80"/>
  <c r="BH111" i="80"/>
  <c r="BH113" i="80"/>
  <c r="AO121" i="80"/>
  <c r="AO123" i="80"/>
  <c r="BV119" i="80"/>
  <c r="BG124" i="80"/>
  <c r="BX120" i="80"/>
  <c r="G133" i="80"/>
  <c r="G136" i="80" s="1"/>
  <c r="Q131" i="80"/>
  <c r="Q133" i="80"/>
  <c r="Y136" i="80"/>
  <c r="Y133" i="80"/>
  <c r="AI131" i="80"/>
  <c r="AI133" i="80"/>
  <c r="AS131" i="80"/>
  <c r="AS133" i="80"/>
  <c r="BC136" i="80"/>
  <c r="BC133" i="80"/>
  <c r="BV128" i="80"/>
  <c r="BX129" i="80"/>
  <c r="V131" i="80"/>
  <c r="E141" i="80"/>
  <c r="E143" i="80"/>
  <c r="M141" i="80"/>
  <c r="M143" i="80"/>
  <c r="M146" i="80" s="1"/>
  <c r="W141" i="80"/>
  <c r="W143" i="80"/>
  <c r="AG141" i="80"/>
  <c r="AG143" i="80"/>
  <c r="AQ143" i="80"/>
  <c r="AQ146" i="80" s="1"/>
  <c r="BP138" i="80"/>
  <c r="BA143" i="80"/>
  <c r="BA146" i="80" s="1"/>
  <c r="BX138" i="80"/>
  <c r="BI143" i="80"/>
  <c r="BR139" i="80"/>
  <c r="BC144" i="80"/>
  <c r="BT139" i="80"/>
  <c r="BT140" i="80"/>
  <c r="BE145" i="80"/>
  <c r="Y141" i="80"/>
  <c r="AD156" i="80"/>
  <c r="AD153" i="80"/>
  <c r="AU151" i="80"/>
  <c r="D161" i="80"/>
  <c r="D164" i="80"/>
  <c r="L161" i="80"/>
  <c r="L164" i="80"/>
  <c r="AF161" i="80"/>
  <c r="AF164" i="80"/>
  <c r="AZ166" i="80"/>
  <c r="AZ164" i="80"/>
  <c r="M161" i="80"/>
  <c r="BF161" i="80"/>
  <c r="D173" i="80"/>
  <c r="D176" i="80" s="1"/>
  <c r="L176" i="80"/>
  <c r="L173" i="80"/>
  <c r="V176" i="80"/>
  <c r="V173" i="80"/>
  <c r="AZ176" i="80"/>
  <c r="AZ173" i="80"/>
  <c r="BH173" i="80"/>
  <c r="BH176" i="80" s="1"/>
  <c r="BQ189" i="80"/>
  <c r="H211" i="80"/>
  <c r="H213" i="80"/>
  <c r="H216" i="80" s="1"/>
  <c r="R213" i="80"/>
  <c r="R216" i="80" s="1"/>
  <c r="AT211" i="80"/>
  <c r="AT213" i="80"/>
  <c r="AT216" i="80" s="1"/>
  <c r="BD213" i="80"/>
  <c r="BS208" i="80"/>
  <c r="AN206" i="80"/>
  <c r="AN203" i="80"/>
  <c r="AV203" i="80"/>
  <c r="AV206" i="80" s="1"/>
  <c r="R205" i="80"/>
  <c r="R206" i="80" s="1"/>
  <c r="I211" i="80"/>
  <c r="I213" i="80"/>
  <c r="I216" i="80" s="1"/>
  <c r="AK211" i="80"/>
  <c r="AK213" i="80"/>
  <c r="AU211" i="80"/>
  <c r="AU213" i="80"/>
  <c r="BR209" i="80"/>
  <c r="BR210" i="80"/>
  <c r="BC215" i="80"/>
  <c r="J221" i="80"/>
  <c r="J223" i="80"/>
  <c r="AD221" i="80"/>
  <c r="AD223" i="80"/>
  <c r="AN226" i="80"/>
  <c r="AN223" i="80"/>
  <c r="AV221" i="80"/>
  <c r="AV223" i="80"/>
  <c r="R221" i="80"/>
  <c r="BR228" i="80"/>
  <c r="G236" i="80"/>
  <c r="BP230" i="80"/>
  <c r="BA235" i="80"/>
  <c r="BX230" i="80"/>
  <c r="BI235" i="80"/>
  <c r="I241" i="80"/>
  <c r="I243" i="80"/>
  <c r="I246" i="80" s="1"/>
  <c r="S241" i="80"/>
  <c r="S243" i="80"/>
  <c r="S246" i="80" s="1"/>
  <c r="AC241" i="80"/>
  <c r="AC243" i="80"/>
  <c r="AC246" i="80" s="1"/>
  <c r="AK241" i="80"/>
  <c r="AK243" i="80"/>
  <c r="AU241" i="80"/>
  <c r="AU243" i="80"/>
  <c r="AU246" i="80" s="1"/>
  <c r="BE241" i="80"/>
  <c r="BE243" i="80"/>
  <c r="BO240" i="80"/>
  <c r="AZ245" i="80"/>
  <c r="BW240" i="80"/>
  <c r="BH245" i="80"/>
  <c r="AE203" i="80"/>
  <c r="AE206" i="80" s="1"/>
  <c r="AN216" i="80"/>
  <c r="AN213" i="80"/>
  <c r="BU208" i="80"/>
  <c r="BF213" i="80"/>
  <c r="BS209" i="80"/>
  <c r="BD214" i="80"/>
  <c r="AS211" i="80"/>
  <c r="K226" i="80"/>
  <c r="K223" i="80"/>
  <c r="U226" i="80"/>
  <c r="U223" i="80"/>
  <c r="AE221" i="80"/>
  <c r="AE223" i="80"/>
  <c r="AO223" i="80"/>
  <c r="AO226" i="80" s="1"/>
  <c r="AW221" i="80"/>
  <c r="AW223" i="80"/>
  <c r="BG226" i="80"/>
  <c r="BG223" i="80"/>
  <c r="D224" i="80"/>
  <c r="BO219" i="80"/>
  <c r="AZ224" i="80"/>
  <c r="V221" i="80"/>
  <c r="F236" i="80"/>
  <c r="X236" i="80"/>
  <c r="BQ230" i="80"/>
  <c r="BP240" i="80"/>
  <c r="BA245" i="80"/>
  <c r="BX240" i="80"/>
  <c r="BI245" i="80"/>
  <c r="BI246" i="80" s="1"/>
  <c r="AR241" i="80"/>
  <c r="BR180" i="80"/>
  <c r="E191" i="80"/>
  <c r="E193" i="80"/>
  <c r="M191" i="80"/>
  <c r="M193" i="80"/>
  <c r="AG193" i="80"/>
  <c r="AG196" i="80" s="1"/>
  <c r="AQ196" i="80"/>
  <c r="AQ193" i="80"/>
  <c r="BI193" i="80"/>
  <c r="BI191" i="80"/>
  <c r="BI195" i="80"/>
  <c r="D203" i="80"/>
  <c r="D206" i="80" s="1"/>
  <c r="AF201" i="80"/>
  <c r="AF203" i="80"/>
  <c r="BU200" i="80"/>
  <c r="BF205" i="80"/>
  <c r="F201" i="80"/>
  <c r="K211" i="80"/>
  <c r="K213" i="80"/>
  <c r="U211" i="80"/>
  <c r="U213" i="80"/>
  <c r="U216" i="80" s="1"/>
  <c r="BV208" i="80"/>
  <c r="BG213" i="80"/>
  <c r="BE214" i="80"/>
  <c r="BE216" i="80" s="1"/>
  <c r="AW211" i="80"/>
  <c r="D221" i="80"/>
  <c r="D223" i="80"/>
  <c r="D226" i="80" s="1"/>
  <c r="L226" i="80"/>
  <c r="L223" i="80"/>
  <c r="AF221" i="80"/>
  <c r="AF223" i="80"/>
  <c r="M221" i="80"/>
  <c r="M224" i="80"/>
  <c r="W221" i="80"/>
  <c r="W224" i="80"/>
  <c r="BI221" i="80"/>
  <c r="BI224" i="80"/>
  <c r="BO220" i="80"/>
  <c r="BR229" i="80"/>
  <c r="BR230" i="80"/>
  <c r="BV238" i="80"/>
  <c r="BG243" i="80"/>
  <c r="BQ240" i="80"/>
  <c r="BB245" i="80"/>
  <c r="BB246" i="80" s="1"/>
  <c r="BT240" i="80"/>
  <c r="D181" i="80"/>
  <c r="D183" i="80"/>
  <c r="L181" i="80"/>
  <c r="L183" i="80"/>
  <c r="BU179" i="80"/>
  <c r="BS180" i="80"/>
  <c r="AH196" i="80"/>
  <c r="AH193" i="80"/>
  <c r="BQ190" i="80"/>
  <c r="BB195" i="80"/>
  <c r="AQ191" i="80"/>
  <c r="P201" i="80"/>
  <c r="BW210" i="80"/>
  <c r="AG223" i="80"/>
  <c r="AG226" i="80" s="1"/>
  <c r="BP218" i="80"/>
  <c r="BA223" i="80"/>
  <c r="BX218" i="80"/>
  <c r="BI223" i="80"/>
  <c r="BP219" i="80"/>
  <c r="BP220" i="80"/>
  <c r="AI221" i="80"/>
  <c r="BW229" i="80"/>
  <c r="E231" i="80"/>
  <c r="D241" i="80"/>
  <c r="D243" i="80"/>
  <c r="L241" i="80"/>
  <c r="L243" i="80"/>
  <c r="V241" i="80"/>
  <c r="V243" i="80"/>
  <c r="AF241" i="80"/>
  <c r="AF243" i="80"/>
  <c r="AP246" i="80"/>
  <c r="AP243" i="80"/>
  <c r="BO238" i="80"/>
  <c r="AZ243" i="80"/>
  <c r="BW238" i="80"/>
  <c r="BH243" i="80"/>
  <c r="BA246" i="80"/>
  <c r="BA244" i="80"/>
  <c r="BI244" i="80"/>
  <c r="BR240" i="80"/>
  <c r="BC245" i="80"/>
  <c r="BU240" i="80"/>
  <c r="E181" i="80"/>
  <c r="E183" i="80"/>
  <c r="E186" i="80" s="1"/>
  <c r="M181" i="80"/>
  <c r="M183" i="80"/>
  <c r="W181" i="80"/>
  <c r="W183" i="80"/>
  <c r="AG183" i="80"/>
  <c r="AG186" i="80" s="1"/>
  <c r="AQ183" i="80"/>
  <c r="AQ186" i="80" s="1"/>
  <c r="BI186" i="80"/>
  <c r="BI183" i="80"/>
  <c r="AE181" i="80"/>
  <c r="AE184" i="80"/>
  <c r="AO181" i="80"/>
  <c r="AO184" i="80"/>
  <c r="AW181" i="80"/>
  <c r="AW184" i="80"/>
  <c r="AW186" i="80" s="1"/>
  <c r="BT180" i="80"/>
  <c r="G196" i="80"/>
  <c r="G193" i="80"/>
  <c r="Q196" i="80"/>
  <c r="Q193" i="80"/>
  <c r="Y193" i="80"/>
  <c r="Y196" i="80" s="1"/>
  <c r="AI191" i="80"/>
  <c r="AI193" i="80"/>
  <c r="AS191" i="80"/>
  <c r="AS193" i="80"/>
  <c r="BR188" i="80"/>
  <c r="BC193" i="80"/>
  <c r="BP188" i="80"/>
  <c r="W191" i="80"/>
  <c r="W194" i="80"/>
  <c r="W196" i="80" s="1"/>
  <c r="BP189" i="80"/>
  <c r="BA194" i="80"/>
  <c r="BX189" i="80"/>
  <c r="BI194" i="80"/>
  <c r="BI196" i="80" s="1"/>
  <c r="BR190" i="80"/>
  <c r="BC195" i="80"/>
  <c r="BP190" i="80"/>
  <c r="BR198" i="80"/>
  <c r="BO199" i="80"/>
  <c r="BW200" i="80"/>
  <c r="BH205" i="80"/>
  <c r="T201" i="80"/>
  <c r="M213" i="80"/>
  <c r="M216" i="80" s="1"/>
  <c r="BI213" i="80"/>
  <c r="BI216" i="80" s="1"/>
  <c r="J211" i="80"/>
  <c r="P221" i="80"/>
  <c r="P223" i="80"/>
  <c r="P226" i="80" s="1"/>
  <c r="AH221" i="80"/>
  <c r="AH223" i="80"/>
  <c r="BO218" i="80"/>
  <c r="BT219" i="80"/>
  <c r="BQ220" i="80"/>
  <c r="BX229" i="80"/>
  <c r="BT230" i="80"/>
  <c r="BE235" i="80"/>
  <c r="U231" i="80"/>
  <c r="E241" i="80"/>
  <c r="E243" i="80"/>
  <c r="M241" i="80"/>
  <c r="M243" i="80"/>
  <c r="M246" i="80" s="1"/>
  <c r="W241" i="80"/>
  <c r="W243" i="80"/>
  <c r="BQ239" i="80"/>
  <c r="BB244" i="80"/>
  <c r="BR239" i="80"/>
  <c r="BS240" i="80"/>
  <c r="BD245" i="80"/>
  <c r="G241" i="80"/>
  <c r="N241" i="80" s="1"/>
  <c r="AV201" i="80"/>
  <c r="V216" i="80"/>
  <c r="V214" i="80"/>
  <c r="S211" i="80"/>
  <c r="BR218" i="80"/>
  <c r="AB221" i="80"/>
  <c r="AB224" i="80"/>
  <c r="AJ221" i="80"/>
  <c r="AJ224" i="80"/>
  <c r="BS219" i="80"/>
  <c r="BD224" i="80"/>
  <c r="BA221" i="80"/>
  <c r="D233" i="80"/>
  <c r="D236" i="80" s="1"/>
  <c r="V233" i="80"/>
  <c r="V236" i="80" s="1"/>
  <c r="V231" i="80"/>
  <c r="F241" i="80"/>
  <c r="F243" i="80"/>
  <c r="P243" i="80"/>
  <c r="P246" i="80" s="1"/>
  <c r="P241" i="80"/>
  <c r="X243" i="80"/>
  <c r="X241" i="80"/>
  <c r="AG241" i="80"/>
  <c r="AU196" i="80"/>
  <c r="AU193" i="80"/>
  <c r="BT188" i="80"/>
  <c r="BR189" i="80"/>
  <c r="BT190" i="80"/>
  <c r="BU198" i="80"/>
  <c r="BF201" i="80"/>
  <c r="G216" i="80"/>
  <c r="G213" i="80"/>
  <c r="Q216" i="80"/>
  <c r="Q213" i="80"/>
  <c r="Y216" i="80"/>
  <c r="Y213" i="80"/>
  <c r="AI211" i="80"/>
  <c r="AI213" i="80"/>
  <c r="AS216" i="80"/>
  <c r="AS213" i="80"/>
  <c r="E216" i="80"/>
  <c r="E214" i="80"/>
  <c r="BP209" i="80"/>
  <c r="BA214" i="80"/>
  <c r="AQ211" i="80"/>
  <c r="AQ215" i="80"/>
  <c r="W211" i="80"/>
  <c r="H221" i="80"/>
  <c r="H223" i="80"/>
  <c r="AT223" i="80"/>
  <c r="AT226" i="80" s="1"/>
  <c r="BS218" i="80"/>
  <c r="BU220" i="80"/>
  <c r="BF225" i="80"/>
  <c r="BW220" i="80"/>
  <c r="W231" i="80"/>
  <c r="W233" i="80"/>
  <c r="AQ231" i="80"/>
  <c r="AQ233" i="80"/>
  <c r="AQ236" i="80" s="1"/>
  <c r="BA231" i="80"/>
  <c r="BA233" i="80"/>
  <c r="BI231" i="80"/>
  <c r="BI233" i="80"/>
  <c r="AN231" i="80"/>
  <c r="BQ238" i="80"/>
  <c r="AH241" i="80"/>
  <c r="E31" i="80"/>
  <c r="AH246" i="80"/>
  <c r="AR246" i="80"/>
  <c r="P186" i="80"/>
  <c r="X186" i="80"/>
  <c r="AH186" i="80"/>
  <c r="AR186" i="80"/>
  <c r="BB186" i="80"/>
  <c r="AE166" i="80"/>
  <c r="AW166" i="80"/>
  <c r="BG166" i="80"/>
  <c r="AC166" i="80"/>
  <c r="AK166" i="80"/>
  <c r="AU166" i="80"/>
  <c r="BE166" i="80"/>
  <c r="T166" i="80"/>
  <c r="AN166" i="80"/>
  <c r="AV166" i="80"/>
  <c r="BF166" i="80"/>
  <c r="X166" i="80"/>
  <c r="AO166" i="80"/>
  <c r="H136" i="80"/>
  <c r="F96" i="80"/>
  <c r="AR96" i="80"/>
  <c r="H96" i="80"/>
  <c r="R96" i="80"/>
  <c r="F66" i="80"/>
  <c r="AR66" i="80"/>
  <c r="AH66" i="80"/>
  <c r="AK11" i="80"/>
  <c r="H26" i="80"/>
  <c r="AT26" i="80"/>
  <c r="AC36" i="80"/>
  <c r="AG46" i="80"/>
  <c r="J11" i="80"/>
  <c r="K16" i="80"/>
  <c r="AE16" i="80"/>
  <c r="AW16" i="80"/>
  <c r="AZ56" i="80"/>
  <c r="BH56" i="80"/>
  <c r="AB16" i="80"/>
  <c r="AJ16" i="80"/>
  <c r="AT16" i="80"/>
  <c r="AF16" i="80"/>
  <c r="R26" i="80"/>
  <c r="BD26" i="80"/>
  <c r="AK36" i="80"/>
  <c r="P56" i="80"/>
  <c r="I11" i="80"/>
  <c r="I13" i="80"/>
  <c r="I16" i="80" s="1"/>
  <c r="AU13" i="80"/>
  <c r="AU16" i="80" s="1"/>
  <c r="AU11" i="80"/>
  <c r="BF13" i="80"/>
  <c r="BF16" i="80" s="1"/>
  <c r="BF11" i="80"/>
  <c r="BU8" i="80"/>
  <c r="S11" i="80"/>
  <c r="AO36" i="80"/>
  <c r="AU46" i="80"/>
  <c r="X56" i="80"/>
  <c r="R56" i="80"/>
  <c r="AD13" i="80"/>
  <c r="AD16" i="80" s="1"/>
  <c r="AD11" i="80"/>
  <c r="AN13" i="80"/>
  <c r="AN16" i="80" s="1"/>
  <c r="AN11" i="80"/>
  <c r="AV13" i="80"/>
  <c r="AV16" i="80" s="1"/>
  <c r="AV11" i="80"/>
  <c r="BG11" i="80"/>
  <c r="BV8" i="80"/>
  <c r="T11" i="80"/>
  <c r="BG13" i="80"/>
  <c r="AU26" i="80"/>
  <c r="AB26" i="80"/>
  <c r="I36" i="80"/>
  <c r="AU36" i="80"/>
  <c r="AD46" i="80"/>
  <c r="AN46" i="80"/>
  <c r="AV46" i="80"/>
  <c r="BF46" i="80"/>
  <c r="BB56" i="80"/>
  <c r="AZ11" i="80"/>
  <c r="AZ14" i="80"/>
  <c r="AZ16" i="80" s="1"/>
  <c r="BO9" i="80"/>
  <c r="AO16" i="80"/>
  <c r="AN26" i="80"/>
  <c r="BF26" i="80"/>
  <c r="AW36" i="80"/>
  <c r="U46" i="80"/>
  <c r="V46" i="80"/>
  <c r="H56" i="80"/>
  <c r="Y56" i="80"/>
  <c r="BH14" i="80"/>
  <c r="BH16" i="80" s="1"/>
  <c r="BW9" i="80"/>
  <c r="AD26" i="80"/>
  <c r="D11" i="80"/>
  <c r="L11" i="80"/>
  <c r="V11" i="80"/>
  <c r="AF11" i="80"/>
  <c r="AP11" i="80"/>
  <c r="E14" i="80"/>
  <c r="E16" i="80" s="1"/>
  <c r="E11" i="80"/>
  <c r="M14" i="80"/>
  <c r="M16" i="80" s="1"/>
  <c r="M11" i="80"/>
  <c r="BA14" i="80"/>
  <c r="BP9" i="80"/>
  <c r="BI14" i="80"/>
  <c r="BX9" i="80"/>
  <c r="AC11" i="80"/>
  <c r="AL11" i="80" s="1"/>
  <c r="V16" i="80"/>
  <c r="AP16" i="80"/>
  <c r="U26" i="80"/>
  <c r="AE26" i="80"/>
  <c r="AO26" i="80"/>
  <c r="AW26" i="80"/>
  <c r="BG26" i="80"/>
  <c r="AJ26" i="80"/>
  <c r="AP36" i="80"/>
  <c r="S36" i="80"/>
  <c r="AF46" i="80"/>
  <c r="AB56" i="80"/>
  <c r="BB15" i="80"/>
  <c r="BB16" i="80" s="1"/>
  <c r="BQ10" i="80"/>
  <c r="AV26" i="80"/>
  <c r="W11" i="80"/>
  <c r="W16" i="80"/>
  <c r="AQ16" i="80"/>
  <c r="BC15" i="80"/>
  <c r="F26" i="80"/>
  <c r="AR26" i="80"/>
  <c r="AG36" i="80"/>
  <c r="AQ36" i="80"/>
  <c r="U36" i="80"/>
  <c r="E46" i="80"/>
  <c r="BH46" i="80"/>
  <c r="AC56" i="80"/>
  <c r="D21" i="80"/>
  <c r="L21" i="80"/>
  <c r="AU21" i="80"/>
  <c r="BD21" i="80"/>
  <c r="E26" i="80"/>
  <c r="M26" i="80"/>
  <c r="W26" i="80"/>
  <c r="AG26" i="80"/>
  <c r="AQ26" i="80"/>
  <c r="BA26" i="80"/>
  <c r="BI26" i="80"/>
  <c r="G31" i="80"/>
  <c r="N31" i="80" s="1"/>
  <c r="AP31" i="80"/>
  <c r="BG31" i="80"/>
  <c r="H36" i="80"/>
  <c r="R36" i="80"/>
  <c r="AB36" i="80"/>
  <c r="AJ36" i="80"/>
  <c r="AT36" i="80"/>
  <c r="J46" i="80"/>
  <c r="T46" i="80"/>
  <c r="BU38" i="80"/>
  <c r="J41" i="80"/>
  <c r="U41" i="80"/>
  <c r="AS41" i="80"/>
  <c r="AS46" i="80"/>
  <c r="D56" i="80"/>
  <c r="L56" i="80"/>
  <c r="V56" i="80"/>
  <c r="BW48" i="80"/>
  <c r="D51" i="80"/>
  <c r="BH51" i="80"/>
  <c r="M56" i="80"/>
  <c r="I66" i="80"/>
  <c r="I61" i="80"/>
  <c r="S66" i="80"/>
  <c r="S61" i="80"/>
  <c r="AC66" i="80"/>
  <c r="AC61" i="80"/>
  <c r="K86" i="80"/>
  <c r="U86" i="80"/>
  <c r="V21" i="80"/>
  <c r="Z21" i="80" s="1"/>
  <c r="Q31" i="80"/>
  <c r="Y31" i="80"/>
  <c r="AZ31" i="80"/>
  <c r="BH31" i="80"/>
  <c r="BE36" i="80"/>
  <c r="BV38" i="80"/>
  <c r="K41" i="80"/>
  <c r="X46" i="80"/>
  <c r="BX48" i="80"/>
  <c r="E51" i="80"/>
  <c r="BI51" i="80"/>
  <c r="J61" i="80"/>
  <c r="J66" i="80"/>
  <c r="T66" i="80"/>
  <c r="T61" i="80"/>
  <c r="AD61" i="80"/>
  <c r="AD66" i="80"/>
  <c r="AN61" i="80"/>
  <c r="AN66" i="80"/>
  <c r="AV61" i="80"/>
  <c r="AV66" i="80"/>
  <c r="BF66" i="80"/>
  <c r="BF61" i="80"/>
  <c r="BU58" i="80"/>
  <c r="CC58" i="80" s="1"/>
  <c r="BD11" i="80"/>
  <c r="BA13" i="80"/>
  <c r="BI13" i="80"/>
  <c r="BI16" i="80" s="1"/>
  <c r="BE15" i="80"/>
  <c r="BE16" i="80" s="1"/>
  <c r="BO18" i="80"/>
  <c r="BW18" i="80"/>
  <c r="BQ19" i="80"/>
  <c r="BS20" i="80"/>
  <c r="AF21" i="80"/>
  <c r="AL21" i="80" s="1"/>
  <c r="AO21" i="80"/>
  <c r="AW21" i="80"/>
  <c r="BF21" i="80"/>
  <c r="G26" i="80"/>
  <c r="Q26" i="80"/>
  <c r="Y26" i="80"/>
  <c r="AI26" i="80"/>
  <c r="AS26" i="80"/>
  <c r="BC26" i="80"/>
  <c r="BR28" i="80"/>
  <c r="BV30" i="80"/>
  <c r="AI31" i="80"/>
  <c r="AL31" i="80" s="1"/>
  <c r="AR31" i="80"/>
  <c r="BA31" i="80"/>
  <c r="BI31" i="80"/>
  <c r="J36" i="80"/>
  <c r="T36" i="80"/>
  <c r="AD36" i="80"/>
  <c r="AN36" i="80"/>
  <c r="AV36" i="80"/>
  <c r="BW38" i="80"/>
  <c r="BD46" i="80"/>
  <c r="BS39" i="80"/>
  <c r="BQ39" i="80"/>
  <c r="L41" i="80"/>
  <c r="W41" i="80"/>
  <c r="AJ41" i="80"/>
  <c r="AU41" i="80"/>
  <c r="BF41" i="80"/>
  <c r="AW46" i="80"/>
  <c r="BI46" i="80"/>
  <c r="BO48" i="80"/>
  <c r="BF56" i="80"/>
  <c r="BU49" i="80"/>
  <c r="F51" i="80"/>
  <c r="Q51" i="80"/>
  <c r="AD51" i="80"/>
  <c r="AO51" i="80"/>
  <c r="AZ51" i="80"/>
  <c r="AQ56" i="80"/>
  <c r="BC56" i="80"/>
  <c r="BG56" i="80"/>
  <c r="BI56" i="80"/>
  <c r="K66" i="80"/>
  <c r="K61" i="80"/>
  <c r="U66" i="80"/>
  <c r="U61" i="80"/>
  <c r="AE61" i="80"/>
  <c r="AE66" i="80"/>
  <c r="AO61" i="80"/>
  <c r="AO66" i="80"/>
  <c r="AW61" i="80"/>
  <c r="AW66" i="80"/>
  <c r="BG61" i="80"/>
  <c r="BG66" i="80"/>
  <c r="BV58" i="80"/>
  <c r="CD58" i="80" s="1"/>
  <c r="BR59" i="80"/>
  <c r="T76" i="80"/>
  <c r="BE11" i="80"/>
  <c r="BP18" i="80"/>
  <c r="BX18" i="80"/>
  <c r="BR19" i="80"/>
  <c r="AP21" i="80"/>
  <c r="BG21" i="80"/>
  <c r="BS28" i="80"/>
  <c r="AS31" i="80"/>
  <c r="BB31" i="80"/>
  <c r="BG36" i="80"/>
  <c r="BA36" i="80"/>
  <c r="BX38" i="80"/>
  <c r="BR39" i="80"/>
  <c r="M41" i="80"/>
  <c r="AV41" i="80"/>
  <c r="AJ46" i="80"/>
  <c r="AZ46" i="80"/>
  <c r="BP48" i="80"/>
  <c r="BT49" i="80"/>
  <c r="G51" i="80"/>
  <c r="AP51" i="80"/>
  <c r="AD56" i="80"/>
  <c r="AR56" i="80"/>
  <c r="BD56" i="80"/>
  <c r="D66" i="80"/>
  <c r="D61" i="80"/>
  <c r="L66" i="80"/>
  <c r="L61" i="80"/>
  <c r="V66" i="80"/>
  <c r="V61" i="80"/>
  <c r="AF61" i="80"/>
  <c r="AF66" i="80"/>
  <c r="AP61" i="80"/>
  <c r="AP66" i="80"/>
  <c r="AZ61" i="80"/>
  <c r="BO58" i="80"/>
  <c r="AZ66" i="80"/>
  <c r="BH61" i="80"/>
  <c r="BW58" i="80"/>
  <c r="CE58" i="80" s="1"/>
  <c r="BH66" i="80"/>
  <c r="BW8" i="80"/>
  <c r="BQ9" i="80"/>
  <c r="G13" i="80"/>
  <c r="G16" i="80" s="1"/>
  <c r="Q13" i="80"/>
  <c r="Q16" i="80" s="1"/>
  <c r="Y13" i="80"/>
  <c r="Y16" i="80" s="1"/>
  <c r="AI13" i="80"/>
  <c r="AI16" i="80" s="1"/>
  <c r="BC13" i="80"/>
  <c r="BC16" i="80" s="1"/>
  <c r="BG15" i="80"/>
  <c r="BQ18" i="80"/>
  <c r="BS19" i="80"/>
  <c r="AZ21" i="80"/>
  <c r="BH21" i="80"/>
  <c r="I26" i="80"/>
  <c r="S26" i="80"/>
  <c r="AC26" i="80"/>
  <c r="AK26" i="80"/>
  <c r="BE26" i="80"/>
  <c r="BT28" i="80"/>
  <c r="BC31" i="80"/>
  <c r="D36" i="80"/>
  <c r="L36" i="80"/>
  <c r="V36" i="80"/>
  <c r="AF36" i="80"/>
  <c r="BH36" i="80"/>
  <c r="AH41" i="80"/>
  <c r="AR41" i="80"/>
  <c r="BO38" i="80"/>
  <c r="D41" i="80"/>
  <c r="AB41" i="80"/>
  <c r="AO46" i="80"/>
  <c r="BA46" i="80"/>
  <c r="S46" i="80"/>
  <c r="BE46" i="80"/>
  <c r="AB51" i="80"/>
  <c r="AJ51" i="80"/>
  <c r="AT51" i="80"/>
  <c r="BQ48" i="80"/>
  <c r="BS50" i="80"/>
  <c r="H51" i="80"/>
  <c r="AF51" i="80"/>
  <c r="BD51" i="80"/>
  <c r="AG56" i="80"/>
  <c r="AS56" i="80"/>
  <c r="BE56" i="80"/>
  <c r="E61" i="80"/>
  <c r="M61" i="80"/>
  <c r="E66" i="80"/>
  <c r="BP8" i="80"/>
  <c r="BX8" i="80"/>
  <c r="BR9" i="80"/>
  <c r="H13" i="80"/>
  <c r="H16" i="80" s="1"/>
  <c r="R13" i="80"/>
  <c r="R16" i="80" s="1"/>
  <c r="BR18" i="80"/>
  <c r="BT19" i="80"/>
  <c r="J26" i="80"/>
  <c r="T26" i="80"/>
  <c r="BU28" i="80"/>
  <c r="BO29" i="80"/>
  <c r="BW29" i="80"/>
  <c r="E36" i="80"/>
  <c r="M36" i="80"/>
  <c r="W36" i="80"/>
  <c r="BC36" i="80"/>
  <c r="Q41" i="80"/>
  <c r="Y41" i="80"/>
  <c r="AI41" i="80"/>
  <c r="BP38" i="80"/>
  <c r="E41" i="80"/>
  <c r="P41" i="80"/>
  <c r="AN41" i="80"/>
  <c r="AB46" i="80"/>
  <c r="AP46" i="80"/>
  <c r="BB46" i="80"/>
  <c r="S51" i="80"/>
  <c r="AC51" i="80"/>
  <c r="AK51" i="80"/>
  <c r="BR48" i="80"/>
  <c r="BT50" i="80"/>
  <c r="I51" i="80"/>
  <c r="V51" i="80"/>
  <c r="BE51" i="80"/>
  <c r="AH56" i="80"/>
  <c r="AT56" i="80"/>
  <c r="BU59" i="80"/>
  <c r="CC59" i="80" s="1"/>
  <c r="CK59" i="80" s="1"/>
  <c r="CS59" i="80" s="1"/>
  <c r="M66" i="80"/>
  <c r="AG76" i="80"/>
  <c r="BS9" i="80"/>
  <c r="BU19" i="80"/>
  <c r="K26" i="80"/>
  <c r="BP29" i="80"/>
  <c r="BX29" i="80"/>
  <c r="F36" i="80"/>
  <c r="BB36" i="80"/>
  <c r="H41" i="80"/>
  <c r="R41" i="80"/>
  <c r="BW39" i="80"/>
  <c r="BQ40" i="80"/>
  <c r="F41" i="80"/>
  <c r="AD41" i="80"/>
  <c r="BB41" i="80"/>
  <c r="Q46" i="80"/>
  <c r="AE46" i="80"/>
  <c r="AQ46" i="80"/>
  <c r="BC46" i="80"/>
  <c r="J51" i="80"/>
  <c r="T51" i="80"/>
  <c r="BU50" i="80"/>
  <c r="L51" i="80"/>
  <c r="W51" i="80"/>
  <c r="AU51" i="80"/>
  <c r="BF51" i="80"/>
  <c r="AI56" i="80"/>
  <c r="G61" i="80"/>
  <c r="G66" i="80"/>
  <c r="Q61" i="80"/>
  <c r="Q66" i="80"/>
  <c r="AI66" i="80"/>
  <c r="AS66" i="80"/>
  <c r="BC61" i="80"/>
  <c r="BV59" i="80"/>
  <c r="CD59" i="80" s="1"/>
  <c r="CL59" i="80" s="1"/>
  <c r="CT59" i="80" s="1"/>
  <c r="P66" i="80"/>
  <c r="AO76" i="80"/>
  <c r="AW76" i="80"/>
  <c r="I41" i="80"/>
  <c r="AC46" i="80"/>
  <c r="AK46" i="80"/>
  <c r="T41" i="80"/>
  <c r="BC41" i="80"/>
  <c r="AR46" i="80"/>
  <c r="K51" i="80"/>
  <c r="U56" i="80"/>
  <c r="AE56" i="80"/>
  <c r="X51" i="80"/>
  <c r="AV51" i="80"/>
  <c r="BG51" i="80"/>
  <c r="AJ56" i="80"/>
  <c r="AV56" i="80"/>
  <c r="H61" i="80"/>
  <c r="H66" i="80"/>
  <c r="R66" i="80"/>
  <c r="R61" i="80"/>
  <c r="AB66" i="80"/>
  <c r="AB61" i="80"/>
  <c r="AJ66" i="80"/>
  <c r="AJ61" i="80"/>
  <c r="AT66" i="80"/>
  <c r="AT61" i="80"/>
  <c r="BD61" i="80"/>
  <c r="BS58" i="80"/>
  <c r="W66" i="80"/>
  <c r="Y61" i="80"/>
  <c r="BW60" i="80"/>
  <c r="AI61" i="80"/>
  <c r="BE61" i="80"/>
  <c r="BB71" i="80"/>
  <c r="BF76" i="80"/>
  <c r="BU69" i="80"/>
  <c r="F71" i="80"/>
  <c r="Q71" i="80"/>
  <c r="AD71" i="80"/>
  <c r="AO71" i="80"/>
  <c r="E76" i="80"/>
  <c r="AC76" i="80"/>
  <c r="BG76" i="80"/>
  <c r="AE81" i="80"/>
  <c r="AO81" i="80"/>
  <c r="AW81" i="80"/>
  <c r="BX80" i="80"/>
  <c r="P81" i="80"/>
  <c r="AK81" i="80"/>
  <c r="L86" i="80"/>
  <c r="AB86" i="80"/>
  <c r="AN86" i="80"/>
  <c r="AZ86" i="80"/>
  <c r="J96" i="80"/>
  <c r="BX60" i="80"/>
  <c r="CF60" i="80" s="1"/>
  <c r="CN60" i="80" s="1"/>
  <c r="CV60" i="80" s="1"/>
  <c r="W61" i="80"/>
  <c r="AU61" i="80"/>
  <c r="BI66" i="80"/>
  <c r="BE66" i="80"/>
  <c r="G71" i="80"/>
  <c r="R71" i="80"/>
  <c r="AE71" i="80"/>
  <c r="AD76" i="80"/>
  <c r="AR76" i="80"/>
  <c r="BD76" i="80"/>
  <c r="BW78" i="80"/>
  <c r="BH86" i="80"/>
  <c r="BT79" i="80"/>
  <c r="D81" i="80"/>
  <c r="Q81" i="80"/>
  <c r="AZ81" i="80"/>
  <c r="M86" i="80"/>
  <c r="AC86" i="80"/>
  <c r="AO86" i="80"/>
  <c r="BA86" i="80"/>
  <c r="BR58" i="80"/>
  <c r="AK61" i="80"/>
  <c r="BI61" i="80"/>
  <c r="BS70" i="80"/>
  <c r="H71" i="80"/>
  <c r="BD71" i="80"/>
  <c r="S76" i="80"/>
  <c r="AS76" i="80"/>
  <c r="BE76" i="80"/>
  <c r="BU79" i="80"/>
  <c r="BR80" i="80"/>
  <c r="BP80" i="80"/>
  <c r="G81" i="80"/>
  <c r="R81" i="80"/>
  <c r="AC81" i="80"/>
  <c r="AP81" i="80"/>
  <c r="AD86" i="80"/>
  <c r="I86" i="80"/>
  <c r="BG96" i="80"/>
  <c r="T96" i="80"/>
  <c r="BP60" i="80"/>
  <c r="Y66" i="80"/>
  <c r="BA66" i="80"/>
  <c r="BR68" i="80"/>
  <c r="BT70" i="80"/>
  <c r="I71" i="80"/>
  <c r="BE71" i="80"/>
  <c r="AH76" i="80"/>
  <c r="AT76" i="80"/>
  <c r="AH86" i="80"/>
  <c r="BV79" i="80"/>
  <c r="BS80" i="80"/>
  <c r="BQ80" i="80"/>
  <c r="H81" i="80"/>
  <c r="S81" i="80"/>
  <c r="AD81" i="80"/>
  <c r="AQ81" i="80"/>
  <c r="BB81" i="80"/>
  <c r="E86" i="80"/>
  <c r="S86" i="80"/>
  <c r="AE86" i="80"/>
  <c r="AQ86" i="80"/>
  <c r="BE86" i="80"/>
  <c r="X96" i="80"/>
  <c r="BB96" i="80"/>
  <c r="BA61" i="80"/>
  <c r="BB66" i="80"/>
  <c r="BU70" i="80"/>
  <c r="AU71" i="80"/>
  <c r="BF71" i="80"/>
  <c r="AI76" i="80"/>
  <c r="G86" i="80"/>
  <c r="BC86" i="80"/>
  <c r="BW79" i="80"/>
  <c r="T81" i="80"/>
  <c r="AG81" i="80"/>
  <c r="AR81" i="80"/>
  <c r="BC81" i="80"/>
  <c r="T86" i="80"/>
  <c r="AF86" i="80"/>
  <c r="AT86" i="80"/>
  <c r="BF86" i="80"/>
  <c r="AF106" i="80"/>
  <c r="F61" i="80"/>
  <c r="BC66" i="80"/>
  <c r="U76" i="80"/>
  <c r="AE76" i="80"/>
  <c r="BV70" i="80"/>
  <c r="X71" i="80"/>
  <c r="AV71" i="80"/>
  <c r="BG71" i="80"/>
  <c r="AJ76" i="80"/>
  <c r="AV76" i="80"/>
  <c r="BP79" i="80"/>
  <c r="BX79" i="80"/>
  <c r="J81" i="80"/>
  <c r="U81" i="80"/>
  <c r="AH81" i="80"/>
  <c r="AS81" i="80"/>
  <c r="BD81" i="80"/>
  <c r="AG86" i="80"/>
  <c r="AU86" i="80"/>
  <c r="BG86" i="80"/>
  <c r="I46" i="80"/>
  <c r="K56" i="80"/>
  <c r="AG61" i="80"/>
  <c r="AQ61" i="80"/>
  <c r="AR61" i="80"/>
  <c r="D76" i="80"/>
  <c r="L76" i="80"/>
  <c r="V76" i="80"/>
  <c r="BW68" i="80"/>
  <c r="D71" i="80"/>
  <c r="Y71" i="80"/>
  <c r="BH71" i="80"/>
  <c r="AK76" i="80"/>
  <c r="BE81" i="80"/>
  <c r="BO79" i="80"/>
  <c r="BV80" i="80"/>
  <c r="K81" i="80"/>
  <c r="AI81" i="80"/>
  <c r="BG81" i="80"/>
  <c r="V86" i="80"/>
  <c r="AJ86" i="80"/>
  <c r="BI86" i="80"/>
  <c r="AH96" i="80"/>
  <c r="P61" i="80"/>
  <c r="X61" i="80"/>
  <c r="AH61" i="80"/>
  <c r="AS61" i="80"/>
  <c r="AG66" i="80"/>
  <c r="BX68" i="80"/>
  <c r="P71" i="80"/>
  <c r="AN71" i="80"/>
  <c r="AB76" i="80"/>
  <c r="AN76" i="80"/>
  <c r="BH76" i="80"/>
  <c r="AN81" i="80"/>
  <c r="AV81" i="80"/>
  <c r="BF81" i="80"/>
  <c r="BT78" i="80"/>
  <c r="BW80" i="80"/>
  <c r="Y81" i="80"/>
  <c r="BH81" i="80"/>
  <c r="W86" i="80"/>
  <c r="AW86" i="80"/>
  <c r="G96" i="80"/>
  <c r="L106" i="80"/>
  <c r="BS90" i="80"/>
  <c r="H91" i="80"/>
  <c r="U91" i="80"/>
  <c r="AF91" i="80"/>
  <c r="AQ91" i="80"/>
  <c r="BD91" i="80"/>
  <c r="S96" i="80"/>
  <c r="AG96" i="80"/>
  <c r="BE96" i="80"/>
  <c r="AI96" i="80"/>
  <c r="BU99" i="80"/>
  <c r="BR100" i="80"/>
  <c r="BC106" i="80"/>
  <c r="G101" i="80"/>
  <c r="R101" i="80"/>
  <c r="AC101" i="80"/>
  <c r="AP101" i="80"/>
  <c r="D106" i="80"/>
  <c r="AD106" i="80"/>
  <c r="AP106" i="80"/>
  <c r="AB116" i="80"/>
  <c r="BT90" i="80"/>
  <c r="I91" i="80"/>
  <c r="V91" i="80"/>
  <c r="AR91" i="80"/>
  <c r="BE91" i="80"/>
  <c r="AT96" i="80"/>
  <c r="P106" i="80"/>
  <c r="X106" i="80"/>
  <c r="AH106" i="80"/>
  <c r="BV99" i="80"/>
  <c r="BS100" i="80"/>
  <c r="H101" i="80"/>
  <c r="S101" i="80"/>
  <c r="AQ101" i="80"/>
  <c r="E106" i="80"/>
  <c r="AE106" i="80"/>
  <c r="AQ106" i="80"/>
  <c r="BE106" i="80"/>
  <c r="L126" i="80"/>
  <c r="AF126" i="80"/>
  <c r="AZ126" i="80"/>
  <c r="BU90" i="80"/>
  <c r="L91" i="80"/>
  <c r="W91" i="80"/>
  <c r="AH91" i="80"/>
  <c r="AU91" i="80"/>
  <c r="BF91" i="80"/>
  <c r="Y96" i="80"/>
  <c r="G106" i="80"/>
  <c r="Q106" i="80"/>
  <c r="BW99" i="80"/>
  <c r="I101" i="80"/>
  <c r="T101" i="80"/>
  <c r="AG101" i="80"/>
  <c r="AR101" i="80"/>
  <c r="BC101" i="80"/>
  <c r="AT106" i="80"/>
  <c r="BF106" i="80"/>
  <c r="AT116" i="80"/>
  <c r="AZ136" i="80"/>
  <c r="U96" i="80"/>
  <c r="AE96" i="80"/>
  <c r="BV90" i="80"/>
  <c r="M91" i="80"/>
  <c r="AV91" i="80"/>
  <c r="BG91" i="80"/>
  <c r="AJ96" i="80"/>
  <c r="AV96" i="80"/>
  <c r="P96" i="80"/>
  <c r="BR98" i="80"/>
  <c r="BA106" i="80"/>
  <c r="BP99" i="80"/>
  <c r="BI106" i="80"/>
  <c r="BX99" i="80"/>
  <c r="J101" i="80"/>
  <c r="AH101" i="80"/>
  <c r="AS101" i="80"/>
  <c r="BD101" i="80"/>
  <c r="U106" i="80"/>
  <c r="AG106" i="80"/>
  <c r="AU106" i="80"/>
  <c r="BG106" i="80"/>
  <c r="K106" i="80"/>
  <c r="G111" i="80"/>
  <c r="G116" i="80"/>
  <c r="Q111" i="80"/>
  <c r="Q116" i="80"/>
  <c r="Y111" i="80"/>
  <c r="Y116" i="80"/>
  <c r="AI111" i="80"/>
  <c r="AI116" i="80"/>
  <c r="AS116" i="80"/>
  <c r="AS111" i="80"/>
  <c r="D96" i="80"/>
  <c r="L96" i="80"/>
  <c r="V96" i="80"/>
  <c r="BW88" i="80"/>
  <c r="D91" i="80"/>
  <c r="AW91" i="80"/>
  <c r="BH91" i="80"/>
  <c r="AK96" i="80"/>
  <c r="BC96" i="80"/>
  <c r="BO99" i="80"/>
  <c r="BV100" i="80"/>
  <c r="AI101" i="80"/>
  <c r="BG101" i="80"/>
  <c r="V106" i="80"/>
  <c r="AJ106" i="80"/>
  <c r="AV106" i="80"/>
  <c r="BH106" i="80"/>
  <c r="U126" i="80"/>
  <c r="BX88" i="80"/>
  <c r="E91" i="80"/>
  <c r="AN91" i="80"/>
  <c r="AB96" i="80"/>
  <c r="AN96" i="80"/>
  <c r="BH96" i="80"/>
  <c r="L101" i="80"/>
  <c r="Y101" i="80"/>
  <c r="BH101" i="80"/>
  <c r="AK106" i="80"/>
  <c r="V126" i="80"/>
  <c r="K76" i="80"/>
  <c r="F86" i="80"/>
  <c r="BB91" i="80"/>
  <c r="BO88" i="80"/>
  <c r="BF96" i="80"/>
  <c r="BU89" i="80"/>
  <c r="F91" i="80"/>
  <c r="Q91" i="80"/>
  <c r="AD91" i="80"/>
  <c r="AZ91" i="80"/>
  <c r="AC96" i="80"/>
  <c r="AE101" i="80"/>
  <c r="AO101" i="80"/>
  <c r="AW101" i="80"/>
  <c r="BU98" i="80"/>
  <c r="BI101" i="80"/>
  <c r="AB106" i="80"/>
  <c r="AN106" i="80"/>
  <c r="J116" i="80"/>
  <c r="T116" i="80"/>
  <c r="AD116" i="80"/>
  <c r="AN116" i="80"/>
  <c r="AV116" i="80"/>
  <c r="H116" i="80"/>
  <c r="BE126" i="80"/>
  <c r="AE126" i="80"/>
  <c r="AS91" i="80"/>
  <c r="BC91" i="80"/>
  <c r="BP88" i="80"/>
  <c r="BT89" i="80"/>
  <c r="R91" i="80"/>
  <c r="AP91" i="80"/>
  <c r="AD96" i="80"/>
  <c r="BD96" i="80"/>
  <c r="AZ96" i="80"/>
  <c r="V101" i="80"/>
  <c r="AF101" i="80"/>
  <c r="Q101" i="80"/>
  <c r="AZ101" i="80"/>
  <c r="M106" i="80"/>
  <c r="AO106" i="80"/>
  <c r="R116" i="80"/>
  <c r="AO126" i="80"/>
  <c r="J111" i="80"/>
  <c r="S111" i="80"/>
  <c r="AB111" i="80"/>
  <c r="AJ111" i="80"/>
  <c r="BB111" i="80"/>
  <c r="K116" i="80"/>
  <c r="U116" i="80"/>
  <c r="AE116" i="80"/>
  <c r="AO116" i="80"/>
  <c r="AW116" i="80"/>
  <c r="BG116" i="80"/>
  <c r="AC116" i="80"/>
  <c r="AK116" i="80"/>
  <c r="AU116" i="80"/>
  <c r="BE116" i="80"/>
  <c r="G121" i="80"/>
  <c r="T121" i="80"/>
  <c r="AP121" i="80"/>
  <c r="BE121" i="80"/>
  <c r="P126" i="80"/>
  <c r="AH126" i="80"/>
  <c r="BB126" i="80"/>
  <c r="BA136" i="80"/>
  <c r="BA131" i="80"/>
  <c r="BI136" i="80"/>
  <c r="BI131" i="80"/>
  <c r="E131" i="80"/>
  <c r="AN131" i="80"/>
  <c r="P136" i="80"/>
  <c r="AH136" i="80"/>
  <c r="BB146" i="80"/>
  <c r="P146" i="80"/>
  <c r="BH166" i="80"/>
  <c r="T111" i="80"/>
  <c r="Z111" i="80" s="1"/>
  <c r="AT111" i="80"/>
  <c r="BC111" i="80"/>
  <c r="D116" i="80"/>
  <c r="L116" i="80"/>
  <c r="AF116" i="80"/>
  <c r="AP116" i="80"/>
  <c r="AZ116" i="80"/>
  <c r="BH116" i="80"/>
  <c r="BD116" i="80"/>
  <c r="J121" i="80"/>
  <c r="U121" i="80"/>
  <c r="AS121" i="80"/>
  <c r="F131" i="80"/>
  <c r="W131" i="80"/>
  <c r="AO131" i="80"/>
  <c r="BF131" i="80"/>
  <c r="Q136" i="80"/>
  <c r="AI136" i="80"/>
  <c r="BU108" i="80"/>
  <c r="BO109" i="80"/>
  <c r="BW109" i="80"/>
  <c r="BQ110" i="80"/>
  <c r="AD111" i="80"/>
  <c r="BD111" i="80"/>
  <c r="E116" i="80"/>
  <c r="M116" i="80"/>
  <c r="W116" i="80"/>
  <c r="AG116" i="80"/>
  <c r="AQ116" i="80"/>
  <c r="BA116" i="80"/>
  <c r="BI116" i="80"/>
  <c r="Q121" i="80"/>
  <c r="Q126" i="80"/>
  <c r="Y121" i="80"/>
  <c r="Y126" i="80"/>
  <c r="AI121" i="80"/>
  <c r="AI126" i="80"/>
  <c r="BP118" i="80"/>
  <c r="BX118" i="80"/>
  <c r="BR119" i="80"/>
  <c r="BV120" i="80"/>
  <c r="BT120" i="80"/>
  <c r="K121" i="80"/>
  <c r="V121" i="80"/>
  <c r="AG121" i="80"/>
  <c r="AT121" i="80"/>
  <c r="BC131" i="80"/>
  <c r="BR128" i="80"/>
  <c r="BP128" i="80"/>
  <c r="BO130" i="80"/>
  <c r="BW130" i="80"/>
  <c r="BH136" i="80"/>
  <c r="G131" i="80"/>
  <c r="X131" i="80"/>
  <c r="AP131" i="80"/>
  <c r="BG131" i="80"/>
  <c r="R136" i="80"/>
  <c r="AJ136" i="80"/>
  <c r="BE136" i="80"/>
  <c r="X146" i="80"/>
  <c r="BV108" i="80"/>
  <c r="BP109" i="80"/>
  <c r="BX109" i="80"/>
  <c r="AN111" i="80"/>
  <c r="AV111" i="80"/>
  <c r="BE111" i="80"/>
  <c r="F116" i="80"/>
  <c r="P116" i="80"/>
  <c r="X116" i="80"/>
  <c r="AH116" i="80"/>
  <c r="AR116" i="80"/>
  <c r="BB116" i="80"/>
  <c r="BF116" i="80"/>
  <c r="H121" i="80"/>
  <c r="H126" i="80"/>
  <c r="R121" i="80"/>
  <c r="R126" i="80"/>
  <c r="AB126" i="80"/>
  <c r="AT126" i="80"/>
  <c r="BQ118" i="80"/>
  <c r="BS119" i="80"/>
  <c r="W121" i="80"/>
  <c r="AJ121" i="80"/>
  <c r="AU121" i="80"/>
  <c r="E126" i="80"/>
  <c r="AQ126" i="80"/>
  <c r="BI126" i="80"/>
  <c r="BG126" i="80"/>
  <c r="BD131" i="80"/>
  <c r="BS128" i="80"/>
  <c r="BD136" i="80"/>
  <c r="BQ128" i="80"/>
  <c r="H131" i="80"/>
  <c r="Y131" i="80"/>
  <c r="AQ131" i="80"/>
  <c r="BC146" i="80"/>
  <c r="AP166" i="80"/>
  <c r="BO108" i="80"/>
  <c r="BW108" i="80"/>
  <c r="BQ109" i="80"/>
  <c r="BF111" i="80"/>
  <c r="BC116" i="80"/>
  <c r="I121" i="80"/>
  <c r="I126" i="80"/>
  <c r="S126" i="80"/>
  <c r="AC126" i="80"/>
  <c r="AK126" i="80"/>
  <c r="BR118" i="80"/>
  <c r="M121" i="80"/>
  <c r="X121" i="80"/>
  <c r="AK121" i="80"/>
  <c r="AV121" i="80"/>
  <c r="F126" i="80"/>
  <c r="AR126" i="80"/>
  <c r="D126" i="80"/>
  <c r="BH126" i="80"/>
  <c r="M131" i="80"/>
  <c r="AE131" i="80"/>
  <c r="AL131" i="80" s="1"/>
  <c r="AV131" i="80"/>
  <c r="AR136" i="80"/>
  <c r="AH146" i="80"/>
  <c r="J126" i="80"/>
  <c r="T126" i="80"/>
  <c r="BF121" i="80"/>
  <c r="AB121" i="80"/>
  <c r="K126" i="80"/>
  <c r="AN136" i="80"/>
  <c r="AV136" i="80"/>
  <c r="BR129" i="80"/>
  <c r="AF131" i="80"/>
  <c r="AW131" i="80"/>
  <c r="AS136" i="80"/>
  <c r="D146" i="80"/>
  <c r="AP146" i="80"/>
  <c r="BD156" i="80"/>
  <c r="K96" i="80"/>
  <c r="F106" i="80"/>
  <c r="BS109" i="80"/>
  <c r="I116" i="80"/>
  <c r="AW121" i="80"/>
  <c r="BG121" i="80"/>
  <c r="BT118" i="80"/>
  <c r="AC121" i="80"/>
  <c r="AN121" i="80"/>
  <c r="BC121" i="80"/>
  <c r="K131" i="80"/>
  <c r="U131" i="80"/>
  <c r="AE136" i="80"/>
  <c r="AO136" i="80"/>
  <c r="AW136" i="80"/>
  <c r="BG136" i="80"/>
  <c r="BX128" i="80"/>
  <c r="BT129" i="80"/>
  <c r="BS129" i="80"/>
  <c r="AG131" i="80"/>
  <c r="AB136" i="80"/>
  <c r="AT136" i="80"/>
  <c r="AX141" i="80"/>
  <c r="F146" i="80"/>
  <c r="AR146" i="80"/>
  <c r="V166" i="80"/>
  <c r="AZ121" i="80"/>
  <c r="BH121" i="80"/>
  <c r="BU118" i="80"/>
  <c r="BQ120" i="80"/>
  <c r="S121" i="80"/>
  <c r="AD121" i="80"/>
  <c r="BD121" i="80"/>
  <c r="BA126" i="80"/>
  <c r="D131" i="80"/>
  <c r="L131" i="80"/>
  <c r="V136" i="80"/>
  <c r="AF136" i="80"/>
  <c r="BU129" i="80"/>
  <c r="BU130" i="80"/>
  <c r="AZ131" i="80"/>
  <c r="I136" i="80"/>
  <c r="AC136" i="80"/>
  <c r="AU136" i="80"/>
  <c r="L146" i="80"/>
  <c r="AZ146" i="80"/>
  <c r="H141" i="80"/>
  <c r="N141" i="80" s="1"/>
  <c r="AQ141" i="80"/>
  <c r="AZ141" i="80"/>
  <c r="BH141" i="80"/>
  <c r="I146" i="80"/>
  <c r="S146" i="80"/>
  <c r="AC146" i="80"/>
  <c r="AK146" i="80"/>
  <c r="AU146" i="80"/>
  <c r="K151" i="80"/>
  <c r="D156" i="80"/>
  <c r="V156" i="80"/>
  <c r="AP156" i="80"/>
  <c r="BH156" i="80"/>
  <c r="V161" i="80"/>
  <c r="Z161" i="80" s="1"/>
  <c r="BB166" i="80"/>
  <c r="L166" i="80"/>
  <c r="AF166" i="80"/>
  <c r="BA186" i="80"/>
  <c r="BG186" i="80"/>
  <c r="R141" i="80"/>
  <c r="Z141" i="80" s="1"/>
  <c r="BA141" i="80"/>
  <c r="BI141" i="80"/>
  <c r="J146" i="80"/>
  <c r="T146" i="80"/>
  <c r="AD146" i="80"/>
  <c r="AN146" i="80"/>
  <c r="AV146" i="80"/>
  <c r="BF146" i="80"/>
  <c r="L151" i="80"/>
  <c r="E156" i="80"/>
  <c r="S156" i="80"/>
  <c r="BE156" i="80"/>
  <c r="H161" i="80"/>
  <c r="N161" i="80" s="1"/>
  <c r="H166" i="80"/>
  <c r="R161" i="80"/>
  <c r="R166" i="80"/>
  <c r="AB161" i="80"/>
  <c r="AB166" i="80"/>
  <c r="AJ161" i="80"/>
  <c r="AJ166" i="80"/>
  <c r="AT166" i="80"/>
  <c r="BD166" i="80"/>
  <c r="AO161" i="80"/>
  <c r="Q166" i="80"/>
  <c r="AI166" i="80"/>
  <c r="BC166" i="80"/>
  <c r="AQ176" i="80"/>
  <c r="BS138" i="80"/>
  <c r="BU139" i="80"/>
  <c r="BO140" i="80"/>
  <c r="BW140" i="80"/>
  <c r="AB141" i="80"/>
  <c r="AJ141" i="80"/>
  <c r="AS141" i="80"/>
  <c r="BB141" i="80"/>
  <c r="K146" i="80"/>
  <c r="U146" i="80"/>
  <c r="AE146" i="80"/>
  <c r="AO146" i="80"/>
  <c r="AW146" i="80"/>
  <c r="BG146" i="80"/>
  <c r="W151" i="80"/>
  <c r="AG151" i="80"/>
  <c r="AQ151" i="80"/>
  <c r="BA151" i="80"/>
  <c r="BI151" i="80"/>
  <c r="BV148" i="80"/>
  <c r="BP149" i="80"/>
  <c r="BX149" i="80"/>
  <c r="BR150" i="80"/>
  <c r="M151" i="80"/>
  <c r="AE151" i="80"/>
  <c r="AV151" i="80"/>
  <c r="F156" i="80"/>
  <c r="X156" i="80"/>
  <c r="AR156" i="80"/>
  <c r="K161" i="80"/>
  <c r="AT161" i="80"/>
  <c r="F171" i="80"/>
  <c r="F176" i="80"/>
  <c r="P171" i="80"/>
  <c r="P176" i="80"/>
  <c r="X171" i="80"/>
  <c r="X176" i="80"/>
  <c r="AH171" i="80"/>
  <c r="AH176" i="80"/>
  <c r="AR171" i="80"/>
  <c r="AR176" i="80"/>
  <c r="BB171" i="80"/>
  <c r="BB176" i="80"/>
  <c r="J171" i="80"/>
  <c r="T171" i="80"/>
  <c r="AD171" i="80"/>
  <c r="AN176" i="80"/>
  <c r="AN171" i="80"/>
  <c r="AV171" i="80"/>
  <c r="BF171" i="80"/>
  <c r="BA176" i="80"/>
  <c r="AJ196" i="80"/>
  <c r="BT138" i="80"/>
  <c r="BV139" i="80"/>
  <c r="AT141" i="80"/>
  <c r="BC141" i="80"/>
  <c r="BO148" i="80"/>
  <c r="BW148" i="80"/>
  <c r="BQ149" i="80"/>
  <c r="AJ151" i="80"/>
  <c r="BB151" i="80"/>
  <c r="AW156" i="80"/>
  <c r="AD166" i="80"/>
  <c r="U166" i="80"/>
  <c r="G171" i="80"/>
  <c r="G176" i="80"/>
  <c r="Q171" i="80"/>
  <c r="Q176" i="80"/>
  <c r="Y171" i="80"/>
  <c r="Y176" i="80"/>
  <c r="AI171" i="80"/>
  <c r="AI176" i="80"/>
  <c r="AS171" i="80"/>
  <c r="AS176" i="80"/>
  <c r="BC171" i="80"/>
  <c r="BC176" i="80"/>
  <c r="U171" i="80"/>
  <c r="AE171" i="80"/>
  <c r="AO171" i="80"/>
  <c r="AO176" i="80"/>
  <c r="AW171" i="80"/>
  <c r="BG171" i="80"/>
  <c r="BG176" i="80"/>
  <c r="BI176" i="80"/>
  <c r="J136" i="80"/>
  <c r="T136" i="80"/>
  <c r="AD136" i="80"/>
  <c r="BF136" i="80"/>
  <c r="BU138" i="80"/>
  <c r="BO139" i="80"/>
  <c r="BW139" i="80"/>
  <c r="BD141" i="80"/>
  <c r="E146" i="80"/>
  <c r="W146" i="80"/>
  <c r="AG146" i="80"/>
  <c r="BI146" i="80"/>
  <c r="G151" i="80"/>
  <c r="G156" i="80"/>
  <c r="Q151" i="80"/>
  <c r="Q156" i="80"/>
  <c r="Y151" i="80"/>
  <c r="Z151" i="80" s="1"/>
  <c r="Y156" i="80"/>
  <c r="AI151" i="80"/>
  <c r="AI156" i="80"/>
  <c r="AS156" i="80"/>
  <c r="BC156" i="80"/>
  <c r="BP148" i="80"/>
  <c r="BX148" i="80"/>
  <c r="BR149" i="80"/>
  <c r="BV150" i="80"/>
  <c r="AK151" i="80"/>
  <c r="BC151" i="80"/>
  <c r="AF156" i="80"/>
  <c r="AZ156" i="80"/>
  <c r="K166" i="80"/>
  <c r="AE161" i="80"/>
  <c r="AR166" i="80"/>
  <c r="D166" i="80"/>
  <c r="H171" i="80"/>
  <c r="H176" i="80"/>
  <c r="R171" i="80"/>
  <c r="R176" i="80"/>
  <c r="AB171" i="80"/>
  <c r="AB176" i="80"/>
  <c r="AJ171" i="80"/>
  <c r="AJ176" i="80"/>
  <c r="AT171" i="80"/>
  <c r="AT176" i="80"/>
  <c r="BD176" i="80"/>
  <c r="BD171" i="80"/>
  <c r="H196" i="80"/>
  <c r="K136" i="80"/>
  <c r="U136" i="80"/>
  <c r="BV138" i="80"/>
  <c r="BP139" i="80"/>
  <c r="BX139" i="80"/>
  <c r="H151" i="80"/>
  <c r="H156" i="80"/>
  <c r="R151" i="80"/>
  <c r="R156" i="80"/>
  <c r="AB156" i="80"/>
  <c r="AJ156" i="80"/>
  <c r="AT156" i="80"/>
  <c r="BQ148" i="80"/>
  <c r="BS149" i="80"/>
  <c r="U151" i="80"/>
  <c r="BD151" i="80"/>
  <c r="AG156" i="80"/>
  <c r="BA156" i="80"/>
  <c r="AP161" i="80"/>
  <c r="AX161" i="80" s="1"/>
  <c r="AZ161" i="80"/>
  <c r="BH161" i="80"/>
  <c r="AW161" i="80"/>
  <c r="G166" i="80"/>
  <c r="Y166" i="80"/>
  <c r="AS166" i="80"/>
  <c r="I171" i="80"/>
  <c r="I176" i="80"/>
  <c r="S171" i="80"/>
  <c r="S176" i="80"/>
  <c r="AC171" i="80"/>
  <c r="AC176" i="80"/>
  <c r="AK171" i="80"/>
  <c r="AK176" i="80"/>
  <c r="AU176" i="80"/>
  <c r="AU171" i="80"/>
  <c r="BE176" i="80"/>
  <c r="BE171" i="80"/>
  <c r="M171" i="80"/>
  <c r="W176" i="80"/>
  <c r="W171" i="80"/>
  <c r="AG171" i="80"/>
  <c r="AG176" i="80"/>
  <c r="E176" i="80"/>
  <c r="BV129" i="80"/>
  <c r="D136" i="80"/>
  <c r="L136" i="80"/>
  <c r="BQ139" i="80"/>
  <c r="G146" i="80"/>
  <c r="I151" i="80"/>
  <c r="I156" i="80"/>
  <c r="AC156" i="80"/>
  <c r="AK156" i="80"/>
  <c r="BR148" i="80"/>
  <c r="BT149" i="80"/>
  <c r="AN151" i="80"/>
  <c r="BE151" i="80"/>
  <c r="P156" i="80"/>
  <c r="AH156" i="80"/>
  <c r="AK161" i="80"/>
  <c r="J176" i="80"/>
  <c r="T176" i="80"/>
  <c r="AD176" i="80"/>
  <c r="AV176" i="80"/>
  <c r="BF176" i="80"/>
  <c r="M176" i="80"/>
  <c r="AO186" i="80"/>
  <c r="J156" i="80"/>
  <c r="T156" i="80"/>
  <c r="BF156" i="80"/>
  <c r="BF151" i="80"/>
  <c r="BS148" i="80"/>
  <c r="BO150" i="80"/>
  <c r="J151" i="80"/>
  <c r="AB151" i="80"/>
  <c r="AL151" i="80" s="1"/>
  <c r="AS151" i="80"/>
  <c r="AO156" i="80"/>
  <c r="BD161" i="80"/>
  <c r="AG166" i="80"/>
  <c r="BA166" i="80"/>
  <c r="K171" i="80"/>
  <c r="U176" i="80"/>
  <c r="AE176" i="80"/>
  <c r="AW176" i="80"/>
  <c r="V186" i="80"/>
  <c r="AF186" i="80"/>
  <c r="AP186" i="80"/>
  <c r="AZ186" i="80"/>
  <c r="BH186" i="80"/>
  <c r="S196" i="80"/>
  <c r="BH196" i="80"/>
  <c r="G181" i="80"/>
  <c r="N181" i="80" s="1"/>
  <c r="P181" i="80"/>
  <c r="X181" i="80"/>
  <c r="AG181" i="80"/>
  <c r="AL181" i="80" s="1"/>
  <c r="AP181" i="80"/>
  <c r="BG181" i="80"/>
  <c r="H186" i="80"/>
  <c r="R186" i="80"/>
  <c r="AB186" i="80"/>
  <c r="AJ186" i="80"/>
  <c r="AT186" i="80"/>
  <c r="BD186" i="80"/>
  <c r="BS189" i="80"/>
  <c r="F191" i="80"/>
  <c r="Q191" i="80"/>
  <c r="AB191" i="80"/>
  <c r="AO191" i="80"/>
  <c r="AO196" i="80"/>
  <c r="BC196" i="80"/>
  <c r="I201" i="80"/>
  <c r="I206" i="80"/>
  <c r="S201" i="80"/>
  <c r="S206" i="80"/>
  <c r="AC206" i="80"/>
  <c r="AC201" i="80"/>
  <c r="AK206" i="80"/>
  <c r="AK201" i="80"/>
  <c r="BE201" i="80"/>
  <c r="Y206" i="80"/>
  <c r="V171" i="80"/>
  <c r="AF176" i="80"/>
  <c r="AP176" i="80"/>
  <c r="Q181" i="80"/>
  <c r="Y181" i="80"/>
  <c r="AH181" i="80"/>
  <c r="AQ181" i="80"/>
  <c r="AZ181" i="80"/>
  <c r="BH181" i="80"/>
  <c r="I186" i="80"/>
  <c r="S186" i="80"/>
  <c r="AC186" i="80"/>
  <c r="AK186" i="80"/>
  <c r="AU186" i="80"/>
  <c r="BE186" i="80"/>
  <c r="BA196" i="80"/>
  <c r="G191" i="80"/>
  <c r="R191" i="80"/>
  <c r="AC191" i="80"/>
  <c r="R196" i="80"/>
  <c r="BF196" i="80"/>
  <c r="BG201" i="80"/>
  <c r="F216" i="80"/>
  <c r="F211" i="80"/>
  <c r="P216" i="80"/>
  <c r="P211" i="80"/>
  <c r="X216" i="80"/>
  <c r="X211" i="80"/>
  <c r="AH216" i="80"/>
  <c r="AH211" i="80"/>
  <c r="AR216" i="80"/>
  <c r="AR211" i="80"/>
  <c r="BB216" i="80"/>
  <c r="BQ208" i="80"/>
  <c r="BB211" i="80"/>
  <c r="BR178" i="80"/>
  <c r="BT179" i="80"/>
  <c r="BV180" i="80"/>
  <c r="AI181" i="80"/>
  <c r="AR181" i="80"/>
  <c r="BA181" i="80"/>
  <c r="BI181" i="80"/>
  <c r="J186" i="80"/>
  <c r="T186" i="80"/>
  <c r="AD186" i="80"/>
  <c r="AN186" i="80"/>
  <c r="AV186" i="80"/>
  <c r="BF186" i="80"/>
  <c r="F196" i="80"/>
  <c r="P196" i="80"/>
  <c r="X196" i="80"/>
  <c r="AR196" i="80"/>
  <c r="BB191" i="80"/>
  <c r="AE196" i="80"/>
  <c r="AS196" i="80"/>
  <c r="BE196" i="80"/>
  <c r="I196" i="80"/>
  <c r="K206" i="80"/>
  <c r="K201" i="80"/>
  <c r="U206" i="80"/>
  <c r="U201" i="80"/>
  <c r="AO206" i="80"/>
  <c r="AO201" i="80"/>
  <c r="AW206" i="80"/>
  <c r="AW201" i="80"/>
  <c r="BG206" i="80"/>
  <c r="BV199" i="80"/>
  <c r="H206" i="80"/>
  <c r="AF206" i="80"/>
  <c r="BS178" i="80"/>
  <c r="AS181" i="80"/>
  <c r="BB181" i="80"/>
  <c r="K186" i="80"/>
  <c r="U186" i="80"/>
  <c r="BV189" i="80"/>
  <c r="AR191" i="80"/>
  <c r="BC191" i="80"/>
  <c r="L206" i="80"/>
  <c r="L201" i="80"/>
  <c r="V206" i="80"/>
  <c r="V201" i="80"/>
  <c r="AP201" i="80"/>
  <c r="AP206" i="80"/>
  <c r="AZ201" i="80"/>
  <c r="AZ206" i="80"/>
  <c r="BO198" i="80"/>
  <c r="BH201" i="80"/>
  <c r="BH206" i="80"/>
  <c r="BW198" i="80"/>
  <c r="BD201" i="80"/>
  <c r="BS200" i="80"/>
  <c r="AE201" i="80"/>
  <c r="M206" i="80"/>
  <c r="BG161" i="80"/>
  <c r="AZ171" i="80"/>
  <c r="BH171" i="80"/>
  <c r="BT178" i="80"/>
  <c r="BV179" i="80"/>
  <c r="BX180" i="80"/>
  <c r="BC181" i="80"/>
  <c r="D186" i="80"/>
  <c r="L186" i="80"/>
  <c r="BD191" i="80"/>
  <c r="BQ188" i="80"/>
  <c r="AZ196" i="80"/>
  <c r="BO189" i="80"/>
  <c r="BW189" i="80"/>
  <c r="BU190" i="80"/>
  <c r="J191" i="80"/>
  <c r="AH191" i="80"/>
  <c r="BF191" i="80"/>
  <c r="AI196" i="80"/>
  <c r="BG196" i="80"/>
  <c r="AK196" i="80"/>
  <c r="E206" i="80"/>
  <c r="M201" i="80"/>
  <c r="W206" i="80"/>
  <c r="W201" i="80"/>
  <c r="AG206" i="80"/>
  <c r="AG201" i="80"/>
  <c r="AQ201" i="80"/>
  <c r="AQ206" i="80"/>
  <c r="BA201" i="80"/>
  <c r="BA206" i="80"/>
  <c r="BP198" i="80"/>
  <c r="BI201" i="80"/>
  <c r="BI206" i="80"/>
  <c r="BX198" i="80"/>
  <c r="BT200" i="80"/>
  <c r="BR200" i="80"/>
  <c r="P206" i="80"/>
  <c r="AS206" i="80"/>
  <c r="I166" i="80"/>
  <c r="S166" i="80"/>
  <c r="BU178" i="80"/>
  <c r="BO179" i="80"/>
  <c r="BW179" i="80"/>
  <c r="BQ180" i="80"/>
  <c r="M186" i="80"/>
  <c r="W186" i="80"/>
  <c r="AE186" i="80"/>
  <c r="AU191" i="80"/>
  <c r="BE191" i="80"/>
  <c r="K191" i="80"/>
  <c r="X191" i="80"/>
  <c r="BG191" i="80"/>
  <c r="V196" i="80"/>
  <c r="BB196" i="80"/>
  <c r="F206" i="80"/>
  <c r="X201" i="80"/>
  <c r="AT201" i="80"/>
  <c r="J166" i="80"/>
  <c r="K176" i="80"/>
  <c r="V181" i="80"/>
  <c r="F186" i="80"/>
  <c r="AD191" i="80"/>
  <c r="AN191" i="80"/>
  <c r="AV191" i="80"/>
  <c r="BW190" i="80"/>
  <c r="Y191" i="80"/>
  <c r="AW191" i="80"/>
  <c r="BH191" i="80"/>
  <c r="G206" i="80"/>
  <c r="BC206" i="80"/>
  <c r="BQ199" i="80"/>
  <c r="D201" i="80"/>
  <c r="AU201" i="80"/>
  <c r="U191" i="80"/>
  <c r="AE191" i="80"/>
  <c r="BX190" i="80"/>
  <c r="P191" i="80"/>
  <c r="AN196" i="80"/>
  <c r="BT198" i="80"/>
  <c r="G201" i="80"/>
  <c r="BR199" i="80"/>
  <c r="E201" i="80"/>
  <c r="X206" i="80"/>
  <c r="AQ216" i="80"/>
  <c r="T226" i="80"/>
  <c r="T221" i="80"/>
  <c r="BF221" i="80"/>
  <c r="BF226" i="80"/>
  <c r="AP211" i="80"/>
  <c r="BO209" i="80"/>
  <c r="AZ211" i="80"/>
  <c r="BH216" i="80"/>
  <c r="BW209" i="80"/>
  <c r="BH211" i="80"/>
  <c r="AT206" i="80"/>
  <c r="K221" i="80"/>
  <c r="W226" i="80"/>
  <c r="AV226" i="80"/>
  <c r="AH201" i="80"/>
  <c r="AR201" i="80"/>
  <c r="BB201" i="80"/>
  <c r="AH206" i="80"/>
  <c r="AJ216" i="80"/>
  <c r="BD216" i="80"/>
  <c r="AF216" i="80"/>
  <c r="M226" i="80"/>
  <c r="AW236" i="80"/>
  <c r="E196" i="80"/>
  <c r="M196" i="80"/>
  <c r="Q201" i="80"/>
  <c r="Y201" i="80"/>
  <c r="AI201" i="80"/>
  <c r="AS201" i="80"/>
  <c r="AI206" i="80"/>
  <c r="BB206" i="80"/>
  <c r="S216" i="80"/>
  <c r="BF211" i="80"/>
  <c r="F226" i="80"/>
  <c r="F221" i="80"/>
  <c r="X221" i="80"/>
  <c r="X226" i="80"/>
  <c r="AR226" i="80"/>
  <c r="AR221" i="80"/>
  <c r="BQ218" i="80"/>
  <c r="BB221" i="80"/>
  <c r="E226" i="80"/>
  <c r="AD226" i="80"/>
  <c r="H201" i="80"/>
  <c r="R201" i="80"/>
  <c r="Z201" i="80" s="1"/>
  <c r="AB201" i="80"/>
  <c r="AJ201" i="80"/>
  <c r="BQ198" i="80"/>
  <c r="BS199" i="80"/>
  <c r="AN201" i="80"/>
  <c r="BC201" i="80"/>
  <c r="AJ206" i="80"/>
  <c r="J216" i="80"/>
  <c r="T211" i="80"/>
  <c r="AD216" i="80"/>
  <c r="AD211" i="80"/>
  <c r="AN211" i="80"/>
  <c r="AV211" i="80"/>
  <c r="AV216" i="80"/>
  <c r="AB211" i="80"/>
  <c r="AL211" i="80" s="1"/>
  <c r="Y226" i="80"/>
  <c r="AS221" i="80"/>
  <c r="BR219" i="80"/>
  <c r="BC221" i="80"/>
  <c r="BC226" i="80"/>
  <c r="BR220" i="80"/>
  <c r="AH226" i="80"/>
  <c r="BH226" i="80"/>
  <c r="BD206" i="80"/>
  <c r="AE216" i="80"/>
  <c r="AO216" i="80"/>
  <c r="AW216" i="80"/>
  <c r="AF211" i="80"/>
  <c r="AZ216" i="80"/>
  <c r="J226" i="80"/>
  <c r="J201" i="80"/>
  <c r="J206" i="80"/>
  <c r="T206" i="80"/>
  <c r="AD206" i="80"/>
  <c r="BF206" i="80"/>
  <c r="BX200" i="80"/>
  <c r="AD201" i="80"/>
  <c r="D211" i="80"/>
  <c r="L211" i="80"/>
  <c r="V211" i="80"/>
  <c r="AP216" i="80"/>
  <c r="BU210" i="80"/>
  <c r="L216" i="80"/>
  <c r="BF216" i="80"/>
  <c r="BE226" i="80"/>
  <c r="BU218" i="80"/>
  <c r="BV219" i="80"/>
  <c r="AN221" i="80"/>
  <c r="AP226" i="80"/>
  <c r="G211" i="80"/>
  <c r="AG211" i="80"/>
  <c r="BG211" i="80"/>
  <c r="AI216" i="80"/>
  <c r="AU216" i="80"/>
  <c r="BG216" i="80"/>
  <c r="BA216" i="80"/>
  <c r="BC216" i="80"/>
  <c r="G221" i="80"/>
  <c r="Q221" i="80"/>
  <c r="Y221" i="80"/>
  <c r="BW219" i="80"/>
  <c r="S221" i="80"/>
  <c r="AO221" i="80"/>
  <c r="AE226" i="80"/>
  <c r="AQ226" i="80"/>
  <c r="H231" i="80"/>
  <c r="H236" i="80"/>
  <c r="R231" i="80"/>
  <c r="R236" i="80"/>
  <c r="AB231" i="80"/>
  <c r="AB236" i="80"/>
  <c r="AJ231" i="80"/>
  <c r="AJ236" i="80"/>
  <c r="AT231" i="80"/>
  <c r="AT236" i="80"/>
  <c r="BS228" i="80"/>
  <c r="BD231" i="80"/>
  <c r="Q211" i="80"/>
  <c r="Y211" i="80"/>
  <c r="R226" i="80"/>
  <c r="AB226" i="80"/>
  <c r="AJ226" i="80"/>
  <c r="BD226" i="80"/>
  <c r="BX219" i="80"/>
  <c r="BT220" i="80"/>
  <c r="I221" i="80"/>
  <c r="AF226" i="80"/>
  <c r="I231" i="80"/>
  <c r="I236" i="80"/>
  <c r="S231" i="80"/>
  <c r="S236" i="80"/>
  <c r="AC231" i="80"/>
  <c r="AC236" i="80"/>
  <c r="AK231" i="80"/>
  <c r="AK236" i="80"/>
  <c r="AU236" i="80"/>
  <c r="AU231" i="80"/>
  <c r="BT228" i="80"/>
  <c r="BE231" i="80"/>
  <c r="R211" i="80"/>
  <c r="BA211" i="80"/>
  <c r="BI211" i="80"/>
  <c r="K216" i="80"/>
  <c r="AK216" i="80"/>
  <c r="I226" i="80"/>
  <c r="S226" i="80"/>
  <c r="AK226" i="80"/>
  <c r="BT218" i="80"/>
  <c r="BS220" i="80"/>
  <c r="U221" i="80"/>
  <c r="BD221" i="80"/>
  <c r="G226" i="80"/>
  <c r="AS226" i="80"/>
  <c r="D231" i="80"/>
  <c r="AN236" i="80"/>
  <c r="AO236" i="80"/>
  <c r="BG236" i="80"/>
  <c r="BT208" i="80"/>
  <c r="BV209" i="80"/>
  <c r="BP210" i="80"/>
  <c r="BX210" i="80"/>
  <c r="AC211" i="80"/>
  <c r="BC211" i="80"/>
  <c r="D216" i="80"/>
  <c r="BG221" i="80"/>
  <c r="BV218" i="80"/>
  <c r="BQ219" i="80"/>
  <c r="L221" i="80"/>
  <c r="AU221" i="80"/>
  <c r="AI226" i="80"/>
  <c r="AW226" i="80"/>
  <c r="BI226" i="80"/>
  <c r="L236" i="80"/>
  <c r="L231" i="80"/>
  <c r="AF236" i="80"/>
  <c r="AD231" i="80"/>
  <c r="AV231" i="80"/>
  <c r="BU230" i="80"/>
  <c r="BF236" i="80"/>
  <c r="BD211" i="80"/>
  <c r="AP221" i="80"/>
  <c r="AZ221" i="80"/>
  <c r="BH221" i="80"/>
  <c r="BW218" i="80"/>
  <c r="BX220" i="80"/>
  <c r="AK221" i="80"/>
  <c r="AZ226" i="80"/>
  <c r="M236" i="80"/>
  <c r="M231" i="80"/>
  <c r="AG231" i="80"/>
  <c r="AG236" i="80"/>
  <c r="AE236" i="80"/>
  <c r="AE231" i="80"/>
  <c r="AO231" i="80"/>
  <c r="AW231" i="80"/>
  <c r="BV230" i="80"/>
  <c r="T236" i="80"/>
  <c r="W216" i="80"/>
  <c r="AG216" i="80"/>
  <c r="BX209" i="80"/>
  <c r="E211" i="80"/>
  <c r="M211" i="80"/>
  <c r="AE211" i="80"/>
  <c r="BE211" i="80"/>
  <c r="AG221" i="80"/>
  <c r="AQ221" i="80"/>
  <c r="BA226" i="80"/>
  <c r="W236" i="80"/>
  <c r="E246" i="80"/>
  <c r="BD246" i="80"/>
  <c r="H246" i="80"/>
  <c r="AG246" i="80"/>
  <c r="J231" i="80"/>
  <c r="T231" i="80"/>
  <c r="F231" i="80"/>
  <c r="AR236" i="80"/>
  <c r="X246" i="80"/>
  <c r="AJ246" i="80"/>
  <c r="K231" i="80"/>
  <c r="U236" i="80"/>
  <c r="G231" i="80"/>
  <c r="X231" i="80"/>
  <c r="Y236" i="80"/>
  <c r="AV236" i="80"/>
  <c r="G246" i="80"/>
  <c r="Q246" i="80"/>
  <c r="Y246" i="80"/>
  <c r="AI246" i="80"/>
  <c r="AI241" i="80"/>
  <c r="AS246" i="80"/>
  <c r="AS241" i="80"/>
  <c r="BC241" i="80"/>
  <c r="BR238" i="80"/>
  <c r="AK246" i="80"/>
  <c r="AP236" i="80"/>
  <c r="AP231" i="80"/>
  <c r="AZ236" i="80"/>
  <c r="AZ231" i="80"/>
  <c r="BH231" i="80"/>
  <c r="BW228" i="80"/>
  <c r="BS229" i="80"/>
  <c r="J236" i="80"/>
  <c r="AD236" i="80"/>
  <c r="BD241" i="80"/>
  <c r="BS238" i="80"/>
  <c r="BE246" i="80"/>
  <c r="BT239" i="80"/>
  <c r="BV240" i="80"/>
  <c r="Q241" i="80"/>
  <c r="R246" i="80"/>
  <c r="AQ246" i="80"/>
  <c r="BX228" i="80"/>
  <c r="BT229" i="80"/>
  <c r="BB236" i="80"/>
  <c r="BU239" i="80"/>
  <c r="AZ241" i="80"/>
  <c r="AT246" i="80"/>
  <c r="H226" i="80"/>
  <c r="AH231" i="80"/>
  <c r="AR231" i="80"/>
  <c r="BB231" i="80"/>
  <c r="BO228" i="80"/>
  <c r="BS230" i="80"/>
  <c r="AF231" i="80"/>
  <c r="P236" i="80"/>
  <c r="AH236" i="80"/>
  <c r="J241" i="80"/>
  <c r="T241" i="80"/>
  <c r="AD241" i="80"/>
  <c r="AL241" i="80" s="1"/>
  <c r="AN241" i="80"/>
  <c r="AV241" i="80"/>
  <c r="BF241" i="80"/>
  <c r="Y241" i="80"/>
  <c r="BG241" i="80"/>
  <c r="W246" i="80"/>
  <c r="Q231" i="80"/>
  <c r="Z231" i="80" s="1"/>
  <c r="Y231" i="80"/>
  <c r="AI231" i="80"/>
  <c r="AS231" i="80"/>
  <c r="AS236" i="80"/>
  <c r="BC231" i="80"/>
  <c r="BC236" i="80"/>
  <c r="BP228" i="80"/>
  <c r="BV229" i="80"/>
  <c r="BG231" i="80"/>
  <c r="Q236" i="80"/>
  <c r="AI236" i="80"/>
  <c r="K241" i="80"/>
  <c r="U241" i="80"/>
  <c r="AE241" i="80"/>
  <c r="AO241" i="80"/>
  <c r="AW241" i="80"/>
  <c r="BH241" i="80"/>
  <c r="AB246" i="80"/>
  <c r="BA241" i="80"/>
  <c r="BI241" i="80"/>
  <c r="J246" i="80"/>
  <c r="T246" i="80"/>
  <c r="AD246" i="80"/>
  <c r="AN246" i="80"/>
  <c r="AV246" i="80"/>
  <c r="BB241" i="80"/>
  <c r="K246" i="80"/>
  <c r="U246" i="80"/>
  <c r="AE246" i="80"/>
  <c r="AO246" i="80"/>
  <c r="AW246" i="80"/>
  <c r="BG246" i="80"/>
  <c r="BT238" i="80"/>
  <c r="BV239" i="80"/>
  <c r="D246" i="80"/>
  <c r="L246" i="80"/>
  <c r="V246" i="80"/>
  <c r="AF246" i="80"/>
  <c r="AZ246" i="80"/>
  <c r="BH246" i="80"/>
  <c r="BU238" i="80"/>
  <c r="BO239" i="80"/>
  <c r="BW239" i="80"/>
  <c r="BU229" i="80"/>
  <c r="K236" i="80"/>
  <c r="BP239" i="80"/>
  <c r="BX239" i="80"/>
  <c r="F246" i="80"/>
  <c r="N191" i="80" l="1"/>
  <c r="Z101" i="80"/>
  <c r="Z71" i="80"/>
  <c r="AX41" i="80"/>
  <c r="Z31" i="80"/>
  <c r="Z121" i="80"/>
  <c r="Z131" i="80"/>
  <c r="AX101" i="80"/>
  <c r="AL81" i="80"/>
  <c r="AX21" i="80"/>
  <c r="Z211" i="80"/>
  <c r="AL221" i="80"/>
  <c r="AX191" i="80"/>
  <c r="BJ171" i="80"/>
  <c r="AX181" i="80"/>
  <c r="AL101" i="80"/>
  <c r="BO76" i="80"/>
  <c r="BJ41" i="80"/>
  <c r="AX51" i="80"/>
  <c r="Z241" i="80"/>
  <c r="Z221" i="80"/>
  <c r="N151" i="80"/>
  <c r="N101" i="80"/>
  <c r="BJ71" i="80"/>
  <c r="Z11" i="80"/>
  <c r="N221" i="80"/>
  <c r="Z191" i="80"/>
  <c r="BJ191" i="80"/>
  <c r="N111" i="80"/>
  <c r="Z51" i="80"/>
  <c r="AX231" i="80"/>
  <c r="BQ156" i="80"/>
  <c r="N121" i="80"/>
  <c r="AL91" i="80"/>
  <c r="BJ231" i="80"/>
  <c r="N171" i="80"/>
  <c r="BJ151" i="80"/>
  <c r="BJ111" i="80"/>
  <c r="Z91" i="80"/>
  <c r="AL71" i="80"/>
  <c r="AX31" i="80"/>
  <c r="BO226" i="80"/>
  <c r="BQ226" i="80"/>
  <c r="BP216" i="80"/>
  <c r="BT216" i="80" s="1"/>
  <c r="E40" i="78" s="1"/>
  <c r="BP206" i="80"/>
  <c r="BP196" i="80"/>
  <c r="BO186" i="80"/>
  <c r="BP146" i="80"/>
  <c r="BQ56" i="80"/>
  <c r="BO36" i="80"/>
  <c r="BO26" i="80"/>
  <c r="BQ176" i="80"/>
  <c r="BO96" i="80"/>
  <c r="BO166" i="80"/>
  <c r="BQ216" i="80"/>
  <c r="AX151" i="80"/>
  <c r="AX171" i="80"/>
  <c r="BO176" i="80"/>
  <c r="BO146" i="80"/>
  <c r="BQ126" i="80"/>
  <c r="N91" i="80"/>
  <c r="N81" i="80"/>
  <c r="AL41" i="80"/>
  <c r="BJ61" i="80"/>
  <c r="BJ31" i="80"/>
  <c r="N51" i="80"/>
  <c r="BP26" i="80"/>
  <c r="BQ206" i="80"/>
  <c r="Z181" i="80"/>
  <c r="BP156" i="80"/>
  <c r="Z171" i="80"/>
  <c r="AL141" i="80"/>
  <c r="AX111" i="80"/>
  <c r="BI96" i="80"/>
  <c r="BQ86" i="80"/>
  <c r="N41" i="80"/>
  <c r="N61" i="80"/>
  <c r="BP36" i="80"/>
  <c r="BP56" i="80"/>
  <c r="BP16" i="80"/>
  <c r="AX241" i="80"/>
  <c r="BC246" i="80"/>
  <c r="BR246" i="80" s="1"/>
  <c r="BP166" i="80"/>
  <c r="BR176" i="80"/>
  <c r="BP136" i="80"/>
  <c r="BQ136" i="80"/>
  <c r="BO126" i="80"/>
  <c r="AX81" i="80"/>
  <c r="BP86" i="80"/>
  <c r="BT86" i="80" s="1"/>
  <c r="E27" i="78" s="1"/>
  <c r="BP46" i="80"/>
  <c r="AL51" i="80"/>
  <c r="BF36" i="80"/>
  <c r="N21" i="80"/>
  <c r="BR226" i="80"/>
  <c r="BR216" i="80"/>
  <c r="AL191" i="80"/>
  <c r="AL161" i="80"/>
  <c r="AZ106" i="80"/>
  <c r="BQ96" i="80"/>
  <c r="BP116" i="80"/>
  <c r="BD86" i="80"/>
  <c r="BR86" i="80" s="1"/>
  <c r="BQ26" i="80"/>
  <c r="BQ46" i="80"/>
  <c r="BG16" i="80"/>
  <c r="BA236" i="80"/>
  <c r="BO196" i="80"/>
  <c r="AX201" i="80"/>
  <c r="BJ181" i="80"/>
  <c r="BJ121" i="80"/>
  <c r="BJ201" i="80"/>
  <c r="BE146" i="80"/>
  <c r="BR146" i="80" s="1"/>
  <c r="AL121" i="80"/>
  <c r="BB136" i="80"/>
  <c r="BR136" i="80" s="1"/>
  <c r="AL111" i="80"/>
  <c r="BQ106" i="80"/>
  <c r="BP96" i="80"/>
  <c r="BA96" i="80"/>
  <c r="BB76" i="80"/>
  <c r="BO86" i="80"/>
  <c r="BC76" i="80"/>
  <c r="AL61" i="80"/>
  <c r="BO66" i="80"/>
  <c r="Z41" i="80"/>
  <c r="BJ51" i="80"/>
  <c r="BQ36" i="80"/>
  <c r="BS36" i="80" s="1"/>
  <c r="D18" i="78" s="1"/>
  <c r="BQ66" i="80"/>
  <c r="BO16" i="80"/>
  <c r="AX11" i="80"/>
  <c r="BP226" i="80"/>
  <c r="BT226" i="80" s="1"/>
  <c r="E41" i="78" s="1"/>
  <c r="AL171" i="80"/>
  <c r="BJ141" i="80"/>
  <c r="BP126" i="80"/>
  <c r="BF246" i="80"/>
  <c r="AX221" i="80"/>
  <c r="AX211" i="80"/>
  <c r="BP246" i="80"/>
  <c r="BT246" i="80" s="1"/>
  <c r="E43" i="78" s="1"/>
  <c r="BO236" i="80"/>
  <c r="BJ221" i="80"/>
  <c r="BP236" i="80"/>
  <c r="N201" i="80"/>
  <c r="BQ186" i="80"/>
  <c r="BE206" i="80"/>
  <c r="BO116" i="80"/>
  <c r="BQ166" i="80"/>
  <c r="BR166" i="80"/>
  <c r="BJ101" i="80"/>
  <c r="BP106" i="80"/>
  <c r="AX91" i="80"/>
  <c r="BQ76" i="80"/>
  <c r="Z81" i="80"/>
  <c r="BP66" i="80"/>
  <c r="AX61" i="80"/>
  <c r="BA56" i="80"/>
  <c r="BG46" i="80"/>
  <c r="BQ16" i="80"/>
  <c r="BO46" i="80"/>
  <c r="BO206" i="80"/>
  <c r="BO246" i="80"/>
  <c r="BO216" i="80"/>
  <c r="BP186" i="80"/>
  <c r="BP176" i="80"/>
  <c r="BQ236" i="80"/>
  <c r="BJ211" i="80"/>
  <c r="BJ131" i="80"/>
  <c r="BI236" i="80"/>
  <c r="N231" i="80"/>
  <c r="BQ246" i="80"/>
  <c r="BJ241" i="80"/>
  <c r="BE236" i="80"/>
  <c r="AL231" i="80"/>
  <c r="BR196" i="80"/>
  <c r="BO156" i="80"/>
  <c r="BF126" i="80"/>
  <c r="BR126" i="80" s="1"/>
  <c r="BO136" i="80"/>
  <c r="BJ91" i="80"/>
  <c r="BP76" i="80"/>
  <c r="Z61" i="80"/>
  <c r="BJ81" i="80"/>
  <c r="BJ21" i="80"/>
  <c r="BD36" i="80"/>
  <c r="BR26" i="80"/>
  <c r="BO56" i="80"/>
  <c r="BS56" i="80" s="1"/>
  <c r="D22" i="78" s="1"/>
  <c r="N131" i="80"/>
  <c r="BR116" i="80"/>
  <c r="BO106" i="80"/>
  <c r="BH236" i="80"/>
  <c r="BD236" i="80"/>
  <c r="BR236" i="80" s="1"/>
  <c r="N211" i="80"/>
  <c r="AL201" i="80"/>
  <c r="BQ196" i="80"/>
  <c r="BR186" i="80"/>
  <c r="BG156" i="80"/>
  <c r="BJ161" i="80"/>
  <c r="BQ146" i="80"/>
  <c r="AX121" i="80"/>
  <c r="AX131" i="80"/>
  <c r="BQ116" i="80"/>
  <c r="BD106" i="80"/>
  <c r="AX71" i="80"/>
  <c r="N71" i="80"/>
  <c r="BD66" i="80"/>
  <c r="AZ36" i="80"/>
  <c r="BA16" i="80"/>
  <c r="BR16" i="80" s="1"/>
  <c r="N11" i="80"/>
  <c r="BJ11" i="80"/>
  <c r="BT116" i="80" l="1"/>
  <c r="E30" i="78" s="1"/>
  <c r="BS226" i="80"/>
  <c r="D41" i="78" s="1"/>
  <c r="BT156" i="80"/>
  <c r="E34" i="78" s="1"/>
  <c r="BM16" i="80"/>
  <c r="BS186" i="80"/>
  <c r="BT186" i="80"/>
  <c r="E37" i="78" s="1"/>
  <c r="BT236" i="80"/>
  <c r="E42" i="78" s="1"/>
  <c r="BT136" i="80"/>
  <c r="E32" i="78" s="1"/>
  <c r="BT126" i="80"/>
  <c r="E31" i="78" s="1"/>
  <c r="BR96" i="80"/>
  <c r="BT16" i="80"/>
  <c r="E16" i="78" s="1"/>
  <c r="BT146" i="80"/>
  <c r="E33" i="78" s="1"/>
  <c r="BT196" i="80"/>
  <c r="E38" i="78" s="1"/>
  <c r="BS196" i="80"/>
  <c r="D38" i="78" s="1"/>
  <c r="BT96" i="80"/>
  <c r="E28" i="78" s="1"/>
  <c r="BT46" i="80"/>
  <c r="E21" i="78" s="1"/>
  <c r="BT166" i="80"/>
  <c r="E35" i="78" s="1"/>
  <c r="BS26" i="80"/>
  <c r="D17" i="78" s="1"/>
  <c r="BT26" i="80"/>
  <c r="E17" i="78" s="1"/>
  <c r="BS146" i="80"/>
  <c r="D33" i="78" s="1"/>
  <c r="BT176" i="80"/>
  <c r="E36" i="78" s="1"/>
  <c r="BS206" i="80"/>
  <c r="D39" i="78" s="1"/>
  <c r="BS86" i="80"/>
  <c r="D27" i="78" s="1"/>
  <c r="BS76" i="80"/>
  <c r="D24" i="78" s="1"/>
  <c r="BR106" i="80"/>
  <c r="BT106" i="80" s="1"/>
  <c r="E29" i="78" s="1"/>
  <c r="BM46" i="80"/>
  <c r="BS46" i="80"/>
  <c r="D21" i="78" s="1"/>
  <c r="BR156" i="80"/>
  <c r="BR206" i="80"/>
  <c r="BT206" i="80" s="1"/>
  <c r="E39" i="78" s="1"/>
  <c r="BR56" i="80"/>
  <c r="BT56" i="80" s="1"/>
  <c r="E22" i="78" s="1"/>
  <c r="BS126" i="80"/>
  <c r="D31" i="78" s="1"/>
  <c r="BS106" i="80"/>
  <c r="D29" i="78" s="1"/>
  <c r="BR36" i="80"/>
  <c r="BT36" i="80" s="1"/>
  <c r="E18" i="78" s="1"/>
  <c r="BR66" i="80"/>
  <c r="BT66" i="80" s="1"/>
  <c r="E23" i="78" s="1"/>
  <c r="BS216" i="80"/>
  <c r="D40" i="78" s="1"/>
  <c r="BR46" i="80"/>
  <c r="BS166" i="80"/>
  <c r="D35" i="78" s="1"/>
  <c r="BS156" i="80"/>
  <c r="D34" i="78" s="1"/>
  <c r="BR76" i="80"/>
  <c r="BT76" i="80" s="1"/>
  <c r="E24" i="78" s="1"/>
  <c r="BS16" i="80"/>
  <c r="D16" i="78" s="1"/>
  <c r="BS66" i="80"/>
  <c r="D23" i="78" s="1"/>
  <c r="BS176" i="80"/>
  <c r="D36" i="78" s="1"/>
  <c r="BS96" i="80"/>
  <c r="D28" i="78" s="1"/>
  <c r="BS116" i="80"/>
  <c r="D30" i="78" s="1"/>
  <c r="BS136" i="80"/>
  <c r="D32" i="78" s="1"/>
  <c r="BS246" i="80"/>
  <c r="D43" i="78" s="1"/>
  <c r="BS236" i="80"/>
  <c r="D42" i="78" s="1"/>
  <c r="D37" i="78" l="1"/>
  <c r="BU186" i="80"/>
  <c r="D2" i="77"/>
  <c r="S14" i="36" l="1"/>
  <c r="S20" i="36"/>
  <c r="B34" i="19"/>
  <c r="B31" i="19"/>
  <c r="C38" i="67" l="1"/>
  <c r="C31" i="61"/>
  <c r="C34" i="61"/>
  <c r="C44" i="67"/>
  <c r="I26" i="55"/>
  <c r="I36" i="55"/>
  <c r="AZ9" i="74" l="1"/>
  <c r="BA9" i="74"/>
  <c r="BB9" i="74"/>
  <c r="BC9" i="74"/>
  <c r="BD9" i="74"/>
  <c r="BE9" i="74"/>
  <c r="BF9" i="74"/>
  <c r="BF14" i="74" s="1"/>
  <c r="BG9" i="74"/>
  <c r="BG14" i="74" s="1"/>
  <c r="BH9" i="74"/>
  <c r="BI9" i="74"/>
  <c r="AZ10" i="74"/>
  <c r="BA10" i="74"/>
  <c r="BB10" i="74"/>
  <c r="BC10" i="74"/>
  <c r="BD10" i="74"/>
  <c r="BE10" i="74"/>
  <c r="BE11" i="74" s="1"/>
  <c r="BF10" i="74"/>
  <c r="BG10" i="74"/>
  <c r="BH10" i="74"/>
  <c r="BI10" i="74"/>
  <c r="BA8" i="74"/>
  <c r="BB8" i="74"/>
  <c r="BC8" i="74"/>
  <c r="BD8" i="74"/>
  <c r="BD13" i="74" s="1"/>
  <c r="BE8" i="74"/>
  <c r="BF8" i="74"/>
  <c r="BG8" i="74"/>
  <c r="BH8" i="74"/>
  <c r="BI8" i="74"/>
  <c r="AZ19" i="74"/>
  <c r="AZ24" i="74" s="1"/>
  <c r="BA19" i="74"/>
  <c r="BB19" i="74"/>
  <c r="BC19" i="74"/>
  <c r="BD19" i="74"/>
  <c r="BE19" i="74"/>
  <c r="BF19" i="74"/>
  <c r="BG19" i="74"/>
  <c r="BH19" i="74"/>
  <c r="BH24" i="74" s="1"/>
  <c r="BI19" i="74"/>
  <c r="AZ20" i="74"/>
  <c r="BA20" i="74"/>
  <c r="BB20" i="74"/>
  <c r="BC20" i="74"/>
  <c r="BC25" i="74" s="1"/>
  <c r="BD20" i="74"/>
  <c r="BD25" i="74" s="1"/>
  <c r="BE20" i="74"/>
  <c r="BF20" i="74"/>
  <c r="BF25" i="74" s="1"/>
  <c r="BG20" i="74"/>
  <c r="BH20" i="74"/>
  <c r="BH25" i="74" s="1"/>
  <c r="BI20" i="74"/>
  <c r="BA18" i="74"/>
  <c r="BB18" i="74"/>
  <c r="BC18" i="74"/>
  <c r="BD18" i="74"/>
  <c r="BE18" i="74"/>
  <c r="BE23" i="74" s="1"/>
  <c r="BF18" i="74"/>
  <c r="BG18" i="74"/>
  <c r="BG23" i="74" s="1"/>
  <c r="BH18" i="74"/>
  <c r="BI18" i="74"/>
  <c r="AZ29" i="74"/>
  <c r="BA29" i="74"/>
  <c r="BB29" i="74"/>
  <c r="BC29" i="74"/>
  <c r="BC34" i="74" s="1"/>
  <c r="BD29" i="74"/>
  <c r="BE29" i="74"/>
  <c r="BE34" i="74" s="1"/>
  <c r="BF29" i="74"/>
  <c r="BG29" i="74"/>
  <c r="BG34" i="74" s="1"/>
  <c r="BH29" i="74"/>
  <c r="BI29" i="74"/>
  <c r="AZ30" i="74"/>
  <c r="BA30" i="74"/>
  <c r="BB30" i="74"/>
  <c r="BC30" i="74"/>
  <c r="BD30" i="74"/>
  <c r="BE30" i="74"/>
  <c r="BF30" i="74"/>
  <c r="BG30" i="74"/>
  <c r="BH30" i="74"/>
  <c r="BI30" i="74"/>
  <c r="BA28" i="74"/>
  <c r="BB28" i="74"/>
  <c r="BB31" i="74" s="1"/>
  <c r="BC28" i="74"/>
  <c r="BD28" i="74"/>
  <c r="BE28" i="74"/>
  <c r="BF28" i="74"/>
  <c r="BG28" i="74"/>
  <c r="BH28" i="74"/>
  <c r="BI28" i="74"/>
  <c r="AZ239" i="74"/>
  <c r="AZ241" i="74" s="1"/>
  <c r="BA239" i="74"/>
  <c r="BB239" i="74"/>
  <c r="BC239" i="74"/>
  <c r="BD239" i="74"/>
  <c r="BE239" i="74"/>
  <c r="BF239" i="74"/>
  <c r="BG239" i="74"/>
  <c r="BG244" i="74" s="1"/>
  <c r="BH239" i="74"/>
  <c r="BH244" i="74" s="1"/>
  <c r="BI239" i="74"/>
  <c r="AZ240" i="74"/>
  <c r="BA240" i="74"/>
  <c r="BB240" i="74"/>
  <c r="BC240" i="74"/>
  <c r="BD240" i="74"/>
  <c r="BE240" i="74"/>
  <c r="BF240" i="74"/>
  <c r="BF245" i="74" s="1"/>
  <c r="BG240" i="74"/>
  <c r="BH240" i="74"/>
  <c r="BI240" i="74"/>
  <c r="BA238" i="74"/>
  <c r="BB238" i="74"/>
  <c r="BC238" i="74"/>
  <c r="BC243" i="74" s="1"/>
  <c r="BD238" i="74"/>
  <c r="BE238" i="74"/>
  <c r="BE243" i="74" s="1"/>
  <c r="BF238" i="74"/>
  <c r="BF243" i="74" s="1"/>
  <c r="BG238" i="74"/>
  <c r="BG243" i="74" s="1"/>
  <c r="BH238" i="74"/>
  <c r="BI238" i="74"/>
  <c r="AZ238" i="74"/>
  <c r="AZ229" i="74"/>
  <c r="BA229" i="74"/>
  <c r="BB229" i="74"/>
  <c r="BB231" i="74" s="1"/>
  <c r="BC229" i="74"/>
  <c r="BD229" i="74"/>
  <c r="BE229" i="74"/>
  <c r="BF229" i="74"/>
  <c r="BG229" i="74"/>
  <c r="BG234" i="74" s="1"/>
  <c r="BH229" i="74"/>
  <c r="BI229" i="74"/>
  <c r="AZ230" i="74"/>
  <c r="AZ235" i="74" s="1"/>
  <c r="BA230" i="74"/>
  <c r="BB230" i="74"/>
  <c r="BC230" i="74"/>
  <c r="BD230" i="74"/>
  <c r="BE230" i="74"/>
  <c r="BF230" i="74"/>
  <c r="BG230" i="74"/>
  <c r="BH230" i="74"/>
  <c r="BH235" i="74" s="1"/>
  <c r="BI230" i="74"/>
  <c r="BA228" i="74"/>
  <c r="BB228" i="74"/>
  <c r="BC228" i="74"/>
  <c r="BD228" i="74"/>
  <c r="BE228" i="74"/>
  <c r="BE233" i="74" s="1"/>
  <c r="BF228" i="74"/>
  <c r="BG228" i="74"/>
  <c r="BG233" i="74" s="1"/>
  <c r="BH228" i="74"/>
  <c r="BI228" i="74"/>
  <c r="AZ228" i="74"/>
  <c r="AZ219" i="74"/>
  <c r="BA219" i="74"/>
  <c r="BB219" i="74"/>
  <c r="BC219" i="74"/>
  <c r="BC224" i="74" s="1"/>
  <c r="BD219" i="74"/>
  <c r="BD224" i="74" s="1"/>
  <c r="BE219" i="74"/>
  <c r="BF219" i="74"/>
  <c r="BG219" i="74"/>
  <c r="BG224" i="74" s="1"/>
  <c r="BH219" i="74"/>
  <c r="BI219" i="74"/>
  <c r="AZ220" i="74"/>
  <c r="AZ225" i="74" s="1"/>
  <c r="BA220" i="74"/>
  <c r="BB220" i="74"/>
  <c r="BB221" i="74" s="1"/>
  <c r="BC220" i="74"/>
  <c r="BD220" i="74"/>
  <c r="BE220" i="74"/>
  <c r="BF220" i="74"/>
  <c r="BG220" i="74"/>
  <c r="BH220" i="74"/>
  <c r="BI220" i="74"/>
  <c r="BA218" i="74"/>
  <c r="BB218" i="74"/>
  <c r="BC218" i="74"/>
  <c r="BD218" i="74"/>
  <c r="BE218" i="74"/>
  <c r="BF218" i="74"/>
  <c r="BF223" i="74" s="1"/>
  <c r="BG218" i="74"/>
  <c r="BG223" i="74" s="1"/>
  <c r="BH218" i="74"/>
  <c r="BI218" i="74"/>
  <c r="AZ218" i="74"/>
  <c r="AZ209" i="74"/>
  <c r="BA209" i="74"/>
  <c r="BB209" i="74"/>
  <c r="BC209" i="74"/>
  <c r="BD209" i="74"/>
  <c r="BE209" i="74"/>
  <c r="BF209" i="74"/>
  <c r="BF211" i="74" s="1"/>
  <c r="BG209" i="74"/>
  <c r="BG214" i="74" s="1"/>
  <c r="BH209" i="74"/>
  <c r="BI209" i="74"/>
  <c r="AZ210" i="74"/>
  <c r="BA210" i="74"/>
  <c r="BB210" i="74"/>
  <c r="BB215" i="74" s="1"/>
  <c r="BC210" i="74"/>
  <c r="BD210" i="74"/>
  <c r="BE210" i="74"/>
  <c r="BF210" i="74"/>
  <c r="BG210" i="74"/>
  <c r="BH210" i="74"/>
  <c r="BI210" i="74"/>
  <c r="BA208" i="74"/>
  <c r="BB208" i="74"/>
  <c r="BC208" i="74"/>
  <c r="BC211" i="74" s="1"/>
  <c r="BD208" i="74"/>
  <c r="BE208" i="74"/>
  <c r="BF208" i="74"/>
  <c r="BF213" i="74" s="1"/>
  <c r="BG208" i="74"/>
  <c r="BG213" i="74" s="1"/>
  <c r="BH208" i="74"/>
  <c r="BI208" i="74"/>
  <c r="AZ208" i="74"/>
  <c r="BI200" i="74"/>
  <c r="BI201" i="74" s="1"/>
  <c r="BH200" i="74"/>
  <c r="BG200" i="74"/>
  <c r="BF200" i="74"/>
  <c r="BE200" i="74"/>
  <c r="BD200" i="74"/>
  <c r="BD205" i="74" s="1"/>
  <c r="BC200" i="74"/>
  <c r="BC205" i="74" s="1"/>
  <c r="BB200" i="74"/>
  <c r="BB205" i="74" s="1"/>
  <c r="BA200" i="74"/>
  <c r="BA201" i="74" s="1"/>
  <c r="AZ200" i="74"/>
  <c r="BI199" i="74"/>
  <c r="BH199" i="74"/>
  <c r="BG199" i="74"/>
  <c r="BF199" i="74"/>
  <c r="BF204" i="74" s="1"/>
  <c r="BE199" i="74"/>
  <c r="BD199" i="74"/>
  <c r="BC199" i="74"/>
  <c r="BC204" i="74" s="1"/>
  <c r="BB199" i="74"/>
  <c r="BA199" i="74"/>
  <c r="AZ199" i="74"/>
  <c r="BI198" i="74"/>
  <c r="BH198" i="74"/>
  <c r="BG198" i="74"/>
  <c r="BG203" i="74" s="1"/>
  <c r="BF198" i="74"/>
  <c r="BE198" i="74"/>
  <c r="BE203" i="74" s="1"/>
  <c r="BD198" i="74"/>
  <c r="BD203" i="74" s="1"/>
  <c r="BC198" i="74"/>
  <c r="BC203" i="74" s="1"/>
  <c r="BB198" i="74"/>
  <c r="BA198" i="74"/>
  <c r="AZ198" i="74"/>
  <c r="AZ189" i="74"/>
  <c r="AZ194" i="74" s="1"/>
  <c r="BA189" i="74"/>
  <c r="BB189" i="74"/>
  <c r="BB194" i="74" s="1"/>
  <c r="BC189" i="74"/>
  <c r="BD189" i="74"/>
  <c r="BD194" i="74" s="1"/>
  <c r="BE189" i="74"/>
  <c r="BF189" i="74"/>
  <c r="BG189" i="74"/>
  <c r="BH189" i="74"/>
  <c r="BH194" i="74" s="1"/>
  <c r="BI189" i="74"/>
  <c r="AZ190" i="74"/>
  <c r="AZ191" i="74" s="1"/>
  <c r="BA190" i="74"/>
  <c r="BB190" i="74"/>
  <c r="BC190" i="74"/>
  <c r="BD190" i="74"/>
  <c r="BE190" i="74"/>
  <c r="BF190" i="74"/>
  <c r="BG190" i="74"/>
  <c r="BH190" i="74"/>
  <c r="BH195" i="74" s="1"/>
  <c r="BI190" i="74"/>
  <c r="BA188" i="74"/>
  <c r="BB188" i="74"/>
  <c r="BC188" i="74"/>
  <c r="BD188" i="74"/>
  <c r="BE188" i="74"/>
  <c r="BE193" i="74" s="1"/>
  <c r="BF188" i="74"/>
  <c r="BF193" i="74" s="1"/>
  <c r="BG188" i="74"/>
  <c r="BG193" i="74" s="1"/>
  <c r="BH188" i="74"/>
  <c r="BI188" i="74"/>
  <c r="AZ188" i="74"/>
  <c r="AZ179" i="74"/>
  <c r="BA179" i="74"/>
  <c r="BB179" i="74"/>
  <c r="BC179" i="74"/>
  <c r="BD179" i="74"/>
  <c r="BD181" i="74" s="1"/>
  <c r="BE179" i="74"/>
  <c r="BF179" i="74"/>
  <c r="BG179" i="74"/>
  <c r="BG184" i="74" s="1"/>
  <c r="BH179" i="74"/>
  <c r="BI179" i="74"/>
  <c r="AZ180" i="74"/>
  <c r="AZ181" i="74" s="1"/>
  <c r="BA180" i="74"/>
  <c r="BB180" i="74"/>
  <c r="BB181" i="74" s="1"/>
  <c r="BC180" i="74"/>
  <c r="BD180" i="74"/>
  <c r="BE180" i="74"/>
  <c r="BE181" i="74" s="1"/>
  <c r="BF180" i="74"/>
  <c r="BG180" i="74"/>
  <c r="BH180" i="74"/>
  <c r="BH185" i="74" s="1"/>
  <c r="BI180" i="74"/>
  <c r="BA178" i="74"/>
  <c r="BA181" i="74" s="1"/>
  <c r="BB178" i="74"/>
  <c r="BC178" i="74"/>
  <c r="BC183" i="74" s="1"/>
  <c r="BD178" i="74"/>
  <c r="BE178" i="74"/>
  <c r="BF178" i="74"/>
  <c r="BG178" i="74"/>
  <c r="BG183" i="74" s="1"/>
  <c r="BH178" i="74"/>
  <c r="BI178" i="74"/>
  <c r="BI181" i="74" s="1"/>
  <c r="AZ178" i="74"/>
  <c r="AZ169" i="74"/>
  <c r="BA169" i="74"/>
  <c r="BB169" i="74"/>
  <c r="BC169" i="74"/>
  <c r="BD169" i="74"/>
  <c r="BE169" i="74"/>
  <c r="BE174" i="74" s="1"/>
  <c r="BF169" i="74"/>
  <c r="BF174" i="74" s="1"/>
  <c r="BG169" i="74"/>
  <c r="BG174" i="74" s="1"/>
  <c r="BH169" i="74"/>
  <c r="BI169" i="74"/>
  <c r="AZ170" i="74"/>
  <c r="BA170" i="74"/>
  <c r="BB170" i="74"/>
  <c r="BB175" i="74" s="1"/>
  <c r="BC170" i="74"/>
  <c r="BD170" i="74"/>
  <c r="BD175" i="74" s="1"/>
  <c r="BE170" i="74"/>
  <c r="BF170" i="74"/>
  <c r="BG170" i="74"/>
  <c r="BH170" i="74"/>
  <c r="BI170" i="74"/>
  <c r="BA168" i="74"/>
  <c r="BB168" i="74"/>
  <c r="BC168" i="74"/>
  <c r="BC173" i="74" s="1"/>
  <c r="BD168" i="74"/>
  <c r="BE168" i="74"/>
  <c r="BF168" i="74"/>
  <c r="BF173" i="74" s="1"/>
  <c r="BG168" i="74"/>
  <c r="BG173" i="74" s="1"/>
  <c r="BH168" i="74"/>
  <c r="BI168" i="74"/>
  <c r="AZ168" i="74"/>
  <c r="BI160" i="74"/>
  <c r="BH160" i="74"/>
  <c r="BG160" i="74"/>
  <c r="BF160" i="74"/>
  <c r="BE160" i="74"/>
  <c r="BD160" i="74"/>
  <c r="BC160" i="74"/>
  <c r="BB160" i="74"/>
  <c r="BB165" i="74" s="1"/>
  <c r="BA160" i="74"/>
  <c r="AZ160" i="74"/>
  <c r="BI159" i="74"/>
  <c r="BH159" i="74"/>
  <c r="BG159" i="74"/>
  <c r="BF159" i="74"/>
  <c r="BE159" i="74"/>
  <c r="BE164" i="74" s="1"/>
  <c r="BD159" i="74"/>
  <c r="BC159" i="74"/>
  <c r="BB159" i="74"/>
  <c r="BA159" i="74"/>
  <c r="AZ159" i="74"/>
  <c r="BA158" i="74"/>
  <c r="BB158" i="74"/>
  <c r="BC158" i="74"/>
  <c r="BC163" i="74" s="1"/>
  <c r="BD158" i="74"/>
  <c r="BD163" i="74" s="1"/>
  <c r="BE158" i="74"/>
  <c r="BF158" i="74"/>
  <c r="BF163" i="74" s="1"/>
  <c r="BG158" i="74"/>
  <c r="BG163" i="74" s="1"/>
  <c r="BH158" i="74"/>
  <c r="BH163" i="74" s="1"/>
  <c r="BI158" i="74"/>
  <c r="AZ158" i="74"/>
  <c r="AZ163" i="74" s="1"/>
  <c r="AZ149" i="74"/>
  <c r="AZ154" i="74" s="1"/>
  <c r="BA149" i="74"/>
  <c r="BA151" i="74" s="1"/>
  <c r="BB149" i="74"/>
  <c r="BC149" i="74"/>
  <c r="BD149" i="74"/>
  <c r="BE149" i="74"/>
  <c r="BE154" i="74" s="1"/>
  <c r="BF149" i="74"/>
  <c r="BF154" i="74" s="1"/>
  <c r="BG149" i="74"/>
  <c r="BG154" i="74" s="1"/>
  <c r="BH149" i="74"/>
  <c r="BH154" i="74" s="1"/>
  <c r="BI149" i="74"/>
  <c r="BI154" i="74" s="1"/>
  <c r="AZ150" i="74"/>
  <c r="BA150" i="74"/>
  <c r="BB150" i="74"/>
  <c r="BC150" i="74"/>
  <c r="BC155" i="74" s="1"/>
  <c r="BD150" i="74"/>
  <c r="BD155" i="74" s="1"/>
  <c r="BE150" i="74"/>
  <c r="BE155" i="74" s="1"/>
  <c r="BF150" i="74"/>
  <c r="BF155" i="74" s="1"/>
  <c r="BG150" i="74"/>
  <c r="BG155" i="74" s="1"/>
  <c r="BH150" i="74"/>
  <c r="BI150" i="74"/>
  <c r="BA148" i="74"/>
  <c r="BB148" i="74"/>
  <c r="BC148" i="74"/>
  <c r="BD148" i="74"/>
  <c r="BE148" i="74"/>
  <c r="BE153" i="74" s="1"/>
  <c r="BF148" i="74"/>
  <c r="BF153" i="74" s="1"/>
  <c r="BG148" i="74"/>
  <c r="BH148" i="74"/>
  <c r="BI148" i="74"/>
  <c r="AZ148" i="74"/>
  <c r="AZ139" i="74"/>
  <c r="BA139" i="74"/>
  <c r="BB139" i="74"/>
  <c r="BB144" i="74" s="1"/>
  <c r="BC139" i="74"/>
  <c r="BC144" i="74" s="1"/>
  <c r="BD139" i="74"/>
  <c r="BE139" i="74"/>
  <c r="BF139" i="74"/>
  <c r="BG139" i="74"/>
  <c r="BG144" i="74" s="1"/>
  <c r="BH139" i="74"/>
  <c r="BI139" i="74"/>
  <c r="AZ140" i="74"/>
  <c r="AZ145" i="74" s="1"/>
  <c r="BA140" i="74"/>
  <c r="BA145" i="74" s="1"/>
  <c r="BB140" i="74"/>
  <c r="BC140" i="74"/>
  <c r="BC145" i="74" s="1"/>
  <c r="BD140" i="74"/>
  <c r="BE140" i="74"/>
  <c r="BE145" i="74" s="1"/>
  <c r="BF140" i="74"/>
  <c r="BG140" i="74"/>
  <c r="BH140" i="74"/>
  <c r="BH145" i="74" s="1"/>
  <c r="BI140" i="74"/>
  <c r="BI145" i="74" s="1"/>
  <c r="BA138" i="74"/>
  <c r="BB138" i="74"/>
  <c r="BC138" i="74"/>
  <c r="BD138" i="74"/>
  <c r="BE138" i="74"/>
  <c r="BF138" i="74"/>
  <c r="BF143" i="74" s="1"/>
  <c r="BG138" i="74"/>
  <c r="BG143" i="74" s="1"/>
  <c r="BH138" i="74"/>
  <c r="BH143" i="74" s="1"/>
  <c r="BI138" i="74"/>
  <c r="AZ138" i="74"/>
  <c r="AZ129" i="74"/>
  <c r="BA129" i="74"/>
  <c r="BB129" i="74"/>
  <c r="BC129" i="74"/>
  <c r="BD129" i="74"/>
  <c r="BD134" i="74" s="1"/>
  <c r="BE129" i="74"/>
  <c r="BE134" i="74" s="1"/>
  <c r="BF129" i="74"/>
  <c r="BG129" i="74"/>
  <c r="BG134" i="74" s="1"/>
  <c r="BH129" i="74"/>
  <c r="BI129" i="74"/>
  <c r="AZ130" i="74"/>
  <c r="BA130" i="74"/>
  <c r="BA135" i="74" s="1"/>
  <c r="BB130" i="74"/>
  <c r="BC130" i="74"/>
  <c r="BC135" i="74" s="1"/>
  <c r="BD130" i="74"/>
  <c r="BD135" i="74" s="1"/>
  <c r="BE130" i="74"/>
  <c r="BE135" i="74" s="1"/>
  <c r="BF130" i="74"/>
  <c r="BG130" i="74"/>
  <c r="BH130" i="74"/>
  <c r="BI130" i="74"/>
  <c r="BI135" i="74" s="1"/>
  <c r="BA128" i="74"/>
  <c r="BB128" i="74"/>
  <c r="BC128" i="74"/>
  <c r="BD128" i="74"/>
  <c r="BE128" i="74"/>
  <c r="BF128" i="74"/>
  <c r="BG128" i="74"/>
  <c r="BH128" i="74"/>
  <c r="BH133" i="74" s="1"/>
  <c r="BI128" i="74"/>
  <c r="AZ128" i="74"/>
  <c r="AZ133" i="74" s="1"/>
  <c r="AZ119" i="74"/>
  <c r="BA119" i="74"/>
  <c r="BB119" i="74"/>
  <c r="BC119" i="74"/>
  <c r="BD119" i="74"/>
  <c r="BE119" i="74"/>
  <c r="BE124" i="74" s="1"/>
  <c r="BF119" i="74"/>
  <c r="BF124" i="74" s="1"/>
  <c r="BG119" i="74"/>
  <c r="BH119" i="74"/>
  <c r="BI119" i="74"/>
  <c r="AZ120" i="74"/>
  <c r="BA120" i="74"/>
  <c r="BB120" i="74"/>
  <c r="BC120" i="74"/>
  <c r="BC125" i="74" s="1"/>
  <c r="BD120" i="74"/>
  <c r="BE120" i="74"/>
  <c r="BE125" i="74" s="1"/>
  <c r="BF120" i="74"/>
  <c r="BG120" i="74"/>
  <c r="BH120" i="74"/>
  <c r="BI120" i="74"/>
  <c r="BA118" i="74"/>
  <c r="BB118" i="74"/>
  <c r="BC118" i="74"/>
  <c r="BC123" i="74" s="1"/>
  <c r="BD118" i="74"/>
  <c r="BD123" i="74" s="1"/>
  <c r="BE118" i="74"/>
  <c r="BF118" i="74"/>
  <c r="BG118" i="74"/>
  <c r="BH118" i="74"/>
  <c r="BH123" i="74" s="1"/>
  <c r="BI118" i="74"/>
  <c r="AZ118" i="74"/>
  <c r="AZ109" i="74"/>
  <c r="BA109" i="74"/>
  <c r="BA111" i="74" s="1"/>
  <c r="BB109" i="74"/>
  <c r="BC109" i="74"/>
  <c r="BD109" i="74"/>
  <c r="BE109" i="74"/>
  <c r="BE114" i="74" s="1"/>
  <c r="BF109" i="74"/>
  <c r="BF114" i="74" s="1"/>
  <c r="BG109" i="74"/>
  <c r="BH109" i="74"/>
  <c r="BI109" i="74"/>
  <c r="BI111" i="74" s="1"/>
  <c r="AZ110" i="74"/>
  <c r="BA110" i="74"/>
  <c r="BB110" i="74"/>
  <c r="BC110" i="74"/>
  <c r="BC115" i="74" s="1"/>
  <c r="BD110" i="74"/>
  <c r="BD115" i="74" s="1"/>
  <c r="BE110" i="74"/>
  <c r="BE115" i="74" s="1"/>
  <c r="BF110" i="74"/>
  <c r="BF115" i="74" s="1"/>
  <c r="BG110" i="74"/>
  <c r="BG115" i="74" s="1"/>
  <c r="BH110" i="74"/>
  <c r="BI110" i="74"/>
  <c r="BA108" i="74"/>
  <c r="BB108" i="74"/>
  <c r="BC108" i="74"/>
  <c r="BD108" i="74"/>
  <c r="BE108" i="74"/>
  <c r="BE113" i="74" s="1"/>
  <c r="BF108" i="74"/>
  <c r="BF113" i="74" s="1"/>
  <c r="BG108" i="74"/>
  <c r="BH108" i="74"/>
  <c r="BH113" i="74" s="1"/>
  <c r="BI108" i="74"/>
  <c r="AZ108" i="74"/>
  <c r="AZ99" i="74"/>
  <c r="BA99" i="74"/>
  <c r="BB99" i="74"/>
  <c r="BC99" i="74"/>
  <c r="BC101" i="74" s="1"/>
  <c r="BD99" i="74"/>
  <c r="BE99" i="74"/>
  <c r="BE104" i="74" s="1"/>
  <c r="BF99" i="74"/>
  <c r="BF104" i="74" s="1"/>
  <c r="BG99" i="74"/>
  <c r="BH99" i="74"/>
  <c r="BI99" i="74"/>
  <c r="BI104" i="74" s="1"/>
  <c r="AZ100" i="74"/>
  <c r="BA100" i="74"/>
  <c r="BB100" i="74"/>
  <c r="BC100" i="74"/>
  <c r="BC105" i="74" s="1"/>
  <c r="BD100" i="74"/>
  <c r="BD105" i="74" s="1"/>
  <c r="BE100" i="74"/>
  <c r="BE105" i="74" s="1"/>
  <c r="BF100" i="74"/>
  <c r="BG100" i="74"/>
  <c r="BG105" i="74" s="1"/>
  <c r="BH100" i="74"/>
  <c r="BH105" i="74" s="1"/>
  <c r="BI100" i="74"/>
  <c r="BI105" i="74" s="1"/>
  <c r="BA98" i="74"/>
  <c r="BB98" i="74"/>
  <c r="BC98" i="74"/>
  <c r="BD98" i="74"/>
  <c r="BE98" i="74"/>
  <c r="BF98" i="74"/>
  <c r="BF103" i="74" s="1"/>
  <c r="BG98" i="74"/>
  <c r="BH98" i="74"/>
  <c r="BH103" i="74" s="1"/>
  <c r="BI98" i="74"/>
  <c r="AZ98" i="74"/>
  <c r="AZ89" i="74"/>
  <c r="BA89" i="74"/>
  <c r="BA94" i="74" s="1"/>
  <c r="BB89" i="74"/>
  <c r="BC89" i="74"/>
  <c r="BC94" i="74" s="1"/>
  <c r="BD89" i="74"/>
  <c r="BE89" i="74"/>
  <c r="BE94" i="74" s="1"/>
  <c r="BF89" i="74"/>
  <c r="BF94" i="74" s="1"/>
  <c r="BG89" i="74"/>
  <c r="BH89" i="74"/>
  <c r="BI89" i="74"/>
  <c r="AZ90" i="74"/>
  <c r="BA90" i="74"/>
  <c r="BA95" i="74" s="1"/>
  <c r="BB90" i="74"/>
  <c r="BC90" i="74"/>
  <c r="BC95" i="74" s="1"/>
  <c r="BD90" i="74"/>
  <c r="BE90" i="74"/>
  <c r="BE95" i="74" s="1"/>
  <c r="BF90" i="74"/>
  <c r="BG90" i="74"/>
  <c r="BH90" i="74"/>
  <c r="BI90" i="74"/>
  <c r="BI95" i="74" s="1"/>
  <c r="BA88" i="74"/>
  <c r="BB88" i="74"/>
  <c r="BB91" i="74" s="1"/>
  <c r="BC88" i="74"/>
  <c r="BD88" i="74"/>
  <c r="BE88" i="74"/>
  <c r="BF88" i="74"/>
  <c r="BF93" i="74" s="1"/>
  <c r="BG88" i="74"/>
  <c r="BG93" i="74" s="1"/>
  <c r="BH88" i="74"/>
  <c r="BH93" i="74" s="1"/>
  <c r="BI88" i="74"/>
  <c r="AZ88" i="74"/>
  <c r="AZ91" i="74" s="1"/>
  <c r="AZ79" i="74"/>
  <c r="BA79" i="74"/>
  <c r="BB79" i="74"/>
  <c r="BC79" i="74"/>
  <c r="BD79" i="74"/>
  <c r="BE79" i="74"/>
  <c r="BE84" i="74" s="1"/>
  <c r="BF79" i="74"/>
  <c r="BF84" i="74" s="1"/>
  <c r="BG79" i="74"/>
  <c r="BH79" i="74"/>
  <c r="BI79" i="74"/>
  <c r="AZ80" i="74"/>
  <c r="BA80" i="74"/>
  <c r="BB80" i="74"/>
  <c r="BC80" i="74"/>
  <c r="BD80" i="74"/>
  <c r="BE80" i="74"/>
  <c r="BE85" i="74" s="1"/>
  <c r="BF80" i="74"/>
  <c r="BG80" i="74"/>
  <c r="BH80" i="74"/>
  <c r="BI80" i="74"/>
  <c r="BA78" i="74"/>
  <c r="BB78" i="74"/>
  <c r="BB81" i="74" s="1"/>
  <c r="BC78" i="74"/>
  <c r="BD78" i="74"/>
  <c r="BD83" i="74" s="1"/>
  <c r="BE78" i="74"/>
  <c r="BF78" i="74"/>
  <c r="BF83" i="74" s="1"/>
  <c r="BG78" i="74"/>
  <c r="BG83" i="74" s="1"/>
  <c r="BH78" i="74"/>
  <c r="BH83" i="74" s="1"/>
  <c r="BI78" i="74"/>
  <c r="AZ78" i="74"/>
  <c r="AZ83" i="74" s="1"/>
  <c r="AZ69" i="74"/>
  <c r="BA69" i="74"/>
  <c r="BA71" i="74" s="1"/>
  <c r="BB69" i="74"/>
  <c r="BC69" i="74"/>
  <c r="BD69" i="74"/>
  <c r="BE69" i="74"/>
  <c r="BE74" i="74" s="1"/>
  <c r="BF69" i="74"/>
  <c r="BG69" i="74"/>
  <c r="BH69" i="74"/>
  <c r="BI69" i="74"/>
  <c r="BI71" i="74" s="1"/>
  <c r="AZ70" i="74"/>
  <c r="BA70" i="74"/>
  <c r="BB70" i="74"/>
  <c r="BC70" i="74"/>
  <c r="BC75" i="74" s="1"/>
  <c r="BD70" i="74"/>
  <c r="BD75" i="74" s="1"/>
  <c r="BE70" i="74"/>
  <c r="BE75" i="74" s="1"/>
  <c r="BF70" i="74"/>
  <c r="BG70" i="74"/>
  <c r="BG75" i="74" s="1"/>
  <c r="BH70" i="74"/>
  <c r="BI70" i="74"/>
  <c r="BA68" i="74"/>
  <c r="BB68" i="74"/>
  <c r="BC68" i="74"/>
  <c r="BD68" i="74"/>
  <c r="BD73" i="74" s="1"/>
  <c r="BE68" i="74"/>
  <c r="BF68" i="74"/>
  <c r="BF73" i="74" s="1"/>
  <c r="BG68" i="74"/>
  <c r="BH68" i="74"/>
  <c r="BH73" i="74" s="1"/>
  <c r="BI68" i="74"/>
  <c r="AZ68" i="74"/>
  <c r="AZ59" i="74"/>
  <c r="BA59" i="74"/>
  <c r="BA64" i="74" s="1"/>
  <c r="BB59" i="74"/>
  <c r="BC59" i="74"/>
  <c r="BC64" i="74" s="1"/>
  <c r="BD59" i="74"/>
  <c r="BE59" i="74"/>
  <c r="BF59" i="74"/>
  <c r="BG59" i="74"/>
  <c r="BG64" i="74" s="1"/>
  <c r="BH59" i="74"/>
  <c r="BI59" i="74"/>
  <c r="BI64" i="74" s="1"/>
  <c r="AZ60" i="74"/>
  <c r="BA60" i="74"/>
  <c r="BA65" i="74" s="1"/>
  <c r="BB60" i="74"/>
  <c r="BC60" i="74"/>
  <c r="BD60" i="74"/>
  <c r="BD65" i="74" s="1"/>
  <c r="BE60" i="74"/>
  <c r="BF60" i="74"/>
  <c r="BG60" i="74"/>
  <c r="BG65" i="74" s="1"/>
  <c r="BH60" i="74"/>
  <c r="BI60" i="74"/>
  <c r="BI65" i="74" s="1"/>
  <c r="BA58" i="74"/>
  <c r="BB58" i="74"/>
  <c r="BC58" i="74"/>
  <c r="BD58" i="74"/>
  <c r="BE58" i="74"/>
  <c r="BF58" i="74"/>
  <c r="BF63" i="74" s="1"/>
  <c r="BG58" i="74"/>
  <c r="BH58" i="74"/>
  <c r="BI58" i="74"/>
  <c r="AZ58" i="74"/>
  <c r="AZ49" i="74"/>
  <c r="BA49" i="74"/>
  <c r="BB49" i="74"/>
  <c r="BC49" i="74"/>
  <c r="BD49" i="74"/>
  <c r="BE49" i="74"/>
  <c r="BF49" i="74"/>
  <c r="BG49" i="74"/>
  <c r="BH49" i="74"/>
  <c r="BI49" i="74"/>
  <c r="AZ50" i="74"/>
  <c r="BA50" i="74"/>
  <c r="BA55" i="74" s="1"/>
  <c r="BB50" i="74"/>
  <c r="BC50" i="74"/>
  <c r="BC55" i="74" s="1"/>
  <c r="BD50" i="74"/>
  <c r="BD55" i="74" s="1"/>
  <c r="BE50" i="74"/>
  <c r="BF50" i="74"/>
  <c r="BG50" i="74"/>
  <c r="BH50" i="74"/>
  <c r="BI50" i="74"/>
  <c r="BA48" i="74"/>
  <c r="BB48" i="74"/>
  <c r="BB53" i="74" s="1"/>
  <c r="BC48" i="74"/>
  <c r="BD48" i="74"/>
  <c r="BE48" i="74"/>
  <c r="BF48" i="74"/>
  <c r="BG48" i="74"/>
  <c r="BH48" i="74"/>
  <c r="BH53" i="74" s="1"/>
  <c r="BI48" i="74"/>
  <c r="AZ48" i="74"/>
  <c r="AZ51" i="74" s="1"/>
  <c r="AZ39" i="74"/>
  <c r="BA39" i="74"/>
  <c r="BB39" i="74"/>
  <c r="BC39" i="74"/>
  <c r="BD39" i="74"/>
  <c r="BE39" i="74"/>
  <c r="BE44" i="74" s="1"/>
  <c r="BF39" i="74"/>
  <c r="BG39" i="74"/>
  <c r="BG44" i="74" s="1"/>
  <c r="BH39" i="74"/>
  <c r="BI39" i="74"/>
  <c r="AZ40" i="74"/>
  <c r="BA40" i="74"/>
  <c r="BB40" i="74"/>
  <c r="BC40" i="74"/>
  <c r="BC45" i="74" s="1"/>
  <c r="BD40" i="74"/>
  <c r="BD45" i="74" s="1"/>
  <c r="BE40" i="74"/>
  <c r="BF40" i="74"/>
  <c r="BG40" i="74"/>
  <c r="BG45" i="74" s="1"/>
  <c r="BH40" i="74"/>
  <c r="BI40" i="74"/>
  <c r="BA38" i="74"/>
  <c r="BB38" i="74"/>
  <c r="BB41" i="74" s="1"/>
  <c r="BC38" i="74"/>
  <c r="BD38" i="74"/>
  <c r="BD43" i="74" s="1"/>
  <c r="BE38" i="74"/>
  <c r="BF38" i="74"/>
  <c r="BG38" i="74"/>
  <c r="BG43" i="74" s="1"/>
  <c r="BH38" i="74"/>
  <c r="BI38" i="74"/>
  <c r="AZ38" i="74"/>
  <c r="BC43" i="74"/>
  <c r="BA41" i="74"/>
  <c r="BB45" i="74"/>
  <c r="BD44" i="74"/>
  <c r="AZ28" i="74"/>
  <c r="BD24" i="74"/>
  <c r="AZ18" i="74"/>
  <c r="BH15" i="74"/>
  <c r="BB15" i="74"/>
  <c r="AZ15" i="74"/>
  <c r="BD14" i="74"/>
  <c r="BA11" i="74"/>
  <c r="BI11" i="74"/>
  <c r="BA13" i="74"/>
  <c r="BB13" i="74"/>
  <c r="BC13" i="74"/>
  <c r="BE13" i="74"/>
  <c r="BF13" i="74"/>
  <c r="BG13" i="74"/>
  <c r="BH13" i="74"/>
  <c r="BI13" i="74"/>
  <c r="AZ14" i="74"/>
  <c r="BA14" i="74"/>
  <c r="BC14" i="74"/>
  <c r="BH14" i="74"/>
  <c r="BI14" i="74"/>
  <c r="BA15" i="74"/>
  <c r="BD15" i="74"/>
  <c r="BF15" i="74"/>
  <c r="BG15" i="74"/>
  <c r="BI15" i="74"/>
  <c r="AZ8" i="74"/>
  <c r="AZ11" i="74" s="1"/>
  <c r="BC241" i="74"/>
  <c r="BI245" i="74"/>
  <c r="BH245" i="74"/>
  <c r="BG245" i="74"/>
  <c r="BC245" i="74"/>
  <c r="BB245" i="74"/>
  <c r="BA245" i="74"/>
  <c r="AZ245" i="74"/>
  <c r="BI244" i="74"/>
  <c r="BE244" i="74"/>
  <c r="BD244" i="74"/>
  <c r="BC244" i="74"/>
  <c r="BB244" i="74"/>
  <c r="BA244" i="74"/>
  <c r="BI241" i="74"/>
  <c r="BD243" i="74"/>
  <c r="BB243" i="74"/>
  <c r="BA241" i="74"/>
  <c r="BD235" i="74"/>
  <c r="BF234" i="74"/>
  <c r="BC231" i="74"/>
  <c r="BI235" i="74"/>
  <c r="BG235" i="74"/>
  <c r="BD231" i="74"/>
  <c r="BC235" i="74"/>
  <c r="BB235" i="74"/>
  <c r="BA235" i="74"/>
  <c r="BI234" i="74"/>
  <c r="BH234" i="74"/>
  <c r="BE234" i="74"/>
  <c r="BD234" i="74"/>
  <c r="BC234" i="74"/>
  <c r="BA234" i="74"/>
  <c r="AZ234" i="74"/>
  <c r="BI231" i="74"/>
  <c r="BF233" i="74"/>
  <c r="BD233" i="74"/>
  <c r="BC233" i="74"/>
  <c r="BB233" i="74"/>
  <c r="BA231" i="74"/>
  <c r="BC221" i="74"/>
  <c r="BG225" i="74"/>
  <c r="BF225" i="74"/>
  <c r="BC225" i="74"/>
  <c r="BI224" i="74"/>
  <c r="BH224" i="74"/>
  <c r="BF221" i="74"/>
  <c r="BE224" i="74"/>
  <c r="BB224" i="74"/>
  <c r="BA224" i="74"/>
  <c r="AZ224" i="74"/>
  <c r="BE223" i="74"/>
  <c r="BD223" i="74"/>
  <c r="BC223" i="74"/>
  <c r="BB223" i="74"/>
  <c r="AZ221" i="74"/>
  <c r="BI215" i="74"/>
  <c r="BH215" i="74"/>
  <c r="BG215" i="74"/>
  <c r="BF215" i="74"/>
  <c r="BC215" i="74"/>
  <c r="BA215" i="74"/>
  <c r="AZ215" i="74"/>
  <c r="BI214" i="74"/>
  <c r="BH214" i="74"/>
  <c r="BE214" i="74"/>
  <c r="BC214" i="74"/>
  <c r="BB214" i="74"/>
  <c r="BA214" i="74"/>
  <c r="AZ214" i="74"/>
  <c r="BE213" i="74"/>
  <c r="BD213" i="74"/>
  <c r="BB213" i="74"/>
  <c r="AZ211" i="74"/>
  <c r="BH203" i="74"/>
  <c r="BH205" i="74"/>
  <c r="BG205" i="74"/>
  <c r="BF205" i="74"/>
  <c r="AZ205" i="74"/>
  <c r="BI204" i="74"/>
  <c r="BH204" i="74"/>
  <c r="BG204" i="74"/>
  <c r="BB204" i="74"/>
  <c r="BA204" i="74"/>
  <c r="AZ204" i="74"/>
  <c r="BH201" i="74"/>
  <c r="BF203" i="74"/>
  <c r="AZ201" i="74"/>
  <c r="BC191" i="74"/>
  <c r="BI195" i="74"/>
  <c r="BG195" i="74"/>
  <c r="BF195" i="74"/>
  <c r="BD191" i="74"/>
  <c r="BC195" i="74"/>
  <c r="BA195" i="74"/>
  <c r="BI194" i="74"/>
  <c r="BG194" i="74"/>
  <c r="BE194" i="74"/>
  <c r="BC194" i="74"/>
  <c r="BA194" i="74"/>
  <c r="BI191" i="74"/>
  <c r="BD193" i="74"/>
  <c r="BC193" i="74"/>
  <c r="BB193" i="74"/>
  <c r="BA191" i="74"/>
  <c r="BD185" i="74"/>
  <c r="BI185" i="74"/>
  <c r="BG185" i="74"/>
  <c r="BF185" i="74"/>
  <c r="BC185" i="74"/>
  <c r="BA185" i="74"/>
  <c r="AZ185" i="74"/>
  <c r="BI184" i="74"/>
  <c r="BH184" i="74"/>
  <c r="BF181" i="74"/>
  <c r="BE184" i="74"/>
  <c r="BC184" i="74"/>
  <c r="BB184" i="74"/>
  <c r="BA184" i="74"/>
  <c r="AZ184" i="74"/>
  <c r="BF183" i="74"/>
  <c r="BE183" i="74"/>
  <c r="BD183" i="74"/>
  <c r="BB183" i="74"/>
  <c r="BH173" i="74"/>
  <c r="AZ173" i="74"/>
  <c r="BI175" i="74"/>
  <c r="BH175" i="74"/>
  <c r="BG175" i="74"/>
  <c r="BF175" i="74"/>
  <c r="BC175" i="74"/>
  <c r="BA175" i="74"/>
  <c r="AZ175" i="74"/>
  <c r="BI174" i="74"/>
  <c r="BH174" i="74"/>
  <c r="BC174" i="74"/>
  <c r="BB174" i="74"/>
  <c r="BA174" i="74"/>
  <c r="AZ174" i="74"/>
  <c r="BE173" i="74"/>
  <c r="BD173" i="74"/>
  <c r="BD165" i="74"/>
  <c r="BH164" i="74"/>
  <c r="BI165" i="74"/>
  <c r="BH165" i="74"/>
  <c r="BG165" i="74"/>
  <c r="BF165" i="74"/>
  <c r="BE165" i="74"/>
  <c r="BC165" i="74"/>
  <c r="BA165" i="74"/>
  <c r="AZ165" i="74"/>
  <c r="BI164" i="74"/>
  <c r="BG164" i="74"/>
  <c r="BF164" i="74"/>
  <c r="BC164" i="74"/>
  <c r="BB164" i="74"/>
  <c r="BA164" i="74"/>
  <c r="AZ164" i="74"/>
  <c r="BI161" i="74"/>
  <c r="BE163" i="74"/>
  <c r="BA161" i="74"/>
  <c r="BH153" i="74"/>
  <c r="AZ153" i="74"/>
  <c r="BC151" i="74"/>
  <c r="BI155" i="74"/>
  <c r="BH155" i="74"/>
  <c r="BB155" i="74"/>
  <c r="BA155" i="74"/>
  <c r="AZ155" i="74"/>
  <c r="BD154" i="74"/>
  <c r="BC154" i="74"/>
  <c r="BB154" i="74"/>
  <c r="BG153" i="74"/>
  <c r="BD153" i="74"/>
  <c r="BC153" i="74"/>
  <c r="BB151" i="74"/>
  <c r="BD145" i="74"/>
  <c r="BH144" i="74"/>
  <c r="AZ143" i="74"/>
  <c r="BG145" i="74"/>
  <c r="BF145" i="74"/>
  <c r="BD141" i="74"/>
  <c r="BB145" i="74"/>
  <c r="BF144" i="74"/>
  <c r="BE144" i="74"/>
  <c r="BD144" i="74"/>
  <c r="AZ144" i="74"/>
  <c r="BE143" i="74"/>
  <c r="BD143" i="74"/>
  <c r="BC143" i="74"/>
  <c r="BH134" i="74"/>
  <c r="BH135" i="74"/>
  <c r="BG135" i="74"/>
  <c r="BF135" i="74"/>
  <c r="AZ135" i="74"/>
  <c r="BI134" i="74"/>
  <c r="BF134" i="74"/>
  <c r="BB134" i="74"/>
  <c r="BA134" i="74"/>
  <c r="AZ134" i="74"/>
  <c r="BG133" i="74"/>
  <c r="BF133" i="74"/>
  <c r="BE133" i="74"/>
  <c r="BD133" i="74"/>
  <c r="BC133" i="74"/>
  <c r="BI125" i="74"/>
  <c r="BH125" i="74"/>
  <c r="BG125" i="74"/>
  <c r="BF125" i="74"/>
  <c r="BB125" i="74"/>
  <c r="BA125" i="74"/>
  <c r="AZ125" i="74"/>
  <c r="BI124" i="74"/>
  <c r="BD124" i="74"/>
  <c r="BC124" i="74"/>
  <c r="BB124" i="74"/>
  <c r="BA124" i="74"/>
  <c r="AZ121" i="74"/>
  <c r="BI121" i="74"/>
  <c r="BG123" i="74"/>
  <c r="BF123" i="74"/>
  <c r="BE123" i="74"/>
  <c r="BA121" i="74"/>
  <c r="AZ123" i="74"/>
  <c r="BI115" i="74"/>
  <c r="BH115" i="74"/>
  <c r="BB115" i="74"/>
  <c r="BA115" i="74"/>
  <c r="AZ115" i="74"/>
  <c r="BD114" i="74"/>
  <c r="BC114" i="74"/>
  <c r="BB114" i="74"/>
  <c r="BG113" i="74"/>
  <c r="BD113" i="74"/>
  <c r="BC113" i="74"/>
  <c r="BB111" i="74"/>
  <c r="AZ113" i="74"/>
  <c r="BF105" i="74"/>
  <c r="BB105" i="74"/>
  <c r="BA105" i="74"/>
  <c r="BD104" i="74"/>
  <c r="BB104" i="74"/>
  <c r="BG103" i="74"/>
  <c r="BE103" i="74"/>
  <c r="BD103" i="74"/>
  <c r="BC103" i="74"/>
  <c r="BB101" i="74"/>
  <c r="AZ103" i="74"/>
  <c r="BD91" i="74"/>
  <c r="BH95" i="74"/>
  <c r="BG95" i="74"/>
  <c r="BF95" i="74"/>
  <c r="BD95" i="74"/>
  <c r="BB95" i="74"/>
  <c r="AZ95" i="74"/>
  <c r="BI94" i="74"/>
  <c r="BD94" i="74"/>
  <c r="BB94" i="74"/>
  <c r="BE93" i="74"/>
  <c r="BD93" i="74"/>
  <c r="BC93" i="74"/>
  <c r="BA91" i="74"/>
  <c r="BI85" i="74"/>
  <c r="BH85" i="74"/>
  <c r="BG85" i="74"/>
  <c r="BF85" i="74"/>
  <c r="BD85" i="74"/>
  <c r="BC85" i="74"/>
  <c r="BB85" i="74"/>
  <c r="BA85" i="74"/>
  <c r="AZ85" i="74"/>
  <c r="BI84" i="74"/>
  <c r="BD84" i="74"/>
  <c r="BC84" i="74"/>
  <c r="BB84" i="74"/>
  <c r="BA84" i="74"/>
  <c r="BI81" i="74"/>
  <c r="BE83" i="74"/>
  <c r="BC83" i="74"/>
  <c r="BA81" i="74"/>
  <c r="BI75" i="74"/>
  <c r="BH75" i="74"/>
  <c r="BF75" i="74"/>
  <c r="BB75" i="74"/>
  <c r="BA75" i="74"/>
  <c r="AZ75" i="74"/>
  <c r="BF74" i="74"/>
  <c r="BD74" i="74"/>
  <c r="BC74" i="74"/>
  <c r="BB74" i="74"/>
  <c r="AZ71" i="74"/>
  <c r="BG73" i="74"/>
  <c r="BE73" i="74"/>
  <c r="BC73" i="74"/>
  <c r="BB71" i="74"/>
  <c r="AZ73" i="74"/>
  <c r="BB61" i="74"/>
  <c r="BH65" i="74"/>
  <c r="BF65" i="74"/>
  <c r="BC65" i="74"/>
  <c r="BB65" i="74"/>
  <c r="AZ65" i="74"/>
  <c r="BH64" i="74"/>
  <c r="BE64" i="74"/>
  <c r="BD64" i="74"/>
  <c r="BB64" i="74"/>
  <c r="AZ64" i="74"/>
  <c r="BG63" i="74"/>
  <c r="BE63" i="74"/>
  <c r="BD63" i="74"/>
  <c r="BC63" i="74"/>
  <c r="BB63" i="74"/>
  <c r="AZ61" i="74"/>
  <c r="BH55" i="74"/>
  <c r="BG55" i="74"/>
  <c r="BF55" i="74"/>
  <c r="BB55" i="74"/>
  <c r="AZ55" i="74"/>
  <c r="BI54" i="74"/>
  <c r="BH54" i="74"/>
  <c r="BF51" i="74"/>
  <c r="BD54" i="74"/>
  <c r="BC54" i="74"/>
  <c r="BB54" i="74"/>
  <c r="BA54" i="74"/>
  <c r="AZ54" i="74"/>
  <c r="BG53" i="74"/>
  <c r="BF53" i="74"/>
  <c r="BE53" i="74"/>
  <c r="BD53" i="74"/>
  <c r="BC53" i="74"/>
  <c r="BI45" i="74"/>
  <c r="BH45" i="74"/>
  <c r="BF45" i="74"/>
  <c r="BA45" i="74"/>
  <c r="AZ45" i="74"/>
  <c r="BH44" i="74"/>
  <c r="BC44" i="74"/>
  <c r="BB44" i="74"/>
  <c r="AZ44" i="74"/>
  <c r="BE43" i="74"/>
  <c r="BI35" i="74"/>
  <c r="BH35" i="74"/>
  <c r="BG35" i="74"/>
  <c r="BF35" i="74"/>
  <c r="BB35" i="74"/>
  <c r="AZ35" i="74"/>
  <c r="BI34" i="74"/>
  <c r="BF31" i="74"/>
  <c r="BD34" i="74"/>
  <c r="BB34" i="74"/>
  <c r="BA34" i="74"/>
  <c r="BG33" i="74"/>
  <c r="BF33" i="74"/>
  <c r="BE33" i="74"/>
  <c r="BD33" i="74"/>
  <c r="AZ31" i="74"/>
  <c r="BI25" i="74"/>
  <c r="BG25" i="74"/>
  <c r="BA25" i="74"/>
  <c r="BI24" i="74"/>
  <c r="BG24" i="74"/>
  <c r="BC24" i="74"/>
  <c r="BA24" i="74"/>
  <c r="BI21" i="74"/>
  <c r="BD23" i="74"/>
  <c r="BC23" i="74"/>
  <c r="BB23" i="74"/>
  <c r="BA21" i="74"/>
  <c r="BB21" i="74" l="1"/>
  <c r="BD86" i="74"/>
  <c r="BI171" i="74"/>
  <c r="BA171" i="74"/>
  <c r="BI211" i="74"/>
  <c r="BA211" i="74"/>
  <c r="BH221" i="74"/>
  <c r="BF231" i="74"/>
  <c r="BD241" i="74"/>
  <c r="BI31" i="74"/>
  <c r="BA31" i="74"/>
  <c r="BB11" i="74"/>
  <c r="AZ41" i="74"/>
  <c r="BI51" i="74"/>
  <c r="BC81" i="74"/>
  <c r="BB121" i="74"/>
  <c r="BD81" i="74"/>
  <c r="BB185" i="74"/>
  <c r="BA101" i="74"/>
  <c r="BC131" i="74"/>
  <c r="BI141" i="74"/>
  <c r="BA141" i="74"/>
  <c r="BA74" i="74"/>
  <c r="BD171" i="74"/>
  <c r="BC31" i="74"/>
  <c r="AZ21" i="74"/>
  <c r="AZ25" i="74"/>
  <c r="AZ93" i="74"/>
  <c r="BC134" i="74"/>
  <c r="BC136" i="74" s="1"/>
  <c r="BH225" i="74"/>
  <c r="AZ101" i="74"/>
  <c r="AZ111" i="74"/>
  <c r="BD121" i="74"/>
  <c r="BB131" i="74"/>
  <c r="BH181" i="74"/>
  <c r="BB43" i="74"/>
  <c r="BA104" i="74"/>
  <c r="BI114" i="74"/>
  <c r="BI144" i="74"/>
  <c r="BA154" i="74"/>
  <c r="BE191" i="74"/>
  <c r="BH211" i="74"/>
  <c r="BE231" i="74"/>
  <c r="BB241" i="74"/>
  <c r="BB51" i="74"/>
  <c r="BB161" i="74"/>
  <c r="BG71" i="74"/>
  <c r="BA35" i="74"/>
  <c r="BI41" i="74"/>
  <c r="BE61" i="74"/>
  <c r="BG101" i="74"/>
  <c r="BI74" i="74"/>
  <c r="BC104" i="74"/>
  <c r="BG111" i="74"/>
  <c r="BC66" i="74"/>
  <c r="BC35" i="74"/>
  <c r="BA114" i="74"/>
  <c r="BA144" i="74"/>
  <c r="BC213" i="74"/>
  <c r="BF235" i="74"/>
  <c r="BI151" i="74"/>
  <c r="BI101" i="74"/>
  <c r="BE221" i="74"/>
  <c r="BB24" i="74"/>
  <c r="BH51" i="74"/>
  <c r="BI55" i="74"/>
  <c r="BD96" i="74"/>
  <c r="BB135" i="74"/>
  <c r="BI205" i="74"/>
  <c r="BF241" i="74"/>
  <c r="BF61" i="74"/>
  <c r="BF126" i="74"/>
  <c r="BC91" i="74"/>
  <c r="AZ105" i="74"/>
  <c r="BG51" i="74"/>
  <c r="BG91" i="74"/>
  <c r="BH11" i="74"/>
  <c r="BA51" i="74"/>
  <c r="BI61" i="74"/>
  <c r="BB141" i="74"/>
  <c r="AZ244" i="74"/>
  <c r="BE15" i="74"/>
  <c r="BA61" i="74"/>
  <c r="AZ81" i="74"/>
  <c r="BC161" i="74"/>
  <c r="AZ13" i="74"/>
  <c r="AZ16" i="74" s="1"/>
  <c r="BE41" i="74"/>
  <c r="BE51" i="74"/>
  <c r="BB191" i="74"/>
  <c r="BB66" i="74"/>
  <c r="BD125" i="74"/>
  <c r="BB186" i="74"/>
  <c r="AZ195" i="74"/>
  <c r="BA205" i="74"/>
  <c r="AZ231" i="74"/>
  <c r="BG121" i="74"/>
  <c r="BD161" i="74"/>
  <c r="BH231" i="74"/>
  <c r="BH21" i="74"/>
  <c r="BD184" i="74"/>
  <c r="BD186" i="74" s="1"/>
  <c r="BI131" i="74"/>
  <c r="BA131" i="74"/>
  <c r="BC171" i="74"/>
  <c r="BD201" i="74"/>
  <c r="BI221" i="74"/>
  <c r="BA221" i="74"/>
  <c r="BD221" i="74"/>
  <c r="BC236" i="74"/>
  <c r="BB234" i="74"/>
  <c r="BB236" i="74" s="1"/>
  <c r="BH41" i="74"/>
  <c r="BI91" i="74"/>
  <c r="BE201" i="74"/>
  <c r="BD211" i="74"/>
  <c r="BH31" i="74"/>
  <c r="BC11" i="74"/>
  <c r="BG11" i="74"/>
  <c r="BF11" i="74"/>
  <c r="BG26" i="74"/>
  <c r="BF21" i="74"/>
  <c r="BE21" i="74"/>
  <c r="BE31" i="74"/>
  <c r="BB246" i="74"/>
  <c r="BH241" i="74"/>
  <c r="BG246" i="74"/>
  <c r="BE241" i="74"/>
  <c r="BA225" i="74"/>
  <c r="BI225" i="74"/>
  <c r="BB225" i="74"/>
  <c r="BB226" i="74" s="1"/>
  <c r="BG226" i="74"/>
  <c r="BD214" i="74"/>
  <c r="BB211" i="74"/>
  <c r="BG216" i="74"/>
  <c r="BB216" i="74"/>
  <c r="BE211" i="74"/>
  <c r="BD204" i="74"/>
  <c r="BD206" i="74" s="1"/>
  <c r="BC201" i="74"/>
  <c r="BB201" i="74"/>
  <c r="BE204" i="74"/>
  <c r="BC206" i="74"/>
  <c r="BF201" i="74"/>
  <c r="BB203" i="74"/>
  <c r="BB206" i="74" s="1"/>
  <c r="BB195" i="74"/>
  <c r="BB196" i="74" s="1"/>
  <c r="BH191" i="74"/>
  <c r="BG196" i="74"/>
  <c r="BF191" i="74"/>
  <c r="BC186" i="74"/>
  <c r="BC181" i="74"/>
  <c r="BB171" i="74"/>
  <c r="BE171" i="74"/>
  <c r="BC176" i="74"/>
  <c r="BD174" i="74"/>
  <c r="BD176" i="74" s="1"/>
  <c r="BC166" i="74"/>
  <c r="BD164" i="74"/>
  <c r="BD166" i="74"/>
  <c r="BC156" i="74"/>
  <c r="BD156" i="74"/>
  <c r="BD151" i="74"/>
  <c r="BC146" i="74"/>
  <c r="BD146" i="74"/>
  <c r="BC141" i="74"/>
  <c r="BD136" i="74"/>
  <c r="BD131" i="74"/>
  <c r="BE126" i="74"/>
  <c r="BD126" i="74"/>
  <c r="BC121" i="74"/>
  <c r="BH121" i="74"/>
  <c r="BD116" i="74"/>
  <c r="BC111" i="74"/>
  <c r="BE116" i="74"/>
  <c r="BD111" i="74"/>
  <c r="BF116" i="74"/>
  <c r="BH111" i="74"/>
  <c r="BD106" i="74"/>
  <c r="BD101" i="74"/>
  <c r="BE106" i="74"/>
  <c r="BF106" i="74"/>
  <c r="BH101" i="74"/>
  <c r="BE96" i="74"/>
  <c r="BH91" i="74"/>
  <c r="BE86" i="74"/>
  <c r="BG81" i="74"/>
  <c r="BH81" i="74"/>
  <c r="BD76" i="74"/>
  <c r="BC71" i="74"/>
  <c r="BE76" i="74"/>
  <c r="BD71" i="74"/>
  <c r="BH71" i="74"/>
  <c r="BD66" i="74"/>
  <c r="BH61" i="74"/>
  <c r="BG66" i="74"/>
  <c r="BC56" i="74"/>
  <c r="BB56" i="74"/>
  <c r="BE54" i="74"/>
  <c r="BG46" i="74"/>
  <c r="BF41" i="74"/>
  <c r="BA44" i="74"/>
  <c r="BI44" i="74"/>
  <c r="BB46" i="74"/>
  <c r="BF43" i="74"/>
  <c r="BF23" i="74"/>
  <c r="BB25" i="74"/>
  <c r="BE24" i="74"/>
  <c r="BD16" i="74"/>
  <c r="BC15" i="74"/>
  <c r="BC16" i="74" s="1"/>
  <c r="BE14" i="74"/>
  <c r="BD11" i="74"/>
  <c r="BB14" i="74"/>
  <c r="BB16" i="74" s="1"/>
  <c r="BF76" i="74"/>
  <c r="BF86" i="74"/>
  <c r="BF96" i="74"/>
  <c r="BC76" i="74"/>
  <c r="BC86" i="74"/>
  <c r="BC96" i="74"/>
  <c r="BC106" i="74"/>
  <c r="BC116" i="74"/>
  <c r="BC126" i="74"/>
  <c r="BA73" i="74"/>
  <c r="BA76" i="74" s="1"/>
  <c r="BI73" i="74"/>
  <c r="BG74" i="74"/>
  <c r="BG76" i="74" s="1"/>
  <c r="BA83" i="74"/>
  <c r="BA86" i="74" s="1"/>
  <c r="BI83" i="74"/>
  <c r="BI86" i="74" s="1"/>
  <c r="BG84" i="74"/>
  <c r="BG86" i="74" s="1"/>
  <c r="BA93" i="74"/>
  <c r="BA96" i="74" s="1"/>
  <c r="BI93" i="74"/>
  <c r="BI96" i="74" s="1"/>
  <c r="BG94" i="74"/>
  <c r="BG96" i="74" s="1"/>
  <c r="BA103" i="74"/>
  <c r="BA106" i="74" s="1"/>
  <c r="BI103" i="74"/>
  <c r="BI106" i="74" s="1"/>
  <c r="BG104" i="74"/>
  <c r="BG106" i="74" s="1"/>
  <c r="BA113" i="74"/>
  <c r="BA116" i="74" s="1"/>
  <c r="BI113" i="74"/>
  <c r="BI116" i="74" s="1"/>
  <c r="BG114" i="74"/>
  <c r="BG116" i="74" s="1"/>
  <c r="BA123" i="74"/>
  <c r="BA126" i="74" s="1"/>
  <c r="BI123" i="74"/>
  <c r="BI126" i="74" s="1"/>
  <c r="BG124" i="74"/>
  <c r="BG126" i="74" s="1"/>
  <c r="AZ136" i="74"/>
  <c r="AZ146" i="74"/>
  <c r="AZ156" i="74"/>
  <c r="AZ166" i="74"/>
  <c r="AZ176" i="74"/>
  <c r="BH206" i="74"/>
  <c r="BB73" i="74"/>
  <c r="BB76" i="74" s="1"/>
  <c r="AZ74" i="74"/>
  <c r="AZ76" i="74" s="1"/>
  <c r="BH74" i="74"/>
  <c r="BH76" i="74" s="1"/>
  <c r="BB83" i="74"/>
  <c r="BB86" i="74" s="1"/>
  <c r="AZ84" i="74"/>
  <c r="AZ86" i="74" s="1"/>
  <c r="BH84" i="74"/>
  <c r="BH86" i="74" s="1"/>
  <c r="BB93" i="74"/>
  <c r="BB96" i="74" s="1"/>
  <c r="AZ94" i="74"/>
  <c r="BH94" i="74"/>
  <c r="BH96" i="74" s="1"/>
  <c r="BB103" i="74"/>
  <c r="BB106" i="74" s="1"/>
  <c r="AZ104" i="74"/>
  <c r="AZ106" i="74" s="1"/>
  <c r="BH104" i="74"/>
  <c r="BH106" i="74" s="1"/>
  <c r="BB113" i="74"/>
  <c r="BB116" i="74" s="1"/>
  <c r="AZ114" i="74"/>
  <c r="AZ116" i="74" s="1"/>
  <c r="BN116" i="74" s="1"/>
  <c r="BH114" i="74"/>
  <c r="BH116" i="74" s="1"/>
  <c r="BB123" i="74"/>
  <c r="BB126" i="74" s="1"/>
  <c r="AZ124" i="74"/>
  <c r="AZ126" i="74" s="1"/>
  <c r="BH124" i="74"/>
  <c r="BH126" i="74" s="1"/>
  <c r="BA133" i="74"/>
  <c r="BA136" i="74" s="1"/>
  <c r="BA143" i="74"/>
  <c r="BA146" i="74" s="1"/>
  <c r="BA153" i="74"/>
  <c r="BA163" i="74"/>
  <c r="BA166" i="74" s="1"/>
  <c r="BA173" i="74"/>
  <c r="BA176" i="74" s="1"/>
  <c r="AZ223" i="74"/>
  <c r="AZ226" i="74" s="1"/>
  <c r="BE71" i="74"/>
  <c r="BE81" i="74"/>
  <c r="BE91" i="74"/>
  <c r="BE101" i="74"/>
  <c r="BE111" i="74"/>
  <c r="BE121" i="74"/>
  <c r="BB133" i="74"/>
  <c r="BB143" i="74"/>
  <c r="BB146" i="74" s="1"/>
  <c r="BB153" i="74"/>
  <c r="BB156" i="74" s="1"/>
  <c r="BB163" i="74"/>
  <c r="BB166" i="74" s="1"/>
  <c r="BB173" i="74"/>
  <c r="BB176" i="74" s="1"/>
  <c r="BE175" i="74"/>
  <c r="BE176" i="74" s="1"/>
  <c r="AZ193" i="74"/>
  <c r="BH223" i="74"/>
  <c r="BH226" i="74" s="1"/>
  <c r="BD236" i="74"/>
  <c r="BF71" i="74"/>
  <c r="BF81" i="74"/>
  <c r="BF91" i="74"/>
  <c r="BF101" i="74"/>
  <c r="BF111" i="74"/>
  <c r="BF121" i="74"/>
  <c r="BH136" i="74"/>
  <c r="BH146" i="74"/>
  <c r="BH156" i="74"/>
  <c r="BH166" i="74"/>
  <c r="BH176" i="74"/>
  <c r="BH193" i="74"/>
  <c r="BH196" i="74" s="1"/>
  <c r="BF224" i="74"/>
  <c r="BF226" i="74" s="1"/>
  <c r="AZ243" i="74"/>
  <c r="AZ246" i="74" s="1"/>
  <c r="BE136" i="74"/>
  <c r="BI133" i="74"/>
  <c r="BI136" i="74" s="1"/>
  <c r="BE146" i="74"/>
  <c r="BI143" i="74"/>
  <c r="BE156" i="74"/>
  <c r="BI153" i="74"/>
  <c r="BI156" i="74" s="1"/>
  <c r="BE166" i="74"/>
  <c r="BI163" i="74"/>
  <c r="BI166" i="74" s="1"/>
  <c r="BI173" i="74"/>
  <c r="BI176" i="74" s="1"/>
  <c r="BG186" i="74"/>
  <c r="BF194" i="74"/>
  <c r="BF196" i="74" s="1"/>
  <c r="AZ213" i="74"/>
  <c r="AZ216" i="74" s="1"/>
  <c r="BC226" i="74"/>
  <c r="BD225" i="74"/>
  <c r="BD226" i="74" s="1"/>
  <c r="BF236" i="74"/>
  <c r="BH243" i="74"/>
  <c r="BH246" i="74" s="1"/>
  <c r="BF136" i="74"/>
  <c r="BF146" i="74"/>
  <c r="BF156" i="74"/>
  <c r="BF166" i="74"/>
  <c r="BF176" i="74"/>
  <c r="AZ183" i="74"/>
  <c r="AZ186" i="74" s="1"/>
  <c r="BC196" i="74"/>
  <c r="BD195" i="74"/>
  <c r="BF206" i="74"/>
  <c r="BH213" i="74"/>
  <c r="BH216" i="74" s="1"/>
  <c r="BG236" i="74"/>
  <c r="BF244" i="74"/>
  <c r="BF246" i="74" s="1"/>
  <c r="BG136" i="74"/>
  <c r="BG146" i="74"/>
  <c r="BG156" i="74"/>
  <c r="BG166" i="74"/>
  <c r="BG176" i="74"/>
  <c r="BH183" i="74"/>
  <c r="BH186" i="74" s="1"/>
  <c r="BD196" i="74"/>
  <c r="BG206" i="74"/>
  <c r="BF214" i="74"/>
  <c r="BF216" i="74" s="1"/>
  <c r="AZ233" i="74"/>
  <c r="AZ236" i="74" s="1"/>
  <c r="BC246" i="74"/>
  <c r="BD245" i="74"/>
  <c r="BD246" i="74" s="1"/>
  <c r="AZ131" i="74"/>
  <c r="BH131" i="74"/>
  <c r="AZ141" i="74"/>
  <c r="BH141" i="74"/>
  <c r="AZ151" i="74"/>
  <c r="BH151" i="74"/>
  <c r="AZ161" i="74"/>
  <c r="BH161" i="74"/>
  <c r="AZ171" i="74"/>
  <c r="BH171" i="74"/>
  <c r="BF171" i="74"/>
  <c r="BF184" i="74"/>
  <c r="BF186" i="74" s="1"/>
  <c r="AZ203" i="74"/>
  <c r="AZ206" i="74" s="1"/>
  <c r="BC216" i="74"/>
  <c r="BD215" i="74"/>
  <c r="BH233" i="74"/>
  <c r="BH236" i="74" s="1"/>
  <c r="BA183" i="74"/>
  <c r="BA186" i="74" s="1"/>
  <c r="BI183" i="74"/>
  <c r="BI186" i="74" s="1"/>
  <c r="BE185" i="74"/>
  <c r="BE186" i="74" s="1"/>
  <c r="BA193" i="74"/>
  <c r="BA196" i="74" s="1"/>
  <c r="BI193" i="74"/>
  <c r="BI196" i="74" s="1"/>
  <c r="BE195" i="74"/>
  <c r="BE196" i="74" s="1"/>
  <c r="BA203" i="74"/>
  <c r="BI203" i="74"/>
  <c r="BI206" i="74" s="1"/>
  <c r="BE205" i="74"/>
  <c r="BA213" i="74"/>
  <c r="BA216" i="74" s="1"/>
  <c r="BI213" i="74"/>
  <c r="BI216" i="74" s="1"/>
  <c r="BE215" i="74"/>
  <c r="BE216" i="74" s="1"/>
  <c r="BA223" i="74"/>
  <c r="BA226" i="74" s="1"/>
  <c r="BI223" i="74"/>
  <c r="BE225" i="74"/>
  <c r="BE226" i="74" s="1"/>
  <c r="BA233" i="74"/>
  <c r="BA236" i="74" s="1"/>
  <c r="BI233" i="74"/>
  <c r="BI236" i="74" s="1"/>
  <c r="BE235" i="74"/>
  <c r="BE236" i="74" s="1"/>
  <c r="BA243" i="74"/>
  <c r="BA246" i="74" s="1"/>
  <c r="BI243" i="74"/>
  <c r="BI246" i="74" s="1"/>
  <c r="BE245" i="74"/>
  <c r="BE246" i="74" s="1"/>
  <c r="BE131" i="74"/>
  <c r="BE141" i="74"/>
  <c r="BE151" i="74"/>
  <c r="BE161" i="74"/>
  <c r="BF131" i="74"/>
  <c r="BF141" i="74"/>
  <c r="BF151" i="74"/>
  <c r="BF161" i="74"/>
  <c r="BG131" i="74"/>
  <c r="BG141" i="74"/>
  <c r="BG151" i="74"/>
  <c r="BG161" i="74"/>
  <c r="BG171" i="74"/>
  <c r="BG181" i="74"/>
  <c r="BG191" i="74"/>
  <c r="BG201" i="74"/>
  <c r="BG211" i="74"/>
  <c r="BG221" i="74"/>
  <c r="BG231" i="74"/>
  <c r="BG241" i="74"/>
  <c r="AZ63" i="74"/>
  <c r="AZ66" i="74" s="1"/>
  <c r="BH63" i="74"/>
  <c r="BH66" i="74" s="1"/>
  <c r="BF64" i="74"/>
  <c r="BF66" i="74" s="1"/>
  <c r="BC61" i="74"/>
  <c r="BA63" i="74"/>
  <c r="BA66" i="74" s="1"/>
  <c r="BI63" i="74"/>
  <c r="BI66" i="74" s="1"/>
  <c r="BE65" i="74"/>
  <c r="BE66" i="74" s="1"/>
  <c r="BD61" i="74"/>
  <c r="BG61" i="74"/>
  <c r="BD56" i="74"/>
  <c r="BH56" i="74"/>
  <c r="BC51" i="74"/>
  <c r="BA53" i="74"/>
  <c r="BA56" i="74" s="1"/>
  <c r="BI53" i="74"/>
  <c r="BI56" i="74" s="1"/>
  <c r="BG54" i="74"/>
  <c r="BG56" i="74" s="1"/>
  <c r="BE55" i="74"/>
  <c r="BE56" i="74" s="1"/>
  <c r="BD51" i="74"/>
  <c r="BF54" i="74"/>
  <c r="BF56" i="74" s="1"/>
  <c r="AZ53" i="74"/>
  <c r="AZ56" i="74" s="1"/>
  <c r="BC46" i="74"/>
  <c r="BD46" i="74"/>
  <c r="AZ43" i="74"/>
  <c r="AZ46" i="74" s="1"/>
  <c r="BH43" i="74"/>
  <c r="BH46" i="74" s="1"/>
  <c r="BF44" i="74"/>
  <c r="BC41" i="74"/>
  <c r="BA43" i="74"/>
  <c r="BI43" i="74"/>
  <c r="BI46" i="74" s="1"/>
  <c r="BE45" i="74"/>
  <c r="BE46" i="74" s="1"/>
  <c r="BD41" i="74"/>
  <c r="BG41" i="74"/>
  <c r="BG36" i="74"/>
  <c r="AZ33" i="74"/>
  <c r="BH33" i="74"/>
  <c r="BF34" i="74"/>
  <c r="BF36" i="74" s="1"/>
  <c r="BD35" i="74"/>
  <c r="BD36" i="74" s="1"/>
  <c r="BA33" i="74"/>
  <c r="BI33" i="74"/>
  <c r="BI36" i="74" s="1"/>
  <c r="BE35" i="74"/>
  <c r="BE36" i="74" s="1"/>
  <c r="BD31" i="74"/>
  <c r="BB33" i="74"/>
  <c r="BB36" i="74" s="1"/>
  <c r="AZ34" i="74"/>
  <c r="BH34" i="74"/>
  <c r="BC33" i="74"/>
  <c r="BG31" i="74"/>
  <c r="BE16" i="74"/>
  <c r="BF16" i="74"/>
  <c r="BG16" i="74"/>
  <c r="BA16" i="74"/>
  <c r="BI16" i="74"/>
  <c r="BH16" i="74"/>
  <c r="BC26" i="74"/>
  <c r="BD26" i="74"/>
  <c r="AZ23" i="74"/>
  <c r="AZ26" i="74" s="1"/>
  <c r="BH23" i="74"/>
  <c r="BH26" i="74" s="1"/>
  <c r="BF24" i="74"/>
  <c r="BC21" i="74"/>
  <c r="BA23" i="74"/>
  <c r="BA26" i="74" s="1"/>
  <c r="BI23" i="74"/>
  <c r="BI26" i="74" s="1"/>
  <c r="BE25" i="74"/>
  <c r="BD21" i="74"/>
  <c r="BG21" i="74"/>
  <c r="BA46" i="74" l="1"/>
  <c r="AZ96" i="74"/>
  <c r="BN96" i="74" s="1"/>
  <c r="BN186" i="74"/>
  <c r="BN66" i="74"/>
  <c r="BB136" i="74"/>
  <c r="BN136" i="74" s="1"/>
  <c r="BI76" i="74"/>
  <c r="BN76" i="74" s="1"/>
  <c r="BN126" i="74"/>
  <c r="BN176" i="74"/>
  <c r="BN166" i="74"/>
  <c r="BN16" i="74"/>
  <c r="BN246" i="74"/>
  <c r="BA156" i="74"/>
  <c r="BN156" i="74" s="1"/>
  <c r="BN86" i="74"/>
  <c r="BN46" i="74"/>
  <c r="BN236" i="74"/>
  <c r="BN106" i="74"/>
  <c r="BA36" i="74"/>
  <c r="BN26" i="74"/>
  <c r="BC36" i="74"/>
  <c r="BN56" i="74"/>
  <c r="BB26" i="74"/>
  <c r="BI146" i="74"/>
  <c r="BN146" i="74" s="1"/>
  <c r="BH36" i="74"/>
  <c r="AZ36" i="74"/>
  <c r="BE206" i="74"/>
  <c r="BN206" i="74" s="1"/>
  <c r="BI226" i="74"/>
  <c r="BN226" i="74" s="1"/>
  <c r="BD216" i="74"/>
  <c r="BN216" i="74" s="1"/>
  <c r="AZ196" i="74"/>
  <c r="BN196" i="74" s="1"/>
  <c r="BA206" i="74"/>
  <c r="BF26" i="74"/>
  <c r="BF46" i="74"/>
  <c r="BE26" i="74"/>
  <c r="BN36" i="74" l="1"/>
  <c r="F75" i="45"/>
  <c r="E75" i="45"/>
  <c r="D75" i="45"/>
  <c r="D2" i="78"/>
  <c r="C44" i="78" l="1"/>
  <c r="C25" i="78"/>
  <c r="C19" i="78"/>
  <c r="C45" i="78" l="1"/>
  <c r="Q13" i="38" l="1"/>
  <c r="R13" i="38"/>
  <c r="T13" i="38"/>
  <c r="U13" i="38"/>
  <c r="V13" i="38"/>
  <c r="X13" i="38"/>
  <c r="Y13" i="38"/>
  <c r="R14" i="38"/>
  <c r="S14" i="38"/>
  <c r="T14" i="38"/>
  <c r="W14" i="38"/>
  <c r="X14" i="38"/>
  <c r="P15" i="38"/>
  <c r="Q15" i="38"/>
  <c r="R15" i="38"/>
  <c r="T15" i="38"/>
  <c r="W15" i="38"/>
  <c r="X15" i="38"/>
  <c r="Y15" i="38"/>
  <c r="X11" i="38"/>
  <c r="P13" i="38"/>
  <c r="W13" i="38"/>
  <c r="P14" i="38"/>
  <c r="U14" i="38"/>
  <c r="V14" i="38"/>
  <c r="S15" i="38"/>
  <c r="U15" i="38"/>
  <c r="V15" i="38"/>
  <c r="P18" i="38"/>
  <c r="P23" i="38" s="1"/>
  <c r="Q18" i="38"/>
  <c r="R18" i="38"/>
  <c r="R23" i="38" s="1"/>
  <c r="S18" i="38"/>
  <c r="S23" i="38" s="1"/>
  <c r="T18" i="38"/>
  <c r="T23" i="38" s="1"/>
  <c r="U18" i="38"/>
  <c r="U23" i="38" s="1"/>
  <c r="V18" i="38"/>
  <c r="V23" i="38" s="1"/>
  <c r="W18" i="38"/>
  <c r="W23" i="38" s="1"/>
  <c r="X18" i="38"/>
  <c r="X23" i="38" s="1"/>
  <c r="Y18" i="38"/>
  <c r="P19" i="38"/>
  <c r="P24" i="38" s="1"/>
  <c r="Q19" i="38"/>
  <c r="Q24" i="38" s="1"/>
  <c r="R19" i="38"/>
  <c r="R24" i="38" s="1"/>
  <c r="S19" i="38"/>
  <c r="S24" i="38" s="1"/>
  <c r="T19" i="38"/>
  <c r="T24" i="38" s="1"/>
  <c r="U19" i="38"/>
  <c r="U24" i="38" s="1"/>
  <c r="V19" i="38"/>
  <c r="V24" i="38" s="1"/>
  <c r="W19" i="38"/>
  <c r="X19" i="38"/>
  <c r="X24" i="38" s="1"/>
  <c r="Y19" i="38"/>
  <c r="Y24" i="38" s="1"/>
  <c r="P20" i="38"/>
  <c r="P25" i="38" s="1"/>
  <c r="Q20" i="38"/>
  <c r="Q25" i="38" s="1"/>
  <c r="R20" i="38"/>
  <c r="R25" i="38" s="1"/>
  <c r="S20" i="38"/>
  <c r="S25" i="38" s="1"/>
  <c r="T20" i="38"/>
  <c r="T25" i="38" s="1"/>
  <c r="U20" i="38"/>
  <c r="U25" i="38" s="1"/>
  <c r="V20" i="38"/>
  <c r="W20" i="38"/>
  <c r="W25" i="38" s="1"/>
  <c r="X20" i="38"/>
  <c r="X25" i="38" s="1"/>
  <c r="Y20" i="38"/>
  <c r="Y25" i="38" s="1"/>
  <c r="P28" i="38"/>
  <c r="P33" i="38" s="1"/>
  <c r="Q28" i="38"/>
  <c r="Q33" i="38" s="1"/>
  <c r="R28" i="38"/>
  <c r="R33" i="38" s="1"/>
  <c r="S28" i="38"/>
  <c r="S33" i="38" s="1"/>
  <c r="T28" i="38"/>
  <c r="T33" i="38" s="1"/>
  <c r="U28" i="38"/>
  <c r="U33" i="38" s="1"/>
  <c r="V28" i="38"/>
  <c r="V33" i="38" s="1"/>
  <c r="W28" i="38"/>
  <c r="X28" i="38"/>
  <c r="X33" i="38" s="1"/>
  <c r="Y28" i="38"/>
  <c r="Y33" i="38" s="1"/>
  <c r="P29" i="38"/>
  <c r="Q29" i="38"/>
  <c r="Q34" i="38" s="1"/>
  <c r="R29" i="38"/>
  <c r="R34" i="38" s="1"/>
  <c r="S29" i="38"/>
  <c r="S34" i="38" s="1"/>
  <c r="T29" i="38"/>
  <c r="U29" i="38"/>
  <c r="V29" i="38"/>
  <c r="V34" i="38" s="1"/>
  <c r="W29" i="38"/>
  <c r="W34" i="38" s="1"/>
  <c r="X29" i="38"/>
  <c r="X34" i="38" s="1"/>
  <c r="Y29" i="38"/>
  <c r="Y34" i="38" s="1"/>
  <c r="P30" i="38"/>
  <c r="P35" i="38" s="1"/>
  <c r="Q30" i="38"/>
  <c r="Q35" i="38" s="1"/>
  <c r="R30" i="38"/>
  <c r="R35" i="38" s="1"/>
  <c r="S30" i="38"/>
  <c r="S35" i="38" s="1"/>
  <c r="T30" i="38"/>
  <c r="T35" i="38" s="1"/>
  <c r="U30" i="38"/>
  <c r="U35" i="38" s="1"/>
  <c r="V30" i="38"/>
  <c r="W30" i="38"/>
  <c r="W35" i="38" s="1"/>
  <c r="X30" i="38"/>
  <c r="X35" i="38" s="1"/>
  <c r="Y30" i="38"/>
  <c r="Y35" i="38" s="1"/>
  <c r="P38" i="38"/>
  <c r="P43" i="38" s="1"/>
  <c r="Q38" i="38"/>
  <c r="Q43" i="38" s="1"/>
  <c r="R38" i="38"/>
  <c r="R43" i="38" s="1"/>
  <c r="S38" i="38"/>
  <c r="S43" i="38" s="1"/>
  <c r="T38" i="38"/>
  <c r="U38" i="38"/>
  <c r="V38" i="38"/>
  <c r="V43" i="38" s="1"/>
  <c r="W38" i="38"/>
  <c r="W43" i="38" s="1"/>
  <c r="X38" i="38"/>
  <c r="X43" i="38" s="1"/>
  <c r="Y38" i="38"/>
  <c r="Y43" i="38" s="1"/>
  <c r="P39" i="38"/>
  <c r="Q39" i="38"/>
  <c r="R39" i="38"/>
  <c r="S39" i="38"/>
  <c r="T39" i="38"/>
  <c r="U39" i="38"/>
  <c r="V39" i="38"/>
  <c r="W39" i="38"/>
  <c r="X39" i="38"/>
  <c r="Y39" i="38"/>
  <c r="P40" i="38"/>
  <c r="Q40" i="38"/>
  <c r="R40" i="38"/>
  <c r="S40" i="38"/>
  <c r="T40" i="38"/>
  <c r="U40" i="38"/>
  <c r="V40" i="38"/>
  <c r="W40" i="38"/>
  <c r="X40" i="38"/>
  <c r="Y40" i="38"/>
  <c r="P48" i="38"/>
  <c r="P53" i="38" s="1"/>
  <c r="Q48" i="38"/>
  <c r="Q53" i="38" s="1"/>
  <c r="R48" i="38"/>
  <c r="R53" i="38" s="1"/>
  <c r="S48" i="38"/>
  <c r="T48" i="38"/>
  <c r="T53" i="38" s="1"/>
  <c r="U48" i="38"/>
  <c r="U53" i="38" s="1"/>
  <c r="V48" i="38"/>
  <c r="V53" i="38" s="1"/>
  <c r="W48" i="38"/>
  <c r="X48" i="38"/>
  <c r="X53" i="38" s="1"/>
  <c r="Y48" i="38"/>
  <c r="Y53" i="38" s="1"/>
  <c r="P49" i="38"/>
  <c r="Q49" i="38"/>
  <c r="R49" i="38"/>
  <c r="S49" i="38"/>
  <c r="T49" i="38"/>
  <c r="U49" i="38"/>
  <c r="V49" i="38"/>
  <c r="W49" i="38"/>
  <c r="X49" i="38"/>
  <c r="Y49" i="38"/>
  <c r="P50" i="38"/>
  <c r="Q50" i="38"/>
  <c r="R50" i="38"/>
  <c r="S50" i="38"/>
  <c r="T50" i="38"/>
  <c r="U50" i="38"/>
  <c r="V50" i="38"/>
  <c r="W50" i="38"/>
  <c r="X50" i="38"/>
  <c r="Y50" i="38"/>
  <c r="P58" i="38"/>
  <c r="Q58" i="38"/>
  <c r="R58" i="38"/>
  <c r="R63" i="38" s="1"/>
  <c r="S58" i="38"/>
  <c r="S63" i="38" s="1"/>
  <c r="T58" i="38"/>
  <c r="T63" i="38" s="1"/>
  <c r="U58" i="38"/>
  <c r="U63" i="38" s="1"/>
  <c r="V58" i="38"/>
  <c r="V63" i="38" s="1"/>
  <c r="W58" i="38"/>
  <c r="W63" i="38" s="1"/>
  <c r="X58" i="38"/>
  <c r="X63" i="38" s="1"/>
  <c r="Y58" i="38"/>
  <c r="P59" i="38"/>
  <c r="Q59" i="38"/>
  <c r="R59" i="38"/>
  <c r="S59" i="38"/>
  <c r="T59" i="38"/>
  <c r="U59" i="38"/>
  <c r="V59" i="38"/>
  <c r="W59" i="38"/>
  <c r="X59" i="38"/>
  <c r="Y59" i="38"/>
  <c r="P60" i="38"/>
  <c r="Q60" i="38"/>
  <c r="R60" i="38"/>
  <c r="S60" i="38"/>
  <c r="T60" i="38"/>
  <c r="U60" i="38"/>
  <c r="V60" i="38"/>
  <c r="W60" i="38"/>
  <c r="X60" i="38"/>
  <c r="Y60" i="38"/>
  <c r="P63" i="38"/>
  <c r="P68" i="38"/>
  <c r="Q68" i="38"/>
  <c r="Q73" i="38" s="1"/>
  <c r="R68" i="38"/>
  <c r="R73" i="38" s="1"/>
  <c r="S68" i="38"/>
  <c r="T68" i="38"/>
  <c r="T73" i="38" s="1"/>
  <c r="U68" i="38"/>
  <c r="U73" i="38" s="1"/>
  <c r="V68" i="38"/>
  <c r="V73" i="38" s="1"/>
  <c r="W68" i="38"/>
  <c r="X68" i="38"/>
  <c r="Y68" i="38"/>
  <c r="Y73" i="38" s="1"/>
  <c r="P69" i="38"/>
  <c r="Q69" i="38"/>
  <c r="R69" i="38"/>
  <c r="S69" i="38"/>
  <c r="T69" i="38"/>
  <c r="U69" i="38"/>
  <c r="V69" i="38"/>
  <c r="W69" i="38"/>
  <c r="X69" i="38"/>
  <c r="Y69" i="38"/>
  <c r="P70" i="38"/>
  <c r="Q70" i="38"/>
  <c r="R70" i="38"/>
  <c r="S70" i="38"/>
  <c r="T70" i="38"/>
  <c r="U70" i="38"/>
  <c r="V70" i="38"/>
  <c r="W70" i="38"/>
  <c r="X70" i="38"/>
  <c r="Y70" i="38"/>
  <c r="P78" i="38"/>
  <c r="P83" i="38" s="1"/>
  <c r="Q78" i="38"/>
  <c r="Q83" i="38" s="1"/>
  <c r="R78" i="38"/>
  <c r="R83" i="38" s="1"/>
  <c r="S78" i="38"/>
  <c r="S83" i="38" s="1"/>
  <c r="T78" i="38"/>
  <c r="T83" i="38" s="1"/>
  <c r="U78" i="38"/>
  <c r="V78" i="38"/>
  <c r="W78" i="38"/>
  <c r="W83" i="38" s="1"/>
  <c r="X78" i="38"/>
  <c r="X83" i="38" s="1"/>
  <c r="Y78" i="38"/>
  <c r="P79" i="38"/>
  <c r="Q79" i="38"/>
  <c r="R79" i="38"/>
  <c r="S79" i="38"/>
  <c r="T79" i="38"/>
  <c r="U79" i="38"/>
  <c r="V79" i="38"/>
  <c r="W79" i="38"/>
  <c r="X79" i="38"/>
  <c r="Y79" i="38"/>
  <c r="P80" i="38"/>
  <c r="Q80" i="38"/>
  <c r="R80" i="38"/>
  <c r="S80" i="38"/>
  <c r="T80" i="38"/>
  <c r="U80" i="38"/>
  <c r="V80" i="38"/>
  <c r="W80" i="38"/>
  <c r="X80" i="38"/>
  <c r="Y80" i="38"/>
  <c r="V83" i="38"/>
  <c r="Y83" i="38"/>
  <c r="P88" i="38"/>
  <c r="Q88" i="38"/>
  <c r="Q93" i="38" s="1"/>
  <c r="R88" i="38"/>
  <c r="R93" i="38" s="1"/>
  <c r="S88" i="38"/>
  <c r="S93" i="38" s="1"/>
  <c r="T88" i="38"/>
  <c r="T93" i="38" s="1"/>
  <c r="U88" i="38"/>
  <c r="U93" i="38" s="1"/>
  <c r="V88" i="38"/>
  <c r="W88" i="38"/>
  <c r="X88" i="38"/>
  <c r="Y88" i="38"/>
  <c r="Y93" i="38" s="1"/>
  <c r="P89" i="38"/>
  <c r="Q89" i="38"/>
  <c r="R89" i="38"/>
  <c r="S89" i="38"/>
  <c r="T89" i="38"/>
  <c r="U89" i="38"/>
  <c r="V89" i="38"/>
  <c r="W89" i="38"/>
  <c r="X89" i="38"/>
  <c r="Y89" i="38"/>
  <c r="P90" i="38"/>
  <c r="Q90" i="38"/>
  <c r="R90" i="38"/>
  <c r="S90" i="38"/>
  <c r="T90" i="38"/>
  <c r="U90" i="38"/>
  <c r="V90" i="38"/>
  <c r="W90" i="38"/>
  <c r="X90" i="38"/>
  <c r="Y90" i="38"/>
  <c r="W93" i="38"/>
  <c r="P98" i="38"/>
  <c r="P103" i="38" s="1"/>
  <c r="Q98" i="38"/>
  <c r="Q103" i="38" s="1"/>
  <c r="R98" i="38"/>
  <c r="R103" i="38" s="1"/>
  <c r="S98" i="38"/>
  <c r="S103" i="38" s="1"/>
  <c r="T98" i="38"/>
  <c r="T103" i="38" s="1"/>
  <c r="U98" i="38"/>
  <c r="V98" i="38"/>
  <c r="V103" i="38" s="1"/>
  <c r="W98" i="38"/>
  <c r="W103" i="38" s="1"/>
  <c r="X98" i="38"/>
  <c r="Y98" i="38"/>
  <c r="Y103" i="38" s="1"/>
  <c r="P99" i="38"/>
  <c r="Q99" i="38"/>
  <c r="R99" i="38"/>
  <c r="S99" i="38"/>
  <c r="T99" i="38"/>
  <c r="U99" i="38"/>
  <c r="V99" i="38"/>
  <c r="W99" i="38"/>
  <c r="X99" i="38"/>
  <c r="Y99" i="38"/>
  <c r="P100" i="38"/>
  <c r="Q100" i="38"/>
  <c r="R100" i="38"/>
  <c r="S100" i="38"/>
  <c r="T100" i="38"/>
  <c r="U100" i="38"/>
  <c r="V100" i="38"/>
  <c r="W100" i="38"/>
  <c r="X100" i="38"/>
  <c r="X101" i="38" s="1"/>
  <c r="Y100" i="38"/>
  <c r="U103" i="38"/>
  <c r="X103" i="38"/>
  <c r="P108" i="38"/>
  <c r="P113" i="38" s="1"/>
  <c r="Q108" i="38"/>
  <c r="Q113" i="38" s="1"/>
  <c r="R108" i="38"/>
  <c r="R113" i="38" s="1"/>
  <c r="S108" i="38"/>
  <c r="S113" i="38" s="1"/>
  <c r="T108" i="38"/>
  <c r="T113" i="38" s="1"/>
  <c r="U108" i="38"/>
  <c r="U113" i="38" s="1"/>
  <c r="V108" i="38"/>
  <c r="W108" i="38"/>
  <c r="W113" i="38" s="1"/>
  <c r="X108" i="38"/>
  <c r="X113" i="38" s="1"/>
  <c r="Y108" i="38"/>
  <c r="Y113" i="38" s="1"/>
  <c r="P109" i="38"/>
  <c r="Q109" i="38"/>
  <c r="R109" i="38"/>
  <c r="S109" i="38"/>
  <c r="T109" i="38"/>
  <c r="U109" i="38"/>
  <c r="V109" i="38"/>
  <c r="W109" i="38"/>
  <c r="X109" i="38"/>
  <c r="Y109" i="38"/>
  <c r="P110" i="38"/>
  <c r="Q110" i="38"/>
  <c r="R110" i="38"/>
  <c r="S110" i="38"/>
  <c r="T110" i="38"/>
  <c r="U110" i="38"/>
  <c r="V110" i="38"/>
  <c r="W110" i="38"/>
  <c r="X110" i="38"/>
  <c r="Y110" i="38"/>
  <c r="P118" i="38"/>
  <c r="P123" i="38" s="1"/>
  <c r="Q118" i="38"/>
  <c r="R118" i="38"/>
  <c r="S118" i="38"/>
  <c r="S123" i="38" s="1"/>
  <c r="T118" i="38"/>
  <c r="U118" i="38"/>
  <c r="U123" i="38" s="1"/>
  <c r="V118" i="38"/>
  <c r="V123" i="38" s="1"/>
  <c r="W118" i="38"/>
  <c r="W123" i="38" s="1"/>
  <c r="X118" i="38"/>
  <c r="Y118" i="38"/>
  <c r="P119" i="38"/>
  <c r="Q119" i="38"/>
  <c r="R119" i="38"/>
  <c r="S119" i="38"/>
  <c r="T119" i="38"/>
  <c r="U119" i="38"/>
  <c r="V119" i="38"/>
  <c r="W119" i="38"/>
  <c r="X119" i="38"/>
  <c r="Y119" i="38"/>
  <c r="P120" i="38"/>
  <c r="Q120" i="38"/>
  <c r="R120" i="38"/>
  <c r="S120" i="38"/>
  <c r="T120" i="38"/>
  <c r="U120" i="38"/>
  <c r="V120" i="38"/>
  <c r="W120" i="38"/>
  <c r="X120" i="38"/>
  <c r="Y120" i="38"/>
  <c r="T123" i="38"/>
  <c r="Y123" i="38"/>
  <c r="P128" i="38"/>
  <c r="P133" i="38" s="1"/>
  <c r="Q128" i="38"/>
  <c r="Q133" i="38" s="1"/>
  <c r="R128" i="38"/>
  <c r="R133" i="38" s="1"/>
  <c r="S128" i="38"/>
  <c r="T128" i="38"/>
  <c r="U128" i="38"/>
  <c r="U133" i="38" s="1"/>
  <c r="V128" i="38"/>
  <c r="W128" i="38"/>
  <c r="W133" i="38" s="1"/>
  <c r="X128" i="38"/>
  <c r="X133" i="38" s="1"/>
  <c r="Y128" i="38"/>
  <c r="Y133" i="38" s="1"/>
  <c r="P129" i="38"/>
  <c r="Q129" i="38"/>
  <c r="R129" i="38"/>
  <c r="S129" i="38"/>
  <c r="T129" i="38"/>
  <c r="U129" i="38"/>
  <c r="V129" i="38"/>
  <c r="W129" i="38"/>
  <c r="X129" i="38"/>
  <c r="Y129" i="38"/>
  <c r="P130" i="38"/>
  <c r="Q130" i="38"/>
  <c r="R130" i="38"/>
  <c r="S130" i="38"/>
  <c r="T130" i="38"/>
  <c r="U130" i="38"/>
  <c r="V130" i="38"/>
  <c r="W130" i="38"/>
  <c r="X130" i="38"/>
  <c r="Y130" i="38"/>
  <c r="S133" i="38"/>
  <c r="V133" i="38"/>
  <c r="P138" i="38"/>
  <c r="P143" i="38" s="1"/>
  <c r="Q138" i="38"/>
  <c r="R138" i="38"/>
  <c r="S138" i="38"/>
  <c r="S143" i="38" s="1"/>
  <c r="T138" i="38"/>
  <c r="T143" i="38" s="1"/>
  <c r="U138" i="38"/>
  <c r="U143" i="38" s="1"/>
  <c r="V138" i="38"/>
  <c r="V143" i="38" s="1"/>
  <c r="W138" i="38"/>
  <c r="W143" i="38" s="1"/>
  <c r="X138" i="38"/>
  <c r="Y138" i="38"/>
  <c r="P139" i="38"/>
  <c r="Q139" i="38"/>
  <c r="R139" i="38"/>
  <c r="S139" i="38"/>
  <c r="T139" i="38"/>
  <c r="U139" i="38"/>
  <c r="V139" i="38"/>
  <c r="W139" i="38"/>
  <c r="X139" i="38"/>
  <c r="Y139" i="38"/>
  <c r="P140" i="38"/>
  <c r="Q140" i="38"/>
  <c r="R140" i="38"/>
  <c r="S140" i="38"/>
  <c r="T140" i="38"/>
  <c r="U140" i="38"/>
  <c r="V140" i="38"/>
  <c r="W140" i="38"/>
  <c r="X140" i="38"/>
  <c r="Y140" i="38"/>
  <c r="Q143" i="38"/>
  <c r="Y143" i="38"/>
  <c r="P148" i="38"/>
  <c r="P153" i="38" s="1"/>
  <c r="Q148" i="38"/>
  <c r="Q153" i="38" s="1"/>
  <c r="R148" i="38"/>
  <c r="S148" i="38"/>
  <c r="S153" i="38" s="1"/>
  <c r="T148" i="38"/>
  <c r="T153" i="38" s="1"/>
  <c r="U148" i="38"/>
  <c r="U153" i="38" s="1"/>
  <c r="V148" i="38"/>
  <c r="V153" i="38" s="1"/>
  <c r="W148" i="38"/>
  <c r="W153" i="38" s="1"/>
  <c r="X148" i="38"/>
  <c r="Y148" i="38"/>
  <c r="P149" i="38"/>
  <c r="Q149" i="38"/>
  <c r="R149" i="38"/>
  <c r="S149" i="38"/>
  <c r="T149" i="38"/>
  <c r="U149" i="38"/>
  <c r="V149" i="38"/>
  <c r="W149" i="38"/>
  <c r="X149" i="38"/>
  <c r="Y149" i="38"/>
  <c r="P150" i="38"/>
  <c r="Q150" i="38"/>
  <c r="R150" i="38"/>
  <c r="S150" i="38"/>
  <c r="T150" i="38"/>
  <c r="U150" i="38"/>
  <c r="V150" i="38"/>
  <c r="W150" i="38"/>
  <c r="X150" i="38"/>
  <c r="Y150" i="38"/>
  <c r="Y153" i="38"/>
  <c r="P158" i="38"/>
  <c r="P163" i="38" s="1"/>
  <c r="Q158" i="38"/>
  <c r="Q163" i="38" s="1"/>
  <c r="R158" i="38"/>
  <c r="R163" i="38" s="1"/>
  <c r="S158" i="38"/>
  <c r="T158" i="38"/>
  <c r="U158" i="38"/>
  <c r="V158" i="38"/>
  <c r="V163" i="38" s="1"/>
  <c r="W158" i="38"/>
  <c r="X158" i="38"/>
  <c r="Y158" i="38"/>
  <c r="P159" i="38"/>
  <c r="Q159" i="38"/>
  <c r="R159" i="38"/>
  <c r="S159" i="38"/>
  <c r="T159" i="38"/>
  <c r="U159" i="38"/>
  <c r="V159" i="38"/>
  <c r="W159" i="38"/>
  <c r="X159" i="38"/>
  <c r="Y159" i="38"/>
  <c r="Y161" i="38" s="1"/>
  <c r="P160" i="38"/>
  <c r="Q160" i="38"/>
  <c r="R160" i="38"/>
  <c r="S160" i="38"/>
  <c r="T160" i="38"/>
  <c r="U160" i="38"/>
  <c r="V160" i="38"/>
  <c r="W160" i="38"/>
  <c r="W161" i="38" s="1"/>
  <c r="X160" i="38"/>
  <c r="Y160" i="38"/>
  <c r="T163" i="38"/>
  <c r="W163" i="38"/>
  <c r="Y163" i="38"/>
  <c r="P168" i="38"/>
  <c r="P173" i="38" s="1"/>
  <c r="Q168" i="38"/>
  <c r="R168" i="38"/>
  <c r="S168" i="38"/>
  <c r="T168" i="38"/>
  <c r="U168" i="38"/>
  <c r="U173" i="38" s="1"/>
  <c r="V168" i="38"/>
  <c r="V173" i="38" s="1"/>
  <c r="W168" i="38"/>
  <c r="X168" i="38"/>
  <c r="X173" i="38" s="1"/>
  <c r="Y168" i="38"/>
  <c r="P169" i="38"/>
  <c r="Q169" i="38"/>
  <c r="R169" i="38"/>
  <c r="S169" i="38"/>
  <c r="T169" i="38"/>
  <c r="U169" i="38"/>
  <c r="V169" i="38"/>
  <c r="W169" i="38"/>
  <c r="X169" i="38"/>
  <c r="Y169" i="38"/>
  <c r="P170" i="38"/>
  <c r="Q170" i="38"/>
  <c r="R170" i="38"/>
  <c r="S170" i="38"/>
  <c r="T170" i="38"/>
  <c r="U170" i="38"/>
  <c r="V170" i="38"/>
  <c r="W170" i="38"/>
  <c r="X170" i="38"/>
  <c r="Y170" i="38"/>
  <c r="Y171" i="38" s="1"/>
  <c r="Q171" i="38"/>
  <c r="Q173" i="38"/>
  <c r="S173" i="38"/>
  <c r="T173" i="38"/>
  <c r="Y173" i="38"/>
  <c r="P178" i="38"/>
  <c r="Q178" i="38"/>
  <c r="Q183" i="38" s="1"/>
  <c r="R178" i="38"/>
  <c r="R183" i="38" s="1"/>
  <c r="S178" i="38"/>
  <c r="S183" i="38" s="1"/>
  <c r="T178" i="38"/>
  <c r="T183" i="38" s="1"/>
  <c r="U178" i="38"/>
  <c r="U183" i="38" s="1"/>
  <c r="V178" i="38"/>
  <c r="W178" i="38"/>
  <c r="W183" i="38" s="1"/>
  <c r="X178" i="38"/>
  <c r="Y178" i="38"/>
  <c r="Y183" i="38" s="1"/>
  <c r="P179" i="38"/>
  <c r="Q179" i="38"/>
  <c r="R179" i="38"/>
  <c r="S179" i="38"/>
  <c r="T179" i="38"/>
  <c r="U179" i="38"/>
  <c r="V179" i="38"/>
  <c r="W179" i="38"/>
  <c r="X179" i="38"/>
  <c r="Y179" i="38"/>
  <c r="P180" i="38"/>
  <c r="Q180" i="38"/>
  <c r="R180" i="38"/>
  <c r="S180" i="38"/>
  <c r="T180" i="38"/>
  <c r="U180" i="38"/>
  <c r="V180" i="38"/>
  <c r="W180" i="38"/>
  <c r="X180" i="38"/>
  <c r="Y180" i="38"/>
  <c r="P188" i="38"/>
  <c r="P193" i="38" s="1"/>
  <c r="Q188" i="38"/>
  <c r="Q193" i="38" s="1"/>
  <c r="R188" i="38"/>
  <c r="S188" i="38"/>
  <c r="T188" i="38"/>
  <c r="T193" i="38" s="1"/>
  <c r="U188" i="38"/>
  <c r="V188" i="38"/>
  <c r="V193" i="38" s="1"/>
  <c r="W188" i="38"/>
  <c r="W193" i="38" s="1"/>
  <c r="X188" i="38"/>
  <c r="X193" i="38" s="1"/>
  <c r="Y188" i="38"/>
  <c r="Y193" i="38" s="1"/>
  <c r="P189" i="38"/>
  <c r="Q189" i="38"/>
  <c r="R189" i="38"/>
  <c r="S189" i="38"/>
  <c r="T189" i="38"/>
  <c r="U189" i="38"/>
  <c r="V189" i="38"/>
  <c r="W189" i="38"/>
  <c r="W191" i="38" s="1"/>
  <c r="X189" i="38"/>
  <c r="Y189" i="38"/>
  <c r="P190" i="38"/>
  <c r="Q190" i="38"/>
  <c r="R190" i="38"/>
  <c r="S190" i="38"/>
  <c r="T190" i="38"/>
  <c r="T191" i="38" s="1"/>
  <c r="U190" i="38"/>
  <c r="V190" i="38"/>
  <c r="W190" i="38"/>
  <c r="X190" i="38"/>
  <c r="Y190" i="38"/>
  <c r="R193" i="38"/>
  <c r="P198" i="38"/>
  <c r="Q198" i="38"/>
  <c r="R198" i="38"/>
  <c r="S198" i="38"/>
  <c r="S203" i="38" s="1"/>
  <c r="T198" i="38"/>
  <c r="T203" i="38" s="1"/>
  <c r="U198" i="38"/>
  <c r="V198" i="38"/>
  <c r="V203" i="38" s="1"/>
  <c r="W198" i="38"/>
  <c r="X198" i="38"/>
  <c r="Y198" i="38"/>
  <c r="P199" i="38"/>
  <c r="Q199" i="38"/>
  <c r="Q201" i="38" s="1"/>
  <c r="R199" i="38"/>
  <c r="S199" i="38"/>
  <c r="T199" i="38"/>
  <c r="U199" i="38"/>
  <c r="V199" i="38"/>
  <c r="W199" i="38"/>
  <c r="X199" i="38"/>
  <c r="Y199" i="38"/>
  <c r="P200" i="38"/>
  <c r="Q200" i="38"/>
  <c r="R200" i="38"/>
  <c r="S200" i="38"/>
  <c r="T200" i="38"/>
  <c r="U200" i="38"/>
  <c r="V200" i="38"/>
  <c r="W200" i="38"/>
  <c r="X200" i="38"/>
  <c r="Y200" i="38"/>
  <c r="Q203" i="38"/>
  <c r="U203" i="38"/>
  <c r="W203" i="38"/>
  <c r="P208" i="38"/>
  <c r="P213" i="38" s="1"/>
  <c r="Q208" i="38"/>
  <c r="Q213" i="38" s="1"/>
  <c r="R208" i="38"/>
  <c r="S208" i="38"/>
  <c r="S213" i="38" s="1"/>
  <c r="T208" i="38"/>
  <c r="U208" i="38"/>
  <c r="V208" i="38"/>
  <c r="V213" i="38" s="1"/>
  <c r="W208" i="38"/>
  <c r="X208" i="38"/>
  <c r="X213" i="38" s="1"/>
  <c r="Y208" i="38"/>
  <c r="Y213" i="38" s="1"/>
  <c r="P209" i="38"/>
  <c r="Q209" i="38"/>
  <c r="R209" i="38"/>
  <c r="S209" i="38"/>
  <c r="T209" i="38"/>
  <c r="U209" i="38"/>
  <c r="V209" i="38"/>
  <c r="W209" i="38"/>
  <c r="X209" i="38"/>
  <c r="Y209" i="38"/>
  <c r="P210" i="38"/>
  <c r="Q210" i="38"/>
  <c r="R210" i="38"/>
  <c r="S210" i="38"/>
  <c r="T210" i="38"/>
  <c r="U210" i="38"/>
  <c r="V210" i="38"/>
  <c r="W210" i="38"/>
  <c r="X210" i="38"/>
  <c r="Y210" i="38"/>
  <c r="R213" i="38"/>
  <c r="T213" i="38"/>
  <c r="P218" i="38"/>
  <c r="Q218" i="38"/>
  <c r="R218" i="38"/>
  <c r="S218" i="38"/>
  <c r="T218" i="38"/>
  <c r="U218" i="38"/>
  <c r="U223" i="38" s="1"/>
  <c r="V218" i="38"/>
  <c r="V223" i="38" s="1"/>
  <c r="W218" i="38"/>
  <c r="X218" i="38"/>
  <c r="Y218" i="38"/>
  <c r="Y223" i="38" s="1"/>
  <c r="P219" i="38"/>
  <c r="Q219" i="38"/>
  <c r="R219" i="38"/>
  <c r="S219" i="38"/>
  <c r="S221" i="38" s="1"/>
  <c r="T219" i="38"/>
  <c r="U219" i="38"/>
  <c r="V219" i="38"/>
  <c r="W219" i="38"/>
  <c r="W221" i="38" s="1"/>
  <c r="X219" i="38"/>
  <c r="Y219" i="38"/>
  <c r="P220" i="38"/>
  <c r="Q220" i="38"/>
  <c r="R220" i="38"/>
  <c r="S220" i="38"/>
  <c r="T220" i="38"/>
  <c r="U220" i="38"/>
  <c r="V220" i="38"/>
  <c r="W220" i="38"/>
  <c r="X220" i="38"/>
  <c r="Y220" i="38"/>
  <c r="P223" i="38"/>
  <c r="Q223" i="38"/>
  <c r="S223" i="38"/>
  <c r="W223" i="38"/>
  <c r="X223" i="38"/>
  <c r="P228" i="38"/>
  <c r="Q228" i="38"/>
  <c r="R228" i="38"/>
  <c r="R233" i="38" s="1"/>
  <c r="S228" i="38"/>
  <c r="S233" i="38" s="1"/>
  <c r="T228" i="38"/>
  <c r="U228" i="38"/>
  <c r="V228" i="38"/>
  <c r="V233" i="38" s="1"/>
  <c r="W228" i="38"/>
  <c r="X228" i="38"/>
  <c r="Y228" i="38"/>
  <c r="Y233" i="38" s="1"/>
  <c r="P229" i="38"/>
  <c r="Q229" i="38"/>
  <c r="R229" i="38"/>
  <c r="S229" i="38"/>
  <c r="T229" i="38"/>
  <c r="U229" i="38"/>
  <c r="V229" i="38"/>
  <c r="W229" i="38"/>
  <c r="X229" i="38"/>
  <c r="Y229" i="38"/>
  <c r="P230" i="38"/>
  <c r="P231" i="38" s="1"/>
  <c r="Q230" i="38"/>
  <c r="R230" i="38"/>
  <c r="S230" i="38"/>
  <c r="T230" i="38"/>
  <c r="U230" i="38"/>
  <c r="V230" i="38"/>
  <c r="W230" i="38"/>
  <c r="X230" i="38"/>
  <c r="X231" i="38" s="1"/>
  <c r="Y230" i="38"/>
  <c r="P233" i="38"/>
  <c r="U233" i="38"/>
  <c r="X233" i="38"/>
  <c r="P238" i="38"/>
  <c r="P243" i="38" s="1"/>
  <c r="Q238" i="38"/>
  <c r="R238" i="38"/>
  <c r="R243" i="38" s="1"/>
  <c r="S238" i="38"/>
  <c r="T238" i="38"/>
  <c r="U238" i="38"/>
  <c r="V238" i="38"/>
  <c r="V243" i="38" s="1"/>
  <c r="W238" i="38"/>
  <c r="W243" i="38" s="1"/>
  <c r="X238" i="38"/>
  <c r="X243" i="38" s="1"/>
  <c r="Y238" i="38"/>
  <c r="P239" i="38"/>
  <c r="Q239" i="38"/>
  <c r="R239" i="38"/>
  <c r="S239" i="38"/>
  <c r="T239" i="38"/>
  <c r="U239" i="38"/>
  <c r="V239" i="38"/>
  <c r="W239" i="38"/>
  <c r="X239" i="38"/>
  <c r="Y239" i="38"/>
  <c r="P240" i="38"/>
  <c r="Q240" i="38"/>
  <c r="R240" i="38"/>
  <c r="S240" i="38"/>
  <c r="T240" i="38"/>
  <c r="U240" i="38"/>
  <c r="U241" i="38" s="1"/>
  <c r="V240" i="38"/>
  <c r="W240" i="38"/>
  <c r="X240" i="38"/>
  <c r="Y240" i="38"/>
  <c r="U243" i="38"/>
  <c r="F13" i="38"/>
  <c r="J13" i="38"/>
  <c r="K13" i="38"/>
  <c r="D14" i="38"/>
  <c r="H14" i="38"/>
  <c r="I14" i="38"/>
  <c r="K14" i="38"/>
  <c r="L14" i="38"/>
  <c r="E15" i="38"/>
  <c r="F15" i="38"/>
  <c r="G15" i="38"/>
  <c r="I15" i="38"/>
  <c r="J15" i="38"/>
  <c r="L11" i="38"/>
  <c r="M15" i="38"/>
  <c r="D13" i="38"/>
  <c r="G13" i="38"/>
  <c r="L13" i="38"/>
  <c r="E14" i="38"/>
  <c r="J14" i="38"/>
  <c r="M14" i="38"/>
  <c r="H15" i="38"/>
  <c r="K15" i="38"/>
  <c r="D18" i="38"/>
  <c r="E18" i="38"/>
  <c r="E23" i="38" s="1"/>
  <c r="F18" i="38"/>
  <c r="F23" i="38" s="1"/>
  <c r="G18" i="38"/>
  <c r="H18" i="38"/>
  <c r="H23" i="38" s="1"/>
  <c r="I18" i="38"/>
  <c r="I23" i="38" s="1"/>
  <c r="J18" i="38"/>
  <c r="J23" i="38" s="1"/>
  <c r="K18" i="38"/>
  <c r="L18" i="38"/>
  <c r="M18" i="38"/>
  <c r="M23" i="38" s="1"/>
  <c r="D19" i="38"/>
  <c r="D24" i="38" s="1"/>
  <c r="E19" i="38"/>
  <c r="F19" i="38"/>
  <c r="F24" i="38" s="1"/>
  <c r="G19" i="38"/>
  <c r="G24" i="38" s="1"/>
  <c r="H19" i="38"/>
  <c r="H24" i="38" s="1"/>
  <c r="I19" i="38"/>
  <c r="I24" i="38" s="1"/>
  <c r="J19" i="38"/>
  <c r="K19" i="38"/>
  <c r="L19" i="38"/>
  <c r="L24" i="38" s="1"/>
  <c r="M19" i="38"/>
  <c r="D20" i="38"/>
  <c r="D25" i="38" s="1"/>
  <c r="E20" i="38"/>
  <c r="E25" i="38" s="1"/>
  <c r="F20" i="38"/>
  <c r="F25" i="38" s="1"/>
  <c r="G20" i="38"/>
  <c r="G25" i="38" s="1"/>
  <c r="H20" i="38"/>
  <c r="I20" i="38"/>
  <c r="I25" i="38" s="1"/>
  <c r="J20" i="38"/>
  <c r="J25" i="38" s="1"/>
  <c r="K20" i="38"/>
  <c r="K25" i="38" s="1"/>
  <c r="L20" i="38"/>
  <c r="L25" i="38" s="1"/>
  <c r="M20" i="38"/>
  <c r="M25" i="38" s="1"/>
  <c r="D23" i="38"/>
  <c r="L23" i="38"/>
  <c r="J24" i="38"/>
  <c r="K24" i="38"/>
  <c r="H25" i="38"/>
  <c r="D28" i="38"/>
  <c r="D33" i="38" s="1"/>
  <c r="E28" i="38"/>
  <c r="F28" i="38"/>
  <c r="G28" i="38"/>
  <c r="G33" i="38" s="1"/>
  <c r="H28" i="38"/>
  <c r="H33" i="38" s="1"/>
  <c r="I28" i="38"/>
  <c r="J28" i="38"/>
  <c r="K28" i="38"/>
  <c r="L28" i="38"/>
  <c r="M28" i="38"/>
  <c r="D29" i="38"/>
  <c r="D34" i="38" s="1"/>
  <c r="E29" i="38"/>
  <c r="E34" i="38" s="1"/>
  <c r="F29" i="38"/>
  <c r="F34" i="38" s="1"/>
  <c r="G29" i="38"/>
  <c r="G34" i="38" s="1"/>
  <c r="H29" i="38"/>
  <c r="H34" i="38" s="1"/>
  <c r="I29" i="38"/>
  <c r="I34" i="38" s="1"/>
  <c r="J29" i="38"/>
  <c r="K29" i="38"/>
  <c r="L29" i="38"/>
  <c r="L34" i="38" s="1"/>
  <c r="M29" i="38"/>
  <c r="M34" i="38" s="1"/>
  <c r="D30" i="38"/>
  <c r="D35" i="38" s="1"/>
  <c r="E30" i="38"/>
  <c r="E35" i="38" s="1"/>
  <c r="F30" i="38"/>
  <c r="F35" i="38" s="1"/>
  <c r="G30" i="38"/>
  <c r="G35" i="38" s="1"/>
  <c r="H30" i="38"/>
  <c r="I30" i="38"/>
  <c r="I35" i="38" s="1"/>
  <c r="J30" i="38"/>
  <c r="J35" i="38" s="1"/>
  <c r="K30" i="38"/>
  <c r="K35" i="38" s="1"/>
  <c r="L30" i="38"/>
  <c r="L35" i="38" s="1"/>
  <c r="M30" i="38"/>
  <c r="M35" i="38" s="1"/>
  <c r="J33" i="38"/>
  <c r="K33" i="38"/>
  <c r="L33" i="38"/>
  <c r="J34" i="38"/>
  <c r="H35" i="38"/>
  <c r="D38" i="38"/>
  <c r="E38" i="38"/>
  <c r="E43" i="38" s="1"/>
  <c r="F38" i="38"/>
  <c r="F43" i="38" s="1"/>
  <c r="G38" i="38"/>
  <c r="H38" i="38"/>
  <c r="H43" i="38" s="1"/>
  <c r="I38" i="38"/>
  <c r="J38" i="38"/>
  <c r="J43" i="38" s="1"/>
  <c r="K38" i="38"/>
  <c r="L38" i="38"/>
  <c r="L43" i="38" s="1"/>
  <c r="M38" i="38"/>
  <c r="M43" i="38" s="1"/>
  <c r="D39" i="38"/>
  <c r="E39" i="38"/>
  <c r="F39" i="38"/>
  <c r="G39" i="38"/>
  <c r="H39" i="38"/>
  <c r="I39" i="38"/>
  <c r="J39" i="38"/>
  <c r="K39" i="38"/>
  <c r="L39" i="38"/>
  <c r="M39" i="38"/>
  <c r="D40" i="38"/>
  <c r="E40" i="38"/>
  <c r="F40" i="38"/>
  <c r="G40" i="38"/>
  <c r="H40" i="38"/>
  <c r="I40" i="38"/>
  <c r="J40" i="38"/>
  <c r="K40" i="38"/>
  <c r="L40" i="38"/>
  <c r="M40" i="38"/>
  <c r="I43" i="38"/>
  <c r="D48" i="38"/>
  <c r="D53" i="38" s="1"/>
  <c r="E48" i="38"/>
  <c r="F48" i="38"/>
  <c r="F53" i="38" s="1"/>
  <c r="G48" i="38"/>
  <c r="G53" i="38" s="1"/>
  <c r="H48" i="38"/>
  <c r="H53" i="38" s="1"/>
  <c r="I48" i="38"/>
  <c r="J48" i="38"/>
  <c r="J53" i="38" s="1"/>
  <c r="K48" i="38"/>
  <c r="K53" i="38" s="1"/>
  <c r="L48" i="38"/>
  <c r="L53" i="38" s="1"/>
  <c r="M48" i="38"/>
  <c r="D49" i="38"/>
  <c r="E49" i="38"/>
  <c r="F49" i="38"/>
  <c r="G49" i="38"/>
  <c r="H49" i="38"/>
  <c r="I49" i="38"/>
  <c r="J49" i="38"/>
  <c r="K49" i="38"/>
  <c r="L49" i="38"/>
  <c r="M49" i="38"/>
  <c r="D50" i="38"/>
  <c r="E50" i="38"/>
  <c r="F50" i="38"/>
  <c r="G50" i="38"/>
  <c r="H50" i="38"/>
  <c r="I50" i="38"/>
  <c r="J50" i="38"/>
  <c r="K50" i="38"/>
  <c r="L50" i="38"/>
  <c r="M50" i="38"/>
  <c r="D58" i="38"/>
  <c r="E58" i="38"/>
  <c r="F58" i="38"/>
  <c r="F63" i="38" s="1"/>
  <c r="G58" i="38"/>
  <c r="H58" i="38"/>
  <c r="I58" i="38"/>
  <c r="I63" i="38" s="1"/>
  <c r="J58" i="38"/>
  <c r="J63" i="38" s="1"/>
  <c r="K58" i="38"/>
  <c r="L58" i="38"/>
  <c r="L63" i="38" s="1"/>
  <c r="M58" i="38"/>
  <c r="M63" i="38" s="1"/>
  <c r="D59" i="38"/>
  <c r="E59" i="38"/>
  <c r="F59" i="38"/>
  <c r="G59" i="38"/>
  <c r="H59" i="38"/>
  <c r="I59" i="38"/>
  <c r="J59" i="38"/>
  <c r="K59" i="38"/>
  <c r="L59" i="38"/>
  <c r="M59" i="38"/>
  <c r="D60" i="38"/>
  <c r="E60" i="38"/>
  <c r="F60" i="38"/>
  <c r="G60" i="38"/>
  <c r="H60" i="38"/>
  <c r="I60" i="38"/>
  <c r="J60" i="38"/>
  <c r="K60" i="38"/>
  <c r="L60" i="38"/>
  <c r="M60" i="38"/>
  <c r="D63" i="38"/>
  <c r="E63" i="38"/>
  <c r="D68" i="38"/>
  <c r="E68" i="38"/>
  <c r="F68" i="38"/>
  <c r="F73" i="38" s="1"/>
  <c r="G68" i="38"/>
  <c r="G73" i="38" s="1"/>
  <c r="H68" i="38"/>
  <c r="H73" i="38" s="1"/>
  <c r="I68" i="38"/>
  <c r="J68" i="38"/>
  <c r="J73" i="38" s="1"/>
  <c r="K68" i="38"/>
  <c r="K73" i="38" s="1"/>
  <c r="L68" i="38"/>
  <c r="M68" i="38"/>
  <c r="D69" i="38"/>
  <c r="E69" i="38"/>
  <c r="F69" i="38"/>
  <c r="G69" i="38"/>
  <c r="H69" i="38"/>
  <c r="I69" i="38"/>
  <c r="J69" i="38"/>
  <c r="K69" i="38"/>
  <c r="L69" i="38"/>
  <c r="M69" i="38"/>
  <c r="D70" i="38"/>
  <c r="E70" i="38"/>
  <c r="F70" i="38"/>
  <c r="G70" i="38"/>
  <c r="H70" i="38"/>
  <c r="I70" i="38"/>
  <c r="J70" i="38"/>
  <c r="K70" i="38"/>
  <c r="L70" i="38"/>
  <c r="M70" i="38"/>
  <c r="D78" i="38"/>
  <c r="D83" i="38" s="1"/>
  <c r="E78" i="38"/>
  <c r="E83" i="38" s="1"/>
  <c r="F78" i="38"/>
  <c r="F83" i="38" s="1"/>
  <c r="G78" i="38"/>
  <c r="H78" i="38"/>
  <c r="I78" i="38"/>
  <c r="I83" i="38" s="1"/>
  <c r="J78" i="38"/>
  <c r="J83" i="38" s="1"/>
  <c r="K78" i="38"/>
  <c r="L78" i="38"/>
  <c r="L83" i="38" s="1"/>
  <c r="M78" i="38"/>
  <c r="M83" i="38" s="1"/>
  <c r="D79" i="38"/>
  <c r="E79" i="38"/>
  <c r="F79" i="38"/>
  <c r="G79" i="38"/>
  <c r="H79" i="38"/>
  <c r="I79" i="38"/>
  <c r="J79" i="38"/>
  <c r="K79" i="38"/>
  <c r="L79" i="38"/>
  <c r="M79" i="38"/>
  <c r="D80" i="38"/>
  <c r="E80" i="38"/>
  <c r="F80" i="38"/>
  <c r="G80" i="38"/>
  <c r="H80" i="38"/>
  <c r="I80" i="38"/>
  <c r="J80" i="38"/>
  <c r="K80" i="38"/>
  <c r="L80" i="38"/>
  <c r="M80" i="38"/>
  <c r="H83" i="38"/>
  <c r="D88" i="38"/>
  <c r="E88" i="38"/>
  <c r="F88" i="38"/>
  <c r="F93" i="38" s="1"/>
  <c r="G88" i="38"/>
  <c r="G93" i="38" s="1"/>
  <c r="H88" i="38"/>
  <c r="H93" i="38" s="1"/>
  <c r="I88" i="38"/>
  <c r="J88" i="38"/>
  <c r="J93" i="38" s="1"/>
  <c r="K88" i="38"/>
  <c r="K93" i="38" s="1"/>
  <c r="L88" i="38"/>
  <c r="L93" i="38" s="1"/>
  <c r="M88" i="38"/>
  <c r="D89" i="38"/>
  <c r="E89" i="38"/>
  <c r="F89" i="38"/>
  <c r="G89" i="38"/>
  <c r="H89" i="38"/>
  <c r="I89" i="38"/>
  <c r="J89" i="38"/>
  <c r="K89" i="38"/>
  <c r="L89" i="38"/>
  <c r="M89" i="38"/>
  <c r="D90" i="38"/>
  <c r="E90" i="38"/>
  <c r="F90" i="38"/>
  <c r="G90" i="38"/>
  <c r="H90" i="38"/>
  <c r="I90" i="38"/>
  <c r="J90" i="38"/>
  <c r="K90" i="38"/>
  <c r="L90" i="38"/>
  <c r="M90" i="38"/>
  <c r="D93" i="38"/>
  <c r="D98" i="38"/>
  <c r="D103" i="38" s="1"/>
  <c r="E98" i="38"/>
  <c r="F98" i="38"/>
  <c r="F103" i="38" s="1"/>
  <c r="G98" i="38"/>
  <c r="H98" i="38"/>
  <c r="H103" i="38" s="1"/>
  <c r="I98" i="38"/>
  <c r="J98" i="38"/>
  <c r="J103" i="38" s="1"/>
  <c r="K98" i="38"/>
  <c r="L98" i="38"/>
  <c r="L103" i="38" s="1"/>
  <c r="M98" i="38"/>
  <c r="M103" i="38" s="1"/>
  <c r="D99" i="38"/>
  <c r="E99" i="38"/>
  <c r="F99" i="38"/>
  <c r="G99" i="38"/>
  <c r="H99" i="38"/>
  <c r="I99" i="38"/>
  <c r="J99" i="38"/>
  <c r="K99" i="38"/>
  <c r="L99" i="38"/>
  <c r="M99" i="38"/>
  <c r="D100" i="38"/>
  <c r="E100" i="38"/>
  <c r="F100" i="38"/>
  <c r="G100" i="38"/>
  <c r="H100" i="38"/>
  <c r="I100" i="38"/>
  <c r="I101" i="38" s="1"/>
  <c r="J100" i="38"/>
  <c r="K100" i="38"/>
  <c r="L100" i="38"/>
  <c r="M100" i="38"/>
  <c r="E103" i="38"/>
  <c r="I103" i="38"/>
  <c r="D108" i="38"/>
  <c r="D113" i="38" s="1"/>
  <c r="E108" i="38"/>
  <c r="F108" i="38"/>
  <c r="G108" i="38"/>
  <c r="G113" i="38" s="1"/>
  <c r="H108" i="38"/>
  <c r="H113" i="38" s="1"/>
  <c r="I108" i="38"/>
  <c r="J108" i="38"/>
  <c r="K108" i="38"/>
  <c r="L108" i="38"/>
  <c r="M108" i="38"/>
  <c r="D109" i="38"/>
  <c r="E109" i="38"/>
  <c r="F109" i="38"/>
  <c r="G109" i="38"/>
  <c r="H109" i="38"/>
  <c r="I109" i="38"/>
  <c r="J109" i="38"/>
  <c r="K109" i="38"/>
  <c r="L109" i="38"/>
  <c r="M109" i="38"/>
  <c r="D110" i="38"/>
  <c r="E110" i="38"/>
  <c r="F110" i="38"/>
  <c r="G110" i="38"/>
  <c r="H110" i="38"/>
  <c r="I110" i="38"/>
  <c r="J110" i="38"/>
  <c r="K110" i="38"/>
  <c r="L110" i="38"/>
  <c r="M110" i="38"/>
  <c r="J113" i="38"/>
  <c r="K113" i="38"/>
  <c r="L113" i="38"/>
  <c r="D118" i="38"/>
  <c r="D123" i="38" s="1"/>
  <c r="E118" i="38"/>
  <c r="E123" i="38" s="1"/>
  <c r="F118" i="38"/>
  <c r="F123" i="38" s="1"/>
  <c r="G118" i="38"/>
  <c r="H118" i="38"/>
  <c r="I118" i="38"/>
  <c r="I123" i="38" s="1"/>
  <c r="J118" i="38"/>
  <c r="J123" i="38" s="1"/>
  <c r="K118" i="38"/>
  <c r="L118" i="38"/>
  <c r="L123" i="38" s="1"/>
  <c r="M118" i="38"/>
  <c r="M123" i="38" s="1"/>
  <c r="D119" i="38"/>
  <c r="E119" i="38"/>
  <c r="F119" i="38"/>
  <c r="G119" i="38"/>
  <c r="H119" i="38"/>
  <c r="I119" i="38"/>
  <c r="J119" i="38"/>
  <c r="K119" i="38"/>
  <c r="L119" i="38"/>
  <c r="M119" i="38"/>
  <c r="D120" i="38"/>
  <c r="E120" i="38"/>
  <c r="F120" i="38"/>
  <c r="G120" i="38"/>
  <c r="H120" i="38"/>
  <c r="I120" i="38"/>
  <c r="J120" i="38"/>
  <c r="K120" i="38"/>
  <c r="L120" i="38"/>
  <c r="M120" i="38"/>
  <c r="H123" i="38"/>
  <c r="D128" i="38"/>
  <c r="D133" i="38" s="1"/>
  <c r="E128" i="38"/>
  <c r="F128" i="38"/>
  <c r="F133" i="38" s="1"/>
  <c r="G128" i="38"/>
  <c r="G133" i="38" s="1"/>
  <c r="H128" i="38"/>
  <c r="I128" i="38"/>
  <c r="J128" i="38"/>
  <c r="J133" i="38" s="1"/>
  <c r="K128" i="38"/>
  <c r="K133" i="38" s="1"/>
  <c r="L128" i="38"/>
  <c r="M128" i="38"/>
  <c r="D129" i="38"/>
  <c r="E129" i="38"/>
  <c r="F129" i="38"/>
  <c r="G129" i="38"/>
  <c r="H129" i="38"/>
  <c r="I129" i="38"/>
  <c r="J129" i="38"/>
  <c r="K129" i="38"/>
  <c r="L129" i="38"/>
  <c r="M129" i="38"/>
  <c r="D130" i="38"/>
  <c r="E130" i="38"/>
  <c r="F130" i="38"/>
  <c r="G130" i="38"/>
  <c r="H130" i="38"/>
  <c r="I130" i="38"/>
  <c r="J130" i="38"/>
  <c r="K130" i="38"/>
  <c r="L130" i="38"/>
  <c r="M130" i="38"/>
  <c r="H133" i="38"/>
  <c r="L133" i="38"/>
  <c r="D138" i="38"/>
  <c r="D143" i="38" s="1"/>
  <c r="E138" i="38"/>
  <c r="F138" i="38"/>
  <c r="G138" i="38"/>
  <c r="H138" i="38"/>
  <c r="H143" i="38" s="1"/>
  <c r="I138" i="38"/>
  <c r="J138" i="38"/>
  <c r="J143" i="38" s="1"/>
  <c r="K138" i="38"/>
  <c r="L138" i="38"/>
  <c r="L143" i="38" s="1"/>
  <c r="M138" i="38"/>
  <c r="D139" i="38"/>
  <c r="E139" i="38"/>
  <c r="F139" i="38"/>
  <c r="G139" i="38"/>
  <c r="H139" i="38"/>
  <c r="I139" i="38"/>
  <c r="J139" i="38"/>
  <c r="K139" i="38"/>
  <c r="L139" i="38"/>
  <c r="M139" i="38"/>
  <c r="D140" i="38"/>
  <c r="E140" i="38"/>
  <c r="F140" i="38"/>
  <c r="G140" i="38"/>
  <c r="H140" i="38"/>
  <c r="I140" i="38"/>
  <c r="J140" i="38"/>
  <c r="K140" i="38"/>
  <c r="L140" i="38"/>
  <c r="M140" i="38"/>
  <c r="E143" i="38"/>
  <c r="G143" i="38"/>
  <c r="M143" i="38"/>
  <c r="D148" i="38"/>
  <c r="E148" i="38"/>
  <c r="E153" i="38" s="1"/>
  <c r="F148" i="38"/>
  <c r="F153" i="38" s="1"/>
  <c r="G148" i="38"/>
  <c r="H148" i="38"/>
  <c r="H153" i="38" s="1"/>
  <c r="I148" i="38"/>
  <c r="J148" i="38"/>
  <c r="J153" i="38" s="1"/>
  <c r="K148" i="38"/>
  <c r="L148" i="38"/>
  <c r="M148" i="38"/>
  <c r="M153" i="38" s="1"/>
  <c r="D149" i="38"/>
  <c r="E149" i="38"/>
  <c r="F149" i="38"/>
  <c r="G149" i="38"/>
  <c r="H149" i="38"/>
  <c r="I149" i="38"/>
  <c r="J149" i="38"/>
  <c r="K149" i="38"/>
  <c r="L149" i="38"/>
  <c r="M149" i="38"/>
  <c r="D150" i="38"/>
  <c r="E150" i="38"/>
  <c r="F150" i="38"/>
  <c r="G150" i="38"/>
  <c r="H150" i="38"/>
  <c r="I150" i="38"/>
  <c r="J150" i="38"/>
  <c r="K150" i="38"/>
  <c r="L150" i="38"/>
  <c r="M150" i="38"/>
  <c r="K153" i="38"/>
  <c r="D158" i="38"/>
  <c r="D163" i="38" s="1"/>
  <c r="E158" i="38"/>
  <c r="E163" i="38" s="1"/>
  <c r="F158" i="38"/>
  <c r="F163" i="38" s="1"/>
  <c r="G158" i="38"/>
  <c r="H158" i="38"/>
  <c r="H163" i="38" s="1"/>
  <c r="I158" i="38"/>
  <c r="I163" i="38" s="1"/>
  <c r="J158" i="38"/>
  <c r="K158" i="38"/>
  <c r="L158" i="38"/>
  <c r="L163" i="38" s="1"/>
  <c r="M158" i="38"/>
  <c r="D159" i="38"/>
  <c r="E159" i="38"/>
  <c r="F159" i="38"/>
  <c r="G159" i="38"/>
  <c r="H159" i="38"/>
  <c r="I159" i="38"/>
  <c r="J159" i="38"/>
  <c r="K159" i="38"/>
  <c r="L159" i="38"/>
  <c r="M159" i="38"/>
  <c r="D160" i="38"/>
  <c r="E160" i="38"/>
  <c r="F160" i="38"/>
  <c r="G160" i="38"/>
  <c r="H160" i="38"/>
  <c r="I160" i="38"/>
  <c r="J160" i="38"/>
  <c r="K160" i="38"/>
  <c r="L160" i="38"/>
  <c r="M160" i="38"/>
  <c r="J163" i="38"/>
  <c r="D168" i="38"/>
  <c r="D173" i="38" s="1"/>
  <c r="E168" i="38"/>
  <c r="F168" i="38"/>
  <c r="F173" i="38" s="1"/>
  <c r="G168" i="38"/>
  <c r="H168" i="38"/>
  <c r="H173" i="38" s="1"/>
  <c r="I168" i="38"/>
  <c r="I173" i="38" s="1"/>
  <c r="J168" i="38"/>
  <c r="J173" i="38" s="1"/>
  <c r="K168" i="38"/>
  <c r="K173" i="38" s="1"/>
  <c r="L168" i="38"/>
  <c r="L173" i="38" s="1"/>
  <c r="M168" i="38"/>
  <c r="D169" i="38"/>
  <c r="E169" i="38"/>
  <c r="F169" i="38"/>
  <c r="G169" i="38"/>
  <c r="H169" i="38"/>
  <c r="I169" i="38"/>
  <c r="J169" i="38"/>
  <c r="K169" i="38"/>
  <c r="L169" i="38"/>
  <c r="M169" i="38"/>
  <c r="D170" i="38"/>
  <c r="E170" i="38"/>
  <c r="F170" i="38"/>
  <c r="G170" i="38"/>
  <c r="H170" i="38"/>
  <c r="I170" i="38"/>
  <c r="J170" i="38"/>
  <c r="K170" i="38"/>
  <c r="L170" i="38"/>
  <c r="M170" i="38"/>
  <c r="G173" i="38"/>
  <c r="D178" i="38"/>
  <c r="D183" i="38" s="1"/>
  <c r="E178" i="38"/>
  <c r="E183" i="38" s="1"/>
  <c r="F178" i="38"/>
  <c r="F183" i="38" s="1"/>
  <c r="G178" i="38"/>
  <c r="G183" i="38" s="1"/>
  <c r="H178" i="38"/>
  <c r="H183" i="38" s="1"/>
  <c r="I178" i="38"/>
  <c r="I183" i="38" s="1"/>
  <c r="J178" i="38"/>
  <c r="J183" i="38" s="1"/>
  <c r="K178" i="38"/>
  <c r="L178" i="38"/>
  <c r="M178" i="38"/>
  <c r="D179" i="38"/>
  <c r="E179" i="38"/>
  <c r="F179" i="38"/>
  <c r="G179" i="38"/>
  <c r="H179" i="38"/>
  <c r="I179" i="38"/>
  <c r="J179" i="38"/>
  <c r="K179" i="38"/>
  <c r="L179" i="38"/>
  <c r="M179" i="38"/>
  <c r="D180" i="38"/>
  <c r="E180" i="38"/>
  <c r="F180" i="38"/>
  <c r="G180" i="38"/>
  <c r="H180" i="38"/>
  <c r="I180" i="38"/>
  <c r="J180" i="38"/>
  <c r="K180" i="38"/>
  <c r="L180" i="38"/>
  <c r="M180" i="38"/>
  <c r="L183" i="38"/>
  <c r="M183" i="38"/>
  <c r="D188" i="38"/>
  <c r="D193" i="38" s="1"/>
  <c r="E188" i="38"/>
  <c r="E193" i="38" s="1"/>
  <c r="F188" i="38"/>
  <c r="F193" i="38" s="1"/>
  <c r="G188" i="38"/>
  <c r="G193" i="38" s="1"/>
  <c r="H188" i="38"/>
  <c r="H193" i="38" s="1"/>
  <c r="I188" i="38"/>
  <c r="J188" i="38"/>
  <c r="J193" i="38" s="1"/>
  <c r="K188" i="38"/>
  <c r="K193" i="38" s="1"/>
  <c r="L188" i="38"/>
  <c r="M188" i="38"/>
  <c r="D189" i="38"/>
  <c r="E189" i="38"/>
  <c r="F189" i="38"/>
  <c r="G189" i="38"/>
  <c r="H189" i="38"/>
  <c r="I189" i="38"/>
  <c r="J189" i="38"/>
  <c r="K189" i="38"/>
  <c r="L189" i="38"/>
  <c r="M189" i="38"/>
  <c r="D190" i="38"/>
  <c r="E190" i="38"/>
  <c r="F190" i="38"/>
  <c r="G190" i="38"/>
  <c r="H190" i="38"/>
  <c r="I190" i="38"/>
  <c r="J190" i="38"/>
  <c r="K190" i="38"/>
  <c r="L190" i="38"/>
  <c r="M190" i="38"/>
  <c r="D198" i="38"/>
  <c r="D203" i="38" s="1"/>
  <c r="E198" i="38"/>
  <c r="F198" i="38"/>
  <c r="F203" i="38" s="1"/>
  <c r="G198" i="38"/>
  <c r="H198" i="38"/>
  <c r="H203" i="38" s="1"/>
  <c r="I198" i="38"/>
  <c r="I203" i="38" s="1"/>
  <c r="J198" i="38"/>
  <c r="J203" i="38" s="1"/>
  <c r="K198" i="38"/>
  <c r="K203" i="38" s="1"/>
  <c r="L198" i="38"/>
  <c r="L203" i="38" s="1"/>
  <c r="M198" i="38"/>
  <c r="M203" i="38" s="1"/>
  <c r="D199" i="38"/>
  <c r="E199" i="38"/>
  <c r="F199" i="38"/>
  <c r="G199" i="38"/>
  <c r="H199" i="38"/>
  <c r="I199" i="38"/>
  <c r="J199" i="38"/>
  <c r="K199" i="38"/>
  <c r="L199" i="38"/>
  <c r="M199" i="38"/>
  <c r="D200" i="38"/>
  <c r="E200" i="38"/>
  <c r="F200" i="38"/>
  <c r="G200" i="38"/>
  <c r="H200" i="38"/>
  <c r="I200" i="38"/>
  <c r="J200" i="38"/>
  <c r="K200" i="38"/>
  <c r="L200" i="38"/>
  <c r="M200" i="38"/>
  <c r="M201" i="38" s="1"/>
  <c r="E203" i="38"/>
  <c r="D208" i="38"/>
  <c r="D213" i="38" s="1"/>
  <c r="E208" i="38"/>
  <c r="F208" i="38"/>
  <c r="F213" i="38" s="1"/>
  <c r="G208" i="38"/>
  <c r="G213" i="38" s="1"/>
  <c r="H208" i="38"/>
  <c r="I208" i="38"/>
  <c r="J208" i="38"/>
  <c r="J213" i="38" s="1"/>
  <c r="K208" i="38"/>
  <c r="L208" i="38"/>
  <c r="L213" i="38" s="1"/>
  <c r="M208" i="38"/>
  <c r="D209" i="38"/>
  <c r="E209" i="38"/>
  <c r="F209" i="38"/>
  <c r="G209" i="38"/>
  <c r="H209" i="38"/>
  <c r="I209" i="38"/>
  <c r="J209" i="38"/>
  <c r="K209" i="38"/>
  <c r="L209" i="38"/>
  <c r="M209" i="38"/>
  <c r="D210" i="38"/>
  <c r="E210" i="38"/>
  <c r="F210" i="38"/>
  <c r="G210" i="38"/>
  <c r="H210" i="38"/>
  <c r="I210" i="38"/>
  <c r="J210" i="38"/>
  <c r="K210" i="38"/>
  <c r="L210" i="38"/>
  <c r="M210" i="38"/>
  <c r="K213" i="38"/>
  <c r="D218" i="38"/>
  <c r="D223" i="38" s="1"/>
  <c r="E218" i="38"/>
  <c r="E223" i="38" s="1"/>
  <c r="F218" i="38"/>
  <c r="G218" i="38"/>
  <c r="G223" i="38" s="1"/>
  <c r="H218" i="38"/>
  <c r="H223" i="38" s="1"/>
  <c r="I218" i="38"/>
  <c r="J218" i="38"/>
  <c r="J223" i="38" s="1"/>
  <c r="K218" i="38"/>
  <c r="L218" i="38"/>
  <c r="L223" i="38" s="1"/>
  <c r="M218" i="38"/>
  <c r="D219" i="38"/>
  <c r="E219" i="38"/>
  <c r="F219" i="38"/>
  <c r="G219" i="38"/>
  <c r="H219" i="38"/>
  <c r="I219" i="38"/>
  <c r="J219" i="38"/>
  <c r="K219" i="38"/>
  <c r="L219" i="38"/>
  <c r="M219" i="38"/>
  <c r="D220" i="38"/>
  <c r="E220" i="38"/>
  <c r="F220" i="38"/>
  <c r="G220" i="38"/>
  <c r="G221" i="38" s="1"/>
  <c r="H220" i="38"/>
  <c r="I220" i="38"/>
  <c r="J220" i="38"/>
  <c r="K220" i="38"/>
  <c r="L220" i="38"/>
  <c r="M220" i="38"/>
  <c r="I223" i="38"/>
  <c r="M223" i="38"/>
  <c r="D228" i="38"/>
  <c r="E228" i="38"/>
  <c r="F228" i="38"/>
  <c r="F233" i="38" s="1"/>
  <c r="G228" i="38"/>
  <c r="H228" i="38"/>
  <c r="H233" i="38" s="1"/>
  <c r="I228" i="38"/>
  <c r="J228" i="38"/>
  <c r="J233" i="38" s="1"/>
  <c r="K228" i="38"/>
  <c r="K233" i="38" s="1"/>
  <c r="L228" i="38"/>
  <c r="L233" i="38" s="1"/>
  <c r="M228" i="38"/>
  <c r="D229" i="38"/>
  <c r="E229" i="38"/>
  <c r="F229" i="38"/>
  <c r="G229" i="38"/>
  <c r="H229" i="38"/>
  <c r="I229" i="38"/>
  <c r="J229" i="38"/>
  <c r="K229" i="38"/>
  <c r="L229" i="38"/>
  <c r="M229" i="38"/>
  <c r="D230" i="38"/>
  <c r="E230" i="38"/>
  <c r="F230" i="38"/>
  <c r="G230" i="38"/>
  <c r="H230" i="38"/>
  <c r="I230" i="38"/>
  <c r="J230" i="38"/>
  <c r="K230" i="38"/>
  <c r="L230" i="38"/>
  <c r="M230" i="38"/>
  <c r="G233" i="38"/>
  <c r="D238" i="38"/>
  <c r="D243" i="38" s="1"/>
  <c r="E238" i="38"/>
  <c r="E243" i="38" s="1"/>
  <c r="F238" i="38"/>
  <c r="G238" i="38"/>
  <c r="H238" i="38"/>
  <c r="I238" i="38"/>
  <c r="I243" i="38" s="1"/>
  <c r="J238" i="38"/>
  <c r="J243" i="38" s="1"/>
  <c r="K238" i="38"/>
  <c r="K243" i="38" s="1"/>
  <c r="L238" i="38"/>
  <c r="L243" i="38" s="1"/>
  <c r="M238" i="38"/>
  <c r="M243" i="38" s="1"/>
  <c r="D239" i="38"/>
  <c r="E239" i="38"/>
  <c r="F239" i="38"/>
  <c r="G239" i="38"/>
  <c r="H239" i="38"/>
  <c r="I239" i="38"/>
  <c r="J239" i="38"/>
  <c r="K239" i="38"/>
  <c r="L239" i="38"/>
  <c r="M239" i="38"/>
  <c r="D240" i="38"/>
  <c r="E240" i="38"/>
  <c r="F240" i="38"/>
  <c r="G240" i="38"/>
  <c r="H240" i="38"/>
  <c r="I240" i="38"/>
  <c r="J240" i="38"/>
  <c r="K240" i="38"/>
  <c r="L240" i="38"/>
  <c r="M240" i="38"/>
  <c r="AB13" i="38"/>
  <c r="AC13" i="38"/>
  <c r="AD13" i="38"/>
  <c r="AE13" i="38"/>
  <c r="AH13" i="38"/>
  <c r="AI13" i="38"/>
  <c r="AJ13" i="38"/>
  <c r="AK13" i="38"/>
  <c r="AB14" i="38"/>
  <c r="AC14" i="38"/>
  <c r="AD14" i="38"/>
  <c r="AE14" i="38"/>
  <c r="AF14" i="38"/>
  <c r="AG14" i="38"/>
  <c r="AJ14" i="38"/>
  <c r="AK14" i="38"/>
  <c r="AB15" i="38"/>
  <c r="AC15" i="38"/>
  <c r="AD15" i="38"/>
  <c r="AE15" i="38"/>
  <c r="AF15" i="38"/>
  <c r="AG15" i="38"/>
  <c r="AH15" i="38"/>
  <c r="AI15" i="38"/>
  <c r="AB18" i="38"/>
  <c r="AB23" i="38" s="1"/>
  <c r="AC18" i="38"/>
  <c r="AC23" i="38" s="1"/>
  <c r="AD18" i="38"/>
  <c r="AD23" i="38" s="1"/>
  <c r="AE18" i="38"/>
  <c r="AE23" i="38" s="1"/>
  <c r="AF18" i="38"/>
  <c r="AF23" i="38" s="1"/>
  <c r="AG18" i="38"/>
  <c r="AH18" i="38"/>
  <c r="AI18" i="38"/>
  <c r="AJ18" i="38"/>
  <c r="AJ23" i="38" s="1"/>
  <c r="AK18" i="38"/>
  <c r="AK23" i="38" s="1"/>
  <c r="AB19" i="38"/>
  <c r="AC19" i="38"/>
  <c r="AD19" i="38"/>
  <c r="AD24" i="38" s="1"/>
  <c r="AE19" i="38"/>
  <c r="AE24" i="38" s="1"/>
  <c r="AF19" i="38"/>
  <c r="AG19" i="38"/>
  <c r="AG24" i="38" s="1"/>
  <c r="AH19" i="38"/>
  <c r="AH24" i="38" s="1"/>
  <c r="AI19" i="38"/>
  <c r="AI24" i="38" s="1"/>
  <c r="AJ19" i="38"/>
  <c r="AK19" i="38"/>
  <c r="AB20" i="38"/>
  <c r="AB25" i="38" s="1"/>
  <c r="AC20" i="38"/>
  <c r="AC25" i="38" s="1"/>
  <c r="AD20" i="38"/>
  <c r="AD25" i="38" s="1"/>
  <c r="AE20" i="38"/>
  <c r="AE25" i="38" s="1"/>
  <c r="AF20" i="38"/>
  <c r="AF25" i="38" s="1"/>
  <c r="AG20" i="38"/>
  <c r="AG25" i="38" s="1"/>
  <c r="AH20" i="38"/>
  <c r="AH25" i="38" s="1"/>
  <c r="AI20" i="38"/>
  <c r="AI25" i="38" s="1"/>
  <c r="AJ20" i="38"/>
  <c r="AJ25" i="38" s="1"/>
  <c r="AK20" i="38"/>
  <c r="AK25" i="38" s="1"/>
  <c r="AB28" i="38"/>
  <c r="AC28" i="38"/>
  <c r="AD28" i="38"/>
  <c r="AD33" i="38" s="1"/>
  <c r="AE28" i="38"/>
  <c r="AE33" i="38" s="1"/>
  <c r="AF28" i="38"/>
  <c r="AF33" i="38" s="1"/>
  <c r="AG28" i="38"/>
  <c r="AG33" i="38" s="1"/>
  <c r="AH28" i="38"/>
  <c r="AH33" i="38" s="1"/>
  <c r="AI28" i="38"/>
  <c r="AI33" i="38" s="1"/>
  <c r="AJ28" i="38"/>
  <c r="AK28" i="38"/>
  <c r="AB29" i="38"/>
  <c r="AB34" i="38" s="1"/>
  <c r="AC29" i="38"/>
  <c r="AC34" i="38" s="1"/>
  <c r="AD29" i="38"/>
  <c r="AE29" i="38"/>
  <c r="AF29" i="38"/>
  <c r="AF34" i="38" s="1"/>
  <c r="AG29" i="38"/>
  <c r="AG34" i="38" s="1"/>
  <c r="AH29" i="38"/>
  <c r="AI29" i="38"/>
  <c r="AJ29" i="38"/>
  <c r="AJ34" i="38" s="1"/>
  <c r="AK29" i="38"/>
  <c r="AK34" i="38" s="1"/>
  <c r="AB30" i="38"/>
  <c r="AB35" i="38" s="1"/>
  <c r="AC30" i="38"/>
  <c r="AC35" i="38" s="1"/>
  <c r="AD30" i="38"/>
  <c r="AD35" i="38" s="1"/>
  <c r="AE30" i="38"/>
  <c r="AE35" i="38" s="1"/>
  <c r="AF30" i="38"/>
  <c r="AF35" i="38" s="1"/>
  <c r="AG30" i="38"/>
  <c r="AG35" i="38" s="1"/>
  <c r="AH30" i="38"/>
  <c r="AH35" i="38" s="1"/>
  <c r="AI30" i="38"/>
  <c r="AI35" i="38" s="1"/>
  <c r="AJ30" i="38"/>
  <c r="AJ35" i="38" s="1"/>
  <c r="AK30" i="38"/>
  <c r="AK35" i="38" s="1"/>
  <c r="AB38" i="38"/>
  <c r="AC38" i="38"/>
  <c r="AD38" i="38"/>
  <c r="AE38" i="38"/>
  <c r="AF38" i="38"/>
  <c r="AF43" i="38" s="1"/>
  <c r="AG38" i="38"/>
  <c r="AG43" i="38" s="1"/>
  <c r="AH38" i="38"/>
  <c r="AH43" i="38" s="1"/>
  <c r="AI38" i="38"/>
  <c r="AI43" i="38" s="1"/>
  <c r="AJ38" i="38"/>
  <c r="AK38" i="38"/>
  <c r="AB39" i="38"/>
  <c r="AC39" i="38"/>
  <c r="AD39" i="38"/>
  <c r="AE39" i="38"/>
  <c r="AF39" i="38"/>
  <c r="AG39" i="38"/>
  <c r="AH39" i="38"/>
  <c r="AI39" i="38"/>
  <c r="AJ39" i="38"/>
  <c r="AK39" i="38"/>
  <c r="AB40" i="38"/>
  <c r="AC40" i="38"/>
  <c r="AD40" i="38"/>
  <c r="AE40" i="38"/>
  <c r="AF40" i="38"/>
  <c r="AG40" i="38"/>
  <c r="AH40" i="38"/>
  <c r="AI40" i="38"/>
  <c r="AJ40" i="38"/>
  <c r="AK40" i="38"/>
  <c r="AB48" i="38"/>
  <c r="AB53" i="38" s="1"/>
  <c r="AC48" i="38"/>
  <c r="AC53" i="38" s="1"/>
  <c r="AD48" i="38"/>
  <c r="AD53" i="38" s="1"/>
  <c r="AE48" i="38"/>
  <c r="AF48" i="38"/>
  <c r="AG48" i="38"/>
  <c r="AH48" i="38"/>
  <c r="AH53" i="38" s="1"/>
  <c r="AI48" i="38"/>
  <c r="AI53" i="38" s="1"/>
  <c r="AJ48" i="38"/>
  <c r="AJ53" i="38" s="1"/>
  <c r="AK48" i="38"/>
  <c r="AK53" i="38" s="1"/>
  <c r="AB49" i="38"/>
  <c r="AC49" i="38"/>
  <c r="AD49" i="38"/>
  <c r="AE49" i="38"/>
  <c r="AF49" i="38"/>
  <c r="AG49" i="38"/>
  <c r="AH49" i="38"/>
  <c r="AI49" i="38"/>
  <c r="AJ49" i="38"/>
  <c r="AK49" i="38"/>
  <c r="AB50" i="38"/>
  <c r="AC50" i="38"/>
  <c r="AD50" i="38"/>
  <c r="AE50" i="38"/>
  <c r="AF50" i="38"/>
  <c r="AG50" i="38"/>
  <c r="AH50" i="38"/>
  <c r="AI50" i="38"/>
  <c r="AJ50" i="38"/>
  <c r="AK50" i="38"/>
  <c r="AB58" i="38"/>
  <c r="AB63" i="38" s="1"/>
  <c r="AC58" i="38"/>
  <c r="AC63" i="38" s="1"/>
  <c r="AD58" i="38"/>
  <c r="AE58" i="38"/>
  <c r="AF58" i="38"/>
  <c r="AF63" i="38" s="1"/>
  <c r="AG58" i="38"/>
  <c r="AG63" i="38" s="1"/>
  <c r="AH58" i="38"/>
  <c r="AH63" i="38" s="1"/>
  <c r="AI58" i="38"/>
  <c r="AJ58" i="38"/>
  <c r="AJ63" i="38" s="1"/>
  <c r="AK58" i="38"/>
  <c r="AK63" i="38" s="1"/>
  <c r="AB59" i="38"/>
  <c r="AC59" i="38"/>
  <c r="AD59" i="38"/>
  <c r="AE59" i="38"/>
  <c r="AF59" i="38"/>
  <c r="AG59" i="38"/>
  <c r="AH59" i="38"/>
  <c r="AI59" i="38"/>
  <c r="AJ59" i="38"/>
  <c r="AK59" i="38"/>
  <c r="AB60" i="38"/>
  <c r="AC60" i="38"/>
  <c r="AD60" i="38"/>
  <c r="AE60" i="38"/>
  <c r="AF60" i="38"/>
  <c r="AG60" i="38"/>
  <c r="AH60" i="38"/>
  <c r="AI60" i="38"/>
  <c r="AJ60" i="38"/>
  <c r="AK60" i="38"/>
  <c r="AI63" i="38"/>
  <c r="AB68" i="38"/>
  <c r="AB73" i="38" s="1"/>
  <c r="AC68" i="38"/>
  <c r="AD68" i="38"/>
  <c r="AE68" i="38"/>
  <c r="AE73" i="38" s="1"/>
  <c r="AF68" i="38"/>
  <c r="AG68" i="38"/>
  <c r="AH68" i="38"/>
  <c r="AH73" i="38" s="1"/>
  <c r="AI68" i="38"/>
  <c r="AI73" i="38" s="1"/>
  <c r="AJ68" i="38"/>
  <c r="AJ73" i="38" s="1"/>
  <c r="AK68" i="38"/>
  <c r="AB69" i="38"/>
  <c r="AC69" i="38"/>
  <c r="AD69" i="38"/>
  <c r="AE69" i="38"/>
  <c r="AF69" i="38"/>
  <c r="AG69" i="38"/>
  <c r="AH69" i="38"/>
  <c r="AI69" i="38"/>
  <c r="AJ69" i="38"/>
  <c r="AK69" i="38"/>
  <c r="AB70" i="38"/>
  <c r="AC70" i="38"/>
  <c r="AD70" i="38"/>
  <c r="AE70" i="38"/>
  <c r="AF70" i="38"/>
  <c r="AG70" i="38"/>
  <c r="AH70" i="38"/>
  <c r="AI70" i="38"/>
  <c r="AJ70" i="38"/>
  <c r="AK70" i="38"/>
  <c r="AB78" i="38"/>
  <c r="AB83" i="38" s="1"/>
  <c r="AC78" i="38"/>
  <c r="AC83" i="38" s="1"/>
  <c r="AD78" i="38"/>
  <c r="AD83" i="38" s="1"/>
  <c r="AE78" i="38"/>
  <c r="AE83" i="38" s="1"/>
  <c r="AF78" i="38"/>
  <c r="AF83" i="38" s="1"/>
  <c r="AG78" i="38"/>
  <c r="AH78" i="38"/>
  <c r="AI78" i="38"/>
  <c r="AJ78" i="38"/>
  <c r="AJ83" i="38" s="1"/>
  <c r="AK78" i="38"/>
  <c r="AK83" i="38" s="1"/>
  <c r="AB79" i="38"/>
  <c r="AC79" i="38"/>
  <c r="AD79" i="38"/>
  <c r="AE79" i="38"/>
  <c r="AF79" i="38"/>
  <c r="AG79" i="38"/>
  <c r="AH79" i="38"/>
  <c r="AI79" i="38"/>
  <c r="AJ79" i="38"/>
  <c r="AK79" i="38"/>
  <c r="AB80" i="38"/>
  <c r="AC80" i="38"/>
  <c r="AD80" i="38"/>
  <c r="AE80" i="38"/>
  <c r="AF80" i="38"/>
  <c r="AG80" i="38"/>
  <c r="AH80" i="38"/>
  <c r="AI80" i="38"/>
  <c r="AJ80" i="38"/>
  <c r="AK80" i="38"/>
  <c r="AB88" i="38"/>
  <c r="AC88" i="38"/>
  <c r="AD88" i="38"/>
  <c r="AE88" i="38"/>
  <c r="AE93" i="38" s="1"/>
  <c r="AF88" i="38"/>
  <c r="AF93" i="38" s="1"/>
  <c r="AG88" i="38"/>
  <c r="AG93" i="38" s="1"/>
  <c r="AH88" i="38"/>
  <c r="AH93" i="38" s="1"/>
  <c r="AI88" i="38"/>
  <c r="AI93" i="38" s="1"/>
  <c r="AJ88" i="38"/>
  <c r="AK88" i="38"/>
  <c r="AB89" i="38"/>
  <c r="AC89" i="38"/>
  <c r="AD89" i="38"/>
  <c r="AE89" i="38"/>
  <c r="AF89" i="38"/>
  <c r="AG89" i="38"/>
  <c r="AH89" i="38"/>
  <c r="AI89" i="38"/>
  <c r="AJ89" i="38"/>
  <c r="AK89" i="38"/>
  <c r="AB90" i="38"/>
  <c r="AC90" i="38"/>
  <c r="AD90" i="38"/>
  <c r="AE90" i="38"/>
  <c r="AF90" i="38"/>
  <c r="AG90" i="38"/>
  <c r="AH90" i="38"/>
  <c r="AI90" i="38"/>
  <c r="AJ90" i="38"/>
  <c r="AK90" i="38"/>
  <c r="AB98" i="38"/>
  <c r="AC98" i="38"/>
  <c r="AD98" i="38"/>
  <c r="AE98" i="38"/>
  <c r="AF98" i="38"/>
  <c r="AF103" i="38" s="1"/>
  <c r="AG98" i="38"/>
  <c r="AH98" i="38"/>
  <c r="AI98" i="38"/>
  <c r="AI103" i="38" s="1"/>
  <c r="AJ98" i="38"/>
  <c r="AK98" i="38"/>
  <c r="AK103" i="38" s="1"/>
  <c r="AB99" i="38"/>
  <c r="AC99" i="38"/>
  <c r="AD99" i="38"/>
  <c r="AE99" i="38"/>
  <c r="AF99" i="38"/>
  <c r="AG99" i="38"/>
  <c r="AH99" i="38"/>
  <c r="AI99" i="38"/>
  <c r="AJ99" i="38"/>
  <c r="AK99" i="38"/>
  <c r="AB100" i="38"/>
  <c r="AC100" i="38"/>
  <c r="AD100" i="38"/>
  <c r="AE100" i="38"/>
  <c r="AF100" i="38"/>
  <c r="AG100" i="38"/>
  <c r="AH100" i="38"/>
  <c r="AI100" i="38"/>
  <c r="AJ100" i="38"/>
  <c r="AK100" i="38"/>
  <c r="AB108" i="38"/>
  <c r="AC108" i="38"/>
  <c r="AD108" i="38"/>
  <c r="AE108" i="38"/>
  <c r="AE113" i="38" s="1"/>
  <c r="AF108" i="38"/>
  <c r="AF113" i="38" s="1"/>
  <c r="AG108" i="38"/>
  <c r="AG113" i="38" s="1"/>
  <c r="AH108" i="38"/>
  <c r="AH113" i="38" s="1"/>
  <c r="AI108" i="38"/>
  <c r="AJ108" i="38"/>
  <c r="AK108" i="38"/>
  <c r="AK113" i="38" s="1"/>
  <c r="AB109" i="38"/>
  <c r="AC109" i="38"/>
  <c r="AD109" i="38"/>
  <c r="AE109" i="38"/>
  <c r="AF109" i="38"/>
  <c r="AG109" i="38"/>
  <c r="AH109" i="38"/>
  <c r="AI109" i="38"/>
  <c r="AJ109" i="38"/>
  <c r="AK109" i="38"/>
  <c r="AB110" i="38"/>
  <c r="AC110" i="38"/>
  <c r="AD110" i="38"/>
  <c r="AE110" i="38"/>
  <c r="AF110" i="38"/>
  <c r="AG110" i="38"/>
  <c r="AH110" i="38"/>
  <c r="AI110" i="38"/>
  <c r="AJ110" i="38"/>
  <c r="AK110" i="38"/>
  <c r="AB118" i="38"/>
  <c r="AB123" i="38" s="1"/>
  <c r="AC118" i="38"/>
  <c r="AC123" i="38" s="1"/>
  <c r="AD118" i="38"/>
  <c r="AE118" i="38"/>
  <c r="AE123" i="38" s="1"/>
  <c r="AF118" i="38"/>
  <c r="AF123" i="38" s="1"/>
  <c r="AG118" i="38"/>
  <c r="AG123" i="38" s="1"/>
  <c r="AH118" i="38"/>
  <c r="AH123" i="38" s="1"/>
  <c r="AI118" i="38"/>
  <c r="AI123" i="38" s="1"/>
  <c r="AJ118" i="38"/>
  <c r="AJ123" i="38" s="1"/>
  <c r="AK118" i="38"/>
  <c r="AK123" i="38" s="1"/>
  <c r="AB119" i="38"/>
  <c r="AC119" i="38"/>
  <c r="AD119" i="38"/>
  <c r="AE119" i="38"/>
  <c r="AF119" i="38"/>
  <c r="AG119" i="38"/>
  <c r="AH119" i="38"/>
  <c r="AI119" i="38"/>
  <c r="AJ119" i="38"/>
  <c r="AK119" i="38"/>
  <c r="AB120" i="38"/>
  <c r="AC120" i="38"/>
  <c r="AD120" i="38"/>
  <c r="AE120" i="38"/>
  <c r="AF120" i="38"/>
  <c r="AG120" i="38"/>
  <c r="AH120" i="38"/>
  <c r="AI120" i="38"/>
  <c r="AJ120" i="38"/>
  <c r="AK120" i="38"/>
  <c r="AB128" i="38"/>
  <c r="AB133" i="38" s="1"/>
  <c r="AC128" i="38"/>
  <c r="AD128" i="38"/>
  <c r="AE128" i="38"/>
  <c r="AE133" i="38" s="1"/>
  <c r="AF128" i="38"/>
  <c r="AF133" i="38" s="1"/>
  <c r="AG128" i="38"/>
  <c r="AG133" i="38" s="1"/>
  <c r="AH128" i="38"/>
  <c r="AI128" i="38"/>
  <c r="AJ128" i="38"/>
  <c r="AK128" i="38"/>
  <c r="AB129" i="38"/>
  <c r="AC129" i="38"/>
  <c r="AD129" i="38"/>
  <c r="AE129" i="38"/>
  <c r="AF129" i="38"/>
  <c r="AG129" i="38"/>
  <c r="AH129" i="38"/>
  <c r="AI129" i="38"/>
  <c r="AJ129" i="38"/>
  <c r="AK129" i="38"/>
  <c r="AB130" i="38"/>
  <c r="AC130" i="38"/>
  <c r="AD130" i="38"/>
  <c r="AE130" i="38"/>
  <c r="AF130" i="38"/>
  <c r="AG130" i="38"/>
  <c r="AH130" i="38"/>
  <c r="AI130" i="38"/>
  <c r="AJ130" i="38"/>
  <c r="AK130" i="38"/>
  <c r="AB138" i="38"/>
  <c r="AB143" i="38" s="1"/>
  <c r="AC138" i="38"/>
  <c r="AD138" i="38"/>
  <c r="AD143" i="38" s="1"/>
  <c r="AE138" i="38"/>
  <c r="AE143" i="38" s="1"/>
  <c r="AF138" i="38"/>
  <c r="AF143" i="38" s="1"/>
  <c r="AG138" i="38"/>
  <c r="AG143" i="38" s="1"/>
  <c r="AH138" i="38"/>
  <c r="AI138" i="38"/>
  <c r="AI143" i="38" s="1"/>
  <c r="AJ138" i="38"/>
  <c r="AJ143" i="38" s="1"/>
  <c r="AK138" i="38"/>
  <c r="AB139" i="38"/>
  <c r="AC139" i="38"/>
  <c r="AD139" i="38"/>
  <c r="AE139" i="38"/>
  <c r="AF139" i="38"/>
  <c r="AG139" i="38"/>
  <c r="AH139" i="38"/>
  <c r="AI139" i="38"/>
  <c r="AJ139" i="38"/>
  <c r="AK139" i="38"/>
  <c r="AB140" i="38"/>
  <c r="AC140" i="38"/>
  <c r="AD140" i="38"/>
  <c r="AE140" i="38"/>
  <c r="AF140" i="38"/>
  <c r="AG140" i="38"/>
  <c r="AH140" i="38"/>
  <c r="AI140" i="38"/>
  <c r="AJ140" i="38"/>
  <c r="AK140" i="38"/>
  <c r="AB148" i="38"/>
  <c r="AB153" i="38" s="1"/>
  <c r="AC148" i="38"/>
  <c r="AC153" i="38" s="1"/>
  <c r="AD148" i="38"/>
  <c r="AD153" i="38" s="1"/>
  <c r="AE148" i="38"/>
  <c r="AF148" i="38"/>
  <c r="AG148" i="38"/>
  <c r="AG153" i="38" s="1"/>
  <c r="AH148" i="38"/>
  <c r="AH153" i="38" s="1"/>
  <c r="AI148" i="38"/>
  <c r="AI153" i="38" s="1"/>
  <c r="AJ148" i="38"/>
  <c r="AJ153" i="38" s="1"/>
  <c r="AK148" i="38"/>
  <c r="AK153" i="38" s="1"/>
  <c r="AB149" i="38"/>
  <c r="AC149" i="38"/>
  <c r="AD149" i="38"/>
  <c r="AE149" i="38"/>
  <c r="AF149" i="38"/>
  <c r="AG149" i="38"/>
  <c r="AH149" i="38"/>
  <c r="AI149" i="38"/>
  <c r="AJ149" i="38"/>
  <c r="AK149" i="38"/>
  <c r="AB150" i="38"/>
  <c r="AC150" i="38"/>
  <c r="AD150" i="38"/>
  <c r="AE150" i="38"/>
  <c r="AF150" i="38"/>
  <c r="AG150" i="38"/>
  <c r="AH150" i="38"/>
  <c r="AI150" i="38"/>
  <c r="AJ150" i="38"/>
  <c r="AK150" i="38"/>
  <c r="AB158" i="38"/>
  <c r="AC158" i="38"/>
  <c r="AD158" i="38"/>
  <c r="AD163" i="38" s="1"/>
  <c r="AE158" i="38"/>
  <c r="AE163" i="38" s="1"/>
  <c r="AF158" i="38"/>
  <c r="AF163" i="38" s="1"/>
  <c r="AG158" i="38"/>
  <c r="AG163" i="38" s="1"/>
  <c r="AH158" i="38"/>
  <c r="AI158" i="38"/>
  <c r="AI163" i="38" s="1"/>
  <c r="AJ158" i="38"/>
  <c r="AK158" i="38"/>
  <c r="AB159" i="38"/>
  <c r="AC159" i="38"/>
  <c r="AD159" i="38"/>
  <c r="AE159" i="38"/>
  <c r="AF159" i="38"/>
  <c r="AG159" i="38"/>
  <c r="AH159" i="38"/>
  <c r="AI159" i="38"/>
  <c r="AJ159" i="38"/>
  <c r="AK159" i="38"/>
  <c r="AB160" i="38"/>
  <c r="AC160" i="38"/>
  <c r="AD160" i="38"/>
  <c r="AE160" i="38"/>
  <c r="AF160" i="38"/>
  <c r="AG160" i="38"/>
  <c r="AH160" i="38"/>
  <c r="AI160" i="38"/>
  <c r="AJ160" i="38"/>
  <c r="AK160" i="38"/>
  <c r="AB168" i="38"/>
  <c r="AB173" i="38" s="1"/>
  <c r="AC168" i="38"/>
  <c r="AC173" i="38" s="1"/>
  <c r="AD168" i="38"/>
  <c r="AE168" i="38"/>
  <c r="AF168" i="38"/>
  <c r="AF173" i="38" s="1"/>
  <c r="AG168" i="38"/>
  <c r="AG173" i="38" s="1"/>
  <c r="AH168" i="38"/>
  <c r="AH173" i="38" s="1"/>
  <c r="AI168" i="38"/>
  <c r="AI173" i="38" s="1"/>
  <c r="AJ168" i="38"/>
  <c r="AJ173" i="38" s="1"/>
  <c r="AK168" i="38"/>
  <c r="AK173" i="38" s="1"/>
  <c r="AB169" i="38"/>
  <c r="AC169" i="38"/>
  <c r="AD169" i="38"/>
  <c r="AE169" i="38"/>
  <c r="AF169" i="38"/>
  <c r="AG169" i="38"/>
  <c r="AH169" i="38"/>
  <c r="AI169" i="38"/>
  <c r="AJ169" i="38"/>
  <c r="AK169" i="38"/>
  <c r="AB170" i="38"/>
  <c r="AC170" i="38"/>
  <c r="AD170" i="38"/>
  <c r="AE170" i="38"/>
  <c r="AF170" i="38"/>
  <c r="AG170" i="38"/>
  <c r="AH170" i="38"/>
  <c r="AI170" i="38"/>
  <c r="AJ170" i="38"/>
  <c r="AK170" i="38"/>
  <c r="AB178" i="38"/>
  <c r="AC178" i="38"/>
  <c r="AC183" i="38" s="1"/>
  <c r="AD178" i="38"/>
  <c r="AD183" i="38" s="1"/>
  <c r="AE178" i="38"/>
  <c r="AE183" i="38" s="1"/>
  <c r="AF178" i="38"/>
  <c r="AG178" i="38"/>
  <c r="AG183" i="38" s="1"/>
  <c r="AH178" i="38"/>
  <c r="AH183" i="38" s="1"/>
  <c r="AI178" i="38"/>
  <c r="AI183" i="38" s="1"/>
  <c r="AJ178" i="38"/>
  <c r="AJ183" i="38" s="1"/>
  <c r="AK178" i="38"/>
  <c r="AK183" i="38" s="1"/>
  <c r="AB179" i="38"/>
  <c r="AC179" i="38"/>
  <c r="AD179" i="38"/>
  <c r="AE179" i="38"/>
  <c r="AF179" i="38"/>
  <c r="AG179" i="38"/>
  <c r="AH179" i="38"/>
  <c r="AI179" i="38"/>
  <c r="AJ179" i="38"/>
  <c r="AK179" i="38"/>
  <c r="AB180" i="38"/>
  <c r="AC180" i="38"/>
  <c r="AD180" i="38"/>
  <c r="AE180" i="38"/>
  <c r="AF180" i="38"/>
  <c r="AG180" i="38"/>
  <c r="AH180" i="38"/>
  <c r="AI180" i="38"/>
  <c r="AJ180" i="38"/>
  <c r="AK180" i="38"/>
  <c r="AB188" i="38"/>
  <c r="AB193" i="38" s="1"/>
  <c r="AC188" i="38"/>
  <c r="AC193" i="38" s="1"/>
  <c r="AD188" i="38"/>
  <c r="AD193" i="38" s="1"/>
  <c r="AE188" i="38"/>
  <c r="AE193" i="38" s="1"/>
  <c r="AF188" i="38"/>
  <c r="AF193" i="38" s="1"/>
  <c r="AG188" i="38"/>
  <c r="AH188" i="38"/>
  <c r="AI188" i="38"/>
  <c r="AI193" i="38" s="1"/>
  <c r="AJ188" i="38"/>
  <c r="AJ193" i="38" s="1"/>
  <c r="AK188" i="38"/>
  <c r="AK193" i="38" s="1"/>
  <c r="AB189" i="38"/>
  <c r="AC189" i="38"/>
  <c r="AD189" i="38"/>
  <c r="AE189" i="38"/>
  <c r="AF189" i="38"/>
  <c r="AG189" i="38"/>
  <c r="AH189" i="38"/>
  <c r="AI189" i="38"/>
  <c r="AJ189" i="38"/>
  <c r="AK189" i="38"/>
  <c r="AB190" i="38"/>
  <c r="AC190" i="38"/>
  <c r="AD190" i="38"/>
  <c r="AE190" i="38"/>
  <c r="AF190" i="38"/>
  <c r="AG190" i="38"/>
  <c r="AH190" i="38"/>
  <c r="AI190" i="38"/>
  <c r="AJ190" i="38"/>
  <c r="AK190" i="38"/>
  <c r="AB198" i="38"/>
  <c r="AC198" i="38"/>
  <c r="AC203" i="38" s="1"/>
  <c r="AD198" i="38"/>
  <c r="AD203" i="38" s="1"/>
  <c r="AE198" i="38"/>
  <c r="AE203" i="38" s="1"/>
  <c r="AF198" i="38"/>
  <c r="AF203" i="38" s="1"/>
  <c r="AG198" i="38"/>
  <c r="AG203" i="38" s="1"/>
  <c r="AH198" i="38"/>
  <c r="AH203" i="38" s="1"/>
  <c r="AI198" i="38"/>
  <c r="AJ198" i="38"/>
  <c r="AK198" i="38"/>
  <c r="AK203" i="38" s="1"/>
  <c r="AB199" i="38"/>
  <c r="AC199" i="38"/>
  <c r="AD199" i="38"/>
  <c r="AE199" i="38"/>
  <c r="AF199" i="38"/>
  <c r="AG199" i="38"/>
  <c r="AH199" i="38"/>
  <c r="AI199" i="38"/>
  <c r="AJ199" i="38"/>
  <c r="AK199" i="38"/>
  <c r="AB200" i="38"/>
  <c r="AC200" i="38"/>
  <c r="AD200" i="38"/>
  <c r="AE200" i="38"/>
  <c r="AF200" i="38"/>
  <c r="AG200" i="38"/>
  <c r="AH200" i="38"/>
  <c r="AI200" i="38"/>
  <c r="AJ200" i="38"/>
  <c r="AK200" i="38"/>
  <c r="AB208" i="38"/>
  <c r="AB213" i="38" s="1"/>
  <c r="AC208" i="38"/>
  <c r="AD208" i="38"/>
  <c r="AE208" i="38"/>
  <c r="AE213" i="38" s="1"/>
  <c r="AF208" i="38"/>
  <c r="AF213" i="38" s="1"/>
  <c r="AG208" i="38"/>
  <c r="AG213" i="38" s="1"/>
  <c r="AH208" i="38"/>
  <c r="AH213" i="38" s="1"/>
  <c r="AI208" i="38"/>
  <c r="AJ208" i="38"/>
  <c r="AJ213" i="38" s="1"/>
  <c r="AK208" i="38"/>
  <c r="AB209" i="38"/>
  <c r="AC209" i="38"/>
  <c r="AD209" i="38"/>
  <c r="AE209" i="38"/>
  <c r="AF209" i="38"/>
  <c r="AG209" i="38"/>
  <c r="AH209" i="38"/>
  <c r="AI209" i="38"/>
  <c r="AJ209" i="38"/>
  <c r="AK209" i="38"/>
  <c r="AB210" i="38"/>
  <c r="AC210" i="38"/>
  <c r="AD210" i="38"/>
  <c r="AE210" i="38"/>
  <c r="AF210" i="38"/>
  <c r="AG210" i="38"/>
  <c r="AH210" i="38"/>
  <c r="AI210" i="38"/>
  <c r="AJ210" i="38"/>
  <c r="AK210" i="38"/>
  <c r="AB218" i="38"/>
  <c r="AB223" i="38" s="1"/>
  <c r="AC218" i="38"/>
  <c r="AC223" i="38" s="1"/>
  <c r="AD218" i="38"/>
  <c r="AD223" i="38" s="1"/>
  <c r="AE218" i="38"/>
  <c r="AE223" i="38" s="1"/>
  <c r="AF218" i="38"/>
  <c r="AF223" i="38" s="1"/>
  <c r="AG218" i="38"/>
  <c r="AG223" i="38" s="1"/>
  <c r="AH218" i="38"/>
  <c r="AH223" i="38" s="1"/>
  <c r="AI218" i="38"/>
  <c r="AI223" i="38" s="1"/>
  <c r="AJ218" i="38"/>
  <c r="AJ223" i="38" s="1"/>
  <c r="AK218" i="38"/>
  <c r="AB219" i="38"/>
  <c r="AC219" i="38"/>
  <c r="AD219" i="38"/>
  <c r="AE219" i="38"/>
  <c r="AF219" i="38"/>
  <c r="AG219" i="38"/>
  <c r="AH219" i="38"/>
  <c r="AI219" i="38"/>
  <c r="AJ219" i="38"/>
  <c r="AK219" i="38"/>
  <c r="AB220" i="38"/>
  <c r="AC220" i="38"/>
  <c r="AD220" i="38"/>
  <c r="AE220" i="38"/>
  <c r="AF220" i="38"/>
  <c r="AG220" i="38"/>
  <c r="AH220" i="38"/>
  <c r="AI220" i="38"/>
  <c r="AJ220" i="38"/>
  <c r="AK220" i="38"/>
  <c r="AB228" i="38"/>
  <c r="AB233" i="38" s="1"/>
  <c r="AC228" i="38"/>
  <c r="AC233" i="38" s="1"/>
  <c r="AD228" i="38"/>
  <c r="AD233" i="38" s="1"/>
  <c r="AE228" i="38"/>
  <c r="AF228" i="38"/>
  <c r="AF233" i="38" s="1"/>
  <c r="AG228" i="38"/>
  <c r="AG233" i="38" s="1"/>
  <c r="AH228" i="38"/>
  <c r="AH233" i="38" s="1"/>
  <c r="AI228" i="38"/>
  <c r="AI233" i="38" s="1"/>
  <c r="AJ228" i="38"/>
  <c r="AJ233" i="38" s="1"/>
  <c r="AK228" i="38"/>
  <c r="AB229" i="38"/>
  <c r="AC229" i="38"/>
  <c r="AD229" i="38"/>
  <c r="AE229" i="38"/>
  <c r="AF229" i="38"/>
  <c r="AG229" i="38"/>
  <c r="AH229" i="38"/>
  <c r="AI229" i="38"/>
  <c r="AJ229" i="38"/>
  <c r="AK229" i="38"/>
  <c r="AB230" i="38"/>
  <c r="AC230" i="38"/>
  <c r="AD230" i="38"/>
  <c r="AE230" i="38"/>
  <c r="AF230" i="38"/>
  <c r="AG230" i="38"/>
  <c r="AH230" i="38"/>
  <c r="AI230" i="38"/>
  <c r="AJ230" i="38"/>
  <c r="AK230" i="38"/>
  <c r="AB238" i="38"/>
  <c r="AB243" i="38" s="1"/>
  <c r="AC238" i="38"/>
  <c r="AC243" i="38" s="1"/>
  <c r="AD238" i="38"/>
  <c r="AD243" i="38" s="1"/>
  <c r="AE238" i="38"/>
  <c r="AE243" i="38" s="1"/>
  <c r="AF238" i="38"/>
  <c r="AF243" i="38" s="1"/>
  <c r="AG238" i="38"/>
  <c r="AG243" i="38" s="1"/>
  <c r="AH238" i="38"/>
  <c r="AH243" i="38" s="1"/>
  <c r="AI238" i="38"/>
  <c r="AI243" i="38" s="1"/>
  <c r="AJ238" i="38"/>
  <c r="AJ243" i="38" s="1"/>
  <c r="AK238" i="38"/>
  <c r="AK243" i="38" s="1"/>
  <c r="AB239" i="38"/>
  <c r="AC239" i="38"/>
  <c r="AD239" i="38"/>
  <c r="AE239" i="38"/>
  <c r="AF239" i="38"/>
  <c r="AG239" i="38"/>
  <c r="AH239" i="38"/>
  <c r="AI239" i="38"/>
  <c r="AJ239" i="38"/>
  <c r="AK239" i="38"/>
  <c r="AB240" i="38"/>
  <c r="AC240" i="38"/>
  <c r="AD240" i="38"/>
  <c r="AE240" i="38"/>
  <c r="AF240" i="38"/>
  <c r="AG240" i="38"/>
  <c r="AH240" i="38"/>
  <c r="AI240" i="38"/>
  <c r="AJ240" i="38"/>
  <c r="AK240" i="38"/>
  <c r="Y221" i="38" l="1"/>
  <c r="G191" i="38"/>
  <c r="S231" i="38"/>
  <c r="X61" i="38"/>
  <c r="R61" i="38"/>
  <c r="T171" i="38"/>
  <c r="V211" i="38"/>
  <c r="U101" i="38"/>
  <c r="V21" i="38"/>
  <c r="S241" i="38"/>
  <c r="I241" i="38"/>
  <c r="I221" i="38"/>
  <c r="Y81" i="38"/>
  <c r="Q81" i="38"/>
  <c r="W91" i="38"/>
  <c r="X81" i="38"/>
  <c r="V25" i="38"/>
  <c r="V26" i="38" s="1"/>
  <c r="AC51" i="38"/>
  <c r="S243" i="38"/>
  <c r="T201" i="38"/>
  <c r="T151" i="38"/>
  <c r="V151" i="38"/>
  <c r="X151" i="38"/>
  <c r="T101" i="38"/>
  <c r="Y41" i="38"/>
  <c r="M81" i="38"/>
  <c r="V131" i="38"/>
  <c r="T71" i="38"/>
  <c r="U61" i="38"/>
  <c r="S151" i="38"/>
  <c r="T51" i="38"/>
  <c r="Y201" i="38"/>
  <c r="S71" i="38"/>
  <c r="H221" i="38"/>
  <c r="I181" i="38"/>
  <c r="V201" i="38"/>
  <c r="R141" i="38"/>
  <c r="V81" i="38"/>
  <c r="V41" i="38"/>
  <c r="Q161" i="38"/>
  <c r="Q121" i="38"/>
  <c r="R71" i="38"/>
  <c r="U171" i="38"/>
  <c r="F31" i="38"/>
  <c r="Y203" i="38"/>
  <c r="W181" i="38"/>
  <c r="W171" i="38"/>
  <c r="R143" i="38"/>
  <c r="Y11" i="38"/>
  <c r="S11" i="38"/>
  <c r="F191" i="38"/>
  <c r="V231" i="38"/>
  <c r="V221" i="38"/>
  <c r="X221" i="38"/>
  <c r="P221" i="38"/>
  <c r="X191" i="38"/>
  <c r="T141" i="38"/>
  <c r="V141" i="38"/>
  <c r="Q123" i="38"/>
  <c r="P81" i="38"/>
  <c r="R16" i="38"/>
  <c r="T161" i="38"/>
  <c r="S73" i="38"/>
  <c r="F161" i="38"/>
  <c r="J11" i="38"/>
  <c r="X241" i="38"/>
  <c r="P241" i="38"/>
  <c r="W131" i="38"/>
  <c r="M161" i="38"/>
  <c r="F111" i="38"/>
  <c r="R221" i="38"/>
  <c r="P191" i="38"/>
  <c r="P111" i="38"/>
  <c r="J16" i="38"/>
  <c r="R241" i="38"/>
  <c r="R181" i="38"/>
  <c r="R51" i="38"/>
  <c r="Q11" i="38"/>
  <c r="F101" i="38"/>
  <c r="D41" i="38"/>
  <c r="X161" i="38"/>
  <c r="R101" i="38"/>
  <c r="M191" i="38"/>
  <c r="H101" i="38"/>
  <c r="J91" i="38"/>
  <c r="H61" i="38"/>
  <c r="X201" i="38"/>
  <c r="P201" i="38"/>
  <c r="R171" i="38"/>
  <c r="P11" i="38"/>
  <c r="J131" i="38"/>
  <c r="I31" i="38"/>
  <c r="H21" i="38"/>
  <c r="Q211" i="38"/>
  <c r="U201" i="38"/>
  <c r="G151" i="38"/>
  <c r="Y191" i="38"/>
  <c r="S161" i="38"/>
  <c r="V101" i="38"/>
  <c r="V31" i="38"/>
  <c r="J141" i="38"/>
  <c r="K221" i="38"/>
  <c r="L161" i="38"/>
  <c r="I141" i="38"/>
  <c r="K111" i="38"/>
  <c r="L81" i="38"/>
  <c r="J61" i="38"/>
  <c r="D43" i="38"/>
  <c r="Q221" i="38"/>
  <c r="Y211" i="38"/>
  <c r="W201" i="38"/>
  <c r="X163" i="38"/>
  <c r="P101" i="38"/>
  <c r="H241" i="38"/>
  <c r="L201" i="38"/>
  <c r="G153" i="38"/>
  <c r="H111" i="38"/>
  <c r="K91" i="38"/>
  <c r="M91" i="38"/>
  <c r="E91" i="38"/>
  <c r="M41" i="38"/>
  <c r="P161" i="38"/>
  <c r="V51" i="38"/>
  <c r="P51" i="38"/>
  <c r="S41" i="38"/>
  <c r="X31" i="38"/>
  <c r="P31" i="38"/>
  <c r="K241" i="38"/>
  <c r="E201" i="38"/>
  <c r="K151" i="38"/>
  <c r="F113" i="38"/>
  <c r="F71" i="38"/>
  <c r="X141" i="38"/>
  <c r="P141" i="38"/>
  <c r="Y121" i="38"/>
  <c r="M231" i="38"/>
  <c r="E231" i="38"/>
  <c r="K171" i="38"/>
  <c r="M171" i="38"/>
  <c r="E171" i="38"/>
  <c r="L121" i="38"/>
  <c r="D121" i="38"/>
  <c r="K51" i="38"/>
  <c r="M51" i="38"/>
  <c r="E51" i="38"/>
  <c r="S211" i="38"/>
  <c r="U211" i="38"/>
  <c r="Q191" i="38"/>
  <c r="S191" i="38"/>
  <c r="S171" i="38"/>
  <c r="V121" i="38"/>
  <c r="T91" i="38"/>
  <c r="V61" i="38"/>
  <c r="P61" i="38"/>
  <c r="R36" i="38"/>
  <c r="H231" i="38"/>
  <c r="I151" i="38"/>
  <c r="J51" i="38"/>
  <c r="R211" i="38"/>
  <c r="T211" i="38"/>
  <c r="R191" i="38"/>
  <c r="T81" i="38"/>
  <c r="G231" i="38"/>
  <c r="H191" i="38"/>
  <c r="J101" i="38"/>
  <c r="L101" i="38"/>
  <c r="D101" i="38"/>
  <c r="L41" i="38"/>
  <c r="T181" i="38"/>
  <c r="V181" i="38"/>
  <c r="R161" i="38"/>
  <c r="T121" i="38"/>
  <c r="X111" i="38"/>
  <c r="R91" i="38"/>
  <c r="S81" i="38"/>
  <c r="U81" i="38"/>
  <c r="T61" i="38"/>
  <c r="R31" i="38"/>
  <c r="T31" i="38"/>
  <c r="S181" i="38"/>
  <c r="U181" i="38"/>
  <c r="W173" i="38"/>
  <c r="S111" i="38"/>
  <c r="I143" i="38"/>
  <c r="H63" i="38"/>
  <c r="Q233" i="38"/>
  <c r="Q231" i="38"/>
  <c r="X91" i="38"/>
  <c r="X93" i="38"/>
  <c r="P93" i="38"/>
  <c r="P91" i="38"/>
  <c r="T41" i="38"/>
  <c r="T43" i="38"/>
  <c r="F241" i="38"/>
  <c r="E161" i="38"/>
  <c r="K161" i="38"/>
  <c r="E141" i="38"/>
  <c r="G141" i="38"/>
  <c r="E81" i="38"/>
  <c r="L61" i="38"/>
  <c r="D61" i="38"/>
  <c r="F61" i="38"/>
  <c r="Y231" i="38"/>
  <c r="V171" i="38"/>
  <c r="X171" i="38"/>
  <c r="P171" i="38"/>
  <c r="X131" i="38"/>
  <c r="P131" i="38"/>
  <c r="X121" i="38"/>
  <c r="R111" i="38"/>
  <c r="X41" i="38"/>
  <c r="P41" i="38"/>
  <c r="V113" i="38"/>
  <c r="V111" i="38"/>
  <c r="H243" i="38"/>
  <c r="F201" i="38"/>
  <c r="K201" i="38"/>
  <c r="G181" i="38"/>
  <c r="M163" i="38"/>
  <c r="D161" i="38"/>
  <c r="H161" i="38"/>
  <c r="J161" i="38"/>
  <c r="J111" i="38"/>
  <c r="L111" i="38"/>
  <c r="D111" i="38"/>
  <c r="D81" i="38"/>
  <c r="F81" i="38"/>
  <c r="H81" i="38"/>
  <c r="J81" i="38"/>
  <c r="E41" i="38"/>
  <c r="F33" i="38"/>
  <c r="F36" i="38" s="1"/>
  <c r="F26" i="38"/>
  <c r="J21" i="38"/>
  <c r="L21" i="38"/>
  <c r="D21" i="38"/>
  <c r="F21" i="38"/>
  <c r="Y241" i="38"/>
  <c r="Y243" i="38"/>
  <c r="Q241" i="38"/>
  <c r="Q243" i="38"/>
  <c r="U231" i="38"/>
  <c r="W231" i="38"/>
  <c r="W213" i="38"/>
  <c r="W211" i="38"/>
  <c r="U193" i="38"/>
  <c r="U191" i="38"/>
  <c r="V91" i="38"/>
  <c r="X73" i="38"/>
  <c r="X71" i="38"/>
  <c r="P73" i="38"/>
  <c r="P71" i="38"/>
  <c r="T241" i="38"/>
  <c r="T243" i="38"/>
  <c r="T131" i="38"/>
  <c r="T133" i="38"/>
  <c r="W53" i="38"/>
  <c r="W51" i="38"/>
  <c r="AJ181" i="38"/>
  <c r="D211" i="38"/>
  <c r="J181" i="38"/>
  <c r="M141" i="38"/>
  <c r="G111" i="38"/>
  <c r="F41" i="38"/>
  <c r="H41" i="38"/>
  <c r="J41" i="38"/>
  <c r="H31" i="38"/>
  <c r="J31" i="38"/>
  <c r="L31" i="38"/>
  <c r="D31" i="38"/>
  <c r="K11" i="38"/>
  <c r="V241" i="38"/>
  <c r="R123" i="38"/>
  <c r="R121" i="38"/>
  <c r="AF241" i="38"/>
  <c r="I211" i="38"/>
  <c r="I201" i="38"/>
  <c r="I171" i="38"/>
  <c r="M151" i="38"/>
  <c r="E151" i="38"/>
  <c r="F121" i="38"/>
  <c r="H121" i="38"/>
  <c r="J121" i="38"/>
  <c r="L91" i="38"/>
  <c r="D91" i="38"/>
  <c r="F91" i="38"/>
  <c r="H91" i="38"/>
  <c r="H71" i="38"/>
  <c r="J71" i="38"/>
  <c r="L71" i="38"/>
  <c r="D71" i="38"/>
  <c r="I61" i="38"/>
  <c r="G31" i="38"/>
  <c r="AI151" i="38"/>
  <c r="AJ41" i="38"/>
  <c r="AH31" i="38"/>
  <c r="L221" i="38"/>
  <c r="F221" i="38"/>
  <c r="F211" i="38"/>
  <c r="L171" i="38"/>
  <c r="D171" i="38"/>
  <c r="F171" i="38"/>
  <c r="H171" i="38"/>
  <c r="K141" i="38"/>
  <c r="G81" i="38"/>
  <c r="G71" i="38"/>
  <c r="L51" i="38"/>
  <c r="D51" i="38"/>
  <c r="F51" i="38"/>
  <c r="H51" i="38"/>
  <c r="I21" i="38"/>
  <c r="L15" i="38"/>
  <c r="L16" i="38" s="1"/>
  <c r="T231" i="38"/>
  <c r="T233" i="38"/>
  <c r="X183" i="38"/>
  <c r="X181" i="38"/>
  <c r="P183" i="38"/>
  <c r="P181" i="38"/>
  <c r="R173" i="38"/>
  <c r="U163" i="38"/>
  <c r="U161" i="38"/>
  <c r="R153" i="38"/>
  <c r="R151" i="38"/>
  <c r="W16" i="38"/>
  <c r="AI51" i="38"/>
  <c r="J221" i="38"/>
  <c r="M221" i="38"/>
  <c r="E221" i="38"/>
  <c r="K211" i="38"/>
  <c r="G201" i="38"/>
  <c r="E191" i="38"/>
  <c r="G171" i="38"/>
  <c r="H151" i="38"/>
  <c r="H141" i="38"/>
  <c r="L131" i="38"/>
  <c r="D131" i="38"/>
  <c r="F131" i="38"/>
  <c r="H131" i="38"/>
  <c r="D26" i="38"/>
  <c r="H26" i="38"/>
  <c r="D11" i="38"/>
  <c r="D15" i="38"/>
  <c r="F11" i="38"/>
  <c r="F14" i="38"/>
  <c r="F16" i="38" s="1"/>
  <c r="H11" i="38"/>
  <c r="H13" i="38"/>
  <c r="H16" i="38" s="1"/>
  <c r="T223" i="38"/>
  <c r="T221" i="38"/>
  <c r="R203" i="38"/>
  <c r="R201" i="38"/>
  <c r="S31" i="38"/>
  <c r="W241" i="38"/>
  <c r="W233" i="38"/>
  <c r="R231" i="38"/>
  <c r="R223" i="38"/>
  <c r="U221" i="38"/>
  <c r="U213" i="38"/>
  <c r="X211" i="38"/>
  <c r="P211" i="38"/>
  <c r="X203" i="38"/>
  <c r="P203" i="38"/>
  <c r="S201" i="38"/>
  <c r="S193" i="38"/>
  <c r="V191" i="38"/>
  <c r="V183" i="38"/>
  <c r="Y181" i="38"/>
  <c r="Q181" i="38"/>
  <c r="S163" i="38"/>
  <c r="V161" i="38"/>
  <c r="U151" i="38"/>
  <c r="W151" i="38"/>
  <c r="Y151" i="38"/>
  <c r="U71" i="38"/>
  <c r="W71" i="38"/>
  <c r="V35" i="38"/>
  <c r="V36" i="38" s="1"/>
  <c r="T34" i="38"/>
  <c r="T36" i="38" s="1"/>
  <c r="U21" i="38"/>
  <c r="W61" i="38"/>
  <c r="Y61" i="38"/>
  <c r="Q61" i="38"/>
  <c r="P151" i="38"/>
  <c r="X143" i="38"/>
  <c r="P121" i="38"/>
  <c r="X51" i="38"/>
  <c r="Y51" i="38"/>
  <c r="Q51" i="38"/>
  <c r="S51" i="38"/>
  <c r="R41" i="38"/>
  <c r="W11" i="38"/>
  <c r="R131" i="38"/>
  <c r="T111" i="38"/>
  <c r="Q91" i="38"/>
  <c r="R81" i="38"/>
  <c r="Q41" i="38"/>
  <c r="P34" i="38"/>
  <c r="P36" i="38" s="1"/>
  <c r="K21" i="38"/>
  <c r="U141" i="38"/>
  <c r="X123" i="38"/>
  <c r="V71" i="38"/>
  <c r="X36" i="38"/>
  <c r="S36" i="38"/>
  <c r="U31" i="38"/>
  <c r="W31" i="38"/>
  <c r="R26" i="38"/>
  <c r="W21" i="38"/>
  <c r="Y21" i="38"/>
  <c r="Q21" i="38"/>
  <c r="U16" i="38"/>
  <c r="X153" i="38"/>
  <c r="V93" i="38"/>
  <c r="U41" i="38"/>
  <c r="L36" i="38"/>
  <c r="J36" i="38"/>
  <c r="D36" i="38"/>
  <c r="L26" i="38"/>
  <c r="K16" i="38"/>
  <c r="T16" i="38"/>
  <c r="T26" i="38"/>
  <c r="P16" i="38"/>
  <c r="Y36" i="38"/>
  <c r="Q36" i="38"/>
  <c r="S26" i="38"/>
  <c r="V16" i="38"/>
  <c r="U26" i="38"/>
  <c r="X16" i="38"/>
  <c r="P26" i="38"/>
  <c r="X26" i="38"/>
  <c r="U83" i="38"/>
  <c r="W73" i="38"/>
  <c r="Y63" i="38"/>
  <c r="Q63" i="38"/>
  <c r="S53" i="38"/>
  <c r="U43" i="38"/>
  <c r="U34" i="38"/>
  <c r="U36" i="38" s="1"/>
  <c r="W33" i="38"/>
  <c r="W36" i="38" s="1"/>
  <c r="W24" i="38"/>
  <c r="W26" i="38" s="1"/>
  <c r="Y23" i="38"/>
  <c r="Y26" i="38" s="1"/>
  <c r="Q23" i="38"/>
  <c r="Q26" i="38" s="1"/>
  <c r="T21" i="38"/>
  <c r="Y14" i="38"/>
  <c r="Y16" i="38" s="1"/>
  <c r="Q14" i="38"/>
  <c r="Q16" i="38" s="1"/>
  <c r="S13" i="38"/>
  <c r="S16" i="38" s="1"/>
  <c r="V11" i="38"/>
  <c r="Q151" i="38"/>
  <c r="S141" i="38"/>
  <c r="U131" i="38"/>
  <c r="W121" i="38"/>
  <c r="Y111" i="38"/>
  <c r="Q111" i="38"/>
  <c r="S101" i="38"/>
  <c r="U91" i="38"/>
  <c r="W81" i="38"/>
  <c r="Y71" i="38"/>
  <c r="Q71" i="38"/>
  <c r="S61" i="38"/>
  <c r="U51" i="38"/>
  <c r="W41" i="38"/>
  <c r="Y31" i="38"/>
  <c r="Q31" i="38"/>
  <c r="S21" i="38"/>
  <c r="U11" i="38"/>
  <c r="R21" i="38"/>
  <c r="T11" i="38"/>
  <c r="Y141" i="38"/>
  <c r="Q141" i="38"/>
  <c r="S131" i="38"/>
  <c r="U121" i="38"/>
  <c r="W111" i="38"/>
  <c r="Y101" i="38"/>
  <c r="Q101" i="38"/>
  <c r="S91" i="38"/>
  <c r="X21" i="38"/>
  <c r="P21" i="38"/>
  <c r="R11" i="38"/>
  <c r="W141" i="38"/>
  <c r="Y131" i="38"/>
  <c r="Q131" i="38"/>
  <c r="S121" i="38"/>
  <c r="U111" i="38"/>
  <c r="W101" i="38"/>
  <c r="Y91" i="38"/>
  <c r="L231" i="38"/>
  <c r="D231" i="38"/>
  <c r="F223" i="38"/>
  <c r="D221" i="38"/>
  <c r="H211" i="38"/>
  <c r="L181" i="38"/>
  <c r="D181" i="38"/>
  <c r="F181" i="38"/>
  <c r="I161" i="38"/>
  <c r="AH34" i="38"/>
  <c r="F243" i="38"/>
  <c r="F231" i="38"/>
  <c r="K231" i="38"/>
  <c r="L211" i="38"/>
  <c r="G211" i="38"/>
  <c r="M181" i="38"/>
  <c r="E181" i="38"/>
  <c r="J151" i="38"/>
  <c r="L151" i="38"/>
  <c r="L153" i="38"/>
  <c r="D151" i="38"/>
  <c r="D153" i="38"/>
  <c r="J231" i="38"/>
  <c r="G14" i="38"/>
  <c r="G16" i="38" s="1"/>
  <c r="G11" i="38"/>
  <c r="AG231" i="38"/>
  <c r="AJ43" i="38"/>
  <c r="E241" i="38"/>
  <c r="E233" i="38"/>
  <c r="M193" i="38"/>
  <c r="J191" i="38"/>
  <c r="L191" i="38"/>
  <c r="D191" i="38"/>
  <c r="G161" i="38"/>
  <c r="L141" i="38"/>
  <c r="D141" i="38"/>
  <c r="F141" i="38"/>
  <c r="F143" i="38"/>
  <c r="AI31" i="38"/>
  <c r="D241" i="38"/>
  <c r="J241" i="38"/>
  <c r="D233" i="38"/>
  <c r="I231" i="38"/>
  <c r="J211" i="38"/>
  <c r="M211" i="38"/>
  <c r="E211" i="38"/>
  <c r="D201" i="38"/>
  <c r="H201" i="38"/>
  <c r="J201" i="38"/>
  <c r="L193" i="38"/>
  <c r="K191" i="38"/>
  <c r="K181" i="38"/>
  <c r="J171" i="38"/>
  <c r="F151" i="38"/>
  <c r="G241" i="38"/>
  <c r="G243" i="38"/>
  <c r="I13" i="38"/>
  <c r="I16" i="38" s="1"/>
  <c r="I11" i="38"/>
  <c r="AC241" i="38"/>
  <c r="AF221" i="38"/>
  <c r="M241" i="38"/>
  <c r="I213" i="38"/>
  <c r="H181" i="38"/>
  <c r="L241" i="38"/>
  <c r="M233" i="38"/>
  <c r="H213" i="38"/>
  <c r="I191" i="38"/>
  <c r="K163" i="38"/>
  <c r="G131" i="38"/>
  <c r="M113" i="38"/>
  <c r="M111" i="38"/>
  <c r="E113" i="38"/>
  <c r="E111" i="38"/>
  <c r="D73" i="38"/>
  <c r="K71" i="38"/>
  <c r="M73" i="38"/>
  <c r="M71" i="38"/>
  <c r="E73" i="38"/>
  <c r="E71" i="38"/>
  <c r="I133" i="38"/>
  <c r="I131" i="38"/>
  <c r="G121" i="38"/>
  <c r="G123" i="38"/>
  <c r="M101" i="38"/>
  <c r="E101" i="38"/>
  <c r="G103" i="38"/>
  <c r="G101" i="38"/>
  <c r="I41" i="38"/>
  <c r="K43" i="38"/>
  <c r="K41" i="38"/>
  <c r="G36" i="38"/>
  <c r="M121" i="38"/>
  <c r="M61" i="38"/>
  <c r="E61" i="38"/>
  <c r="G63" i="38"/>
  <c r="G61" i="38"/>
  <c r="H36" i="38"/>
  <c r="I233" i="38"/>
  <c r="K223" i="38"/>
  <c r="M213" i="38"/>
  <c r="E213" i="38"/>
  <c r="G203" i="38"/>
  <c r="I193" i="38"/>
  <c r="K183" i="38"/>
  <c r="M173" i="38"/>
  <c r="E173" i="38"/>
  <c r="G163" i="38"/>
  <c r="I153" i="38"/>
  <c r="K143" i="38"/>
  <c r="I81" i="38"/>
  <c r="K83" i="38"/>
  <c r="K81" i="38"/>
  <c r="L73" i="38"/>
  <c r="K34" i="38"/>
  <c r="K36" i="38" s="1"/>
  <c r="K31" i="38"/>
  <c r="M33" i="38"/>
  <c r="M36" i="38" s="1"/>
  <c r="M31" i="38"/>
  <c r="E33" i="38"/>
  <c r="E36" i="38" s="1"/>
  <c r="E31" i="38"/>
  <c r="I26" i="38"/>
  <c r="M11" i="38"/>
  <c r="E11" i="38"/>
  <c r="I121" i="38"/>
  <c r="I111" i="38"/>
  <c r="I113" i="38"/>
  <c r="I71" i="38"/>
  <c r="G51" i="38"/>
  <c r="I53" i="38"/>
  <c r="I51" i="38"/>
  <c r="J26" i="38"/>
  <c r="D16" i="38"/>
  <c r="M131" i="38"/>
  <c r="M133" i="38"/>
  <c r="E131" i="38"/>
  <c r="E133" i="38"/>
  <c r="E121" i="38"/>
  <c r="K123" i="38"/>
  <c r="K121" i="38"/>
  <c r="K101" i="38"/>
  <c r="G91" i="38"/>
  <c r="I93" i="38"/>
  <c r="I91" i="38"/>
  <c r="G41" i="38"/>
  <c r="M24" i="38"/>
  <c r="M26" i="38" s="1"/>
  <c r="M21" i="38"/>
  <c r="E24" i="38"/>
  <c r="E26" i="38" s="1"/>
  <c r="E21" i="38"/>
  <c r="G23" i="38"/>
  <c r="G26" i="38" s="1"/>
  <c r="G21" i="38"/>
  <c r="K131" i="38"/>
  <c r="K61" i="38"/>
  <c r="K103" i="38"/>
  <c r="M93" i="38"/>
  <c r="E93" i="38"/>
  <c r="G83" i="38"/>
  <c r="I73" i="38"/>
  <c r="K63" i="38"/>
  <c r="M53" i="38"/>
  <c r="E53" i="38"/>
  <c r="G43" i="38"/>
  <c r="I33" i="38"/>
  <c r="I36" i="38" s="1"/>
  <c r="K23" i="38"/>
  <c r="K26" i="38" s="1"/>
  <c r="M13" i="38"/>
  <c r="M16" i="38" s="1"/>
  <c r="E13" i="38"/>
  <c r="E16" i="38" s="1"/>
  <c r="AG181" i="38"/>
  <c r="AI101" i="38"/>
  <c r="AG91" i="38"/>
  <c r="AI41" i="38"/>
  <c r="AI231" i="38"/>
  <c r="AB121" i="38"/>
  <c r="AH41" i="38"/>
  <c r="AE91" i="38"/>
  <c r="AK111" i="38"/>
  <c r="AD241" i="38"/>
  <c r="AG211" i="38"/>
  <c r="AH141" i="38"/>
  <c r="AE81" i="38"/>
  <c r="AG21" i="38"/>
  <c r="AF21" i="38"/>
  <c r="AF24" i="38"/>
  <c r="AF26" i="38" s="1"/>
  <c r="AH143" i="38"/>
  <c r="AE51" i="38"/>
  <c r="AE53" i="38"/>
  <c r="AC101" i="38"/>
  <c r="AC103" i="38"/>
  <c r="AD191" i="38"/>
  <c r="AI241" i="38"/>
  <c r="AF211" i="38"/>
  <c r="AJ151" i="38"/>
  <c r="AK71" i="38"/>
  <c r="AK73" i="38"/>
  <c r="AC73" i="38"/>
  <c r="AC71" i="38"/>
  <c r="AG241" i="38"/>
  <c r="AB241" i="38"/>
  <c r="AF131" i="38"/>
  <c r="AE101" i="38"/>
  <c r="AF81" i="38"/>
  <c r="AG131" i="38"/>
  <c r="AD101" i="38"/>
  <c r="AE11" i="38"/>
  <c r="AK41" i="38"/>
  <c r="AC41" i="38"/>
  <c r="AG23" i="38"/>
  <c r="AG26" i="38" s="1"/>
  <c r="AF111" i="38"/>
  <c r="AD51" i="38"/>
  <c r="AB41" i="38"/>
  <c r="AD11" i="38"/>
  <c r="AE26" i="38"/>
  <c r="AJ121" i="38"/>
  <c r="AB61" i="38"/>
  <c r="AK231" i="38"/>
  <c r="AB141" i="38"/>
  <c r="AC231" i="38"/>
  <c r="AI111" i="38"/>
  <c r="AK241" i="38"/>
  <c r="AD151" i="38"/>
  <c r="AJ141" i="38"/>
  <c r="AE241" i="38"/>
  <c r="AK233" i="38"/>
  <c r="AE231" i="38"/>
  <c r="AB181" i="38"/>
  <c r="AB183" i="38"/>
  <c r="AH161" i="38"/>
  <c r="AH163" i="38"/>
  <c r="AH131" i="38"/>
  <c r="AH133" i="38"/>
  <c r="AI121" i="38"/>
  <c r="AB221" i="38"/>
  <c r="AG151" i="38"/>
  <c r="AD111" i="38"/>
  <c r="AE103" i="38"/>
  <c r="AF101" i="38"/>
  <c r="AH71" i="38"/>
  <c r="AI71" i="38"/>
  <c r="AK51" i="38"/>
  <c r="AC43" i="38"/>
  <c r="AD21" i="38"/>
  <c r="AG221" i="38"/>
  <c r="AD181" i="38"/>
  <c r="AB151" i="38"/>
  <c r="AJ131" i="38"/>
  <c r="AB131" i="38"/>
  <c r="AK121" i="38"/>
  <c r="AD103" i="38"/>
  <c r="AG61" i="38"/>
  <c r="AB43" i="38"/>
  <c r="AH36" i="38"/>
  <c r="AD16" i="38"/>
  <c r="AB16" i="38"/>
  <c r="AI131" i="38"/>
  <c r="AG101" i="38"/>
  <c r="AB71" i="38"/>
  <c r="AK43" i="38"/>
  <c r="AI34" i="38"/>
  <c r="AI36" i="38" s="1"/>
  <c r="AF36" i="38"/>
  <c r="AE16" i="38"/>
  <c r="AD26" i="38"/>
  <c r="AJ171" i="38"/>
  <c r="AB171" i="38"/>
  <c r="AD121" i="38"/>
  <c r="AI91" i="38"/>
  <c r="AE71" i="38"/>
  <c r="AG51" i="38"/>
  <c r="AK221" i="38"/>
  <c r="AC221" i="38"/>
  <c r="AK191" i="38"/>
  <c r="AC181" i="38"/>
  <c r="AF151" i="38"/>
  <c r="AD141" i="38"/>
  <c r="AD71" i="38"/>
  <c r="AJ211" i="38"/>
  <c r="AB211" i="38"/>
  <c r="AG201" i="38"/>
  <c r="AG141" i="38"/>
  <c r="AE131" i="38"/>
  <c r="AH121" i="38"/>
  <c r="AF121" i="38"/>
  <c r="AK101" i="38"/>
  <c r="AG81" i="38"/>
  <c r="AD73" i="38"/>
  <c r="AE221" i="38"/>
  <c r="AI221" i="38"/>
  <c r="AH201" i="38"/>
  <c r="AC191" i="38"/>
  <c r="AF191" i="38"/>
  <c r="AI171" i="38"/>
  <c r="AF153" i="38"/>
  <c r="AE141" i="38"/>
  <c r="AC121" i="38"/>
  <c r="AJ71" i="38"/>
  <c r="AK61" i="38"/>
  <c r="AC61" i="38"/>
  <c r="AE21" i="38"/>
  <c r="AD221" i="38"/>
  <c r="AH231" i="38"/>
  <c r="AK223" i="38"/>
  <c r="AH211" i="38"/>
  <c r="AD213" i="38"/>
  <c r="AD211" i="38"/>
  <c r="AE233" i="38"/>
  <c r="AF231" i="38"/>
  <c r="AJ241" i="38"/>
  <c r="AH241" i="38"/>
  <c r="AD231" i="38"/>
  <c r="AH221" i="38"/>
  <c r="AJ231" i="38"/>
  <c r="AB231" i="38"/>
  <c r="AJ221" i="38"/>
  <c r="AE211" i="38"/>
  <c r="AI211" i="38"/>
  <c r="AI213" i="38"/>
  <c r="AE201" i="38"/>
  <c r="AK201" i="38"/>
  <c r="AC201" i="38"/>
  <c r="AI203" i="38"/>
  <c r="AI201" i="38"/>
  <c r="AE161" i="38"/>
  <c r="AK163" i="38"/>
  <c r="AK161" i="38"/>
  <c r="AC163" i="38"/>
  <c r="AC161" i="38"/>
  <c r="AI181" i="38"/>
  <c r="AH171" i="38"/>
  <c r="AD161" i="38"/>
  <c r="AJ163" i="38"/>
  <c r="AJ161" i="38"/>
  <c r="AB163" i="38"/>
  <c r="AB161" i="38"/>
  <c r="AE153" i="38"/>
  <c r="AE151" i="38"/>
  <c r="AF201" i="38"/>
  <c r="AJ191" i="38"/>
  <c r="AB191" i="38"/>
  <c r="AH193" i="38"/>
  <c r="AH191" i="38"/>
  <c r="AH181" i="38"/>
  <c r="AF183" i="38"/>
  <c r="AF181" i="38"/>
  <c r="AG171" i="38"/>
  <c r="AE173" i="38"/>
  <c r="AE171" i="38"/>
  <c r="AK143" i="38"/>
  <c r="AK141" i="38"/>
  <c r="AC143" i="38"/>
  <c r="AC141" i="38"/>
  <c r="AG193" i="38"/>
  <c r="AG191" i="38"/>
  <c r="AF171" i="38"/>
  <c r="AD173" i="38"/>
  <c r="AD171" i="38"/>
  <c r="AK213" i="38"/>
  <c r="AK211" i="38"/>
  <c r="AC213" i="38"/>
  <c r="AC211" i="38"/>
  <c r="AI191" i="38"/>
  <c r="AG161" i="38"/>
  <c r="AD201" i="38"/>
  <c r="AJ203" i="38"/>
  <c r="AJ201" i="38"/>
  <c r="AB203" i="38"/>
  <c r="AB201" i="38"/>
  <c r="AE191" i="38"/>
  <c r="AK181" i="38"/>
  <c r="AF161" i="38"/>
  <c r="AH111" i="38"/>
  <c r="AE111" i="38"/>
  <c r="AC113" i="38"/>
  <c r="AC111" i="38"/>
  <c r="AJ133" i="38"/>
  <c r="AD113" i="38"/>
  <c r="AG111" i="38"/>
  <c r="AJ113" i="38"/>
  <c r="AJ111" i="38"/>
  <c r="AB113" i="38"/>
  <c r="AB111" i="38"/>
  <c r="AC151" i="38"/>
  <c r="AI133" i="38"/>
  <c r="AD63" i="38"/>
  <c r="AD61" i="38"/>
  <c r="AH151" i="38"/>
  <c r="AF141" i="38"/>
  <c r="AE121" i="38"/>
  <c r="AE181" i="38"/>
  <c r="AK171" i="38"/>
  <c r="AC171" i="38"/>
  <c r="AI161" i="38"/>
  <c r="AK151" i="38"/>
  <c r="AI141" i="38"/>
  <c r="AD133" i="38"/>
  <c r="AD131" i="38"/>
  <c r="AI113" i="38"/>
  <c r="AK133" i="38"/>
  <c r="AK131" i="38"/>
  <c r="AC133" i="38"/>
  <c r="AC131" i="38"/>
  <c r="AD123" i="38"/>
  <c r="AJ103" i="38"/>
  <c r="AJ101" i="38"/>
  <c r="AB103" i="38"/>
  <c r="AB101" i="38"/>
  <c r="AF91" i="38"/>
  <c r="AD93" i="38"/>
  <c r="AD91" i="38"/>
  <c r="AG121" i="38"/>
  <c r="AG103" i="38"/>
  <c r="AH103" i="38"/>
  <c r="AH101" i="38"/>
  <c r="AK81" i="38"/>
  <c r="AC81" i="38"/>
  <c r="AI83" i="38"/>
  <c r="AI81" i="38"/>
  <c r="AD81" i="38"/>
  <c r="AJ81" i="38"/>
  <c r="AH83" i="38"/>
  <c r="AH81" i="38"/>
  <c r="AJ24" i="38"/>
  <c r="AJ26" i="38" s="1"/>
  <c r="AJ21" i="38"/>
  <c r="AB24" i="38"/>
  <c r="AB26" i="38" s="1"/>
  <c r="AB21" i="38"/>
  <c r="AH23" i="38"/>
  <c r="AH26" i="38" s="1"/>
  <c r="AH21" i="38"/>
  <c r="AK15" i="38"/>
  <c r="AK16" i="38" s="1"/>
  <c r="AK11" i="38"/>
  <c r="AI14" i="38"/>
  <c r="AI16" i="38" s="1"/>
  <c r="AI11" i="38"/>
  <c r="AG13" i="38"/>
  <c r="AG16" i="38" s="1"/>
  <c r="AG11" i="38"/>
  <c r="AJ15" i="38"/>
  <c r="AJ16" i="38" s="1"/>
  <c r="AJ11" i="38"/>
  <c r="AH14" i="38"/>
  <c r="AH16" i="38" s="1"/>
  <c r="AH11" i="38"/>
  <c r="AF13" i="38"/>
  <c r="AF16" i="38" s="1"/>
  <c r="AF11" i="38"/>
  <c r="AH91" i="38"/>
  <c r="AK93" i="38"/>
  <c r="AK91" i="38"/>
  <c r="AC93" i="38"/>
  <c r="AC91" i="38"/>
  <c r="AC11" i="38"/>
  <c r="AJ93" i="38"/>
  <c r="AJ91" i="38"/>
  <c r="AB93" i="38"/>
  <c r="AB91" i="38"/>
  <c r="AJ61" i="38"/>
  <c r="AB11" i="38"/>
  <c r="AG83" i="38"/>
  <c r="AB81" i="38"/>
  <c r="AG73" i="38"/>
  <c r="AG71" i="38"/>
  <c r="AI61" i="38"/>
  <c r="AG53" i="38"/>
  <c r="AF73" i="38"/>
  <c r="AF71" i="38"/>
  <c r="AH61" i="38"/>
  <c r="AF61" i="38"/>
  <c r="AE63" i="38"/>
  <c r="AE61" i="38"/>
  <c r="AJ51" i="38"/>
  <c r="AB51" i="38"/>
  <c r="AH51" i="38"/>
  <c r="AF51" i="38"/>
  <c r="AF53" i="38"/>
  <c r="AE34" i="38"/>
  <c r="AE36" i="38" s="1"/>
  <c r="AE31" i="38"/>
  <c r="AK33" i="38"/>
  <c r="AK36" i="38" s="1"/>
  <c r="AK31" i="38"/>
  <c r="AC33" i="38"/>
  <c r="AC36" i="38" s="1"/>
  <c r="AC31" i="38"/>
  <c r="AD34" i="38"/>
  <c r="AD36" i="38" s="1"/>
  <c r="AD31" i="38"/>
  <c r="AJ33" i="38"/>
  <c r="AJ36" i="38" s="1"/>
  <c r="AJ31" i="38"/>
  <c r="AB33" i="38"/>
  <c r="AB36" i="38" s="1"/>
  <c r="AB31" i="38"/>
  <c r="AG31" i="38"/>
  <c r="AC16" i="38"/>
  <c r="AG41" i="38"/>
  <c r="AE43" i="38"/>
  <c r="AE41" i="38"/>
  <c r="AF31" i="38"/>
  <c r="AF41" i="38"/>
  <c r="AD43" i="38"/>
  <c r="AD41" i="38"/>
  <c r="AG36" i="38"/>
  <c r="AK24" i="38"/>
  <c r="AK26" i="38" s="1"/>
  <c r="AK21" i="38"/>
  <c r="AC24" i="38"/>
  <c r="AC26" i="38" s="1"/>
  <c r="AC21" i="38"/>
  <c r="AI23" i="38"/>
  <c r="AI26" i="38" s="1"/>
  <c r="AI21" i="38"/>
  <c r="BO36" i="38" l="1"/>
  <c r="Z41" i="38"/>
  <c r="N221" i="38"/>
  <c r="Z191" i="38"/>
  <c r="BO26" i="38"/>
  <c r="N51" i="38"/>
  <c r="Z231" i="38"/>
  <c r="Z201" i="38"/>
  <c r="BP26" i="38"/>
  <c r="BP36" i="38"/>
  <c r="N121" i="38"/>
  <c r="Z31" i="38"/>
  <c r="N141" i="38"/>
  <c r="Z161" i="38"/>
  <c r="Z81" i="38"/>
  <c r="BP16" i="38"/>
  <c r="N231" i="38"/>
  <c r="N41" i="38"/>
  <c r="Z241" i="38"/>
  <c r="N111" i="38"/>
  <c r="N11" i="38"/>
  <c r="BO16" i="38"/>
  <c r="Z221" i="38"/>
  <c r="Z171" i="38"/>
  <c r="N31" i="38"/>
  <c r="N201" i="38"/>
  <c r="Z211" i="38"/>
  <c r="N131" i="38"/>
  <c r="Z11" i="38"/>
  <c r="N91" i="38"/>
  <c r="N101" i="38"/>
  <c r="N211" i="38"/>
  <c r="N181" i="38"/>
  <c r="Z51" i="38"/>
  <c r="N171" i="38"/>
  <c r="Z91" i="38"/>
  <c r="Z61" i="38"/>
  <c r="Z181" i="38"/>
  <c r="N61" i="38"/>
  <c r="Z121" i="38"/>
  <c r="N21" i="38"/>
  <c r="N81" i="38"/>
  <c r="N161" i="38"/>
  <c r="Z151" i="38"/>
  <c r="Z21" i="38"/>
  <c r="Z141" i="38"/>
  <c r="Z111" i="38"/>
  <c r="Z101" i="38"/>
  <c r="Z71" i="38"/>
  <c r="Z131" i="38"/>
  <c r="N71" i="38"/>
  <c r="N241" i="38"/>
  <c r="N191" i="38"/>
  <c r="N151" i="38"/>
  <c r="AL181" i="38"/>
  <c r="AL151" i="38"/>
  <c r="AL141" i="38"/>
  <c r="AL241" i="38"/>
  <c r="AL221" i="38"/>
  <c r="AL81" i="38"/>
  <c r="AL121" i="38"/>
  <c r="AL111" i="38"/>
  <c r="AL211" i="38"/>
  <c r="AL131" i="38"/>
  <c r="AL61" i="38"/>
  <c r="AL71" i="38"/>
  <c r="AL171" i="38"/>
  <c r="AL201" i="38"/>
  <c r="AL51" i="38"/>
  <c r="AL161" i="38"/>
  <c r="AL41" i="38"/>
  <c r="AL231" i="38"/>
  <c r="AL11" i="38"/>
  <c r="AL91" i="38"/>
  <c r="AL31" i="38"/>
  <c r="AL21" i="38"/>
  <c r="AL101" i="38"/>
  <c r="AL191" i="38"/>
  <c r="AW240" i="74"/>
  <c r="AV240" i="74"/>
  <c r="AV245" i="74" s="1"/>
  <c r="AU240" i="74"/>
  <c r="AT240" i="74"/>
  <c r="AS240" i="74"/>
  <c r="AR240" i="74"/>
  <c r="AR245" i="74" s="1"/>
  <c r="AQ240" i="74"/>
  <c r="AP240" i="74"/>
  <c r="AO240" i="74"/>
  <c r="AO245" i="74" s="1"/>
  <c r="AN240" i="74"/>
  <c r="AN245" i="74" s="1"/>
  <c r="AK240" i="74"/>
  <c r="AJ240" i="74"/>
  <c r="AI240" i="74"/>
  <c r="AH240" i="74"/>
  <c r="AH245" i="74" s="1"/>
  <c r="AG240" i="74"/>
  <c r="AF240" i="74"/>
  <c r="AE240" i="74"/>
  <c r="AE245" i="74" s="1"/>
  <c r="AD240" i="74"/>
  <c r="AD245" i="74" s="1"/>
  <c r="AC240" i="74"/>
  <c r="AB240" i="74"/>
  <c r="Y240" i="74"/>
  <c r="X240" i="74"/>
  <c r="X245" i="74" s="1"/>
  <c r="W240" i="74"/>
  <c r="V240" i="74"/>
  <c r="U240" i="74"/>
  <c r="U245" i="74" s="1"/>
  <c r="T240" i="74"/>
  <c r="T245" i="74" s="1"/>
  <c r="S240" i="74"/>
  <c r="R240" i="74"/>
  <c r="Q240" i="74"/>
  <c r="P240" i="74"/>
  <c r="P245" i="74" s="1"/>
  <c r="M240" i="74"/>
  <c r="L240" i="74"/>
  <c r="K240" i="74"/>
  <c r="K245" i="74" s="1"/>
  <c r="J240" i="74"/>
  <c r="J245" i="74" s="1"/>
  <c r="I240" i="74"/>
  <c r="H240" i="74"/>
  <c r="G240" i="74"/>
  <c r="F240" i="74"/>
  <c r="E240" i="74"/>
  <c r="D240" i="74"/>
  <c r="AW239" i="74"/>
  <c r="AW244" i="74" s="1"/>
  <c r="AV239" i="74"/>
  <c r="AV244" i="74" s="1"/>
  <c r="AU239" i="74"/>
  <c r="AT239" i="74"/>
  <c r="AT244" i="74" s="1"/>
  <c r="AS239" i="74"/>
  <c r="AR239" i="74"/>
  <c r="AQ239" i="74"/>
  <c r="AP239" i="74"/>
  <c r="AO239" i="74"/>
  <c r="AO244" i="74" s="1"/>
  <c r="AN239" i="74"/>
  <c r="AN244" i="74" s="1"/>
  <c r="AK239" i="74"/>
  <c r="AJ239" i="74"/>
  <c r="AJ244" i="74" s="1"/>
  <c r="AI239" i="74"/>
  <c r="AH239" i="74"/>
  <c r="AG239" i="74"/>
  <c r="AF239" i="74"/>
  <c r="AE239" i="74"/>
  <c r="AE244" i="74" s="1"/>
  <c r="AD239" i="74"/>
  <c r="AD244" i="74" s="1"/>
  <c r="AC239" i="74"/>
  <c r="AB239" i="74"/>
  <c r="AB244" i="74" s="1"/>
  <c r="Y239" i="74"/>
  <c r="X239" i="74"/>
  <c r="W239" i="74"/>
  <c r="V239" i="74"/>
  <c r="U239" i="74"/>
  <c r="U244" i="74" s="1"/>
  <c r="T239" i="74"/>
  <c r="T244" i="74" s="1"/>
  <c r="S239" i="74"/>
  <c r="R239" i="74"/>
  <c r="R244" i="74" s="1"/>
  <c r="Q239" i="74"/>
  <c r="P239" i="74"/>
  <c r="M239" i="74"/>
  <c r="L239" i="74"/>
  <c r="K239" i="74"/>
  <c r="K244" i="74" s="1"/>
  <c r="J239" i="74"/>
  <c r="J244" i="74" s="1"/>
  <c r="I239" i="74"/>
  <c r="H239" i="74"/>
  <c r="H244" i="74" s="1"/>
  <c r="G239" i="74"/>
  <c r="F239" i="74"/>
  <c r="E239" i="74"/>
  <c r="D239" i="74"/>
  <c r="AW238" i="74"/>
  <c r="AW241" i="74" s="1"/>
  <c r="AV238" i="74"/>
  <c r="AV243" i="74" s="1"/>
  <c r="AU238" i="74"/>
  <c r="AT238" i="74"/>
  <c r="AS238" i="74"/>
  <c r="AR238" i="74"/>
  <c r="AQ238" i="74"/>
  <c r="AP238" i="74"/>
  <c r="AO238" i="74"/>
  <c r="AO241" i="74" s="1"/>
  <c r="AN238" i="74"/>
  <c r="AN243" i="74" s="1"/>
  <c r="AK238" i="74"/>
  <c r="AJ238" i="74"/>
  <c r="AI238" i="74"/>
  <c r="AH238" i="74"/>
  <c r="AG238" i="74"/>
  <c r="AF238" i="74"/>
  <c r="AE238" i="74"/>
  <c r="AD238" i="74"/>
  <c r="AD243" i="74" s="1"/>
  <c r="AC238" i="74"/>
  <c r="AB238" i="74"/>
  <c r="Y238" i="74"/>
  <c r="X238" i="74"/>
  <c r="W238" i="74"/>
  <c r="V238" i="74"/>
  <c r="U238" i="74"/>
  <c r="U241" i="74" s="1"/>
  <c r="T238" i="74"/>
  <c r="T243" i="74" s="1"/>
  <c r="S238" i="74"/>
  <c r="R238" i="74"/>
  <c r="Q238" i="74"/>
  <c r="P238" i="74"/>
  <c r="M238" i="74"/>
  <c r="L238" i="74"/>
  <c r="K238" i="74"/>
  <c r="J238" i="74"/>
  <c r="J243" i="74" s="1"/>
  <c r="I238" i="74"/>
  <c r="H238" i="74"/>
  <c r="G238" i="74"/>
  <c r="F238" i="74"/>
  <c r="E238" i="74"/>
  <c r="D238" i="74"/>
  <c r="AW230" i="74"/>
  <c r="AV230" i="74"/>
  <c r="AV235" i="74" s="1"/>
  <c r="AU230" i="74"/>
  <c r="AT230" i="74"/>
  <c r="AS230" i="74"/>
  <c r="AR230" i="74"/>
  <c r="AQ230" i="74"/>
  <c r="AP230" i="74"/>
  <c r="AP235" i="74" s="1"/>
  <c r="AO230" i="74"/>
  <c r="AO235" i="74" s="1"/>
  <c r="AN230" i="74"/>
  <c r="AN235" i="74" s="1"/>
  <c r="AK230" i="74"/>
  <c r="AJ230" i="74"/>
  <c r="AI230" i="74"/>
  <c r="AH230" i="74"/>
  <c r="AG230" i="74"/>
  <c r="AF230" i="74"/>
  <c r="AF235" i="74" s="1"/>
  <c r="AE230" i="74"/>
  <c r="AE235" i="74" s="1"/>
  <c r="AD230" i="74"/>
  <c r="AD235" i="74" s="1"/>
  <c r="AC230" i="74"/>
  <c r="AB230" i="74"/>
  <c r="Y230" i="74"/>
  <c r="X230" i="74"/>
  <c r="W230" i="74"/>
  <c r="V230" i="74"/>
  <c r="V235" i="74" s="1"/>
  <c r="U230" i="74"/>
  <c r="U235" i="74" s="1"/>
  <c r="T230" i="74"/>
  <c r="T235" i="74" s="1"/>
  <c r="S230" i="74"/>
  <c r="R230" i="74"/>
  <c r="Q230" i="74"/>
  <c r="P230" i="74"/>
  <c r="M230" i="74"/>
  <c r="L230" i="74"/>
  <c r="L235" i="74" s="1"/>
  <c r="K230" i="74"/>
  <c r="J230" i="74"/>
  <c r="J235" i="74" s="1"/>
  <c r="I230" i="74"/>
  <c r="H230" i="74"/>
  <c r="G230" i="74"/>
  <c r="F230" i="74"/>
  <c r="E230" i="74"/>
  <c r="D230" i="74"/>
  <c r="D235" i="74" s="1"/>
  <c r="AW229" i="74"/>
  <c r="AV229" i="74"/>
  <c r="AV234" i="74" s="1"/>
  <c r="AU229" i="74"/>
  <c r="AT229" i="74"/>
  <c r="AS229" i="74"/>
  <c r="AR229" i="74"/>
  <c r="AQ229" i="74"/>
  <c r="AP229" i="74"/>
  <c r="AO229" i="74"/>
  <c r="AO234" i="74" s="1"/>
  <c r="AN229" i="74"/>
  <c r="AN234" i="74" s="1"/>
  <c r="AK229" i="74"/>
  <c r="AJ229" i="74"/>
  <c r="AI229" i="74"/>
  <c r="AH229" i="74"/>
  <c r="AH234" i="74" s="1"/>
  <c r="AG229" i="74"/>
  <c r="AF229" i="74"/>
  <c r="AE229" i="74"/>
  <c r="AD229" i="74"/>
  <c r="AD234" i="74" s="1"/>
  <c r="AC229" i="74"/>
  <c r="AB229" i="74"/>
  <c r="Y229" i="74"/>
  <c r="X229" i="74"/>
  <c r="W229" i="74"/>
  <c r="V229" i="74"/>
  <c r="U229" i="74"/>
  <c r="U234" i="74" s="1"/>
  <c r="T229" i="74"/>
  <c r="T234" i="74" s="1"/>
  <c r="S229" i="74"/>
  <c r="R229" i="74"/>
  <c r="Q229" i="74"/>
  <c r="P229" i="74"/>
  <c r="P234" i="74" s="1"/>
  <c r="M229" i="74"/>
  <c r="L229" i="74"/>
  <c r="K229" i="74"/>
  <c r="J229" i="74"/>
  <c r="J234" i="74" s="1"/>
  <c r="I229" i="74"/>
  <c r="H229" i="74"/>
  <c r="G229" i="74"/>
  <c r="F229" i="74"/>
  <c r="E229" i="74"/>
  <c r="D229" i="74"/>
  <c r="AW228" i="74"/>
  <c r="AW233" i="74" s="1"/>
  <c r="AV228" i="74"/>
  <c r="AV233" i="74" s="1"/>
  <c r="AU228" i="74"/>
  <c r="AT228" i="74"/>
  <c r="AT233" i="74" s="1"/>
  <c r="AS228" i="74"/>
  <c r="AR228" i="74"/>
  <c r="AQ228" i="74"/>
  <c r="AP228" i="74"/>
  <c r="AO228" i="74"/>
  <c r="AO233" i="74" s="1"/>
  <c r="AN228" i="74"/>
  <c r="AN233" i="74" s="1"/>
  <c r="AK228" i="74"/>
  <c r="AJ228" i="74"/>
  <c r="AJ233" i="74" s="1"/>
  <c r="AI228" i="74"/>
  <c r="AH228" i="74"/>
  <c r="AG228" i="74"/>
  <c r="AF228" i="74"/>
  <c r="AE228" i="74"/>
  <c r="AE233" i="74" s="1"/>
  <c r="AD228" i="74"/>
  <c r="AD233" i="74" s="1"/>
  <c r="AC228" i="74"/>
  <c r="AB228" i="74"/>
  <c r="Y228" i="74"/>
  <c r="X228" i="74"/>
  <c r="W228" i="74"/>
  <c r="V228" i="74"/>
  <c r="U228" i="74"/>
  <c r="U233" i="74" s="1"/>
  <c r="T228" i="74"/>
  <c r="T233" i="74" s="1"/>
  <c r="S228" i="74"/>
  <c r="R228" i="74"/>
  <c r="R233" i="74" s="1"/>
  <c r="Q228" i="74"/>
  <c r="P228" i="74"/>
  <c r="M228" i="74"/>
  <c r="L228" i="74"/>
  <c r="K228" i="74"/>
  <c r="K233" i="74" s="1"/>
  <c r="J228" i="74"/>
  <c r="J233" i="74" s="1"/>
  <c r="I228" i="74"/>
  <c r="H228" i="74"/>
  <c r="H233" i="74" s="1"/>
  <c r="G228" i="74"/>
  <c r="F228" i="74"/>
  <c r="E228" i="74"/>
  <c r="D228" i="74"/>
  <c r="AW220" i="74"/>
  <c r="AW225" i="74" s="1"/>
  <c r="AV220" i="74"/>
  <c r="AV225" i="74" s="1"/>
  <c r="AU220" i="74"/>
  <c r="AT220" i="74"/>
  <c r="AS220" i="74"/>
  <c r="AR220" i="74"/>
  <c r="AQ220" i="74"/>
  <c r="AP220" i="74"/>
  <c r="AO220" i="74"/>
  <c r="AO225" i="74" s="1"/>
  <c r="AN220" i="74"/>
  <c r="AN225" i="74" s="1"/>
  <c r="AK220" i="74"/>
  <c r="AJ220" i="74"/>
  <c r="AI220" i="74"/>
  <c r="AH220" i="74"/>
  <c r="AG220" i="74"/>
  <c r="AF220" i="74"/>
  <c r="AE220" i="74"/>
  <c r="AE225" i="74" s="1"/>
  <c r="AD220" i="74"/>
  <c r="AD225" i="74" s="1"/>
  <c r="AC220" i="74"/>
  <c r="AB220" i="74"/>
  <c r="Y220" i="74"/>
  <c r="X220" i="74"/>
  <c r="W220" i="74"/>
  <c r="V220" i="74"/>
  <c r="U220" i="74"/>
  <c r="U225" i="74" s="1"/>
  <c r="T220" i="74"/>
  <c r="T225" i="74" s="1"/>
  <c r="S220" i="74"/>
  <c r="R220" i="74"/>
  <c r="Q220" i="74"/>
  <c r="P220" i="74"/>
  <c r="M220" i="74"/>
  <c r="L220" i="74"/>
  <c r="K220" i="74"/>
  <c r="K225" i="74" s="1"/>
  <c r="J220" i="74"/>
  <c r="J225" i="74" s="1"/>
  <c r="I220" i="74"/>
  <c r="H220" i="74"/>
  <c r="G220" i="74"/>
  <c r="F220" i="74"/>
  <c r="E220" i="74"/>
  <c r="D220" i="74"/>
  <c r="AW219" i="74"/>
  <c r="AV219" i="74"/>
  <c r="AV224" i="74" s="1"/>
  <c r="AU219" i="74"/>
  <c r="AT219" i="74"/>
  <c r="AS219" i="74"/>
  <c r="AR219" i="74"/>
  <c r="AQ219" i="74"/>
  <c r="AP219" i="74"/>
  <c r="AP224" i="74" s="1"/>
  <c r="AO219" i="74"/>
  <c r="AO224" i="74" s="1"/>
  <c r="AN219" i="74"/>
  <c r="AN224" i="74" s="1"/>
  <c r="AK219" i="74"/>
  <c r="AJ219" i="74"/>
  <c r="AI219" i="74"/>
  <c r="AH219" i="74"/>
  <c r="AG219" i="74"/>
  <c r="AF219" i="74"/>
  <c r="AF224" i="74" s="1"/>
  <c r="AE219" i="74"/>
  <c r="AE224" i="74" s="1"/>
  <c r="AD219" i="74"/>
  <c r="AD224" i="74" s="1"/>
  <c r="AC219" i="74"/>
  <c r="AB219" i="74"/>
  <c r="Y219" i="74"/>
  <c r="X219" i="74"/>
  <c r="W219" i="74"/>
  <c r="V219" i="74"/>
  <c r="V224" i="74" s="1"/>
  <c r="U219" i="74"/>
  <c r="U224" i="74" s="1"/>
  <c r="T219" i="74"/>
  <c r="T224" i="74" s="1"/>
  <c r="S219" i="74"/>
  <c r="R219" i="74"/>
  <c r="Q219" i="74"/>
  <c r="P219" i="74"/>
  <c r="M219" i="74"/>
  <c r="L219" i="74"/>
  <c r="L224" i="74" s="1"/>
  <c r="K219" i="74"/>
  <c r="K224" i="74" s="1"/>
  <c r="J219" i="74"/>
  <c r="J224" i="74" s="1"/>
  <c r="I219" i="74"/>
  <c r="H219" i="74"/>
  <c r="G219" i="74"/>
  <c r="F219" i="74"/>
  <c r="E219" i="74"/>
  <c r="D219" i="74"/>
  <c r="D224" i="74" s="1"/>
  <c r="AW218" i="74"/>
  <c r="AW223" i="74" s="1"/>
  <c r="AW226" i="74" s="1"/>
  <c r="AV218" i="74"/>
  <c r="AV223" i="74" s="1"/>
  <c r="AU218" i="74"/>
  <c r="AT218" i="74"/>
  <c r="AS218" i="74"/>
  <c r="AR218" i="74"/>
  <c r="AR223" i="74" s="1"/>
  <c r="AQ218" i="74"/>
  <c r="AP218" i="74"/>
  <c r="AO218" i="74"/>
  <c r="AN218" i="74"/>
  <c r="AN223" i="74" s="1"/>
  <c r="AK218" i="74"/>
  <c r="AJ218" i="74"/>
  <c r="AI218" i="74"/>
  <c r="AH218" i="74"/>
  <c r="AG218" i="74"/>
  <c r="AF218" i="74"/>
  <c r="AE218" i="74"/>
  <c r="AE223" i="74" s="1"/>
  <c r="AD218" i="74"/>
  <c r="AD223" i="74" s="1"/>
  <c r="AC218" i="74"/>
  <c r="AB218" i="74"/>
  <c r="Y218" i="74"/>
  <c r="X218" i="74"/>
  <c r="W218" i="74"/>
  <c r="V218" i="74"/>
  <c r="U218" i="74"/>
  <c r="U223" i="74" s="1"/>
  <c r="T218" i="74"/>
  <c r="T223" i="74" s="1"/>
  <c r="S218" i="74"/>
  <c r="R218" i="74"/>
  <c r="Q218" i="74"/>
  <c r="P218" i="74"/>
  <c r="M218" i="74"/>
  <c r="L218" i="74"/>
  <c r="K218" i="74"/>
  <c r="K223" i="74" s="1"/>
  <c r="J218" i="74"/>
  <c r="J223" i="74" s="1"/>
  <c r="I218" i="74"/>
  <c r="H218" i="74"/>
  <c r="G218" i="74"/>
  <c r="F218" i="74"/>
  <c r="F223" i="74" s="1"/>
  <c r="E218" i="74"/>
  <c r="D218" i="74"/>
  <c r="AW210" i="74"/>
  <c r="AW215" i="74" s="1"/>
  <c r="AV210" i="74"/>
  <c r="AV215" i="74" s="1"/>
  <c r="AU210" i="74"/>
  <c r="AT210" i="74"/>
  <c r="AT215" i="74" s="1"/>
  <c r="AS210" i="74"/>
  <c r="AR210" i="74"/>
  <c r="AQ210" i="74"/>
  <c r="AP210" i="74"/>
  <c r="AO210" i="74"/>
  <c r="AO215" i="74" s="1"/>
  <c r="AN210" i="74"/>
  <c r="AN215" i="74" s="1"/>
  <c r="AK210" i="74"/>
  <c r="AJ210" i="74"/>
  <c r="AJ215" i="74" s="1"/>
  <c r="AI210" i="74"/>
  <c r="AH210" i="74"/>
  <c r="AG210" i="74"/>
  <c r="AF210" i="74"/>
  <c r="AE210" i="74"/>
  <c r="AE215" i="74" s="1"/>
  <c r="AD210" i="74"/>
  <c r="AD215" i="74" s="1"/>
  <c r="AC210" i="74"/>
  <c r="AB210" i="74"/>
  <c r="AB215" i="74" s="1"/>
  <c r="Y210" i="74"/>
  <c r="X210" i="74"/>
  <c r="W210" i="74"/>
  <c r="V210" i="74"/>
  <c r="U210" i="74"/>
  <c r="U215" i="74" s="1"/>
  <c r="T210" i="74"/>
  <c r="T215" i="74" s="1"/>
  <c r="S210" i="74"/>
  <c r="R210" i="74"/>
  <c r="R215" i="74" s="1"/>
  <c r="Q210" i="74"/>
  <c r="P210" i="74"/>
  <c r="M210" i="74"/>
  <c r="L210" i="74"/>
  <c r="K210" i="74"/>
  <c r="K215" i="74" s="1"/>
  <c r="J210" i="74"/>
  <c r="J215" i="74" s="1"/>
  <c r="I210" i="74"/>
  <c r="H210" i="74"/>
  <c r="H215" i="74" s="1"/>
  <c r="G210" i="74"/>
  <c r="F210" i="74"/>
  <c r="E210" i="74"/>
  <c r="D210" i="74"/>
  <c r="AW209" i="74"/>
  <c r="AW214" i="74" s="1"/>
  <c r="AV209" i="74"/>
  <c r="AV214" i="74" s="1"/>
  <c r="AU209" i="74"/>
  <c r="AT209" i="74"/>
  <c r="AS209" i="74"/>
  <c r="AR209" i="74"/>
  <c r="AQ209" i="74"/>
  <c r="AP209" i="74"/>
  <c r="AO209" i="74"/>
  <c r="AN209" i="74"/>
  <c r="AK209" i="74"/>
  <c r="AJ209" i="74"/>
  <c r="AI209" i="74"/>
  <c r="AH209" i="74"/>
  <c r="AG209" i="74"/>
  <c r="AF209" i="74"/>
  <c r="AE209" i="74"/>
  <c r="AE214" i="74" s="1"/>
  <c r="AD209" i="74"/>
  <c r="AC209" i="74"/>
  <c r="AB209" i="74"/>
  <c r="Y209" i="74"/>
  <c r="X209" i="74"/>
  <c r="W209" i="74"/>
  <c r="V209" i="74"/>
  <c r="U209" i="74"/>
  <c r="U214" i="74" s="1"/>
  <c r="T209" i="74"/>
  <c r="S209" i="74"/>
  <c r="R209" i="74"/>
  <c r="Q209" i="74"/>
  <c r="P209" i="74"/>
  <c r="M209" i="74"/>
  <c r="L209" i="74"/>
  <c r="K209" i="74"/>
  <c r="K214" i="74" s="1"/>
  <c r="J209" i="74"/>
  <c r="J214" i="74" s="1"/>
  <c r="I209" i="74"/>
  <c r="H209" i="74"/>
  <c r="G209" i="74"/>
  <c r="F209" i="74"/>
  <c r="E209" i="74"/>
  <c r="D209" i="74"/>
  <c r="AW208" i="74"/>
  <c r="AW211" i="74" s="1"/>
  <c r="AV208" i="74"/>
  <c r="AV213" i="74" s="1"/>
  <c r="AU208" i="74"/>
  <c r="AT208" i="74"/>
  <c r="AS208" i="74"/>
  <c r="AR208" i="74"/>
  <c r="AQ208" i="74"/>
  <c r="AP208" i="74"/>
  <c r="AO208" i="74"/>
  <c r="AO213" i="74" s="1"/>
  <c r="AN208" i="74"/>
  <c r="AN213" i="74" s="1"/>
  <c r="AK208" i="74"/>
  <c r="AJ208" i="74"/>
  <c r="AI208" i="74"/>
  <c r="AH208" i="74"/>
  <c r="AG208" i="74"/>
  <c r="AF208" i="74"/>
  <c r="AE208" i="74"/>
  <c r="AE211" i="74" s="1"/>
  <c r="AD208" i="74"/>
  <c r="AD213" i="74" s="1"/>
  <c r="AC208" i="74"/>
  <c r="AB208" i="74"/>
  <c r="Y208" i="74"/>
  <c r="X208" i="74"/>
  <c r="W208" i="74"/>
  <c r="V208" i="74"/>
  <c r="U208" i="74"/>
  <c r="U211" i="74" s="1"/>
  <c r="T208" i="74"/>
  <c r="T213" i="74" s="1"/>
  <c r="S208" i="74"/>
  <c r="R208" i="74"/>
  <c r="Q208" i="74"/>
  <c r="P208" i="74"/>
  <c r="M208" i="74"/>
  <c r="L208" i="74"/>
  <c r="K208" i="74"/>
  <c r="K213" i="74" s="1"/>
  <c r="J208" i="74"/>
  <c r="J213" i="74" s="1"/>
  <c r="I208" i="74"/>
  <c r="H208" i="74"/>
  <c r="G208" i="74"/>
  <c r="F208" i="74"/>
  <c r="E208" i="74"/>
  <c r="D208" i="74"/>
  <c r="AW200" i="74"/>
  <c r="AW205" i="74" s="1"/>
  <c r="AV200" i="74"/>
  <c r="AV205" i="74" s="1"/>
  <c r="AU200" i="74"/>
  <c r="AT200" i="74"/>
  <c r="AS200" i="74"/>
  <c r="AR200" i="74"/>
  <c r="AQ200" i="74"/>
  <c r="AP200" i="74"/>
  <c r="AO200" i="74"/>
  <c r="AO205" i="74" s="1"/>
  <c r="AN200" i="74"/>
  <c r="AN205" i="74" s="1"/>
  <c r="AK200" i="74"/>
  <c r="AJ200" i="74"/>
  <c r="AI200" i="74"/>
  <c r="AH200" i="74"/>
  <c r="AG200" i="74"/>
  <c r="AF200" i="74"/>
  <c r="AE200" i="74"/>
  <c r="AE205" i="74" s="1"/>
  <c r="AD200" i="74"/>
  <c r="AD205" i="74" s="1"/>
  <c r="AC200" i="74"/>
  <c r="AB200" i="74"/>
  <c r="Y200" i="74"/>
  <c r="X200" i="74"/>
  <c r="W200" i="74"/>
  <c r="V200" i="74"/>
  <c r="U200" i="74"/>
  <c r="U205" i="74" s="1"/>
  <c r="T200" i="74"/>
  <c r="T205" i="74" s="1"/>
  <c r="S200" i="74"/>
  <c r="R200" i="74"/>
  <c r="Q200" i="74"/>
  <c r="P200" i="74"/>
  <c r="M200" i="74"/>
  <c r="L200" i="74"/>
  <c r="K200" i="74"/>
  <c r="K205" i="74" s="1"/>
  <c r="J200" i="74"/>
  <c r="J205" i="74" s="1"/>
  <c r="I200" i="74"/>
  <c r="H200" i="74"/>
  <c r="G200" i="74"/>
  <c r="F200" i="74"/>
  <c r="E200" i="74"/>
  <c r="D200" i="74"/>
  <c r="AW199" i="74"/>
  <c r="AW204" i="74" s="1"/>
  <c r="AV199" i="74"/>
  <c r="AV204" i="74" s="1"/>
  <c r="AU199" i="74"/>
  <c r="AT199" i="74"/>
  <c r="AT204" i="74" s="1"/>
  <c r="AS199" i="74"/>
  <c r="AR199" i="74"/>
  <c r="AQ199" i="74"/>
  <c r="AP199" i="74"/>
  <c r="AO199" i="74"/>
  <c r="AO204" i="74" s="1"/>
  <c r="AN199" i="74"/>
  <c r="AN204" i="74" s="1"/>
  <c r="AK199" i="74"/>
  <c r="AJ199" i="74"/>
  <c r="AJ204" i="74" s="1"/>
  <c r="AI199" i="74"/>
  <c r="AH199" i="74"/>
  <c r="AG199" i="74"/>
  <c r="AF199" i="74"/>
  <c r="AE199" i="74"/>
  <c r="AE204" i="74" s="1"/>
  <c r="AD199" i="74"/>
  <c r="AD204" i="74" s="1"/>
  <c r="AC199" i="74"/>
  <c r="AB199" i="74"/>
  <c r="AB204" i="74" s="1"/>
  <c r="Y199" i="74"/>
  <c r="X199" i="74"/>
  <c r="W199" i="74"/>
  <c r="V199" i="74"/>
  <c r="U199" i="74"/>
  <c r="T199" i="74"/>
  <c r="T204" i="74" s="1"/>
  <c r="S199" i="74"/>
  <c r="R199" i="74"/>
  <c r="R204" i="74" s="1"/>
  <c r="Q199" i="74"/>
  <c r="P199" i="74"/>
  <c r="M199" i="74"/>
  <c r="L199" i="74"/>
  <c r="K199" i="74"/>
  <c r="K204" i="74" s="1"/>
  <c r="J199" i="74"/>
  <c r="I199" i="74"/>
  <c r="H199" i="74"/>
  <c r="H204" i="74" s="1"/>
  <c r="G199" i="74"/>
  <c r="F199" i="74"/>
  <c r="E199" i="74"/>
  <c r="D199" i="74"/>
  <c r="AW198" i="74"/>
  <c r="AV198" i="74"/>
  <c r="AU198" i="74"/>
  <c r="AT198" i="74"/>
  <c r="AS198" i="74"/>
  <c r="AR198" i="74"/>
  <c r="AQ198" i="74"/>
  <c r="AP198" i="74"/>
  <c r="AO198" i="74"/>
  <c r="AN198" i="74"/>
  <c r="AK198" i="74"/>
  <c r="AJ198" i="74"/>
  <c r="AI198" i="74"/>
  <c r="AH198" i="74"/>
  <c r="AG198" i="74"/>
  <c r="AF198" i="74"/>
  <c r="AE198" i="74"/>
  <c r="AD198" i="74"/>
  <c r="AC198" i="74"/>
  <c r="AB198" i="74"/>
  <c r="Y198" i="74"/>
  <c r="X198" i="74"/>
  <c r="W198" i="74"/>
  <c r="V198" i="74"/>
  <c r="U198" i="74"/>
  <c r="T198" i="74"/>
  <c r="T203" i="74" s="1"/>
  <c r="S198" i="74"/>
  <c r="R198" i="74"/>
  <c r="Q198" i="74"/>
  <c r="P198" i="74"/>
  <c r="M198" i="74"/>
  <c r="L198" i="74"/>
  <c r="K198" i="74"/>
  <c r="J198" i="74"/>
  <c r="I198" i="74"/>
  <c r="H198" i="74"/>
  <c r="G198" i="74"/>
  <c r="F198" i="74"/>
  <c r="E198" i="74"/>
  <c r="D198" i="74"/>
  <c r="AW190" i="74"/>
  <c r="AW195" i="74" s="1"/>
  <c r="AV190" i="74"/>
  <c r="AV195" i="74" s="1"/>
  <c r="AU190" i="74"/>
  <c r="AT190" i="74"/>
  <c r="AS190" i="74"/>
  <c r="AR190" i="74"/>
  <c r="AQ190" i="74"/>
  <c r="AP190" i="74"/>
  <c r="AP195" i="74" s="1"/>
  <c r="AO190" i="74"/>
  <c r="AO195" i="74" s="1"/>
  <c r="AN190" i="74"/>
  <c r="AN195" i="74" s="1"/>
  <c r="AK190" i="74"/>
  <c r="AJ190" i="74"/>
  <c r="AI190" i="74"/>
  <c r="AH190" i="74"/>
  <c r="AG190" i="74"/>
  <c r="AF190" i="74"/>
  <c r="AF195" i="74" s="1"/>
  <c r="AE190" i="74"/>
  <c r="AD190" i="74"/>
  <c r="AD195" i="74" s="1"/>
  <c r="AC190" i="74"/>
  <c r="AB190" i="74"/>
  <c r="Y190" i="74"/>
  <c r="X190" i="74"/>
  <c r="W190" i="74"/>
  <c r="V190" i="74"/>
  <c r="V195" i="74" s="1"/>
  <c r="U190" i="74"/>
  <c r="U195" i="74" s="1"/>
  <c r="T190" i="74"/>
  <c r="T195" i="74" s="1"/>
  <c r="S190" i="74"/>
  <c r="R190" i="74"/>
  <c r="Q190" i="74"/>
  <c r="P190" i="74"/>
  <c r="M190" i="74"/>
  <c r="L190" i="74"/>
  <c r="L195" i="74" s="1"/>
  <c r="K190" i="74"/>
  <c r="K195" i="74" s="1"/>
  <c r="J190" i="74"/>
  <c r="J195" i="74" s="1"/>
  <c r="I190" i="74"/>
  <c r="H190" i="74"/>
  <c r="G190" i="74"/>
  <c r="F190" i="74"/>
  <c r="E190" i="74"/>
  <c r="D190" i="74"/>
  <c r="D195" i="74" s="1"/>
  <c r="AW189" i="74"/>
  <c r="AW194" i="74" s="1"/>
  <c r="AV189" i="74"/>
  <c r="AV194" i="74" s="1"/>
  <c r="AU189" i="74"/>
  <c r="AT189" i="74"/>
  <c r="AS189" i="74"/>
  <c r="AR189" i="74"/>
  <c r="AR194" i="74" s="1"/>
  <c r="AQ189" i="74"/>
  <c r="AP189" i="74"/>
  <c r="AO189" i="74"/>
  <c r="AO194" i="74" s="1"/>
  <c r="AN189" i="74"/>
  <c r="AN194" i="74" s="1"/>
  <c r="AK189" i="74"/>
  <c r="AJ189" i="74"/>
  <c r="AI189" i="74"/>
  <c r="AH189" i="74"/>
  <c r="AH194" i="74" s="1"/>
  <c r="AG189" i="74"/>
  <c r="AF189" i="74"/>
  <c r="AE189" i="74"/>
  <c r="AE194" i="74" s="1"/>
  <c r="AD189" i="74"/>
  <c r="AD194" i="74" s="1"/>
  <c r="AC189" i="74"/>
  <c r="AB189" i="74"/>
  <c r="Y189" i="74"/>
  <c r="X189" i="74"/>
  <c r="X194" i="74" s="1"/>
  <c r="W189" i="74"/>
  <c r="V189" i="74"/>
  <c r="U189" i="74"/>
  <c r="U194" i="74" s="1"/>
  <c r="T189" i="74"/>
  <c r="T194" i="74" s="1"/>
  <c r="S189" i="74"/>
  <c r="R189" i="74"/>
  <c r="Q189" i="74"/>
  <c r="P189" i="74"/>
  <c r="P194" i="74" s="1"/>
  <c r="M189" i="74"/>
  <c r="L189" i="74"/>
  <c r="K189" i="74"/>
  <c r="K194" i="74" s="1"/>
  <c r="J189" i="74"/>
  <c r="J194" i="74" s="1"/>
  <c r="I189" i="74"/>
  <c r="H189" i="74"/>
  <c r="G189" i="74"/>
  <c r="F189" i="74"/>
  <c r="F194" i="74" s="1"/>
  <c r="E189" i="74"/>
  <c r="D189" i="74"/>
  <c r="AW188" i="74"/>
  <c r="AV188" i="74"/>
  <c r="AV191" i="74" s="1"/>
  <c r="AU188" i="74"/>
  <c r="AT188" i="74"/>
  <c r="AT193" i="74" s="1"/>
  <c r="AS188" i="74"/>
  <c r="AR188" i="74"/>
  <c r="AQ188" i="74"/>
  <c r="AP188" i="74"/>
  <c r="AO188" i="74"/>
  <c r="AO193" i="74" s="1"/>
  <c r="AN188" i="74"/>
  <c r="AN191" i="74" s="1"/>
  <c r="AK188" i="74"/>
  <c r="AJ188" i="74"/>
  <c r="AJ193" i="74" s="1"/>
  <c r="AI188" i="74"/>
  <c r="AH188" i="74"/>
  <c r="AG188" i="74"/>
  <c r="AF188" i="74"/>
  <c r="AE188" i="74"/>
  <c r="AE193" i="74" s="1"/>
  <c r="AD188" i="74"/>
  <c r="AD191" i="74" s="1"/>
  <c r="AC188" i="74"/>
  <c r="AB188" i="74"/>
  <c r="AB193" i="74" s="1"/>
  <c r="Y188" i="74"/>
  <c r="X188" i="74"/>
  <c r="W188" i="74"/>
  <c r="V188" i="74"/>
  <c r="U188" i="74"/>
  <c r="U193" i="74" s="1"/>
  <c r="T188" i="74"/>
  <c r="T191" i="74" s="1"/>
  <c r="S188" i="74"/>
  <c r="R188" i="74"/>
  <c r="R193" i="74" s="1"/>
  <c r="Q188" i="74"/>
  <c r="P188" i="74"/>
  <c r="M188" i="74"/>
  <c r="L188" i="74"/>
  <c r="K188" i="74"/>
  <c r="J188" i="74"/>
  <c r="J191" i="74" s="1"/>
  <c r="I188" i="74"/>
  <c r="H188" i="74"/>
  <c r="H193" i="74" s="1"/>
  <c r="G188" i="74"/>
  <c r="F188" i="74"/>
  <c r="E188" i="74"/>
  <c r="D188" i="74"/>
  <c r="AW180" i="74"/>
  <c r="AW185" i="74" s="1"/>
  <c r="AV180" i="74"/>
  <c r="AV185" i="74" s="1"/>
  <c r="AU180" i="74"/>
  <c r="AT180" i="74"/>
  <c r="AS180" i="74"/>
  <c r="AR180" i="74"/>
  <c r="AQ180" i="74"/>
  <c r="AP180" i="74"/>
  <c r="AO180" i="74"/>
  <c r="AO185" i="74" s="1"/>
  <c r="AN180" i="74"/>
  <c r="AN185" i="74" s="1"/>
  <c r="AK180" i="74"/>
  <c r="AJ180" i="74"/>
  <c r="AI180" i="74"/>
  <c r="AH180" i="74"/>
  <c r="AG180" i="74"/>
  <c r="AF180" i="74"/>
  <c r="AE180" i="74"/>
  <c r="AE185" i="74" s="1"/>
  <c r="AD180" i="74"/>
  <c r="AD185" i="74" s="1"/>
  <c r="AC180" i="74"/>
  <c r="AB180" i="74"/>
  <c r="Y180" i="74"/>
  <c r="X180" i="74"/>
  <c r="W180" i="74"/>
  <c r="V180" i="74"/>
  <c r="U180" i="74"/>
  <c r="T180" i="74"/>
  <c r="T185" i="74" s="1"/>
  <c r="S180" i="74"/>
  <c r="R180" i="74"/>
  <c r="Q180" i="74"/>
  <c r="P180" i="74"/>
  <c r="M180" i="74"/>
  <c r="L180" i="74"/>
  <c r="K180" i="74"/>
  <c r="K185" i="74" s="1"/>
  <c r="J180" i="74"/>
  <c r="J185" i="74" s="1"/>
  <c r="I180" i="74"/>
  <c r="H180" i="74"/>
  <c r="G180" i="74"/>
  <c r="F180" i="74"/>
  <c r="E180" i="74"/>
  <c r="D180" i="74"/>
  <c r="AW179" i="74"/>
  <c r="AW184" i="74" s="1"/>
  <c r="AV179" i="74"/>
  <c r="AV184" i="74" s="1"/>
  <c r="AU179" i="74"/>
  <c r="AT179" i="74"/>
  <c r="AS179" i="74"/>
  <c r="AR179" i="74"/>
  <c r="AQ179" i="74"/>
  <c r="AP179" i="74"/>
  <c r="AP184" i="74" s="1"/>
  <c r="AO179" i="74"/>
  <c r="AO184" i="74" s="1"/>
  <c r="AN179" i="74"/>
  <c r="AN184" i="74" s="1"/>
  <c r="AK179" i="74"/>
  <c r="AJ179" i="74"/>
  <c r="AI179" i="74"/>
  <c r="AH179" i="74"/>
  <c r="AG179" i="74"/>
  <c r="AF179" i="74"/>
  <c r="AE179" i="74"/>
  <c r="AE184" i="74" s="1"/>
  <c r="AD179" i="74"/>
  <c r="AD184" i="74" s="1"/>
  <c r="AC179" i="74"/>
  <c r="AB179" i="74"/>
  <c r="Y179" i="74"/>
  <c r="X179" i="74"/>
  <c r="W179" i="74"/>
  <c r="V179" i="74"/>
  <c r="V184" i="74" s="1"/>
  <c r="U179" i="74"/>
  <c r="U184" i="74" s="1"/>
  <c r="T179" i="74"/>
  <c r="T184" i="74" s="1"/>
  <c r="S179" i="74"/>
  <c r="R179" i="74"/>
  <c r="Q179" i="74"/>
  <c r="P179" i="74"/>
  <c r="M179" i="74"/>
  <c r="L179" i="74"/>
  <c r="L184" i="74" s="1"/>
  <c r="K179" i="74"/>
  <c r="K184" i="74" s="1"/>
  <c r="J179" i="74"/>
  <c r="J184" i="74" s="1"/>
  <c r="I179" i="74"/>
  <c r="H179" i="74"/>
  <c r="G179" i="74"/>
  <c r="F179" i="74"/>
  <c r="E179" i="74"/>
  <c r="D179" i="74"/>
  <c r="D184" i="74" s="1"/>
  <c r="AW178" i="74"/>
  <c r="AW183" i="74" s="1"/>
  <c r="AV178" i="74"/>
  <c r="AU178" i="74"/>
  <c r="AT178" i="74"/>
  <c r="AS178" i="74"/>
  <c r="AR178" i="74"/>
  <c r="AR183" i="74" s="1"/>
  <c r="AQ178" i="74"/>
  <c r="AP178" i="74"/>
  <c r="AO178" i="74"/>
  <c r="AO183" i="74" s="1"/>
  <c r="AN178" i="74"/>
  <c r="AK178" i="74"/>
  <c r="AJ178" i="74"/>
  <c r="AI178" i="74"/>
  <c r="AH178" i="74"/>
  <c r="AH183" i="74" s="1"/>
  <c r="AG178" i="74"/>
  <c r="AF178" i="74"/>
  <c r="AE178" i="74"/>
  <c r="AE183" i="74" s="1"/>
  <c r="AD178" i="74"/>
  <c r="AC178" i="74"/>
  <c r="AB178" i="74"/>
  <c r="Y178" i="74"/>
  <c r="X178" i="74"/>
  <c r="X183" i="74" s="1"/>
  <c r="W178" i="74"/>
  <c r="V178" i="74"/>
  <c r="U178" i="74"/>
  <c r="U183" i="74" s="1"/>
  <c r="T178" i="74"/>
  <c r="T183" i="74" s="1"/>
  <c r="S178" i="74"/>
  <c r="R178" i="74"/>
  <c r="Q178" i="74"/>
  <c r="P178" i="74"/>
  <c r="P181" i="74" s="1"/>
  <c r="M178" i="74"/>
  <c r="L178" i="74"/>
  <c r="K178" i="74"/>
  <c r="K183" i="74" s="1"/>
  <c r="J178" i="74"/>
  <c r="I178" i="74"/>
  <c r="H178" i="74"/>
  <c r="G178" i="74"/>
  <c r="F178" i="74"/>
  <c r="F183" i="74" s="1"/>
  <c r="E178" i="74"/>
  <c r="D178" i="74"/>
  <c r="AW170" i="74"/>
  <c r="AV170" i="74"/>
  <c r="AV175" i="74" s="1"/>
  <c r="AU170" i="74"/>
  <c r="AT170" i="74"/>
  <c r="AS170" i="74"/>
  <c r="AR170" i="74"/>
  <c r="AQ170" i="74"/>
  <c r="AP170" i="74"/>
  <c r="AO170" i="74"/>
  <c r="AO175" i="74" s="1"/>
  <c r="AN170" i="74"/>
  <c r="AN175" i="74" s="1"/>
  <c r="AK170" i="74"/>
  <c r="AJ170" i="74"/>
  <c r="AJ175" i="74" s="1"/>
  <c r="AI170" i="74"/>
  <c r="AH170" i="74"/>
  <c r="AG170" i="74"/>
  <c r="AF170" i="74"/>
  <c r="AE170" i="74"/>
  <c r="AE175" i="74" s="1"/>
  <c r="AD170" i="74"/>
  <c r="AD175" i="74" s="1"/>
  <c r="AC170" i="74"/>
  <c r="AB170" i="74"/>
  <c r="AB175" i="74" s="1"/>
  <c r="Y170" i="74"/>
  <c r="X170" i="74"/>
  <c r="W170" i="74"/>
  <c r="V170" i="74"/>
  <c r="U170" i="74"/>
  <c r="U175" i="74" s="1"/>
  <c r="T170" i="74"/>
  <c r="T175" i="74" s="1"/>
  <c r="S170" i="74"/>
  <c r="R170" i="74"/>
  <c r="R175" i="74" s="1"/>
  <c r="Q170" i="74"/>
  <c r="P170" i="74"/>
  <c r="M170" i="74"/>
  <c r="L170" i="74"/>
  <c r="K170" i="74"/>
  <c r="K175" i="74" s="1"/>
  <c r="J170" i="74"/>
  <c r="J175" i="74" s="1"/>
  <c r="I170" i="74"/>
  <c r="H170" i="74"/>
  <c r="H175" i="74" s="1"/>
  <c r="G170" i="74"/>
  <c r="F170" i="74"/>
  <c r="E170" i="74"/>
  <c r="D170" i="74"/>
  <c r="AW169" i="74"/>
  <c r="AW174" i="74" s="1"/>
  <c r="AV169" i="74"/>
  <c r="AV174" i="74" s="1"/>
  <c r="AU169" i="74"/>
  <c r="AT169" i="74"/>
  <c r="AS169" i="74"/>
  <c r="AR169" i="74"/>
  <c r="AQ169" i="74"/>
  <c r="AP169" i="74"/>
  <c r="AO169" i="74"/>
  <c r="AO174" i="74" s="1"/>
  <c r="AN169" i="74"/>
  <c r="AN174" i="74" s="1"/>
  <c r="AK169" i="74"/>
  <c r="AJ169" i="74"/>
  <c r="AI169" i="74"/>
  <c r="AH169" i="74"/>
  <c r="AG169" i="74"/>
  <c r="AF169" i="74"/>
  <c r="AE169" i="74"/>
  <c r="AE174" i="74" s="1"/>
  <c r="AD169" i="74"/>
  <c r="AD174" i="74" s="1"/>
  <c r="AC169" i="74"/>
  <c r="AB169" i="74"/>
  <c r="Y169" i="74"/>
  <c r="X169" i="74"/>
  <c r="W169" i="74"/>
  <c r="V169" i="74"/>
  <c r="U169" i="74"/>
  <c r="U174" i="74" s="1"/>
  <c r="T169" i="74"/>
  <c r="T174" i="74" s="1"/>
  <c r="S169" i="74"/>
  <c r="R169" i="74"/>
  <c r="Q169" i="74"/>
  <c r="P169" i="74"/>
  <c r="M169" i="74"/>
  <c r="L169" i="74"/>
  <c r="K169" i="74"/>
  <c r="K174" i="74" s="1"/>
  <c r="J169" i="74"/>
  <c r="J174" i="74" s="1"/>
  <c r="I169" i="74"/>
  <c r="H169" i="74"/>
  <c r="G169" i="74"/>
  <c r="F169" i="74"/>
  <c r="E169" i="74"/>
  <c r="D169" i="74"/>
  <c r="AW168" i="74"/>
  <c r="AW171" i="74" s="1"/>
  <c r="AV168" i="74"/>
  <c r="AV173" i="74" s="1"/>
  <c r="AU168" i="74"/>
  <c r="AT168" i="74"/>
  <c r="AS168" i="74"/>
  <c r="AR168" i="74"/>
  <c r="AQ168" i="74"/>
  <c r="AP168" i="74"/>
  <c r="AO168" i="74"/>
  <c r="AO171" i="74" s="1"/>
  <c r="AN168" i="74"/>
  <c r="AN173" i="74" s="1"/>
  <c r="AK168" i="74"/>
  <c r="AJ168" i="74"/>
  <c r="AI168" i="74"/>
  <c r="AH168" i="74"/>
  <c r="AG168" i="74"/>
  <c r="AF168" i="74"/>
  <c r="AF173" i="74" s="1"/>
  <c r="AE168" i="74"/>
  <c r="AD168" i="74"/>
  <c r="AD173" i="74" s="1"/>
  <c r="AC168" i="74"/>
  <c r="AB168" i="74"/>
  <c r="Y168" i="74"/>
  <c r="X168" i="74"/>
  <c r="W168" i="74"/>
  <c r="V168" i="74"/>
  <c r="U168" i="74"/>
  <c r="U171" i="74" s="1"/>
  <c r="T168" i="74"/>
  <c r="T173" i="74" s="1"/>
  <c r="S168" i="74"/>
  <c r="R168" i="74"/>
  <c r="Q168" i="74"/>
  <c r="P168" i="74"/>
  <c r="M168" i="74"/>
  <c r="L168" i="74"/>
  <c r="L173" i="74" s="1"/>
  <c r="K168" i="74"/>
  <c r="J168" i="74"/>
  <c r="J173" i="74" s="1"/>
  <c r="I168" i="74"/>
  <c r="H168" i="74"/>
  <c r="G168" i="74"/>
  <c r="F168" i="74"/>
  <c r="E168" i="74"/>
  <c r="D168" i="74"/>
  <c r="AW160" i="74"/>
  <c r="AW165" i="74" s="1"/>
  <c r="AV160" i="74"/>
  <c r="AV165" i="74" s="1"/>
  <c r="AU160" i="74"/>
  <c r="AT160" i="74"/>
  <c r="AS160" i="74"/>
  <c r="AR160" i="74"/>
  <c r="AR165" i="74" s="1"/>
  <c r="AQ160" i="74"/>
  <c r="AP160" i="74"/>
  <c r="AO160" i="74"/>
  <c r="AO165" i="74" s="1"/>
  <c r="AN160" i="74"/>
  <c r="AN165" i="74" s="1"/>
  <c r="AK160" i="74"/>
  <c r="AJ160" i="74"/>
  <c r="AI160" i="74"/>
  <c r="AH160" i="74"/>
  <c r="AH165" i="74" s="1"/>
  <c r="AG160" i="74"/>
  <c r="AF160" i="74"/>
  <c r="AE160" i="74"/>
  <c r="AE165" i="74" s="1"/>
  <c r="AD160" i="74"/>
  <c r="AD165" i="74" s="1"/>
  <c r="AC160" i="74"/>
  <c r="AB160" i="74"/>
  <c r="Y160" i="74"/>
  <c r="X160" i="74"/>
  <c r="X165" i="74" s="1"/>
  <c r="W160" i="74"/>
  <c r="V160" i="74"/>
  <c r="U160" i="74"/>
  <c r="U165" i="74" s="1"/>
  <c r="T160" i="74"/>
  <c r="T165" i="74" s="1"/>
  <c r="S160" i="74"/>
  <c r="R160" i="74"/>
  <c r="Q160" i="74"/>
  <c r="P160" i="74"/>
  <c r="P165" i="74" s="1"/>
  <c r="M160" i="74"/>
  <c r="L160" i="74"/>
  <c r="K160" i="74"/>
  <c r="K165" i="74" s="1"/>
  <c r="J160" i="74"/>
  <c r="J165" i="74" s="1"/>
  <c r="I160" i="74"/>
  <c r="H160" i="74"/>
  <c r="G160" i="74"/>
  <c r="F160" i="74"/>
  <c r="F165" i="74" s="1"/>
  <c r="E160" i="74"/>
  <c r="D160" i="74"/>
  <c r="AW159" i="74"/>
  <c r="AW164" i="74" s="1"/>
  <c r="AV159" i="74"/>
  <c r="AV164" i="74" s="1"/>
  <c r="AU159" i="74"/>
  <c r="AT159" i="74"/>
  <c r="AT164" i="74" s="1"/>
  <c r="AS159" i="74"/>
  <c r="AR159" i="74"/>
  <c r="AQ159" i="74"/>
  <c r="AP159" i="74"/>
  <c r="AO159" i="74"/>
  <c r="AO164" i="74" s="1"/>
  <c r="AN159" i="74"/>
  <c r="AN164" i="74" s="1"/>
  <c r="AK159" i="74"/>
  <c r="AJ159" i="74"/>
  <c r="AJ164" i="74" s="1"/>
  <c r="AI159" i="74"/>
  <c r="AH159" i="74"/>
  <c r="AG159" i="74"/>
  <c r="AF159" i="74"/>
  <c r="AE159" i="74"/>
  <c r="AE164" i="74" s="1"/>
  <c r="AD159" i="74"/>
  <c r="AD164" i="74" s="1"/>
  <c r="AC159" i="74"/>
  <c r="AB159" i="74"/>
  <c r="AB164" i="74" s="1"/>
  <c r="Y159" i="74"/>
  <c r="X159" i="74"/>
  <c r="W159" i="74"/>
  <c r="V159" i="74"/>
  <c r="U159" i="74"/>
  <c r="U164" i="74" s="1"/>
  <c r="T159" i="74"/>
  <c r="T164" i="74" s="1"/>
  <c r="S159" i="74"/>
  <c r="R159" i="74"/>
  <c r="R164" i="74" s="1"/>
  <c r="Q159" i="74"/>
  <c r="P159" i="74"/>
  <c r="M159" i="74"/>
  <c r="L159" i="74"/>
  <c r="K159" i="74"/>
  <c r="K164" i="74" s="1"/>
  <c r="J159" i="74"/>
  <c r="J164" i="74" s="1"/>
  <c r="I159" i="74"/>
  <c r="H159" i="74"/>
  <c r="H164" i="74" s="1"/>
  <c r="G159" i="74"/>
  <c r="F159" i="74"/>
  <c r="E159" i="74"/>
  <c r="D159" i="74"/>
  <c r="AW158" i="74"/>
  <c r="AW163" i="74" s="1"/>
  <c r="AV158" i="74"/>
  <c r="AU158" i="74"/>
  <c r="AT158" i="74"/>
  <c r="AS158" i="74"/>
  <c r="AR158" i="74"/>
  <c r="AQ158" i="74"/>
  <c r="AP158" i="74"/>
  <c r="AO158" i="74"/>
  <c r="AO161" i="74" s="1"/>
  <c r="AN158" i="74"/>
  <c r="AK158" i="74"/>
  <c r="AJ158" i="74"/>
  <c r="AI158" i="74"/>
  <c r="AH158" i="74"/>
  <c r="AG158" i="74"/>
  <c r="AF158" i="74"/>
  <c r="AE158" i="74"/>
  <c r="AE163" i="74" s="1"/>
  <c r="AD158" i="74"/>
  <c r="AC158" i="74"/>
  <c r="AB158" i="74"/>
  <c r="Y158" i="74"/>
  <c r="X158" i="74"/>
  <c r="W158" i="74"/>
  <c r="V158" i="74"/>
  <c r="U158" i="74"/>
  <c r="U161" i="74" s="1"/>
  <c r="T158" i="74"/>
  <c r="S158" i="74"/>
  <c r="R158" i="74"/>
  <c r="Q158" i="74"/>
  <c r="P158" i="74"/>
  <c r="M158" i="74"/>
  <c r="L158" i="74"/>
  <c r="K158" i="74"/>
  <c r="K163" i="74" s="1"/>
  <c r="J158" i="74"/>
  <c r="J161" i="74" s="1"/>
  <c r="I158" i="74"/>
  <c r="H158" i="74"/>
  <c r="G158" i="74"/>
  <c r="F158" i="74"/>
  <c r="E158" i="74"/>
  <c r="D158" i="74"/>
  <c r="AW150" i="74"/>
  <c r="AW155" i="74" s="1"/>
  <c r="AV150" i="74"/>
  <c r="AV155" i="74" s="1"/>
  <c r="AU150" i="74"/>
  <c r="AT150" i="74"/>
  <c r="AS150" i="74"/>
  <c r="AR150" i="74"/>
  <c r="AQ150" i="74"/>
  <c r="AP150" i="74"/>
  <c r="AP155" i="74" s="1"/>
  <c r="AO150" i="74"/>
  <c r="AO155" i="74" s="1"/>
  <c r="AN150" i="74"/>
  <c r="AN155" i="74" s="1"/>
  <c r="AK150" i="74"/>
  <c r="AJ150" i="74"/>
  <c r="AI150" i="74"/>
  <c r="AH150" i="74"/>
  <c r="AG150" i="74"/>
  <c r="AF150" i="74"/>
  <c r="AF155" i="74" s="1"/>
  <c r="AE150" i="74"/>
  <c r="AE155" i="74" s="1"/>
  <c r="AD150" i="74"/>
  <c r="AD155" i="74" s="1"/>
  <c r="AC150" i="74"/>
  <c r="AB150" i="74"/>
  <c r="Y150" i="74"/>
  <c r="X150" i="74"/>
  <c r="W150" i="74"/>
  <c r="V150" i="74"/>
  <c r="V155" i="74" s="1"/>
  <c r="U150" i="74"/>
  <c r="U155" i="74" s="1"/>
  <c r="T150" i="74"/>
  <c r="T155" i="74" s="1"/>
  <c r="S150" i="74"/>
  <c r="R150" i="74"/>
  <c r="Q150" i="74"/>
  <c r="P150" i="74"/>
  <c r="M150" i="74"/>
  <c r="L150" i="74"/>
  <c r="L155" i="74" s="1"/>
  <c r="K150" i="74"/>
  <c r="K155" i="74" s="1"/>
  <c r="J150" i="74"/>
  <c r="J155" i="74" s="1"/>
  <c r="I150" i="74"/>
  <c r="H150" i="74"/>
  <c r="G150" i="74"/>
  <c r="F150" i="74"/>
  <c r="E150" i="74"/>
  <c r="D150" i="74"/>
  <c r="D155" i="74" s="1"/>
  <c r="AW149" i="74"/>
  <c r="AW154" i="74" s="1"/>
  <c r="AV149" i="74"/>
  <c r="AV154" i="74" s="1"/>
  <c r="AU149" i="74"/>
  <c r="AT149" i="74"/>
  <c r="AS149" i="74"/>
  <c r="AR149" i="74"/>
  <c r="AQ149" i="74"/>
  <c r="AP149" i="74"/>
  <c r="AO149" i="74"/>
  <c r="AO154" i="74" s="1"/>
  <c r="AN149" i="74"/>
  <c r="AN154" i="74" s="1"/>
  <c r="AK149" i="74"/>
  <c r="AJ149" i="74"/>
  <c r="AI149" i="74"/>
  <c r="AH149" i="74"/>
  <c r="AG149" i="74"/>
  <c r="AF149" i="74"/>
  <c r="AE149" i="74"/>
  <c r="AE154" i="74" s="1"/>
  <c r="AD149" i="74"/>
  <c r="AD154" i="74" s="1"/>
  <c r="AC149" i="74"/>
  <c r="AB149" i="74"/>
  <c r="Y149" i="74"/>
  <c r="X149" i="74"/>
  <c r="W149" i="74"/>
  <c r="V149" i="74"/>
  <c r="U149" i="74"/>
  <c r="U154" i="74" s="1"/>
  <c r="T149" i="74"/>
  <c r="T154" i="74" s="1"/>
  <c r="S149" i="74"/>
  <c r="R149" i="74"/>
  <c r="Q149" i="74"/>
  <c r="P149" i="74"/>
  <c r="M149" i="74"/>
  <c r="L149" i="74"/>
  <c r="K149" i="74"/>
  <c r="K154" i="74" s="1"/>
  <c r="J149" i="74"/>
  <c r="J154" i="74" s="1"/>
  <c r="I149" i="74"/>
  <c r="H149" i="74"/>
  <c r="G149" i="74"/>
  <c r="F149" i="74"/>
  <c r="E149" i="74"/>
  <c r="D149" i="74"/>
  <c r="AW148" i="74"/>
  <c r="AW153" i="74" s="1"/>
  <c r="AV148" i="74"/>
  <c r="AV153" i="74" s="1"/>
  <c r="AV156" i="74" s="1"/>
  <c r="AU148" i="74"/>
  <c r="AT148" i="74"/>
  <c r="AS148" i="74"/>
  <c r="AR148" i="74"/>
  <c r="AQ148" i="74"/>
  <c r="AP148" i="74"/>
  <c r="AO148" i="74"/>
  <c r="AO153" i="74" s="1"/>
  <c r="AN148" i="74"/>
  <c r="AN153" i="74" s="1"/>
  <c r="AK148" i="74"/>
  <c r="AJ148" i="74"/>
  <c r="AI148" i="74"/>
  <c r="AH148" i="74"/>
  <c r="AG148" i="74"/>
  <c r="AF148" i="74"/>
  <c r="AE148" i="74"/>
  <c r="AE153" i="74" s="1"/>
  <c r="AE156" i="74" s="1"/>
  <c r="AD148" i="74"/>
  <c r="AC148" i="74"/>
  <c r="AB148" i="74"/>
  <c r="Y148" i="74"/>
  <c r="X148" i="74"/>
  <c r="W148" i="74"/>
  <c r="V148" i="74"/>
  <c r="U148" i="74"/>
  <c r="U153" i="74" s="1"/>
  <c r="T148" i="74"/>
  <c r="T153" i="74" s="1"/>
  <c r="T156" i="74" s="1"/>
  <c r="S148" i="74"/>
  <c r="R148" i="74"/>
  <c r="Q148" i="74"/>
  <c r="P148" i="74"/>
  <c r="M148" i="74"/>
  <c r="L148" i="74"/>
  <c r="K148" i="74"/>
  <c r="J148" i="74"/>
  <c r="J153" i="74" s="1"/>
  <c r="I148" i="74"/>
  <c r="H148" i="74"/>
  <c r="G148" i="74"/>
  <c r="F148" i="74"/>
  <c r="E148" i="74"/>
  <c r="D148" i="74"/>
  <c r="AW140" i="74"/>
  <c r="AW145" i="74" s="1"/>
  <c r="AV140" i="74"/>
  <c r="AU140" i="74"/>
  <c r="AT140" i="74"/>
  <c r="AS140" i="74"/>
  <c r="AR140" i="74"/>
  <c r="AQ140" i="74"/>
  <c r="AP140" i="74"/>
  <c r="AO140" i="74"/>
  <c r="AO145" i="74" s="1"/>
  <c r="AN140" i="74"/>
  <c r="AN145" i="74" s="1"/>
  <c r="AK140" i="74"/>
  <c r="AJ140" i="74"/>
  <c r="AI140" i="74"/>
  <c r="AH140" i="74"/>
  <c r="AG140" i="74"/>
  <c r="AF140" i="74"/>
  <c r="AE140" i="74"/>
  <c r="AE145" i="74" s="1"/>
  <c r="AD140" i="74"/>
  <c r="AD145" i="74" s="1"/>
  <c r="AC140" i="74"/>
  <c r="AB140" i="74"/>
  <c r="Y140" i="74"/>
  <c r="X140" i="74"/>
  <c r="W140" i="74"/>
  <c r="V140" i="74"/>
  <c r="U140" i="74"/>
  <c r="U145" i="74" s="1"/>
  <c r="T140" i="74"/>
  <c r="T145" i="74" s="1"/>
  <c r="S140" i="74"/>
  <c r="R140" i="74"/>
  <c r="Q140" i="74"/>
  <c r="P140" i="74"/>
  <c r="M140" i="74"/>
  <c r="L140" i="74"/>
  <c r="K140" i="74"/>
  <c r="J140" i="74"/>
  <c r="J145" i="74" s="1"/>
  <c r="I140" i="74"/>
  <c r="H140" i="74"/>
  <c r="G140" i="74"/>
  <c r="F140" i="74"/>
  <c r="E140" i="74"/>
  <c r="D140" i="74"/>
  <c r="AW139" i="74"/>
  <c r="AV139" i="74"/>
  <c r="AV144" i="74" s="1"/>
  <c r="AU139" i="74"/>
  <c r="AT139" i="74"/>
  <c r="AS139" i="74"/>
  <c r="AR139" i="74"/>
  <c r="AQ139" i="74"/>
  <c r="AP139" i="74"/>
  <c r="AP144" i="74" s="1"/>
  <c r="AO139" i="74"/>
  <c r="AO144" i="74" s="1"/>
  <c r="AN139" i="74"/>
  <c r="AN144" i="74" s="1"/>
  <c r="AK139" i="74"/>
  <c r="AJ139" i="74"/>
  <c r="AI139" i="74"/>
  <c r="AH139" i="74"/>
  <c r="AG139" i="74"/>
  <c r="AF139" i="74"/>
  <c r="AF144" i="74" s="1"/>
  <c r="AE139" i="74"/>
  <c r="AD139" i="74"/>
  <c r="AD144" i="74" s="1"/>
  <c r="AC139" i="74"/>
  <c r="AB139" i="74"/>
  <c r="Y139" i="74"/>
  <c r="X139" i="74"/>
  <c r="W139" i="74"/>
  <c r="V139" i="74"/>
  <c r="V144" i="74" s="1"/>
  <c r="U139" i="74"/>
  <c r="U144" i="74" s="1"/>
  <c r="T139" i="74"/>
  <c r="T144" i="74" s="1"/>
  <c r="S139" i="74"/>
  <c r="R139" i="74"/>
  <c r="Q139" i="74"/>
  <c r="P139" i="74"/>
  <c r="M139" i="74"/>
  <c r="L139" i="74"/>
  <c r="K139" i="74"/>
  <c r="K144" i="74" s="1"/>
  <c r="J139" i="74"/>
  <c r="J144" i="74" s="1"/>
  <c r="I139" i="74"/>
  <c r="H139" i="74"/>
  <c r="G139" i="74"/>
  <c r="F139" i="74"/>
  <c r="E139" i="74"/>
  <c r="D139" i="74"/>
  <c r="D144" i="74" s="1"/>
  <c r="AW138" i="74"/>
  <c r="AW143" i="74" s="1"/>
  <c r="AV138" i="74"/>
  <c r="AV143" i="74" s="1"/>
  <c r="AU138" i="74"/>
  <c r="AT138" i="74"/>
  <c r="AS138" i="74"/>
  <c r="AR138" i="74"/>
  <c r="AQ138" i="74"/>
  <c r="AP138" i="74"/>
  <c r="AO138" i="74"/>
  <c r="AO143" i="74" s="1"/>
  <c r="AN138" i="74"/>
  <c r="AN143" i="74" s="1"/>
  <c r="AK138" i="74"/>
  <c r="AJ138" i="74"/>
  <c r="AI138" i="74"/>
  <c r="AH138" i="74"/>
  <c r="AG138" i="74"/>
  <c r="AF138" i="74"/>
  <c r="AE138" i="74"/>
  <c r="AE143" i="74" s="1"/>
  <c r="AD138" i="74"/>
  <c r="AD143" i="74" s="1"/>
  <c r="AC138" i="74"/>
  <c r="AB138" i="74"/>
  <c r="Y138" i="74"/>
  <c r="X138" i="74"/>
  <c r="W138" i="74"/>
  <c r="V138" i="74"/>
  <c r="U138" i="74"/>
  <c r="U143" i="74" s="1"/>
  <c r="T138" i="74"/>
  <c r="T143" i="74" s="1"/>
  <c r="S138" i="74"/>
  <c r="R138" i="74"/>
  <c r="Q138" i="74"/>
  <c r="P138" i="74"/>
  <c r="M138" i="74"/>
  <c r="L138" i="74"/>
  <c r="K138" i="74"/>
  <c r="K143" i="74" s="1"/>
  <c r="J138" i="74"/>
  <c r="J143" i="74" s="1"/>
  <c r="I138" i="74"/>
  <c r="H138" i="74"/>
  <c r="G138" i="74"/>
  <c r="F138" i="74"/>
  <c r="E138" i="74"/>
  <c r="D138" i="74"/>
  <c r="AW130" i="74"/>
  <c r="AV130" i="74"/>
  <c r="AV135" i="74" s="1"/>
  <c r="AU130" i="74"/>
  <c r="AT130" i="74"/>
  <c r="AT135" i="74" s="1"/>
  <c r="AS130" i="74"/>
  <c r="AR130" i="74"/>
  <c r="AQ130" i="74"/>
  <c r="AP130" i="74"/>
  <c r="AO130" i="74"/>
  <c r="AO135" i="74" s="1"/>
  <c r="AN130" i="74"/>
  <c r="AN135" i="74" s="1"/>
  <c r="AK130" i="74"/>
  <c r="AJ130" i="74"/>
  <c r="AI130" i="74"/>
  <c r="AH130" i="74"/>
  <c r="AG130" i="74"/>
  <c r="AF130" i="74"/>
  <c r="AE130" i="74"/>
  <c r="AE135" i="74" s="1"/>
  <c r="AD130" i="74"/>
  <c r="AD135" i="74" s="1"/>
  <c r="AC130" i="74"/>
  <c r="AB130" i="74"/>
  <c r="AB135" i="74" s="1"/>
  <c r="Y130" i="74"/>
  <c r="X130" i="74"/>
  <c r="W130" i="74"/>
  <c r="V130" i="74"/>
  <c r="U130" i="74"/>
  <c r="U135" i="74" s="1"/>
  <c r="T130" i="74"/>
  <c r="T135" i="74" s="1"/>
  <c r="S130" i="74"/>
  <c r="R130" i="74"/>
  <c r="R135" i="74" s="1"/>
  <c r="Q130" i="74"/>
  <c r="P130" i="74"/>
  <c r="M130" i="74"/>
  <c r="L130" i="74"/>
  <c r="K130" i="74"/>
  <c r="J130" i="74"/>
  <c r="J135" i="74" s="1"/>
  <c r="I130" i="74"/>
  <c r="H130" i="74"/>
  <c r="G130" i="74"/>
  <c r="F130" i="74"/>
  <c r="E130" i="74"/>
  <c r="D130" i="74"/>
  <c r="AW129" i="74"/>
  <c r="AW134" i="74" s="1"/>
  <c r="AV129" i="74"/>
  <c r="AV134" i="74" s="1"/>
  <c r="AU129" i="74"/>
  <c r="AT129" i="74"/>
  <c r="AS129" i="74"/>
  <c r="AR129" i="74"/>
  <c r="AQ129" i="74"/>
  <c r="AP129" i="74"/>
  <c r="AO129" i="74"/>
  <c r="AN129" i="74"/>
  <c r="AN134" i="74" s="1"/>
  <c r="AK129" i="74"/>
  <c r="AJ129" i="74"/>
  <c r="AI129" i="74"/>
  <c r="AH129" i="74"/>
  <c r="AG129" i="74"/>
  <c r="AF129" i="74"/>
  <c r="AE129" i="74"/>
  <c r="AE134" i="74" s="1"/>
  <c r="AD129" i="74"/>
  <c r="AD134" i="74" s="1"/>
  <c r="AC129" i="74"/>
  <c r="AB129" i="74"/>
  <c r="Y129" i="74"/>
  <c r="X129" i="74"/>
  <c r="W129" i="74"/>
  <c r="V129" i="74"/>
  <c r="U129" i="74"/>
  <c r="U134" i="74" s="1"/>
  <c r="T129" i="74"/>
  <c r="T134" i="74" s="1"/>
  <c r="S129" i="74"/>
  <c r="R129" i="74"/>
  <c r="Q129" i="74"/>
  <c r="P129" i="74"/>
  <c r="M129" i="74"/>
  <c r="L129" i="74"/>
  <c r="K129" i="74"/>
  <c r="K134" i="74" s="1"/>
  <c r="J129" i="74"/>
  <c r="J134" i="74" s="1"/>
  <c r="I129" i="74"/>
  <c r="H129" i="74"/>
  <c r="G129" i="74"/>
  <c r="F129" i="74"/>
  <c r="E129" i="74"/>
  <c r="D129" i="74"/>
  <c r="AW128" i="74"/>
  <c r="AW133" i="74" s="1"/>
  <c r="AV128" i="74"/>
  <c r="AU128" i="74"/>
  <c r="AT128" i="74"/>
  <c r="AS128" i="74"/>
  <c r="AR128" i="74"/>
  <c r="AQ128" i="74"/>
  <c r="AP128" i="74"/>
  <c r="AP133" i="74" s="1"/>
  <c r="AO128" i="74"/>
  <c r="AO133" i="74" s="1"/>
  <c r="AN128" i="74"/>
  <c r="AK128" i="74"/>
  <c r="AJ128" i="74"/>
  <c r="AI128" i="74"/>
  <c r="AH128" i="74"/>
  <c r="AG128" i="74"/>
  <c r="AF128" i="74"/>
  <c r="AF133" i="74" s="1"/>
  <c r="AE128" i="74"/>
  <c r="AE133" i="74" s="1"/>
  <c r="AD128" i="74"/>
  <c r="AC128" i="74"/>
  <c r="AB128" i="74"/>
  <c r="Y128" i="74"/>
  <c r="X128" i="74"/>
  <c r="W128" i="74"/>
  <c r="V128" i="74"/>
  <c r="V133" i="74" s="1"/>
  <c r="U128" i="74"/>
  <c r="U133" i="74" s="1"/>
  <c r="T128" i="74"/>
  <c r="S128" i="74"/>
  <c r="R128" i="74"/>
  <c r="Q128" i="74"/>
  <c r="P128" i="74"/>
  <c r="M128" i="74"/>
  <c r="L128" i="74"/>
  <c r="L133" i="74" s="1"/>
  <c r="K128" i="74"/>
  <c r="K133" i="74" s="1"/>
  <c r="K136" i="74" s="1"/>
  <c r="J128" i="74"/>
  <c r="I128" i="74"/>
  <c r="H128" i="74"/>
  <c r="G128" i="74"/>
  <c r="F128" i="74"/>
  <c r="E128" i="74"/>
  <c r="D128" i="74"/>
  <c r="D133" i="74" s="1"/>
  <c r="AW120" i="74"/>
  <c r="AW125" i="74" s="1"/>
  <c r="AV120" i="74"/>
  <c r="AV125" i="74" s="1"/>
  <c r="AU120" i="74"/>
  <c r="AT120" i="74"/>
  <c r="AS120" i="74"/>
  <c r="AR120" i="74"/>
  <c r="AR125" i="74" s="1"/>
  <c r="AQ120" i="74"/>
  <c r="AP120" i="74"/>
  <c r="AO120" i="74"/>
  <c r="AO125" i="74" s="1"/>
  <c r="AN120" i="74"/>
  <c r="AN125" i="74" s="1"/>
  <c r="AK120" i="74"/>
  <c r="AJ120" i="74"/>
  <c r="AI120" i="74"/>
  <c r="AH120" i="74"/>
  <c r="AH125" i="74" s="1"/>
  <c r="AG120" i="74"/>
  <c r="AF120" i="74"/>
  <c r="AE120" i="74"/>
  <c r="AE125" i="74" s="1"/>
  <c r="AD120" i="74"/>
  <c r="AD125" i="74" s="1"/>
  <c r="AC120" i="74"/>
  <c r="AB120" i="74"/>
  <c r="Y120" i="74"/>
  <c r="X120" i="74"/>
  <c r="X125" i="74" s="1"/>
  <c r="W120" i="74"/>
  <c r="V120" i="74"/>
  <c r="U120" i="74"/>
  <c r="U125" i="74" s="1"/>
  <c r="T120" i="74"/>
  <c r="T125" i="74" s="1"/>
  <c r="S120" i="74"/>
  <c r="R120" i="74"/>
  <c r="Q120" i="74"/>
  <c r="P120" i="74"/>
  <c r="P125" i="74" s="1"/>
  <c r="M120" i="74"/>
  <c r="L120" i="74"/>
  <c r="K120" i="74"/>
  <c r="K125" i="74" s="1"/>
  <c r="J120" i="74"/>
  <c r="J125" i="74" s="1"/>
  <c r="I120" i="74"/>
  <c r="H120" i="74"/>
  <c r="G120" i="74"/>
  <c r="F120" i="74"/>
  <c r="F125" i="74" s="1"/>
  <c r="E120" i="74"/>
  <c r="D120" i="74"/>
  <c r="AW119" i="74"/>
  <c r="AW124" i="74" s="1"/>
  <c r="AV119" i="74"/>
  <c r="AV124" i="74" s="1"/>
  <c r="AU119" i="74"/>
  <c r="AT119" i="74"/>
  <c r="AS119" i="74"/>
  <c r="AR119" i="74"/>
  <c r="AQ119" i="74"/>
  <c r="AP119" i="74"/>
  <c r="AO119" i="74"/>
  <c r="AO124" i="74" s="1"/>
  <c r="AN119" i="74"/>
  <c r="AN124" i="74" s="1"/>
  <c r="AK119" i="74"/>
  <c r="AJ119" i="74"/>
  <c r="AI119" i="74"/>
  <c r="AH119" i="74"/>
  <c r="AG119" i="74"/>
  <c r="AF119" i="74"/>
  <c r="AE119" i="74"/>
  <c r="AE124" i="74" s="1"/>
  <c r="AD119" i="74"/>
  <c r="AD124" i="74" s="1"/>
  <c r="AC119" i="74"/>
  <c r="AB119" i="74"/>
  <c r="Y119" i="74"/>
  <c r="X119" i="74"/>
  <c r="W119" i="74"/>
  <c r="V119" i="74"/>
  <c r="U119" i="74"/>
  <c r="U124" i="74" s="1"/>
  <c r="T119" i="74"/>
  <c r="T124" i="74" s="1"/>
  <c r="S119" i="74"/>
  <c r="R119" i="74"/>
  <c r="Q119" i="74"/>
  <c r="P119" i="74"/>
  <c r="M119" i="74"/>
  <c r="L119" i="74"/>
  <c r="K119" i="74"/>
  <c r="K124" i="74" s="1"/>
  <c r="J119" i="74"/>
  <c r="J124" i="74" s="1"/>
  <c r="I119" i="74"/>
  <c r="H119" i="74"/>
  <c r="G119" i="74"/>
  <c r="F119" i="74"/>
  <c r="E119" i="74"/>
  <c r="D119" i="74"/>
  <c r="AW118" i="74"/>
  <c r="AW123" i="74" s="1"/>
  <c r="AV118" i="74"/>
  <c r="AU118" i="74"/>
  <c r="AT118" i="74"/>
  <c r="AS118" i="74"/>
  <c r="AR118" i="74"/>
  <c r="AQ118" i="74"/>
  <c r="AP118" i="74"/>
  <c r="AO118" i="74"/>
  <c r="AO123" i="74" s="1"/>
  <c r="AN118" i="74"/>
  <c r="AK118" i="74"/>
  <c r="AJ118" i="74"/>
  <c r="AI118" i="74"/>
  <c r="AH118" i="74"/>
  <c r="AG118" i="74"/>
  <c r="AF118" i="74"/>
  <c r="AE118" i="74"/>
  <c r="AE123" i="74" s="1"/>
  <c r="AD118" i="74"/>
  <c r="AC118" i="74"/>
  <c r="AB118" i="74"/>
  <c r="Y118" i="74"/>
  <c r="X118" i="74"/>
  <c r="W118" i="74"/>
  <c r="V118" i="74"/>
  <c r="U118" i="74"/>
  <c r="U123" i="74" s="1"/>
  <c r="T118" i="74"/>
  <c r="S118" i="74"/>
  <c r="R118" i="74"/>
  <c r="Q118" i="74"/>
  <c r="P118" i="74"/>
  <c r="M118" i="74"/>
  <c r="L118" i="74"/>
  <c r="K118" i="74"/>
  <c r="J118" i="74"/>
  <c r="I118" i="74"/>
  <c r="H118" i="74"/>
  <c r="G118" i="74"/>
  <c r="F118" i="74"/>
  <c r="E118" i="74"/>
  <c r="D118" i="74"/>
  <c r="AW110" i="74"/>
  <c r="AW115" i="74" s="1"/>
  <c r="AV110" i="74"/>
  <c r="AV115" i="74" s="1"/>
  <c r="AU110" i="74"/>
  <c r="AT110" i="74"/>
  <c r="AS110" i="74"/>
  <c r="AR110" i="74"/>
  <c r="AQ110" i="74"/>
  <c r="AP110" i="74"/>
  <c r="AO110" i="74"/>
  <c r="AO115" i="74" s="1"/>
  <c r="AN110" i="74"/>
  <c r="AN115" i="74" s="1"/>
  <c r="AK110" i="74"/>
  <c r="AJ110" i="74"/>
  <c r="AI110" i="74"/>
  <c r="AH110" i="74"/>
  <c r="AG110" i="74"/>
  <c r="AF110" i="74"/>
  <c r="AE110" i="74"/>
  <c r="AE115" i="74" s="1"/>
  <c r="AD110" i="74"/>
  <c r="AD115" i="74" s="1"/>
  <c r="AC110" i="74"/>
  <c r="AB110" i="74"/>
  <c r="Y110" i="74"/>
  <c r="X110" i="74"/>
  <c r="W110" i="74"/>
  <c r="V110" i="74"/>
  <c r="U110" i="74"/>
  <c r="U115" i="74" s="1"/>
  <c r="T110" i="74"/>
  <c r="T115" i="74" s="1"/>
  <c r="S110" i="74"/>
  <c r="R110" i="74"/>
  <c r="Q110" i="74"/>
  <c r="P110" i="74"/>
  <c r="M110" i="74"/>
  <c r="L110" i="74"/>
  <c r="L115" i="74" s="1"/>
  <c r="K110" i="74"/>
  <c r="K115" i="74" s="1"/>
  <c r="J110" i="74"/>
  <c r="J115" i="74" s="1"/>
  <c r="I110" i="74"/>
  <c r="H110" i="74"/>
  <c r="G110" i="74"/>
  <c r="F110" i="74"/>
  <c r="E110" i="74"/>
  <c r="D110" i="74"/>
  <c r="AW109" i="74"/>
  <c r="AW114" i="74" s="1"/>
  <c r="AV109" i="74"/>
  <c r="AV114" i="74" s="1"/>
  <c r="AU109" i="74"/>
  <c r="AT109" i="74"/>
  <c r="AS109" i="74"/>
  <c r="AR109" i="74"/>
  <c r="AR114" i="74" s="1"/>
  <c r="AQ109" i="74"/>
  <c r="AP109" i="74"/>
  <c r="AO109" i="74"/>
  <c r="AO114" i="74" s="1"/>
  <c r="AN109" i="74"/>
  <c r="AN114" i="74" s="1"/>
  <c r="AK109" i="74"/>
  <c r="AJ109" i="74"/>
  <c r="AI109" i="74"/>
  <c r="AH109" i="74"/>
  <c r="AH114" i="74" s="1"/>
  <c r="AG109" i="74"/>
  <c r="AF109" i="74"/>
  <c r="AE109" i="74"/>
  <c r="AE114" i="74" s="1"/>
  <c r="AD109" i="74"/>
  <c r="AD114" i="74" s="1"/>
  <c r="AC109" i="74"/>
  <c r="AB109" i="74"/>
  <c r="Y109" i="74"/>
  <c r="X109" i="74"/>
  <c r="X114" i="74" s="1"/>
  <c r="W109" i="74"/>
  <c r="V109" i="74"/>
  <c r="U109" i="74"/>
  <c r="U114" i="74" s="1"/>
  <c r="T109" i="74"/>
  <c r="T114" i="74" s="1"/>
  <c r="S109" i="74"/>
  <c r="R109" i="74"/>
  <c r="Q109" i="74"/>
  <c r="P109" i="74"/>
  <c r="P114" i="74" s="1"/>
  <c r="M109" i="74"/>
  <c r="L109" i="74"/>
  <c r="K109" i="74"/>
  <c r="K114" i="74" s="1"/>
  <c r="J109" i="74"/>
  <c r="J114" i="74" s="1"/>
  <c r="I109" i="74"/>
  <c r="H109" i="74"/>
  <c r="G109" i="74"/>
  <c r="F109" i="74"/>
  <c r="F114" i="74" s="1"/>
  <c r="E109" i="74"/>
  <c r="D109" i="74"/>
  <c r="AW108" i="74"/>
  <c r="AW111" i="74" s="1"/>
  <c r="AV108" i="74"/>
  <c r="AV113" i="74" s="1"/>
  <c r="AU108" i="74"/>
  <c r="AT108" i="74"/>
  <c r="AT113" i="74" s="1"/>
  <c r="AS108" i="74"/>
  <c r="AR108" i="74"/>
  <c r="AQ108" i="74"/>
  <c r="AP108" i="74"/>
  <c r="AO108" i="74"/>
  <c r="AO113" i="74" s="1"/>
  <c r="AN108" i="74"/>
  <c r="AN113" i="74" s="1"/>
  <c r="AK108" i="74"/>
  <c r="AJ108" i="74"/>
  <c r="AJ113" i="74" s="1"/>
  <c r="AI108" i="74"/>
  <c r="AH108" i="74"/>
  <c r="AG108" i="74"/>
  <c r="AF108" i="74"/>
  <c r="AE108" i="74"/>
  <c r="AE111" i="74" s="1"/>
  <c r="AD108" i="74"/>
  <c r="AD113" i="74" s="1"/>
  <c r="AC108" i="74"/>
  <c r="AB108" i="74"/>
  <c r="AB113" i="74" s="1"/>
  <c r="Y108" i="74"/>
  <c r="X108" i="74"/>
  <c r="W108" i="74"/>
  <c r="V108" i="74"/>
  <c r="U108" i="74"/>
  <c r="U113" i="74" s="1"/>
  <c r="T108" i="74"/>
  <c r="T113" i="74" s="1"/>
  <c r="S108" i="74"/>
  <c r="R108" i="74"/>
  <c r="R113" i="74" s="1"/>
  <c r="Q108" i="74"/>
  <c r="P108" i="74"/>
  <c r="M108" i="74"/>
  <c r="L108" i="74"/>
  <c r="K108" i="74"/>
  <c r="K113" i="74" s="1"/>
  <c r="J108" i="74"/>
  <c r="J113" i="74" s="1"/>
  <c r="I108" i="74"/>
  <c r="H108" i="74"/>
  <c r="H113" i="74" s="1"/>
  <c r="G108" i="74"/>
  <c r="F108" i="74"/>
  <c r="E108" i="74"/>
  <c r="D108" i="74"/>
  <c r="AW100" i="74"/>
  <c r="AW105" i="74" s="1"/>
  <c r="AV100" i="74"/>
  <c r="AV105" i="74" s="1"/>
  <c r="AU100" i="74"/>
  <c r="AT100" i="74"/>
  <c r="AS100" i="74"/>
  <c r="AR100" i="74"/>
  <c r="AQ100" i="74"/>
  <c r="AP100" i="74"/>
  <c r="AO100" i="74"/>
  <c r="AO105" i="74" s="1"/>
  <c r="AN100" i="74"/>
  <c r="AN105" i="74" s="1"/>
  <c r="AK100" i="74"/>
  <c r="AJ100" i="74"/>
  <c r="AI100" i="74"/>
  <c r="AH100" i="74"/>
  <c r="AG100" i="74"/>
  <c r="AF100" i="74"/>
  <c r="AE100" i="74"/>
  <c r="AE105" i="74" s="1"/>
  <c r="AD100" i="74"/>
  <c r="AD105" i="74" s="1"/>
  <c r="AC100" i="74"/>
  <c r="AB100" i="74"/>
  <c r="Y100" i="74"/>
  <c r="X100" i="74"/>
  <c r="W100" i="74"/>
  <c r="V100" i="74"/>
  <c r="U100" i="74"/>
  <c r="U105" i="74" s="1"/>
  <c r="T100" i="74"/>
  <c r="T105" i="74" s="1"/>
  <c r="S100" i="74"/>
  <c r="R100" i="74"/>
  <c r="Q100" i="74"/>
  <c r="P100" i="74"/>
  <c r="M100" i="74"/>
  <c r="L100" i="74"/>
  <c r="K100" i="74"/>
  <c r="K105" i="74" s="1"/>
  <c r="J100" i="74"/>
  <c r="J105" i="74" s="1"/>
  <c r="I100" i="74"/>
  <c r="H100" i="74"/>
  <c r="G100" i="74"/>
  <c r="F100" i="74"/>
  <c r="E100" i="74"/>
  <c r="D100" i="74"/>
  <c r="AW99" i="74"/>
  <c r="AV99" i="74"/>
  <c r="AV104" i="74" s="1"/>
  <c r="AU99" i="74"/>
  <c r="AT99" i="74"/>
  <c r="AS99" i="74"/>
  <c r="AR99" i="74"/>
  <c r="AQ99" i="74"/>
  <c r="AP99" i="74"/>
  <c r="AO99" i="74"/>
  <c r="AO104" i="74" s="1"/>
  <c r="AN99" i="74"/>
  <c r="AN104" i="74" s="1"/>
  <c r="AK99" i="74"/>
  <c r="AJ99" i="74"/>
  <c r="AI99" i="74"/>
  <c r="AH99" i="74"/>
  <c r="AG99" i="74"/>
  <c r="AF99" i="74"/>
  <c r="AE99" i="74"/>
  <c r="AE104" i="74" s="1"/>
  <c r="AD99" i="74"/>
  <c r="AD104" i="74" s="1"/>
  <c r="AC99" i="74"/>
  <c r="AB99" i="74"/>
  <c r="Y99" i="74"/>
  <c r="X99" i="74"/>
  <c r="W99" i="74"/>
  <c r="V99" i="74"/>
  <c r="U99" i="74"/>
  <c r="U104" i="74" s="1"/>
  <c r="T99" i="74"/>
  <c r="T104" i="74" s="1"/>
  <c r="S99" i="74"/>
  <c r="R99" i="74"/>
  <c r="Q99" i="74"/>
  <c r="P99" i="74"/>
  <c r="M99" i="74"/>
  <c r="L99" i="74"/>
  <c r="K99" i="74"/>
  <c r="K104" i="74" s="1"/>
  <c r="J99" i="74"/>
  <c r="J104" i="74" s="1"/>
  <c r="I99" i="74"/>
  <c r="H99" i="74"/>
  <c r="G99" i="74"/>
  <c r="F99" i="74"/>
  <c r="E99" i="74"/>
  <c r="D99" i="74"/>
  <c r="AW98" i="74"/>
  <c r="AW103" i="74" s="1"/>
  <c r="AV98" i="74"/>
  <c r="AV103" i="74" s="1"/>
  <c r="AU98" i="74"/>
  <c r="AT98" i="74"/>
  <c r="AS98" i="74"/>
  <c r="AR98" i="74"/>
  <c r="AQ98" i="74"/>
  <c r="AP98" i="74"/>
  <c r="AO98" i="74"/>
  <c r="AO103" i="74" s="1"/>
  <c r="AN98" i="74"/>
  <c r="AN103" i="74" s="1"/>
  <c r="AK98" i="74"/>
  <c r="AJ98" i="74"/>
  <c r="AI98" i="74"/>
  <c r="AH98" i="74"/>
  <c r="AH103" i="74" s="1"/>
  <c r="AG98" i="74"/>
  <c r="AF98" i="74"/>
  <c r="AE98" i="74"/>
  <c r="AD98" i="74"/>
  <c r="AD103" i="74" s="1"/>
  <c r="AC98" i="74"/>
  <c r="AB98" i="74"/>
  <c r="Y98" i="74"/>
  <c r="X98" i="74"/>
  <c r="X103" i="74" s="1"/>
  <c r="W98" i="74"/>
  <c r="V98" i="74"/>
  <c r="U98" i="74"/>
  <c r="U103" i="74" s="1"/>
  <c r="T98" i="74"/>
  <c r="T103" i="74" s="1"/>
  <c r="S98" i="74"/>
  <c r="R98" i="74"/>
  <c r="Q98" i="74"/>
  <c r="P98" i="74"/>
  <c r="P103" i="74" s="1"/>
  <c r="M98" i="74"/>
  <c r="L98" i="74"/>
  <c r="K98" i="74"/>
  <c r="K103" i="74" s="1"/>
  <c r="J98" i="74"/>
  <c r="J103" i="74" s="1"/>
  <c r="I98" i="74"/>
  <c r="H98" i="74"/>
  <c r="G98" i="74"/>
  <c r="F98" i="74"/>
  <c r="F103" i="74" s="1"/>
  <c r="E98" i="74"/>
  <c r="D98" i="74"/>
  <c r="AW90" i="74"/>
  <c r="AV90" i="74"/>
  <c r="AV95" i="74" s="1"/>
  <c r="AU90" i="74"/>
  <c r="AT90" i="74"/>
  <c r="AS90" i="74"/>
  <c r="AR90" i="74"/>
  <c r="AQ90" i="74"/>
  <c r="AP90" i="74"/>
  <c r="AO90" i="74"/>
  <c r="AO95" i="74" s="1"/>
  <c r="AN90" i="74"/>
  <c r="AN95" i="74" s="1"/>
  <c r="AK90" i="74"/>
  <c r="AJ90" i="74"/>
  <c r="AI90" i="74"/>
  <c r="AH90" i="74"/>
  <c r="AG90" i="74"/>
  <c r="AF90" i="74"/>
  <c r="AE90" i="74"/>
  <c r="AE95" i="74" s="1"/>
  <c r="AD90" i="74"/>
  <c r="AD95" i="74" s="1"/>
  <c r="AC90" i="74"/>
  <c r="AB90" i="74"/>
  <c r="Y90" i="74"/>
  <c r="X90" i="74"/>
  <c r="W90" i="74"/>
  <c r="V90" i="74"/>
  <c r="U90" i="74"/>
  <c r="U95" i="74" s="1"/>
  <c r="T90" i="74"/>
  <c r="T95" i="74" s="1"/>
  <c r="S90" i="74"/>
  <c r="R90" i="74"/>
  <c r="Q90" i="74"/>
  <c r="P90" i="74"/>
  <c r="M90" i="74"/>
  <c r="L90" i="74"/>
  <c r="K90" i="74"/>
  <c r="K95" i="74" s="1"/>
  <c r="J90" i="74"/>
  <c r="J95" i="74" s="1"/>
  <c r="I90" i="74"/>
  <c r="H90" i="74"/>
  <c r="G90" i="74"/>
  <c r="F90" i="74"/>
  <c r="E90" i="74"/>
  <c r="D90" i="74"/>
  <c r="AW89" i="74"/>
  <c r="AW94" i="74" s="1"/>
  <c r="AV89" i="74"/>
  <c r="AV94" i="74" s="1"/>
  <c r="AU89" i="74"/>
  <c r="AT89" i="74"/>
  <c r="AS89" i="74"/>
  <c r="AR89" i="74"/>
  <c r="AQ89" i="74"/>
  <c r="AP89" i="74"/>
  <c r="AO89" i="74"/>
  <c r="AO94" i="74" s="1"/>
  <c r="AN89" i="74"/>
  <c r="AN94" i="74" s="1"/>
  <c r="AK89" i="74"/>
  <c r="AJ89" i="74"/>
  <c r="AI89" i="74"/>
  <c r="AH89" i="74"/>
  <c r="AG89" i="74"/>
  <c r="AF89" i="74"/>
  <c r="AE89" i="74"/>
  <c r="AE94" i="74" s="1"/>
  <c r="AD89" i="74"/>
  <c r="AD94" i="74" s="1"/>
  <c r="AC89" i="74"/>
  <c r="AB89" i="74"/>
  <c r="Y89" i="74"/>
  <c r="X89" i="74"/>
  <c r="W89" i="74"/>
  <c r="V89" i="74"/>
  <c r="U89" i="74"/>
  <c r="U94" i="74" s="1"/>
  <c r="T89" i="74"/>
  <c r="T94" i="74" s="1"/>
  <c r="S89" i="74"/>
  <c r="R89" i="74"/>
  <c r="Q89" i="74"/>
  <c r="P89" i="74"/>
  <c r="M89" i="74"/>
  <c r="L89" i="74"/>
  <c r="K89" i="74"/>
  <c r="K94" i="74" s="1"/>
  <c r="J89" i="74"/>
  <c r="J94" i="74" s="1"/>
  <c r="I89" i="74"/>
  <c r="H89" i="74"/>
  <c r="G89" i="74"/>
  <c r="F89" i="74"/>
  <c r="E89" i="74"/>
  <c r="D89" i="74"/>
  <c r="AW88" i="74"/>
  <c r="AV88" i="74"/>
  <c r="AV93" i="74" s="1"/>
  <c r="AU88" i="74"/>
  <c r="AT88" i="74"/>
  <c r="AS88" i="74"/>
  <c r="AR88" i="74"/>
  <c r="AQ88" i="74"/>
  <c r="AP88" i="74"/>
  <c r="AO88" i="74"/>
  <c r="AN88" i="74"/>
  <c r="AN93" i="74" s="1"/>
  <c r="AK88" i="74"/>
  <c r="AJ88" i="74"/>
  <c r="AI88" i="74"/>
  <c r="AH88" i="74"/>
  <c r="AG88" i="74"/>
  <c r="AF88" i="74"/>
  <c r="AF93" i="74" s="1"/>
  <c r="AE88" i="74"/>
  <c r="AD88" i="74"/>
  <c r="AD93" i="74" s="1"/>
  <c r="AC88" i="74"/>
  <c r="AB88" i="74"/>
  <c r="Y88" i="74"/>
  <c r="X88" i="74"/>
  <c r="W88" i="74"/>
  <c r="V88" i="74"/>
  <c r="U88" i="74"/>
  <c r="T88" i="74"/>
  <c r="T93" i="74" s="1"/>
  <c r="S88" i="74"/>
  <c r="R88" i="74"/>
  <c r="Q88" i="74"/>
  <c r="P88" i="74"/>
  <c r="M88" i="74"/>
  <c r="L88" i="74"/>
  <c r="K88" i="74"/>
  <c r="J88" i="74"/>
  <c r="J93" i="74" s="1"/>
  <c r="I88" i="74"/>
  <c r="H88" i="74"/>
  <c r="G88" i="74"/>
  <c r="F88" i="74"/>
  <c r="E88" i="74"/>
  <c r="D88" i="74"/>
  <c r="AW80" i="74"/>
  <c r="AV80" i="74"/>
  <c r="AV85" i="74" s="1"/>
  <c r="AU80" i="74"/>
  <c r="AT80" i="74"/>
  <c r="AS80" i="74"/>
  <c r="AR80" i="74"/>
  <c r="AR85" i="74" s="1"/>
  <c r="AQ80" i="74"/>
  <c r="AP80" i="74"/>
  <c r="AO80" i="74"/>
  <c r="AO85" i="74" s="1"/>
  <c r="AN80" i="74"/>
  <c r="AN85" i="74" s="1"/>
  <c r="AK80" i="74"/>
  <c r="AJ80" i="74"/>
  <c r="AI80" i="74"/>
  <c r="AH80" i="74"/>
  <c r="AH85" i="74" s="1"/>
  <c r="AG80" i="74"/>
  <c r="AF80" i="74"/>
  <c r="AE80" i="74"/>
  <c r="AE85" i="74" s="1"/>
  <c r="AD80" i="74"/>
  <c r="AD85" i="74" s="1"/>
  <c r="AC80" i="74"/>
  <c r="AB80" i="74"/>
  <c r="Y80" i="74"/>
  <c r="X80" i="74"/>
  <c r="X85" i="74" s="1"/>
  <c r="W80" i="74"/>
  <c r="V80" i="74"/>
  <c r="U80" i="74"/>
  <c r="U85" i="74" s="1"/>
  <c r="T80" i="74"/>
  <c r="T85" i="74" s="1"/>
  <c r="S80" i="74"/>
  <c r="R80" i="74"/>
  <c r="Q80" i="74"/>
  <c r="P80" i="74"/>
  <c r="P85" i="74" s="1"/>
  <c r="M80" i="74"/>
  <c r="L80" i="74"/>
  <c r="K80" i="74"/>
  <c r="K85" i="74" s="1"/>
  <c r="J80" i="74"/>
  <c r="J85" i="74" s="1"/>
  <c r="I80" i="74"/>
  <c r="H80" i="74"/>
  <c r="G80" i="74"/>
  <c r="F80" i="74"/>
  <c r="F85" i="74" s="1"/>
  <c r="E80" i="74"/>
  <c r="D80" i="74"/>
  <c r="AW79" i="74"/>
  <c r="AW84" i="74" s="1"/>
  <c r="AV79" i="74"/>
  <c r="AV84" i="74" s="1"/>
  <c r="AU79" i="74"/>
  <c r="AT79" i="74"/>
  <c r="AS79" i="74"/>
  <c r="AR79" i="74"/>
  <c r="AQ79" i="74"/>
  <c r="AP79" i="74"/>
  <c r="AO79" i="74"/>
  <c r="AO84" i="74" s="1"/>
  <c r="AN79" i="74"/>
  <c r="AN84" i="74" s="1"/>
  <c r="AK79" i="74"/>
  <c r="AJ79" i="74"/>
  <c r="AI79" i="74"/>
  <c r="AH79" i="74"/>
  <c r="AG79" i="74"/>
  <c r="AF79" i="74"/>
  <c r="AE79" i="74"/>
  <c r="AE84" i="74" s="1"/>
  <c r="AD79" i="74"/>
  <c r="AD84" i="74" s="1"/>
  <c r="AC79" i="74"/>
  <c r="AB79" i="74"/>
  <c r="Y79" i="74"/>
  <c r="X79" i="74"/>
  <c r="W79" i="74"/>
  <c r="V79" i="74"/>
  <c r="U79" i="74"/>
  <c r="U84" i="74" s="1"/>
  <c r="T79" i="74"/>
  <c r="T84" i="74" s="1"/>
  <c r="S79" i="74"/>
  <c r="R79" i="74"/>
  <c r="Q79" i="74"/>
  <c r="P79" i="74"/>
  <c r="M79" i="74"/>
  <c r="L79" i="74"/>
  <c r="K79" i="74"/>
  <c r="K84" i="74" s="1"/>
  <c r="J79" i="74"/>
  <c r="J84" i="74" s="1"/>
  <c r="I79" i="74"/>
  <c r="H79" i="74"/>
  <c r="G79" i="74"/>
  <c r="F79" i="74"/>
  <c r="E79" i="74"/>
  <c r="D79" i="74"/>
  <c r="AW78" i="74"/>
  <c r="AW83" i="74" s="1"/>
  <c r="AV78" i="74"/>
  <c r="AU78" i="74"/>
  <c r="AT78" i="74"/>
  <c r="AS78" i="74"/>
  <c r="AR78" i="74"/>
  <c r="AQ78" i="74"/>
  <c r="AP78" i="74"/>
  <c r="AO78" i="74"/>
  <c r="AO81" i="74" s="1"/>
  <c r="AN78" i="74"/>
  <c r="AK78" i="74"/>
  <c r="AJ78" i="74"/>
  <c r="AI78" i="74"/>
  <c r="AH78" i="74"/>
  <c r="AG78" i="74"/>
  <c r="AF78" i="74"/>
  <c r="AE78" i="74"/>
  <c r="AE83" i="74" s="1"/>
  <c r="AD78" i="74"/>
  <c r="AC78" i="74"/>
  <c r="AB78" i="74"/>
  <c r="Y78" i="74"/>
  <c r="X78" i="74"/>
  <c r="W78" i="74"/>
  <c r="V78" i="74"/>
  <c r="U78" i="74"/>
  <c r="U83" i="74" s="1"/>
  <c r="T78" i="74"/>
  <c r="S78" i="74"/>
  <c r="R78" i="74"/>
  <c r="Q78" i="74"/>
  <c r="P78" i="74"/>
  <c r="M78" i="74"/>
  <c r="L78" i="74"/>
  <c r="K78" i="74"/>
  <c r="K83" i="74" s="1"/>
  <c r="J78" i="74"/>
  <c r="I78" i="74"/>
  <c r="H78" i="74"/>
  <c r="G78" i="74"/>
  <c r="F78" i="74"/>
  <c r="E78" i="74"/>
  <c r="D78" i="74"/>
  <c r="AW70" i="74"/>
  <c r="AW75" i="74" s="1"/>
  <c r="AV70" i="74"/>
  <c r="AV75" i="74" s="1"/>
  <c r="AU70" i="74"/>
  <c r="AT70" i="74"/>
  <c r="AS70" i="74"/>
  <c r="AR70" i="74"/>
  <c r="AQ70" i="74"/>
  <c r="AP70" i="74"/>
  <c r="AO70" i="74"/>
  <c r="AO75" i="74" s="1"/>
  <c r="AN70" i="74"/>
  <c r="AN75" i="74" s="1"/>
  <c r="AK70" i="74"/>
  <c r="AJ70" i="74"/>
  <c r="AI70" i="74"/>
  <c r="AH70" i="74"/>
  <c r="AG70" i="74"/>
  <c r="AF70" i="74"/>
  <c r="AE70" i="74"/>
  <c r="AE75" i="74" s="1"/>
  <c r="AD70" i="74"/>
  <c r="AD75" i="74" s="1"/>
  <c r="AC70" i="74"/>
  <c r="AB70" i="74"/>
  <c r="Y70" i="74"/>
  <c r="X70" i="74"/>
  <c r="W70" i="74"/>
  <c r="V70" i="74"/>
  <c r="U70" i="74"/>
  <c r="U75" i="74" s="1"/>
  <c r="T70" i="74"/>
  <c r="T75" i="74" s="1"/>
  <c r="S70" i="74"/>
  <c r="R70" i="74"/>
  <c r="Q70" i="74"/>
  <c r="P70" i="74"/>
  <c r="M70" i="74"/>
  <c r="L70" i="74"/>
  <c r="K70" i="74"/>
  <c r="K75" i="74" s="1"/>
  <c r="J70" i="74"/>
  <c r="J75" i="74" s="1"/>
  <c r="I70" i="74"/>
  <c r="H70" i="74"/>
  <c r="G70" i="74"/>
  <c r="F70" i="74"/>
  <c r="E70" i="74"/>
  <c r="D70" i="74"/>
  <c r="AW69" i="74"/>
  <c r="AW74" i="74" s="1"/>
  <c r="AV69" i="74"/>
  <c r="AV74" i="74" s="1"/>
  <c r="AU69" i="74"/>
  <c r="AT69" i="74"/>
  <c r="AS69" i="74"/>
  <c r="AR69" i="74"/>
  <c r="AR74" i="74" s="1"/>
  <c r="AQ69" i="74"/>
  <c r="AP69" i="74"/>
  <c r="AO69" i="74"/>
  <c r="AO74" i="74" s="1"/>
  <c r="AN69" i="74"/>
  <c r="AN74" i="74" s="1"/>
  <c r="AK69" i="74"/>
  <c r="AJ69" i="74"/>
  <c r="AI69" i="74"/>
  <c r="AH69" i="74"/>
  <c r="AH74" i="74" s="1"/>
  <c r="AG69" i="74"/>
  <c r="AF69" i="74"/>
  <c r="AE69" i="74"/>
  <c r="AE74" i="74" s="1"/>
  <c r="AD69" i="74"/>
  <c r="AD74" i="74" s="1"/>
  <c r="AC69" i="74"/>
  <c r="AB69" i="74"/>
  <c r="Y69" i="74"/>
  <c r="X69" i="74"/>
  <c r="X74" i="74" s="1"/>
  <c r="W69" i="74"/>
  <c r="V69" i="74"/>
  <c r="U69" i="74"/>
  <c r="U74" i="74" s="1"/>
  <c r="T69" i="74"/>
  <c r="T74" i="74" s="1"/>
  <c r="S69" i="74"/>
  <c r="R69" i="74"/>
  <c r="Q69" i="74"/>
  <c r="P69" i="74"/>
  <c r="M69" i="74"/>
  <c r="L69" i="74"/>
  <c r="K69" i="74"/>
  <c r="K74" i="74" s="1"/>
  <c r="J69" i="74"/>
  <c r="J74" i="74" s="1"/>
  <c r="I69" i="74"/>
  <c r="H69" i="74"/>
  <c r="G69" i="74"/>
  <c r="F69" i="74"/>
  <c r="F74" i="74" s="1"/>
  <c r="E69" i="74"/>
  <c r="D69" i="74"/>
  <c r="AW68" i="74"/>
  <c r="AW73" i="74" s="1"/>
  <c r="AV68" i="74"/>
  <c r="AV71" i="74" s="1"/>
  <c r="AU68" i="74"/>
  <c r="AU71" i="74" s="1"/>
  <c r="AT68" i="74"/>
  <c r="AT71" i="74" s="1"/>
  <c r="AS68" i="74"/>
  <c r="AR68" i="74"/>
  <c r="AQ68" i="74"/>
  <c r="AP68" i="74"/>
  <c r="AO68" i="74"/>
  <c r="AO71" i="74" s="1"/>
  <c r="AN68" i="74"/>
  <c r="AN71" i="74" s="1"/>
  <c r="AK68" i="74"/>
  <c r="AJ68" i="74"/>
  <c r="AJ71" i="74" s="1"/>
  <c r="AI68" i="74"/>
  <c r="AH68" i="74"/>
  <c r="AG68" i="74"/>
  <c r="AF68" i="74"/>
  <c r="AE68" i="74"/>
  <c r="AE73" i="74" s="1"/>
  <c r="AD68" i="74"/>
  <c r="AD71" i="74" s="1"/>
  <c r="AC68" i="74"/>
  <c r="AB68" i="74"/>
  <c r="AB71" i="74" s="1"/>
  <c r="Y68" i="74"/>
  <c r="X68" i="74"/>
  <c r="W68" i="74"/>
  <c r="V68" i="74"/>
  <c r="U68" i="74"/>
  <c r="U73" i="74" s="1"/>
  <c r="T68" i="74"/>
  <c r="T71" i="74" s="1"/>
  <c r="S68" i="74"/>
  <c r="R68" i="74"/>
  <c r="R71" i="74" s="1"/>
  <c r="Q68" i="74"/>
  <c r="P68" i="74"/>
  <c r="M68" i="74"/>
  <c r="L68" i="74"/>
  <c r="K68" i="74"/>
  <c r="K73" i="74" s="1"/>
  <c r="J68" i="74"/>
  <c r="J71" i="74" s="1"/>
  <c r="I68" i="74"/>
  <c r="H68" i="74"/>
  <c r="H71" i="74" s="1"/>
  <c r="G68" i="74"/>
  <c r="F68" i="74"/>
  <c r="E68" i="74"/>
  <c r="D68" i="74"/>
  <c r="AW60" i="74"/>
  <c r="AW65" i="74" s="1"/>
  <c r="AV60" i="74"/>
  <c r="AV65" i="74" s="1"/>
  <c r="AU60" i="74"/>
  <c r="AT60" i="74"/>
  <c r="AS60" i="74"/>
  <c r="AR60" i="74"/>
  <c r="AQ60" i="74"/>
  <c r="AP60" i="74"/>
  <c r="AO60" i="74"/>
  <c r="AO65" i="74" s="1"/>
  <c r="AN60" i="74"/>
  <c r="AN65" i="74" s="1"/>
  <c r="AK60" i="74"/>
  <c r="AJ60" i="74"/>
  <c r="AI60" i="74"/>
  <c r="AH60" i="74"/>
  <c r="AG60" i="74"/>
  <c r="AF60" i="74"/>
  <c r="AE60" i="74"/>
  <c r="AE65" i="74" s="1"/>
  <c r="AD60" i="74"/>
  <c r="AD65" i="74" s="1"/>
  <c r="AC60" i="74"/>
  <c r="AB60" i="74"/>
  <c r="Y60" i="74"/>
  <c r="X60" i="74"/>
  <c r="W60" i="74"/>
  <c r="V60" i="74"/>
  <c r="U60" i="74"/>
  <c r="U65" i="74" s="1"/>
  <c r="T60" i="74"/>
  <c r="T65" i="74" s="1"/>
  <c r="S60" i="74"/>
  <c r="R60" i="74"/>
  <c r="Q60" i="74"/>
  <c r="P60" i="74"/>
  <c r="M60" i="74"/>
  <c r="L60" i="74"/>
  <c r="K60" i="74"/>
  <c r="K65" i="74" s="1"/>
  <c r="J60" i="74"/>
  <c r="J65" i="74" s="1"/>
  <c r="I60" i="74"/>
  <c r="H60" i="74"/>
  <c r="G60" i="74"/>
  <c r="F60" i="74"/>
  <c r="E60" i="74"/>
  <c r="D60" i="74"/>
  <c r="AW59" i="74"/>
  <c r="AW64" i="74" s="1"/>
  <c r="AV59" i="74"/>
  <c r="AV64" i="74" s="1"/>
  <c r="AU59" i="74"/>
  <c r="AT59" i="74"/>
  <c r="AS59" i="74"/>
  <c r="AR59" i="74"/>
  <c r="AQ59" i="74"/>
  <c r="AP59" i="74"/>
  <c r="AP64" i="74" s="1"/>
  <c r="AO59" i="74"/>
  <c r="AO64" i="74" s="1"/>
  <c r="AN59" i="74"/>
  <c r="AN64" i="74" s="1"/>
  <c r="AK59" i="74"/>
  <c r="AJ59" i="74"/>
  <c r="AI59" i="74"/>
  <c r="AH59" i="74"/>
  <c r="AG59" i="74"/>
  <c r="AF59" i="74"/>
  <c r="AF64" i="74" s="1"/>
  <c r="AE59" i="74"/>
  <c r="AE64" i="74" s="1"/>
  <c r="AD59" i="74"/>
  <c r="AD64" i="74" s="1"/>
  <c r="AC59" i="74"/>
  <c r="AB59" i="74"/>
  <c r="Y59" i="74"/>
  <c r="X59" i="74"/>
  <c r="W59" i="74"/>
  <c r="V59" i="74"/>
  <c r="V64" i="74" s="1"/>
  <c r="U59" i="74"/>
  <c r="U64" i="74" s="1"/>
  <c r="T59" i="74"/>
  <c r="S59" i="74"/>
  <c r="R59" i="74"/>
  <c r="Q59" i="74"/>
  <c r="P59" i="74"/>
  <c r="M59" i="74"/>
  <c r="L59" i="74"/>
  <c r="L64" i="74" s="1"/>
  <c r="K59" i="74"/>
  <c r="K64" i="74" s="1"/>
  <c r="J59" i="74"/>
  <c r="J64" i="74" s="1"/>
  <c r="I59" i="74"/>
  <c r="H59" i="74"/>
  <c r="G59" i="74"/>
  <c r="F59" i="74"/>
  <c r="E59" i="74"/>
  <c r="D59" i="74"/>
  <c r="AW58" i="74"/>
  <c r="AW63" i="74" s="1"/>
  <c r="AV58" i="74"/>
  <c r="AU58" i="74"/>
  <c r="AT58" i="74"/>
  <c r="AS58" i="74"/>
  <c r="AR58" i="74"/>
  <c r="AR61" i="74" s="1"/>
  <c r="AQ58" i="74"/>
  <c r="AP58" i="74"/>
  <c r="AO58" i="74"/>
  <c r="AO61" i="74" s="1"/>
  <c r="AN58" i="74"/>
  <c r="AN63" i="74" s="1"/>
  <c r="AK58" i="74"/>
  <c r="AJ58" i="74"/>
  <c r="AI58" i="74"/>
  <c r="AH58" i="74"/>
  <c r="AG58" i="74"/>
  <c r="AF58" i="74"/>
  <c r="AE58" i="74"/>
  <c r="AD58" i="74"/>
  <c r="AC58" i="74"/>
  <c r="AB58" i="74"/>
  <c r="Y58" i="74"/>
  <c r="X58" i="74"/>
  <c r="X63" i="74" s="1"/>
  <c r="W58" i="74"/>
  <c r="V58" i="74"/>
  <c r="U58" i="74"/>
  <c r="U63" i="74" s="1"/>
  <c r="T58" i="74"/>
  <c r="S58" i="74"/>
  <c r="R58" i="74"/>
  <c r="Q58" i="74"/>
  <c r="P58" i="74"/>
  <c r="P61" i="74" s="1"/>
  <c r="M58" i="74"/>
  <c r="L58" i="74"/>
  <c r="K58" i="74"/>
  <c r="K63" i="74" s="1"/>
  <c r="J58" i="74"/>
  <c r="I58" i="74"/>
  <c r="H58" i="74"/>
  <c r="G58" i="74"/>
  <c r="F58" i="74"/>
  <c r="F63" i="74" s="1"/>
  <c r="E58" i="74"/>
  <c r="D58" i="74"/>
  <c r="AW50" i="74"/>
  <c r="AW55" i="74" s="1"/>
  <c r="AV50" i="74"/>
  <c r="AV55" i="74" s="1"/>
  <c r="AU50" i="74"/>
  <c r="AT50" i="74"/>
  <c r="AT55" i="74" s="1"/>
  <c r="AS50" i="74"/>
  <c r="AR50" i="74"/>
  <c r="AQ50" i="74"/>
  <c r="AP50" i="74"/>
  <c r="AO50" i="74"/>
  <c r="AO55" i="74" s="1"/>
  <c r="AN50" i="74"/>
  <c r="AN55" i="74" s="1"/>
  <c r="AK50" i="74"/>
  <c r="AJ50" i="74"/>
  <c r="AJ55" i="74" s="1"/>
  <c r="AI50" i="74"/>
  <c r="AH50" i="74"/>
  <c r="AG50" i="74"/>
  <c r="AF50" i="74"/>
  <c r="AE50" i="74"/>
  <c r="AE55" i="74" s="1"/>
  <c r="AD50" i="74"/>
  <c r="AD55" i="74" s="1"/>
  <c r="AC50" i="74"/>
  <c r="AB50" i="74"/>
  <c r="AB55" i="74" s="1"/>
  <c r="Y50" i="74"/>
  <c r="X50" i="74"/>
  <c r="W50" i="74"/>
  <c r="V50" i="74"/>
  <c r="U50" i="74"/>
  <c r="U55" i="74" s="1"/>
  <c r="T50" i="74"/>
  <c r="T55" i="74" s="1"/>
  <c r="S50" i="74"/>
  <c r="R50" i="74"/>
  <c r="R55" i="74" s="1"/>
  <c r="Q50" i="74"/>
  <c r="P50" i="74"/>
  <c r="M50" i="74"/>
  <c r="L50" i="74"/>
  <c r="K50" i="74"/>
  <c r="K55" i="74" s="1"/>
  <c r="J50" i="74"/>
  <c r="J55" i="74" s="1"/>
  <c r="I50" i="74"/>
  <c r="H50" i="74"/>
  <c r="G50" i="74"/>
  <c r="F50" i="74"/>
  <c r="E50" i="74"/>
  <c r="D50" i="74"/>
  <c r="AW49" i="74"/>
  <c r="AW54" i="74" s="1"/>
  <c r="AV49" i="74"/>
  <c r="AV54" i="74" s="1"/>
  <c r="AU49" i="74"/>
  <c r="AT49" i="74"/>
  <c r="AS49" i="74"/>
  <c r="AR49" i="74"/>
  <c r="AQ49" i="74"/>
  <c r="AP49" i="74"/>
  <c r="AO49" i="74"/>
  <c r="AO54" i="74" s="1"/>
  <c r="AN49" i="74"/>
  <c r="AN54" i="74" s="1"/>
  <c r="AK49" i="74"/>
  <c r="AJ49" i="74"/>
  <c r="AI49" i="74"/>
  <c r="AH49" i="74"/>
  <c r="AG49" i="74"/>
  <c r="AF49" i="74"/>
  <c r="AE49" i="74"/>
  <c r="AE54" i="74" s="1"/>
  <c r="AD49" i="74"/>
  <c r="AC49" i="74"/>
  <c r="AB49" i="74"/>
  <c r="Y49" i="74"/>
  <c r="X49" i="74"/>
  <c r="W49" i="74"/>
  <c r="V49" i="74"/>
  <c r="U49" i="74"/>
  <c r="T49" i="74"/>
  <c r="T54" i="74" s="1"/>
  <c r="S49" i="74"/>
  <c r="R49" i="74"/>
  <c r="Q49" i="74"/>
  <c r="P49" i="74"/>
  <c r="M49" i="74"/>
  <c r="L49" i="74"/>
  <c r="K49" i="74"/>
  <c r="K54" i="74" s="1"/>
  <c r="J49" i="74"/>
  <c r="J54" i="74" s="1"/>
  <c r="I49" i="74"/>
  <c r="H49" i="74"/>
  <c r="G49" i="74"/>
  <c r="F49" i="74"/>
  <c r="E49" i="74"/>
  <c r="D49" i="74"/>
  <c r="AW48" i="74"/>
  <c r="AW51" i="74" s="1"/>
  <c r="AV48" i="74"/>
  <c r="AV51" i="74" s="1"/>
  <c r="AU48" i="74"/>
  <c r="AT48" i="74"/>
  <c r="AS48" i="74"/>
  <c r="AR48" i="74"/>
  <c r="AQ48" i="74"/>
  <c r="AP48" i="74"/>
  <c r="AP51" i="74" s="1"/>
  <c r="AO48" i="74"/>
  <c r="AO53" i="74" s="1"/>
  <c r="AN48" i="74"/>
  <c r="AN53" i="74" s="1"/>
  <c r="AK48" i="74"/>
  <c r="AJ48" i="74"/>
  <c r="AI48" i="74"/>
  <c r="AH48" i="74"/>
  <c r="AG48" i="74"/>
  <c r="AF48" i="74"/>
  <c r="AF51" i="74" s="1"/>
  <c r="AE48" i="74"/>
  <c r="AE51" i="74" s="1"/>
  <c r="AD48" i="74"/>
  <c r="AD53" i="74" s="1"/>
  <c r="AC48" i="74"/>
  <c r="AB48" i="74"/>
  <c r="Y48" i="74"/>
  <c r="X48" i="74"/>
  <c r="W48" i="74"/>
  <c r="V48" i="74"/>
  <c r="V53" i="74" s="1"/>
  <c r="U48" i="74"/>
  <c r="U51" i="74" s="1"/>
  <c r="T48" i="74"/>
  <c r="T53" i="74" s="1"/>
  <c r="S48" i="74"/>
  <c r="R48" i="74"/>
  <c r="Q48" i="74"/>
  <c r="P48" i="74"/>
  <c r="M48" i="74"/>
  <c r="L48" i="74"/>
  <c r="L53" i="74" s="1"/>
  <c r="K48" i="74"/>
  <c r="K51" i="74" s="1"/>
  <c r="J48" i="74"/>
  <c r="J53" i="74" s="1"/>
  <c r="I48" i="74"/>
  <c r="H48" i="74"/>
  <c r="G48" i="74"/>
  <c r="F48" i="74"/>
  <c r="E48" i="74"/>
  <c r="D48" i="74"/>
  <c r="D51" i="74" s="1"/>
  <c r="AW40" i="74"/>
  <c r="AV40" i="74"/>
  <c r="AV45" i="74" s="1"/>
  <c r="AU40" i="74"/>
  <c r="AT40" i="74"/>
  <c r="AS40" i="74"/>
  <c r="AR40" i="74"/>
  <c r="AQ40" i="74"/>
  <c r="AP40" i="74"/>
  <c r="AO40" i="74"/>
  <c r="AO45" i="74" s="1"/>
  <c r="AN40" i="74"/>
  <c r="AN45" i="74" s="1"/>
  <c r="AK40" i="74"/>
  <c r="AJ40" i="74"/>
  <c r="AI40" i="74"/>
  <c r="AH40" i="74"/>
  <c r="AH45" i="74" s="1"/>
  <c r="AG40" i="74"/>
  <c r="AF40" i="74"/>
  <c r="AE40" i="74"/>
  <c r="AE45" i="74" s="1"/>
  <c r="AD40" i="74"/>
  <c r="AD45" i="74" s="1"/>
  <c r="AC40" i="74"/>
  <c r="AB40" i="74"/>
  <c r="Y40" i="74"/>
  <c r="X40" i="74"/>
  <c r="W40" i="74"/>
  <c r="V40" i="74"/>
  <c r="U40" i="74"/>
  <c r="U45" i="74" s="1"/>
  <c r="T40" i="74"/>
  <c r="T45" i="74" s="1"/>
  <c r="S40" i="74"/>
  <c r="R40" i="74"/>
  <c r="Q40" i="74"/>
  <c r="P40" i="74"/>
  <c r="M40" i="74"/>
  <c r="L40" i="74"/>
  <c r="K40" i="74"/>
  <c r="K45" i="74" s="1"/>
  <c r="J40" i="74"/>
  <c r="J45" i="74" s="1"/>
  <c r="I40" i="74"/>
  <c r="H40" i="74"/>
  <c r="G40" i="74"/>
  <c r="F40" i="74"/>
  <c r="F45" i="74" s="1"/>
  <c r="E40" i="74"/>
  <c r="D40" i="74"/>
  <c r="AW39" i="74"/>
  <c r="AW44" i="74" s="1"/>
  <c r="AV39" i="74"/>
  <c r="AV44" i="74" s="1"/>
  <c r="AU39" i="74"/>
  <c r="AT39" i="74"/>
  <c r="AT44" i="74" s="1"/>
  <c r="AS39" i="74"/>
  <c r="AR39" i="74"/>
  <c r="AQ39" i="74"/>
  <c r="AP39" i="74"/>
  <c r="AO39" i="74"/>
  <c r="AN39" i="74"/>
  <c r="AN44" i="74" s="1"/>
  <c r="AK39" i="74"/>
  <c r="AJ39" i="74"/>
  <c r="AI39" i="74"/>
  <c r="AH39" i="74"/>
  <c r="AG39" i="74"/>
  <c r="AF39" i="74"/>
  <c r="AE39" i="74"/>
  <c r="AE44" i="74" s="1"/>
  <c r="AD39" i="74"/>
  <c r="AD44" i="74" s="1"/>
  <c r="AC39" i="74"/>
  <c r="AB39" i="74"/>
  <c r="AB44" i="74" s="1"/>
  <c r="Y39" i="74"/>
  <c r="X39" i="74"/>
  <c r="W39" i="74"/>
  <c r="V39" i="74"/>
  <c r="U39" i="74"/>
  <c r="U44" i="74" s="1"/>
  <c r="T39" i="74"/>
  <c r="T44" i="74" s="1"/>
  <c r="S39" i="74"/>
  <c r="R39" i="74"/>
  <c r="R44" i="74" s="1"/>
  <c r="Q39" i="74"/>
  <c r="P39" i="74"/>
  <c r="M39" i="74"/>
  <c r="L39" i="74"/>
  <c r="K39" i="74"/>
  <c r="K44" i="74" s="1"/>
  <c r="J39" i="74"/>
  <c r="J44" i="74" s="1"/>
  <c r="I39" i="74"/>
  <c r="H39" i="74"/>
  <c r="H44" i="74" s="1"/>
  <c r="G39" i="74"/>
  <c r="F39" i="74"/>
  <c r="E39" i="74"/>
  <c r="D39" i="74"/>
  <c r="AW38" i="74"/>
  <c r="AW43" i="74" s="1"/>
  <c r="AV38" i="74"/>
  <c r="AU38" i="74"/>
  <c r="AT38" i="74"/>
  <c r="AS38" i="74"/>
  <c r="AR38" i="74"/>
  <c r="AQ38" i="74"/>
  <c r="AP38" i="74"/>
  <c r="AO38" i="74"/>
  <c r="AN38" i="74"/>
  <c r="AK38" i="74"/>
  <c r="AJ38" i="74"/>
  <c r="AI38" i="74"/>
  <c r="AH38" i="74"/>
  <c r="AG38" i="74"/>
  <c r="AF38" i="74"/>
  <c r="AE38" i="74"/>
  <c r="AE43" i="74" s="1"/>
  <c r="AD38" i="74"/>
  <c r="AC38" i="74"/>
  <c r="AB38" i="74"/>
  <c r="Y38" i="74"/>
  <c r="X38" i="74"/>
  <c r="W38" i="74"/>
  <c r="V38" i="74"/>
  <c r="U38" i="74"/>
  <c r="U43" i="74" s="1"/>
  <c r="T38" i="74"/>
  <c r="S38" i="74"/>
  <c r="R38" i="74"/>
  <c r="Q38" i="74"/>
  <c r="P38" i="74"/>
  <c r="M38" i="74"/>
  <c r="L38" i="74"/>
  <c r="K38" i="74"/>
  <c r="K43" i="74" s="1"/>
  <c r="J38" i="74"/>
  <c r="I38" i="74"/>
  <c r="H38" i="74"/>
  <c r="G38" i="74"/>
  <c r="F38" i="74"/>
  <c r="E38" i="74"/>
  <c r="D38" i="74"/>
  <c r="AW30" i="74"/>
  <c r="AV30" i="74"/>
  <c r="AU30" i="74"/>
  <c r="AT30" i="74"/>
  <c r="AS30" i="74"/>
  <c r="AR30" i="74"/>
  <c r="AQ30" i="74"/>
  <c r="AP30" i="74"/>
  <c r="AO30" i="74"/>
  <c r="AN30" i="74"/>
  <c r="AK30" i="74"/>
  <c r="AK35" i="74" s="1"/>
  <c r="AJ30" i="74"/>
  <c r="AJ35" i="74" s="1"/>
  <c r="AI30" i="74"/>
  <c r="AI35" i="74" s="1"/>
  <c r="AH30" i="74"/>
  <c r="AH35" i="74" s="1"/>
  <c r="AG30" i="74"/>
  <c r="AG35" i="74" s="1"/>
  <c r="AF30" i="74"/>
  <c r="AE30" i="74"/>
  <c r="AE35" i="74" s="1"/>
  <c r="AD30" i="74"/>
  <c r="AD35" i="74" s="1"/>
  <c r="AC30" i="74"/>
  <c r="AC35" i="74" s="1"/>
  <c r="AB30" i="74"/>
  <c r="AB35" i="74" s="1"/>
  <c r="Y30" i="74"/>
  <c r="Y35" i="74" s="1"/>
  <c r="X30" i="74"/>
  <c r="X35" i="74" s="1"/>
  <c r="W30" i="74"/>
  <c r="W35" i="74" s="1"/>
  <c r="V30" i="74"/>
  <c r="V35" i="74" s="1"/>
  <c r="U30" i="74"/>
  <c r="U35" i="74" s="1"/>
  <c r="T30" i="74"/>
  <c r="T35" i="74" s="1"/>
  <c r="S30" i="74"/>
  <c r="S35" i="74" s="1"/>
  <c r="R30" i="74"/>
  <c r="R35" i="74" s="1"/>
  <c r="Q30" i="74"/>
  <c r="Q35" i="74" s="1"/>
  <c r="P30" i="74"/>
  <c r="P35" i="74" s="1"/>
  <c r="M30" i="74"/>
  <c r="M35" i="74" s="1"/>
  <c r="L30" i="74"/>
  <c r="L35" i="74" s="1"/>
  <c r="K30" i="74"/>
  <c r="K35" i="74" s="1"/>
  <c r="J30" i="74"/>
  <c r="J35" i="74" s="1"/>
  <c r="I30" i="74"/>
  <c r="I35" i="74" s="1"/>
  <c r="H30" i="74"/>
  <c r="H35" i="74" s="1"/>
  <c r="G30" i="74"/>
  <c r="G35" i="74" s="1"/>
  <c r="F30" i="74"/>
  <c r="F35" i="74" s="1"/>
  <c r="E30" i="74"/>
  <c r="E35" i="74" s="1"/>
  <c r="D30" i="74"/>
  <c r="D35" i="74" s="1"/>
  <c r="AW29" i="74"/>
  <c r="AV29" i="74"/>
  <c r="AU29" i="74"/>
  <c r="AT29" i="74"/>
  <c r="AS29" i="74"/>
  <c r="AR29" i="74"/>
  <c r="AQ29" i="74"/>
  <c r="AP29" i="74"/>
  <c r="AO29" i="74"/>
  <c r="AN29" i="74"/>
  <c r="AK29" i="74"/>
  <c r="AK34" i="74" s="1"/>
  <c r="AJ29" i="74"/>
  <c r="AJ34" i="74" s="1"/>
  <c r="AI29" i="74"/>
  <c r="AI34" i="74" s="1"/>
  <c r="AH29" i="74"/>
  <c r="AH34" i="74" s="1"/>
  <c r="AG29" i="74"/>
  <c r="AG34" i="74" s="1"/>
  <c r="AF29" i="74"/>
  <c r="AF34" i="74" s="1"/>
  <c r="AE29" i="74"/>
  <c r="AE34" i="74" s="1"/>
  <c r="AD29" i="74"/>
  <c r="AD34" i="74" s="1"/>
  <c r="AC29" i="74"/>
  <c r="AC34" i="74" s="1"/>
  <c r="AB29" i="74"/>
  <c r="AB34" i="74" s="1"/>
  <c r="Y29" i="74"/>
  <c r="Y34" i="74" s="1"/>
  <c r="X29" i="74"/>
  <c r="X34" i="74" s="1"/>
  <c r="W29" i="74"/>
  <c r="W34" i="74" s="1"/>
  <c r="V29" i="74"/>
  <c r="V34" i="74" s="1"/>
  <c r="U29" i="74"/>
  <c r="U34" i="74" s="1"/>
  <c r="T29" i="74"/>
  <c r="T34" i="74" s="1"/>
  <c r="S29" i="74"/>
  <c r="S34" i="74" s="1"/>
  <c r="R29" i="74"/>
  <c r="R34" i="74" s="1"/>
  <c r="Q29" i="74"/>
  <c r="Q34" i="74" s="1"/>
  <c r="P29" i="74"/>
  <c r="P34" i="74" s="1"/>
  <c r="M29" i="74"/>
  <c r="M34" i="74" s="1"/>
  <c r="L29" i="74"/>
  <c r="L34" i="74" s="1"/>
  <c r="K29" i="74"/>
  <c r="K34" i="74" s="1"/>
  <c r="J29" i="74"/>
  <c r="J34" i="74" s="1"/>
  <c r="I29" i="74"/>
  <c r="I34" i="74" s="1"/>
  <c r="H29" i="74"/>
  <c r="H34" i="74" s="1"/>
  <c r="G29" i="74"/>
  <c r="G34" i="74" s="1"/>
  <c r="F29" i="74"/>
  <c r="F34" i="74" s="1"/>
  <c r="E29" i="74"/>
  <c r="E34" i="74" s="1"/>
  <c r="D29" i="74"/>
  <c r="D34" i="74" s="1"/>
  <c r="AW28" i="74"/>
  <c r="AV28" i="74"/>
  <c r="AU28" i="74"/>
  <c r="AT28" i="74"/>
  <c r="AS28" i="74"/>
  <c r="AR28" i="74"/>
  <c r="AQ28" i="74"/>
  <c r="AP28" i="74"/>
  <c r="AO28" i="74"/>
  <c r="AN28" i="74"/>
  <c r="AK28" i="74"/>
  <c r="AK33" i="74" s="1"/>
  <c r="AJ28" i="74"/>
  <c r="AJ33" i="74" s="1"/>
  <c r="AI28" i="74"/>
  <c r="AI33" i="74" s="1"/>
  <c r="AH28" i="74"/>
  <c r="AH33" i="74" s="1"/>
  <c r="AG28" i="74"/>
  <c r="AG33" i="74" s="1"/>
  <c r="AF28" i="74"/>
  <c r="AF33" i="74" s="1"/>
  <c r="AE28" i="74"/>
  <c r="AE33" i="74" s="1"/>
  <c r="AD28" i="74"/>
  <c r="AD33" i="74" s="1"/>
  <c r="AC28" i="74"/>
  <c r="AC33" i="74" s="1"/>
  <c r="AB28" i="74"/>
  <c r="AB33" i="74" s="1"/>
  <c r="Y28" i="74"/>
  <c r="Y33" i="74" s="1"/>
  <c r="X28" i="74"/>
  <c r="X33" i="74" s="1"/>
  <c r="W28" i="74"/>
  <c r="W33" i="74" s="1"/>
  <c r="V28" i="74"/>
  <c r="V33" i="74" s="1"/>
  <c r="U28" i="74"/>
  <c r="U33" i="74" s="1"/>
  <c r="T28" i="74"/>
  <c r="T33" i="74" s="1"/>
  <c r="S28" i="74"/>
  <c r="S33" i="74" s="1"/>
  <c r="R28" i="74"/>
  <c r="Q28" i="74"/>
  <c r="Q33" i="74" s="1"/>
  <c r="P28" i="74"/>
  <c r="P33" i="74" s="1"/>
  <c r="M28" i="74"/>
  <c r="M33" i="74" s="1"/>
  <c r="L28" i="74"/>
  <c r="L33" i="74" s="1"/>
  <c r="K28" i="74"/>
  <c r="K33" i="74" s="1"/>
  <c r="J28" i="74"/>
  <c r="J33" i="74" s="1"/>
  <c r="I28" i="74"/>
  <c r="I33" i="74" s="1"/>
  <c r="H28" i="74"/>
  <c r="H33" i="74" s="1"/>
  <c r="G28" i="74"/>
  <c r="G33" i="74" s="1"/>
  <c r="F28" i="74"/>
  <c r="F33" i="74" s="1"/>
  <c r="E28" i="74"/>
  <c r="E33" i="74" s="1"/>
  <c r="D28" i="74"/>
  <c r="D33" i="74" s="1"/>
  <c r="AW20" i="74"/>
  <c r="AW25" i="74" s="1"/>
  <c r="AV20" i="74"/>
  <c r="AV25" i="74" s="1"/>
  <c r="AU20" i="74"/>
  <c r="AU25" i="74" s="1"/>
  <c r="AT20" i="74"/>
  <c r="AT25" i="74" s="1"/>
  <c r="AS20" i="74"/>
  <c r="AS25" i="74" s="1"/>
  <c r="AR20" i="74"/>
  <c r="AR25" i="74" s="1"/>
  <c r="AQ20" i="74"/>
  <c r="AQ25" i="74" s="1"/>
  <c r="AP20" i="74"/>
  <c r="AP25" i="74" s="1"/>
  <c r="AO20" i="74"/>
  <c r="AO25" i="74" s="1"/>
  <c r="AN20" i="74"/>
  <c r="AN25" i="74" s="1"/>
  <c r="AK20" i="74"/>
  <c r="AK25" i="74" s="1"/>
  <c r="AJ20" i="74"/>
  <c r="AJ25" i="74" s="1"/>
  <c r="AI20" i="74"/>
  <c r="AI25" i="74" s="1"/>
  <c r="AH20" i="74"/>
  <c r="AH25" i="74" s="1"/>
  <c r="AG20" i="74"/>
  <c r="AG25" i="74" s="1"/>
  <c r="AF20" i="74"/>
  <c r="AF25" i="74" s="1"/>
  <c r="AE20" i="74"/>
  <c r="AE25" i="74" s="1"/>
  <c r="AD20" i="74"/>
  <c r="AD25" i="74" s="1"/>
  <c r="AC20" i="74"/>
  <c r="AC25" i="74" s="1"/>
  <c r="AB20" i="74"/>
  <c r="AB25" i="74" s="1"/>
  <c r="Y20" i="74"/>
  <c r="Y25" i="74" s="1"/>
  <c r="X20" i="74"/>
  <c r="X25" i="74" s="1"/>
  <c r="W20" i="74"/>
  <c r="W25" i="74" s="1"/>
  <c r="V20" i="74"/>
  <c r="V25" i="74" s="1"/>
  <c r="U20" i="74"/>
  <c r="U25" i="74" s="1"/>
  <c r="T20" i="74"/>
  <c r="T25" i="74" s="1"/>
  <c r="S20" i="74"/>
  <c r="S25" i="74" s="1"/>
  <c r="R20" i="74"/>
  <c r="R25" i="74" s="1"/>
  <c r="Q20" i="74"/>
  <c r="Q25" i="74" s="1"/>
  <c r="P20" i="74"/>
  <c r="P25" i="74" s="1"/>
  <c r="M20" i="74"/>
  <c r="M25" i="74" s="1"/>
  <c r="L20" i="74"/>
  <c r="L25" i="74" s="1"/>
  <c r="K20" i="74"/>
  <c r="K25" i="74" s="1"/>
  <c r="J20" i="74"/>
  <c r="J25" i="74" s="1"/>
  <c r="I20" i="74"/>
  <c r="I25" i="74" s="1"/>
  <c r="H20" i="74"/>
  <c r="H25" i="74" s="1"/>
  <c r="G20" i="74"/>
  <c r="G25" i="74" s="1"/>
  <c r="F20" i="74"/>
  <c r="F25" i="74" s="1"/>
  <c r="E20" i="74"/>
  <c r="E25" i="74" s="1"/>
  <c r="D20" i="74"/>
  <c r="D25" i="74" s="1"/>
  <c r="AW19" i="74"/>
  <c r="AW24" i="74" s="1"/>
  <c r="AV19" i="74"/>
  <c r="AV24" i="74" s="1"/>
  <c r="AU19" i="74"/>
  <c r="AU24" i="74" s="1"/>
  <c r="AT19" i="74"/>
  <c r="AT24" i="74" s="1"/>
  <c r="AS19" i="74"/>
  <c r="AS24" i="74" s="1"/>
  <c r="AR19" i="74"/>
  <c r="AR24" i="74" s="1"/>
  <c r="AQ19" i="74"/>
  <c r="AQ24" i="74" s="1"/>
  <c r="AP19" i="74"/>
  <c r="AO19" i="74"/>
  <c r="AO24" i="74" s="1"/>
  <c r="AN19" i="74"/>
  <c r="AN24" i="74" s="1"/>
  <c r="AK19" i="74"/>
  <c r="AK24" i="74" s="1"/>
  <c r="AJ19" i="74"/>
  <c r="AJ24" i="74" s="1"/>
  <c r="AI19" i="74"/>
  <c r="AI24" i="74" s="1"/>
  <c r="AH19" i="74"/>
  <c r="AH24" i="74" s="1"/>
  <c r="AG19" i="74"/>
  <c r="AG24" i="74" s="1"/>
  <c r="AF19" i="74"/>
  <c r="AF24" i="74" s="1"/>
  <c r="AE19" i="74"/>
  <c r="AE24" i="74" s="1"/>
  <c r="AD19" i="74"/>
  <c r="AD24" i="74" s="1"/>
  <c r="AC19" i="74"/>
  <c r="AC24" i="74" s="1"/>
  <c r="AB19" i="74"/>
  <c r="AB24" i="74" s="1"/>
  <c r="Y19" i="74"/>
  <c r="Y24" i="74" s="1"/>
  <c r="X19" i="74"/>
  <c r="X24" i="74" s="1"/>
  <c r="W19" i="74"/>
  <c r="W24" i="74" s="1"/>
  <c r="V19" i="74"/>
  <c r="U19" i="74"/>
  <c r="U24" i="74" s="1"/>
  <c r="T19" i="74"/>
  <c r="T24" i="74" s="1"/>
  <c r="S19" i="74"/>
  <c r="S24" i="74" s="1"/>
  <c r="R19" i="74"/>
  <c r="R24" i="74" s="1"/>
  <c r="Q19" i="74"/>
  <c r="Q24" i="74" s="1"/>
  <c r="P19" i="74"/>
  <c r="P24" i="74" s="1"/>
  <c r="M19" i="74"/>
  <c r="M24" i="74" s="1"/>
  <c r="L19" i="74"/>
  <c r="L24" i="74" s="1"/>
  <c r="K19" i="74"/>
  <c r="K24" i="74" s="1"/>
  <c r="J19" i="74"/>
  <c r="J24" i="74" s="1"/>
  <c r="I19" i="74"/>
  <c r="I24" i="74" s="1"/>
  <c r="H19" i="74"/>
  <c r="H24" i="74" s="1"/>
  <c r="G19" i="74"/>
  <c r="G24" i="74" s="1"/>
  <c r="F19" i="74"/>
  <c r="F24" i="74" s="1"/>
  <c r="E19" i="74"/>
  <c r="E24" i="74" s="1"/>
  <c r="D19" i="74"/>
  <c r="AW18" i="74"/>
  <c r="AW23" i="74" s="1"/>
  <c r="AV18" i="74"/>
  <c r="AV23" i="74" s="1"/>
  <c r="AU18" i="74"/>
  <c r="AU23" i="74" s="1"/>
  <c r="AT18" i="74"/>
  <c r="AT23" i="74" s="1"/>
  <c r="AS18" i="74"/>
  <c r="AS23" i="74" s="1"/>
  <c r="AR18" i="74"/>
  <c r="AR23" i="74" s="1"/>
  <c r="AQ18" i="74"/>
  <c r="AQ23" i="74" s="1"/>
  <c r="AP18" i="74"/>
  <c r="AP23" i="74" s="1"/>
  <c r="AO18" i="74"/>
  <c r="AO23" i="74" s="1"/>
  <c r="AN18" i="74"/>
  <c r="AN23" i="74" s="1"/>
  <c r="AK18" i="74"/>
  <c r="AK23" i="74" s="1"/>
  <c r="AJ18" i="74"/>
  <c r="AJ23" i="74" s="1"/>
  <c r="AI18" i="74"/>
  <c r="AI23" i="74" s="1"/>
  <c r="AH18" i="74"/>
  <c r="AG18" i="74"/>
  <c r="AG23" i="74" s="1"/>
  <c r="AF18" i="74"/>
  <c r="AF23" i="74" s="1"/>
  <c r="AE18" i="74"/>
  <c r="AE23" i="74" s="1"/>
  <c r="AD18" i="74"/>
  <c r="AD23" i="74" s="1"/>
  <c r="AC18" i="74"/>
  <c r="AC23" i="74" s="1"/>
  <c r="AB18" i="74"/>
  <c r="AB23" i="74" s="1"/>
  <c r="Y18" i="74"/>
  <c r="Y23" i="74" s="1"/>
  <c r="X18" i="74"/>
  <c r="W18" i="74"/>
  <c r="W23" i="74" s="1"/>
  <c r="V18" i="74"/>
  <c r="V23" i="74" s="1"/>
  <c r="U18" i="74"/>
  <c r="U23" i="74" s="1"/>
  <c r="T18" i="74"/>
  <c r="T23" i="74" s="1"/>
  <c r="S18" i="74"/>
  <c r="S23" i="74" s="1"/>
  <c r="R18" i="74"/>
  <c r="R23" i="74" s="1"/>
  <c r="Q18" i="74"/>
  <c r="Q23" i="74" s="1"/>
  <c r="P18" i="74"/>
  <c r="M18" i="74"/>
  <c r="M23" i="74" s="1"/>
  <c r="L18" i="74"/>
  <c r="L23" i="74" s="1"/>
  <c r="K18" i="74"/>
  <c r="K23" i="74" s="1"/>
  <c r="J18" i="74"/>
  <c r="J23" i="74" s="1"/>
  <c r="I18" i="74"/>
  <c r="I23" i="74" s="1"/>
  <c r="H18" i="74"/>
  <c r="H23" i="74" s="1"/>
  <c r="G18" i="74"/>
  <c r="G23" i="74" s="1"/>
  <c r="F18" i="74"/>
  <c r="F23" i="74" s="1"/>
  <c r="E18" i="74"/>
  <c r="E23" i="74" s="1"/>
  <c r="D18" i="74"/>
  <c r="D23" i="74" s="1"/>
  <c r="AW10" i="74"/>
  <c r="AW15" i="74" s="1"/>
  <c r="AV10" i="74"/>
  <c r="AV15" i="74" s="1"/>
  <c r="AU10" i="74"/>
  <c r="AU15" i="74" s="1"/>
  <c r="AT10" i="74"/>
  <c r="AT15" i="74" s="1"/>
  <c r="AS10" i="74"/>
  <c r="AS15" i="74" s="1"/>
  <c r="AR10" i="74"/>
  <c r="AR15" i="74" s="1"/>
  <c r="AQ10" i="74"/>
  <c r="AQ15" i="74" s="1"/>
  <c r="AP10" i="74"/>
  <c r="AP15" i="74" s="1"/>
  <c r="AO10" i="74"/>
  <c r="AO15" i="74" s="1"/>
  <c r="AN10" i="74"/>
  <c r="AN15" i="74" s="1"/>
  <c r="AK10" i="74"/>
  <c r="AK15" i="74" s="1"/>
  <c r="AJ10" i="74"/>
  <c r="AJ15" i="74" s="1"/>
  <c r="AI10" i="74"/>
  <c r="AI15" i="74" s="1"/>
  <c r="AH10" i="74"/>
  <c r="AH15" i="74" s="1"/>
  <c r="AG10" i="74"/>
  <c r="AG15" i="74" s="1"/>
  <c r="AF10" i="74"/>
  <c r="AF15" i="74" s="1"/>
  <c r="AE10" i="74"/>
  <c r="AE15" i="74" s="1"/>
  <c r="AD10" i="74"/>
  <c r="AD15" i="74" s="1"/>
  <c r="AC10" i="74"/>
  <c r="AC15" i="74" s="1"/>
  <c r="AB10" i="74"/>
  <c r="AB15" i="74" s="1"/>
  <c r="Y10" i="74"/>
  <c r="Y15" i="74" s="1"/>
  <c r="X10" i="74"/>
  <c r="X15" i="74" s="1"/>
  <c r="W10" i="74"/>
  <c r="W15" i="74" s="1"/>
  <c r="V10" i="74"/>
  <c r="V15" i="74" s="1"/>
  <c r="U10" i="74"/>
  <c r="U15" i="74" s="1"/>
  <c r="T10" i="74"/>
  <c r="T15" i="74" s="1"/>
  <c r="S10" i="74"/>
  <c r="S15" i="74" s="1"/>
  <c r="R10" i="74"/>
  <c r="R15" i="74" s="1"/>
  <c r="Q10" i="74"/>
  <c r="Q15" i="74" s="1"/>
  <c r="P10" i="74"/>
  <c r="P15" i="74" s="1"/>
  <c r="M10" i="74"/>
  <c r="M15" i="74" s="1"/>
  <c r="L10" i="74"/>
  <c r="L15" i="74" s="1"/>
  <c r="K10" i="74"/>
  <c r="K15" i="74" s="1"/>
  <c r="J10" i="74"/>
  <c r="J15" i="74" s="1"/>
  <c r="I10" i="74"/>
  <c r="I15" i="74" s="1"/>
  <c r="H10" i="74"/>
  <c r="H15" i="74" s="1"/>
  <c r="G10" i="74"/>
  <c r="G15" i="74" s="1"/>
  <c r="F10" i="74"/>
  <c r="F15" i="74" s="1"/>
  <c r="E10" i="74"/>
  <c r="E15" i="74" s="1"/>
  <c r="D10" i="74"/>
  <c r="D15" i="74" s="1"/>
  <c r="AW9" i="74"/>
  <c r="AW14" i="74" s="1"/>
  <c r="AV9" i="74"/>
  <c r="AU9" i="74"/>
  <c r="AU14" i="74" s="1"/>
  <c r="AT9" i="74"/>
  <c r="AT14" i="74" s="1"/>
  <c r="AS9" i="74"/>
  <c r="AS14" i="74" s="1"/>
  <c r="AR9" i="74"/>
  <c r="AR14" i="74" s="1"/>
  <c r="AQ9" i="74"/>
  <c r="AQ14" i="74" s="1"/>
  <c r="AP9" i="74"/>
  <c r="AP14" i="74" s="1"/>
  <c r="AO9" i="74"/>
  <c r="AO14" i="74" s="1"/>
  <c r="AN9" i="74"/>
  <c r="AN14" i="74" s="1"/>
  <c r="AK9" i="74"/>
  <c r="AK14" i="74" s="1"/>
  <c r="AJ9" i="74"/>
  <c r="AJ14" i="74" s="1"/>
  <c r="AI9" i="74"/>
  <c r="AI14" i="74" s="1"/>
  <c r="AH9" i="74"/>
  <c r="AH14" i="74" s="1"/>
  <c r="AG9" i="74"/>
  <c r="AG14" i="74" s="1"/>
  <c r="AF9" i="74"/>
  <c r="AF14" i="74" s="1"/>
  <c r="AE9" i="74"/>
  <c r="AE14" i="74" s="1"/>
  <c r="AD9" i="74"/>
  <c r="AC9" i="74"/>
  <c r="AC14" i="74" s="1"/>
  <c r="AB9" i="74"/>
  <c r="AB14" i="74" s="1"/>
  <c r="Y9" i="74"/>
  <c r="Y14" i="74" s="1"/>
  <c r="X9" i="74"/>
  <c r="X14" i="74" s="1"/>
  <c r="W9" i="74"/>
  <c r="W14" i="74" s="1"/>
  <c r="V9" i="74"/>
  <c r="V14" i="74" s="1"/>
  <c r="U9" i="74"/>
  <c r="U14" i="74" s="1"/>
  <c r="T9" i="74"/>
  <c r="S9" i="74"/>
  <c r="S14" i="74" s="1"/>
  <c r="R9" i="74"/>
  <c r="R14" i="74" s="1"/>
  <c r="Q9" i="74"/>
  <c r="Q14" i="74" s="1"/>
  <c r="P9" i="74"/>
  <c r="P14" i="74" s="1"/>
  <c r="M9" i="74"/>
  <c r="M14" i="74" s="1"/>
  <c r="L9" i="74"/>
  <c r="L14" i="74" s="1"/>
  <c r="K9" i="74"/>
  <c r="K14" i="74" s="1"/>
  <c r="J9" i="74"/>
  <c r="J14" i="74" s="1"/>
  <c r="I9" i="74"/>
  <c r="I14" i="74" s="1"/>
  <c r="H9" i="74"/>
  <c r="H14" i="74" s="1"/>
  <c r="G9" i="74"/>
  <c r="G14" i="74" s="1"/>
  <c r="F9" i="74"/>
  <c r="F14" i="74" s="1"/>
  <c r="E9" i="74"/>
  <c r="E14" i="74" s="1"/>
  <c r="D9" i="74"/>
  <c r="D14" i="74" s="1"/>
  <c r="AW8" i="74"/>
  <c r="AW13" i="74" s="1"/>
  <c r="AV8" i="74"/>
  <c r="AV13" i="74" s="1"/>
  <c r="AU8" i="74"/>
  <c r="AU13" i="74" s="1"/>
  <c r="AT8" i="74"/>
  <c r="AT13" i="74" s="1"/>
  <c r="AS8" i="74"/>
  <c r="AS13" i="74" s="1"/>
  <c r="AR8" i="74"/>
  <c r="AR13" i="74" s="1"/>
  <c r="AQ8" i="74"/>
  <c r="AQ13" i="74" s="1"/>
  <c r="AP8" i="74"/>
  <c r="AP13" i="74" s="1"/>
  <c r="AO8" i="74"/>
  <c r="AO13" i="74" s="1"/>
  <c r="AN8" i="74"/>
  <c r="AN13" i="74" s="1"/>
  <c r="AK8" i="74"/>
  <c r="AK13" i="74" s="1"/>
  <c r="AJ8" i="74"/>
  <c r="AJ13" i="74" s="1"/>
  <c r="AI8" i="74"/>
  <c r="AI13" i="74" s="1"/>
  <c r="AH8" i="74"/>
  <c r="AH13" i="74" s="1"/>
  <c r="AG8" i="74"/>
  <c r="AG13" i="74" s="1"/>
  <c r="AF8" i="74"/>
  <c r="AE8" i="74"/>
  <c r="AE13" i="74" s="1"/>
  <c r="AD8" i="74"/>
  <c r="AD13" i="74" s="1"/>
  <c r="AC8" i="74"/>
  <c r="AC13" i="74" s="1"/>
  <c r="AB8" i="74"/>
  <c r="AB13" i="74" s="1"/>
  <c r="Y8" i="74"/>
  <c r="Y13" i="74" s="1"/>
  <c r="X8" i="74"/>
  <c r="X13" i="74" s="1"/>
  <c r="W8" i="74"/>
  <c r="W13" i="74" s="1"/>
  <c r="V8" i="74"/>
  <c r="V13" i="74" s="1"/>
  <c r="U8" i="74"/>
  <c r="U13" i="74" s="1"/>
  <c r="T8" i="74"/>
  <c r="T13" i="74" s="1"/>
  <c r="S8" i="74"/>
  <c r="S13" i="74" s="1"/>
  <c r="R8" i="74"/>
  <c r="R13" i="74" s="1"/>
  <c r="Q8" i="74"/>
  <c r="Q13" i="74" s="1"/>
  <c r="P8" i="74"/>
  <c r="P13" i="74" s="1"/>
  <c r="M8" i="74"/>
  <c r="M13" i="74" s="1"/>
  <c r="L8" i="74"/>
  <c r="L13" i="74" s="1"/>
  <c r="K8" i="74"/>
  <c r="K13" i="74" s="1"/>
  <c r="J8" i="74"/>
  <c r="J13" i="74" s="1"/>
  <c r="I8" i="74"/>
  <c r="I13" i="74" s="1"/>
  <c r="H8" i="74"/>
  <c r="H13" i="74" s="1"/>
  <c r="G8" i="74"/>
  <c r="G13" i="74" s="1"/>
  <c r="F8" i="74"/>
  <c r="F13" i="74" s="1"/>
  <c r="E8" i="74"/>
  <c r="E13" i="74" s="1"/>
  <c r="D8" i="74"/>
  <c r="D13" i="74" s="1"/>
  <c r="AW7" i="74"/>
  <c r="AV7" i="74"/>
  <c r="AU7" i="74"/>
  <c r="AT7" i="74"/>
  <c r="AS7" i="74"/>
  <c r="AR7" i="74"/>
  <c r="AQ7" i="74"/>
  <c r="AP7" i="74"/>
  <c r="AO7" i="74"/>
  <c r="AN7" i="74"/>
  <c r="AK7" i="74"/>
  <c r="AJ7" i="74"/>
  <c r="AI7" i="74"/>
  <c r="AH7" i="74"/>
  <c r="AG7" i="74"/>
  <c r="AF7" i="74"/>
  <c r="AE7" i="74"/>
  <c r="AD7" i="74"/>
  <c r="AC7" i="74"/>
  <c r="AB7" i="74"/>
  <c r="Y7" i="74"/>
  <c r="X7" i="74"/>
  <c r="W7" i="74"/>
  <c r="V7" i="74"/>
  <c r="U7" i="74"/>
  <c r="T7" i="74"/>
  <c r="S7" i="74"/>
  <c r="R7" i="74"/>
  <c r="Q7" i="74"/>
  <c r="P7" i="74"/>
  <c r="M7" i="74"/>
  <c r="L7" i="74"/>
  <c r="K7" i="74"/>
  <c r="J7" i="74"/>
  <c r="I7" i="74"/>
  <c r="H7" i="74"/>
  <c r="G7" i="74"/>
  <c r="F7" i="74"/>
  <c r="E7" i="74"/>
  <c r="D7" i="74"/>
  <c r="R245" i="74"/>
  <c r="AP243" i="74"/>
  <c r="AF243" i="74"/>
  <c r="V243" i="74"/>
  <c r="L243" i="74"/>
  <c r="D243" i="74"/>
  <c r="AP241" i="74"/>
  <c r="D241" i="74"/>
  <c r="AW245" i="74"/>
  <c r="AU245" i="74"/>
  <c r="AT245" i="74"/>
  <c r="AS245" i="74"/>
  <c r="AQ245" i="74"/>
  <c r="AP245" i="74"/>
  <c r="AK245" i="74"/>
  <c r="AJ245" i="74"/>
  <c r="AI245" i="74"/>
  <c r="AG245" i="74"/>
  <c r="AF245" i="74"/>
  <c r="AC245" i="74"/>
  <c r="AB245" i="74"/>
  <c r="Y245" i="74"/>
  <c r="W245" i="74"/>
  <c r="V245" i="74"/>
  <c r="S245" i="74"/>
  <c r="Q245" i="74"/>
  <c r="M245" i="74"/>
  <c r="L245" i="74"/>
  <c r="I245" i="74"/>
  <c r="H245" i="74"/>
  <c r="G245" i="74"/>
  <c r="E245" i="74"/>
  <c r="D245" i="74"/>
  <c r="C240" i="74"/>
  <c r="B240" i="74"/>
  <c r="B246" i="74" s="1"/>
  <c r="AU244" i="74"/>
  <c r="AS244" i="74"/>
  <c r="AR244" i="74"/>
  <c r="AQ244" i="74"/>
  <c r="AP244" i="74"/>
  <c r="AK244" i="74"/>
  <c r="AI244" i="74"/>
  <c r="AH244" i="74"/>
  <c r="AG244" i="74"/>
  <c r="AF244" i="74"/>
  <c r="AC244" i="74"/>
  <c r="Y244" i="74"/>
  <c r="X244" i="74"/>
  <c r="W244" i="74"/>
  <c r="V244" i="74"/>
  <c r="S244" i="74"/>
  <c r="Q244" i="74"/>
  <c r="P244" i="74"/>
  <c r="M244" i="74"/>
  <c r="L244" i="74"/>
  <c r="I244" i="74"/>
  <c r="G244" i="74"/>
  <c r="F244" i="74"/>
  <c r="E244" i="74"/>
  <c r="D244" i="74"/>
  <c r="C239" i="74"/>
  <c r="B239" i="74"/>
  <c r="AU243" i="74"/>
  <c r="AS243" i="74"/>
  <c r="AR243" i="74"/>
  <c r="AQ243" i="74"/>
  <c r="AK243" i="74"/>
  <c r="AI243" i="74"/>
  <c r="AG243" i="74"/>
  <c r="AE241" i="74"/>
  <c r="AC243" i="74"/>
  <c r="Y243" i="74"/>
  <c r="W243" i="74"/>
  <c r="S243" i="74"/>
  <c r="Q243" i="74"/>
  <c r="M243" i="74"/>
  <c r="M246" i="74" s="1"/>
  <c r="K241" i="74"/>
  <c r="I243" i="74"/>
  <c r="G243" i="74"/>
  <c r="F243" i="74"/>
  <c r="E243" i="74"/>
  <c r="C238" i="74"/>
  <c r="B238" i="74"/>
  <c r="AU234" i="74"/>
  <c r="AP234" i="74"/>
  <c r="AK234" i="74"/>
  <c r="AF234" i="74"/>
  <c r="AC234" i="74"/>
  <c r="V234" i="74"/>
  <c r="S234" i="74"/>
  <c r="L234" i="74"/>
  <c r="I234" i="74"/>
  <c r="D234" i="74"/>
  <c r="AR233" i="74"/>
  <c r="AH233" i="74"/>
  <c r="X233" i="74"/>
  <c r="P233" i="74"/>
  <c r="F233" i="74"/>
  <c r="AQ231" i="74"/>
  <c r="AG231" i="74"/>
  <c r="W231" i="74"/>
  <c r="M231" i="74"/>
  <c r="E231" i="74"/>
  <c r="AW235" i="74"/>
  <c r="AU235" i="74"/>
  <c r="AT235" i="74"/>
  <c r="AS235" i="74"/>
  <c r="AR235" i="74"/>
  <c r="AQ235" i="74"/>
  <c r="AK235" i="74"/>
  <c r="AJ235" i="74"/>
  <c r="AI235" i="74"/>
  <c r="AH235" i="74"/>
  <c r="AG235" i="74"/>
  <c r="AC235" i="74"/>
  <c r="AB235" i="74"/>
  <c r="Y235" i="74"/>
  <c r="X235" i="74"/>
  <c r="W235" i="74"/>
  <c r="S235" i="74"/>
  <c r="R235" i="74"/>
  <c r="Q235" i="74"/>
  <c r="P235" i="74"/>
  <c r="M235" i="74"/>
  <c r="K235" i="74"/>
  <c r="I235" i="74"/>
  <c r="H235" i="74"/>
  <c r="G235" i="74"/>
  <c r="F235" i="74"/>
  <c r="E235" i="74"/>
  <c r="C230" i="74"/>
  <c r="B230" i="74"/>
  <c r="B236" i="74" s="1"/>
  <c r="AW234" i="74"/>
  <c r="AT234" i="74"/>
  <c r="AS234" i="74"/>
  <c r="AQ234" i="74"/>
  <c r="AJ234" i="74"/>
  <c r="AI234" i="74"/>
  <c r="AG234" i="74"/>
  <c r="AE234" i="74"/>
  <c r="AB234" i="74"/>
  <c r="Y234" i="74"/>
  <c r="W234" i="74"/>
  <c r="R234" i="74"/>
  <c r="Q234" i="74"/>
  <c r="M234" i="74"/>
  <c r="K234" i="74"/>
  <c r="H234" i="74"/>
  <c r="G234" i="74"/>
  <c r="E234" i="74"/>
  <c r="C229" i="74"/>
  <c r="B229" i="74"/>
  <c r="AU233" i="74"/>
  <c r="AQ233" i="74"/>
  <c r="AK233" i="74"/>
  <c r="AK236" i="74" s="1"/>
  <c r="AG233" i="74"/>
  <c r="AC233" i="74"/>
  <c r="W233" i="74"/>
  <c r="S233" i="74"/>
  <c r="M233" i="74"/>
  <c r="I233" i="74"/>
  <c r="E233" i="74"/>
  <c r="C228" i="74"/>
  <c r="B228" i="74"/>
  <c r="P225" i="74"/>
  <c r="AT224" i="74"/>
  <c r="H224" i="74"/>
  <c r="AQ223" i="74"/>
  <c r="AP223" i="74"/>
  <c r="AG223" i="74"/>
  <c r="AF223" i="74"/>
  <c r="W223" i="74"/>
  <c r="V223" i="74"/>
  <c r="M223" i="74"/>
  <c r="L223" i="74"/>
  <c r="E223" i="74"/>
  <c r="D223" i="74"/>
  <c r="AS221" i="74"/>
  <c r="AI221" i="74"/>
  <c r="Y221" i="74"/>
  <c r="Q221" i="74"/>
  <c r="G221" i="74"/>
  <c r="AU225" i="74"/>
  <c r="AT225" i="74"/>
  <c r="AS225" i="74"/>
  <c r="AR225" i="74"/>
  <c r="AQ225" i="74"/>
  <c r="AP225" i="74"/>
  <c r="AK225" i="74"/>
  <c r="AJ225" i="74"/>
  <c r="AI225" i="74"/>
  <c r="AH225" i="74"/>
  <c r="AG225" i="74"/>
  <c r="AF225" i="74"/>
  <c r="AC225" i="74"/>
  <c r="AB225" i="74"/>
  <c r="Y225" i="74"/>
  <c r="X225" i="74"/>
  <c r="W225" i="74"/>
  <c r="V225" i="74"/>
  <c r="S225" i="74"/>
  <c r="R225" i="74"/>
  <c r="Q225" i="74"/>
  <c r="M225" i="74"/>
  <c r="L225" i="74"/>
  <c r="I225" i="74"/>
  <c r="H225" i="74"/>
  <c r="G225" i="74"/>
  <c r="F225" i="74"/>
  <c r="E225" i="74"/>
  <c r="D225" i="74"/>
  <c r="C220" i="74"/>
  <c r="B220" i="74"/>
  <c r="B226" i="74" s="1"/>
  <c r="AW224" i="74"/>
  <c r="AU224" i="74"/>
  <c r="AS224" i="74"/>
  <c r="AR224" i="74"/>
  <c r="AQ224" i="74"/>
  <c r="AK224" i="74"/>
  <c r="AJ224" i="74"/>
  <c r="AI224" i="74"/>
  <c r="AH224" i="74"/>
  <c r="AG224" i="74"/>
  <c r="AC224" i="74"/>
  <c r="AB224" i="74"/>
  <c r="Y224" i="74"/>
  <c r="X224" i="74"/>
  <c r="W224" i="74"/>
  <c r="S224" i="74"/>
  <c r="R224" i="74"/>
  <c r="Q224" i="74"/>
  <c r="P224" i="74"/>
  <c r="M224" i="74"/>
  <c r="I224" i="74"/>
  <c r="G224" i="74"/>
  <c r="F224" i="74"/>
  <c r="E224" i="74"/>
  <c r="C219" i="74"/>
  <c r="B219" i="74"/>
  <c r="AS223" i="74"/>
  <c r="AO223" i="74"/>
  <c r="AI223" i="74"/>
  <c r="Y223" i="74"/>
  <c r="Y226" i="74" s="1"/>
  <c r="Q223" i="74"/>
  <c r="Q226" i="74" s="1"/>
  <c r="G223" i="74"/>
  <c r="C218" i="74"/>
  <c r="B218" i="74"/>
  <c r="AQ215" i="74"/>
  <c r="W215" i="74"/>
  <c r="E215" i="74"/>
  <c r="AS214" i="74"/>
  <c r="AR214" i="74"/>
  <c r="AI214" i="74"/>
  <c r="AH214" i="74"/>
  <c r="Y214" i="74"/>
  <c r="X214" i="74"/>
  <c r="Q214" i="74"/>
  <c r="P214" i="74"/>
  <c r="G214" i="74"/>
  <c r="F214" i="74"/>
  <c r="AU213" i="74"/>
  <c r="AT213" i="74"/>
  <c r="AK213" i="74"/>
  <c r="AJ213" i="74"/>
  <c r="AC213" i="74"/>
  <c r="AB213" i="74"/>
  <c r="S213" i="74"/>
  <c r="R213" i="74"/>
  <c r="I213" i="74"/>
  <c r="H213" i="74"/>
  <c r="AU215" i="74"/>
  <c r="AS215" i="74"/>
  <c r="AR215" i="74"/>
  <c r="AP215" i="74"/>
  <c r="AK215" i="74"/>
  <c r="AI215" i="74"/>
  <c r="AH215" i="74"/>
  <c r="AG215" i="74"/>
  <c r="AF215" i="74"/>
  <c r="AC215" i="74"/>
  <c r="Y215" i="74"/>
  <c r="X215" i="74"/>
  <c r="V215" i="74"/>
  <c r="S215" i="74"/>
  <c r="Q215" i="74"/>
  <c r="P215" i="74"/>
  <c r="M215" i="74"/>
  <c r="L215" i="74"/>
  <c r="I215" i="74"/>
  <c r="G215" i="74"/>
  <c r="F215" i="74"/>
  <c r="D215" i="74"/>
  <c r="C210" i="74"/>
  <c r="B210" i="74"/>
  <c r="B216" i="74" s="1"/>
  <c r="AU214" i="74"/>
  <c r="AT214" i="74"/>
  <c r="AQ214" i="74"/>
  <c r="AP214" i="74"/>
  <c r="AO214" i="74"/>
  <c r="AK214" i="74"/>
  <c r="AJ214" i="74"/>
  <c r="AG214" i="74"/>
  <c r="AF214" i="74"/>
  <c r="AC214" i="74"/>
  <c r="AB214" i="74"/>
  <c r="W214" i="74"/>
  <c r="V214" i="74"/>
  <c r="S214" i="74"/>
  <c r="R214" i="74"/>
  <c r="M214" i="74"/>
  <c r="L214" i="74"/>
  <c r="I214" i="74"/>
  <c r="H214" i="74"/>
  <c r="E214" i="74"/>
  <c r="D214" i="74"/>
  <c r="C209" i="74"/>
  <c r="B209" i="74"/>
  <c r="AS213" i="74"/>
  <c r="AR213" i="74"/>
  <c r="AI213" i="74"/>
  <c r="AH213" i="74"/>
  <c r="Y213" i="74"/>
  <c r="X213" i="74"/>
  <c r="Q213" i="74"/>
  <c r="P213" i="74"/>
  <c r="P216" i="74" s="1"/>
  <c r="G213" i="74"/>
  <c r="F213" i="74"/>
  <c r="C208" i="74"/>
  <c r="B208" i="74"/>
  <c r="AJ205" i="74"/>
  <c r="AB205" i="74"/>
  <c r="M205" i="74"/>
  <c r="I205" i="74"/>
  <c r="AQ204" i="74"/>
  <c r="AG204" i="74"/>
  <c r="U204" i="74"/>
  <c r="M204" i="74"/>
  <c r="J204" i="74"/>
  <c r="E204" i="74"/>
  <c r="AS203" i="74"/>
  <c r="AQ203" i="74"/>
  <c r="AI203" i="74"/>
  <c r="AG203" i="74"/>
  <c r="Y203" i="74"/>
  <c r="W203" i="74"/>
  <c r="Q203" i="74"/>
  <c r="M203" i="74"/>
  <c r="G203" i="74"/>
  <c r="E203" i="74"/>
  <c r="AK201" i="74"/>
  <c r="S201" i="74"/>
  <c r="AU205" i="74"/>
  <c r="AT205" i="74"/>
  <c r="AS205" i="74"/>
  <c r="AQ205" i="74"/>
  <c r="AP205" i="74"/>
  <c r="AK205" i="74"/>
  <c r="AI205" i="74"/>
  <c r="AG205" i="74"/>
  <c r="AF205" i="74"/>
  <c r="AC205" i="74"/>
  <c r="Y205" i="74"/>
  <c r="W205" i="74"/>
  <c r="V205" i="74"/>
  <c r="S205" i="74"/>
  <c r="R205" i="74"/>
  <c r="Q205" i="74"/>
  <c r="L205" i="74"/>
  <c r="H205" i="74"/>
  <c r="G205" i="74"/>
  <c r="E205" i="74"/>
  <c r="D205" i="74"/>
  <c r="C200" i="74"/>
  <c r="B200" i="74"/>
  <c r="B206" i="74" s="1"/>
  <c r="AU204" i="74"/>
  <c r="AS204" i="74"/>
  <c r="AR204" i="74"/>
  <c r="AP204" i="74"/>
  <c r="AK204" i="74"/>
  <c r="AI204" i="74"/>
  <c r="AH204" i="74"/>
  <c r="AF204" i="74"/>
  <c r="AC204" i="74"/>
  <c r="Y204" i="74"/>
  <c r="X204" i="74"/>
  <c r="W204" i="74"/>
  <c r="V204" i="74"/>
  <c r="S204" i="74"/>
  <c r="Q204" i="74"/>
  <c r="P204" i="74"/>
  <c r="L204" i="74"/>
  <c r="I204" i="74"/>
  <c r="G204" i="74"/>
  <c r="F204" i="74"/>
  <c r="D204" i="74"/>
  <c r="C199" i="74"/>
  <c r="B199" i="74"/>
  <c r="AU203" i="74"/>
  <c r="AT203" i="74"/>
  <c r="AR203" i="74"/>
  <c r="AP203" i="74"/>
  <c r="AK203" i="74"/>
  <c r="AJ203" i="74"/>
  <c r="AH203" i="74"/>
  <c r="AF203" i="74"/>
  <c r="AC203" i="74"/>
  <c r="AB203" i="74"/>
  <c r="X203" i="74"/>
  <c r="V203" i="74"/>
  <c r="S203" i="74"/>
  <c r="R203" i="74"/>
  <c r="P203" i="74"/>
  <c r="L203" i="74"/>
  <c r="I203" i="74"/>
  <c r="H203" i="74"/>
  <c r="F203" i="74"/>
  <c r="D203" i="74"/>
  <c r="C198" i="74"/>
  <c r="B198" i="74"/>
  <c r="AQ195" i="74"/>
  <c r="AI195" i="74"/>
  <c r="Y195" i="74"/>
  <c r="W195" i="74"/>
  <c r="E195" i="74"/>
  <c r="AU194" i="74"/>
  <c r="AS194" i="74"/>
  <c r="AK194" i="74"/>
  <c r="AI194" i="74"/>
  <c r="Y194" i="74"/>
  <c r="S194" i="74"/>
  <c r="Q194" i="74"/>
  <c r="I194" i="74"/>
  <c r="G194" i="74"/>
  <c r="AW193" i="74"/>
  <c r="AU193" i="74"/>
  <c r="AK193" i="74"/>
  <c r="AC193" i="74"/>
  <c r="S193" i="74"/>
  <c r="K193" i="74"/>
  <c r="I193" i="74"/>
  <c r="AQ191" i="74"/>
  <c r="W191" i="74"/>
  <c r="M191" i="74"/>
  <c r="E191" i="74"/>
  <c r="AU195" i="74"/>
  <c r="AT195" i="74"/>
  <c r="AS195" i="74"/>
  <c r="AR195" i="74"/>
  <c r="AK195" i="74"/>
  <c r="AJ195" i="74"/>
  <c r="AH195" i="74"/>
  <c r="AG195" i="74"/>
  <c r="AE195" i="74"/>
  <c r="AC195" i="74"/>
  <c r="AB195" i="74"/>
  <c r="X195" i="74"/>
  <c r="S195" i="74"/>
  <c r="R195" i="74"/>
  <c r="Q195" i="74"/>
  <c r="P195" i="74"/>
  <c r="M195" i="74"/>
  <c r="I195" i="74"/>
  <c r="H195" i="74"/>
  <c r="G195" i="74"/>
  <c r="F195" i="74"/>
  <c r="C190" i="74"/>
  <c r="B190" i="74"/>
  <c r="B196" i="74" s="1"/>
  <c r="AT194" i="74"/>
  <c r="AQ194" i="74"/>
  <c r="AP194" i="74"/>
  <c r="AJ194" i="74"/>
  <c r="AG194" i="74"/>
  <c r="AF194" i="74"/>
  <c r="AC194" i="74"/>
  <c r="AB194" i="74"/>
  <c r="W194" i="74"/>
  <c r="V194" i="74"/>
  <c r="R194" i="74"/>
  <c r="M194" i="74"/>
  <c r="L194" i="74"/>
  <c r="H194" i="74"/>
  <c r="E194" i="74"/>
  <c r="D194" i="74"/>
  <c r="C189" i="74"/>
  <c r="B189" i="74"/>
  <c r="AR193" i="74"/>
  <c r="AQ193" i="74"/>
  <c r="AP193" i="74"/>
  <c r="AH193" i="74"/>
  <c r="AG193" i="74"/>
  <c r="AF193" i="74"/>
  <c r="X193" i="74"/>
  <c r="W193" i="74"/>
  <c r="V193" i="74"/>
  <c r="P193" i="74"/>
  <c r="M193" i="74"/>
  <c r="L193" i="74"/>
  <c r="F193" i="74"/>
  <c r="E193" i="74"/>
  <c r="D193" i="74"/>
  <c r="C188" i="74"/>
  <c r="B188" i="74"/>
  <c r="AP185" i="74"/>
  <c r="D185" i="74"/>
  <c r="AF184" i="74"/>
  <c r="AT183" i="74"/>
  <c r="AJ183" i="74"/>
  <c r="AB183" i="74"/>
  <c r="R183" i="74"/>
  <c r="H183" i="74"/>
  <c r="AT181" i="74"/>
  <c r="AB181" i="74"/>
  <c r="H181" i="74"/>
  <c r="AU185" i="74"/>
  <c r="AT185" i="74"/>
  <c r="AS185" i="74"/>
  <c r="AR185" i="74"/>
  <c r="AQ185" i="74"/>
  <c r="AK185" i="74"/>
  <c r="AJ185" i="74"/>
  <c r="AI185" i="74"/>
  <c r="AH185" i="74"/>
  <c r="AG185" i="74"/>
  <c r="AF185" i="74"/>
  <c r="AC185" i="74"/>
  <c r="AB185" i="74"/>
  <c r="Y185" i="74"/>
  <c r="X185" i="74"/>
  <c r="W185" i="74"/>
  <c r="V185" i="74"/>
  <c r="U185" i="74"/>
  <c r="S185" i="74"/>
  <c r="R185" i="74"/>
  <c r="Q185" i="74"/>
  <c r="P185" i="74"/>
  <c r="M185" i="74"/>
  <c r="L185" i="74"/>
  <c r="I185" i="74"/>
  <c r="H185" i="74"/>
  <c r="G185" i="74"/>
  <c r="F185" i="74"/>
  <c r="E185" i="74"/>
  <c r="C180" i="74"/>
  <c r="B180" i="74"/>
  <c r="B186" i="74" s="1"/>
  <c r="AU184" i="74"/>
  <c r="AT184" i="74"/>
  <c r="AS184" i="74"/>
  <c r="AQ184" i="74"/>
  <c r="AK184" i="74"/>
  <c r="AJ184" i="74"/>
  <c r="AI184" i="74"/>
  <c r="AG184" i="74"/>
  <c r="AC184" i="74"/>
  <c r="AB184" i="74"/>
  <c r="Y184" i="74"/>
  <c r="W184" i="74"/>
  <c r="S184" i="74"/>
  <c r="R184" i="74"/>
  <c r="Q184" i="74"/>
  <c r="M184" i="74"/>
  <c r="I184" i="74"/>
  <c r="H184" i="74"/>
  <c r="G184" i="74"/>
  <c r="E184" i="74"/>
  <c r="C179" i="74"/>
  <c r="B179" i="74"/>
  <c r="AU183" i="74"/>
  <c r="AS181" i="74"/>
  <c r="AQ183" i="74"/>
  <c r="AK183" i="74"/>
  <c r="AI181" i="74"/>
  <c r="AG183" i="74"/>
  <c r="AC183" i="74"/>
  <c r="Y181" i="74"/>
  <c r="W183" i="74"/>
  <c r="S183" i="74"/>
  <c r="Q181" i="74"/>
  <c r="M183" i="74"/>
  <c r="I183" i="74"/>
  <c r="G181" i="74"/>
  <c r="E183" i="74"/>
  <c r="C178" i="74"/>
  <c r="B178" i="74"/>
  <c r="AT175" i="74"/>
  <c r="P175" i="74"/>
  <c r="AT174" i="74"/>
  <c r="AJ174" i="74"/>
  <c r="AB174" i="74"/>
  <c r="R174" i="74"/>
  <c r="H174" i="74"/>
  <c r="AH171" i="74"/>
  <c r="AW175" i="74"/>
  <c r="AU175" i="74"/>
  <c r="AS175" i="74"/>
  <c r="AR175" i="74"/>
  <c r="AQ175" i="74"/>
  <c r="AP175" i="74"/>
  <c r="AK175" i="74"/>
  <c r="AI175" i="74"/>
  <c r="AH175" i="74"/>
  <c r="AG175" i="74"/>
  <c r="AF175" i="74"/>
  <c r="AC175" i="74"/>
  <c r="Y175" i="74"/>
  <c r="X175" i="74"/>
  <c r="W175" i="74"/>
  <c r="V175" i="74"/>
  <c r="S175" i="74"/>
  <c r="Q175" i="74"/>
  <c r="M175" i="74"/>
  <c r="L175" i="74"/>
  <c r="I175" i="74"/>
  <c r="G175" i="74"/>
  <c r="F175" i="74"/>
  <c r="E175" i="74"/>
  <c r="D175" i="74"/>
  <c r="C170" i="74"/>
  <c r="B170" i="74"/>
  <c r="B176" i="74" s="1"/>
  <c r="AU174" i="74"/>
  <c r="AS174" i="74"/>
  <c r="AR174" i="74"/>
  <c r="AQ174" i="74"/>
  <c r="AP174" i="74"/>
  <c r="AK174" i="74"/>
  <c r="AI174" i="74"/>
  <c r="AH174" i="74"/>
  <c r="AG174" i="74"/>
  <c r="AF174" i="74"/>
  <c r="AC174" i="74"/>
  <c r="Y174" i="74"/>
  <c r="X174" i="74"/>
  <c r="W174" i="74"/>
  <c r="V174" i="74"/>
  <c r="S174" i="74"/>
  <c r="Q174" i="74"/>
  <c r="P174" i="74"/>
  <c r="M174" i="74"/>
  <c r="L174" i="74"/>
  <c r="I174" i="74"/>
  <c r="G174" i="74"/>
  <c r="F174" i="74"/>
  <c r="E174" i="74"/>
  <c r="D174" i="74"/>
  <c r="C169" i="74"/>
  <c r="B169" i="74"/>
  <c r="AU173" i="74"/>
  <c r="AS173" i="74"/>
  <c r="AQ173" i="74"/>
  <c r="AK173" i="74"/>
  <c r="AI173" i="74"/>
  <c r="AH173" i="74"/>
  <c r="AG173" i="74"/>
  <c r="AE171" i="74"/>
  <c r="AC173" i="74"/>
  <c r="Y173" i="74"/>
  <c r="W173" i="74"/>
  <c r="S173" i="74"/>
  <c r="Q173" i="74"/>
  <c r="M173" i="74"/>
  <c r="K171" i="74"/>
  <c r="I173" i="74"/>
  <c r="G173" i="74"/>
  <c r="E173" i="74"/>
  <c r="C168" i="74"/>
  <c r="B168" i="74"/>
  <c r="AS164" i="74"/>
  <c r="AR164" i="74"/>
  <c r="AI164" i="74"/>
  <c r="AH164" i="74"/>
  <c r="Y164" i="74"/>
  <c r="X164" i="74"/>
  <c r="Q164" i="74"/>
  <c r="P164" i="74"/>
  <c r="G164" i="74"/>
  <c r="F164" i="74"/>
  <c r="AU163" i="74"/>
  <c r="AT163" i="74"/>
  <c r="AK163" i="74"/>
  <c r="AJ163" i="74"/>
  <c r="AC163" i="74"/>
  <c r="AB163" i="74"/>
  <c r="S163" i="74"/>
  <c r="R163" i="74"/>
  <c r="I163" i="74"/>
  <c r="H163" i="74"/>
  <c r="AS161" i="74"/>
  <c r="AI161" i="74"/>
  <c r="Y161" i="74"/>
  <c r="Q161" i="74"/>
  <c r="G161" i="74"/>
  <c r="AU165" i="74"/>
  <c r="AT165" i="74"/>
  <c r="AS165" i="74"/>
  <c r="AQ165" i="74"/>
  <c r="AP165" i="74"/>
  <c r="AK165" i="74"/>
  <c r="AJ165" i="74"/>
  <c r="AI165" i="74"/>
  <c r="AG165" i="74"/>
  <c r="AF165" i="74"/>
  <c r="AC165" i="74"/>
  <c r="AB165" i="74"/>
  <c r="Y165" i="74"/>
  <c r="W165" i="74"/>
  <c r="V165" i="74"/>
  <c r="S165" i="74"/>
  <c r="R165" i="74"/>
  <c r="Q165" i="74"/>
  <c r="M165" i="74"/>
  <c r="L165" i="74"/>
  <c r="I165" i="74"/>
  <c r="H165" i="74"/>
  <c r="G165" i="74"/>
  <c r="E165" i="74"/>
  <c r="D165" i="74"/>
  <c r="C160" i="74"/>
  <c r="B160" i="74"/>
  <c r="B166" i="74" s="1"/>
  <c r="AU164" i="74"/>
  <c r="AQ164" i="74"/>
  <c r="AP164" i="74"/>
  <c r="AK164" i="74"/>
  <c r="AG164" i="74"/>
  <c r="AF164" i="74"/>
  <c r="AC164" i="74"/>
  <c r="W164" i="74"/>
  <c r="V164" i="74"/>
  <c r="S164" i="74"/>
  <c r="M164" i="74"/>
  <c r="L164" i="74"/>
  <c r="I164" i="74"/>
  <c r="E164" i="74"/>
  <c r="D164" i="74"/>
  <c r="C159" i="74"/>
  <c r="B159" i="74"/>
  <c r="AU161" i="74"/>
  <c r="AS163" i="74"/>
  <c r="AR163" i="74"/>
  <c r="AK161" i="74"/>
  <c r="AI163" i="74"/>
  <c r="AH163" i="74"/>
  <c r="AC161" i="74"/>
  <c r="Y163" i="74"/>
  <c r="X163" i="74"/>
  <c r="S161" i="74"/>
  <c r="Q163" i="74"/>
  <c r="Q166" i="74" s="1"/>
  <c r="P163" i="74"/>
  <c r="I161" i="74"/>
  <c r="G163" i="74"/>
  <c r="F163" i="74"/>
  <c r="C158" i="74"/>
  <c r="B158" i="74"/>
  <c r="R155" i="74"/>
  <c r="AQ153" i="74"/>
  <c r="AP153" i="74"/>
  <c r="AG153" i="74"/>
  <c r="AF153" i="74"/>
  <c r="W153" i="74"/>
  <c r="V153" i="74"/>
  <c r="M153" i="74"/>
  <c r="L153" i="74"/>
  <c r="E153" i="74"/>
  <c r="D153" i="74"/>
  <c r="AS151" i="74"/>
  <c r="AI151" i="74"/>
  <c r="Y151" i="74"/>
  <c r="Q151" i="74"/>
  <c r="G151" i="74"/>
  <c r="AU155" i="74"/>
  <c r="AT155" i="74"/>
  <c r="AS155" i="74"/>
  <c r="AR155" i="74"/>
  <c r="AQ155" i="74"/>
  <c r="AK155" i="74"/>
  <c r="AJ155" i="74"/>
  <c r="AI155" i="74"/>
  <c r="AH155" i="74"/>
  <c r="AG155" i="74"/>
  <c r="AC155" i="74"/>
  <c r="AB155" i="74"/>
  <c r="Y155" i="74"/>
  <c r="X155" i="74"/>
  <c r="W155" i="74"/>
  <c r="S155" i="74"/>
  <c r="Q155" i="74"/>
  <c r="P155" i="74"/>
  <c r="M155" i="74"/>
  <c r="I155" i="74"/>
  <c r="H155" i="74"/>
  <c r="G155" i="74"/>
  <c r="F155" i="74"/>
  <c r="E155" i="74"/>
  <c r="C150" i="74"/>
  <c r="B150" i="74"/>
  <c r="B156" i="74" s="1"/>
  <c r="AU154" i="74"/>
  <c r="AT154" i="74"/>
  <c r="AS154" i="74"/>
  <c r="AQ154" i="74"/>
  <c r="AP154" i="74"/>
  <c r="AK154" i="74"/>
  <c r="AJ154" i="74"/>
  <c r="AI154" i="74"/>
  <c r="AG154" i="74"/>
  <c r="AF154" i="74"/>
  <c r="AC154" i="74"/>
  <c r="AB154" i="74"/>
  <c r="Y154" i="74"/>
  <c r="W154" i="74"/>
  <c r="V154" i="74"/>
  <c r="S154" i="74"/>
  <c r="R154" i="74"/>
  <c r="Q154" i="74"/>
  <c r="M154" i="74"/>
  <c r="L154" i="74"/>
  <c r="I154" i="74"/>
  <c r="H154" i="74"/>
  <c r="G154" i="74"/>
  <c r="E154" i="74"/>
  <c r="D154" i="74"/>
  <c r="C149" i="74"/>
  <c r="B149" i="74"/>
  <c r="AS153" i="74"/>
  <c r="AR153" i="74"/>
  <c r="AQ151" i="74"/>
  <c r="AI153" i="74"/>
  <c r="AH153" i="74"/>
  <c r="AG151" i="74"/>
  <c r="AD153" i="74"/>
  <c r="Y153" i="74"/>
  <c r="X153" i="74"/>
  <c r="W151" i="74"/>
  <c r="Q153" i="74"/>
  <c r="P153" i="74"/>
  <c r="M151" i="74"/>
  <c r="K153" i="74"/>
  <c r="G153" i="74"/>
  <c r="F153" i="74"/>
  <c r="E151" i="74"/>
  <c r="C148" i="74"/>
  <c r="B148" i="74"/>
  <c r="AR145" i="74"/>
  <c r="L145" i="74"/>
  <c r="F145" i="74"/>
  <c r="AU144" i="74"/>
  <c r="AR144" i="74"/>
  <c r="AK144" i="74"/>
  <c r="AH144" i="74"/>
  <c r="AC144" i="74"/>
  <c r="X144" i="74"/>
  <c r="S144" i="74"/>
  <c r="R144" i="74"/>
  <c r="P144" i="74"/>
  <c r="I144" i="74"/>
  <c r="F144" i="74"/>
  <c r="AT143" i="74"/>
  <c r="AJ143" i="74"/>
  <c r="AB143" i="74"/>
  <c r="R143" i="74"/>
  <c r="H143" i="74"/>
  <c r="AQ141" i="74"/>
  <c r="AG141" i="74"/>
  <c r="W141" i="74"/>
  <c r="M141" i="74"/>
  <c r="E141" i="74"/>
  <c r="AU145" i="74"/>
  <c r="AT145" i="74"/>
  <c r="AS145" i="74"/>
  <c r="AQ145" i="74"/>
  <c r="AP145" i="74"/>
  <c r="AK145" i="74"/>
  <c r="AJ145" i="74"/>
  <c r="AI145" i="74"/>
  <c r="AH145" i="74"/>
  <c r="AG145" i="74"/>
  <c r="AF145" i="74"/>
  <c r="AC145" i="74"/>
  <c r="AB145" i="74"/>
  <c r="Y145" i="74"/>
  <c r="X145" i="74"/>
  <c r="W145" i="74"/>
  <c r="V145" i="74"/>
  <c r="S145" i="74"/>
  <c r="R145" i="74"/>
  <c r="Q145" i="74"/>
  <c r="P145" i="74"/>
  <c r="M145" i="74"/>
  <c r="K145" i="74"/>
  <c r="I145" i="74"/>
  <c r="H145" i="74"/>
  <c r="G145" i="74"/>
  <c r="E145" i="74"/>
  <c r="D145" i="74"/>
  <c r="C140" i="74"/>
  <c r="B140" i="74"/>
  <c r="B146" i="74" s="1"/>
  <c r="AW144" i="74"/>
  <c r="AT144" i="74"/>
  <c r="AS144" i="74"/>
  <c r="AQ144" i="74"/>
  <c r="AJ144" i="74"/>
  <c r="AI144" i="74"/>
  <c r="AG144" i="74"/>
  <c r="AE144" i="74"/>
  <c r="AB144" i="74"/>
  <c r="Y144" i="74"/>
  <c r="W144" i="74"/>
  <c r="Q144" i="74"/>
  <c r="M144" i="74"/>
  <c r="H144" i="74"/>
  <c r="G144" i="74"/>
  <c r="E144" i="74"/>
  <c r="C139" i="74"/>
  <c r="B139" i="74"/>
  <c r="AU141" i="74"/>
  <c r="AS143" i="74"/>
  <c r="AQ143" i="74"/>
  <c r="AP143" i="74"/>
  <c r="AK141" i="74"/>
  <c r="AI143" i="74"/>
  <c r="AG143" i="74"/>
  <c r="AF143" i="74"/>
  <c r="AC141" i="74"/>
  <c r="Y143" i="74"/>
  <c r="W143" i="74"/>
  <c r="V143" i="74"/>
  <c r="S141" i="74"/>
  <c r="Q143" i="74"/>
  <c r="M143" i="74"/>
  <c r="L143" i="74"/>
  <c r="I141" i="74"/>
  <c r="G143" i="74"/>
  <c r="E143" i="74"/>
  <c r="D143" i="74"/>
  <c r="C138" i="74"/>
  <c r="B138" i="74"/>
  <c r="AF134" i="74"/>
  <c r="AR133" i="74"/>
  <c r="AH133" i="74"/>
  <c r="X133" i="74"/>
  <c r="P133" i="74"/>
  <c r="F133" i="74"/>
  <c r="AR131" i="74"/>
  <c r="F131" i="74"/>
  <c r="AW135" i="74"/>
  <c r="AU135" i="74"/>
  <c r="AS135" i="74"/>
  <c r="AR135" i="74"/>
  <c r="AQ135" i="74"/>
  <c r="AP135" i="74"/>
  <c r="AK135" i="74"/>
  <c r="AI135" i="74"/>
  <c r="AH135" i="74"/>
  <c r="AG135" i="74"/>
  <c r="AF135" i="74"/>
  <c r="AC135" i="74"/>
  <c r="Y135" i="74"/>
  <c r="X135" i="74"/>
  <c r="W135" i="74"/>
  <c r="V135" i="74"/>
  <c r="S135" i="74"/>
  <c r="Q135" i="74"/>
  <c r="P135" i="74"/>
  <c r="M135" i="74"/>
  <c r="L135" i="74"/>
  <c r="K135" i="74"/>
  <c r="I135" i="74"/>
  <c r="H135" i="74"/>
  <c r="G135" i="74"/>
  <c r="F135" i="74"/>
  <c r="E135" i="74"/>
  <c r="D135" i="74"/>
  <c r="C130" i="74"/>
  <c r="B130" i="74"/>
  <c r="B136" i="74" s="1"/>
  <c r="AU134" i="74"/>
  <c r="AT134" i="74"/>
  <c r="AS134" i="74"/>
  <c r="AR134" i="74"/>
  <c r="AQ134" i="74"/>
  <c r="AP134" i="74"/>
  <c r="AO134" i="74"/>
  <c r="AK134" i="74"/>
  <c r="AJ134" i="74"/>
  <c r="AI134" i="74"/>
  <c r="AH134" i="74"/>
  <c r="AG134" i="74"/>
  <c r="AC134" i="74"/>
  <c r="AB134" i="74"/>
  <c r="Y134" i="74"/>
  <c r="X134" i="74"/>
  <c r="W134" i="74"/>
  <c r="V134" i="74"/>
  <c r="S134" i="74"/>
  <c r="R134" i="74"/>
  <c r="Q134" i="74"/>
  <c r="P134" i="74"/>
  <c r="M134" i="74"/>
  <c r="L134" i="74"/>
  <c r="I134" i="74"/>
  <c r="H134" i="74"/>
  <c r="G134" i="74"/>
  <c r="F134" i="74"/>
  <c r="E134" i="74"/>
  <c r="D134" i="74"/>
  <c r="C129" i="74"/>
  <c r="B129" i="74"/>
  <c r="AU133" i="74"/>
  <c r="AT133" i="74"/>
  <c r="AS133" i="74"/>
  <c r="AQ131" i="74"/>
  <c r="AK133" i="74"/>
  <c r="AJ133" i="74"/>
  <c r="AI133" i="74"/>
  <c r="AG131" i="74"/>
  <c r="AC133" i="74"/>
  <c r="AB133" i="74"/>
  <c r="Y133" i="74"/>
  <c r="W131" i="74"/>
  <c r="S133" i="74"/>
  <c r="R133" i="74"/>
  <c r="Q133" i="74"/>
  <c r="M131" i="74"/>
  <c r="I133" i="74"/>
  <c r="H133" i="74"/>
  <c r="G133" i="74"/>
  <c r="E131" i="74"/>
  <c r="C128" i="74"/>
  <c r="B128" i="74"/>
  <c r="AP125" i="74"/>
  <c r="V125" i="74"/>
  <c r="I125" i="74"/>
  <c r="AP124" i="74"/>
  <c r="AF124" i="74"/>
  <c r="V124" i="74"/>
  <c r="L124" i="74"/>
  <c r="D124" i="74"/>
  <c r="AT123" i="74"/>
  <c r="AR123" i="74"/>
  <c r="AQ123" i="74"/>
  <c r="AJ123" i="74"/>
  <c r="AH123" i="74"/>
  <c r="AG123" i="74"/>
  <c r="AB123" i="74"/>
  <c r="X123" i="74"/>
  <c r="W123" i="74"/>
  <c r="R123" i="74"/>
  <c r="P123" i="74"/>
  <c r="M123" i="74"/>
  <c r="H123" i="74"/>
  <c r="F123" i="74"/>
  <c r="E123" i="74"/>
  <c r="AS121" i="74"/>
  <c r="AI121" i="74"/>
  <c r="Y121" i="74"/>
  <c r="Q121" i="74"/>
  <c r="G121" i="74"/>
  <c r="AU125" i="74"/>
  <c r="AT125" i="74"/>
  <c r="AS125" i="74"/>
  <c r="AQ125" i="74"/>
  <c r="AK125" i="74"/>
  <c r="AJ125" i="74"/>
  <c r="AI125" i="74"/>
  <c r="AG125" i="74"/>
  <c r="AF125" i="74"/>
  <c r="AC125" i="74"/>
  <c r="AB125" i="74"/>
  <c r="Y125" i="74"/>
  <c r="W125" i="74"/>
  <c r="S125" i="74"/>
  <c r="R125" i="74"/>
  <c r="Q125" i="74"/>
  <c r="M125" i="74"/>
  <c r="L125" i="74"/>
  <c r="H125" i="74"/>
  <c r="G125" i="74"/>
  <c r="E125" i="74"/>
  <c r="D125" i="74"/>
  <c r="C120" i="74"/>
  <c r="B120" i="74"/>
  <c r="B126" i="74" s="1"/>
  <c r="AU124" i="74"/>
  <c r="AS124" i="74"/>
  <c r="AR124" i="74"/>
  <c r="AQ124" i="74"/>
  <c r="AK124" i="74"/>
  <c r="AI124" i="74"/>
  <c r="AH124" i="74"/>
  <c r="AG124" i="74"/>
  <c r="AC124" i="74"/>
  <c r="Y124" i="74"/>
  <c r="X124" i="74"/>
  <c r="W124" i="74"/>
  <c r="S124" i="74"/>
  <c r="Q124" i="74"/>
  <c r="P124" i="74"/>
  <c r="M124" i="74"/>
  <c r="I124" i="74"/>
  <c r="G124" i="74"/>
  <c r="F124" i="74"/>
  <c r="E124" i="74"/>
  <c r="C119" i="74"/>
  <c r="B119" i="74"/>
  <c r="AS123" i="74"/>
  <c r="AP123" i="74"/>
  <c r="AI123" i="74"/>
  <c r="AF123" i="74"/>
  <c r="Y123" i="74"/>
  <c r="Y126" i="74" s="1"/>
  <c r="V123" i="74"/>
  <c r="Q123" i="74"/>
  <c r="L123" i="74"/>
  <c r="L126" i="74" s="1"/>
  <c r="K123" i="74"/>
  <c r="G123" i="74"/>
  <c r="D123" i="74"/>
  <c r="C118" i="74"/>
  <c r="B118" i="74"/>
  <c r="AT114" i="74"/>
  <c r="AS114" i="74"/>
  <c r="AJ114" i="74"/>
  <c r="AI114" i="74"/>
  <c r="AB114" i="74"/>
  <c r="Y114" i="74"/>
  <c r="R114" i="74"/>
  <c r="Q114" i="74"/>
  <c r="H114" i="74"/>
  <c r="G114" i="74"/>
  <c r="AU113" i="74"/>
  <c r="AK113" i="74"/>
  <c r="AC113" i="74"/>
  <c r="S113" i="74"/>
  <c r="I113" i="74"/>
  <c r="K111" i="74"/>
  <c r="AU115" i="74"/>
  <c r="AT115" i="74"/>
  <c r="AS115" i="74"/>
  <c r="AR115" i="74"/>
  <c r="AQ115" i="74"/>
  <c r="AK115" i="74"/>
  <c r="AJ115" i="74"/>
  <c r="AI115" i="74"/>
  <c r="AH115" i="74"/>
  <c r="AG115" i="74"/>
  <c r="AC115" i="74"/>
  <c r="AB115" i="74"/>
  <c r="Y115" i="74"/>
  <c r="X115" i="74"/>
  <c r="W115" i="74"/>
  <c r="S115" i="74"/>
  <c r="R115" i="74"/>
  <c r="Q115" i="74"/>
  <c r="P115" i="74"/>
  <c r="M115" i="74"/>
  <c r="I115" i="74"/>
  <c r="H115" i="74"/>
  <c r="G115" i="74"/>
  <c r="F115" i="74"/>
  <c r="E115" i="74"/>
  <c r="C110" i="74"/>
  <c r="B110" i="74"/>
  <c r="B116" i="74" s="1"/>
  <c r="AU114" i="74"/>
  <c r="AQ114" i="74"/>
  <c r="AP114" i="74"/>
  <c r="AK114" i="74"/>
  <c r="AG114" i="74"/>
  <c r="AF114" i="74"/>
  <c r="AC114" i="74"/>
  <c r="W114" i="74"/>
  <c r="V114" i="74"/>
  <c r="S114" i="74"/>
  <c r="M114" i="74"/>
  <c r="L114" i="74"/>
  <c r="I114" i="74"/>
  <c r="E114" i="74"/>
  <c r="D114" i="74"/>
  <c r="C109" i="74"/>
  <c r="B109" i="74"/>
  <c r="AU111" i="74"/>
  <c r="AS113" i="74"/>
  <c r="AP113" i="74"/>
  <c r="AK111" i="74"/>
  <c r="AI113" i="74"/>
  <c r="AF113" i="74"/>
  <c r="AC111" i="74"/>
  <c r="Y113" i="74"/>
  <c r="V113" i="74"/>
  <c r="S111" i="74"/>
  <c r="Q113" i="74"/>
  <c r="L113" i="74"/>
  <c r="I111" i="74"/>
  <c r="G113" i="74"/>
  <c r="D113" i="74"/>
  <c r="C108" i="74"/>
  <c r="B108" i="74"/>
  <c r="AR105" i="74"/>
  <c r="AF105" i="74"/>
  <c r="V105" i="74"/>
  <c r="S105" i="74"/>
  <c r="R105" i="74"/>
  <c r="H105" i="74"/>
  <c r="AU104" i="74"/>
  <c r="AT104" i="74"/>
  <c r="AP104" i="74"/>
  <c r="AK104" i="74"/>
  <c r="AJ104" i="74"/>
  <c r="AC104" i="74"/>
  <c r="AB104" i="74"/>
  <c r="S104" i="74"/>
  <c r="R104" i="74"/>
  <c r="I104" i="74"/>
  <c r="H104" i="74"/>
  <c r="AQ103" i="74"/>
  <c r="AG103" i="74"/>
  <c r="AE103" i="74"/>
  <c r="W103" i="74"/>
  <c r="M103" i="74"/>
  <c r="E103" i="74"/>
  <c r="AT101" i="74"/>
  <c r="AJ101" i="74"/>
  <c r="AI101" i="74"/>
  <c r="AB101" i="74"/>
  <c r="R101" i="74"/>
  <c r="Q101" i="74"/>
  <c r="H101" i="74"/>
  <c r="AU105" i="74"/>
  <c r="AT105" i="74"/>
  <c r="AS105" i="74"/>
  <c r="AQ105" i="74"/>
  <c r="AP105" i="74"/>
  <c r="AK105" i="74"/>
  <c r="AJ105" i="74"/>
  <c r="AI105" i="74"/>
  <c r="AH105" i="74"/>
  <c r="AG105" i="74"/>
  <c r="AC105" i="74"/>
  <c r="AB105" i="74"/>
  <c r="Y105" i="74"/>
  <c r="X105" i="74"/>
  <c r="W105" i="74"/>
  <c r="Q105" i="74"/>
  <c r="P105" i="74"/>
  <c r="M105" i="74"/>
  <c r="L105" i="74"/>
  <c r="I105" i="74"/>
  <c r="G105" i="74"/>
  <c r="F105" i="74"/>
  <c r="E105" i="74"/>
  <c r="D105" i="74"/>
  <c r="C100" i="74"/>
  <c r="B100" i="74"/>
  <c r="B106" i="74" s="1"/>
  <c r="AW104" i="74"/>
  <c r="AS104" i="74"/>
  <c r="AR104" i="74"/>
  <c r="AQ104" i="74"/>
  <c r="AI104" i="74"/>
  <c r="AH104" i="74"/>
  <c r="AG104" i="74"/>
  <c r="Y104" i="74"/>
  <c r="X104" i="74"/>
  <c r="W104" i="74"/>
  <c r="Q104" i="74"/>
  <c r="P104" i="74"/>
  <c r="M104" i="74"/>
  <c r="G104" i="74"/>
  <c r="F104" i="74"/>
  <c r="E104" i="74"/>
  <c r="C99" i="74"/>
  <c r="B99" i="74"/>
  <c r="AT103" i="74"/>
  <c r="AS103" i="74"/>
  <c r="AR103" i="74"/>
  <c r="AP103" i="74"/>
  <c r="AJ103" i="74"/>
  <c r="AI103" i="74"/>
  <c r="AI106" i="74" s="1"/>
  <c r="AF103" i="74"/>
  <c r="AB103" i="74"/>
  <c r="Y103" i="74"/>
  <c r="V103" i="74"/>
  <c r="R103" i="74"/>
  <c r="Q103" i="74"/>
  <c r="L103" i="74"/>
  <c r="H103" i="74"/>
  <c r="G103" i="74"/>
  <c r="D103" i="74"/>
  <c r="C98" i="74"/>
  <c r="B98" i="74"/>
  <c r="AG95" i="74"/>
  <c r="AT94" i="74"/>
  <c r="AQ94" i="74"/>
  <c r="AP94" i="74"/>
  <c r="AJ94" i="74"/>
  <c r="AG94" i="74"/>
  <c r="AF94" i="74"/>
  <c r="AB94" i="74"/>
  <c r="W94" i="74"/>
  <c r="V94" i="74"/>
  <c r="R94" i="74"/>
  <c r="M94" i="74"/>
  <c r="L94" i="74"/>
  <c r="H94" i="74"/>
  <c r="E94" i="74"/>
  <c r="D94" i="74"/>
  <c r="AU93" i="74"/>
  <c r="AS93" i="74"/>
  <c r="AK93" i="74"/>
  <c r="AI93" i="74"/>
  <c r="AC93" i="74"/>
  <c r="Y93" i="74"/>
  <c r="S93" i="74"/>
  <c r="Q93" i="74"/>
  <c r="I93" i="74"/>
  <c r="G93" i="74"/>
  <c r="AW95" i="74"/>
  <c r="AU95" i="74"/>
  <c r="AS95" i="74"/>
  <c r="AR95" i="74"/>
  <c r="AQ95" i="74"/>
  <c r="AP95" i="74"/>
  <c r="AK95" i="74"/>
  <c r="AI95" i="74"/>
  <c r="AH95" i="74"/>
  <c r="AF95" i="74"/>
  <c r="AC95" i="74"/>
  <c r="Y95" i="74"/>
  <c r="X95" i="74"/>
  <c r="W95" i="74"/>
  <c r="V95" i="74"/>
  <c r="S95" i="74"/>
  <c r="Q95" i="74"/>
  <c r="P95" i="74"/>
  <c r="M95" i="74"/>
  <c r="L95" i="74"/>
  <c r="I95" i="74"/>
  <c r="G95" i="74"/>
  <c r="F95" i="74"/>
  <c r="E95" i="74"/>
  <c r="D95" i="74"/>
  <c r="C90" i="74"/>
  <c r="B90" i="74"/>
  <c r="B96" i="74" s="1"/>
  <c r="AU94" i="74"/>
  <c r="AS94" i="74"/>
  <c r="AR94" i="74"/>
  <c r="AK94" i="74"/>
  <c r="AI94" i="74"/>
  <c r="AH94" i="74"/>
  <c r="AC94" i="74"/>
  <c r="Y94" i="74"/>
  <c r="X94" i="74"/>
  <c r="S94" i="74"/>
  <c r="Q94" i="74"/>
  <c r="P94" i="74"/>
  <c r="I94" i="74"/>
  <c r="G94" i="74"/>
  <c r="F94" i="74"/>
  <c r="C89" i="74"/>
  <c r="B89" i="74"/>
  <c r="AT93" i="74"/>
  <c r="AR93" i="74"/>
  <c r="AJ93" i="74"/>
  <c r="AH93" i="74"/>
  <c r="AB93" i="74"/>
  <c r="X93" i="74"/>
  <c r="R93" i="74"/>
  <c r="P93" i="74"/>
  <c r="H93" i="74"/>
  <c r="F93" i="74"/>
  <c r="C88" i="74"/>
  <c r="B88" i="74"/>
  <c r="AS85" i="74"/>
  <c r="AI85" i="74"/>
  <c r="Y85" i="74"/>
  <c r="Q85" i="74"/>
  <c r="G85" i="74"/>
  <c r="AU84" i="74"/>
  <c r="AP84" i="74"/>
  <c r="AK84" i="74"/>
  <c r="AF84" i="74"/>
  <c r="AC84" i="74"/>
  <c r="V84" i="74"/>
  <c r="S84" i="74"/>
  <c r="L84" i="74"/>
  <c r="I84" i="74"/>
  <c r="D84" i="74"/>
  <c r="AQ83" i="74"/>
  <c r="AG83" i="74"/>
  <c r="W83" i="74"/>
  <c r="M83" i="74"/>
  <c r="E83" i="74"/>
  <c r="AS81" i="74"/>
  <c r="AP81" i="74"/>
  <c r="AI81" i="74"/>
  <c r="AF81" i="74"/>
  <c r="Y81" i="74"/>
  <c r="V81" i="74"/>
  <c r="L81" i="74"/>
  <c r="G81" i="74"/>
  <c r="D81" i="74"/>
  <c r="AW85" i="74"/>
  <c r="AU85" i="74"/>
  <c r="AT85" i="74"/>
  <c r="AQ85" i="74"/>
  <c r="AP85" i="74"/>
  <c r="AK85" i="74"/>
  <c r="AJ85" i="74"/>
  <c r="AG85" i="74"/>
  <c r="AF85" i="74"/>
  <c r="AC85" i="74"/>
  <c r="AB85" i="74"/>
  <c r="W85" i="74"/>
  <c r="V85" i="74"/>
  <c r="S85" i="74"/>
  <c r="R85" i="74"/>
  <c r="M85" i="74"/>
  <c r="L85" i="74"/>
  <c r="I85" i="74"/>
  <c r="H85" i="74"/>
  <c r="E85" i="74"/>
  <c r="D85" i="74"/>
  <c r="C80" i="74"/>
  <c r="B80" i="74"/>
  <c r="B86" i="74" s="1"/>
  <c r="AS84" i="74"/>
  <c r="AR84" i="74"/>
  <c r="AI84" i="74"/>
  <c r="AH84" i="74"/>
  <c r="Y84" i="74"/>
  <c r="X84" i="74"/>
  <c r="Q84" i="74"/>
  <c r="P84" i="74"/>
  <c r="G84" i="74"/>
  <c r="F84" i="74"/>
  <c r="C79" i="74"/>
  <c r="B79" i="74"/>
  <c r="AT83" i="74"/>
  <c r="AS83" i="74"/>
  <c r="AP83" i="74"/>
  <c r="AJ83" i="74"/>
  <c r="AI83" i="74"/>
  <c r="AF83" i="74"/>
  <c r="AB83" i="74"/>
  <c r="Y83" i="74"/>
  <c r="V83" i="74"/>
  <c r="R83" i="74"/>
  <c r="Q83" i="74"/>
  <c r="L83" i="74"/>
  <c r="H83" i="74"/>
  <c r="G83" i="74"/>
  <c r="D83" i="74"/>
  <c r="C78" i="74"/>
  <c r="B78" i="74"/>
  <c r="AT74" i="74"/>
  <c r="AQ74" i="74"/>
  <c r="AP74" i="74"/>
  <c r="AJ74" i="74"/>
  <c r="AI74" i="74"/>
  <c r="AG74" i="74"/>
  <c r="AF74" i="74"/>
  <c r="AB74" i="74"/>
  <c r="W74" i="74"/>
  <c r="V74" i="74"/>
  <c r="R74" i="74"/>
  <c r="Q74" i="74"/>
  <c r="M74" i="74"/>
  <c r="L74" i="74"/>
  <c r="H74" i="74"/>
  <c r="E74" i="74"/>
  <c r="D74" i="74"/>
  <c r="AU73" i="74"/>
  <c r="AS73" i="74"/>
  <c r="AK73" i="74"/>
  <c r="AI73" i="74"/>
  <c r="AC73" i="74"/>
  <c r="Y73" i="74"/>
  <c r="S73" i="74"/>
  <c r="Q73" i="74"/>
  <c r="I73" i="74"/>
  <c r="G73" i="74"/>
  <c r="AK71" i="74"/>
  <c r="AU75" i="74"/>
  <c r="AT75" i="74"/>
  <c r="AS75" i="74"/>
  <c r="AR75" i="74"/>
  <c r="AQ75" i="74"/>
  <c r="AK75" i="74"/>
  <c r="AJ75" i="74"/>
  <c r="AI75" i="74"/>
  <c r="AH75" i="74"/>
  <c r="AG75" i="74"/>
  <c r="AC75" i="74"/>
  <c r="AB75" i="74"/>
  <c r="Y75" i="74"/>
  <c r="X75" i="74"/>
  <c r="W75" i="74"/>
  <c r="V75" i="74"/>
  <c r="S75" i="74"/>
  <c r="R75" i="74"/>
  <c r="Q75" i="74"/>
  <c r="P75" i="74"/>
  <c r="M75" i="74"/>
  <c r="L75" i="74"/>
  <c r="I75" i="74"/>
  <c r="H75" i="74"/>
  <c r="G75" i="74"/>
  <c r="F75" i="74"/>
  <c r="E75" i="74"/>
  <c r="C70" i="74"/>
  <c r="B70" i="74"/>
  <c r="B76" i="74" s="1"/>
  <c r="AS74" i="74"/>
  <c r="AK74" i="74"/>
  <c r="Y74" i="74"/>
  <c r="S74" i="74"/>
  <c r="G74" i="74"/>
  <c r="C69" i="74"/>
  <c r="B69" i="74"/>
  <c r="AS71" i="74"/>
  <c r="AP73" i="74"/>
  <c r="AI71" i="74"/>
  <c r="AF73" i="74"/>
  <c r="Y71" i="74"/>
  <c r="V73" i="74"/>
  <c r="Q71" i="74"/>
  <c r="L73" i="74"/>
  <c r="G71" i="74"/>
  <c r="D73" i="74"/>
  <c r="C68" i="74"/>
  <c r="B68" i="74"/>
  <c r="AR65" i="74"/>
  <c r="AH65" i="74"/>
  <c r="X65" i="74"/>
  <c r="P65" i="74"/>
  <c r="F65" i="74"/>
  <c r="AU64" i="74"/>
  <c r="AT64" i="74"/>
  <c r="S64" i="74"/>
  <c r="R64" i="74"/>
  <c r="I64" i="74"/>
  <c r="G64" i="74"/>
  <c r="AQ63" i="74"/>
  <c r="AJ63" i="74"/>
  <c r="AB63" i="74"/>
  <c r="W63" i="74"/>
  <c r="R63" i="74"/>
  <c r="M63" i="74"/>
  <c r="H63" i="74"/>
  <c r="E63" i="74"/>
  <c r="AT61" i="74"/>
  <c r="AS61" i="74"/>
  <c r="AJ61" i="74"/>
  <c r="AI61" i="74"/>
  <c r="AB61" i="74"/>
  <c r="Y61" i="74"/>
  <c r="R61" i="74"/>
  <c r="Q61" i="74"/>
  <c r="H61" i="74"/>
  <c r="G61" i="74"/>
  <c r="AU65" i="74"/>
  <c r="AT65" i="74"/>
  <c r="AS65" i="74"/>
  <c r="AQ65" i="74"/>
  <c r="AP65" i="74"/>
  <c r="AK65" i="74"/>
  <c r="AJ65" i="74"/>
  <c r="AI65" i="74"/>
  <c r="AG65" i="74"/>
  <c r="AF65" i="74"/>
  <c r="AC65" i="74"/>
  <c r="AB65" i="74"/>
  <c r="Y65" i="74"/>
  <c r="W65" i="74"/>
  <c r="V65" i="74"/>
  <c r="S65" i="74"/>
  <c r="R65" i="74"/>
  <c r="Q65" i="74"/>
  <c r="M65" i="74"/>
  <c r="L65" i="74"/>
  <c r="I65" i="74"/>
  <c r="H65" i="74"/>
  <c r="G65" i="74"/>
  <c r="E65" i="74"/>
  <c r="D65" i="74"/>
  <c r="C60" i="74"/>
  <c r="B60" i="74"/>
  <c r="B66" i="74" s="1"/>
  <c r="AS64" i="74"/>
  <c r="AR64" i="74"/>
  <c r="AK64" i="74"/>
  <c r="AJ64" i="74"/>
  <c r="AI64" i="74"/>
  <c r="AH64" i="74"/>
  <c r="AC64" i="74"/>
  <c r="AB64" i="74"/>
  <c r="Y64" i="74"/>
  <c r="X64" i="74"/>
  <c r="T64" i="74"/>
  <c r="Q64" i="74"/>
  <c r="P64" i="74"/>
  <c r="H64" i="74"/>
  <c r="F64" i="74"/>
  <c r="D64" i="74"/>
  <c r="C59" i="74"/>
  <c r="B59" i="74"/>
  <c r="AT63" i="74"/>
  <c r="AS63" i="74"/>
  <c r="AP63" i="74"/>
  <c r="AI63" i="74"/>
  <c r="AH61" i="74"/>
  <c r="AG63" i="74"/>
  <c r="AF63" i="74"/>
  <c r="AE61" i="74"/>
  <c r="AC61" i="74"/>
  <c r="Y63" i="74"/>
  <c r="V63" i="74"/>
  <c r="Q63" i="74"/>
  <c r="L63" i="74"/>
  <c r="G63" i="74"/>
  <c r="D63" i="74"/>
  <c r="C58" i="74"/>
  <c r="B58" i="74"/>
  <c r="AR55" i="74"/>
  <c r="AQ55" i="74"/>
  <c r="AH55" i="74"/>
  <c r="AG55" i="74"/>
  <c r="X55" i="74"/>
  <c r="M55" i="74"/>
  <c r="F55" i="74"/>
  <c r="AT54" i="74"/>
  <c r="AS54" i="74"/>
  <c r="AQ54" i="74"/>
  <c r="AJ54" i="74"/>
  <c r="AI54" i="74"/>
  <c r="AG54" i="74"/>
  <c r="AB54" i="74"/>
  <c r="Y54" i="74"/>
  <c r="W54" i="74"/>
  <c r="R54" i="74"/>
  <c r="Q54" i="74"/>
  <c r="M54" i="74"/>
  <c r="H54" i="74"/>
  <c r="G54" i="74"/>
  <c r="E54" i="74"/>
  <c r="AU53" i="74"/>
  <c r="AK53" i="74"/>
  <c r="AC53" i="74"/>
  <c r="S53" i="74"/>
  <c r="I53" i="74"/>
  <c r="AO51" i="74"/>
  <c r="L51" i="74"/>
  <c r="AU55" i="74"/>
  <c r="AS55" i="74"/>
  <c r="AP55" i="74"/>
  <c r="AK55" i="74"/>
  <c r="AI55" i="74"/>
  <c r="AF55" i="74"/>
  <c r="AC55" i="74"/>
  <c r="Y55" i="74"/>
  <c r="W55" i="74"/>
  <c r="V55" i="74"/>
  <c r="S55" i="74"/>
  <c r="Q55" i="74"/>
  <c r="P55" i="74"/>
  <c r="L55" i="74"/>
  <c r="I55" i="74"/>
  <c r="H55" i="74"/>
  <c r="G55" i="74"/>
  <c r="E55" i="74"/>
  <c r="D55" i="74"/>
  <c r="C50" i="74"/>
  <c r="B50" i="74"/>
  <c r="B56" i="74" s="1"/>
  <c r="AR54" i="74"/>
  <c r="AP54" i="74"/>
  <c r="AH54" i="74"/>
  <c r="AF54" i="74"/>
  <c r="X54" i="74"/>
  <c r="V54" i="74"/>
  <c r="U54" i="74"/>
  <c r="P54" i="74"/>
  <c r="L54" i="74"/>
  <c r="F54" i="74"/>
  <c r="D54" i="74"/>
  <c r="C49" i="74"/>
  <c r="B49" i="74"/>
  <c r="AW53" i="74"/>
  <c r="AT53" i="74"/>
  <c r="AS53" i="74"/>
  <c r="AJ53" i="74"/>
  <c r="AI53" i="74"/>
  <c r="AF53" i="74"/>
  <c r="AB53" i="74"/>
  <c r="Y53" i="74"/>
  <c r="R53" i="74"/>
  <c r="Q53" i="74"/>
  <c r="H53" i="74"/>
  <c r="G53" i="74"/>
  <c r="C48" i="74"/>
  <c r="B48" i="74"/>
  <c r="AU45" i="74"/>
  <c r="AC45" i="74"/>
  <c r="S45" i="74"/>
  <c r="I45" i="74"/>
  <c r="AP44" i="74"/>
  <c r="AO44" i="74"/>
  <c r="AF44" i="74"/>
  <c r="V44" i="74"/>
  <c r="L44" i="74"/>
  <c r="D44" i="74"/>
  <c r="AR43" i="74"/>
  <c r="AQ43" i="74"/>
  <c r="AH43" i="74"/>
  <c r="AG43" i="74"/>
  <c r="X43" i="74"/>
  <c r="W43" i="74"/>
  <c r="P43" i="74"/>
  <c r="M43" i="74"/>
  <c r="F43" i="74"/>
  <c r="E43" i="74"/>
  <c r="AS41" i="74"/>
  <c r="AI41" i="74"/>
  <c r="Y41" i="74"/>
  <c r="R41" i="74"/>
  <c r="Q41" i="74"/>
  <c r="G41" i="74"/>
  <c r="AW45" i="74"/>
  <c r="AT45" i="74"/>
  <c r="AS45" i="74"/>
  <c r="AR45" i="74"/>
  <c r="AQ45" i="74"/>
  <c r="AP45" i="74"/>
  <c r="AK45" i="74"/>
  <c r="AJ45" i="74"/>
  <c r="AI45" i="74"/>
  <c r="AG45" i="74"/>
  <c r="AF45" i="74"/>
  <c r="AB45" i="74"/>
  <c r="Y45" i="74"/>
  <c r="W45" i="74"/>
  <c r="V45" i="74"/>
  <c r="R45" i="74"/>
  <c r="Q45" i="74"/>
  <c r="M45" i="74"/>
  <c r="L45" i="74"/>
  <c r="H45" i="74"/>
  <c r="G45" i="74"/>
  <c r="E45" i="74"/>
  <c r="D45" i="74"/>
  <c r="C40" i="74"/>
  <c r="B40" i="74"/>
  <c r="B46" i="74" s="1"/>
  <c r="AU44" i="74"/>
  <c r="AS44" i="74"/>
  <c r="AR44" i="74"/>
  <c r="AQ44" i="74"/>
  <c r="AK44" i="74"/>
  <c r="AI44" i="74"/>
  <c r="AH44" i="74"/>
  <c r="AG44" i="74"/>
  <c r="AC44" i="74"/>
  <c r="Y44" i="74"/>
  <c r="X44" i="74"/>
  <c r="W44" i="74"/>
  <c r="S44" i="74"/>
  <c r="Q44" i="74"/>
  <c r="P44" i="74"/>
  <c r="M44" i="74"/>
  <c r="I44" i="74"/>
  <c r="G44" i="74"/>
  <c r="F44" i="74"/>
  <c r="E44" i="74"/>
  <c r="C39" i="74"/>
  <c r="B39" i="74"/>
  <c r="AT43" i="74"/>
  <c r="AS43" i="74"/>
  <c r="AQ41" i="74"/>
  <c r="AP43" i="74"/>
  <c r="AO43" i="74"/>
  <c r="AJ43" i="74"/>
  <c r="AI43" i="74"/>
  <c r="AH41" i="74"/>
  <c r="AF43" i="74"/>
  <c r="AB43" i="74"/>
  <c r="Y43" i="74"/>
  <c r="V43" i="74"/>
  <c r="R43" i="74"/>
  <c r="Q43" i="74"/>
  <c r="L43" i="74"/>
  <c r="H43" i="74"/>
  <c r="G43" i="74"/>
  <c r="D43" i="74"/>
  <c r="C38" i="74"/>
  <c r="B38" i="74"/>
  <c r="D31" i="74"/>
  <c r="C30" i="74"/>
  <c r="B30" i="74"/>
  <c r="B36" i="74" s="1"/>
  <c r="C29" i="74"/>
  <c r="B29" i="74"/>
  <c r="I31" i="74"/>
  <c r="C28" i="74"/>
  <c r="B28" i="74"/>
  <c r="AU21" i="74"/>
  <c r="AT21" i="74"/>
  <c r="AQ21" i="74"/>
  <c r="AK21" i="74"/>
  <c r="AJ21" i="74"/>
  <c r="AG21" i="74"/>
  <c r="AF21" i="74"/>
  <c r="AC21" i="74"/>
  <c r="AB21" i="74"/>
  <c r="W21" i="74"/>
  <c r="S21" i="74"/>
  <c r="R21" i="74"/>
  <c r="M21" i="74"/>
  <c r="L21" i="74"/>
  <c r="I21" i="74"/>
  <c r="H21" i="74"/>
  <c r="E21" i="74"/>
  <c r="C20" i="74"/>
  <c r="B20" i="74"/>
  <c r="B26" i="74" s="1"/>
  <c r="C19" i="74"/>
  <c r="B19" i="74"/>
  <c r="AU26" i="74"/>
  <c r="AT26" i="74"/>
  <c r="AS21" i="74"/>
  <c r="AQ26" i="74"/>
  <c r="AJ26" i="74"/>
  <c r="AI21" i="74"/>
  <c r="AG26" i="74"/>
  <c r="AC26" i="74"/>
  <c r="AB26" i="74"/>
  <c r="Y21" i="74"/>
  <c r="W26" i="74"/>
  <c r="S26" i="74"/>
  <c r="R26" i="74"/>
  <c r="Q21" i="74"/>
  <c r="I26" i="74"/>
  <c r="H26" i="74"/>
  <c r="G21" i="74"/>
  <c r="E26" i="74"/>
  <c r="C18" i="74"/>
  <c r="B18" i="74"/>
  <c r="AU11" i="74"/>
  <c r="AQ11" i="74"/>
  <c r="AK11" i="74"/>
  <c r="AG11" i="74"/>
  <c r="AC11" i="74"/>
  <c r="W11" i="74"/>
  <c r="S11" i="74"/>
  <c r="M11" i="74"/>
  <c r="I11" i="74"/>
  <c r="E11" i="74"/>
  <c r="C10" i="74"/>
  <c r="B10" i="74"/>
  <c r="B16" i="74" s="1"/>
  <c r="C9" i="74"/>
  <c r="B9" i="74"/>
  <c r="AQ16" i="74"/>
  <c r="AI16" i="74"/>
  <c r="AH16" i="74"/>
  <c r="Y16" i="74"/>
  <c r="W16" i="74"/>
  <c r="Q16" i="74"/>
  <c r="P16" i="74"/>
  <c r="M16" i="74"/>
  <c r="G16" i="74"/>
  <c r="E16" i="74"/>
  <c r="C8" i="74"/>
  <c r="B8" i="74"/>
  <c r="C7" i="74"/>
  <c r="B7" i="74"/>
  <c r="AW106" i="74" l="1"/>
  <c r="AO63" i="74"/>
  <c r="K81" i="74"/>
  <c r="AE81" i="74"/>
  <c r="AW81" i="74"/>
  <c r="AO83" i="74"/>
  <c r="AE113" i="74"/>
  <c r="AE116" i="74" s="1"/>
  <c r="AW113" i="74"/>
  <c r="U111" i="74"/>
  <c r="K161" i="74"/>
  <c r="AW161" i="74"/>
  <c r="U213" i="74"/>
  <c r="AE53" i="74"/>
  <c r="K11" i="74"/>
  <c r="R106" i="74"/>
  <c r="U163" i="74"/>
  <c r="AO163" i="74"/>
  <c r="AW213" i="74"/>
  <c r="G46" i="74"/>
  <c r="K53" i="74"/>
  <c r="U71" i="74"/>
  <c r="AO111" i="74"/>
  <c r="K211" i="74"/>
  <c r="AK246" i="74"/>
  <c r="AE11" i="74"/>
  <c r="AO11" i="74"/>
  <c r="AF46" i="74"/>
  <c r="AO73" i="74"/>
  <c r="V126" i="74"/>
  <c r="AE213" i="74"/>
  <c r="U81" i="74"/>
  <c r="AE161" i="74"/>
  <c r="U11" i="74"/>
  <c r="AW11" i="74"/>
  <c r="U53" i="74"/>
  <c r="D86" i="74"/>
  <c r="AP86" i="74"/>
  <c r="AO211" i="74"/>
  <c r="AS96" i="74"/>
  <c r="U136" i="74"/>
  <c r="G216" i="74"/>
  <c r="U46" i="74"/>
  <c r="AS116" i="74"/>
  <c r="D206" i="74"/>
  <c r="V206" i="74"/>
  <c r="AP206" i="74"/>
  <c r="Q246" i="74"/>
  <c r="AO46" i="74"/>
  <c r="AO166" i="74"/>
  <c r="Q106" i="74"/>
  <c r="AC206" i="74"/>
  <c r="U216" i="74"/>
  <c r="L206" i="74"/>
  <c r="T56" i="74"/>
  <c r="U126" i="74"/>
  <c r="S186" i="74"/>
  <c r="AD156" i="74"/>
  <c r="T51" i="74"/>
  <c r="AF56" i="74"/>
  <c r="AJ106" i="74"/>
  <c r="K126" i="74"/>
  <c r="AS146" i="74"/>
  <c r="Q216" i="74"/>
  <c r="S246" i="74"/>
  <c r="Q46" i="74"/>
  <c r="K56" i="74"/>
  <c r="AI56" i="74"/>
  <c r="AV53" i="74"/>
  <c r="Q146" i="74"/>
  <c r="AW166" i="74"/>
  <c r="AK176" i="74"/>
  <c r="AQ196" i="74"/>
  <c r="M236" i="74"/>
  <c r="E246" i="74"/>
  <c r="D21" i="74"/>
  <c r="D24" i="74"/>
  <c r="D26" i="74" s="1"/>
  <c r="V21" i="74"/>
  <c r="V24" i="74"/>
  <c r="D71" i="74"/>
  <c r="L71" i="74"/>
  <c r="V71" i="74"/>
  <c r="T201" i="74"/>
  <c r="W246" i="74"/>
  <c r="Q96" i="74"/>
  <c r="Y106" i="74"/>
  <c r="G176" i="74"/>
  <c r="G246" i="74"/>
  <c r="P21" i="74"/>
  <c r="P23" i="74"/>
  <c r="X21" i="74"/>
  <c r="X23" i="74"/>
  <c r="P41" i="74"/>
  <c r="X41" i="74"/>
  <c r="P71" i="74"/>
  <c r="F241" i="74"/>
  <c r="K226" i="74"/>
  <c r="W236" i="74"/>
  <c r="AC246" i="74"/>
  <c r="T11" i="74"/>
  <c r="T14" i="74"/>
  <c r="T16" i="74" s="1"/>
  <c r="Y46" i="74"/>
  <c r="Y56" i="74"/>
  <c r="AO86" i="74"/>
  <c r="U116" i="74"/>
  <c r="I186" i="74"/>
  <c r="AD231" i="74"/>
  <c r="R31" i="74"/>
  <c r="R33" i="74"/>
  <c r="R36" i="74" s="1"/>
  <c r="K146" i="74"/>
  <c r="Y146" i="74"/>
  <c r="M176" i="74"/>
  <c r="AG176" i="74"/>
  <c r="AG246" i="74"/>
  <c r="AS216" i="74"/>
  <c r="G72" i="62"/>
  <c r="G67" i="62"/>
  <c r="AS33" i="74"/>
  <c r="G62" i="62"/>
  <c r="G73" i="62"/>
  <c r="G68" i="62"/>
  <c r="AS34" i="74"/>
  <c r="G63" i="62"/>
  <c r="F69" i="62"/>
  <c r="F74" i="62"/>
  <c r="AR35" i="74"/>
  <c r="F64" i="62"/>
  <c r="AR41" i="74"/>
  <c r="AS76" i="74"/>
  <c r="AT106" i="74"/>
  <c r="AO116" i="74"/>
  <c r="AU196" i="74"/>
  <c r="AO226" i="74"/>
  <c r="AC236" i="74"/>
  <c r="H62" i="62"/>
  <c r="AT33" i="74"/>
  <c r="H72" i="62"/>
  <c r="H67" i="62"/>
  <c r="H73" i="62"/>
  <c r="AT34" i="74"/>
  <c r="H68" i="62"/>
  <c r="H63" i="62"/>
  <c r="G74" i="62"/>
  <c r="AS35" i="74"/>
  <c r="G64" i="62"/>
  <c r="G69" i="62"/>
  <c r="I72" i="62"/>
  <c r="I67" i="62"/>
  <c r="I62" i="62"/>
  <c r="AU33" i="74"/>
  <c r="AU34" i="74"/>
  <c r="I73" i="62"/>
  <c r="I63" i="62"/>
  <c r="I68" i="62"/>
  <c r="H69" i="62"/>
  <c r="H64" i="62"/>
  <c r="AT35" i="74"/>
  <c r="AT36" i="74" s="1"/>
  <c r="H74" i="62"/>
  <c r="AJ41" i="74"/>
  <c r="AD11" i="74"/>
  <c r="AD14" i="74"/>
  <c r="AD16" i="74" s="1"/>
  <c r="AV11" i="74"/>
  <c r="AV14" i="74"/>
  <c r="AN33" i="74"/>
  <c r="B62" i="62"/>
  <c r="B72" i="62"/>
  <c r="B67" i="62"/>
  <c r="J72" i="62"/>
  <c r="AV33" i="74"/>
  <c r="J62" i="62"/>
  <c r="J67" i="62"/>
  <c r="AN34" i="74"/>
  <c r="B68" i="62"/>
  <c r="B73" i="62"/>
  <c r="B63" i="62"/>
  <c r="AV34" i="74"/>
  <c r="J63" i="62"/>
  <c r="J73" i="62"/>
  <c r="J68" i="62"/>
  <c r="AU35" i="74"/>
  <c r="I69" i="62"/>
  <c r="I64" i="62"/>
  <c r="I74" i="62"/>
  <c r="AO136" i="74"/>
  <c r="AO33" i="74"/>
  <c r="C72" i="62"/>
  <c r="C62" i="62"/>
  <c r="C67" i="62"/>
  <c r="K72" i="62"/>
  <c r="K67" i="62"/>
  <c r="K62" i="62"/>
  <c r="AW33" i="74"/>
  <c r="C73" i="62"/>
  <c r="AO34" i="74"/>
  <c r="C63" i="62"/>
  <c r="C68" i="62"/>
  <c r="K73" i="62"/>
  <c r="K68" i="62"/>
  <c r="K63" i="62"/>
  <c r="AW34" i="74"/>
  <c r="B69" i="62"/>
  <c r="B64" i="62"/>
  <c r="B74" i="62"/>
  <c r="AN35" i="74"/>
  <c r="J74" i="62"/>
  <c r="AV35" i="74"/>
  <c r="J69" i="62"/>
  <c r="J64" i="62"/>
  <c r="AD51" i="74"/>
  <c r="AN51" i="74"/>
  <c r="AN61" i="74"/>
  <c r="AN141" i="74"/>
  <c r="AW46" i="74"/>
  <c r="AE166" i="74"/>
  <c r="AU206" i="74"/>
  <c r="AF11" i="74"/>
  <c r="AF13" i="74"/>
  <c r="AF16" i="74" s="1"/>
  <c r="AP21" i="74"/>
  <c r="AP24" i="74"/>
  <c r="AP33" i="74"/>
  <c r="D72" i="62"/>
  <c r="D67" i="62"/>
  <c r="D62" i="62"/>
  <c r="D73" i="62"/>
  <c r="AP34" i="74"/>
  <c r="D68" i="62"/>
  <c r="D63" i="62"/>
  <c r="AO35" i="74"/>
  <c r="C74" i="62"/>
  <c r="C69" i="62"/>
  <c r="C64" i="62"/>
  <c r="K74" i="62"/>
  <c r="AW35" i="74"/>
  <c r="K64" i="62"/>
  <c r="K69" i="62"/>
  <c r="AP126" i="74"/>
  <c r="AW156" i="74"/>
  <c r="AK166" i="74"/>
  <c r="AK186" i="74"/>
  <c r="AF206" i="74"/>
  <c r="AO216" i="74"/>
  <c r="AE226" i="74"/>
  <c r="AQ236" i="74"/>
  <c r="AQ246" i="74"/>
  <c r="AQ33" i="74"/>
  <c r="E72" i="62"/>
  <c r="E67" i="62"/>
  <c r="E62" i="62"/>
  <c r="AQ34" i="74"/>
  <c r="E73" i="62"/>
  <c r="E68" i="62"/>
  <c r="E63" i="62"/>
  <c r="AF31" i="74"/>
  <c r="AF35" i="74"/>
  <c r="AF36" i="74" s="1"/>
  <c r="AP35" i="74"/>
  <c r="D74" i="62"/>
  <c r="D69" i="62"/>
  <c r="D64" i="62"/>
  <c r="AF71" i="74"/>
  <c r="AP71" i="74"/>
  <c r="AP101" i="74"/>
  <c r="AF86" i="74"/>
  <c r="AR106" i="74"/>
  <c r="AE136" i="74"/>
  <c r="AI166" i="74"/>
  <c r="AI226" i="74"/>
  <c r="AU236" i="74"/>
  <c r="AH21" i="74"/>
  <c r="AH23" i="74"/>
  <c r="AH26" i="74" s="1"/>
  <c r="AR33" i="74"/>
  <c r="AR36" i="74" s="1"/>
  <c r="F72" i="62"/>
  <c r="F67" i="62"/>
  <c r="F62" i="62"/>
  <c r="F73" i="62"/>
  <c r="AR34" i="74"/>
  <c r="F68" i="62"/>
  <c r="F63" i="62"/>
  <c r="AQ35" i="74"/>
  <c r="E74" i="62"/>
  <c r="E69" i="62"/>
  <c r="E64" i="62"/>
  <c r="X16" i="74"/>
  <c r="M26" i="74"/>
  <c r="V86" i="74"/>
  <c r="AK116" i="74"/>
  <c r="G136" i="74"/>
  <c r="S206" i="74"/>
  <c r="AK26" i="74"/>
  <c r="S36" i="74"/>
  <c r="Q126" i="74"/>
  <c r="X216" i="74"/>
  <c r="G226" i="74"/>
  <c r="AB66" i="74"/>
  <c r="S76" i="74"/>
  <c r="J116" i="74"/>
  <c r="G146" i="74"/>
  <c r="AJ146" i="74"/>
  <c r="Y216" i="74"/>
  <c r="D16" i="74"/>
  <c r="L16" i="74"/>
  <c r="V16" i="74"/>
  <c r="AP16" i="74"/>
  <c r="L56" i="74"/>
  <c r="V56" i="74"/>
  <c r="X66" i="74"/>
  <c r="AF96" i="74"/>
  <c r="F106" i="74"/>
  <c r="P106" i="74"/>
  <c r="X106" i="74"/>
  <c r="AH106" i="74"/>
  <c r="R116" i="74"/>
  <c r="AB116" i="74"/>
  <c r="AT116" i="74"/>
  <c r="L176" i="74"/>
  <c r="AV176" i="74"/>
  <c r="H196" i="74"/>
  <c r="R196" i="74"/>
  <c r="AB196" i="74"/>
  <c r="AT196" i="74"/>
  <c r="T206" i="74"/>
  <c r="F226" i="74"/>
  <c r="AR226" i="74"/>
  <c r="R236" i="74"/>
  <c r="AT236" i="74"/>
  <c r="T246" i="74"/>
  <c r="F16" i="74"/>
  <c r="J36" i="74"/>
  <c r="U166" i="74"/>
  <c r="AQ176" i="74"/>
  <c r="AG16" i="74"/>
  <c r="AC36" i="74"/>
  <c r="AP46" i="74"/>
  <c r="W46" i="74"/>
  <c r="AW56" i="74"/>
  <c r="AW66" i="74"/>
  <c r="G116" i="74"/>
  <c r="D126" i="74"/>
  <c r="X136" i="74"/>
  <c r="U156" i="74"/>
  <c r="S216" i="74"/>
  <c r="AS226" i="74"/>
  <c r="I246" i="74"/>
  <c r="G106" i="74"/>
  <c r="AC116" i="74"/>
  <c r="AF126" i="74"/>
  <c r="Y166" i="74"/>
  <c r="M206" i="74"/>
  <c r="AI216" i="74"/>
  <c r="AB216" i="74"/>
  <c r="U226" i="74"/>
  <c r="E236" i="74"/>
  <c r="AE46" i="74"/>
  <c r="AB106" i="74"/>
  <c r="K116" i="74"/>
  <c r="AW116" i="74"/>
  <c r="AI126" i="74"/>
  <c r="AO156" i="74"/>
  <c r="AC186" i="74"/>
  <c r="U236" i="74"/>
  <c r="AB56" i="74"/>
  <c r="AF66" i="74"/>
  <c r="F46" i="74"/>
  <c r="R91" i="74"/>
  <c r="R95" i="74"/>
  <c r="R96" i="74" s="1"/>
  <c r="D101" i="74"/>
  <c r="D104" i="74"/>
  <c r="D106" i="74" s="1"/>
  <c r="AF104" i="74"/>
  <c r="AF106" i="74" s="1"/>
  <c r="AF101" i="74"/>
  <c r="AF111" i="74"/>
  <c r="AF115" i="74"/>
  <c r="R124" i="74"/>
  <c r="R126" i="74" s="1"/>
  <c r="R121" i="74"/>
  <c r="P154" i="74"/>
  <c r="P156" i="74" s="1"/>
  <c r="P151" i="74"/>
  <c r="AR151" i="74"/>
  <c r="AR154" i="74"/>
  <c r="AR156" i="74" s="1"/>
  <c r="AV161" i="74"/>
  <c r="AV163" i="74"/>
  <c r="AV166" i="74" s="1"/>
  <c r="V173" i="74"/>
  <c r="V176" i="74" s="1"/>
  <c r="V171" i="74"/>
  <c r="AR201" i="74"/>
  <c r="AR205" i="74"/>
  <c r="AR206" i="74" s="1"/>
  <c r="V66" i="74"/>
  <c r="R73" i="74"/>
  <c r="AR71" i="74"/>
  <c r="D75" i="74"/>
  <c r="D76" i="74" s="1"/>
  <c r="Y76" i="74"/>
  <c r="L111" i="74"/>
  <c r="AV211" i="74"/>
  <c r="AR221" i="74"/>
  <c r="F245" i="74"/>
  <c r="AT46" i="74"/>
  <c r="AB84" i="74"/>
  <c r="AB86" i="74" s="1"/>
  <c r="AB81" i="74"/>
  <c r="H95" i="74"/>
  <c r="H96" i="74" s="1"/>
  <c r="H91" i="74"/>
  <c r="AT121" i="74"/>
  <c r="AT124" i="74"/>
  <c r="AT126" i="74" s="1"/>
  <c r="T163" i="74"/>
  <c r="T166" i="74" s="1"/>
  <c r="T161" i="74"/>
  <c r="P205" i="74"/>
  <c r="P201" i="74"/>
  <c r="F234" i="74"/>
  <c r="F231" i="74"/>
  <c r="AR16" i="74"/>
  <c r="L11" i="74"/>
  <c r="F41" i="74"/>
  <c r="AS16" i="74"/>
  <c r="AP11" i="74"/>
  <c r="V26" i="74"/>
  <c r="L36" i="74"/>
  <c r="L31" i="74"/>
  <c r="AU36" i="74"/>
  <c r="V46" i="74"/>
  <c r="X45" i="74"/>
  <c r="X46" i="74" s="1"/>
  <c r="AB41" i="74"/>
  <c r="AR46" i="74"/>
  <c r="G56" i="74"/>
  <c r="U56" i="74"/>
  <c r="AJ56" i="74"/>
  <c r="V51" i="74"/>
  <c r="F61" i="74"/>
  <c r="AN66" i="74"/>
  <c r="AF91" i="74"/>
  <c r="I166" i="74"/>
  <c r="D196" i="74"/>
  <c r="H81" i="74"/>
  <c r="H84" i="74"/>
  <c r="L91" i="74"/>
  <c r="L93" i="74"/>
  <c r="L96" i="74" s="1"/>
  <c r="AJ124" i="74"/>
  <c r="AJ126" i="74" s="1"/>
  <c r="AJ121" i="74"/>
  <c r="AJ135" i="74"/>
  <c r="AJ131" i="74"/>
  <c r="J203" i="74"/>
  <c r="J206" i="74" s="1"/>
  <c r="J201" i="74"/>
  <c r="X205" i="74"/>
  <c r="X206" i="74" s="1"/>
  <c r="X201" i="74"/>
  <c r="AN211" i="74"/>
  <c r="AN214" i="74"/>
  <c r="AN216" i="74" s="1"/>
  <c r="X223" i="74"/>
  <c r="X226" i="74" s="1"/>
  <c r="X221" i="74"/>
  <c r="AB231" i="74"/>
  <c r="AB233" i="74"/>
  <c r="X231" i="74"/>
  <c r="X234" i="74"/>
  <c r="AJ44" i="74"/>
  <c r="AJ46" i="74" s="1"/>
  <c r="F71" i="74"/>
  <c r="AB16" i="74"/>
  <c r="AJ16" i="74"/>
  <c r="AT16" i="74"/>
  <c r="K26" i="74"/>
  <c r="U26" i="74"/>
  <c r="AE26" i="74"/>
  <c r="AO26" i="74"/>
  <c r="AW26" i="74"/>
  <c r="H46" i="74"/>
  <c r="M46" i="74"/>
  <c r="H56" i="74"/>
  <c r="AO66" i="74"/>
  <c r="H73" i="74"/>
  <c r="H76" i="74" s="1"/>
  <c r="AH71" i="74"/>
  <c r="AT73" i="74"/>
  <c r="AT76" i="74" s="1"/>
  <c r="P74" i="74"/>
  <c r="T146" i="74"/>
  <c r="E156" i="74"/>
  <c r="D93" i="74"/>
  <c r="D96" i="74" s="1"/>
  <c r="D91" i="74"/>
  <c r="AT95" i="74"/>
  <c r="AT96" i="74" s="1"/>
  <c r="AT91" i="74"/>
  <c r="L101" i="74"/>
  <c r="L104" i="74"/>
  <c r="L106" i="74" s="1"/>
  <c r="H116" i="74"/>
  <c r="AD161" i="74"/>
  <c r="AD163" i="74"/>
  <c r="AD166" i="74" s="1"/>
  <c r="AP173" i="74"/>
  <c r="AP176" i="74" s="1"/>
  <c r="AP171" i="74"/>
  <c r="AD201" i="74"/>
  <c r="AD203" i="74"/>
  <c r="AD206" i="74" s="1"/>
  <c r="T214" i="74"/>
  <c r="T211" i="74"/>
  <c r="AH221" i="74"/>
  <c r="AH223" i="74"/>
  <c r="AH226" i="74" s="1"/>
  <c r="I16" i="74"/>
  <c r="AU16" i="74"/>
  <c r="V11" i="74"/>
  <c r="L26" i="74"/>
  <c r="AF26" i="74"/>
  <c r="AP26" i="74"/>
  <c r="P45" i="74"/>
  <c r="P46" i="74" s="1"/>
  <c r="J51" i="74"/>
  <c r="AO56" i="74"/>
  <c r="AD54" i="74"/>
  <c r="AD56" i="74" s="1"/>
  <c r="J56" i="74"/>
  <c r="AV56" i="74"/>
  <c r="V76" i="74"/>
  <c r="AP141" i="74"/>
  <c r="J163" i="74"/>
  <c r="J166" i="74" s="1"/>
  <c r="J211" i="74"/>
  <c r="F221" i="74"/>
  <c r="AJ81" i="74"/>
  <c r="AJ84" i="74"/>
  <c r="AJ86" i="74" s="1"/>
  <c r="AB91" i="74"/>
  <c r="AB95" i="74"/>
  <c r="D111" i="74"/>
  <c r="D115" i="74"/>
  <c r="D116" i="74" s="1"/>
  <c r="AP111" i="74"/>
  <c r="AP115" i="74"/>
  <c r="AP116" i="74" s="1"/>
  <c r="AB121" i="74"/>
  <c r="AB124" i="74"/>
  <c r="AH151" i="74"/>
  <c r="AH154" i="74"/>
  <c r="D171" i="74"/>
  <c r="D173" i="74"/>
  <c r="D176" i="74" s="1"/>
  <c r="AJ196" i="74"/>
  <c r="AD211" i="74"/>
  <c r="AD214" i="74"/>
  <c r="AD216" i="74" s="1"/>
  <c r="P221" i="74"/>
  <c r="P223" i="74"/>
  <c r="P226" i="74" s="1"/>
  <c r="R16" i="74"/>
  <c r="AC16" i="74"/>
  <c r="J11" i="74"/>
  <c r="AN11" i="74"/>
  <c r="T36" i="74"/>
  <c r="L46" i="74"/>
  <c r="AB46" i="74"/>
  <c r="AP53" i="74"/>
  <c r="AP56" i="74" s="1"/>
  <c r="P63" i="74"/>
  <c r="P66" i="74" s="1"/>
  <c r="X71" i="74"/>
  <c r="AJ73" i="74"/>
  <c r="AJ76" i="74" s="1"/>
  <c r="R46" i="74"/>
  <c r="AT84" i="74"/>
  <c r="AT86" i="74" s="1"/>
  <c r="AT81" i="74"/>
  <c r="V91" i="74"/>
  <c r="V93" i="74"/>
  <c r="V96" i="74" s="1"/>
  <c r="AP93" i="74"/>
  <c r="AP96" i="74" s="1"/>
  <c r="AP91" i="74"/>
  <c r="AJ95" i="74"/>
  <c r="AJ96" i="74" s="1"/>
  <c r="AJ91" i="74"/>
  <c r="V115" i="74"/>
  <c r="V111" i="74"/>
  <c r="H121" i="74"/>
  <c r="H124" i="74"/>
  <c r="H126" i="74" s="1"/>
  <c r="AV145" i="74"/>
  <c r="AV141" i="74"/>
  <c r="F151" i="74"/>
  <c r="F154" i="74"/>
  <c r="AN163" i="74"/>
  <c r="AN166" i="74" s="1"/>
  <c r="AN161" i="74"/>
  <c r="AV201" i="74"/>
  <c r="AV203" i="74"/>
  <c r="AV206" i="74" s="1"/>
  <c r="AH205" i="74"/>
  <c r="AH201" i="74"/>
  <c r="AR234" i="74"/>
  <c r="AR236" i="74" s="1"/>
  <c r="AR231" i="74"/>
  <c r="K36" i="74"/>
  <c r="H31" i="74"/>
  <c r="D53" i="74"/>
  <c r="D56" i="74" s="1"/>
  <c r="AK16" i="74"/>
  <c r="D11" i="74"/>
  <c r="F21" i="74"/>
  <c r="AR21" i="74"/>
  <c r="D36" i="74"/>
  <c r="H41" i="74"/>
  <c r="AT41" i="74"/>
  <c r="AS56" i="74"/>
  <c r="L76" i="74"/>
  <c r="P183" i="74"/>
  <c r="AH231" i="74"/>
  <c r="R84" i="74"/>
  <c r="R86" i="74" s="1"/>
  <c r="R81" i="74"/>
  <c r="V101" i="74"/>
  <c r="V104" i="74"/>
  <c r="V106" i="74" s="1"/>
  <c r="L141" i="74"/>
  <c r="L144" i="74"/>
  <c r="L146" i="74" s="1"/>
  <c r="X154" i="74"/>
  <c r="X156" i="74" s="1"/>
  <c r="X151" i="74"/>
  <c r="AN203" i="74"/>
  <c r="AN206" i="74" s="1"/>
  <c r="AN201" i="74"/>
  <c r="F201" i="74"/>
  <c r="F205" i="74"/>
  <c r="AI46" i="74"/>
  <c r="H16" i="74"/>
  <c r="S16" i="74"/>
  <c r="V36" i="74"/>
  <c r="I36" i="74"/>
  <c r="AS46" i="74"/>
  <c r="AG46" i="74"/>
  <c r="AE56" i="74"/>
  <c r="AT56" i="74"/>
  <c r="AT66" i="74"/>
  <c r="AB73" i="74"/>
  <c r="AB76" i="74" s="1"/>
  <c r="AF75" i="74"/>
  <c r="AF76" i="74" s="1"/>
  <c r="AP75" i="74"/>
  <c r="AP76" i="74" s="1"/>
  <c r="AB96" i="74"/>
  <c r="P231" i="74"/>
  <c r="J96" i="74"/>
  <c r="AD96" i="74"/>
  <c r="AV96" i="74"/>
  <c r="AS106" i="74"/>
  <c r="W106" i="74"/>
  <c r="K166" i="74"/>
  <c r="AR166" i="74"/>
  <c r="AU186" i="74"/>
  <c r="AO196" i="74"/>
  <c r="S196" i="74"/>
  <c r="P206" i="74"/>
  <c r="F216" i="74"/>
  <c r="AR216" i="74"/>
  <c r="AC216" i="74"/>
  <c r="S236" i="74"/>
  <c r="AI246" i="74"/>
  <c r="U86" i="74"/>
  <c r="S96" i="74"/>
  <c r="AE106" i="74"/>
  <c r="G126" i="74"/>
  <c r="P166" i="74"/>
  <c r="Q176" i="74"/>
  <c r="AH176" i="74"/>
  <c r="AV106" i="74"/>
  <c r="AG106" i="74"/>
  <c r="AI176" i="74"/>
  <c r="AC176" i="74"/>
  <c r="AH206" i="74"/>
  <c r="E206" i="74"/>
  <c r="AQ206" i="74"/>
  <c r="T226" i="74"/>
  <c r="AN226" i="74"/>
  <c r="AK76" i="74"/>
  <c r="H86" i="74"/>
  <c r="T106" i="74"/>
  <c r="AI146" i="74"/>
  <c r="AN146" i="74"/>
  <c r="W156" i="74"/>
  <c r="R166" i="74"/>
  <c r="F206" i="74"/>
  <c r="K216" i="74"/>
  <c r="AE216" i="74"/>
  <c r="AW216" i="74"/>
  <c r="D226" i="74"/>
  <c r="AP226" i="74"/>
  <c r="P236" i="74"/>
  <c r="F246" i="74"/>
  <c r="V246" i="74"/>
  <c r="G76" i="74"/>
  <c r="T96" i="74"/>
  <c r="AN96" i="74"/>
  <c r="E106" i="74"/>
  <c r="S116" i="74"/>
  <c r="S166" i="74"/>
  <c r="E176" i="74"/>
  <c r="W176" i="74"/>
  <c r="T186" i="74"/>
  <c r="AJ186" i="74"/>
  <c r="L196" i="74"/>
  <c r="U196" i="74"/>
  <c r="AK206" i="74"/>
  <c r="AH216" i="74"/>
  <c r="I216" i="74"/>
  <c r="AU216" i="74"/>
  <c r="AQ226" i="74"/>
  <c r="I236" i="74"/>
  <c r="Y246" i="74"/>
  <c r="AR246" i="74"/>
  <c r="L86" i="74"/>
  <c r="H106" i="74"/>
  <c r="AN106" i="74"/>
  <c r="AS126" i="74"/>
  <c r="E126" i="74"/>
  <c r="AW136" i="74"/>
  <c r="AH156" i="74"/>
  <c r="M156" i="74"/>
  <c r="Y176" i="74"/>
  <c r="E196" i="74"/>
  <c r="AS246" i="74"/>
  <c r="Q76" i="74"/>
  <c r="J106" i="74"/>
  <c r="AP106" i="74"/>
  <c r="M106" i="74"/>
  <c r="AR126" i="74"/>
  <c r="F156" i="74"/>
  <c r="AN156" i="74"/>
  <c r="AS176" i="74"/>
  <c r="AE196" i="74"/>
  <c r="AJ216" i="74"/>
  <c r="J226" i="74"/>
  <c r="AD226" i="74"/>
  <c r="AV226" i="74"/>
  <c r="AG236" i="74"/>
  <c r="AU246" i="74"/>
  <c r="AE16" i="74"/>
  <c r="AI26" i="74"/>
  <c r="AN16" i="74"/>
  <c r="F26" i="74"/>
  <c r="AR26" i="74"/>
  <c r="AO16" i="74"/>
  <c r="G26" i="74"/>
  <c r="AS26" i="74"/>
  <c r="J16" i="74"/>
  <c r="AV16" i="74"/>
  <c r="J26" i="74"/>
  <c r="T26" i="74"/>
  <c r="AD26" i="74"/>
  <c r="BL26" i="74" s="1"/>
  <c r="AN26" i="74"/>
  <c r="AV26" i="74"/>
  <c r="P26" i="74"/>
  <c r="K16" i="74"/>
  <c r="AW16" i="74"/>
  <c r="Q26" i="74"/>
  <c r="X26" i="74"/>
  <c r="U16" i="74"/>
  <c r="Y26" i="74"/>
  <c r="F36" i="74"/>
  <c r="F31" i="74"/>
  <c r="P36" i="74"/>
  <c r="P31" i="74"/>
  <c r="X36" i="74"/>
  <c r="X31" i="74"/>
  <c r="AH36" i="74"/>
  <c r="AH31" i="74"/>
  <c r="AR31" i="74"/>
  <c r="AE31" i="74"/>
  <c r="G36" i="74"/>
  <c r="G31" i="74"/>
  <c r="Q36" i="74"/>
  <c r="Q31" i="74"/>
  <c r="Y36" i="74"/>
  <c r="Y31" i="74"/>
  <c r="AI36" i="74"/>
  <c r="AI31" i="74"/>
  <c r="AS36" i="74"/>
  <c r="AS31" i="74"/>
  <c r="I63" i="74"/>
  <c r="I66" i="74" s="1"/>
  <c r="I61" i="74"/>
  <c r="S63" i="74"/>
  <c r="S66" i="74" s="1"/>
  <c r="S61" i="74"/>
  <c r="AK63" i="74"/>
  <c r="AK66" i="74" s="1"/>
  <c r="AK61" i="74"/>
  <c r="AU63" i="74"/>
  <c r="AU66" i="74" s="1"/>
  <c r="AU61" i="74"/>
  <c r="E64" i="74"/>
  <c r="E66" i="74" s="1"/>
  <c r="E61" i="74"/>
  <c r="M64" i="74"/>
  <c r="M66" i="74" s="1"/>
  <c r="M61" i="74"/>
  <c r="W64" i="74"/>
  <c r="W66" i="74" s="1"/>
  <c r="W61" i="74"/>
  <c r="AG64" i="74"/>
  <c r="AG66" i="74" s="1"/>
  <c r="AG61" i="74"/>
  <c r="AQ64" i="74"/>
  <c r="AQ61" i="74"/>
  <c r="I83" i="74"/>
  <c r="I86" i="74" s="1"/>
  <c r="I81" i="74"/>
  <c r="S83" i="74"/>
  <c r="S86" i="74" s="1"/>
  <c r="S81" i="74"/>
  <c r="AC83" i="74"/>
  <c r="AC86" i="74" s="1"/>
  <c r="AC81" i="74"/>
  <c r="AK83" i="74"/>
  <c r="AK86" i="74" s="1"/>
  <c r="AK81" i="74"/>
  <c r="AU83" i="74"/>
  <c r="AU86" i="74" s="1"/>
  <c r="AU81" i="74"/>
  <c r="E84" i="74"/>
  <c r="E86" i="74" s="1"/>
  <c r="E81" i="74"/>
  <c r="M84" i="74"/>
  <c r="M86" i="74" s="1"/>
  <c r="M81" i="74"/>
  <c r="W84" i="74"/>
  <c r="W86" i="74" s="1"/>
  <c r="W81" i="74"/>
  <c r="AG84" i="74"/>
  <c r="AG86" i="74" s="1"/>
  <c r="AG81" i="74"/>
  <c r="AQ84" i="74"/>
  <c r="AQ86" i="74" s="1"/>
  <c r="AQ81" i="74"/>
  <c r="K86" i="74"/>
  <c r="AW86" i="74"/>
  <c r="K93" i="74"/>
  <c r="K96" i="74" s="1"/>
  <c r="K91" i="74"/>
  <c r="U93" i="74"/>
  <c r="U96" i="74" s="1"/>
  <c r="U91" i="74"/>
  <c r="AE93" i="74"/>
  <c r="AE96" i="74" s="1"/>
  <c r="AE91" i="74"/>
  <c r="AO93" i="74"/>
  <c r="AO96" i="74" s="1"/>
  <c r="AO91" i="74"/>
  <c r="AW93" i="74"/>
  <c r="AW96" i="74" s="1"/>
  <c r="AW91" i="74"/>
  <c r="F11" i="74"/>
  <c r="P11" i="74"/>
  <c r="X11" i="74"/>
  <c r="AH11" i="74"/>
  <c r="AR11" i="74"/>
  <c r="J21" i="74"/>
  <c r="T21" i="74"/>
  <c r="AD21" i="74"/>
  <c r="AN21" i="74"/>
  <c r="AV21" i="74"/>
  <c r="H36" i="74"/>
  <c r="AB36" i="74"/>
  <c r="AB31" i="74"/>
  <c r="AJ36" i="74"/>
  <c r="AJ31" i="74"/>
  <c r="AT31" i="74"/>
  <c r="AO31" i="74"/>
  <c r="I43" i="74"/>
  <c r="I46" i="74" s="1"/>
  <c r="I41" i="74"/>
  <c r="S43" i="74"/>
  <c r="S46" i="74" s="1"/>
  <c r="S41" i="74"/>
  <c r="AC43" i="74"/>
  <c r="AC46" i="74" s="1"/>
  <c r="AC41" i="74"/>
  <c r="AK43" i="74"/>
  <c r="AK46" i="74" s="1"/>
  <c r="AK41" i="74"/>
  <c r="AU43" i="74"/>
  <c r="AU46" i="74" s="1"/>
  <c r="AU41" i="74"/>
  <c r="AH46" i="74"/>
  <c r="E53" i="74"/>
  <c r="E56" i="74" s="1"/>
  <c r="E51" i="74"/>
  <c r="M53" i="74"/>
  <c r="M56" i="74" s="1"/>
  <c r="M51" i="74"/>
  <c r="W53" i="74"/>
  <c r="W56" i="74" s="1"/>
  <c r="W51" i="74"/>
  <c r="AG53" i="74"/>
  <c r="AG56" i="74" s="1"/>
  <c r="AG51" i="74"/>
  <c r="AQ53" i="74"/>
  <c r="AQ56" i="74" s="1"/>
  <c r="AQ51" i="74"/>
  <c r="I51" i="74"/>
  <c r="I54" i="74"/>
  <c r="I56" i="74" s="1"/>
  <c r="S51" i="74"/>
  <c r="S54" i="74"/>
  <c r="S56" i="74" s="1"/>
  <c r="AC51" i="74"/>
  <c r="AC54" i="74"/>
  <c r="AC56" i="74" s="1"/>
  <c r="AK51" i="74"/>
  <c r="AK54" i="74"/>
  <c r="AK56" i="74" s="1"/>
  <c r="AU51" i="74"/>
  <c r="AU54" i="74"/>
  <c r="AU56" i="74" s="1"/>
  <c r="J63" i="74"/>
  <c r="J66" i="74" s="1"/>
  <c r="J61" i="74"/>
  <c r="T63" i="74"/>
  <c r="T66" i="74" s="1"/>
  <c r="T61" i="74"/>
  <c r="AD61" i="74"/>
  <c r="AD63" i="74"/>
  <c r="AD66" i="74" s="1"/>
  <c r="AV63" i="74"/>
  <c r="AV66" i="74" s="1"/>
  <c r="AV61" i="74"/>
  <c r="AC63" i="74"/>
  <c r="AC66" i="74" s="1"/>
  <c r="S71" i="74"/>
  <c r="G11" i="74"/>
  <c r="Q11" i="74"/>
  <c r="Y11" i="74"/>
  <c r="AI11" i="74"/>
  <c r="AS11" i="74"/>
  <c r="K21" i="74"/>
  <c r="U21" i="74"/>
  <c r="AE21" i="74"/>
  <c r="AO21" i="74"/>
  <c r="AW21" i="74"/>
  <c r="S31" i="74"/>
  <c r="AC31" i="74"/>
  <c r="AK31" i="74"/>
  <c r="AU31" i="74"/>
  <c r="K31" i="74"/>
  <c r="AP31" i="74"/>
  <c r="J43" i="74"/>
  <c r="J46" i="74" s="1"/>
  <c r="J41" i="74"/>
  <c r="T43" i="74"/>
  <c r="T46" i="74" s="1"/>
  <c r="T41" i="74"/>
  <c r="AD43" i="74"/>
  <c r="AD46" i="74" s="1"/>
  <c r="AD41" i="74"/>
  <c r="AN43" i="74"/>
  <c r="AN46" i="74" s="1"/>
  <c r="AN41" i="74"/>
  <c r="AV43" i="74"/>
  <c r="AV46" i="74" s="1"/>
  <c r="AV41" i="74"/>
  <c r="E46" i="74"/>
  <c r="AQ46" i="74"/>
  <c r="F53" i="74"/>
  <c r="F56" i="74" s="1"/>
  <c r="F51" i="74"/>
  <c r="P53" i="74"/>
  <c r="P56" i="74" s="1"/>
  <c r="P51" i="74"/>
  <c r="X53" i="74"/>
  <c r="X56" i="74" s="1"/>
  <c r="X51" i="74"/>
  <c r="AH53" i="74"/>
  <c r="AH56" i="74" s="1"/>
  <c r="AH51" i="74"/>
  <c r="AR53" i="74"/>
  <c r="AR56" i="74" s="1"/>
  <c r="AR51" i="74"/>
  <c r="K66" i="74"/>
  <c r="U66" i="74"/>
  <c r="F66" i="74"/>
  <c r="H11" i="74"/>
  <c r="R11" i="74"/>
  <c r="AB11" i="74"/>
  <c r="AJ11" i="74"/>
  <c r="AT11" i="74"/>
  <c r="J31" i="74"/>
  <c r="T31" i="74"/>
  <c r="AD31" i="74"/>
  <c r="AN31" i="74"/>
  <c r="AV31" i="74"/>
  <c r="AW31" i="74"/>
  <c r="K46" i="74"/>
  <c r="Q56" i="74"/>
  <c r="D66" i="74"/>
  <c r="L66" i="74"/>
  <c r="AP66" i="74"/>
  <c r="AH96" i="74"/>
  <c r="F113" i="74"/>
  <c r="F116" i="74" s="1"/>
  <c r="F111" i="74"/>
  <c r="P113" i="74"/>
  <c r="P116" i="74" s="1"/>
  <c r="P111" i="74"/>
  <c r="X113" i="74"/>
  <c r="X116" i="74" s="1"/>
  <c r="X111" i="74"/>
  <c r="AH113" i="74"/>
  <c r="AH116" i="74" s="1"/>
  <c r="AH111" i="74"/>
  <c r="AR113" i="74"/>
  <c r="AR116" i="74" s="1"/>
  <c r="AR111" i="74"/>
  <c r="T116" i="74"/>
  <c r="U36" i="74"/>
  <c r="AE36" i="74"/>
  <c r="AO36" i="74"/>
  <c r="AW36" i="74"/>
  <c r="AD36" i="74"/>
  <c r="D46" i="74"/>
  <c r="R56" i="74"/>
  <c r="E73" i="74"/>
  <c r="E76" i="74" s="1"/>
  <c r="E71" i="74"/>
  <c r="M73" i="74"/>
  <c r="M76" i="74" s="1"/>
  <c r="M71" i="74"/>
  <c r="W73" i="74"/>
  <c r="W76" i="74" s="1"/>
  <c r="W71" i="74"/>
  <c r="AG73" i="74"/>
  <c r="AG76" i="74" s="1"/>
  <c r="AG71" i="74"/>
  <c r="AQ73" i="74"/>
  <c r="AQ76" i="74" s="1"/>
  <c r="AQ71" i="74"/>
  <c r="I74" i="74"/>
  <c r="I76" i="74" s="1"/>
  <c r="I71" i="74"/>
  <c r="AC74" i="74"/>
  <c r="AC76" i="74" s="1"/>
  <c r="AC71" i="74"/>
  <c r="AU74" i="74"/>
  <c r="AU76" i="74" s="1"/>
  <c r="Y96" i="74"/>
  <c r="U31" i="74"/>
  <c r="AK36" i="74"/>
  <c r="E41" i="74"/>
  <c r="M41" i="74"/>
  <c r="W41" i="74"/>
  <c r="AG41" i="74"/>
  <c r="E36" i="74"/>
  <c r="E31" i="74"/>
  <c r="M36" i="74"/>
  <c r="M31" i="74"/>
  <c r="W36" i="74"/>
  <c r="W31" i="74"/>
  <c r="AG36" i="74"/>
  <c r="AG31" i="74"/>
  <c r="AQ31" i="74"/>
  <c r="V31" i="74"/>
  <c r="AN36" i="74"/>
  <c r="AN56" i="74"/>
  <c r="G66" i="74"/>
  <c r="K76" i="74"/>
  <c r="AI76" i="74"/>
  <c r="R66" i="74"/>
  <c r="AQ66" i="74"/>
  <c r="T73" i="74"/>
  <c r="T76" i="74" s="1"/>
  <c r="AN73" i="74"/>
  <c r="AN76" i="74" s="1"/>
  <c r="J83" i="74"/>
  <c r="J86" i="74" s="1"/>
  <c r="J81" i="74"/>
  <c r="T83" i="74"/>
  <c r="T86" i="74" s="1"/>
  <c r="T81" i="74"/>
  <c r="AD83" i="74"/>
  <c r="AD86" i="74" s="1"/>
  <c r="AD81" i="74"/>
  <c r="AN83" i="74"/>
  <c r="AN86" i="74" s="1"/>
  <c r="AN81" i="74"/>
  <c r="AV83" i="74"/>
  <c r="AV86" i="74" s="1"/>
  <c r="AV81" i="74"/>
  <c r="S91" i="74"/>
  <c r="AK91" i="74"/>
  <c r="AC96" i="74"/>
  <c r="AJ116" i="74"/>
  <c r="AD116" i="74"/>
  <c r="H66" i="74"/>
  <c r="AE63" i="74"/>
  <c r="AE66" i="74" s="1"/>
  <c r="AR63" i="74"/>
  <c r="AR66" i="74" s="1"/>
  <c r="F73" i="74"/>
  <c r="F76" i="74" s="1"/>
  <c r="X73" i="74"/>
  <c r="X76" i="74" s="1"/>
  <c r="AR73" i="74"/>
  <c r="AR76" i="74" s="1"/>
  <c r="E93" i="74"/>
  <c r="E96" i="74" s="1"/>
  <c r="E91" i="74"/>
  <c r="M93" i="74"/>
  <c r="M96" i="74" s="1"/>
  <c r="M91" i="74"/>
  <c r="W93" i="74"/>
  <c r="W96" i="74" s="1"/>
  <c r="W91" i="74"/>
  <c r="AG93" i="74"/>
  <c r="AG96" i="74" s="1"/>
  <c r="AG91" i="74"/>
  <c r="AQ93" i="74"/>
  <c r="AQ96" i="74" s="1"/>
  <c r="AQ91" i="74"/>
  <c r="AI96" i="74"/>
  <c r="E101" i="74"/>
  <c r="W101" i="74"/>
  <c r="AQ101" i="74"/>
  <c r="AO106" i="74"/>
  <c r="AP136" i="74"/>
  <c r="K41" i="74"/>
  <c r="U41" i="74"/>
  <c r="AE41" i="74"/>
  <c r="AO41" i="74"/>
  <c r="AW41" i="74"/>
  <c r="G51" i="74"/>
  <c r="Q51" i="74"/>
  <c r="Y51" i="74"/>
  <c r="AI51" i="74"/>
  <c r="AS51" i="74"/>
  <c r="K61" i="74"/>
  <c r="U61" i="74"/>
  <c r="AW61" i="74"/>
  <c r="R76" i="74"/>
  <c r="Q81" i="74"/>
  <c r="F96" i="74"/>
  <c r="P96" i="74"/>
  <c r="X96" i="74"/>
  <c r="AR96" i="74"/>
  <c r="AK96" i="74"/>
  <c r="G101" i="74"/>
  <c r="Y101" i="74"/>
  <c r="AS101" i="74"/>
  <c r="AQ106" i="74"/>
  <c r="J123" i="74"/>
  <c r="J126" i="74" s="1"/>
  <c r="J121" i="74"/>
  <c r="T123" i="74"/>
  <c r="T126" i="74" s="1"/>
  <c r="T121" i="74"/>
  <c r="AD123" i="74"/>
  <c r="AD126" i="74" s="1"/>
  <c r="AD121" i="74"/>
  <c r="AN123" i="74"/>
  <c r="AN126" i="74" s="1"/>
  <c r="AN121" i="74"/>
  <c r="AV123" i="74"/>
  <c r="AV126" i="74" s="1"/>
  <c r="AV121" i="74"/>
  <c r="D41" i="74"/>
  <c r="L41" i="74"/>
  <c r="V41" i="74"/>
  <c r="AF41" i="74"/>
  <c r="AP41" i="74"/>
  <c r="H51" i="74"/>
  <c r="R51" i="74"/>
  <c r="AB51" i="74"/>
  <c r="AJ51" i="74"/>
  <c r="AT51" i="74"/>
  <c r="D61" i="74"/>
  <c r="L61" i="74"/>
  <c r="V61" i="74"/>
  <c r="AF61" i="74"/>
  <c r="AP61" i="74"/>
  <c r="AH63" i="74"/>
  <c r="AH66" i="74" s="1"/>
  <c r="K71" i="74"/>
  <c r="AE71" i="74"/>
  <c r="AW71" i="74"/>
  <c r="AE86" i="74"/>
  <c r="G91" i="74"/>
  <c r="Q91" i="74"/>
  <c r="Y91" i="74"/>
  <c r="AI91" i="74"/>
  <c r="AS91" i="74"/>
  <c r="G96" i="74"/>
  <c r="I103" i="74"/>
  <c r="I106" i="74" s="1"/>
  <c r="I101" i="74"/>
  <c r="S103" i="74"/>
  <c r="S106" i="74" s="1"/>
  <c r="S101" i="74"/>
  <c r="AC103" i="74"/>
  <c r="AC106" i="74" s="1"/>
  <c r="AC101" i="74"/>
  <c r="AK103" i="74"/>
  <c r="AK106" i="74" s="1"/>
  <c r="AK101" i="74"/>
  <c r="AU103" i="74"/>
  <c r="AU106" i="74" s="1"/>
  <c r="AU101" i="74"/>
  <c r="K106" i="74"/>
  <c r="Q66" i="74"/>
  <c r="Y66" i="74"/>
  <c r="AI66" i="74"/>
  <c r="AS66" i="74"/>
  <c r="AJ66" i="74"/>
  <c r="J73" i="74"/>
  <c r="J76" i="74" s="1"/>
  <c r="AD73" i="74"/>
  <c r="AD76" i="74" s="1"/>
  <c r="AV73" i="74"/>
  <c r="AV76" i="74" s="1"/>
  <c r="F83" i="74"/>
  <c r="F86" i="74" s="1"/>
  <c r="F81" i="74"/>
  <c r="P83" i="74"/>
  <c r="P86" i="74" s="1"/>
  <c r="P81" i="74"/>
  <c r="X83" i="74"/>
  <c r="X86" i="74" s="1"/>
  <c r="X81" i="74"/>
  <c r="AH83" i="74"/>
  <c r="AH86" i="74" s="1"/>
  <c r="AH81" i="74"/>
  <c r="AR83" i="74"/>
  <c r="AR86" i="74" s="1"/>
  <c r="AR81" i="74"/>
  <c r="I91" i="74"/>
  <c r="AC91" i="74"/>
  <c r="AU91" i="74"/>
  <c r="I96" i="74"/>
  <c r="AU96" i="74"/>
  <c r="AD106" i="74"/>
  <c r="AH126" i="74"/>
  <c r="X61" i="74"/>
  <c r="U76" i="74"/>
  <c r="AE76" i="74"/>
  <c r="AO76" i="74"/>
  <c r="AW76" i="74"/>
  <c r="P73" i="74"/>
  <c r="P76" i="74" s="1"/>
  <c r="AH73" i="74"/>
  <c r="AH76" i="74" s="1"/>
  <c r="G86" i="74"/>
  <c r="Q86" i="74"/>
  <c r="Y86" i="74"/>
  <c r="AI86" i="74"/>
  <c r="AS86" i="74"/>
  <c r="K101" i="74"/>
  <c r="U101" i="74"/>
  <c r="AE101" i="74"/>
  <c r="AO101" i="74"/>
  <c r="AW101" i="74"/>
  <c r="M101" i="74"/>
  <c r="AG101" i="74"/>
  <c r="U106" i="74"/>
  <c r="J91" i="74"/>
  <c r="T91" i="74"/>
  <c r="AD91" i="74"/>
  <c r="AN91" i="74"/>
  <c r="AV91" i="74"/>
  <c r="F101" i="74"/>
  <c r="P101" i="74"/>
  <c r="X101" i="74"/>
  <c r="AH101" i="74"/>
  <c r="AR101" i="74"/>
  <c r="Q116" i="74"/>
  <c r="Y116" i="74"/>
  <c r="AI116" i="74"/>
  <c r="AE126" i="74"/>
  <c r="AO126" i="74"/>
  <c r="AW126" i="74"/>
  <c r="F126" i="74"/>
  <c r="AG126" i="74"/>
  <c r="E121" i="74"/>
  <c r="M121" i="74"/>
  <c r="W121" i="74"/>
  <c r="AG121" i="74"/>
  <c r="AQ121" i="74"/>
  <c r="M126" i="74"/>
  <c r="J111" i="74"/>
  <c r="T111" i="74"/>
  <c r="AD111" i="74"/>
  <c r="AN111" i="74"/>
  <c r="AV111" i="74"/>
  <c r="AN116" i="74"/>
  <c r="F121" i="74"/>
  <c r="P121" i="74"/>
  <c r="X121" i="74"/>
  <c r="AH121" i="74"/>
  <c r="AR121" i="74"/>
  <c r="P126" i="74"/>
  <c r="AQ126" i="74"/>
  <c r="H146" i="74"/>
  <c r="AT146" i="74"/>
  <c r="F91" i="74"/>
  <c r="P91" i="74"/>
  <c r="X91" i="74"/>
  <c r="AH91" i="74"/>
  <c r="AR91" i="74"/>
  <c r="J101" i="74"/>
  <c r="T101" i="74"/>
  <c r="AD101" i="74"/>
  <c r="AN101" i="74"/>
  <c r="AV101" i="74"/>
  <c r="I116" i="74"/>
  <c r="AU116" i="74"/>
  <c r="P136" i="74"/>
  <c r="L116" i="74"/>
  <c r="V116" i="74"/>
  <c r="AF116" i="74"/>
  <c r="AV116" i="74"/>
  <c r="W126" i="74"/>
  <c r="V136" i="74"/>
  <c r="R146" i="74"/>
  <c r="E113" i="74"/>
  <c r="E116" i="74" s="1"/>
  <c r="E111" i="74"/>
  <c r="M113" i="74"/>
  <c r="M116" i="74" s="1"/>
  <c r="M111" i="74"/>
  <c r="W113" i="74"/>
  <c r="W116" i="74" s="1"/>
  <c r="W111" i="74"/>
  <c r="AG113" i="74"/>
  <c r="AG116" i="74" s="1"/>
  <c r="AG111" i="74"/>
  <c r="AQ113" i="74"/>
  <c r="AQ116" i="74" s="1"/>
  <c r="AQ111" i="74"/>
  <c r="I123" i="74"/>
  <c r="I126" i="74" s="1"/>
  <c r="I121" i="74"/>
  <c r="S123" i="74"/>
  <c r="S126" i="74" s="1"/>
  <c r="S121" i="74"/>
  <c r="AC123" i="74"/>
  <c r="AC126" i="74" s="1"/>
  <c r="AC121" i="74"/>
  <c r="AK123" i="74"/>
  <c r="AK126" i="74" s="1"/>
  <c r="AK121" i="74"/>
  <c r="AU123" i="74"/>
  <c r="AU126" i="74" s="1"/>
  <c r="AU121" i="74"/>
  <c r="X126" i="74"/>
  <c r="Q136" i="74"/>
  <c r="Y136" i="74"/>
  <c r="AI136" i="74"/>
  <c r="AS136" i="74"/>
  <c r="H131" i="74"/>
  <c r="AT131" i="74"/>
  <c r="U146" i="74"/>
  <c r="AE146" i="74"/>
  <c r="AO146" i="74"/>
  <c r="AW146" i="74"/>
  <c r="T141" i="74"/>
  <c r="J146" i="74"/>
  <c r="AV146" i="74"/>
  <c r="AB126" i="74"/>
  <c r="BL126" i="74" s="1"/>
  <c r="H136" i="74"/>
  <c r="R136" i="74"/>
  <c r="AB136" i="74"/>
  <c r="AJ136" i="74"/>
  <c r="AT136" i="74"/>
  <c r="P131" i="74"/>
  <c r="AF136" i="74"/>
  <c r="D146" i="74"/>
  <c r="V146" i="74"/>
  <c r="AF146" i="74"/>
  <c r="AP146" i="74"/>
  <c r="V141" i="74"/>
  <c r="V156" i="74"/>
  <c r="D163" i="74"/>
  <c r="D166" i="74" s="1"/>
  <c r="D161" i="74"/>
  <c r="L163" i="74"/>
  <c r="L166" i="74" s="1"/>
  <c r="L161" i="74"/>
  <c r="V163" i="74"/>
  <c r="V166" i="74" s="1"/>
  <c r="V161" i="74"/>
  <c r="AF163" i="74"/>
  <c r="AF166" i="74" s="1"/>
  <c r="AF161" i="74"/>
  <c r="AP163" i="74"/>
  <c r="AP166" i="74" s="1"/>
  <c r="AP161" i="74"/>
  <c r="AB166" i="74"/>
  <c r="G111" i="74"/>
  <c r="Q111" i="74"/>
  <c r="Y111" i="74"/>
  <c r="AI111" i="74"/>
  <c r="AS111" i="74"/>
  <c r="K121" i="74"/>
  <c r="U121" i="74"/>
  <c r="AE121" i="74"/>
  <c r="AO121" i="74"/>
  <c r="AW121" i="74"/>
  <c r="I136" i="74"/>
  <c r="S136" i="74"/>
  <c r="AC136" i="74"/>
  <c r="AK136" i="74"/>
  <c r="AU136" i="74"/>
  <c r="R131" i="74"/>
  <c r="AH136" i="74"/>
  <c r="E146" i="74"/>
  <c r="M146" i="74"/>
  <c r="W146" i="74"/>
  <c r="AG146" i="74"/>
  <c r="AQ146" i="74"/>
  <c r="H111" i="74"/>
  <c r="R111" i="74"/>
  <c r="AB111" i="74"/>
  <c r="AJ111" i="74"/>
  <c r="AT111" i="74"/>
  <c r="D121" i="74"/>
  <c r="L121" i="74"/>
  <c r="V121" i="74"/>
  <c r="AF121" i="74"/>
  <c r="AP121" i="74"/>
  <c r="J133" i="74"/>
  <c r="J136" i="74" s="1"/>
  <c r="J131" i="74"/>
  <c r="T133" i="74"/>
  <c r="T136" i="74" s="1"/>
  <c r="T131" i="74"/>
  <c r="AD133" i="74"/>
  <c r="AD136" i="74" s="1"/>
  <c r="AD131" i="74"/>
  <c r="AN133" i="74"/>
  <c r="AN136" i="74" s="1"/>
  <c r="AN131" i="74"/>
  <c r="AV133" i="74"/>
  <c r="AV136" i="74" s="1"/>
  <c r="AV131" i="74"/>
  <c r="X131" i="74"/>
  <c r="D136" i="74"/>
  <c r="F143" i="74"/>
  <c r="F146" i="74" s="1"/>
  <c r="F141" i="74"/>
  <c r="P143" i="74"/>
  <c r="P146" i="74" s="1"/>
  <c r="P141" i="74"/>
  <c r="X143" i="74"/>
  <c r="X146" i="74" s="1"/>
  <c r="X141" i="74"/>
  <c r="AH143" i="74"/>
  <c r="AH146" i="74" s="1"/>
  <c r="AH141" i="74"/>
  <c r="AR143" i="74"/>
  <c r="AR146" i="74" s="1"/>
  <c r="AR141" i="74"/>
  <c r="D141" i="74"/>
  <c r="AD141" i="74"/>
  <c r="AB146" i="74"/>
  <c r="H153" i="74"/>
  <c r="H156" i="74" s="1"/>
  <c r="H151" i="74"/>
  <c r="R153" i="74"/>
  <c r="R156" i="74" s="1"/>
  <c r="R151" i="74"/>
  <c r="AB153" i="74"/>
  <c r="AB156" i="74" s="1"/>
  <c r="AB151" i="74"/>
  <c r="AJ153" i="74"/>
  <c r="AJ156" i="74" s="1"/>
  <c r="AJ151" i="74"/>
  <c r="AT153" i="74"/>
  <c r="AT156" i="74" s="1"/>
  <c r="AT151" i="74"/>
  <c r="AF156" i="74"/>
  <c r="AB131" i="74"/>
  <c r="F136" i="74"/>
  <c r="AR136" i="74"/>
  <c r="AF141" i="74"/>
  <c r="AD146" i="74"/>
  <c r="D131" i="74"/>
  <c r="L131" i="74"/>
  <c r="V131" i="74"/>
  <c r="AF131" i="74"/>
  <c r="AP131" i="74"/>
  <c r="AH131" i="74"/>
  <c r="L136" i="74"/>
  <c r="H141" i="74"/>
  <c r="R141" i="74"/>
  <c r="AB141" i="74"/>
  <c r="AJ141" i="74"/>
  <c r="AT141" i="74"/>
  <c r="J141" i="74"/>
  <c r="F173" i="74"/>
  <c r="F176" i="74" s="1"/>
  <c r="F171" i="74"/>
  <c r="P173" i="74"/>
  <c r="P176" i="74" s="1"/>
  <c r="P171" i="74"/>
  <c r="X173" i="74"/>
  <c r="X176" i="74" s="1"/>
  <c r="X171" i="74"/>
  <c r="AR173" i="74"/>
  <c r="AR176" i="74" s="1"/>
  <c r="AR171" i="74"/>
  <c r="T176" i="74"/>
  <c r="G131" i="74"/>
  <c r="Q131" i="74"/>
  <c r="Y131" i="74"/>
  <c r="AI131" i="74"/>
  <c r="AS131" i="74"/>
  <c r="E133" i="74"/>
  <c r="E136" i="74" s="1"/>
  <c r="M133" i="74"/>
  <c r="M136" i="74" s="1"/>
  <c r="W133" i="74"/>
  <c r="W136" i="74" s="1"/>
  <c r="AG133" i="74"/>
  <c r="AG136" i="74" s="1"/>
  <c r="AQ133" i="74"/>
  <c r="AQ136" i="74" s="1"/>
  <c r="K141" i="74"/>
  <c r="U141" i="74"/>
  <c r="AE141" i="74"/>
  <c r="AO141" i="74"/>
  <c r="AW141" i="74"/>
  <c r="I143" i="74"/>
  <c r="I146" i="74" s="1"/>
  <c r="S143" i="74"/>
  <c r="S146" i="74" s="1"/>
  <c r="AC143" i="74"/>
  <c r="AC146" i="74" s="1"/>
  <c r="AK143" i="74"/>
  <c r="AK146" i="74" s="1"/>
  <c r="AU143" i="74"/>
  <c r="AU146" i="74" s="1"/>
  <c r="G156" i="74"/>
  <c r="Q156" i="74"/>
  <c r="Y156" i="74"/>
  <c r="AI156" i="74"/>
  <c r="AS156" i="74"/>
  <c r="J183" i="74"/>
  <c r="J186" i="74" s="1"/>
  <c r="J181" i="74"/>
  <c r="AD183" i="74"/>
  <c r="AD186" i="74" s="1"/>
  <c r="AD181" i="74"/>
  <c r="AN183" i="74"/>
  <c r="AN186" i="74" s="1"/>
  <c r="AN181" i="74"/>
  <c r="AV183" i="74"/>
  <c r="AV186" i="74" s="1"/>
  <c r="AV181" i="74"/>
  <c r="F181" i="74"/>
  <c r="F184" i="74"/>
  <c r="F186" i="74" s="1"/>
  <c r="X181" i="74"/>
  <c r="X184" i="74"/>
  <c r="AH181" i="74"/>
  <c r="AH184" i="74"/>
  <c r="AH186" i="74" s="1"/>
  <c r="AR181" i="74"/>
  <c r="AR184" i="74"/>
  <c r="AR186" i="74" s="1"/>
  <c r="P184" i="74"/>
  <c r="P186" i="74" s="1"/>
  <c r="I131" i="74"/>
  <c r="S131" i="74"/>
  <c r="AC131" i="74"/>
  <c r="AK131" i="74"/>
  <c r="AU131" i="74"/>
  <c r="I153" i="74"/>
  <c r="I156" i="74" s="1"/>
  <c r="I151" i="74"/>
  <c r="S153" i="74"/>
  <c r="S156" i="74" s="1"/>
  <c r="S151" i="74"/>
  <c r="AC153" i="74"/>
  <c r="AC156" i="74" s="1"/>
  <c r="AC151" i="74"/>
  <c r="AK153" i="74"/>
  <c r="AK156" i="74" s="1"/>
  <c r="AK151" i="74"/>
  <c r="AU153" i="74"/>
  <c r="AU156" i="74" s="1"/>
  <c r="AU151" i="74"/>
  <c r="AG156" i="74"/>
  <c r="E163" i="74"/>
  <c r="E166" i="74" s="1"/>
  <c r="E161" i="74"/>
  <c r="M163" i="74"/>
  <c r="M166" i="74" s="1"/>
  <c r="M161" i="74"/>
  <c r="W163" i="74"/>
  <c r="W166" i="74" s="1"/>
  <c r="W161" i="74"/>
  <c r="AG163" i="74"/>
  <c r="AG166" i="74" s="1"/>
  <c r="AG161" i="74"/>
  <c r="AQ163" i="74"/>
  <c r="AQ166" i="74" s="1"/>
  <c r="AQ161" i="74"/>
  <c r="AC166" i="74"/>
  <c r="J156" i="74"/>
  <c r="D156" i="74"/>
  <c r="AP156" i="74"/>
  <c r="F166" i="74"/>
  <c r="X166" i="74"/>
  <c r="AH166" i="74"/>
  <c r="AJ166" i="74"/>
  <c r="AN176" i="74"/>
  <c r="W186" i="74"/>
  <c r="K131" i="74"/>
  <c r="U131" i="74"/>
  <c r="AE131" i="74"/>
  <c r="AO131" i="74"/>
  <c r="AW131" i="74"/>
  <c r="G141" i="74"/>
  <c r="Q141" i="74"/>
  <c r="Y141" i="74"/>
  <c r="AI141" i="74"/>
  <c r="AS141" i="74"/>
  <c r="K156" i="74"/>
  <c r="AQ156" i="74"/>
  <c r="G166" i="74"/>
  <c r="AS166" i="74"/>
  <c r="D151" i="74"/>
  <c r="L151" i="74"/>
  <c r="V151" i="74"/>
  <c r="AF151" i="74"/>
  <c r="AP151" i="74"/>
  <c r="L156" i="74"/>
  <c r="H161" i="74"/>
  <c r="R161" i="74"/>
  <c r="AB161" i="74"/>
  <c r="AJ161" i="74"/>
  <c r="AT161" i="74"/>
  <c r="H166" i="74"/>
  <c r="AT166" i="74"/>
  <c r="T181" i="74"/>
  <c r="AU166" i="74"/>
  <c r="K186" i="74"/>
  <c r="U186" i="74"/>
  <c r="AE186" i="74"/>
  <c r="AO186" i="74"/>
  <c r="AW186" i="74"/>
  <c r="H186" i="74"/>
  <c r="AT186" i="74"/>
  <c r="AG206" i="74"/>
  <c r="H173" i="74"/>
  <c r="H176" i="74" s="1"/>
  <c r="H171" i="74"/>
  <c r="R173" i="74"/>
  <c r="R176" i="74" s="1"/>
  <c r="R171" i="74"/>
  <c r="AB173" i="74"/>
  <c r="AB176" i="74" s="1"/>
  <c r="AB171" i="74"/>
  <c r="AJ173" i="74"/>
  <c r="AJ176" i="74" s="1"/>
  <c r="AJ171" i="74"/>
  <c r="AT173" i="74"/>
  <c r="AT176" i="74" s="1"/>
  <c r="AT171" i="74"/>
  <c r="L171" i="74"/>
  <c r="AD176" i="74"/>
  <c r="D183" i="74"/>
  <c r="D186" i="74" s="1"/>
  <c r="D181" i="74"/>
  <c r="L183" i="74"/>
  <c r="L186" i="74" s="1"/>
  <c r="L181" i="74"/>
  <c r="V183" i="74"/>
  <c r="V186" i="74" s="1"/>
  <c r="V181" i="74"/>
  <c r="AF183" i="74"/>
  <c r="AF186" i="74" s="1"/>
  <c r="AF181" i="74"/>
  <c r="AP183" i="74"/>
  <c r="AP186" i="74" s="1"/>
  <c r="AP181" i="74"/>
  <c r="AJ181" i="74"/>
  <c r="J151" i="74"/>
  <c r="T151" i="74"/>
  <c r="AD151" i="74"/>
  <c r="AN151" i="74"/>
  <c r="AV151" i="74"/>
  <c r="F161" i="74"/>
  <c r="P161" i="74"/>
  <c r="X161" i="74"/>
  <c r="AH161" i="74"/>
  <c r="AR161" i="74"/>
  <c r="I176" i="74"/>
  <c r="S176" i="74"/>
  <c r="AU176" i="74"/>
  <c r="AF176" i="74"/>
  <c r="E186" i="74"/>
  <c r="M186" i="74"/>
  <c r="AG186" i="74"/>
  <c r="AQ186" i="74"/>
  <c r="R186" i="74"/>
  <c r="K151" i="74"/>
  <c r="U151" i="74"/>
  <c r="AE151" i="74"/>
  <c r="AO151" i="74"/>
  <c r="AW151" i="74"/>
  <c r="J171" i="74"/>
  <c r="T171" i="74"/>
  <c r="AD171" i="74"/>
  <c r="AN171" i="74"/>
  <c r="AV171" i="74"/>
  <c r="X186" i="74"/>
  <c r="AB186" i="74"/>
  <c r="AF171" i="74"/>
  <c r="J176" i="74"/>
  <c r="R181" i="74"/>
  <c r="E171" i="74"/>
  <c r="M171" i="74"/>
  <c r="W171" i="74"/>
  <c r="AG171" i="74"/>
  <c r="AQ171" i="74"/>
  <c r="K173" i="74"/>
  <c r="K176" i="74" s="1"/>
  <c r="U173" i="74"/>
  <c r="U176" i="74" s="1"/>
  <c r="AE173" i="74"/>
  <c r="AE176" i="74" s="1"/>
  <c r="AO173" i="74"/>
  <c r="AO176" i="74" s="1"/>
  <c r="AW173" i="74"/>
  <c r="AW176" i="74" s="1"/>
  <c r="I181" i="74"/>
  <c r="S181" i="74"/>
  <c r="AC181" i="74"/>
  <c r="AK181" i="74"/>
  <c r="AU181" i="74"/>
  <c r="G183" i="74"/>
  <c r="G186" i="74" s="1"/>
  <c r="Q183" i="74"/>
  <c r="Q186" i="74" s="1"/>
  <c r="Y183" i="74"/>
  <c r="Y186" i="74" s="1"/>
  <c r="AI183" i="74"/>
  <c r="AI186" i="74" s="1"/>
  <c r="AS183" i="74"/>
  <c r="AS186" i="74" s="1"/>
  <c r="I191" i="74"/>
  <c r="S191" i="74"/>
  <c r="AC191" i="74"/>
  <c r="AK191" i="74"/>
  <c r="AU191" i="74"/>
  <c r="U191" i="74"/>
  <c r="AK196" i="74"/>
  <c r="E201" i="74"/>
  <c r="M201" i="74"/>
  <c r="W201" i="74"/>
  <c r="AG201" i="74"/>
  <c r="AQ201" i="74"/>
  <c r="AI206" i="74"/>
  <c r="E226" i="74"/>
  <c r="X236" i="74"/>
  <c r="G171" i="74"/>
  <c r="Q171" i="74"/>
  <c r="Y171" i="74"/>
  <c r="AI171" i="74"/>
  <c r="AS171" i="74"/>
  <c r="K181" i="74"/>
  <c r="U181" i="74"/>
  <c r="AE181" i="74"/>
  <c r="AO181" i="74"/>
  <c r="AW181" i="74"/>
  <c r="AE191" i="74"/>
  <c r="I196" i="74"/>
  <c r="G201" i="74"/>
  <c r="Y201" i="74"/>
  <c r="AS201" i="74"/>
  <c r="G206" i="74"/>
  <c r="AS206" i="74"/>
  <c r="V196" i="74"/>
  <c r="AF196" i="74"/>
  <c r="AP196" i="74"/>
  <c r="AG191" i="74"/>
  <c r="K196" i="74"/>
  <c r="AW196" i="74"/>
  <c r="H206" i="74"/>
  <c r="R206" i="74"/>
  <c r="AB206" i="74"/>
  <c r="AJ206" i="74"/>
  <c r="AT206" i="74"/>
  <c r="I201" i="74"/>
  <c r="AC201" i="74"/>
  <c r="AU201" i="74"/>
  <c r="J216" i="74"/>
  <c r="I171" i="74"/>
  <c r="S171" i="74"/>
  <c r="AC171" i="74"/>
  <c r="AK171" i="74"/>
  <c r="AU171" i="74"/>
  <c r="E181" i="74"/>
  <c r="M181" i="74"/>
  <c r="W181" i="74"/>
  <c r="AG181" i="74"/>
  <c r="AQ181" i="74"/>
  <c r="M196" i="74"/>
  <c r="W196" i="74"/>
  <c r="AG196" i="74"/>
  <c r="AO191" i="74"/>
  <c r="I206" i="74"/>
  <c r="Q206" i="74"/>
  <c r="F196" i="74"/>
  <c r="P196" i="74"/>
  <c r="X196" i="74"/>
  <c r="AH196" i="74"/>
  <c r="AR196" i="74"/>
  <c r="W206" i="74"/>
  <c r="D213" i="74"/>
  <c r="D216" i="74" s="1"/>
  <c r="D211" i="74"/>
  <c r="L213" i="74"/>
  <c r="L216" i="74" s="1"/>
  <c r="L211" i="74"/>
  <c r="V213" i="74"/>
  <c r="V216" i="74" s="1"/>
  <c r="V211" i="74"/>
  <c r="AF213" i="74"/>
  <c r="AF216" i="74" s="1"/>
  <c r="AF211" i="74"/>
  <c r="AP213" i="74"/>
  <c r="AP216" i="74" s="1"/>
  <c r="AP211" i="74"/>
  <c r="R216" i="74"/>
  <c r="H223" i="74"/>
  <c r="H226" i="74" s="1"/>
  <c r="H221" i="74"/>
  <c r="R223" i="74"/>
  <c r="R226" i="74" s="1"/>
  <c r="R221" i="74"/>
  <c r="AB223" i="74"/>
  <c r="AB226" i="74" s="1"/>
  <c r="AB221" i="74"/>
  <c r="AJ223" i="74"/>
  <c r="AJ226" i="74" s="1"/>
  <c r="AJ221" i="74"/>
  <c r="AT223" i="74"/>
  <c r="AT226" i="74" s="1"/>
  <c r="AT221" i="74"/>
  <c r="AF226" i="74"/>
  <c r="G193" i="74"/>
  <c r="G196" i="74" s="1"/>
  <c r="G191" i="74"/>
  <c r="Q193" i="74"/>
  <c r="Q196" i="74" s="1"/>
  <c r="Q191" i="74"/>
  <c r="Y193" i="74"/>
  <c r="Y196" i="74" s="1"/>
  <c r="Y191" i="74"/>
  <c r="AI193" i="74"/>
  <c r="AI196" i="74" s="1"/>
  <c r="AI191" i="74"/>
  <c r="AS193" i="74"/>
  <c r="AS196" i="74" s="1"/>
  <c r="AS191" i="74"/>
  <c r="K191" i="74"/>
  <c r="AW191" i="74"/>
  <c r="AC196" i="74"/>
  <c r="K203" i="74"/>
  <c r="K206" i="74" s="1"/>
  <c r="K201" i="74"/>
  <c r="U203" i="74"/>
  <c r="U206" i="74" s="1"/>
  <c r="U201" i="74"/>
  <c r="AE203" i="74"/>
  <c r="AE206" i="74" s="1"/>
  <c r="AE201" i="74"/>
  <c r="AO203" i="74"/>
  <c r="AO206" i="74" s="1"/>
  <c r="AO201" i="74"/>
  <c r="AW203" i="74"/>
  <c r="AW206" i="74" s="1"/>
  <c r="AW201" i="74"/>
  <c r="Q201" i="74"/>
  <c r="AI201" i="74"/>
  <c r="Y206" i="74"/>
  <c r="D191" i="74"/>
  <c r="L191" i="74"/>
  <c r="V191" i="74"/>
  <c r="AF191" i="74"/>
  <c r="AP191" i="74"/>
  <c r="J193" i="74"/>
  <c r="J196" i="74" s="1"/>
  <c r="T193" i="74"/>
  <c r="T196" i="74" s="1"/>
  <c r="AD193" i="74"/>
  <c r="AD196" i="74" s="1"/>
  <c r="AN193" i="74"/>
  <c r="AN196" i="74" s="1"/>
  <c r="AV193" i="74"/>
  <c r="AV196" i="74" s="1"/>
  <c r="H201" i="74"/>
  <c r="R201" i="74"/>
  <c r="AB201" i="74"/>
  <c r="AJ201" i="74"/>
  <c r="AT201" i="74"/>
  <c r="E213" i="74"/>
  <c r="E216" i="74" s="1"/>
  <c r="E211" i="74"/>
  <c r="M213" i="74"/>
  <c r="M216" i="74" s="1"/>
  <c r="M211" i="74"/>
  <c r="W213" i="74"/>
  <c r="W216" i="74" s="1"/>
  <c r="W211" i="74"/>
  <c r="AG213" i="74"/>
  <c r="AG216" i="74" s="1"/>
  <c r="AG211" i="74"/>
  <c r="AQ213" i="74"/>
  <c r="AQ216" i="74" s="1"/>
  <c r="AQ211" i="74"/>
  <c r="I223" i="74"/>
  <c r="I226" i="74" s="1"/>
  <c r="I221" i="74"/>
  <c r="S223" i="74"/>
  <c r="S226" i="74" s="1"/>
  <c r="S221" i="74"/>
  <c r="AC223" i="74"/>
  <c r="AC226" i="74" s="1"/>
  <c r="AC221" i="74"/>
  <c r="AK223" i="74"/>
  <c r="AK226" i="74" s="1"/>
  <c r="AK221" i="74"/>
  <c r="AU223" i="74"/>
  <c r="AU226" i="74" s="1"/>
  <c r="AU221" i="74"/>
  <c r="AG226" i="74"/>
  <c r="P243" i="74"/>
  <c r="P246" i="74" s="1"/>
  <c r="P241" i="74"/>
  <c r="X243" i="74"/>
  <c r="X246" i="74" s="1"/>
  <c r="X241" i="74"/>
  <c r="AH243" i="74"/>
  <c r="AH246" i="74" s="1"/>
  <c r="AH241" i="74"/>
  <c r="F191" i="74"/>
  <c r="P191" i="74"/>
  <c r="X191" i="74"/>
  <c r="AH191" i="74"/>
  <c r="AR191" i="74"/>
  <c r="H211" i="74"/>
  <c r="R211" i="74"/>
  <c r="AB211" i="74"/>
  <c r="AJ211" i="74"/>
  <c r="AT211" i="74"/>
  <c r="D221" i="74"/>
  <c r="L221" i="74"/>
  <c r="V221" i="74"/>
  <c r="AF221" i="74"/>
  <c r="AP221" i="74"/>
  <c r="L226" i="74"/>
  <c r="AR241" i="74"/>
  <c r="AN246" i="74"/>
  <c r="H191" i="74"/>
  <c r="R191" i="74"/>
  <c r="AB191" i="74"/>
  <c r="AJ191" i="74"/>
  <c r="AT191" i="74"/>
  <c r="D201" i="74"/>
  <c r="L201" i="74"/>
  <c r="V201" i="74"/>
  <c r="AF201" i="74"/>
  <c r="AP201" i="74"/>
  <c r="I211" i="74"/>
  <c r="S211" i="74"/>
  <c r="AC211" i="74"/>
  <c r="AK211" i="74"/>
  <c r="AU211" i="74"/>
  <c r="AK216" i="74"/>
  <c r="E221" i="74"/>
  <c r="M221" i="74"/>
  <c r="W221" i="74"/>
  <c r="AG221" i="74"/>
  <c r="AQ221" i="74"/>
  <c r="M226" i="74"/>
  <c r="T216" i="74"/>
  <c r="AV216" i="74"/>
  <c r="H216" i="74"/>
  <c r="AT216" i="74"/>
  <c r="V226" i="74"/>
  <c r="AV246" i="74"/>
  <c r="W226" i="74"/>
  <c r="G231" i="74"/>
  <c r="G233" i="74"/>
  <c r="G236" i="74" s="1"/>
  <c r="Q231" i="74"/>
  <c r="Q233" i="74"/>
  <c r="Q236" i="74" s="1"/>
  <c r="Y231" i="74"/>
  <c r="Y233" i="74"/>
  <c r="Y236" i="74" s="1"/>
  <c r="AI231" i="74"/>
  <c r="AI233" i="74"/>
  <c r="AI236" i="74" s="1"/>
  <c r="AS231" i="74"/>
  <c r="AS233" i="74"/>
  <c r="AS236" i="74" s="1"/>
  <c r="H231" i="74"/>
  <c r="AW236" i="74"/>
  <c r="H243" i="74"/>
  <c r="H246" i="74" s="1"/>
  <c r="H241" i="74"/>
  <c r="R243" i="74"/>
  <c r="R246" i="74" s="1"/>
  <c r="R241" i="74"/>
  <c r="AB243" i="74"/>
  <c r="AB246" i="74" s="1"/>
  <c r="AB241" i="74"/>
  <c r="AJ243" i="74"/>
  <c r="AJ246" i="74" s="1"/>
  <c r="AJ241" i="74"/>
  <c r="AT243" i="74"/>
  <c r="AT246" i="74" s="1"/>
  <c r="AT241" i="74"/>
  <c r="L241" i="74"/>
  <c r="AD246" i="74"/>
  <c r="J231" i="74"/>
  <c r="AJ231" i="74"/>
  <c r="AB236" i="74"/>
  <c r="AF246" i="74"/>
  <c r="F211" i="74"/>
  <c r="P211" i="74"/>
  <c r="X211" i="74"/>
  <c r="AH211" i="74"/>
  <c r="AR211" i="74"/>
  <c r="J221" i="74"/>
  <c r="T221" i="74"/>
  <c r="AD221" i="74"/>
  <c r="AN221" i="74"/>
  <c r="AV221" i="74"/>
  <c r="AN231" i="74"/>
  <c r="F236" i="74"/>
  <c r="AE236" i="74"/>
  <c r="J241" i="74"/>
  <c r="T241" i="74"/>
  <c r="AD241" i="74"/>
  <c r="AN241" i="74"/>
  <c r="AV241" i="74"/>
  <c r="V241" i="74"/>
  <c r="G211" i="74"/>
  <c r="Q211" i="74"/>
  <c r="Y211" i="74"/>
  <c r="AI211" i="74"/>
  <c r="AS211" i="74"/>
  <c r="K221" i="74"/>
  <c r="U221" i="74"/>
  <c r="AE221" i="74"/>
  <c r="AO221" i="74"/>
  <c r="AW221" i="74"/>
  <c r="J236" i="74"/>
  <c r="T236" i="74"/>
  <c r="AD236" i="74"/>
  <c r="AN236" i="74"/>
  <c r="AV236" i="74"/>
  <c r="R231" i="74"/>
  <c r="H236" i="74"/>
  <c r="AH236" i="74"/>
  <c r="D246" i="74"/>
  <c r="AP246" i="74"/>
  <c r="K231" i="74"/>
  <c r="U231" i="74"/>
  <c r="AE231" i="74"/>
  <c r="AO231" i="74"/>
  <c r="AW231" i="74"/>
  <c r="T231" i="74"/>
  <c r="AT231" i="74"/>
  <c r="K236" i="74"/>
  <c r="AJ236" i="74"/>
  <c r="AF241" i="74"/>
  <c r="J246" i="74"/>
  <c r="D233" i="74"/>
  <c r="D236" i="74" s="1"/>
  <c r="D231" i="74"/>
  <c r="L233" i="74"/>
  <c r="L236" i="74" s="1"/>
  <c r="L231" i="74"/>
  <c r="V233" i="74"/>
  <c r="V236" i="74" s="1"/>
  <c r="V231" i="74"/>
  <c r="AF233" i="74"/>
  <c r="AF236" i="74" s="1"/>
  <c r="AF231" i="74"/>
  <c r="AP233" i="74"/>
  <c r="AP236" i="74" s="1"/>
  <c r="AP231" i="74"/>
  <c r="AV231" i="74"/>
  <c r="AO236" i="74"/>
  <c r="L246" i="74"/>
  <c r="I231" i="74"/>
  <c r="S231" i="74"/>
  <c r="AC231" i="74"/>
  <c r="AK231" i="74"/>
  <c r="AU231" i="74"/>
  <c r="E241" i="74"/>
  <c r="M241" i="74"/>
  <c r="W241" i="74"/>
  <c r="AG241" i="74"/>
  <c r="AQ241" i="74"/>
  <c r="K243" i="74"/>
  <c r="K246" i="74" s="1"/>
  <c r="U243" i="74"/>
  <c r="U246" i="74" s="1"/>
  <c r="AE243" i="74"/>
  <c r="AE246" i="74" s="1"/>
  <c r="AO243" i="74"/>
  <c r="AO246" i="74" s="1"/>
  <c r="AW243" i="74"/>
  <c r="AW246" i="74" s="1"/>
  <c r="G241" i="74"/>
  <c r="Q241" i="74"/>
  <c r="Y241" i="74"/>
  <c r="AI241" i="74"/>
  <c r="AS241" i="74"/>
  <c r="I241" i="74"/>
  <c r="S241" i="74"/>
  <c r="AC241" i="74"/>
  <c r="AK241" i="74"/>
  <c r="AU241" i="74"/>
  <c r="BM186" i="74" l="1"/>
  <c r="BM126" i="74"/>
  <c r="BM26" i="74"/>
  <c r="BM216" i="74"/>
  <c r="BM46" i="74"/>
  <c r="BM96" i="74"/>
  <c r="BM66" i="74"/>
  <c r="BL216" i="74"/>
  <c r="BL66" i="74"/>
  <c r="BL186" i="74"/>
  <c r="BL96" i="74"/>
  <c r="BL156" i="74"/>
  <c r="BM156" i="74"/>
  <c r="BM196" i="74"/>
  <c r="BL36" i="74"/>
  <c r="BM106" i="74"/>
  <c r="BM166" i="74"/>
  <c r="BL226" i="74"/>
  <c r="BM176" i="74"/>
  <c r="BL196" i="74"/>
  <c r="BM236" i="74"/>
  <c r="BL136" i="74"/>
  <c r="BM146" i="74"/>
  <c r="BM206" i="74"/>
  <c r="BM56" i="74"/>
  <c r="BL16" i="74"/>
  <c r="BM226" i="74"/>
  <c r="BL236" i="74"/>
  <c r="BL146" i="74"/>
  <c r="BM76" i="74"/>
  <c r="BL76" i="74"/>
  <c r="BL86" i="74"/>
  <c r="BL106" i="74"/>
  <c r="AV36" i="74"/>
  <c r="BM246" i="74"/>
  <c r="BL206" i="74"/>
  <c r="BL166" i="74"/>
  <c r="BM116" i="74"/>
  <c r="BM86" i="74"/>
  <c r="BL56" i="74"/>
  <c r="BL116" i="74"/>
  <c r="BL246" i="74"/>
  <c r="BL176" i="74"/>
  <c r="BM136" i="74"/>
  <c r="BM16" i="74"/>
  <c r="BL46" i="74"/>
  <c r="AQ36" i="74"/>
  <c r="AP36" i="74"/>
  <c r="BM36" i="74" s="1"/>
  <c r="L69" i="37"/>
  <c r="L74" i="37"/>
  <c r="M64" i="62"/>
  <c r="L64" i="37" s="1"/>
  <c r="BJ36" i="74" s="1"/>
  <c r="I12" i="55"/>
  <c r="AX106" i="74" l="1"/>
  <c r="BJ176" i="74"/>
  <c r="BJ96" i="74"/>
  <c r="AX186" i="74"/>
  <c r="AX96" i="74"/>
  <c r="AL176" i="74"/>
  <c r="AL96" i="74"/>
  <c r="AL246" i="74"/>
  <c r="AL166" i="74"/>
  <c r="AL86" i="74"/>
  <c r="BJ246" i="74"/>
  <c r="BJ166" i="74"/>
  <c r="BJ86" i="74"/>
  <c r="AX176" i="74"/>
  <c r="BJ236" i="74"/>
  <c r="BJ156" i="74"/>
  <c r="AX246" i="74"/>
  <c r="AX166" i="74"/>
  <c r="AL236" i="74"/>
  <c r="AL156" i="74"/>
  <c r="AX86" i="74"/>
  <c r="BJ146" i="74"/>
  <c r="AX236" i="74"/>
  <c r="AX156" i="74"/>
  <c r="AL226" i="74"/>
  <c r="AL146" i="74"/>
  <c r="BJ226" i="74"/>
  <c r="BJ216" i="74"/>
  <c r="BJ136" i="74"/>
  <c r="AX226" i="74"/>
  <c r="AX146" i="74"/>
  <c r="AL216" i="74"/>
  <c r="AL136" i="74"/>
  <c r="BJ206" i="74"/>
  <c r="BJ126" i="74"/>
  <c r="AX216" i="74"/>
  <c r="AX136" i="74"/>
  <c r="AL206" i="74"/>
  <c r="AL126" i="74"/>
  <c r="BJ196" i="74"/>
  <c r="BJ116" i="74"/>
  <c r="AX206" i="74"/>
  <c r="AX126" i="74"/>
  <c r="AL196" i="74"/>
  <c r="AL116" i="74"/>
  <c r="BJ186" i="74"/>
  <c r="BJ106" i="74"/>
  <c r="AX196" i="74"/>
  <c r="AX116" i="74"/>
  <c r="AL186" i="74"/>
  <c r="AL106" i="74"/>
  <c r="AX66" i="74"/>
  <c r="AX56" i="74"/>
  <c r="AX46" i="74"/>
  <c r="BJ76" i="74"/>
  <c r="AL76" i="74"/>
  <c r="BJ66" i="74"/>
  <c r="AL66" i="74"/>
  <c r="BJ56" i="74"/>
  <c r="AL56" i="74"/>
  <c r="BJ46" i="74"/>
  <c r="AL46" i="74"/>
  <c r="AX76" i="74"/>
  <c r="N16" i="74"/>
  <c r="AX26" i="74"/>
  <c r="Z16" i="74"/>
  <c r="N26" i="74"/>
  <c r="AL16" i="74"/>
  <c r="AX36" i="74"/>
  <c r="Z36" i="74"/>
  <c r="N36" i="74"/>
  <c r="AL36" i="74"/>
  <c r="BJ26" i="74"/>
  <c r="AX16" i="74"/>
  <c r="BJ16" i="74"/>
  <c r="Z26" i="74"/>
  <c r="AL26" i="74"/>
  <c r="AC73" i="41"/>
  <c r="AE74" i="41" s="1"/>
  <c r="BV177" i="41" l="1"/>
  <c r="BA177" i="41"/>
  <c r="AZ177" i="41"/>
  <c r="AY177" i="41"/>
  <c r="AO177" i="41"/>
  <c r="AN177" i="41"/>
  <c r="AC177" i="41"/>
  <c r="I177" i="41"/>
  <c r="H177" i="41"/>
  <c r="G177" i="41"/>
  <c r="CA176" i="41"/>
  <c r="BF176" i="41"/>
  <c r="BE176" i="41"/>
  <c r="BD176" i="41"/>
  <c r="AT176" i="41"/>
  <c r="AS176" i="41"/>
  <c r="AJ176" i="41"/>
  <c r="AI176" i="41"/>
  <c r="AH176" i="41"/>
  <c r="Y176" i="41"/>
  <c r="X176" i="41"/>
  <c r="W176" i="41"/>
  <c r="N176" i="41"/>
  <c r="M176" i="41"/>
  <c r="L176" i="41"/>
  <c r="BW199" i="41"/>
  <c r="BU199" i="41"/>
  <c r="AP199" i="41"/>
  <c r="AJ80" i="43" l="1"/>
  <c r="AH80" i="43"/>
  <c r="X80" i="42" l="1"/>
  <c r="O12" i="49" l="1"/>
  <c r="O19" i="49" l="1"/>
  <c r="AM20" i="49"/>
  <c r="O9" i="49"/>
  <c r="N9" i="49"/>
  <c r="O8" i="49"/>
  <c r="BO38" i="41" l="1"/>
  <c r="N8" i="49"/>
  <c r="F37" i="36"/>
  <c r="F36" i="36"/>
  <c r="F35" i="36"/>
  <c r="F34" i="36"/>
  <c r="F33" i="36"/>
  <c r="F32" i="36"/>
  <c r="F31" i="36"/>
  <c r="F30" i="36"/>
  <c r="F29" i="36"/>
  <c r="F28" i="36"/>
  <c r="F27" i="36"/>
  <c r="F26" i="36"/>
  <c r="F25" i="36"/>
  <c r="F24" i="36"/>
  <c r="F23" i="36"/>
  <c r="F22" i="36"/>
  <c r="F21" i="36"/>
  <c r="F18" i="36"/>
  <c r="F17" i="36"/>
  <c r="F16" i="36"/>
  <c r="F15" i="36"/>
  <c r="F12" i="36"/>
  <c r="F11" i="36"/>
  <c r="F10" i="36"/>
  <c r="AA32" i="50" l="1"/>
  <c r="AA31" i="50"/>
  <c r="AA30" i="50"/>
  <c r="AA24" i="50"/>
  <c r="AA23" i="50"/>
  <c r="AA22" i="50"/>
  <c r="AA21" i="50"/>
  <c r="AA20" i="50"/>
  <c r="AA19" i="50"/>
  <c r="AA18" i="50"/>
  <c r="AA17" i="50"/>
  <c r="AA16" i="50"/>
  <c r="AA15" i="50"/>
  <c r="AA14" i="50"/>
  <c r="AA13" i="50"/>
  <c r="AA12" i="50"/>
  <c r="AA11" i="50"/>
  <c r="AA10" i="50"/>
  <c r="AA9" i="50"/>
  <c r="AA8" i="50"/>
  <c r="AA7" i="50"/>
  <c r="AA6" i="50"/>
  <c r="AA5" i="50"/>
  <c r="AA4" i="50"/>
  <c r="Q33" i="60"/>
  <c r="Q32" i="60"/>
  <c r="Q31" i="60"/>
  <c r="Q30" i="60"/>
  <c r="Q29" i="60"/>
  <c r="Q28" i="60"/>
  <c r="Q27" i="60"/>
  <c r="Q26" i="60"/>
  <c r="Q25" i="60"/>
  <c r="Q24" i="60"/>
  <c r="Q23" i="60"/>
  <c r="Q22" i="60"/>
  <c r="Q21" i="60"/>
  <c r="Q20" i="60"/>
  <c r="Q19" i="60"/>
  <c r="Q18" i="60"/>
  <c r="Q17" i="60"/>
  <c r="Q16" i="60"/>
  <c r="Q15" i="60"/>
  <c r="Q14" i="60"/>
  <c r="Q5" i="60"/>
  <c r="Q6" i="60"/>
  <c r="Q7" i="60"/>
  <c r="Q4" i="60"/>
  <c r="AA25" i="50" l="1"/>
  <c r="AB4" i="50"/>
  <c r="AB13" i="50"/>
  <c r="AB21" i="50"/>
  <c r="AB19" i="50"/>
  <c r="AB17" i="50"/>
  <c r="AB25" i="50"/>
  <c r="AB15" i="50"/>
  <c r="AB23" i="50"/>
  <c r="AB11" i="50"/>
  <c r="AB9" i="50"/>
  <c r="AB7" i="50"/>
  <c r="AB5" i="50"/>
  <c r="AB24" i="50"/>
  <c r="AB22" i="50"/>
  <c r="AB20" i="50"/>
  <c r="AB18" i="50"/>
  <c r="AB16" i="50"/>
  <c r="AB14" i="50"/>
  <c r="AB12" i="50"/>
  <c r="AB10" i="50"/>
  <c r="AB8" i="50"/>
  <c r="AB6" i="50"/>
  <c r="M26" i="12" l="1"/>
  <c r="M25" i="12"/>
  <c r="M24" i="12"/>
  <c r="M23" i="12"/>
  <c r="M22" i="12"/>
  <c r="M21" i="12"/>
  <c r="M20" i="12"/>
  <c r="M19" i="12"/>
  <c r="M18" i="12"/>
  <c r="M17" i="12"/>
  <c r="M16" i="12"/>
  <c r="M15" i="12"/>
  <c r="M14" i="12"/>
  <c r="M13" i="12"/>
  <c r="M12" i="12"/>
  <c r="M11" i="12"/>
  <c r="M10" i="12"/>
  <c r="M9" i="12"/>
  <c r="M8" i="12"/>
  <c r="M7" i="12"/>
  <c r="M6" i="12"/>
  <c r="O6" i="12" s="1"/>
  <c r="AZ239" i="38"/>
  <c r="BO239" i="38" s="1"/>
  <c r="BA239" i="38"/>
  <c r="BP239" i="38" s="1"/>
  <c r="BB239" i="38"/>
  <c r="BQ239" i="38" s="1"/>
  <c r="BC239" i="38"/>
  <c r="BR239" i="38" s="1"/>
  <c r="BD239" i="38"/>
  <c r="BS239" i="38" s="1"/>
  <c r="BE239" i="38"/>
  <c r="BT239" i="38" s="1"/>
  <c r="BF239" i="38"/>
  <c r="BU239" i="38" s="1"/>
  <c r="BG239" i="38"/>
  <c r="BV239" i="38" s="1"/>
  <c r="BH239" i="38"/>
  <c r="BW239" i="38" s="1"/>
  <c r="BI239" i="38"/>
  <c r="BX239" i="38" s="1"/>
  <c r="AZ240" i="38"/>
  <c r="BO240" i="38" s="1"/>
  <c r="BA240" i="38"/>
  <c r="BP240" i="38" s="1"/>
  <c r="BB240" i="38"/>
  <c r="BQ240" i="38" s="1"/>
  <c r="BC240" i="38"/>
  <c r="BR240" i="38" s="1"/>
  <c r="BD240" i="38"/>
  <c r="BS240" i="38" s="1"/>
  <c r="BE240" i="38"/>
  <c r="BT240" i="38" s="1"/>
  <c r="BF240" i="38"/>
  <c r="BU240" i="38" s="1"/>
  <c r="BG240" i="38"/>
  <c r="BV240" i="38" s="1"/>
  <c r="BH240" i="38"/>
  <c r="BW240" i="38" s="1"/>
  <c r="BI240" i="38"/>
  <c r="BX240" i="38" s="1"/>
  <c r="BA238" i="38"/>
  <c r="BP238" i="38" s="1"/>
  <c r="BB238" i="38"/>
  <c r="BQ238" i="38" s="1"/>
  <c r="BC238" i="38"/>
  <c r="BD238" i="38"/>
  <c r="BS238" i="38" s="1"/>
  <c r="BE238" i="38"/>
  <c r="BT238" i="38" s="1"/>
  <c r="BF238" i="38"/>
  <c r="BG238" i="38"/>
  <c r="BH238" i="38"/>
  <c r="BW238" i="38" s="1"/>
  <c r="BI238" i="38"/>
  <c r="BX238" i="38" s="1"/>
  <c r="AZ229" i="38"/>
  <c r="BO229" i="38" s="1"/>
  <c r="BA229" i="38"/>
  <c r="BP229" i="38" s="1"/>
  <c r="BB229" i="38"/>
  <c r="BQ229" i="38" s="1"/>
  <c r="BC229" i="38"/>
  <c r="BR229" i="38" s="1"/>
  <c r="BD229" i="38"/>
  <c r="BS229" i="38" s="1"/>
  <c r="BE229" i="38"/>
  <c r="BT229" i="38" s="1"/>
  <c r="BF229" i="38"/>
  <c r="BU229" i="38" s="1"/>
  <c r="BG229" i="38"/>
  <c r="BV229" i="38" s="1"/>
  <c r="BH229" i="38"/>
  <c r="BW229" i="38" s="1"/>
  <c r="BI229" i="38"/>
  <c r="BX229" i="38" s="1"/>
  <c r="AZ230" i="38"/>
  <c r="BO230" i="38" s="1"/>
  <c r="BA230" i="38"/>
  <c r="BP230" i="38" s="1"/>
  <c r="BB230" i="38"/>
  <c r="BQ230" i="38" s="1"/>
  <c r="BC230" i="38"/>
  <c r="BR230" i="38" s="1"/>
  <c r="BD230" i="38"/>
  <c r="BS230" i="38" s="1"/>
  <c r="BE230" i="38"/>
  <c r="BT230" i="38" s="1"/>
  <c r="BF230" i="38"/>
  <c r="BU230" i="38" s="1"/>
  <c r="BG230" i="38"/>
  <c r="BV230" i="38" s="1"/>
  <c r="BH230" i="38"/>
  <c r="BW230" i="38" s="1"/>
  <c r="BI230" i="38"/>
  <c r="BX230" i="38" s="1"/>
  <c r="BA228" i="38"/>
  <c r="BB228" i="38"/>
  <c r="BQ228" i="38" s="1"/>
  <c r="BC228" i="38"/>
  <c r="BR228" i="38" s="1"/>
  <c r="BD228" i="38"/>
  <c r="BE228" i="38"/>
  <c r="BT228" i="38" s="1"/>
  <c r="BF228" i="38"/>
  <c r="BU228" i="38" s="1"/>
  <c r="BG228" i="38"/>
  <c r="BV228" i="38" s="1"/>
  <c r="BH228" i="38"/>
  <c r="BW228" i="38" s="1"/>
  <c r="BI228" i="38"/>
  <c r="AZ219" i="38"/>
  <c r="BO219" i="38" s="1"/>
  <c r="BA219" i="38"/>
  <c r="BP219" i="38" s="1"/>
  <c r="BB219" i="38"/>
  <c r="BQ219" i="38" s="1"/>
  <c r="BC219" i="38"/>
  <c r="BR219" i="38" s="1"/>
  <c r="BD219" i="38"/>
  <c r="BS219" i="38" s="1"/>
  <c r="BE219" i="38"/>
  <c r="BT219" i="38" s="1"/>
  <c r="BF219" i="38"/>
  <c r="BU219" i="38" s="1"/>
  <c r="BG219" i="38"/>
  <c r="BV219" i="38" s="1"/>
  <c r="BH219" i="38"/>
  <c r="BW219" i="38" s="1"/>
  <c r="BI219" i="38"/>
  <c r="BX219" i="38" s="1"/>
  <c r="AZ220" i="38"/>
  <c r="BO220" i="38" s="1"/>
  <c r="BA220" i="38"/>
  <c r="BP220" i="38" s="1"/>
  <c r="BB220" i="38"/>
  <c r="BQ220" i="38" s="1"/>
  <c r="BC220" i="38"/>
  <c r="BR220" i="38" s="1"/>
  <c r="BD220" i="38"/>
  <c r="BS220" i="38" s="1"/>
  <c r="BE220" i="38"/>
  <c r="BT220" i="38" s="1"/>
  <c r="BF220" i="38"/>
  <c r="BU220" i="38" s="1"/>
  <c r="BG220" i="38"/>
  <c r="BV220" i="38" s="1"/>
  <c r="BH220" i="38"/>
  <c r="BW220" i="38" s="1"/>
  <c r="BI220" i="38"/>
  <c r="BX220" i="38" s="1"/>
  <c r="BA218" i="38"/>
  <c r="BP218" i="38" s="1"/>
  <c r="BB218" i="38"/>
  <c r="BC218" i="38"/>
  <c r="BD218" i="38"/>
  <c r="BS218" i="38" s="1"/>
  <c r="BE218" i="38"/>
  <c r="BT218" i="38" s="1"/>
  <c r="BF218" i="38"/>
  <c r="BU218" i="38" s="1"/>
  <c r="BG218" i="38"/>
  <c r="BV218" i="38" s="1"/>
  <c r="BH218" i="38"/>
  <c r="BW218" i="38" s="1"/>
  <c r="BI218" i="38"/>
  <c r="BX218" i="38" s="1"/>
  <c r="AZ209" i="38"/>
  <c r="BO209" i="38" s="1"/>
  <c r="BA209" i="38"/>
  <c r="BP209" i="38" s="1"/>
  <c r="BB209" i="38"/>
  <c r="BQ209" i="38" s="1"/>
  <c r="BC209" i="38"/>
  <c r="BR209" i="38" s="1"/>
  <c r="BD209" i="38"/>
  <c r="BS209" i="38" s="1"/>
  <c r="BE209" i="38"/>
  <c r="BT209" i="38" s="1"/>
  <c r="BF209" i="38"/>
  <c r="BU209" i="38" s="1"/>
  <c r="BG209" i="38"/>
  <c r="BV209" i="38" s="1"/>
  <c r="BH209" i="38"/>
  <c r="BW209" i="38" s="1"/>
  <c r="BI209" i="38"/>
  <c r="BX209" i="38" s="1"/>
  <c r="AZ210" i="38"/>
  <c r="BO210" i="38" s="1"/>
  <c r="BA210" i="38"/>
  <c r="BP210" i="38" s="1"/>
  <c r="BB210" i="38"/>
  <c r="BQ210" i="38" s="1"/>
  <c r="BC210" i="38"/>
  <c r="BR210" i="38" s="1"/>
  <c r="BD210" i="38"/>
  <c r="BS210" i="38" s="1"/>
  <c r="BE210" i="38"/>
  <c r="BT210" i="38" s="1"/>
  <c r="BF210" i="38"/>
  <c r="BU210" i="38" s="1"/>
  <c r="BG210" i="38"/>
  <c r="BV210" i="38" s="1"/>
  <c r="BH210" i="38"/>
  <c r="BW210" i="38" s="1"/>
  <c r="BI210" i="38"/>
  <c r="BX210" i="38" s="1"/>
  <c r="BA208" i="38"/>
  <c r="BP208" i="38" s="1"/>
  <c r="BB208" i="38"/>
  <c r="BQ208" i="38" s="1"/>
  <c r="BC208" i="38"/>
  <c r="BR208" i="38" s="1"/>
  <c r="BD208" i="38"/>
  <c r="BE208" i="38"/>
  <c r="BF208" i="38"/>
  <c r="BU208" i="38" s="1"/>
  <c r="BG208" i="38"/>
  <c r="BV208" i="38" s="1"/>
  <c r="BH208" i="38"/>
  <c r="BI208" i="38"/>
  <c r="BX208" i="38" s="1"/>
  <c r="AZ199" i="38"/>
  <c r="BO199" i="38" s="1"/>
  <c r="BA199" i="38"/>
  <c r="BP199" i="38" s="1"/>
  <c r="BB199" i="38"/>
  <c r="BQ199" i="38" s="1"/>
  <c r="BC199" i="38"/>
  <c r="BR199" i="38" s="1"/>
  <c r="BD199" i="38"/>
  <c r="BS199" i="38" s="1"/>
  <c r="BE199" i="38"/>
  <c r="BT199" i="38" s="1"/>
  <c r="BF199" i="38"/>
  <c r="BU199" i="38" s="1"/>
  <c r="BG199" i="38"/>
  <c r="BV199" i="38" s="1"/>
  <c r="BH199" i="38"/>
  <c r="BW199" i="38" s="1"/>
  <c r="BI199" i="38"/>
  <c r="BX199" i="38" s="1"/>
  <c r="AZ200" i="38"/>
  <c r="BO200" i="38" s="1"/>
  <c r="BA200" i="38"/>
  <c r="BP200" i="38" s="1"/>
  <c r="BB200" i="38"/>
  <c r="BQ200" i="38" s="1"/>
  <c r="BC200" i="38"/>
  <c r="BR200" i="38" s="1"/>
  <c r="BD200" i="38"/>
  <c r="BS200" i="38" s="1"/>
  <c r="BE200" i="38"/>
  <c r="BT200" i="38" s="1"/>
  <c r="BF200" i="38"/>
  <c r="BU200" i="38" s="1"/>
  <c r="BG200" i="38"/>
  <c r="BV200" i="38" s="1"/>
  <c r="BH200" i="38"/>
  <c r="BW200" i="38" s="1"/>
  <c r="BI200" i="38"/>
  <c r="BX200" i="38" s="1"/>
  <c r="BA198" i="38"/>
  <c r="BP198" i="38" s="1"/>
  <c r="BB198" i="38"/>
  <c r="BC198" i="38"/>
  <c r="BD198" i="38"/>
  <c r="BS198" i="38" s="1"/>
  <c r="BE198" i="38"/>
  <c r="BT198" i="38" s="1"/>
  <c r="BF198" i="38"/>
  <c r="BU198" i="38" s="1"/>
  <c r="BG198" i="38"/>
  <c r="BV198" i="38" s="1"/>
  <c r="BH198" i="38"/>
  <c r="BW198" i="38" s="1"/>
  <c r="BI198" i="38"/>
  <c r="BX198" i="38" s="1"/>
  <c r="AZ189" i="38"/>
  <c r="BO189" i="38" s="1"/>
  <c r="BA189" i="38"/>
  <c r="BP189" i="38" s="1"/>
  <c r="BB189" i="38"/>
  <c r="BQ189" i="38" s="1"/>
  <c r="BC189" i="38"/>
  <c r="BR189" i="38" s="1"/>
  <c r="BD189" i="38"/>
  <c r="BS189" i="38" s="1"/>
  <c r="BE189" i="38"/>
  <c r="BT189" i="38" s="1"/>
  <c r="BF189" i="38"/>
  <c r="BU189" i="38" s="1"/>
  <c r="BG189" i="38"/>
  <c r="BV189" i="38" s="1"/>
  <c r="BH189" i="38"/>
  <c r="BW189" i="38" s="1"/>
  <c r="BI189" i="38"/>
  <c r="BX189" i="38" s="1"/>
  <c r="AZ190" i="38"/>
  <c r="BO190" i="38" s="1"/>
  <c r="BA190" i="38"/>
  <c r="BP190" i="38" s="1"/>
  <c r="BB190" i="38"/>
  <c r="BQ190" i="38" s="1"/>
  <c r="BC190" i="38"/>
  <c r="BR190" i="38" s="1"/>
  <c r="BD190" i="38"/>
  <c r="BS190" i="38" s="1"/>
  <c r="BE190" i="38"/>
  <c r="BT190" i="38" s="1"/>
  <c r="BF190" i="38"/>
  <c r="BU190" i="38" s="1"/>
  <c r="BG190" i="38"/>
  <c r="BV190" i="38" s="1"/>
  <c r="BH190" i="38"/>
  <c r="BW190" i="38" s="1"/>
  <c r="BI190" i="38"/>
  <c r="BX190" i="38" s="1"/>
  <c r="BI188" i="38"/>
  <c r="BX188" i="38" s="1"/>
  <c r="BA188" i="38"/>
  <c r="BB188" i="38"/>
  <c r="BQ188" i="38" s="1"/>
  <c r="BC188" i="38"/>
  <c r="BR188" i="38" s="1"/>
  <c r="BD188" i="38"/>
  <c r="BE188" i="38"/>
  <c r="BT188" i="38" s="1"/>
  <c r="BF188" i="38"/>
  <c r="BU188" i="38" s="1"/>
  <c r="BG188" i="38"/>
  <c r="BV188" i="38" s="1"/>
  <c r="BH188" i="38"/>
  <c r="BW188" i="38" s="1"/>
  <c r="AZ179" i="38"/>
  <c r="BO179" i="38" s="1"/>
  <c r="BA179" i="38"/>
  <c r="BP179" i="38" s="1"/>
  <c r="BB179" i="38"/>
  <c r="BQ179" i="38" s="1"/>
  <c r="BC179" i="38"/>
  <c r="BR179" i="38" s="1"/>
  <c r="BD179" i="38"/>
  <c r="BS179" i="38" s="1"/>
  <c r="BE179" i="38"/>
  <c r="BT179" i="38" s="1"/>
  <c r="BF179" i="38"/>
  <c r="BU179" i="38" s="1"/>
  <c r="BG179" i="38"/>
  <c r="BV179" i="38" s="1"/>
  <c r="BH179" i="38"/>
  <c r="BW179" i="38" s="1"/>
  <c r="BI179" i="38"/>
  <c r="BX179" i="38" s="1"/>
  <c r="AZ180" i="38"/>
  <c r="BO180" i="38" s="1"/>
  <c r="BA180" i="38"/>
  <c r="BP180" i="38" s="1"/>
  <c r="BB180" i="38"/>
  <c r="BQ180" i="38" s="1"/>
  <c r="BC180" i="38"/>
  <c r="BR180" i="38" s="1"/>
  <c r="BD180" i="38"/>
  <c r="BS180" i="38" s="1"/>
  <c r="BE180" i="38"/>
  <c r="BT180" i="38" s="1"/>
  <c r="BF180" i="38"/>
  <c r="BU180" i="38" s="1"/>
  <c r="BG180" i="38"/>
  <c r="BV180" i="38" s="1"/>
  <c r="BH180" i="38"/>
  <c r="BW180" i="38" s="1"/>
  <c r="BI180" i="38"/>
  <c r="BX180" i="38" s="1"/>
  <c r="BA178" i="38"/>
  <c r="BP178" i="38" s="1"/>
  <c r="BB178" i="38"/>
  <c r="BQ178" i="38" s="1"/>
  <c r="BC178" i="38"/>
  <c r="BR178" i="38" s="1"/>
  <c r="BD178" i="38"/>
  <c r="BE178" i="38"/>
  <c r="BT178" i="38" s="1"/>
  <c r="BF178" i="38"/>
  <c r="BU178" i="38" s="1"/>
  <c r="BG178" i="38"/>
  <c r="BH178" i="38"/>
  <c r="BI178" i="38"/>
  <c r="BX178" i="38" s="1"/>
  <c r="AZ169" i="38"/>
  <c r="BA169" i="38"/>
  <c r="BB169" i="38"/>
  <c r="BC169" i="38"/>
  <c r="BD169" i="38"/>
  <c r="BE169" i="38"/>
  <c r="BF169" i="38"/>
  <c r="BG169" i="38"/>
  <c r="BH169" i="38"/>
  <c r="BI169" i="38"/>
  <c r="AZ170" i="38"/>
  <c r="BA170" i="38"/>
  <c r="BB170" i="38"/>
  <c r="BC170" i="38"/>
  <c r="BD170" i="38"/>
  <c r="BE170" i="38"/>
  <c r="BF170" i="38"/>
  <c r="BG170" i="38"/>
  <c r="BH170" i="38"/>
  <c r="BI170" i="38"/>
  <c r="BA168" i="38"/>
  <c r="BA173" i="38" s="1"/>
  <c r="BB168" i="38"/>
  <c r="BB173" i="38" s="1"/>
  <c r="BC168" i="38"/>
  <c r="BD168" i="38"/>
  <c r="BE168" i="38"/>
  <c r="BE173" i="38" s="1"/>
  <c r="BF168" i="38"/>
  <c r="BG168" i="38"/>
  <c r="BH168" i="38"/>
  <c r="BI168" i="38"/>
  <c r="BI173" i="38" s="1"/>
  <c r="AZ159" i="38"/>
  <c r="BA159" i="38"/>
  <c r="BB159" i="38"/>
  <c r="BC159" i="38"/>
  <c r="BD159" i="38"/>
  <c r="BE159" i="38"/>
  <c r="BF159" i="38"/>
  <c r="BG159" i="38"/>
  <c r="BH159" i="38"/>
  <c r="BI159" i="38"/>
  <c r="AZ160" i="38"/>
  <c r="BA160" i="38"/>
  <c r="BB160" i="38"/>
  <c r="BC160" i="38"/>
  <c r="BD160" i="38"/>
  <c r="BE160" i="38"/>
  <c r="BF160" i="38"/>
  <c r="BG160" i="38"/>
  <c r="BH160" i="38"/>
  <c r="BI160" i="38"/>
  <c r="BA158" i="38"/>
  <c r="BB158" i="38"/>
  <c r="BC158" i="38"/>
  <c r="BC163" i="38" s="1"/>
  <c r="BD158" i="38"/>
  <c r="BD163" i="38" s="1"/>
  <c r="BE158" i="38"/>
  <c r="BF158" i="38"/>
  <c r="BG158" i="38"/>
  <c r="BG163" i="38" s="1"/>
  <c r="BH158" i="38"/>
  <c r="BI158" i="38"/>
  <c r="AZ149" i="38"/>
  <c r="BO149" i="38" s="1"/>
  <c r="BA149" i="38"/>
  <c r="BP149" i="38" s="1"/>
  <c r="BB149" i="38"/>
  <c r="BQ149" i="38" s="1"/>
  <c r="BC149" i="38"/>
  <c r="BR149" i="38" s="1"/>
  <c r="BD149" i="38"/>
  <c r="BS149" i="38" s="1"/>
  <c r="BE149" i="38"/>
  <c r="BT149" i="38" s="1"/>
  <c r="BF149" i="38"/>
  <c r="BU149" i="38" s="1"/>
  <c r="BG149" i="38"/>
  <c r="BV149" i="38" s="1"/>
  <c r="BH149" i="38"/>
  <c r="BW149" i="38" s="1"/>
  <c r="BI149" i="38"/>
  <c r="BX149" i="38" s="1"/>
  <c r="AZ150" i="38"/>
  <c r="BO150" i="38" s="1"/>
  <c r="BA150" i="38"/>
  <c r="BP150" i="38" s="1"/>
  <c r="BB150" i="38"/>
  <c r="BQ150" i="38" s="1"/>
  <c r="BC150" i="38"/>
  <c r="BR150" i="38" s="1"/>
  <c r="BD150" i="38"/>
  <c r="BS150" i="38" s="1"/>
  <c r="BE150" i="38"/>
  <c r="BT150" i="38" s="1"/>
  <c r="BF150" i="38"/>
  <c r="BU150" i="38" s="1"/>
  <c r="BG150" i="38"/>
  <c r="BV150" i="38" s="1"/>
  <c r="BH150" i="38"/>
  <c r="BW150" i="38" s="1"/>
  <c r="BI150" i="38"/>
  <c r="BX150" i="38" s="1"/>
  <c r="BA148" i="38"/>
  <c r="BB148" i="38"/>
  <c r="BC148" i="38"/>
  <c r="BR148" i="38" s="1"/>
  <c r="BD148" i="38"/>
  <c r="BS148" i="38" s="1"/>
  <c r="BE148" i="38"/>
  <c r="BF148" i="38"/>
  <c r="BG148" i="38"/>
  <c r="BV148" i="38" s="1"/>
  <c r="BH148" i="38"/>
  <c r="BW148" i="38" s="1"/>
  <c r="BI148" i="38"/>
  <c r="AZ139" i="38"/>
  <c r="BO139" i="38" s="1"/>
  <c r="BA139" i="38"/>
  <c r="BP139" i="38" s="1"/>
  <c r="BB139" i="38"/>
  <c r="BQ139" i="38" s="1"/>
  <c r="BC139" i="38"/>
  <c r="BR139" i="38" s="1"/>
  <c r="BD139" i="38"/>
  <c r="BS139" i="38" s="1"/>
  <c r="BE139" i="38"/>
  <c r="BT139" i="38" s="1"/>
  <c r="BF139" i="38"/>
  <c r="BU139" i="38" s="1"/>
  <c r="BG139" i="38"/>
  <c r="BV139" i="38" s="1"/>
  <c r="BH139" i="38"/>
  <c r="BW139" i="38" s="1"/>
  <c r="BI139" i="38"/>
  <c r="BX139" i="38" s="1"/>
  <c r="AZ140" i="38"/>
  <c r="BO140" i="38" s="1"/>
  <c r="BA140" i="38"/>
  <c r="BP140" i="38" s="1"/>
  <c r="BB140" i="38"/>
  <c r="BQ140" i="38" s="1"/>
  <c r="BC140" i="38"/>
  <c r="BR140" i="38" s="1"/>
  <c r="BD140" i="38"/>
  <c r="BS140" i="38" s="1"/>
  <c r="BE140" i="38"/>
  <c r="BT140" i="38" s="1"/>
  <c r="BF140" i="38"/>
  <c r="BU140" i="38" s="1"/>
  <c r="BG140" i="38"/>
  <c r="BV140" i="38" s="1"/>
  <c r="BH140" i="38"/>
  <c r="BW140" i="38" s="1"/>
  <c r="BI140" i="38"/>
  <c r="BX140" i="38" s="1"/>
  <c r="BA138" i="38"/>
  <c r="BP138" i="38" s="1"/>
  <c r="BB138" i="38"/>
  <c r="BQ138" i="38" s="1"/>
  <c r="BC138" i="38"/>
  <c r="BD138" i="38"/>
  <c r="BE138" i="38"/>
  <c r="BT138" i="38" s="1"/>
  <c r="BF138" i="38"/>
  <c r="BU138" i="38" s="1"/>
  <c r="BG138" i="38"/>
  <c r="BV138" i="38" s="1"/>
  <c r="BH138" i="38"/>
  <c r="BI138" i="38"/>
  <c r="BX138" i="38" s="1"/>
  <c r="AZ129" i="38"/>
  <c r="BO129" i="38" s="1"/>
  <c r="BA129" i="38"/>
  <c r="BP129" i="38" s="1"/>
  <c r="BB129" i="38"/>
  <c r="BQ129" i="38" s="1"/>
  <c r="BC129" i="38"/>
  <c r="BR129" i="38" s="1"/>
  <c r="BD129" i="38"/>
  <c r="BS129" i="38" s="1"/>
  <c r="BE129" i="38"/>
  <c r="BT129" i="38" s="1"/>
  <c r="BF129" i="38"/>
  <c r="BU129" i="38" s="1"/>
  <c r="BG129" i="38"/>
  <c r="BV129" i="38" s="1"/>
  <c r="BH129" i="38"/>
  <c r="BW129" i="38" s="1"/>
  <c r="BI129" i="38"/>
  <c r="BX129" i="38" s="1"/>
  <c r="AZ130" i="38"/>
  <c r="BO130" i="38" s="1"/>
  <c r="BA130" i="38"/>
  <c r="BP130" i="38" s="1"/>
  <c r="BB130" i="38"/>
  <c r="BQ130" i="38" s="1"/>
  <c r="BC130" i="38"/>
  <c r="BR130" i="38" s="1"/>
  <c r="BD130" i="38"/>
  <c r="BS130" i="38" s="1"/>
  <c r="BE130" i="38"/>
  <c r="BT130" i="38" s="1"/>
  <c r="BF130" i="38"/>
  <c r="BU130" i="38" s="1"/>
  <c r="BG130" i="38"/>
  <c r="BV130" i="38" s="1"/>
  <c r="BH130" i="38"/>
  <c r="BW130" i="38" s="1"/>
  <c r="BI130" i="38"/>
  <c r="BX130" i="38" s="1"/>
  <c r="BA128" i="38"/>
  <c r="BP128" i="38" s="1"/>
  <c r="BB128" i="38"/>
  <c r="BQ128" i="38" s="1"/>
  <c r="BC128" i="38"/>
  <c r="BR128" i="38" s="1"/>
  <c r="BD128" i="38"/>
  <c r="BE128" i="38"/>
  <c r="BT128" i="38" s="1"/>
  <c r="BF128" i="38"/>
  <c r="BU128" i="38" s="1"/>
  <c r="BG128" i="38"/>
  <c r="BH128" i="38"/>
  <c r="BI128" i="38"/>
  <c r="BX128" i="38" s="1"/>
  <c r="AZ119" i="38"/>
  <c r="BO119" i="38" s="1"/>
  <c r="BA119" i="38"/>
  <c r="BP119" i="38" s="1"/>
  <c r="BB119" i="38"/>
  <c r="BQ119" i="38" s="1"/>
  <c r="BC119" i="38"/>
  <c r="BR119" i="38" s="1"/>
  <c r="BD119" i="38"/>
  <c r="BS119" i="38" s="1"/>
  <c r="BE119" i="38"/>
  <c r="BT119" i="38" s="1"/>
  <c r="BF119" i="38"/>
  <c r="BU119" i="38" s="1"/>
  <c r="BG119" i="38"/>
  <c r="BV119" i="38" s="1"/>
  <c r="BH119" i="38"/>
  <c r="BW119" i="38" s="1"/>
  <c r="BI119" i="38"/>
  <c r="BX119" i="38" s="1"/>
  <c r="AZ120" i="38"/>
  <c r="BO120" i="38" s="1"/>
  <c r="BA120" i="38"/>
  <c r="BP120" i="38" s="1"/>
  <c r="BB120" i="38"/>
  <c r="BQ120" i="38" s="1"/>
  <c r="BC120" i="38"/>
  <c r="BR120" i="38" s="1"/>
  <c r="BD120" i="38"/>
  <c r="BS120" i="38" s="1"/>
  <c r="BE120" i="38"/>
  <c r="BT120" i="38" s="1"/>
  <c r="BF120" i="38"/>
  <c r="BU120" i="38" s="1"/>
  <c r="BG120" i="38"/>
  <c r="BV120" i="38" s="1"/>
  <c r="BH120" i="38"/>
  <c r="BW120" i="38" s="1"/>
  <c r="BI120" i="38"/>
  <c r="BX120" i="38" s="1"/>
  <c r="BA118" i="38"/>
  <c r="BB118" i="38"/>
  <c r="BC118" i="38"/>
  <c r="BR118" i="38" s="1"/>
  <c r="BD118" i="38"/>
  <c r="BE118" i="38"/>
  <c r="BT118" i="38" s="1"/>
  <c r="BF118" i="38"/>
  <c r="BU118" i="38" s="1"/>
  <c r="BG118" i="38"/>
  <c r="BV118" i="38" s="1"/>
  <c r="BH118" i="38"/>
  <c r="BI118" i="38"/>
  <c r="AZ109" i="38"/>
  <c r="BO109" i="38" s="1"/>
  <c r="BA109" i="38"/>
  <c r="BP109" i="38" s="1"/>
  <c r="BB109" i="38"/>
  <c r="BQ109" i="38" s="1"/>
  <c r="BC109" i="38"/>
  <c r="BR109" i="38" s="1"/>
  <c r="BD109" i="38"/>
  <c r="BS109" i="38" s="1"/>
  <c r="BE109" i="38"/>
  <c r="BT109" i="38" s="1"/>
  <c r="BF109" i="38"/>
  <c r="BU109" i="38" s="1"/>
  <c r="BG109" i="38"/>
  <c r="BV109" i="38" s="1"/>
  <c r="BH109" i="38"/>
  <c r="BW109" i="38" s="1"/>
  <c r="BI109" i="38"/>
  <c r="BX109" i="38" s="1"/>
  <c r="AZ110" i="38"/>
  <c r="BO110" i="38" s="1"/>
  <c r="BA110" i="38"/>
  <c r="BP110" i="38" s="1"/>
  <c r="BB110" i="38"/>
  <c r="BQ110" i="38" s="1"/>
  <c r="BC110" i="38"/>
  <c r="BR110" i="38" s="1"/>
  <c r="BD110" i="38"/>
  <c r="BS110" i="38" s="1"/>
  <c r="BE110" i="38"/>
  <c r="BT110" i="38" s="1"/>
  <c r="BF110" i="38"/>
  <c r="BU110" i="38" s="1"/>
  <c r="BG110" i="38"/>
  <c r="BV110" i="38" s="1"/>
  <c r="BH110" i="38"/>
  <c r="BW110" i="38" s="1"/>
  <c r="BI110" i="38"/>
  <c r="BX110" i="38" s="1"/>
  <c r="BA108" i="38"/>
  <c r="BP108" i="38" s="1"/>
  <c r="BB108" i="38"/>
  <c r="BQ108" i="38" s="1"/>
  <c r="BC108" i="38"/>
  <c r="BD108" i="38"/>
  <c r="BE108" i="38"/>
  <c r="BT108" i="38" s="1"/>
  <c r="BF108" i="38"/>
  <c r="BG108" i="38"/>
  <c r="BV108" i="38" s="1"/>
  <c r="BH108" i="38"/>
  <c r="BI108" i="38"/>
  <c r="BX108" i="38" s="1"/>
  <c r="AZ99" i="38"/>
  <c r="BO99" i="38" s="1"/>
  <c r="BA99" i="38"/>
  <c r="BP99" i="38" s="1"/>
  <c r="BB99" i="38"/>
  <c r="BQ99" i="38" s="1"/>
  <c r="BC99" i="38"/>
  <c r="BR99" i="38" s="1"/>
  <c r="BD99" i="38"/>
  <c r="BS99" i="38" s="1"/>
  <c r="BE99" i="38"/>
  <c r="BT99" i="38" s="1"/>
  <c r="BF99" i="38"/>
  <c r="BU99" i="38" s="1"/>
  <c r="BG99" i="38"/>
  <c r="BV99" i="38" s="1"/>
  <c r="BH99" i="38"/>
  <c r="BW99" i="38" s="1"/>
  <c r="BI99" i="38"/>
  <c r="BX99" i="38" s="1"/>
  <c r="AZ100" i="38"/>
  <c r="BO100" i="38" s="1"/>
  <c r="BA100" i="38"/>
  <c r="BP100" i="38" s="1"/>
  <c r="BB100" i="38"/>
  <c r="BQ100" i="38" s="1"/>
  <c r="BC100" i="38"/>
  <c r="BR100" i="38" s="1"/>
  <c r="BD100" i="38"/>
  <c r="BS100" i="38" s="1"/>
  <c r="BE100" i="38"/>
  <c r="BT100" i="38" s="1"/>
  <c r="BF100" i="38"/>
  <c r="BU100" i="38" s="1"/>
  <c r="BG100" i="38"/>
  <c r="BV100" i="38" s="1"/>
  <c r="BH100" i="38"/>
  <c r="BW100" i="38" s="1"/>
  <c r="BI100" i="38"/>
  <c r="BX100" i="38" s="1"/>
  <c r="BA98" i="38"/>
  <c r="BB98" i="38"/>
  <c r="BQ98" i="38" s="1"/>
  <c r="BC98" i="38"/>
  <c r="BR98" i="38" s="1"/>
  <c r="BD98" i="38"/>
  <c r="BE98" i="38"/>
  <c r="BF98" i="38"/>
  <c r="BG98" i="38"/>
  <c r="BV98" i="38" s="1"/>
  <c r="BH98" i="38"/>
  <c r="BI98" i="38"/>
  <c r="AZ89" i="38"/>
  <c r="BO89" i="38" s="1"/>
  <c r="BA89" i="38"/>
  <c r="BP89" i="38" s="1"/>
  <c r="BB89" i="38"/>
  <c r="BQ89" i="38" s="1"/>
  <c r="BC89" i="38"/>
  <c r="BR89" i="38" s="1"/>
  <c r="BD89" i="38"/>
  <c r="BS89" i="38" s="1"/>
  <c r="BE89" i="38"/>
  <c r="BT89" i="38" s="1"/>
  <c r="BF89" i="38"/>
  <c r="BU89" i="38" s="1"/>
  <c r="BG89" i="38"/>
  <c r="BV89" i="38" s="1"/>
  <c r="BH89" i="38"/>
  <c r="BW89" i="38" s="1"/>
  <c r="BI89" i="38"/>
  <c r="BX89" i="38" s="1"/>
  <c r="AZ90" i="38"/>
  <c r="BO90" i="38" s="1"/>
  <c r="BA90" i="38"/>
  <c r="BP90" i="38" s="1"/>
  <c r="BB90" i="38"/>
  <c r="BQ90" i="38" s="1"/>
  <c r="BC90" i="38"/>
  <c r="BR90" i="38" s="1"/>
  <c r="BD90" i="38"/>
  <c r="BS90" i="38" s="1"/>
  <c r="BE90" i="38"/>
  <c r="BT90" i="38" s="1"/>
  <c r="BF90" i="38"/>
  <c r="BU90" i="38" s="1"/>
  <c r="BG90" i="38"/>
  <c r="BV90" i="38" s="1"/>
  <c r="BH90" i="38"/>
  <c r="BW90" i="38" s="1"/>
  <c r="BI90" i="38"/>
  <c r="BX90" i="38" s="1"/>
  <c r="BA88" i="38"/>
  <c r="BP88" i="38" s="1"/>
  <c r="BB88" i="38"/>
  <c r="BC88" i="38"/>
  <c r="BD88" i="38"/>
  <c r="BE88" i="38"/>
  <c r="BT88" i="38" s="1"/>
  <c r="BF88" i="38"/>
  <c r="BG88" i="38"/>
  <c r="BH88" i="38"/>
  <c r="BI88" i="38"/>
  <c r="BX88" i="38" s="1"/>
  <c r="AZ79" i="38"/>
  <c r="BO79" i="38" s="1"/>
  <c r="BA79" i="38"/>
  <c r="BP79" i="38" s="1"/>
  <c r="BB79" i="38"/>
  <c r="BQ79" i="38" s="1"/>
  <c r="BC79" i="38"/>
  <c r="BR79" i="38" s="1"/>
  <c r="BD79" i="38"/>
  <c r="BS79" i="38" s="1"/>
  <c r="BE79" i="38"/>
  <c r="BT79" i="38" s="1"/>
  <c r="BF79" i="38"/>
  <c r="BU79" i="38" s="1"/>
  <c r="BG79" i="38"/>
  <c r="BV79" i="38" s="1"/>
  <c r="BH79" i="38"/>
  <c r="BW79" i="38" s="1"/>
  <c r="BI79" i="38"/>
  <c r="BX79" i="38" s="1"/>
  <c r="AZ80" i="38"/>
  <c r="BO80" i="38" s="1"/>
  <c r="BA80" i="38"/>
  <c r="BP80" i="38" s="1"/>
  <c r="BB80" i="38"/>
  <c r="BQ80" i="38" s="1"/>
  <c r="BC80" i="38"/>
  <c r="BR80" i="38" s="1"/>
  <c r="BD80" i="38"/>
  <c r="BS80" i="38" s="1"/>
  <c r="BE80" i="38"/>
  <c r="BT80" i="38" s="1"/>
  <c r="BF80" i="38"/>
  <c r="BU80" i="38" s="1"/>
  <c r="BG80" i="38"/>
  <c r="BV80" i="38" s="1"/>
  <c r="BH80" i="38"/>
  <c r="BW80" i="38" s="1"/>
  <c r="BI80" i="38"/>
  <c r="BX80" i="38" s="1"/>
  <c r="BA78" i="38"/>
  <c r="BP78" i="38" s="1"/>
  <c r="BB78" i="38"/>
  <c r="BC78" i="38"/>
  <c r="BR78" i="38" s="1"/>
  <c r="BD78" i="38"/>
  <c r="BE78" i="38"/>
  <c r="BF78" i="38"/>
  <c r="BG78" i="38"/>
  <c r="BV78" i="38" s="1"/>
  <c r="BH78" i="38"/>
  <c r="BI78" i="38"/>
  <c r="BX78" i="38" s="1"/>
  <c r="AZ69" i="38"/>
  <c r="BO69" i="38" s="1"/>
  <c r="BA69" i="38"/>
  <c r="BP69" i="38" s="1"/>
  <c r="BB69" i="38"/>
  <c r="BQ69" i="38" s="1"/>
  <c r="BC69" i="38"/>
  <c r="BR69" i="38" s="1"/>
  <c r="BD69" i="38"/>
  <c r="BS69" i="38" s="1"/>
  <c r="BE69" i="38"/>
  <c r="BT69" i="38" s="1"/>
  <c r="BF69" i="38"/>
  <c r="BU69" i="38" s="1"/>
  <c r="BG69" i="38"/>
  <c r="BV69" i="38" s="1"/>
  <c r="BH69" i="38"/>
  <c r="BW69" i="38" s="1"/>
  <c r="BI69" i="38"/>
  <c r="BX69" i="38" s="1"/>
  <c r="AZ70" i="38"/>
  <c r="BO70" i="38" s="1"/>
  <c r="BA70" i="38"/>
  <c r="BP70" i="38" s="1"/>
  <c r="BB70" i="38"/>
  <c r="BQ70" i="38" s="1"/>
  <c r="BC70" i="38"/>
  <c r="BR70" i="38" s="1"/>
  <c r="BD70" i="38"/>
  <c r="BS70" i="38" s="1"/>
  <c r="BE70" i="38"/>
  <c r="BT70" i="38" s="1"/>
  <c r="BF70" i="38"/>
  <c r="BU70" i="38" s="1"/>
  <c r="BG70" i="38"/>
  <c r="BV70" i="38" s="1"/>
  <c r="BH70" i="38"/>
  <c r="BW70" i="38" s="1"/>
  <c r="BI70" i="38"/>
  <c r="BX70" i="38" s="1"/>
  <c r="BA68" i="38"/>
  <c r="BP68" i="38" s="1"/>
  <c r="BB68" i="38"/>
  <c r="BC68" i="38"/>
  <c r="BD68" i="38"/>
  <c r="BE68" i="38"/>
  <c r="BT68" i="38" s="1"/>
  <c r="BF68" i="38"/>
  <c r="BU68" i="38" s="1"/>
  <c r="BG68" i="38"/>
  <c r="BH68" i="38"/>
  <c r="BI68" i="38"/>
  <c r="BX68" i="38" s="1"/>
  <c r="AZ59" i="38"/>
  <c r="BO59" i="38" s="1"/>
  <c r="BA59" i="38"/>
  <c r="BP59" i="38" s="1"/>
  <c r="BB59" i="38"/>
  <c r="BQ59" i="38" s="1"/>
  <c r="BC59" i="38"/>
  <c r="BR59" i="38" s="1"/>
  <c r="BD59" i="38"/>
  <c r="BS59" i="38" s="1"/>
  <c r="BE59" i="38"/>
  <c r="BT59" i="38" s="1"/>
  <c r="BF59" i="38"/>
  <c r="BU59" i="38" s="1"/>
  <c r="CC59" i="38" s="1"/>
  <c r="CK59" i="38" s="1"/>
  <c r="CS59" i="38" s="1"/>
  <c r="BG59" i="38"/>
  <c r="BV59" i="38" s="1"/>
  <c r="CD59" i="38" s="1"/>
  <c r="CL59" i="38" s="1"/>
  <c r="CT59" i="38" s="1"/>
  <c r="BH59" i="38"/>
  <c r="BW59" i="38" s="1"/>
  <c r="CE59" i="38" s="1"/>
  <c r="CM59" i="38" s="1"/>
  <c r="CU59" i="38" s="1"/>
  <c r="BI59" i="38"/>
  <c r="BX59" i="38" s="1"/>
  <c r="CF59" i="38" s="1"/>
  <c r="CN59" i="38" s="1"/>
  <c r="CV59" i="38" s="1"/>
  <c r="AZ60" i="38"/>
  <c r="BO60" i="38" s="1"/>
  <c r="BA60" i="38"/>
  <c r="BP60" i="38" s="1"/>
  <c r="BB60" i="38"/>
  <c r="BQ60" i="38" s="1"/>
  <c r="BC60" i="38"/>
  <c r="BR60" i="38" s="1"/>
  <c r="BD60" i="38"/>
  <c r="BS60" i="38" s="1"/>
  <c r="BE60" i="38"/>
  <c r="BT60" i="38" s="1"/>
  <c r="BF60" i="38"/>
  <c r="BU60" i="38" s="1"/>
  <c r="CC60" i="38" s="1"/>
  <c r="CK60" i="38" s="1"/>
  <c r="CS60" i="38" s="1"/>
  <c r="BG60" i="38"/>
  <c r="BV60" i="38" s="1"/>
  <c r="CD60" i="38" s="1"/>
  <c r="CL60" i="38" s="1"/>
  <c r="CT60" i="38" s="1"/>
  <c r="BH60" i="38"/>
  <c r="BW60" i="38" s="1"/>
  <c r="BI60" i="38"/>
  <c r="BX60" i="38" s="1"/>
  <c r="CF60" i="38" s="1"/>
  <c r="CN60" i="38" s="1"/>
  <c r="CV60" i="38" s="1"/>
  <c r="BA58" i="38"/>
  <c r="BP58" i="38" s="1"/>
  <c r="BB58" i="38"/>
  <c r="BC58" i="38"/>
  <c r="BR58" i="38" s="1"/>
  <c r="BD58" i="38"/>
  <c r="BS58" i="38" s="1"/>
  <c r="BE58" i="38"/>
  <c r="BF58" i="38"/>
  <c r="BU58" i="38" s="1"/>
  <c r="CC58" i="38" s="1"/>
  <c r="BG58" i="38"/>
  <c r="BV58" i="38" s="1"/>
  <c r="CD58" i="38" s="1"/>
  <c r="BH58" i="38"/>
  <c r="BI58" i="38"/>
  <c r="AZ49" i="38"/>
  <c r="BO49" i="38" s="1"/>
  <c r="BA49" i="38"/>
  <c r="BP49" i="38" s="1"/>
  <c r="BB49" i="38"/>
  <c r="BQ49" i="38" s="1"/>
  <c r="BC49" i="38"/>
  <c r="BR49" i="38" s="1"/>
  <c r="BD49" i="38"/>
  <c r="BS49" i="38" s="1"/>
  <c r="BE49" i="38"/>
  <c r="BT49" i="38" s="1"/>
  <c r="BF49" i="38"/>
  <c r="BU49" i="38" s="1"/>
  <c r="BG49" i="38"/>
  <c r="BV49" i="38" s="1"/>
  <c r="BH49" i="38"/>
  <c r="BW49" i="38" s="1"/>
  <c r="BI49" i="38"/>
  <c r="BX49" i="38" s="1"/>
  <c r="AZ50" i="38"/>
  <c r="BO50" i="38" s="1"/>
  <c r="BA50" i="38"/>
  <c r="BP50" i="38" s="1"/>
  <c r="BB50" i="38"/>
  <c r="BQ50" i="38" s="1"/>
  <c r="BC50" i="38"/>
  <c r="BR50" i="38" s="1"/>
  <c r="BD50" i="38"/>
  <c r="BS50" i="38" s="1"/>
  <c r="BE50" i="38"/>
  <c r="BT50" i="38" s="1"/>
  <c r="BF50" i="38"/>
  <c r="BU50" i="38" s="1"/>
  <c r="BG50" i="38"/>
  <c r="BV50" i="38" s="1"/>
  <c r="BH50" i="38"/>
  <c r="BW50" i="38" s="1"/>
  <c r="BI50" i="38"/>
  <c r="BX50" i="38" s="1"/>
  <c r="BA48" i="38"/>
  <c r="BP48" i="38" s="1"/>
  <c r="BB48" i="38"/>
  <c r="BC48" i="38"/>
  <c r="BD48" i="38"/>
  <c r="BE48" i="38"/>
  <c r="BF48" i="38"/>
  <c r="BG48" i="38"/>
  <c r="BH48" i="38"/>
  <c r="BW48" i="38" s="1"/>
  <c r="BI48" i="38"/>
  <c r="AZ39" i="38"/>
  <c r="BO39" i="38" s="1"/>
  <c r="BA39" i="38"/>
  <c r="BP39" i="38" s="1"/>
  <c r="BB39" i="38"/>
  <c r="BQ39" i="38" s="1"/>
  <c r="BC39" i="38"/>
  <c r="BR39" i="38" s="1"/>
  <c r="BD39" i="38"/>
  <c r="BS39" i="38" s="1"/>
  <c r="BE39" i="38"/>
  <c r="BT39" i="38" s="1"/>
  <c r="BF39" i="38"/>
  <c r="BU39" i="38" s="1"/>
  <c r="BG39" i="38"/>
  <c r="BV39" i="38" s="1"/>
  <c r="BH39" i="38"/>
  <c r="BW39" i="38" s="1"/>
  <c r="BI39" i="38"/>
  <c r="BX39" i="38" s="1"/>
  <c r="AZ40" i="38"/>
  <c r="BO40" i="38" s="1"/>
  <c r="BA40" i="38"/>
  <c r="BP40" i="38" s="1"/>
  <c r="BB40" i="38"/>
  <c r="BQ40" i="38" s="1"/>
  <c r="BC40" i="38"/>
  <c r="BR40" i="38" s="1"/>
  <c r="BD40" i="38"/>
  <c r="BS40" i="38" s="1"/>
  <c r="BE40" i="38"/>
  <c r="BT40" i="38" s="1"/>
  <c r="BF40" i="38"/>
  <c r="BU40" i="38" s="1"/>
  <c r="BG40" i="38"/>
  <c r="BV40" i="38" s="1"/>
  <c r="BH40" i="38"/>
  <c r="BW40" i="38" s="1"/>
  <c r="BI40" i="38"/>
  <c r="BX40" i="38" s="1"/>
  <c r="BA38" i="38"/>
  <c r="BB38" i="38"/>
  <c r="BC38" i="38"/>
  <c r="BD38" i="38"/>
  <c r="BE38" i="38"/>
  <c r="BT38" i="38" s="1"/>
  <c r="BF38" i="38"/>
  <c r="BU38" i="38" s="1"/>
  <c r="BG38" i="38"/>
  <c r="BH38" i="38"/>
  <c r="BI38" i="38"/>
  <c r="AZ29" i="38"/>
  <c r="BA29" i="38"/>
  <c r="BB29" i="38"/>
  <c r="BQ29" i="38" s="1"/>
  <c r="BC29" i="38"/>
  <c r="BD29" i="38"/>
  <c r="BE29" i="38"/>
  <c r="BF29" i="38"/>
  <c r="BG29" i="38"/>
  <c r="BH29" i="38"/>
  <c r="BI29" i="38"/>
  <c r="AZ30" i="38"/>
  <c r="BA30" i="38"/>
  <c r="BB30" i="38"/>
  <c r="BC30" i="38"/>
  <c r="BD30" i="38"/>
  <c r="BE30" i="38"/>
  <c r="BF30" i="38"/>
  <c r="BG30" i="38"/>
  <c r="BH30" i="38"/>
  <c r="BI30" i="38"/>
  <c r="BA28" i="38"/>
  <c r="BB28" i="38"/>
  <c r="BQ28" i="38" s="1"/>
  <c r="BC28" i="38"/>
  <c r="BD28" i="38"/>
  <c r="BS28" i="38" s="1"/>
  <c r="BE28" i="38"/>
  <c r="BF28" i="38"/>
  <c r="BG28" i="38"/>
  <c r="BH28" i="38"/>
  <c r="BI28" i="38"/>
  <c r="AZ19" i="38"/>
  <c r="BO19" i="38" s="1"/>
  <c r="BA19" i="38"/>
  <c r="BB19" i="38"/>
  <c r="BC19" i="38"/>
  <c r="BD19" i="38"/>
  <c r="BE19" i="38"/>
  <c r="BT19" i="38" s="1"/>
  <c r="BF19" i="38"/>
  <c r="BG19" i="38"/>
  <c r="BV19" i="38" s="1"/>
  <c r="BH19" i="38"/>
  <c r="BW19" i="38" s="1"/>
  <c r="BI19" i="38"/>
  <c r="BX19" i="38" s="1"/>
  <c r="AZ20" i="38"/>
  <c r="BA20" i="38"/>
  <c r="BB20" i="38"/>
  <c r="BC20" i="38"/>
  <c r="BD20" i="38"/>
  <c r="BS20" i="38" s="1"/>
  <c r="BE20" i="38"/>
  <c r="BF20" i="38"/>
  <c r="BG20" i="38"/>
  <c r="BV20" i="38" s="1"/>
  <c r="BH20" i="38"/>
  <c r="BW20" i="38" s="1"/>
  <c r="BI20" i="38"/>
  <c r="BX20" i="38" s="1"/>
  <c r="BA18" i="38"/>
  <c r="BB18" i="38"/>
  <c r="BC18" i="38"/>
  <c r="BR18" i="38" s="1"/>
  <c r="BD18" i="38"/>
  <c r="BE18" i="38"/>
  <c r="BF18" i="38"/>
  <c r="BG18" i="38"/>
  <c r="BH18" i="38"/>
  <c r="BI18" i="38"/>
  <c r="AZ15" i="38"/>
  <c r="BA15" i="38"/>
  <c r="BC15" i="38"/>
  <c r="BD15" i="38"/>
  <c r="BE15" i="38"/>
  <c r="BF15" i="38"/>
  <c r="BG15" i="38"/>
  <c r="BH15" i="38"/>
  <c r="BI15" i="38"/>
  <c r="BA13" i="38"/>
  <c r="BB13" i="38"/>
  <c r="BC13" i="38"/>
  <c r="BE13" i="38"/>
  <c r="BF13" i="38"/>
  <c r="BG13" i="38"/>
  <c r="BI13" i="38"/>
  <c r="BA14" i="38"/>
  <c r="BD14" i="38"/>
  <c r="BE14" i="38"/>
  <c r="BG14" i="38"/>
  <c r="BH14" i="38"/>
  <c r="BI14" i="38"/>
  <c r="AZ238" i="38"/>
  <c r="BO238" i="38" s="1"/>
  <c r="AZ228" i="38"/>
  <c r="AZ218" i="38"/>
  <c r="BO218" i="38" s="1"/>
  <c r="AZ208" i="38"/>
  <c r="AZ198" i="38"/>
  <c r="BO198" i="38" s="1"/>
  <c r="AZ188" i="38"/>
  <c r="AZ178" i="38"/>
  <c r="AZ168" i="38"/>
  <c r="AZ158" i="38"/>
  <c r="AZ163" i="38" s="1"/>
  <c r="AZ148" i="38"/>
  <c r="BO148" i="38" s="1"/>
  <c r="AZ138" i="38"/>
  <c r="AZ128" i="38"/>
  <c r="AZ118" i="38"/>
  <c r="BO118" i="38" s="1"/>
  <c r="AZ108" i="38"/>
  <c r="AZ98" i="38"/>
  <c r="BO98" i="38" s="1"/>
  <c r="AZ88" i="38"/>
  <c r="BO88" i="38" s="1"/>
  <c r="AZ78" i="38"/>
  <c r="AZ68" i="38"/>
  <c r="AZ58" i="38"/>
  <c r="AZ48" i="38"/>
  <c r="AZ38" i="38"/>
  <c r="AZ28" i="38"/>
  <c r="AZ18" i="38"/>
  <c r="BO18" i="38" s="1"/>
  <c r="AZ14" i="38"/>
  <c r="BC14" i="38"/>
  <c r="BB243" i="38"/>
  <c r="BE233" i="38"/>
  <c r="BG223" i="38"/>
  <c r="BF223" i="38"/>
  <c r="BI213" i="38"/>
  <c r="BA213" i="38"/>
  <c r="BF203" i="38"/>
  <c r="BC183" i="38"/>
  <c r="BF173" i="38"/>
  <c r="BH163" i="38"/>
  <c r="BG143" i="38"/>
  <c r="BB133" i="38"/>
  <c r="BI133" i="38"/>
  <c r="BC133" i="38"/>
  <c r="BF123" i="38"/>
  <c r="BE123" i="38"/>
  <c r="BG113" i="38"/>
  <c r="BB103" i="38"/>
  <c r="BI83" i="38"/>
  <c r="BA83" i="38"/>
  <c r="BF63" i="38"/>
  <c r="BA53" i="38"/>
  <c r="BF43" i="38"/>
  <c r="BE43" i="38"/>
  <c r="BB34" i="38"/>
  <c r="BD25" i="38"/>
  <c r="BE24" i="38"/>
  <c r="BC23" i="38"/>
  <c r="BB15" i="38"/>
  <c r="BA38" i="39"/>
  <c r="BA43" i="39" s="1"/>
  <c r="BB38" i="39"/>
  <c r="BB43" i="39" s="1"/>
  <c r="BC38" i="39"/>
  <c r="BC43" i="39" s="1"/>
  <c r="BD38" i="39"/>
  <c r="BD43" i="39" s="1"/>
  <c r="BE38" i="39"/>
  <c r="BE43" i="39" s="1"/>
  <c r="BF38" i="39"/>
  <c r="BF43" i="39" s="1"/>
  <c r="BG38" i="39"/>
  <c r="BG43" i="39" s="1"/>
  <c r="BH38" i="39"/>
  <c r="BH43" i="39" s="1"/>
  <c r="BI38" i="39"/>
  <c r="BI43" i="39" s="1"/>
  <c r="AZ39" i="39"/>
  <c r="AZ44" i="39" s="1"/>
  <c r="BA39" i="39"/>
  <c r="BA44" i="39" s="1"/>
  <c r="BB39" i="39"/>
  <c r="BB44" i="39" s="1"/>
  <c r="BC39" i="39"/>
  <c r="BC44" i="39" s="1"/>
  <c r="BD39" i="39"/>
  <c r="BD44" i="39" s="1"/>
  <c r="BE39" i="39"/>
  <c r="BE44" i="39" s="1"/>
  <c r="BF39" i="39"/>
  <c r="BF44" i="39" s="1"/>
  <c r="BG39" i="39"/>
  <c r="BH39" i="39"/>
  <c r="BH44" i="39" s="1"/>
  <c r="BI39" i="39"/>
  <c r="BI44" i="39" s="1"/>
  <c r="AZ40" i="39"/>
  <c r="AZ45" i="39" s="1"/>
  <c r="BA40" i="39"/>
  <c r="BA45" i="39" s="1"/>
  <c r="BB40" i="39"/>
  <c r="BB45" i="39" s="1"/>
  <c r="BC40" i="39"/>
  <c r="BC45" i="39" s="1"/>
  <c r="BD40" i="39"/>
  <c r="BD45" i="39" s="1"/>
  <c r="BE40" i="39"/>
  <c r="BE45" i="39" s="1"/>
  <c r="BF40" i="39"/>
  <c r="BF45" i="39" s="1"/>
  <c r="BG40" i="39"/>
  <c r="BG45" i="39" s="1"/>
  <c r="BH40" i="39"/>
  <c r="BH45" i="39" s="1"/>
  <c r="BI40" i="39"/>
  <c r="BI45" i="39" s="1"/>
  <c r="AZ8" i="39"/>
  <c r="AZ13" i="39" s="1"/>
  <c r="BA8" i="39"/>
  <c r="BA13" i="39" s="1"/>
  <c r="BB8" i="39"/>
  <c r="BB13" i="39" s="1"/>
  <c r="BC8" i="39"/>
  <c r="BC13" i="39" s="1"/>
  <c r="BD8" i="39"/>
  <c r="BD13" i="39" s="1"/>
  <c r="BE8" i="39"/>
  <c r="BE13" i="39" s="1"/>
  <c r="BF8" i="39"/>
  <c r="BG8" i="39"/>
  <c r="BG13" i="39" s="1"/>
  <c r="BH8" i="39"/>
  <c r="BH13" i="39" s="1"/>
  <c r="BI8" i="39"/>
  <c r="AZ9" i="39"/>
  <c r="AZ14" i="39" s="1"/>
  <c r="BA9" i="39"/>
  <c r="BA14" i="39" s="1"/>
  <c r="BB9" i="39"/>
  <c r="BB14" i="39" s="1"/>
  <c r="BC9" i="39"/>
  <c r="BD9" i="39"/>
  <c r="BE9" i="39"/>
  <c r="BF9" i="39"/>
  <c r="BF14" i="39" s="1"/>
  <c r="BG9" i="39"/>
  <c r="BG14" i="39" s="1"/>
  <c r="BH9" i="39"/>
  <c r="BH14" i="39" s="1"/>
  <c r="BI9" i="39"/>
  <c r="AZ10" i="39"/>
  <c r="AZ15" i="39" s="1"/>
  <c r="BA10" i="39"/>
  <c r="BA15" i="39" s="1"/>
  <c r="BB10" i="39"/>
  <c r="BB15" i="39" s="1"/>
  <c r="BC10" i="39"/>
  <c r="BC15" i="39" s="1"/>
  <c r="BD10" i="39"/>
  <c r="BD15" i="39" s="1"/>
  <c r="BE10" i="39"/>
  <c r="BE15" i="39" s="1"/>
  <c r="BF10" i="39"/>
  <c r="BF15" i="39" s="1"/>
  <c r="BG10" i="39"/>
  <c r="BG15" i="39" s="1"/>
  <c r="BH10" i="39"/>
  <c r="BH15" i="39" s="1"/>
  <c r="BI10" i="39"/>
  <c r="BF13" i="39"/>
  <c r="BC14" i="39"/>
  <c r="BD14" i="39"/>
  <c r="BI14" i="39"/>
  <c r="BI15" i="39"/>
  <c r="AZ18" i="39"/>
  <c r="AZ23" i="39" s="1"/>
  <c r="BA18" i="39"/>
  <c r="BB18" i="39"/>
  <c r="BC18" i="39"/>
  <c r="BD18" i="39"/>
  <c r="BD23" i="39" s="1"/>
  <c r="BE18" i="39"/>
  <c r="BE23" i="39" s="1"/>
  <c r="BF18" i="39"/>
  <c r="BG18" i="39"/>
  <c r="BG23" i="39" s="1"/>
  <c r="BH18" i="39"/>
  <c r="BH23" i="39" s="1"/>
  <c r="BI18" i="39"/>
  <c r="AZ19" i="39"/>
  <c r="AZ24" i="39" s="1"/>
  <c r="BA19" i="39"/>
  <c r="BA24" i="39" s="1"/>
  <c r="BB19" i="39"/>
  <c r="BB24" i="39" s="1"/>
  <c r="BC19" i="39"/>
  <c r="BC24" i="39" s="1"/>
  <c r="BD19" i="39"/>
  <c r="BE19" i="39"/>
  <c r="BE24" i="39" s="1"/>
  <c r="BF19" i="39"/>
  <c r="BF24" i="39" s="1"/>
  <c r="BG19" i="39"/>
  <c r="BH19" i="39"/>
  <c r="BH24" i="39" s="1"/>
  <c r="BI19" i="39"/>
  <c r="BI24" i="39" s="1"/>
  <c r="AZ20" i="39"/>
  <c r="BA20" i="39"/>
  <c r="BA25" i="39" s="1"/>
  <c r="BB20" i="39"/>
  <c r="BB25" i="39" s="1"/>
  <c r="BC20" i="39"/>
  <c r="BC25" i="39" s="1"/>
  <c r="BD20" i="39"/>
  <c r="BD25" i="39" s="1"/>
  <c r="BE20" i="39"/>
  <c r="BE25" i="39" s="1"/>
  <c r="BF20" i="39"/>
  <c r="BF25" i="39" s="1"/>
  <c r="BG20" i="39"/>
  <c r="BG25" i="39" s="1"/>
  <c r="BH20" i="39"/>
  <c r="BI20" i="39"/>
  <c r="BI25" i="39" s="1"/>
  <c r="BI23" i="39"/>
  <c r="AZ28" i="39"/>
  <c r="AZ33" i="39" s="1"/>
  <c r="BA28" i="39"/>
  <c r="BB28" i="39"/>
  <c r="BC28" i="39"/>
  <c r="BC33" i="39" s="1"/>
  <c r="BD28" i="39"/>
  <c r="BD33" i="39" s="1"/>
  <c r="BE28" i="39"/>
  <c r="BF28" i="39"/>
  <c r="BF33" i="39" s="1"/>
  <c r="BG28" i="39"/>
  <c r="BG33" i="39" s="1"/>
  <c r="BH28" i="39"/>
  <c r="BH33" i="39" s="1"/>
  <c r="BI28" i="39"/>
  <c r="AZ29" i="39"/>
  <c r="AZ34" i="39" s="1"/>
  <c r="BA29" i="39"/>
  <c r="BA34" i="39" s="1"/>
  <c r="BB29" i="39"/>
  <c r="BB34" i="39" s="1"/>
  <c r="BC29" i="39"/>
  <c r="BD29" i="39"/>
  <c r="BD34" i="39" s="1"/>
  <c r="BE29" i="39"/>
  <c r="BE34" i="39" s="1"/>
  <c r="BF29" i="39"/>
  <c r="BF34" i="39" s="1"/>
  <c r="BG29" i="39"/>
  <c r="BG34" i="39" s="1"/>
  <c r="BH29" i="39"/>
  <c r="BH34" i="39" s="1"/>
  <c r="BI29" i="39"/>
  <c r="BI34" i="39" s="1"/>
  <c r="AZ30" i="39"/>
  <c r="AZ35" i="39" s="1"/>
  <c r="BA30" i="39"/>
  <c r="BA35" i="39" s="1"/>
  <c r="BB30" i="39"/>
  <c r="BB35" i="39" s="1"/>
  <c r="BC30" i="39"/>
  <c r="BC35" i="39" s="1"/>
  <c r="BD30" i="39"/>
  <c r="BD35" i="39" s="1"/>
  <c r="BE30" i="39"/>
  <c r="BE35" i="39" s="1"/>
  <c r="BF30" i="39"/>
  <c r="BF35" i="39" s="1"/>
  <c r="BG30" i="39"/>
  <c r="BG35" i="39" s="1"/>
  <c r="BH30" i="39"/>
  <c r="BH35" i="39" s="1"/>
  <c r="BI30" i="39"/>
  <c r="BI35" i="39" s="1"/>
  <c r="AZ38" i="39"/>
  <c r="AZ43" i="39" s="1"/>
  <c r="AZ48" i="39"/>
  <c r="AZ53" i="39" s="1"/>
  <c r="BA48" i="39"/>
  <c r="BA53" i="39" s="1"/>
  <c r="BB48" i="39"/>
  <c r="BC48" i="39"/>
  <c r="BC53" i="39" s="1"/>
  <c r="BD48" i="39"/>
  <c r="BD53" i="39" s="1"/>
  <c r="BE48" i="39"/>
  <c r="BE53" i="39" s="1"/>
  <c r="BF48" i="39"/>
  <c r="BG48" i="39"/>
  <c r="BG53" i="39" s="1"/>
  <c r="BH48" i="39"/>
  <c r="BH53" i="39" s="1"/>
  <c r="BI48" i="39"/>
  <c r="BI53" i="39" s="1"/>
  <c r="AZ49" i="39"/>
  <c r="AZ54" i="39" s="1"/>
  <c r="BA49" i="39"/>
  <c r="BA54" i="39" s="1"/>
  <c r="BB49" i="39"/>
  <c r="BB54" i="39" s="1"/>
  <c r="BC49" i="39"/>
  <c r="BC54" i="39" s="1"/>
  <c r="BD49" i="39"/>
  <c r="BD54" i="39" s="1"/>
  <c r="BE49" i="39"/>
  <c r="BE54" i="39" s="1"/>
  <c r="BF49" i="39"/>
  <c r="BF54" i="39" s="1"/>
  <c r="BG49" i="39"/>
  <c r="BG54" i="39" s="1"/>
  <c r="BH49" i="39"/>
  <c r="BH54" i="39" s="1"/>
  <c r="BI49" i="39"/>
  <c r="BI54" i="39" s="1"/>
  <c r="AZ50" i="39"/>
  <c r="AZ55" i="39" s="1"/>
  <c r="BA50" i="39"/>
  <c r="BA55" i="39" s="1"/>
  <c r="BB50" i="39"/>
  <c r="BB55" i="39" s="1"/>
  <c r="BC50" i="39"/>
  <c r="BC55" i="39" s="1"/>
  <c r="BD50" i="39"/>
  <c r="BD55" i="39" s="1"/>
  <c r="BE50" i="39"/>
  <c r="BE55" i="39" s="1"/>
  <c r="BF50" i="39"/>
  <c r="BF55" i="39" s="1"/>
  <c r="BG50" i="39"/>
  <c r="BG55" i="39" s="1"/>
  <c r="BH50" i="39"/>
  <c r="BH55" i="39" s="1"/>
  <c r="BI50" i="39"/>
  <c r="BI55" i="39" s="1"/>
  <c r="AZ58" i="39"/>
  <c r="AZ63" i="39" s="1"/>
  <c r="BA58" i="39"/>
  <c r="BB58" i="39"/>
  <c r="BB63" i="39" s="1"/>
  <c r="BC58" i="39"/>
  <c r="BC63" i="39" s="1"/>
  <c r="BD58" i="39"/>
  <c r="BD63" i="39" s="1"/>
  <c r="BE58" i="39"/>
  <c r="BF58" i="39"/>
  <c r="BF63" i="39" s="1"/>
  <c r="BG58" i="39"/>
  <c r="BG63" i="39" s="1"/>
  <c r="BH58" i="39"/>
  <c r="BH63" i="39" s="1"/>
  <c r="BI58" i="39"/>
  <c r="AZ59" i="39"/>
  <c r="AZ64" i="39" s="1"/>
  <c r="BA59" i="39"/>
  <c r="BA64" i="39" s="1"/>
  <c r="BB59" i="39"/>
  <c r="BB64" i="39" s="1"/>
  <c r="BC59" i="39"/>
  <c r="BC64" i="39" s="1"/>
  <c r="BD59" i="39"/>
  <c r="BE59" i="39"/>
  <c r="BE64" i="39" s="1"/>
  <c r="BF59" i="39"/>
  <c r="BF64" i="39" s="1"/>
  <c r="BG59" i="39"/>
  <c r="BG64" i="39" s="1"/>
  <c r="BH59" i="39"/>
  <c r="BH64" i="39" s="1"/>
  <c r="BI59" i="39"/>
  <c r="BI64" i="39" s="1"/>
  <c r="AZ60" i="39"/>
  <c r="AZ65" i="39" s="1"/>
  <c r="BA60" i="39"/>
  <c r="BA65" i="39" s="1"/>
  <c r="BB60" i="39"/>
  <c r="BB65" i="39" s="1"/>
  <c r="BC60" i="39"/>
  <c r="BC65" i="39" s="1"/>
  <c r="BD60" i="39"/>
  <c r="BD65" i="39" s="1"/>
  <c r="BE60" i="39"/>
  <c r="BE65" i="39" s="1"/>
  <c r="BF60" i="39"/>
  <c r="BF65" i="39" s="1"/>
  <c r="BG60" i="39"/>
  <c r="BG65" i="39" s="1"/>
  <c r="BH60" i="39"/>
  <c r="BH65" i="39" s="1"/>
  <c r="BI60" i="39"/>
  <c r="BI65" i="39" s="1"/>
  <c r="AZ68" i="39"/>
  <c r="BA68" i="39"/>
  <c r="BA73" i="39" s="1"/>
  <c r="BB68" i="39"/>
  <c r="BB73" i="39" s="1"/>
  <c r="BC68" i="39"/>
  <c r="BC73" i="39" s="1"/>
  <c r="BD68" i="39"/>
  <c r="BE68" i="39"/>
  <c r="BE73" i="39" s="1"/>
  <c r="BF68" i="39"/>
  <c r="BF73" i="39" s="1"/>
  <c r="BG68" i="39"/>
  <c r="BG73" i="39" s="1"/>
  <c r="BH68" i="39"/>
  <c r="BI68" i="39"/>
  <c r="BI73" i="39" s="1"/>
  <c r="AZ69" i="39"/>
  <c r="AZ74" i="39" s="1"/>
  <c r="BA69" i="39"/>
  <c r="BA74" i="39" s="1"/>
  <c r="BB69" i="39"/>
  <c r="BB74" i="39" s="1"/>
  <c r="BC69" i="39"/>
  <c r="BC74" i="39" s="1"/>
  <c r="BD69" i="39"/>
  <c r="BD74" i="39" s="1"/>
  <c r="BE69" i="39"/>
  <c r="BE74" i="39" s="1"/>
  <c r="BF69" i="39"/>
  <c r="BF74" i="39" s="1"/>
  <c r="BG69" i="39"/>
  <c r="BG74" i="39" s="1"/>
  <c r="BH69" i="39"/>
  <c r="BH74" i="39" s="1"/>
  <c r="BI69" i="39"/>
  <c r="BI74" i="39" s="1"/>
  <c r="AZ70" i="39"/>
  <c r="AZ75" i="39" s="1"/>
  <c r="BA70" i="39"/>
  <c r="BA75" i="39" s="1"/>
  <c r="BB70" i="39"/>
  <c r="BB75" i="39" s="1"/>
  <c r="BC70" i="39"/>
  <c r="BC75" i="39" s="1"/>
  <c r="BD70" i="39"/>
  <c r="BD75" i="39" s="1"/>
  <c r="BE70" i="39"/>
  <c r="BE75" i="39" s="1"/>
  <c r="BF70" i="39"/>
  <c r="BF75" i="39" s="1"/>
  <c r="BG70" i="39"/>
  <c r="BG75" i="39" s="1"/>
  <c r="BH70" i="39"/>
  <c r="BH75" i="39" s="1"/>
  <c r="BI70" i="39"/>
  <c r="BI75" i="39" s="1"/>
  <c r="AZ78" i="39"/>
  <c r="AZ83" i="39" s="1"/>
  <c r="BA78" i="39"/>
  <c r="BA83" i="39" s="1"/>
  <c r="BB78" i="39"/>
  <c r="BB83" i="39" s="1"/>
  <c r="BC78" i="39"/>
  <c r="BC83" i="39" s="1"/>
  <c r="BD78" i="39"/>
  <c r="BD83" i="39" s="1"/>
  <c r="BE78" i="39"/>
  <c r="BE83" i="39" s="1"/>
  <c r="BF78" i="39"/>
  <c r="BF83" i="39" s="1"/>
  <c r="BG78" i="39"/>
  <c r="BG83" i="39" s="1"/>
  <c r="BH78" i="39"/>
  <c r="BH83" i="39" s="1"/>
  <c r="BI78" i="39"/>
  <c r="BI83" i="39" s="1"/>
  <c r="AZ79" i="39"/>
  <c r="AZ84" i="39" s="1"/>
  <c r="BA79" i="39"/>
  <c r="BB79" i="39"/>
  <c r="BB84" i="39" s="1"/>
  <c r="BC79" i="39"/>
  <c r="BC84" i="39" s="1"/>
  <c r="BD79" i="39"/>
  <c r="BD84" i="39" s="1"/>
  <c r="BE79" i="39"/>
  <c r="BF79" i="39"/>
  <c r="BG79" i="39"/>
  <c r="BG84" i="39" s="1"/>
  <c r="BH79" i="39"/>
  <c r="BH84" i="39" s="1"/>
  <c r="BI79" i="39"/>
  <c r="AZ80" i="39"/>
  <c r="AZ85" i="39" s="1"/>
  <c r="BA80" i="39"/>
  <c r="BA85" i="39" s="1"/>
  <c r="BB80" i="39"/>
  <c r="BB85" i="39" s="1"/>
  <c r="BC80" i="39"/>
  <c r="BC85" i="39" s="1"/>
  <c r="BD80" i="39"/>
  <c r="BD85" i="39" s="1"/>
  <c r="BE80" i="39"/>
  <c r="BE85" i="39" s="1"/>
  <c r="BF80" i="39"/>
  <c r="BF85" i="39" s="1"/>
  <c r="BG80" i="39"/>
  <c r="BG85" i="39" s="1"/>
  <c r="BH80" i="39"/>
  <c r="BH85" i="39" s="1"/>
  <c r="BI80" i="39"/>
  <c r="BI85" i="39" s="1"/>
  <c r="AZ88" i="39"/>
  <c r="AZ93" i="39" s="1"/>
  <c r="BA88" i="39"/>
  <c r="BA93" i="39" s="1"/>
  <c r="BB88" i="39"/>
  <c r="BB93" i="39" s="1"/>
  <c r="BC88" i="39"/>
  <c r="BC93" i="39" s="1"/>
  <c r="BD88" i="39"/>
  <c r="BD93" i="39" s="1"/>
  <c r="BE88" i="39"/>
  <c r="BE93" i="39" s="1"/>
  <c r="BF88" i="39"/>
  <c r="BF93" i="39" s="1"/>
  <c r="BG88" i="39"/>
  <c r="BG93" i="39" s="1"/>
  <c r="BH88" i="39"/>
  <c r="BH93" i="39" s="1"/>
  <c r="BI88" i="39"/>
  <c r="BI93" i="39" s="1"/>
  <c r="AZ89" i="39"/>
  <c r="AZ94" i="39" s="1"/>
  <c r="BA89" i="39"/>
  <c r="BA94" i="39" s="1"/>
  <c r="BB89" i="39"/>
  <c r="BB94" i="39" s="1"/>
  <c r="BC89" i="39"/>
  <c r="BC94" i="39" s="1"/>
  <c r="BD89" i="39"/>
  <c r="BD94" i="39" s="1"/>
  <c r="BE89" i="39"/>
  <c r="BF89" i="39"/>
  <c r="BF94" i="39" s="1"/>
  <c r="BG89" i="39"/>
  <c r="BG94" i="39" s="1"/>
  <c r="BH89" i="39"/>
  <c r="BH94" i="39" s="1"/>
  <c r="BI89" i="39"/>
  <c r="BI94" i="39" s="1"/>
  <c r="AZ90" i="39"/>
  <c r="AZ95" i="39" s="1"/>
  <c r="BA90" i="39"/>
  <c r="BA95" i="39" s="1"/>
  <c r="BB90" i="39"/>
  <c r="BB95" i="39" s="1"/>
  <c r="BC90" i="39"/>
  <c r="BC95" i="39" s="1"/>
  <c r="BD90" i="39"/>
  <c r="BD95" i="39" s="1"/>
  <c r="BE90" i="39"/>
  <c r="BE95" i="39" s="1"/>
  <c r="BF90" i="39"/>
  <c r="BF95" i="39" s="1"/>
  <c r="BG90" i="39"/>
  <c r="BG95" i="39" s="1"/>
  <c r="BH90" i="39"/>
  <c r="BH95" i="39" s="1"/>
  <c r="BI90" i="39"/>
  <c r="BI95" i="39" s="1"/>
  <c r="AZ98" i="39"/>
  <c r="AZ103" i="39" s="1"/>
  <c r="BA98" i="39"/>
  <c r="BA103" i="39" s="1"/>
  <c r="BB98" i="39"/>
  <c r="BB103" i="39" s="1"/>
  <c r="BC98" i="39"/>
  <c r="BC103" i="39" s="1"/>
  <c r="BD98" i="39"/>
  <c r="BD103" i="39" s="1"/>
  <c r="BE98" i="39"/>
  <c r="BE103" i="39" s="1"/>
  <c r="BF98" i="39"/>
  <c r="BF103" i="39" s="1"/>
  <c r="BG98" i="39"/>
  <c r="BG103" i="39" s="1"/>
  <c r="BH98" i="39"/>
  <c r="BH103" i="39" s="1"/>
  <c r="BI98" i="39"/>
  <c r="BI103" i="39" s="1"/>
  <c r="AZ99" i="39"/>
  <c r="AZ104" i="39" s="1"/>
  <c r="BA99" i="39"/>
  <c r="BA104" i="39" s="1"/>
  <c r="BB99" i="39"/>
  <c r="BB104" i="39" s="1"/>
  <c r="BC99" i="39"/>
  <c r="BC104" i="39" s="1"/>
  <c r="BD99" i="39"/>
  <c r="BD104" i="39" s="1"/>
  <c r="BE99" i="39"/>
  <c r="BE104" i="39" s="1"/>
  <c r="BF99" i="39"/>
  <c r="BF104" i="39" s="1"/>
  <c r="BG99" i="39"/>
  <c r="BG104" i="39" s="1"/>
  <c r="BH99" i="39"/>
  <c r="BH104" i="39" s="1"/>
  <c r="BI99" i="39"/>
  <c r="BI104" i="39" s="1"/>
  <c r="AZ100" i="39"/>
  <c r="AZ105" i="39" s="1"/>
  <c r="BA100" i="39"/>
  <c r="BA105" i="39" s="1"/>
  <c r="BB100" i="39"/>
  <c r="BB105" i="39" s="1"/>
  <c r="BC100" i="39"/>
  <c r="BC105" i="39" s="1"/>
  <c r="BD100" i="39"/>
  <c r="BD105" i="39" s="1"/>
  <c r="BE100" i="39"/>
  <c r="BE105" i="39" s="1"/>
  <c r="BF100" i="39"/>
  <c r="BF105" i="39" s="1"/>
  <c r="BG100" i="39"/>
  <c r="BG105" i="39" s="1"/>
  <c r="BH100" i="39"/>
  <c r="BH105" i="39" s="1"/>
  <c r="BI100" i="39"/>
  <c r="BI105" i="39" s="1"/>
  <c r="AZ108" i="39"/>
  <c r="AZ113" i="39" s="1"/>
  <c r="BA108" i="39"/>
  <c r="BA113" i="39" s="1"/>
  <c r="BB108" i="39"/>
  <c r="BB113" i="39" s="1"/>
  <c r="BC108" i="39"/>
  <c r="BC113" i="39" s="1"/>
  <c r="BD108" i="39"/>
  <c r="BD113" i="39" s="1"/>
  <c r="BE108" i="39"/>
  <c r="BE113" i="39" s="1"/>
  <c r="BF108" i="39"/>
  <c r="BF113" i="39" s="1"/>
  <c r="BG108" i="39"/>
  <c r="BG113" i="39" s="1"/>
  <c r="BH108" i="39"/>
  <c r="BH113" i="39" s="1"/>
  <c r="BI108" i="39"/>
  <c r="BI113" i="39" s="1"/>
  <c r="AZ109" i="39"/>
  <c r="AZ114" i="39" s="1"/>
  <c r="BA109" i="39"/>
  <c r="BA114" i="39" s="1"/>
  <c r="BB109" i="39"/>
  <c r="BB114" i="39" s="1"/>
  <c r="BC109" i="39"/>
  <c r="BD109" i="39"/>
  <c r="BD114" i="39" s="1"/>
  <c r="BE109" i="39"/>
  <c r="BE114" i="39" s="1"/>
  <c r="BF109" i="39"/>
  <c r="BF114" i="39" s="1"/>
  <c r="BG109" i="39"/>
  <c r="BG114" i="39" s="1"/>
  <c r="BH109" i="39"/>
  <c r="BH114" i="39" s="1"/>
  <c r="BI109" i="39"/>
  <c r="BI114" i="39" s="1"/>
  <c r="AZ110" i="39"/>
  <c r="AZ115" i="39" s="1"/>
  <c r="BA110" i="39"/>
  <c r="BA115" i="39" s="1"/>
  <c r="BB110" i="39"/>
  <c r="BB115" i="39" s="1"/>
  <c r="BC110" i="39"/>
  <c r="BC115" i="39" s="1"/>
  <c r="BD110" i="39"/>
  <c r="BD115" i="39" s="1"/>
  <c r="BE110" i="39"/>
  <c r="BE115" i="39" s="1"/>
  <c r="BF110" i="39"/>
  <c r="BF115" i="39" s="1"/>
  <c r="BG110" i="39"/>
  <c r="BG115" i="39" s="1"/>
  <c r="BH110" i="39"/>
  <c r="BH115" i="39" s="1"/>
  <c r="BI110" i="39"/>
  <c r="BI115" i="39" s="1"/>
  <c r="AZ118" i="39"/>
  <c r="AZ123" i="39" s="1"/>
  <c r="BA118" i="39"/>
  <c r="BA123" i="39" s="1"/>
  <c r="BB118" i="39"/>
  <c r="BB123" i="39" s="1"/>
  <c r="BC118" i="39"/>
  <c r="BC123" i="39" s="1"/>
  <c r="BD118" i="39"/>
  <c r="BD123" i="39" s="1"/>
  <c r="BE118" i="39"/>
  <c r="BE123" i="39" s="1"/>
  <c r="BF118" i="39"/>
  <c r="BF123" i="39" s="1"/>
  <c r="BG118" i="39"/>
  <c r="BG123" i="39" s="1"/>
  <c r="BH118" i="39"/>
  <c r="BH123" i="39" s="1"/>
  <c r="BI118" i="39"/>
  <c r="BI123" i="39" s="1"/>
  <c r="AZ119" i="39"/>
  <c r="AZ124" i="39" s="1"/>
  <c r="BA119" i="39"/>
  <c r="BB119" i="39"/>
  <c r="BB124" i="39" s="1"/>
  <c r="BC119" i="39"/>
  <c r="BC124" i="39" s="1"/>
  <c r="BD119" i="39"/>
  <c r="BD124" i="39" s="1"/>
  <c r="BE119" i="39"/>
  <c r="BE124" i="39" s="1"/>
  <c r="BF119" i="39"/>
  <c r="BF124" i="39" s="1"/>
  <c r="BG119" i="39"/>
  <c r="BG124" i="39" s="1"/>
  <c r="BH119" i="39"/>
  <c r="BH124" i="39" s="1"/>
  <c r="BI119" i="39"/>
  <c r="AZ120" i="39"/>
  <c r="AZ125" i="39" s="1"/>
  <c r="BA120" i="39"/>
  <c r="BA125" i="39" s="1"/>
  <c r="BB120" i="39"/>
  <c r="BB125" i="39" s="1"/>
  <c r="BC120" i="39"/>
  <c r="BC125" i="39" s="1"/>
  <c r="BD120" i="39"/>
  <c r="BD125" i="39" s="1"/>
  <c r="BE120" i="39"/>
  <c r="BE125" i="39" s="1"/>
  <c r="BF120" i="39"/>
  <c r="BF125" i="39" s="1"/>
  <c r="BG120" i="39"/>
  <c r="BG125" i="39" s="1"/>
  <c r="BH120" i="39"/>
  <c r="BH125" i="39" s="1"/>
  <c r="BI120" i="39"/>
  <c r="BI125" i="39" s="1"/>
  <c r="AZ128" i="39"/>
  <c r="AZ133" i="39" s="1"/>
  <c r="BA128" i="39"/>
  <c r="BA133" i="39" s="1"/>
  <c r="BB128" i="39"/>
  <c r="BB133" i="39" s="1"/>
  <c r="BC128" i="39"/>
  <c r="BC133" i="39" s="1"/>
  <c r="BD128" i="39"/>
  <c r="BD133" i="39" s="1"/>
  <c r="BE128" i="39"/>
  <c r="BE133" i="39" s="1"/>
  <c r="BF128" i="39"/>
  <c r="BF133" i="39" s="1"/>
  <c r="BG128" i="39"/>
  <c r="BG133" i="39" s="1"/>
  <c r="BH128" i="39"/>
  <c r="BH133" i="39" s="1"/>
  <c r="BI128" i="39"/>
  <c r="BI133" i="39" s="1"/>
  <c r="AZ129" i="39"/>
  <c r="AZ134" i="39" s="1"/>
  <c r="BA129" i="39"/>
  <c r="BA134" i="39" s="1"/>
  <c r="BB129" i="39"/>
  <c r="BB134" i="39" s="1"/>
  <c r="BC129" i="39"/>
  <c r="BC134" i="39" s="1"/>
  <c r="BD129" i="39"/>
  <c r="BE129" i="39"/>
  <c r="BF129" i="39"/>
  <c r="BF134" i="39" s="1"/>
  <c r="BG129" i="39"/>
  <c r="BG134" i="39" s="1"/>
  <c r="BH129" i="39"/>
  <c r="BH134" i="39" s="1"/>
  <c r="BI129" i="39"/>
  <c r="BI134" i="39" s="1"/>
  <c r="AZ130" i="39"/>
  <c r="AZ135" i="39" s="1"/>
  <c r="BA130" i="39"/>
  <c r="BA135" i="39" s="1"/>
  <c r="BB130" i="39"/>
  <c r="BB135" i="39" s="1"/>
  <c r="BC130" i="39"/>
  <c r="BC135" i="39" s="1"/>
  <c r="BD130" i="39"/>
  <c r="BD135" i="39" s="1"/>
  <c r="BE130" i="39"/>
  <c r="BE135" i="39" s="1"/>
  <c r="BF130" i="39"/>
  <c r="BF135" i="39" s="1"/>
  <c r="BG130" i="39"/>
  <c r="BG135" i="39" s="1"/>
  <c r="BH130" i="39"/>
  <c r="BH135" i="39" s="1"/>
  <c r="BI130" i="39"/>
  <c r="BI135" i="39" s="1"/>
  <c r="AZ138" i="39"/>
  <c r="AZ143" i="39" s="1"/>
  <c r="BA138" i="39"/>
  <c r="BA143" i="39" s="1"/>
  <c r="BB138" i="39"/>
  <c r="BB143" i="39" s="1"/>
  <c r="BC138" i="39"/>
  <c r="BC143" i="39" s="1"/>
  <c r="BD138" i="39"/>
  <c r="BD143" i="39" s="1"/>
  <c r="BE138" i="39"/>
  <c r="BE143" i="39" s="1"/>
  <c r="BF138" i="39"/>
  <c r="BF143" i="39" s="1"/>
  <c r="BG138" i="39"/>
  <c r="BG143" i="39" s="1"/>
  <c r="BH138" i="39"/>
  <c r="BH143" i="39" s="1"/>
  <c r="BI138" i="39"/>
  <c r="BI143" i="39" s="1"/>
  <c r="AZ139" i="39"/>
  <c r="AZ144" i="39" s="1"/>
  <c r="BA139" i="39"/>
  <c r="BA144" i="39" s="1"/>
  <c r="BB139" i="39"/>
  <c r="BB144" i="39" s="1"/>
  <c r="BC139" i="39"/>
  <c r="BC144" i="39" s="1"/>
  <c r="BD139" i="39"/>
  <c r="BD144" i="39" s="1"/>
  <c r="BE139" i="39"/>
  <c r="BE144" i="39" s="1"/>
  <c r="BF139" i="39"/>
  <c r="BF144" i="39" s="1"/>
  <c r="BG139" i="39"/>
  <c r="BG144" i="39" s="1"/>
  <c r="BH139" i="39"/>
  <c r="BH144" i="39" s="1"/>
  <c r="BI139" i="39"/>
  <c r="BI144" i="39" s="1"/>
  <c r="AZ140" i="39"/>
  <c r="AZ145" i="39" s="1"/>
  <c r="BA140" i="39"/>
  <c r="BA145" i="39" s="1"/>
  <c r="BB140" i="39"/>
  <c r="BB145" i="39" s="1"/>
  <c r="BC140" i="39"/>
  <c r="BC145" i="39" s="1"/>
  <c r="BD140" i="39"/>
  <c r="BD145" i="39" s="1"/>
  <c r="BE140" i="39"/>
  <c r="BE145" i="39" s="1"/>
  <c r="BF140" i="39"/>
  <c r="BF145" i="39" s="1"/>
  <c r="BG140" i="39"/>
  <c r="BG145" i="39" s="1"/>
  <c r="BH140" i="39"/>
  <c r="BH145" i="39" s="1"/>
  <c r="BI140" i="39"/>
  <c r="BI145" i="39" s="1"/>
  <c r="AZ148" i="39"/>
  <c r="AZ153" i="39" s="1"/>
  <c r="BA148" i="39"/>
  <c r="BA153" i="39" s="1"/>
  <c r="BB148" i="39"/>
  <c r="BB153" i="39" s="1"/>
  <c r="BC148" i="39"/>
  <c r="BC153" i="39" s="1"/>
  <c r="BD148" i="39"/>
  <c r="BD153" i="39" s="1"/>
  <c r="BE148" i="39"/>
  <c r="BE153" i="39" s="1"/>
  <c r="BF148" i="39"/>
  <c r="BF153" i="39" s="1"/>
  <c r="BG148" i="39"/>
  <c r="BG153" i="39" s="1"/>
  <c r="BH148" i="39"/>
  <c r="BH153" i="39" s="1"/>
  <c r="BI148" i="39"/>
  <c r="BI153" i="39" s="1"/>
  <c r="AZ149" i="39"/>
  <c r="AZ154" i="39" s="1"/>
  <c r="BA149" i="39"/>
  <c r="BA154" i="39" s="1"/>
  <c r="BB149" i="39"/>
  <c r="BC149" i="39"/>
  <c r="BD149" i="39"/>
  <c r="BD154" i="39" s="1"/>
  <c r="BE149" i="39"/>
  <c r="BE154" i="39" s="1"/>
  <c r="BF149" i="39"/>
  <c r="BF154" i="39" s="1"/>
  <c r="BG149" i="39"/>
  <c r="BG154" i="39" s="1"/>
  <c r="BH149" i="39"/>
  <c r="BH154" i="39" s="1"/>
  <c r="BI149" i="39"/>
  <c r="BI154" i="39" s="1"/>
  <c r="AZ150" i="39"/>
  <c r="AZ155" i="39" s="1"/>
  <c r="BA150" i="39"/>
  <c r="BA155" i="39" s="1"/>
  <c r="BB150" i="39"/>
  <c r="BB155" i="39" s="1"/>
  <c r="BC150" i="39"/>
  <c r="BC155" i="39" s="1"/>
  <c r="BD150" i="39"/>
  <c r="BD155" i="39" s="1"/>
  <c r="BE150" i="39"/>
  <c r="BE155" i="39" s="1"/>
  <c r="BF150" i="39"/>
  <c r="BF155" i="39" s="1"/>
  <c r="BG150" i="39"/>
  <c r="BG155" i="39" s="1"/>
  <c r="BH150" i="39"/>
  <c r="BH155" i="39" s="1"/>
  <c r="BI150" i="39"/>
  <c r="BI155" i="39" s="1"/>
  <c r="AZ158" i="39"/>
  <c r="AZ163" i="39" s="1"/>
  <c r="BA158" i="39"/>
  <c r="BA163" i="39" s="1"/>
  <c r="BB158" i="39"/>
  <c r="BB163" i="39" s="1"/>
  <c r="BC158" i="39"/>
  <c r="BC163" i="39" s="1"/>
  <c r="BD158" i="39"/>
  <c r="BD163" i="39" s="1"/>
  <c r="BE158" i="39"/>
  <c r="BE163" i="39" s="1"/>
  <c r="BF158" i="39"/>
  <c r="BF163" i="39" s="1"/>
  <c r="BG158" i="39"/>
  <c r="BH158" i="39"/>
  <c r="BH163" i="39" s="1"/>
  <c r="BI158" i="39"/>
  <c r="BI163" i="39" s="1"/>
  <c r="AZ159" i="39"/>
  <c r="AZ164" i="39" s="1"/>
  <c r="BA159" i="39"/>
  <c r="BB159" i="39"/>
  <c r="BB164" i="39" s="1"/>
  <c r="BC159" i="39"/>
  <c r="BC164" i="39" s="1"/>
  <c r="BD159" i="39"/>
  <c r="BD164" i="39" s="1"/>
  <c r="BE159" i="39"/>
  <c r="BF159" i="39"/>
  <c r="BG159" i="39"/>
  <c r="BG164" i="39" s="1"/>
  <c r="BH159" i="39"/>
  <c r="BH164" i="39" s="1"/>
  <c r="BI159" i="39"/>
  <c r="AZ160" i="39"/>
  <c r="AZ165" i="39" s="1"/>
  <c r="BA160" i="39"/>
  <c r="BA165" i="39" s="1"/>
  <c r="BB160" i="39"/>
  <c r="BB165" i="39" s="1"/>
  <c r="BC160" i="39"/>
  <c r="BC165" i="39" s="1"/>
  <c r="BD160" i="39"/>
  <c r="BD165" i="39" s="1"/>
  <c r="BE160" i="39"/>
  <c r="BE165" i="39" s="1"/>
  <c r="BF160" i="39"/>
  <c r="BF165" i="39" s="1"/>
  <c r="BG160" i="39"/>
  <c r="BG165" i="39" s="1"/>
  <c r="BH160" i="39"/>
  <c r="BH165" i="39" s="1"/>
  <c r="BI160" i="39"/>
  <c r="BI165" i="39" s="1"/>
  <c r="AZ168" i="39"/>
  <c r="AZ173" i="39" s="1"/>
  <c r="BA168" i="39"/>
  <c r="BA173" i="39" s="1"/>
  <c r="BB168" i="39"/>
  <c r="BB173" i="39" s="1"/>
  <c r="BC168" i="39"/>
  <c r="BC173" i="39" s="1"/>
  <c r="BD168" i="39"/>
  <c r="BD173" i="39" s="1"/>
  <c r="BE168" i="39"/>
  <c r="BE173" i="39" s="1"/>
  <c r="BF168" i="39"/>
  <c r="BF173" i="39" s="1"/>
  <c r="BG168" i="39"/>
  <c r="BG173" i="39" s="1"/>
  <c r="BH168" i="39"/>
  <c r="BH173" i="39" s="1"/>
  <c r="BI168" i="39"/>
  <c r="BI173" i="39" s="1"/>
  <c r="AZ169" i="39"/>
  <c r="AZ174" i="39" s="1"/>
  <c r="BA169" i="39"/>
  <c r="BA174" i="39" s="1"/>
  <c r="BB169" i="39"/>
  <c r="BB174" i="39" s="1"/>
  <c r="BC169" i="39"/>
  <c r="BC174" i="39" s="1"/>
  <c r="BD169" i="39"/>
  <c r="BD174" i="39" s="1"/>
  <c r="BE169" i="39"/>
  <c r="BF169" i="39"/>
  <c r="BF174" i="39" s="1"/>
  <c r="BG169" i="39"/>
  <c r="BG174" i="39" s="1"/>
  <c r="BH169" i="39"/>
  <c r="BH174" i="39" s="1"/>
  <c r="BI169" i="39"/>
  <c r="AZ170" i="39"/>
  <c r="AZ175" i="39" s="1"/>
  <c r="BA170" i="39"/>
  <c r="BA175" i="39" s="1"/>
  <c r="BB170" i="39"/>
  <c r="BB175" i="39" s="1"/>
  <c r="BC170" i="39"/>
  <c r="BC175" i="39" s="1"/>
  <c r="BD170" i="39"/>
  <c r="BD175" i="39" s="1"/>
  <c r="BE170" i="39"/>
  <c r="BE175" i="39" s="1"/>
  <c r="BF170" i="39"/>
  <c r="BF175" i="39" s="1"/>
  <c r="BG170" i="39"/>
  <c r="BG175" i="39" s="1"/>
  <c r="BH170" i="39"/>
  <c r="BH175" i="39" s="1"/>
  <c r="BI170" i="39"/>
  <c r="BI175" i="39" s="1"/>
  <c r="AZ178" i="39"/>
  <c r="AZ183" i="39" s="1"/>
  <c r="BA178" i="39"/>
  <c r="BB178" i="39"/>
  <c r="BB183" i="39" s="1"/>
  <c r="BC178" i="39"/>
  <c r="BC183" i="39" s="1"/>
  <c r="BD178" i="39"/>
  <c r="BD183" i="39" s="1"/>
  <c r="BE178" i="39"/>
  <c r="BF178" i="39"/>
  <c r="BF183" i="39" s="1"/>
  <c r="BG178" i="39"/>
  <c r="BG183" i="39" s="1"/>
  <c r="BH178" i="39"/>
  <c r="BH183" i="39" s="1"/>
  <c r="BI178" i="39"/>
  <c r="AZ179" i="39"/>
  <c r="AZ184" i="39" s="1"/>
  <c r="BA179" i="39"/>
  <c r="BA184" i="39" s="1"/>
  <c r="BB179" i="39"/>
  <c r="BB184" i="39" s="1"/>
  <c r="BC179" i="39"/>
  <c r="BC184" i="39" s="1"/>
  <c r="BD179" i="39"/>
  <c r="BD184" i="39" s="1"/>
  <c r="BE179" i="39"/>
  <c r="BE184" i="39" s="1"/>
  <c r="BF179" i="39"/>
  <c r="BF184" i="39" s="1"/>
  <c r="BG179" i="39"/>
  <c r="BG184" i="39" s="1"/>
  <c r="BH179" i="39"/>
  <c r="BH184" i="39" s="1"/>
  <c r="BI179" i="39"/>
  <c r="BI184" i="39" s="1"/>
  <c r="AZ180" i="39"/>
  <c r="AZ185" i="39" s="1"/>
  <c r="BA180" i="39"/>
  <c r="BA185" i="39" s="1"/>
  <c r="BB180" i="39"/>
  <c r="BB185" i="39" s="1"/>
  <c r="BC180" i="39"/>
  <c r="BC185" i="39" s="1"/>
  <c r="BD180" i="39"/>
  <c r="BD185" i="39" s="1"/>
  <c r="BE180" i="39"/>
  <c r="BE185" i="39" s="1"/>
  <c r="BF180" i="39"/>
  <c r="BF185" i="39" s="1"/>
  <c r="BG180" i="39"/>
  <c r="BG185" i="39" s="1"/>
  <c r="BH180" i="39"/>
  <c r="BH185" i="39" s="1"/>
  <c r="BI180" i="39"/>
  <c r="BI185" i="39" s="1"/>
  <c r="AZ188" i="39"/>
  <c r="BA188" i="39"/>
  <c r="BA193" i="39" s="1"/>
  <c r="BB188" i="39"/>
  <c r="BB193" i="39" s="1"/>
  <c r="BC188" i="39"/>
  <c r="BC193" i="39" s="1"/>
  <c r="BD188" i="39"/>
  <c r="BE188" i="39"/>
  <c r="BE193" i="39" s="1"/>
  <c r="BF188" i="39"/>
  <c r="BF193" i="39" s="1"/>
  <c r="BG188" i="39"/>
  <c r="BG193" i="39" s="1"/>
  <c r="BH188" i="39"/>
  <c r="BI188" i="39"/>
  <c r="BI193" i="39" s="1"/>
  <c r="AZ189" i="39"/>
  <c r="AZ194" i="39" s="1"/>
  <c r="BA189" i="39"/>
  <c r="BA194" i="39" s="1"/>
  <c r="BB189" i="39"/>
  <c r="BB194" i="39" s="1"/>
  <c r="BC189" i="39"/>
  <c r="BC194" i="39" s="1"/>
  <c r="BD189" i="39"/>
  <c r="BD194" i="39" s="1"/>
  <c r="BE189" i="39"/>
  <c r="BE194" i="39" s="1"/>
  <c r="BF189" i="39"/>
  <c r="BF194" i="39" s="1"/>
  <c r="BG189" i="39"/>
  <c r="BG194" i="39" s="1"/>
  <c r="BH189" i="39"/>
  <c r="BH194" i="39" s="1"/>
  <c r="BI189" i="39"/>
  <c r="BI194" i="39" s="1"/>
  <c r="AZ190" i="39"/>
  <c r="AZ195" i="39" s="1"/>
  <c r="BA190" i="39"/>
  <c r="BA195" i="39" s="1"/>
  <c r="BB190" i="39"/>
  <c r="BB195" i="39" s="1"/>
  <c r="BC190" i="39"/>
  <c r="BC195" i="39" s="1"/>
  <c r="BD190" i="39"/>
  <c r="BD195" i="39" s="1"/>
  <c r="BE190" i="39"/>
  <c r="BE195" i="39" s="1"/>
  <c r="BF190" i="39"/>
  <c r="BF195" i="39" s="1"/>
  <c r="BG190" i="39"/>
  <c r="BG195" i="39" s="1"/>
  <c r="BH190" i="39"/>
  <c r="BH195" i="39" s="1"/>
  <c r="BI190" i="39"/>
  <c r="BI195" i="39" s="1"/>
  <c r="AZ198" i="39"/>
  <c r="AZ203" i="39" s="1"/>
  <c r="BA198" i="39"/>
  <c r="BA203" i="39" s="1"/>
  <c r="BB198" i="39"/>
  <c r="BB203" i="39" s="1"/>
  <c r="BC198" i="39"/>
  <c r="BD198" i="39"/>
  <c r="BD203" i="39" s="1"/>
  <c r="BE198" i="39"/>
  <c r="BE203" i="39" s="1"/>
  <c r="BF198" i="39"/>
  <c r="BF203" i="39" s="1"/>
  <c r="BG198" i="39"/>
  <c r="BH198" i="39"/>
  <c r="BH203" i="39" s="1"/>
  <c r="BI198" i="39"/>
  <c r="BI203" i="39" s="1"/>
  <c r="AZ199" i="39"/>
  <c r="AZ204" i="39" s="1"/>
  <c r="BA199" i="39"/>
  <c r="BA204" i="39" s="1"/>
  <c r="BB199" i="39"/>
  <c r="BB204" i="39" s="1"/>
  <c r="BC199" i="39"/>
  <c r="BC204" i="39" s="1"/>
  <c r="BD199" i="39"/>
  <c r="BD204" i="39" s="1"/>
  <c r="BE199" i="39"/>
  <c r="BE204" i="39" s="1"/>
  <c r="BF199" i="39"/>
  <c r="BF204" i="39" s="1"/>
  <c r="BG199" i="39"/>
  <c r="BG204" i="39" s="1"/>
  <c r="BH199" i="39"/>
  <c r="BH204" i="39" s="1"/>
  <c r="BI199" i="39"/>
  <c r="BI204" i="39" s="1"/>
  <c r="AZ200" i="39"/>
  <c r="AZ205" i="39" s="1"/>
  <c r="BA200" i="39"/>
  <c r="BA205" i="39" s="1"/>
  <c r="BB200" i="39"/>
  <c r="BB205" i="39" s="1"/>
  <c r="BC200" i="39"/>
  <c r="BC205" i="39" s="1"/>
  <c r="BD200" i="39"/>
  <c r="BD205" i="39" s="1"/>
  <c r="BE200" i="39"/>
  <c r="BE205" i="39" s="1"/>
  <c r="BF200" i="39"/>
  <c r="BF205" i="39" s="1"/>
  <c r="BG200" i="39"/>
  <c r="BG205" i="39" s="1"/>
  <c r="BH200" i="39"/>
  <c r="BH205" i="39" s="1"/>
  <c r="BI200" i="39"/>
  <c r="BI205" i="39" s="1"/>
  <c r="AZ208" i="39"/>
  <c r="AZ213" i="39" s="1"/>
  <c r="BA208" i="39"/>
  <c r="BA213" i="39" s="1"/>
  <c r="BB208" i="39"/>
  <c r="BC208" i="39"/>
  <c r="BC213" i="39" s="1"/>
  <c r="BD208" i="39"/>
  <c r="BD213" i="39" s="1"/>
  <c r="BE208" i="39"/>
  <c r="BE213" i="39" s="1"/>
  <c r="BF208" i="39"/>
  <c r="BG208" i="39"/>
  <c r="BG213" i="39" s="1"/>
  <c r="BH208" i="39"/>
  <c r="BH213" i="39" s="1"/>
  <c r="BI208" i="39"/>
  <c r="BI213" i="39" s="1"/>
  <c r="AZ209" i="39"/>
  <c r="AZ214" i="39" s="1"/>
  <c r="BA209" i="39"/>
  <c r="BA214" i="39" s="1"/>
  <c r="BB209" i="39"/>
  <c r="BB214" i="39" s="1"/>
  <c r="BC209" i="39"/>
  <c r="BC214" i="39" s="1"/>
  <c r="BD209" i="39"/>
  <c r="BD214" i="39" s="1"/>
  <c r="BE209" i="39"/>
  <c r="BE214" i="39" s="1"/>
  <c r="BF209" i="39"/>
  <c r="BF214" i="39" s="1"/>
  <c r="BG209" i="39"/>
  <c r="BG214" i="39" s="1"/>
  <c r="BH209" i="39"/>
  <c r="BH214" i="39" s="1"/>
  <c r="BI209" i="39"/>
  <c r="BI214" i="39" s="1"/>
  <c r="AZ210" i="39"/>
  <c r="AZ215" i="39" s="1"/>
  <c r="BA210" i="39"/>
  <c r="BA215" i="39" s="1"/>
  <c r="BB210" i="39"/>
  <c r="BB215" i="39" s="1"/>
  <c r="BC210" i="39"/>
  <c r="BC215" i="39" s="1"/>
  <c r="BD210" i="39"/>
  <c r="BD215" i="39" s="1"/>
  <c r="BE210" i="39"/>
  <c r="BE215" i="39" s="1"/>
  <c r="BF210" i="39"/>
  <c r="BF215" i="39" s="1"/>
  <c r="BG210" i="39"/>
  <c r="BG215" i="39" s="1"/>
  <c r="BH210" i="39"/>
  <c r="BH215" i="39" s="1"/>
  <c r="BI210" i="39"/>
  <c r="BI215" i="39" s="1"/>
  <c r="AZ218" i="39"/>
  <c r="AZ223" i="39" s="1"/>
  <c r="BA218" i="39"/>
  <c r="BB218" i="39"/>
  <c r="BB223" i="39" s="1"/>
  <c r="BC218" i="39"/>
  <c r="BC223" i="39" s="1"/>
  <c r="BD218" i="39"/>
  <c r="BD223" i="39" s="1"/>
  <c r="BE218" i="39"/>
  <c r="BF218" i="39"/>
  <c r="BF223" i="39" s="1"/>
  <c r="BG218" i="39"/>
  <c r="BG223" i="39" s="1"/>
  <c r="BH218" i="39"/>
  <c r="BH223" i="39" s="1"/>
  <c r="BI218" i="39"/>
  <c r="AZ219" i="39"/>
  <c r="AZ224" i="39" s="1"/>
  <c r="BA219" i="39"/>
  <c r="BA224" i="39" s="1"/>
  <c r="BB219" i="39"/>
  <c r="BB224" i="39" s="1"/>
  <c r="BC219" i="39"/>
  <c r="BC224" i="39" s="1"/>
  <c r="BD219" i="39"/>
  <c r="BD224" i="39" s="1"/>
  <c r="BE219" i="39"/>
  <c r="BE224" i="39" s="1"/>
  <c r="BF219" i="39"/>
  <c r="BF224" i="39" s="1"/>
  <c r="BG219" i="39"/>
  <c r="BG224" i="39" s="1"/>
  <c r="BH219" i="39"/>
  <c r="BH224" i="39" s="1"/>
  <c r="BI219" i="39"/>
  <c r="BI224" i="39" s="1"/>
  <c r="AZ220" i="39"/>
  <c r="AZ225" i="39" s="1"/>
  <c r="BA220" i="39"/>
  <c r="BA225" i="39" s="1"/>
  <c r="BB220" i="39"/>
  <c r="BB225" i="39" s="1"/>
  <c r="BC220" i="39"/>
  <c r="BC225" i="39" s="1"/>
  <c r="BD220" i="39"/>
  <c r="BD225" i="39" s="1"/>
  <c r="BE220" i="39"/>
  <c r="BE225" i="39" s="1"/>
  <c r="BF220" i="39"/>
  <c r="BF225" i="39" s="1"/>
  <c r="BG220" i="39"/>
  <c r="BG225" i="39" s="1"/>
  <c r="BH220" i="39"/>
  <c r="BH225" i="39" s="1"/>
  <c r="BI220" i="39"/>
  <c r="BI225" i="39" s="1"/>
  <c r="AZ228" i="39"/>
  <c r="BA228" i="39"/>
  <c r="BA233" i="39" s="1"/>
  <c r="BB228" i="39"/>
  <c r="BB233" i="39" s="1"/>
  <c r="BC228" i="39"/>
  <c r="BC233" i="39" s="1"/>
  <c r="BD228" i="39"/>
  <c r="BE228" i="39"/>
  <c r="BE233" i="39" s="1"/>
  <c r="BF228" i="39"/>
  <c r="BF233" i="39" s="1"/>
  <c r="BG228" i="39"/>
  <c r="BG233" i="39" s="1"/>
  <c r="BH228" i="39"/>
  <c r="BI228" i="39"/>
  <c r="BI233" i="39" s="1"/>
  <c r="AZ229" i="39"/>
  <c r="AZ234" i="39" s="1"/>
  <c r="BA229" i="39"/>
  <c r="BA234" i="39" s="1"/>
  <c r="BB229" i="39"/>
  <c r="BB234" i="39" s="1"/>
  <c r="BC229" i="39"/>
  <c r="BC234" i="39" s="1"/>
  <c r="BD229" i="39"/>
  <c r="BD234" i="39" s="1"/>
  <c r="BE229" i="39"/>
  <c r="BE234" i="39" s="1"/>
  <c r="BF229" i="39"/>
  <c r="BF234" i="39" s="1"/>
  <c r="BG229" i="39"/>
  <c r="BG234" i="39" s="1"/>
  <c r="BH229" i="39"/>
  <c r="BH234" i="39" s="1"/>
  <c r="BI229" i="39"/>
  <c r="BI234" i="39" s="1"/>
  <c r="AZ230" i="39"/>
  <c r="AZ235" i="39" s="1"/>
  <c r="BA230" i="39"/>
  <c r="BA235" i="39" s="1"/>
  <c r="BB230" i="39"/>
  <c r="BB235" i="39" s="1"/>
  <c r="BC230" i="39"/>
  <c r="BC235" i="39" s="1"/>
  <c r="BD230" i="39"/>
  <c r="BD235" i="39" s="1"/>
  <c r="BE230" i="39"/>
  <c r="BE235" i="39" s="1"/>
  <c r="BF230" i="39"/>
  <c r="BF235" i="39" s="1"/>
  <c r="BG230" i="39"/>
  <c r="BG235" i="39" s="1"/>
  <c r="BH230" i="39"/>
  <c r="BH235" i="39" s="1"/>
  <c r="BI230" i="39"/>
  <c r="BI235" i="39" s="1"/>
  <c r="AZ238" i="39"/>
  <c r="AZ243" i="39" s="1"/>
  <c r="BA238" i="39"/>
  <c r="BA243" i="39" s="1"/>
  <c r="BB238" i="39"/>
  <c r="BB243" i="39" s="1"/>
  <c r="BC238" i="39"/>
  <c r="BD238" i="39"/>
  <c r="BD243" i="39" s="1"/>
  <c r="BE238" i="39"/>
  <c r="BE243" i="39" s="1"/>
  <c r="BF238" i="39"/>
  <c r="BF243" i="39" s="1"/>
  <c r="BG238" i="39"/>
  <c r="BH238" i="39"/>
  <c r="BH243" i="39" s="1"/>
  <c r="BI238" i="39"/>
  <c r="BI243" i="39" s="1"/>
  <c r="AZ239" i="39"/>
  <c r="AZ244" i="39" s="1"/>
  <c r="BA239" i="39"/>
  <c r="BA244" i="39" s="1"/>
  <c r="BB239" i="39"/>
  <c r="BB244" i="39" s="1"/>
  <c r="BC239" i="39"/>
  <c r="BC244" i="39" s="1"/>
  <c r="BD239" i="39"/>
  <c r="BD244" i="39" s="1"/>
  <c r="BE239" i="39"/>
  <c r="BE244" i="39" s="1"/>
  <c r="BF239" i="39"/>
  <c r="BF244" i="39" s="1"/>
  <c r="BG239" i="39"/>
  <c r="BG244" i="39" s="1"/>
  <c r="BH239" i="39"/>
  <c r="BH244" i="39" s="1"/>
  <c r="BI239" i="39"/>
  <c r="BI244" i="39" s="1"/>
  <c r="AZ240" i="39"/>
  <c r="AZ245" i="39" s="1"/>
  <c r="BA240" i="39"/>
  <c r="BA245" i="39" s="1"/>
  <c r="BB240" i="39"/>
  <c r="BB245" i="39" s="1"/>
  <c r="BC240" i="39"/>
  <c r="BC245" i="39" s="1"/>
  <c r="BD240" i="39"/>
  <c r="BD245" i="39" s="1"/>
  <c r="BE240" i="39"/>
  <c r="BE245" i="39" s="1"/>
  <c r="BF240" i="39"/>
  <c r="BF245" i="39" s="1"/>
  <c r="BG240" i="39"/>
  <c r="BG245" i="39" s="1"/>
  <c r="BH240" i="39"/>
  <c r="BH245" i="39" s="1"/>
  <c r="BI240" i="39"/>
  <c r="BI245" i="39" s="1"/>
  <c r="AZ239" i="40"/>
  <c r="AZ244" i="40" s="1"/>
  <c r="BA239" i="40"/>
  <c r="BB239" i="40"/>
  <c r="BC239" i="40"/>
  <c r="BC244" i="40" s="1"/>
  <c r="BD239" i="40"/>
  <c r="BD244" i="40" s="1"/>
  <c r="BE239" i="40"/>
  <c r="BF239" i="40"/>
  <c r="BG239" i="40"/>
  <c r="BH239" i="40"/>
  <c r="BI239" i="40"/>
  <c r="AZ240" i="40"/>
  <c r="BA240" i="40"/>
  <c r="BA245" i="40" s="1"/>
  <c r="BB240" i="40"/>
  <c r="BB245" i="40" s="1"/>
  <c r="BC240" i="40"/>
  <c r="BD240" i="40"/>
  <c r="BE240" i="40"/>
  <c r="BE245" i="40" s="1"/>
  <c r="BF240" i="40"/>
  <c r="BG240" i="40"/>
  <c r="BH240" i="40"/>
  <c r="BI240" i="40"/>
  <c r="BA238" i="40"/>
  <c r="BA243" i="40" s="1"/>
  <c r="BB238" i="40"/>
  <c r="BC238" i="40"/>
  <c r="BD238" i="40"/>
  <c r="BD243" i="40" s="1"/>
  <c r="BE238" i="40"/>
  <c r="BF238" i="40"/>
  <c r="BF243" i="40" s="1"/>
  <c r="BG238" i="40"/>
  <c r="BH238" i="40"/>
  <c r="BH243" i="40" s="1"/>
  <c r="BI238" i="40"/>
  <c r="BI243" i="40" s="1"/>
  <c r="AZ238" i="40"/>
  <c r="AZ229" i="40"/>
  <c r="BA229" i="40"/>
  <c r="BB229" i="40"/>
  <c r="BC229" i="40"/>
  <c r="BD229" i="40"/>
  <c r="BE229" i="40"/>
  <c r="BE234" i="40" s="1"/>
  <c r="BF229" i="40"/>
  <c r="BF231" i="40" s="1"/>
  <c r="BG229" i="40"/>
  <c r="BH229" i="40"/>
  <c r="BI229" i="40"/>
  <c r="BI234" i="40" s="1"/>
  <c r="AZ230" i="40"/>
  <c r="BA230" i="40"/>
  <c r="BA235" i="40" s="1"/>
  <c r="BB230" i="40"/>
  <c r="BC230" i="40"/>
  <c r="BD230" i="40"/>
  <c r="BD235" i="40" s="1"/>
  <c r="BE230" i="40"/>
  <c r="BE235" i="40" s="1"/>
  <c r="BF230" i="40"/>
  <c r="BG230" i="40"/>
  <c r="BH230" i="40"/>
  <c r="BI230" i="40"/>
  <c r="BI235" i="40" s="1"/>
  <c r="BA228" i="40"/>
  <c r="BB228" i="40"/>
  <c r="BB233" i="40" s="1"/>
  <c r="BC228" i="40"/>
  <c r="BC233" i="40" s="1"/>
  <c r="BD228" i="40"/>
  <c r="BE228" i="40"/>
  <c r="BF228" i="40"/>
  <c r="BG228" i="40"/>
  <c r="BH228" i="40"/>
  <c r="BI228" i="40"/>
  <c r="AZ228" i="40"/>
  <c r="AZ219" i="40"/>
  <c r="AZ224" i="40" s="1"/>
  <c r="BA219" i="40"/>
  <c r="BB219" i="40"/>
  <c r="BC219" i="40"/>
  <c r="BD219" i="40"/>
  <c r="BE219" i="40"/>
  <c r="BF219" i="40"/>
  <c r="BF224" i="40" s="1"/>
  <c r="BG219" i="40"/>
  <c r="BH219" i="40"/>
  <c r="BH224" i="40" s="1"/>
  <c r="BI219" i="40"/>
  <c r="AZ220" i="40"/>
  <c r="AZ225" i="40" s="1"/>
  <c r="BA220" i="40"/>
  <c r="BA225" i="40" s="1"/>
  <c r="BB220" i="40"/>
  <c r="BC220" i="40"/>
  <c r="BD220" i="40"/>
  <c r="BD225" i="40" s="1"/>
  <c r="BE220" i="40"/>
  <c r="BF220" i="40"/>
  <c r="BF225" i="40" s="1"/>
  <c r="BG220" i="40"/>
  <c r="BH220" i="40"/>
  <c r="BH225" i="40" s="1"/>
  <c r="BI220" i="40"/>
  <c r="BI225" i="40" s="1"/>
  <c r="BA218" i="40"/>
  <c r="BB218" i="40"/>
  <c r="BC218" i="40"/>
  <c r="BD218" i="40"/>
  <c r="BE218" i="40"/>
  <c r="BF218" i="40"/>
  <c r="BF223" i="40" s="1"/>
  <c r="BG218" i="40"/>
  <c r="BH218" i="40"/>
  <c r="BH223" i="40" s="1"/>
  <c r="BI218" i="40"/>
  <c r="AZ218" i="40"/>
  <c r="AZ209" i="40"/>
  <c r="BA209" i="40"/>
  <c r="BB209" i="40"/>
  <c r="BB214" i="40" s="1"/>
  <c r="BC209" i="40"/>
  <c r="BD209" i="40"/>
  <c r="BE209" i="40"/>
  <c r="BF209" i="40"/>
  <c r="BF214" i="40" s="1"/>
  <c r="BG209" i="40"/>
  <c r="BG214" i="40" s="1"/>
  <c r="BH209" i="40"/>
  <c r="BI209" i="40"/>
  <c r="AZ210" i="40"/>
  <c r="AZ215" i="40" s="1"/>
  <c r="BA210" i="40"/>
  <c r="BA215" i="40" s="1"/>
  <c r="BB210" i="40"/>
  <c r="BC210" i="40"/>
  <c r="BD210" i="40"/>
  <c r="BD215" i="40" s="1"/>
  <c r="BE210" i="40"/>
  <c r="BE215" i="40" s="1"/>
  <c r="BF210" i="40"/>
  <c r="BG210" i="40"/>
  <c r="BH210" i="40"/>
  <c r="BH215" i="40" s="1"/>
  <c r="BI210" i="40"/>
  <c r="BI215" i="40" s="1"/>
  <c r="BA208" i="40"/>
  <c r="BB208" i="40"/>
  <c r="BC208" i="40"/>
  <c r="BD208" i="40"/>
  <c r="BD213" i="40" s="1"/>
  <c r="BE208" i="40"/>
  <c r="BF208" i="40"/>
  <c r="BG208" i="40"/>
  <c r="BG213" i="40" s="1"/>
  <c r="BH208" i="40"/>
  <c r="BH213" i="40" s="1"/>
  <c r="BI208" i="40"/>
  <c r="AZ208" i="40"/>
  <c r="AZ213" i="40" s="1"/>
  <c r="AZ199" i="40"/>
  <c r="BA199" i="40"/>
  <c r="BB199" i="40"/>
  <c r="BC199" i="40"/>
  <c r="BD199" i="40"/>
  <c r="BE199" i="40"/>
  <c r="BE204" i="40" s="1"/>
  <c r="BF199" i="40"/>
  <c r="BG199" i="40"/>
  <c r="BG204" i="40" s="1"/>
  <c r="BH199" i="40"/>
  <c r="BI199" i="40"/>
  <c r="BI204" i="40" s="1"/>
  <c r="AZ200" i="40"/>
  <c r="BA200" i="40"/>
  <c r="BA205" i="40" s="1"/>
  <c r="BB200" i="40"/>
  <c r="BB205" i="40" s="1"/>
  <c r="BC200" i="40"/>
  <c r="BC205" i="40" s="1"/>
  <c r="BD200" i="40"/>
  <c r="BE200" i="40"/>
  <c r="BE205" i="40" s="1"/>
  <c r="BF200" i="40"/>
  <c r="BG200" i="40"/>
  <c r="BG205" i="40" s="1"/>
  <c r="BH200" i="40"/>
  <c r="BI200" i="40"/>
  <c r="BI205" i="40" s="1"/>
  <c r="BA198" i="40"/>
  <c r="BA203" i="40" s="1"/>
  <c r="BB198" i="40"/>
  <c r="BC198" i="40"/>
  <c r="BD198" i="40"/>
  <c r="BD203" i="40" s="1"/>
  <c r="BE198" i="40"/>
  <c r="BF198" i="40"/>
  <c r="BG198" i="40"/>
  <c r="BH198" i="40"/>
  <c r="BH203" i="40" s="1"/>
  <c r="BI198" i="40"/>
  <c r="BI203" i="40" s="1"/>
  <c r="AZ198" i="40"/>
  <c r="AZ203" i="40" s="1"/>
  <c r="AZ189" i="40"/>
  <c r="BA189" i="40"/>
  <c r="BB189" i="40"/>
  <c r="BC189" i="40"/>
  <c r="BD189" i="40"/>
  <c r="BE189" i="40"/>
  <c r="BF189" i="40"/>
  <c r="BF194" i="40" s="1"/>
  <c r="BG189" i="40"/>
  <c r="BG194" i="40" s="1"/>
  <c r="BH189" i="40"/>
  <c r="BI189" i="40"/>
  <c r="AZ190" i="40"/>
  <c r="BA190" i="40"/>
  <c r="BA195" i="40" s="1"/>
  <c r="BB190" i="40"/>
  <c r="BC190" i="40"/>
  <c r="BD190" i="40"/>
  <c r="BD195" i="40" s="1"/>
  <c r="BE190" i="40"/>
  <c r="BE195" i="40" s="1"/>
  <c r="BF190" i="40"/>
  <c r="BG190" i="40"/>
  <c r="BH190" i="40"/>
  <c r="BI190" i="40"/>
  <c r="BI195" i="40" s="1"/>
  <c r="BA188" i="40"/>
  <c r="BB188" i="40"/>
  <c r="BC188" i="40"/>
  <c r="BC193" i="40" s="1"/>
  <c r="BD188" i="40"/>
  <c r="BE188" i="40"/>
  <c r="BF188" i="40"/>
  <c r="BG188" i="40"/>
  <c r="BH188" i="40"/>
  <c r="BI188" i="40"/>
  <c r="AZ188" i="40"/>
  <c r="AZ179" i="40"/>
  <c r="AZ184" i="40" s="1"/>
  <c r="BA179" i="40"/>
  <c r="BB179" i="40"/>
  <c r="BC179" i="40"/>
  <c r="BC184" i="40" s="1"/>
  <c r="BD179" i="40"/>
  <c r="BE179" i="40"/>
  <c r="BF179" i="40"/>
  <c r="BG179" i="40"/>
  <c r="BG184" i="40" s="1"/>
  <c r="BH179" i="40"/>
  <c r="BI179" i="40"/>
  <c r="AZ180" i="40"/>
  <c r="BA180" i="40"/>
  <c r="BA185" i="40" s="1"/>
  <c r="BB180" i="40"/>
  <c r="BC180" i="40"/>
  <c r="BD180" i="40"/>
  <c r="BE180" i="40"/>
  <c r="BE185" i="40" s="1"/>
  <c r="BF180" i="40"/>
  <c r="BF185" i="40" s="1"/>
  <c r="BG180" i="40"/>
  <c r="BH180" i="40"/>
  <c r="BI180" i="40"/>
  <c r="BI185" i="40" s="1"/>
  <c r="BA178" i="40"/>
  <c r="BB178" i="40"/>
  <c r="BC178" i="40"/>
  <c r="BD178" i="40"/>
  <c r="BE178" i="40"/>
  <c r="BE181" i="40" s="1"/>
  <c r="BF178" i="40"/>
  <c r="BG178" i="40"/>
  <c r="BH178" i="40"/>
  <c r="BH183" i="40" s="1"/>
  <c r="BI178" i="40"/>
  <c r="AZ178" i="40"/>
  <c r="AZ169" i="40"/>
  <c r="AZ174" i="40" s="1"/>
  <c r="BA169" i="40"/>
  <c r="BB169" i="40"/>
  <c r="BB174" i="40" s="1"/>
  <c r="BC169" i="40"/>
  <c r="BC174" i="40" s="1"/>
  <c r="BD169" i="40"/>
  <c r="BE169" i="40"/>
  <c r="BF169" i="40"/>
  <c r="BG169" i="40"/>
  <c r="BG174" i="40" s="1"/>
  <c r="BH169" i="40"/>
  <c r="BI169" i="40"/>
  <c r="AZ170" i="40"/>
  <c r="AZ175" i="40" s="1"/>
  <c r="BA170" i="40"/>
  <c r="BA175" i="40" s="1"/>
  <c r="BB170" i="40"/>
  <c r="BB175" i="40" s="1"/>
  <c r="BC170" i="40"/>
  <c r="BD170" i="40"/>
  <c r="BE170" i="40"/>
  <c r="BE175" i="40" s="1"/>
  <c r="BF170" i="40"/>
  <c r="BG170" i="40"/>
  <c r="BH170" i="40"/>
  <c r="BH175" i="40" s="1"/>
  <c r="BI170" i="40"/>
  <c r="BA168" i="40"/>
  <c r="BB168" i="40"/>
  <c r="BB173" i="40" s="1"/>
  <c r="BC168" i="40"/>
  <c r="BD168" i="40"/>
  <c r="BE168" i="40"/>
  <c r="BF168" i="40"/>
  <c r="BG168" i="40"/>
  <c r="BH168" i="40"/>
  <c r="BH173" i="40" s="1"/>
  <c r="BI168" i="40"/>
  <c r="AZ168" i="40"/>
  <c r="AZ159" i="40"/>
  <c r="BA159" i="40"/>
  <c r="BB159" i="40"/>
  <c r="BC159" i="40"/>
  <c r="BD159" i="40"/>
  <c r="BE159" i="40"/>
  <c r="BE164" i="40" s="1"/>
  <c r="BF159" i="40"/>
  <c r="BG159" i="40"/>
  <c r="BG164" i="40" s="1"/>
  <c r="BH159" i="40"/>
  <c r="BI159" i="40"/>
  <c r="BI164" i="40" s="1"/>
  <c r="AZ160" i="40"/>
  <c r="BA160" i="40"/>
  <c r="BB160" i="40"/>
  <c r="BB165" i="40" s="1"/>
  <c r="BC160" i="40"/>
  <c r="BC165" i="40" s="1"/>
  <c r="BD160" i="40"/>
  <c r="BE160" i="40"/>
  <c r="BE165" i="40" s="1"/>
  <c r="BF160" i="40"/>
  <c r="BG160" i="40"/>
  <c r="BH160" i="40"/>
  <c r="BI160" i="40"/>
  <c r="BA158" i="40"/>
  <c r="BA163" i="40" s="1"/>
  <c r="BB158" i="40"/>
  <c r="BC158" i="40"/>
  <c r="BC163" i="40" s="1"/>
  <c r="BD158" i="40"/>
  <c r="BE158" i="40"/>
  <c r="BF158" i="40"/>
  <c r="BF161" i="40" s="1"/>
  <c r="BG158" i="40"/>
  <c r="BH158" i="40"/>
  <c r="BH163" i="40" s="1"/>
  <c r="BI158" i="40"/>
  <c r="BI163" i="40" s="1"/>
  <c r="AZ158" i="40"/>
  <c r="AZ163" i="40" s="1"/>
  <c r="AZ149" i="40"/>
  <c r="BA149" i="40"/>
  <c r="BB149" i="40"/>
  <c r="BC149" i="40"/>
  <c r="BD149" i="40"/>
  <c r="BD154" i="40" s="1"/>
  <c r="BE149" i="40"/>
  <c r="BF149" i="40"/>
  <c r="BF154" i="40" s="1"/>
  <c r="BG149" i="40"/>
  <c r="BG154" i="40" s="1"/>
  <c r="BH149" i="40"/>
  <c r="BI149" i="40"/>
  <c r="AZ150" i="40"/>
  <c r="BA150" i="40"/>
  <c r="BA151" i="40" s="1"/>
  <c r="BB150" i="40"/>
  <c r="BC150" i="40"/>
  <c r="BD150" i="40"/>
  <c r="BD155" i="40" s="1"/>
  <c r="BE150" i="40"/>
  <c r="BE155" i="40" s="1"/>
  <c r="BF150" i="40"/>
  <c r="BG150" i="40"/>
  <c r="BH150" i="40"/>
  <c r="BI150" i="40"/>
  <c r="BI151" i="40" s="1"/>
  <c r="BA148" i="40"/>
  <c r="BB148" i="40"/>
  <c r="BC148" i="40"/>
  <c r="BC153" i="40" s="1"/>
  <c r="BD148" i="40"/>
  <c r="BE148" i="40"/>
  <c r="BF148" i="40"/>
  <c r="BG148" i="40"/>
  <c r="BH148" i="40"/>
  <c r="BI148" i="40"/>
  <c r="AZ148" i="40"/>
  <c r="AZ139" i="40"/>
  <c r="AZ144" i="40" s="1"/>
  <c r="BA139" i="40"/>
  <c r="BB139" i="40"/>
  <c r="BC139" i="40"/>
  <c r="BD139" i="40"/>
  <c r="BE139" i="40"/>
  <c r="BF139" i="40"/>
  <c r="BG139" i="40"/>
  <c r="BH139" i="40"/>
  <c r="BH144" i="40" s="1"/>
  <c r="BI139" i="40"/>
  <c r="AZ140" i="40"/>
  <c r="BA140" i="40"/>
  <c r="BA145" i="40" s="1"/>
  <c r="BB140" i="40"/>
  <c r="BC140" i="40"/>
  <c r="BD140" i="40"/>
  <c r="BE140" i="40"/>
  <c r="BE145" i="40" s="1"/>
  <c r="BF140" i="40"/>
  <c r="BF145" i="40" s="1"/>
  <c r="BG140" i="40"/>
  <c r="BH140" i="40"/>
  <c r="BI140" i="40"/>
  <c r="BA138" i="40"/>
  <c r="BB138" i="40"/>
  <c r="BB143" i="40" s="1"/>
  <c r="BC138" i="40"/>
  <c r="BD138" i="40"/>
  <c r="BE138" i="40"/>
  <c r="BF138" i="40"/>
  <c r="BG138" i="40"/>
  <c r="BH138" i="40"/>
  <c r="BI138" i="40"/>
  <c r="AZ138" i="40"/>
  <c r="AZ129" i="40"/>
  <c r="BA129" i="40"/>
  <c r="BB129" i="40"/>
  <c r="BB134" i="40" s="1"/>
  <c r="BC129" i="40"/>
  <c r="BD129" i="40"/>
  <c r="BE129" i="40"/>
  <c r="BF129" i="40"/>
  <c r="BG129" i="40"/>
  <c r="BH129" i="40"/>
  <c r="BI129" i="40"/>
  <c r="BI134" i="40" s="1"/>
  <c r="AZ130" i="40"/>
  <c r="AZ135" i="40" s="1"/>
  <c r="BA130" i="40"/>
  <c r="BA131" i="40" s="1"/>
  <c r="BB130" i="40"/>
  <c r="BC130" i="40"/>
  <c r="BC135" i="40" s="1"/>
  <c r="BD130" i="40"/>
  <c r="BE130" i="40"/>
  <c r="BE135" i="40" s="1"/>
  <c r="BF130" i="40"/>
  <c r="BG130" i="40"/>
  <c r="BH130" i="40"/>
  <c r="BH135" i="40" s="1"/>
  <c r="BI130" i="40"/>
  <c r="BI131" i="40" s="1"/>
  <c r="BA128" i="40"/>
  <c r="BB128" i="40"/>
  <c r="BB133" i="40" s="1"/>
  <c r="BC128" i="40"/>
  <c r="BD128" i="40"/>
  <c r="BD133" i="40" s="1"/>
  <c r="BE128" i="40"/>
  <c r="BF128" i="40"/>
  <c r="BF133" i="40" s="1"/>
  <c r="BG128" i="40"/>
  <c r="BG133" i="40" s="1"/>
  <c r="BH128" i="40"/>
  <c r="BH133" i="40" s="1"/>
  <c r="BI128" i="40"/>
  <c r="AZ128" i="40"/>
  <c r="AZ119" i="40"/>
  <c r="BA119" i="40"/>
  <c r="BB119" i="40"/>
  <c r="BC119" i="40"/>
  <c r="BC124" i="40" s="1"/>
  <c r="BD119" i="40"/>
  <c r="BE119" i="40"/>
  <c r="BE124" i="40" s="1"/>
  <c r="BF119" i="40"/>
  <c r="BG119" i="40"/>
  <c r="BG124" i="40" s="1"/>
  <c r="BH119" i="40"/>
  <c r="BI119" i="40"/>
  <c r="AZ120" i="40"/>
  <c r="BA120" i="40"/>
  <c r="BA125" i="40" s="1"/>
  <c r="BB120" i="40"/>
  <c r="BB125" i="40" s="1"/>
  <c r="BC120" i="40"/>
  <c r="BD120" i="40"/>
  <c r="BE120" i="40"/>
  <c r="BE125" i="40" s="1"/>
  <c r="BF120" i="40"/>
  <c r="BG120" i="40"/>
  <c r="BH120" i="40"/>
  <c r="BI120" i="40"/>
  <c r="BI125" i="40" s="1"/>
  <c r="BA118" i="40"/>
  <c r="BA123" i="40" s="1"/>
  <c r="BB118" i="40"/>
  <c r="BC118" i="40"/>
  <c r="BC123" i="40" s="1"/>
  <c r="BD118" i="40"/>
  <c r="BD123" i="40" s="1"/>
  <c r="BE118" i="40"/>
  <c r="BF118" i="40"/>
  <c r="BF121" i="40" s="1"/>
  <c r="BG118" i="40"/>
  <c r="BH118" i="40"/>
  <c r="BI118" i="40"/>
  <c r="BI123" i="40" s="1"/>
  <c r="AZ118" i="40"/>
  <c r="AZ109" i="40"/>
  <c r="BA109" i="40"/>
  <c r="BB109" i="40"/>
  <c r="BC109" i="40"/>
  <c r="BD109" i="40"/>
  <c r="BE109" i="40"/>
  <c r="BF109" i="40"/>
  <c r="BF114" i="40" s="1"/>
  <c r="BG109" i="40"/>
  <c r="BH109" i="40"/>
  <c r="BI109" i="40"/>
  <c r="AZ110" i="40"/>
  <c r="BA110" i="40"/>
  <c r="BB110" i="40"/>
  <c r="BC110" i="40"/>
  <c r="BD110" i="40"/>
  <c r="BD115" i="40" s="1"/>
  <c r="BE110" i="40"/>
  <c r="BE115" i="40" s="1"/>
  <c r="BF110" i="40"/>
  <c r="BG110" i="40"/>
  <c r="BH110" i="40"/>
  <c r="BI110" i="40"/>
  <c r="BI115" i="40" s="1"/>
  <c r="BA108" i="40"/>
  <c r="BB108" i="40"/>
  <c r="BC108" i="40"/>
  <c r="BC113" i="40" s="1"/>
  <c r="BD108" i="40"/>
  <c r="BD113" i="40" s="1"/>
  <c r="BE108" i="40"/>
  <c r="BF108" i="40"/>
  <c r="BG108" i="40"/>
  <c r="BH108" i="40"/>
  <c r="BH113" i="40" s="1"/>
  <c r="BI108" i="40"/>
  <c r="AZ108" i="40"/>
  <c r="BH114" i="40"/>
  <c r="BB115" i="40"/>
  <c r="AZ99" i="40"/>
  <c r="BA99" i="40"/>
  <c r="BB99" i="40"/>
  <c r="BC99" i="40"/>
  <c r="BC104" i="40" s="1"/>
  <c r="BD99" i="40"/>
  <c r="BE99" i="40"/>
  <c r="BF99" i="40"/>
  <c r="BF104" i="40" s="1"/>
  <c r="BG99" i="40"/>
  <c r="BG104" i="40" s="1"/>
  <c r="BH99" i="40"/>
  <c r="BI99" i="40"/>
  <c r="AZ100" i="40"/>
  <c r="BA100" i="40"/>
  <c r="BA105" i="40" s="1"/>
  <c r="BB100" i="40"/>
  <c r="BC100" i="40"/>
  <c r="BD100" i="40"/>
  <c r="BD105" i="40" s="1"/>
  <c r="BE100" i="40"/>
  <c r="BE105" i="40" s="1"/>
  <c r="BF100" i="40"/>
  <c r="BG100" i="40"/>
  <c r="BH100" i="40"/>
  <c r="BI100" i="40"/>
  <c r="BI105" i="40" s="1"/>
  <c r="BA98" i="40"/>
  <c r="BB98" i="40"/>
  <c r="BC98" i="40"/>
  <c r="BC103" i="40" s="1"/>
  <c r="BD98" i="40"/>
  <c r="BD103" i="40" s="1"/>
  <c r="BE98" i="40"/>
  <c r="BF98" i="40"/>
  <c r="BG98" i="40"/>
  <c r="BH98" i="40"/>
  <c r="BH103" i="40" s="1"/>
  <c r="BI98" i="40"/>
  <c r="AZ98" i="40"/>
  <c r="AZ89" i="40"/>
  <c r="BA89" i="40"/>
  <c r="BB89" i="40"/>
  <c r="BC89" i="40"/>
  <c r="BC94" i="40" s="1"/>
  <c r="BD89" i="40"/>
  <c r="BE89" i="40"/>
  <c r="BF89" i="40"/>
  <c r="BG89" i="40"/>
  <c r="BG94" i="40" s="1"/>
  <c r="BH89" i="40"/>
  <c r="BI89" i="40"/>
  <c r="AZ90" i="40"/>
  <c r="BA90" i="40"/>
  <c r="BA95" i="40" s="1"/>
  <c r="BB90" i="40"/>
  <c r="BC90" i="40"/>
  <c r="BD90" i="40"/>
  <c r="BE90" i="40"/>
  <c r="BE95" i="40" s="1"/>
  <c r="BF90" i="40"/>
  <c r="BG90" i="40"/>
  <c r="BH90" i="40"/>
  <c r="BI90" i="40"/>
  <c r="BI95" i="40" s="1"/>
  <c r="BA88" i="40"/>
  <c r="BB88" i="40"/>
  <c r="BC88" i="40"/>
  <c r="BD88" i="40"/>
  <c r="BE88" i="40"/>
  <c r="BE93" i="40" s="1"/>
  <c r="BF88" i="40"/>
  <c r="BG88" i="40"/>
  <c r="BH88" i="40"/>
  <c r="BH93" i="40" s="1"/>
  <c r="BI88" i="40"/>
  <c r="AZ88" i="40"/>
  <c r="AZ79" i="40"/>
  <c r="BA79" i="40"/>
  <c r="BB79" i="40"/>
  <c r="BB84" i="40" s="1"/>
  <c r="BC79" i="40"/>
  <c r="BC84" i="40" s="1"/>
  <c r="BD79" i="40"/>
  <c r="BE79" i="40"/>
  <c r="BF79" i="40"/>
  <c r="BG79" i="40"/>
  <c r="BH79" i="40"/>
  <c r="BI79" i="40"/>
  <c r="AZ80" i="40"/>
  <c r="AZ81" i="40" s="1"/>
  <c r="BA80" i="40"/>
  <c r="BA85" i="40" s="1"/>
  <c r="BB80" i="40"/>
  <c r="BC80" i="40"/>
  <c r="BD80" i="40"/>
  <c r="BE80" i="40"/>
  <c r="BE81" i="40" s="1"/>
  <c r="BF80" i="40"/>
  <c r="BG80" i="40"/>
  <c r="BH80" i="40"/>
  <c r="BI80" i="40"/>
  <c r="BI85" i="40" s="1"/>
  <c r="BA78" i="40"/>
  <c r="BB78" i="40"/>
  <c r="BC78" i="40"/>
  <c r="BD78" i="40"/>
  <c r="BD81" i="40" s="1"/>
  <c r="BE78" i="40"/>
  <c r="BF78" i="40"/>
  <c r="BG78" i="40"/>
  <c r="BH78" i="40"/>
  <c r="BH83" i="40" s="1"/>
  <c r="BI78" i="40"/>
  <c r="AZ78" i="40"/>
  <c r="AZ69" i="40"/>
  <c r="BA69" i="40"/>
  <c r="BB69" i="40"/>
  <c r="BC69" i="40"/>
  <c r="BD69" i="40"/>
  <c r="BD71" i="40" s="1"/>
  <c r="BE69" i="40"/>
  <c r="BF69" i="40"/>
  <c r="BG69" i="40"/>
  <c r="BG74" i="40" s="1"/>
  <c r="BH69" i="40"/>
  <c r="BI69" i="40"/>
  <c r="AZ70" i="40"/>
  <c r="BA70" i="40"/>
  <c r="BB70" i="40"/>
  <c r="BB75" i="40" s="1"/>
  <c r="BC70" i="40"/>
  <c r="BD70" i="40"/>
  <c r="BE70" i="40"/>
  <c r="BE75" i="40" s="1"/>
  <c r="BF70" i="40"/>
  <c r="BG70" i="40"/>
  <c r="BH70" i="40"/>
  <c r="BI70" i="40"/>
  <c r="BI75" i="40" s="1"/>
  <c r="BA68" i="40"/>
  <c r="BA73" i="40" s="1"/>
  <c r="BB68" i="40"/>
  <c r="BC68" i="40"/>
  <c r="BD68" i="40"/>
  <c r="BE68" i="40"/>
  <c r="BF68" i="40"/>
  <c r="BG68" i="40"/>
  <c r="BH68" i="40"/>
  <c r="BI68" i="40"/>
  <c r="BI73" i="40" s="1"/>
  <c r="AZ68" i="40"/>
  <c r="BF245" i="40"/>
  <c r="BB243" i="40"/>
  <c r="BB235" i="40"/>
  <c r="BH234" i="40"/>
  <c r="BD234" i="40"/>
  <c r="BB225" i="40"/>
  <c r="BD224" i="40"/>
  <c r="BB223" i="40"/>
  <c r="BF215" i="40"/>
  <c r="BH214" i="40"/>
  <c r="BF211" i="40"/>
  <c r="BH204" i="40"/>
  <c r="BB185" i="40"/>
  <c r="BF175" i="40"/>
  <c r="BH174" i="40"/>
  <c r="BD174" i="40"/>
  <c r="BF173" i="40"/>
  <c r="BA173" i="40"/>
  <c r="BF165" i="40"/>
  <c r="BH164" i="40"/>
  <c r="BA164" i="40"/>
  <c r="AZ164" i="40"/>
  <c r="BG161" i="40"/>
  <c r="BF155" i="40"/>
  <c r="BH154" i="40"/>
  <c r="BG145" i="40"/>
  <c r="BI144" i="40"/>
  <c r="BE144" i="40"/>
  <c r="BD144" i="40"/>
  <c r="BA144" i="40"/>
  <c r="BG143" i="40"/>
  <c r="BC143" i="40"/>
  <c r="BF135" i="40"/>
  <c r="BB135" i="40"/>
  <c r="BH134" i="40"/>
  <c r="AZ134" i="40"/>
  <c r="BC133" i="40"/>
  <c r="BI124" i="40"/>
  <c r="BA124" i="40"/>
  <c r="BG123" i="40"/>
  <c r="BF115" i="40"/>
  <c r="BD114" i="40"/>
  <c r="AZ114" i="40"/>
  <c r="BF113" i="40"/>
  <c r="BB113" i="40"/>
  <c r="BH95" i="40"/>
  <c r="BD95" i="40"/>
  <c r="AZ95" i="40"/>
  <c r="BF94" i="40"/>
  <c r="BI93" i="40"/>
  <c r="BD93" i="40"/>
  <c r="AZ93" i="40"/>
  <c r="BF85" i="40"/>
  <c r="BB85" i="40"/>
  <c r="AZ84" i="40"/>
  <c r="BB83" i="40"/>
  <c r="BF75" i="40"/>
  <c r="BH71" i="40"/>
  <c r="AZ71" i="40"/>
  <c r="AZ59" i="40"/>
  <c r="BA59" i="40"/>
  <c r="BB59" i="40"/>
  <c r="BC59" i="40"/>
  <c r="BC64" i="40" s="1"/>
  <c r="BD59" i="40"/>
  <c r="BE59" i="40"/>
  <c r="BE64" i="40" s="1"/>
  <c r="BF59" i="40"/>
  <c r="BG59" i="40"/>
  <c r="BH59" i="40"/>
  <c r="BI59" i="40"/>
  <c r="AZ60" i="40"/>
  <c r="BA60" i="40"/>
  <c r="BA65" i="40" s="1"/>
  <c r="BB60" i="40"/>
  <c r="BC60" i="40"/>
  <c r="BC65" i="40" s="1"/>
  <c r="BD60" i="40"/>
  <c r="BE60" i="40"/>
  <c r="BE65" i="40" s="1"/>
  <c r="BF60" i="40"/>
  <c r="BG60" i="40"/>
  <c r="BH60" i="40"/>
  <c r="BI60" i="40"/>
  <c r="BI65" i="40" s="1"/>
  <c r="BA58" i="40"/>
  <c r="BB58" i="40"/>
  <c r="BB61" i="40" s="1"/>
  <c r="BC58" i="40"/>
  <c r="BD58" i="40"/>
  <c r="BE58" i="40"/>
  <c r="BF58" i="40"/>
  <c r="BF61" i="40" s="1"/>
  <c r="BG58" i="40"/>
  <c r="BH58" i="40"/>
  <c r="BH61" i="40" s="1"/>
  <c r="BI58" i="40"/>
  <c r="AZ58" i="40"/>
  <c r="AZ63" i="40" s="1"/>
  <c r="AZ49" i="40"/>
  <c r="BA49" i="40"/>
  <c r="BB49" i="40"/>
  <c r="BC49" i="40"/>
  <c r="BD49" i="40"/>
  <c r="BE49" i="40"/>
  <c r="BE54" i="40" s="1"/>
  <c r="BF49" i="40"/>
  <c r="BG49" i="40"/>
  <c r="BG54" i="40" s="1"/>
  <c r="BH49" i="40"/>
  <c r="BI49" i="40"/>
  <c r="AZ50" i="40"/>
  <c r="BA50" i="40"/>
  <c r="BA55" i="40" s="1"/>
  <c r="BB50" i="40"/>
  <c r="BC50" i="40"/>
  <c r="BC55" i="40" s="1"/>
  <c r="BD50" i="40"/>
  <c r="BE50" i="40"/>
  <c r="BF50" i="40"/>
  <c r="BG50" i="40"/>
  <c r="BH50" i="40"/>
  <c r="BI50" i="40"/>
  <c r="BI55" i="40" s="1"/>
  <c r="BA48" i="40"/>
  <c r="BB48" i="40"/>
  <c r="BC48" i="40"/>
  <c r="BD48" i="40"/>
  <c r="BD53" i="40" s="1"/>
  <c r="BE48" i="40"/>
  <c r="BF48" i="40"/>
  <c r="BG48" i="40"/>
  <c r="BH48" i="40"/>
  <c r="BI48" i="40"/>
  <c r="AZ48" i="40"/>
  <c r="AZ39" i="40"/>
  <c r="BA39" i="40"/>
  <c r="BA44" i="40" s="1"/>
  <c r="BB39" i="40"/>
  <c r="BC39" i="40"/>
  <c r="BC44" i="40" s="1"/>
  <c r="BD39" i="40"/>
  <c r="BE39" i="40"/>
  <c r="BF39" i="40"/>
  <c r="BF44" i="40" s="1"/>
  <c r="BG39" i="40"/>
  <c r="BG44" i="40" s="1"/>
  <c r="BH39" i="40"/>
  <c r="BI39" i="40"/>
  <c r="AZ40" i="40"/>
  <c r="BA40" i="40"/>
  <c r="BA45" i="40" s="1"/>
  <c r="BB40" i="40"/>
  <c r="BC40" i="40"/>
  <c r="BD40" i="40"/>
  <c r="BE40" i="40"/>
  <c r="BE45" i="40" s="1"/>
  <c r="BF40" i="40"/>
  <c r="BG40" i="40"/>
  <c r="BG45" i="40" s="1"/>
  <c r="BH40" i="40"/>
  <c r="BH45" i="40" s="1"/>
  <c r="BI40" i="40"/>
  <c r="BI38" i="40"/>
  <c r="BA38" i="40"/>
  <c r="BB38" i="40"/>
  <c r="BB43" i="40" s="1"/>
  <c r="BC38" i="40"/>
  <c r="BD38" i="40"/>
  <c r="BE38" i="40"/>
  <c r="BE43" i="40" s="1"/>
  <c r="BF38" i="40"/>
  <c r="BG38" i="40"/>
  <c r="BH38" i="40"/>
  <c r="BH43" i="40" s="1"/>
  <c r="AZ38" i="40"/>
  <c r="AZ29" i="40"/>
  <c r="BA29" i="40"/>
  <c r="BA34" i="40" s="1"/>
  <c r="BB29" i="40"/>
  <c r="BC29" i="40"/>
  <c r="BC34" i="40" s="1"/>
  <c r="BD29" i="40"/>
  <c r="BE29" i="40"/>
  <c r="BF29" i="40"/>
  <c r="BG29" i="40"/>
  <c r="BG34" i="40" s="1"/>
  <c r="BH29" i="40"/>
  <c r="BI29" i="40"/>
  <c r="BI34" i="40" s="1"/>
  <c r="AZ30" i="40"/>
  <c r="BA30" i="40"/>
  <c r="BA35" i="40" s="1"/>
  <c r="BB30" i="40"/>
  <c r="BC30" i="40"/>
  <c r="BD30" i="40"/>
  <c r="BE30" i="40"/>
  <c r="BF30" i="40"/>
  <c r="BG30" i="40"/>
  <c r="BH30" i="40"/>
  <c r="BI30" i="40"/>
  <c r="BI35" i="40" s="1"/>
  <c r="BA28" i="40"/>
  <c r="BB28" i="40"/>
  <c r="BB33" i="40" s="1"/>
  <c r="BC28" i="40"/>
  <c r="BD28" i="40"/>
  <c r="BD31" i="40" s="1"/>
  <c r="BE28" i="40"/>
  <c r="BF28" i="40"/>
  <c r="BF33" i="40" s="1"/>
  <c r="BF36" i="40" s="1"/>
  <c r="BG28" i="40"/>
  <c r="BH28" i="40"/>
  <c r="BH31" i="40" s="1"/>
  <c r="BI28" i="40"/>
  <c r="BI33" i="40" s="1"/>
  <c r="AZ28" i="40"/>
  <c r="BE35" i="40"/>
  <c r="BE33" i="40"/>
  <c r="BA33" i="40"/>
  <c r="AZ20" i="40"/>
  <c r="AZ25" i="40" s="1"/>
  <c r="AZ19" i="40"/>
  <c r="BI20" i="40"/>
  <c r="BI25" i="40" s="1"/>
  <c r="BH20" i="40"/>
  <c r="BG20" i="40"/>
  <c r="BF20" i="40"/>
  <c r="BF25" i="40" s="1"/>
  <c r="BE20" i="40"/>
  <c r="BD20" i="40"/>
  <c r="BC20" i="40"/>
  <c r="BC25" i="40" s="1"/>
  <c r="BB20" i="40"/>
  <c r="BB25" i="40" s="1"/>
  <c r="BA20" i="40"/>
  <c r="BA25" i="40" s="1"/>
  <c r="BI19" i="40"/>
  <c r="BH19" i="40"/>
  <c r="BG19" i="40"/>
  <c r="BG24" i="40" s="1"/>
  <c r="BF19" i="40"/>
  <c r="BE19" i="40"/>
  <c r="BD19" i="40"/>
  <c r="BD24" i="40" s="1"/>
  <c r="BC19" i="40"/>
  <c r="BC24" i="40" s="1"/>
  <c r="BB19" i="40"/>
  <c r="BB24" i="40" s="1"/>
  <c r="BA19" i="40"/>
  <c r="BI18" i="40"/>
  <c r="BH18" i="40"/>
  <c r="BH23" i="40" s="1"/>
  <c r="BG18" i="40"/>
  <c r="BF18" i="40"/>
  <c r="BE18" i="40"/>
  <c r="BE21" i="40" s="1"/>
  <c r="BD18" i="40"/>
  <c r="BD23" i="40" s="1"/>
  <c r="BC18" i="40"/>
  <c r="BC23" i="40" s="1"/>
  <c r="BB18" i="40"/>
  <c r="BA18" i="40"/>
  <c r="BA23" i="40" s="1"/>
  <c r="AZ18" i="40"/>
  <c r="BB23" i="40"/>
  <c r="BF65" i="40"/>
  <c r="BF55" i="40"/>
  <c r="BB55" i="40"/>
  <c r="BH51" i="40"/>
  <c r="AZ54" i="40"/>
  <c r="BF45" i="40"/>
  <c r="BC45" i="40"/>
  <c r="BB45" i="40"/>
  <c r="BD44" i="40"/>
  <c r="BF43" i="40"/>
  <c r="BH24" i="40"/>
  <c r="AZ24" i="40"/>
  <c r="BF23" i="40"/>
  <c r="AZ8" i="40"/>
  <c r="AZ13" i="40" s="1"/>
  <c r="AZ9" i="40"/>
  <c r="BA9" i="40"/>
  <c r="BA14" i="40" s="1"/>
  <c r="BB9" i="40"/>
  <c r="BC9" i="40"/>
  <c r="BC14" i="40" s="1"/>
  <c r="BD9" i="40"/>
  <c r="BD14" i="40" s="1"/>
  <c r="BE9" i="40"/>
  <c r="BF9" i="40"/>
  <c r="BG9" i="40"/>
  <c r="BH9" i="40"/>
  <c r="BI9" i="40"/>
  <c r="AZ10" i="40"/>
  <c r="BA10" i="40"/>
  <c r="BA15" i="40" s="1"/>
  <c r="BB10" i="40"/>
  <c r="BB15" i="40" s="1"/>
  <c r="BC10" i="40"/>
  <c r="BD10" i="40"/>
  <c r="BE10" i="40"/>
  <c r="BE15" i="40" s="1"/>
  <c r="BF10" i="40"/>
  <c r="BG10" i="40"/>
  <c r="BG15" i="40" s="1"/>
  <c r="BH10" i="40"/>
  <c r="BI10" i="40"/>
  <c r="BI15" i="40" s="1"/>
  <c r="BA8" i="40"/>
  <c r="BA13" i="40" s="1"/>
  <c r="BB8" i="40"/>
  <c r="BC8" i="40"/>
  <c r="BD8" i="40"/>
  <c r="BD13" i="40" s="1"/>
  <c r="BE8" i="40"/>
  <c r="BF8" i="40"/>
  <c r="BG8" i="40"/>
  <c r="BH8" i="40"/>
  <c r="BH13" i="40" s="1"/>
  <c r="BI8" i="40"/>
  <c r="BI13" i="40" s="1"/>
  <c r="BG14" i="40"/>
  <c r="AZ245" i="40"/>
  <c r="BI244" i="40"/>
  <c r="BH244" i="40"/>
  <c r="BE244" i="40"/>
  <c r="BC243" i="40"/>
  <c r="BI245" i="40"/>
  <c r="BH245" i="40"/>
  <c r="BG245" i="40"/>
  <c r="BD245" i="40"/>
  <c r="BC245" i="40"/>
  <c r="BE241" i="40"/>
  <c r="BB244" i="40"/>
  <c r="BE243" i="40"/>
  <c r="BG235" i="40"/>
  <c r="BA234" i="40"/>
  <c r="BI233" i="40"/>
  <c r="BE233" i="40"/>
  <c r="BE231" i="40"/>
  <c r="BH235" i="40"/>
  <c r="BF235" i="40"/>
  <c r="BC235" i="40"/>
  <c r="AZ235" i="40"/>
  <c r="AZ234" i="40"/>
  <c r="AZ223" i="40"/>
  <c r="BG225" i="40"/>
  <c r="BE225" i="40"/>
  <c r="BC225" i="40"/>
  <c r="BI224" i="40"/>
  <c r="BE224" i="40"/>
  <c r="BA224" i="40"/>
  <c r="BI221" i="40"/>
  <c r="BG223" i="40"/>
  <c r="BD223" i="40"/>
  <c r="BC223" i="40"/>
  <c r="BI214" i="40"/>
  <c r="BE214" i="40"/>
  <c r="AZ214" i="40"/>
  <c r="BE213" i="40"/>
  <c r="BC213" i="40"/>
  <c r="BG215" i="40"/>
  <c r="BC215" i="40"/>
  <c r="BB215" i="40"/>
  <c r="BA214" i="40"/>
  <c r="BI213" i="40"/>
  <c r="BE211" i="40"/>
  <c r="AZ205" i="40"/>
  <c r="BF204" i="40"/>
  <c r="BA204" i="40"/>
  <c r="BC203" i="40"/>
  <c r="BH205" i="40"/>
  <c r="BF205" i="40"/>
  <c r="BD205" i="40"/>
  <c r="BB204" i="40"/>
  <c r="BE203" i="40"/>
  <c r="BH195" i="40"/>
  <c r="BG195" i="40"/>
  <c r="BC195" i="40"/>
  <c r="BE194" i="40"/>
  <c r="BA194" i="40"/>
  <c r="BG193" i="40"/>
  <c r="BF195" i="40"/>
  <c r="BB195" i="40"/>
  <c r="AZ195" i="40"/>
  <c r="BI194" i="40"/>
  <c r="BH194" i="40"/>
  <c r="BD194" i="40"/>
  <c r="AZ194" i="40"/>
  <c r="BF193" i="40"/>
  <c r="BE193" i="40"/>
  <c r="BB193" i="40"/>
  <c r="BA193" i="40"/>
  <c r="BH185" i="40"/>
  <c r="AZ185" i="40"/>
  <c r="BF184" i="40"/>
  <c r="BB184" i="40"/>
  <c r="BA183" i="40"/>
  <c r="BG185" i="40"/>
  <c r="BD185" i="40"/>
  <c r="BC185" i="40"/>
  <c r="BI184" i="40"/>
  <c r="BE184" i="40"/>
  <c r="BA184" i="40"/>
  <c r="BG183" i="40"/>
  <c r="BD183" i="40"/>
  <c r="BC183" i="40"/>
  <c r="AZ183" i="40"/>
  <c r="BI175" i="40"/>
  <c r="BG175" i="40"/>
  <c r="BD175" i="40"/>
  <c r="BC175" i="40"/>
  <c r="BF174" i="40"/>
  <c r="BI173" i="40"/>
  <c r="BE173" i="40"/>
  <c r="BG165" i="40"/>
  <c r="BI165" i="40"/>
  <c r="BH165" i="40"/>
  <c r="BD165" i="40"/>
  <c r="BA165" i="40"/>
  <c r="AZ165" i="40"/>
  <c r="BF164" i="40"/>
  <c r="BC164" i="40"/>
  <c r="BB164" i="40"/>
  <c r="BE163" i="40"/>
  <c r="BD163" i="40"/>
  <c r="BH155" i="40"/>
  <c r="BG155" i="40"/>
  <c r="BC155" i="40"/>
  <c r="AZ155" i="40"/>
  <c r="BI154" i="40"/>
  <c r="BE154" i="40"/>
  <c r="BB154" i="40"/>
  <c r="BA154" i="40"/>
  <c r="BG153" i="40"/>
  <c r="BD153" i="40"/>
  <c r="BI155" i="40"/>
  <c r="BB155" i="40"/>
  <c r="BA155" i="40"/>
  <c r="AZ154" i="40"/>
  <c r="BI153" i="40"/>
  <c r="BF153" i="40"/>
  <c r="BE153" i="40"/>
  <c r="BA153" i="40"/>
  <c r="BI145" i="40"/>
  <c r="BH145" i="40"/>
  <c r="BD145" i="40"/>
  <c r="BC145" i="40"/>
  <c r="BB145" i="40"/>
  <c r="AZ145" i="40"/>
  <c r="BG144" i="40"/>
  <c r="BB144" i="40"/>
  <c r="BD141" i="40"/>
  <c r="BG134" i="40"/>
  <c r="BG135" i="40"/>
  <c r="BD135" i="40"/>
  <c r="BF134" i="40"/>
  <c r="BE134" i="40"/>
  <c r="BA134" i="40"/>
  <c r="BI133" i="40"/>
  <c r="BE133" i="40"/>
  <c r="BA133" i="40"/>
  <c r="AZ133" i="40"/>
  <c r="BH125" i="40"/>
  <c r="AZ125" i="40"/>
  <c r="BB124" i="40"/>
  <c r="BG125" i="40"/>
  <c r="BF125" i="40"/>
  <c r="BD125" i="40"/>
  <c r="BC125" i="40"/>
  <c r="BF124" i="40"/>
  <c r="BE123" i="40"/>
  <c r="BH115" i="40"/>
  <c r="BG115" i="40"/>
  <c r="BC115" i="40"/>
  <c r="AZ115" i="40"/>
  <c r="BI114" i="40"/>
  <c r="BE114" i="40"/>
  <c r="BB114" i="40"/>
  <c r="BA114" i="40"/>
  <c r="BG113" i="40"/>
  <c r="AZ113" i="40"/>
  <c r="BH105" i="40"/>
  <c r="BG105" i="40"/>
  <c r="BF105" i="40"/>
  <c r="BC105" i="40"/>
  <c r="BB105" i="40"/>
  <c r="AZ105" i="40"/>
  <c r="BI104" i="40"/>
  <c r="BH104" i="40"/>
  <c r="BE104" i="40"/>
  <c r="BD104" i="40"/>
  <c r="BB104" i="40"/>
  <c r="BA104" i="40"/>
  <c r="AZ101" i="40"/>
  <c r="BI103" i="40"/>
  <c r="BG103" i="40"/>
  <c r="BE103" i="40"/>
  <c r="BB101" i="40"/>
  <c r="BA103" i="40"/>
  <c r="AZ103" i="40"/>
  <c r="BI94" i="40"/>
  <c r="BC93" i="40"/>
  <c r="BG95" i="40"/>
  <c r="BF95" i="40"/>
  <c r="BC95" i="40"/>
  <c r="BB95" i="40"/>
  <c r="BI91" i="40"/>
  <c r="BE94" i="40"/>
  <c r="BB94" i="40"/>
  <c r="BA94" i="40"/>
  <c r="BA93" i="40"/>
  <c r="BH85" i="40"/>
  <c r="BD85" i="40"/>
  <c r="BF84" i="40"/>
  <c r="AZ83" i="40"/>
  <c r="BG85" i="40"/>
  <c r="BC85" i="40"/>
  <c r="BI84" i="40"/>
  <c r="BH84" i="40"/>
  <c r="BG84" i="40"/>
  <c r="BD84" i="40"/>
  <c r="BA84" i="40"/>
  <c r="BI83" i="40"/>
  <c r="BE83" i="40"/>
  <c r="BC81" i="40"/>
  <c r="BA83" i="40"/>
  <c r="BH75" i="40"/>
  <c r="BG75" i="40"/>
  <c r="BD75" i="40"/>
  <c r="BC75" i="40"/>
  <c r="BA75" i="40"/>
  <c r="AZ75" i="40"/>
  <c r="BI74" i="40"/>
  <c r="BH74" i="40"/>
  <c r="BG71" i="40"/>
  <c r="BF74" i="40"/>
  <c r="BE74" i="40"/>
  <c r="BC74" i="40"/>
  <c r="BA74" i="40"/>
  <c r="AZ74" i="40"/>
  <c r="BG73" i="40"/>
  <c r="BF73" i="40"/>
  <c r="BC73" i="40"/>
  <c r="BI63" i="40"/>
  <c r="BA63" i="40"/>
  <c r="BH65" i="40"/>
  <c r="BG65" i="40"/>
  <c r="BD65" i="40"/>
  <c r="BB65" i="40"/>
  <c r="AZ65" i="40"/>
  <c r="BI64" i="40"/>
  <c r="BF64" i="40"/>
  <c r="BD64" i="40"/>
  <c r="BB64" i="40"/>
  <c r="BA64" i="40"/>
  <c r="BG63" i="40"/>
  <c r="BD63" i="40"/>
  <c r="BC63" i="40"/>
  <c r="BG55" i="40"/>
  <c r="BI54" i="40"/>
  <c r="BA54" i="40"/>
  <c r="BI53" i="40"/>
  <c r="BC53" i="40"/>
  <c r="BA53" i="40"/>
  <c r="BH55" i="40"/>
  <c r="BD55" i="40"/>
  <c r="AZ55" i="40"/>
  <c r="BF54" i="40"/>
  <c r="BH53" i="40"/>
  <c r="BG53" i="40"/>
  <c r="BE53" i="40"/>
  <c r="AZ53" i="40"/>
  <c r="AZ45" i="40"/>
  <c r="BH44" i="40"/>
  <c r="BB44" i="40"/>
  <c r="AZ43" i="40"/>
  <c r="BI45" i="40"/>
  <c r="BD45" i="40"/>
  <c r="BI43" i="40"/>
  <c r="BA43" i="40"/>
  <c r="BH35" i="40"/>
  <c r="BD35" i="40"/>
  <c r="BF34" i="40"/>
  <c r="BB34" i="40"/>
  <c r="AZ33" i="40"/>
  <c r="BB31" i="40"/>
  <c r="BG35" i="40"/>
  <c r="BF35" i="40"/>
  <c r="BC35" i="40"/>
  <c r="BB35" i="40"/>
  <c r="AZ35" i="40"/>
  <c r="BH34" i="40"/>
  <c r="BE34" i="40"/>
  <c r="BD34" i="40"/>
  <c r="AZ34" i="40"/>
  <c r="BG33" i="40"/>
  <c r="BC33" i="40"/>
  <c r="AZ31" i="40"/>
  <c r="BH25" i="40"/>
  <c r="BG25" i="40"/>
  <c r="BD25" i="40"/>
  <c r="BI24" i="40"/>
  <c r="BF24" i="40"/>
  <c r="BE24" i="40"/>
  <c r="BA24" i="40"/>
  <c r="BG23" i="40"/>
  <c r="AZ23" i="40"/>
  <c r="BH15" i="40"/>
  <c r="BF15" i="40"/>
  <c r="BD15" i="40"/>
  <c r="BC15" i="40"/>
  <c r="AZ15" i="40"/>
  <c r="BI14" i="40"/>
  <c r="BF14" i="40"/>
  <c r="BE14" i="40"/>
  <c r="BB14" i="40"/>
  <c r="AZ14" i="40"/>
  <c r="BG13" i="40"/>
  <c r="BE13" i="40"/>
  <c r="BC13" i="40"/>
  <c r="BU14" i="41"/>
  <c r="BZ14" i="41" s="1"/>
  <c r="BV14" i="41"/>
  <c r="CA14" i="41" s="1"/>
  <c r="BW14" i="41"/>
  <c r="CB14" i="41" s="1"/>
  <c r="BU15" i="41"/>
  <c r="BV15" i="41"/>
  <c r="CA15" i="41" s="1"/>
  <c r="BW15" i="41"/>
  <c r="CB15" i="41" s="1"/>
  <c r="BU16" i="41"/>
  <c r="BZ16" i="41" s="1"/>
  <c r="BV16" i="41"/>
  <c r="BW16" i="41"/>
  <c r="CB16" i="41" s="1"/>
  <c r="BU22" i="41"/>
  <c r="BZ22" i="41" s="1"/>
  <c r="BV22" i="41"/>
  <c r="CA22" i="41" s="1"/>
  <c r="BW22" i="41"/>
  <c r="CB22" i="41" s="1"/>
  <c r="BU23" i="41"/>
  <c r="BZ23" i="41" s="1"/>
  <c r="BV23" i="41"/>
  <c r="CA23" i="41" s="1"/>
  <c r="BW23" i="41"/>
  <c r="CB23" i="41" s="1"/>
  <c r="BU24" i="41"/>
  <c r="BZ24" i="41" s="1"/>
  <c r="BV24" i="41"/>
  <c r="BW24" i="41"/>
  <c r="CB24" i="41" s="1"/>
  <c r="BU30" i="41"/>
  <c r="BZ30" i="41" s="1"/>
  <c r="BV30" i="41"/>
  <c r="CA30" i="41" s="1"/>
  <c r="BW30" i="41"/>
  <c r="CB30" i="41" s="1"/>
  <c r="BU31" i="41"/>
  <c r="BV31" i="41"/>
  <c r="CA31" i="41" s="1"/>
  <c r="BW31" i="41"/>
  <c r="CB31" i="41" s="1"/>
  <c r="BU32" i="41"/>
  <c r="BZ32" i="41" s="1"/>
  <c r="BV32" i="41"/>
  <c r="CA32" i="41" s="1"/>
  <c r="BW32" i="41"/>
  <c r="CB32" i="41" s="1"/>
  <c r="BU38" i="41"/>
  <c r="BZ38" i="41" s="1"/>
  <c r="BV38" i="41"/>
  <c r="CA38" i="41" s="1"/>
  <c r="BW38" i="41"/>
  <c r="CB38" i="41" s="1"/>
  <c r="BU39" i="41"/>
  <c r="BZ39" i="41" s="1"/>
  <c r="BV39" i="41"/>
  <c r="CA39" i="41" s="1"/>
  <c r="BW39" i="41"/>
  <c r="CB39" i="41" s="1"/>
  <c r="BU40" i="41"/>
  <c r="BZ40" i="41" s="1"/>
  <c r="BV40" i="41"/>
  <c r="CA40" i="41" s="1"/>
  <c r="BW40" i="41"/>
  <c r="CB40" i="41" s="1"/>
  <c r="BU46" i="41"/>
  <c r="BZ46" i="41" s="1"/>
  <c r="BV46" i="41"/>
  <c r="CA46" i="41" s="1"/>
  <c r="BW46" i="41"/>
  <c r="CB46" i="41" s="1"/>
  <c r="BU47" i="41"/>
  <c r="BZ47" i="41" s="1"/>
  <c r="BV47" i="41"/>
  <c r="CA47" i="41" s="1"/>
  <c r="BW47" i="41"/>
  <c r="CB47" i="41" s="1"/>
  <c r="BU48" i="41"/>
  <c r="BZ48" i="41" s="1"/>
  <c r="BV48" i="41"/>
  <c r="CA48" i="41" s="1"/>
  <c r="BW48" i="41"/>
  <c r="BU54" i="41"/>
  <c r="BZ54" i="41" s="1"/>
  <c r="BV54" i="41"/>
  <c r="CA54" i="41" s="1"/>
  <c r="BW54" i="41"/>
  <c r="BU55" i="41"/>
  <c r="BZ55" i="41" s="1"/>
  <c r="BV55" i="41"/>
  <c r="BW55" i="41"/>
  <c r="CB55" i="41" s="1"/>
  <c r="BU56" i="41"/>
  <c r="BV56" i="41"/>
  <c r="CA56" i="41" s="1"/>
  <c r="BW56" i="41"/>
  <c r="CB56" i="41" s="1"/>
  <c r="BU62" i="41"/>
  <c r="BV62" i="41"/>
  <c r="CA62" i="41" s="1"/>
  <c r="BW62" i="41"/>
  <c r="CB62" i="41" s="1"/>
  <c r="BU63" i="41"/>
  <c r="BZ63" i="41" s="1"/>
  <c r="BV63" i="41"/>
  <c r="CA63" i="41" s="1"/>
  <c r="BW63" i="41"/>
  <c r="CB63" i="41" s="1"/>
  <c r="BU64" i="41"/>
  <c r="BZ64" i="41" s="1"/>
  <c r="BV64" i="41"/>
  <c r="CA64" i="41" s="1"/>
  <c r="BW64" i="41"/>
  <c r="CB64" i="41" s="1"/>
  <c r="BU70" i="41"/>
  <c r="BZ70" i="41" s="1"/>
  <c r="BU71" i="41"/>
  <c r="BZ71" i="41" s="1"/>
  <c r="BU72" i="41"/>
  <c r="BZ72" i="41" s="1"/>
  <c r="BV73" i="41"/>
  <c r="BW73" i="41"/>
  <c r="BU78" i="41"/>
  <c r="BZ78" i="41" s="1"/>
  <c r="BU79" i="41"/>
  <c r="BZ79" i="41" s="1"/>
  <c r="BU80" i="41"/>
  <c r="BZ80" i="41" s="1"/>
  <c r="BV81" i="41"/>
  <c r="BW81" i="41"/>
  <c r="BU86" i="41"/>
  <c r="BZ86" i="41" s="1"/>
  <c r="BW86" i="41"/>
  <c r="CB86" i="41" s="1"/>
  <c r="BU87" i="41"/>
  <c r="BZ87" i="41" s="1"/>
  <c r="BW87" i="41"/>
  <c r="CB87" i="41" s="1"/>
  <c r="BU88" i="41"/>
  <c r="BW88" i="41"/>
  <c r="CB88" i="41" s="1"/>
  <c r="BV89" i="41"/>
  <c r="BU94" i="41"/>
  <c r="BZ94" i="41" s="1"/>
  <c r="BW94" i="41"/>
  <c r="CB94" i="41" s="1"/>
  <c r="BU95" i="41"/>
  <c r="BZ95" i="41" s="1"/>
  <c r="BW95" i="41"/>
  <c r="CB95" i="41" s="1"/>
  <c r="BU96" i="41"/>
  <c r="BW96" i="41"/>
  <c r="BV97" i="41"/>
  <c r="BU102" i="41"/>
  <c r="BZ102" i="41" s="1"/>
  <c r="BW102" i="41"/>
  <c r="CB102" i="41" s="1"/>
  <c r="BU103" i="41"/>
  <c r="BZ103" i="41" s="1"/>
  <c r="BW103" i="41"/>
  <c r="CB103" i="41" s="1"/>
  <c r="BU104" i="41"/>
  <c r="BW104" i="41"/>
  <c r="CB104" i="41" s="1"/>
  <c r="BV105" i="41"/>
  <c r="BU110" i="41"/>
  <c r="BZ110" i="41" s="1"/>
  <c r="BW110" i="41"/>
  <c r="CB110" i="41" s="1"/>
  <c r="BU111" i="41"/>
  <c r="BZ111" i="41" s="1"/>
  <c r="BW111" i="41"/>
  <c r="CB111" i="41" s="1"/>
  <c r="BU112" i="41"/>
  <c r="BW112" i="41"/>
  <c r="CB112" i="41" s="1"/>
  <c r="BV113" i="41"/>
  <c r="BU118" i="41"/>
  <c r="BZ118" i="41" s="1"/>
  <c r="BW118" i="41"/>
  <c r="CB118" i="41" s="1"/>
  <c r="BU119" i="41"/>
  <c r="BZ119" i="41" s="1"/>
  <c r="BW119" i="41"/>
  <c r="CB119" i="41" s="1"/>
  <c r="BU120" i="41"/>
  <c r="BW120" i="41"/>
  <c r="CB120" i="41" s="1"/>
  <c r="BV121" i="41"/>
  <c r="BU126" i="41"/>
  <c r="BZ126" i="41" s="1"/>
  <c r="BW126" i="41"/>
  <c r="CB126" i="41" s="1"/>
  <c r="BU127" i="41"/>
  <c r="BZ127" i="41" s="1"/>
  <c r="BW127" i="41"/>
  <c r="CB127" i="41" s="1"/>
  <c r="BU128" i="41"/>
  <c r="BW128" i="41"/>
  <c r="CB128" i="41" s="1"/>
  <c r="BV129" i="41"/>
  <c r="BU134" i="41"/>
  <c r="BZ134" i="41" s="1"/>
  <c r="BW134" i="41"/>
  <c r="CB134" i="41" s="1"/>
  <c r="BU135" i="41"/>
  <c r="BZ135" i="41" s="1"/>
  <c r="BW135" i="41"/>
  <c r="CB135" i="41" s="1"/>
  <c r="BU136" i="41"/>
  <c r="BZ136" i="41" s="1"/>
  <c r="BW136" i="41"/>
  <c r="CB136" i="41" s="1"/>
  <c r="BV137" i="41"/>
  <c r="BU142" i="41"/>
  <c r="BZ142" i="41" s="1"/>
  <c r="BW142" i="41"/>
  <c r="CB142" i="41" s="1"/>
  <c r="BU143" i="41"/>
  <c r="BZ143" i="41" s="1"/>
  <c r="BW143" i="41"/>
  <c r="CB143" i="41" s="1"/>
  <c r="BU144" i="41"/>
  <c r="BW144" i="41"/>
  <c r="BV145" i="41"/>
  <c r="BU150" i="41"/>
  <c r="BZ150" i="41" s="1"/>
  <c r="BW150" i="41"/>
  <c r="CB150" i="41" s="1"/>
  <c r="BU151" i="41"/>
  <c r="BZ151" i="41" s="1"/>
  <c r="BW151" i="41"/>
  <c r="CB151" i="41" s="1"/>
  <c r="BU152" i="41"/>
  <c r="BW152" i="41"/>
  <c r="CB152" i="41" s="1"/>
  <c r="BV153" i="41"/>
  <c r="BU158" i="41"/>
  <c r="BZ158" i="41" s="1"/>
  <c r="BW158" i="41"/>
  <c r="CB158" i="41" s="1"/>
  <c r="BU159" i="41"/>
  <c r="BZ159" i="41" s="1"/>
  <c r="BW159" i="41"/>
  <c r="CB159" i="41" s="1"/>
  <c r="BU160" i="41"/>
  <c r="BW160" i="41"/>
  <c r="CB160" i="41" s="1"/>
  <c r="BV161" i="41"/>
  <c r="BU166" i="41"/>
  <c r="BZ166" i="41" s="1"/>
  <c r="BW166" i="41"/>
  <c r="CB166" i="41" s="1"/>
  <c r="BU167" i="41"/>
  <c r="BZ167" i="41" s="1"/>
  <c r="BW167" i="41"/>
  <c r="CB167" i="41" s="1"/>
  <c r="BU168" i="41"/>
  <c r="BW168" i="41"/>
  <c r="BV169" i="41"/>
  <c r="BU174" i="41"/>
  <c r="BZ174" i="41" s="1"/>
  <c r="BW174" i="41"/>
  <c r="CB174" i="41" s="1"/>
  <c r="BU175" i="41"/>
  <c r="BZ175" i="41" s="1"/>
  <c r="BW175" i="41"/>
  <c r="BU176" i="41"/>
  <c r="BW176" i="41"/>
  <c r="BU182" i="41"/>
  <c r="BZ182" i="41" s="1"/>
  <c r="BW182" i="41"/>
  <c r="CB182" i="41" s="1"/>
  <c r="BU183" i="41"/>
  <c r="BZ183" i="41" s="1"/>
  <c r="BW183" i="41"/>
  <c r="CB183" i="41" s="1"/>
  <c r="BU184" i="41"/>
  <c r="BZ184" i="41" s="1"/>
  <c r="BW184" i="41"/>
  <c r="CB184" i="41" s="1"/>
  <c r="BV185" i="41"/>
  <c r="BU190" i="41"/>
  <c r="BZ190" i="41" s="1"/>
  <c r="BW190" i="41"/>
  <c r="CB190" i="41" s="1"/>
  <c r="BU191" i="41"/>
  <c r="BZ191" i="41" s="1"/>
  <c r="BW191" i="41"/>
  <c r="CB191" i="41" s="1"/>
  <c r="BU192" i="41"/>
  <c r="BZ192" i="41" s="1"/>
  <c r="BW192" i="41"/>
  <c r="CB192" i="41" s="1"/>
  <c r="BV193" i="41"/>
  <c r="BU198" i="41"/>
  <c r="BZ198" i="41" s="1"/>
  <c r="BW198" i="41"/>
  <c r="CB198" i="41" s="1"/>
  <c r="BZ199" i="41"/>
  <c r="CB199" i="41"/>
  <c r="BU200" i="41"/>
  <c r="BZ200" i="41" s="1"/>
  <c r="BW200" i="41"/>
  <c r="BV201" i="41"/>
  <c r="CA70" i="41"/>
  <c r="CB70" i="41"/>
  <c r="CA71" i="41"/>
  <c r="CB71" i="41"/>
  <c r="CA72" i="41"/>
  <c r="CB72" i="41"/>
  <c r="CA78" i="41"/>
  <c r="CB78" i="41"/>
  <c r="CA79" i="41"/>
  <c r="CB79" i="41"/>
  <c r="CA80" i="41"/>
  <c r="CB80" i="41"/>
  <c r="CA86" i="41"/>
  <c r="CA87" i="41"/>
  <c r="CA88" i="41"/>
  <c r="CA94" i="41"/>
  <c r="CA95" i="41"/>
  <c r="CA96" i="41"/>
  <c r="CA102" i="41"/>
  <c r="CA103" i="41"/>
  <c r="CA104" i="41"/>
  <c r="CA110" i="41"/>
  <c r="CA111" i="41"/>
  <c r="CA112" i="41"/>
  <c r="CA118" i="41"/>
  <c r="CA119" i="41"/>
  <c r="CA120" i="41"/>
  <c r="CA126" i="41"/>
  <c r="CA127" i="41"/>
  <c r="CA128" i="41"/>
  <c r="CA134" i="41"/>
  <c r="CA135" i="41"/>
  <c r="CA136" i="41"/>
  <c r="CA142" i="41"/>
  <c r="CA143" i="41"/>
  <c r="CA144" i="41"/>
  <c r="CA150" i="41"/>
  <c r="CA151" i="41"/>
  <c r="CA152" i="41"/>
  <c r="CA158" i="41"/>
  <c r="CA159" i="41"/>
  <c r="CA160" i="41"/>
  <c r="CA166" i="41"/>
  <c r="CA167" i="41"/>
  <c r="CA168" i="41"/>
  <c r="CA174" i="41"/>
  <c r="CA175" i="41"/>
  <c r="CA182" i="41"/>
  <c r="CA183" i="41"/>
  <c r="CA184" i="41"/>
  <c r="CA190" i="41"/>
  <c r="CA191" i="41"/>
  <c r="CA192" i="41"/>
  <c r="CA198" i="41"/>
  <c r="CA199" i="41"/>
  <c r="CA200" i="41"/>
  <c r="O13" i="49"/>
  <c r="O24" i="49" s="1"/>
  <c r="O26" i="49" s="1"/>
  <c r="O33" i="49" s="1"/>
  <c r="G11" i="59" s="1"/>
  <c r="O10" i="49"/>
  <c r="O21" i="49" s="1"/>
  <c r="O23" i="49" s="1"/>
  <c r="O32" i="49" s="1"/>
  <c r="G10" i="59" s="1"/>
  <c r="O7" i="49"/>
  <c r="O18" i="49" s="1"/>
  <c r="O20" i="49" s="1"/>
  <c r="O31" i="49" s="1"/>
  <c r="AZ73" i="38" l="1"/>
  <c r="BO68" i="38"/>
  <c r="AZ233" i="38"/>
  <c r="BO228" i="38"/>
  <c r="BI23" i="38"/>
  <c r="BX18" i="38"/>
  <c r="BA23" i="38"/>
  <c r="BP18" i="38"/>
  <c r="BB25" i="38"/>
  <c r="BQ20" i="38"/>
  <c r="BD24" i="38"/>
  <c r="BS19" i="38"/>
  <c r="BF33" i="38"/>
  <c r="BU28" i="38"/>
  <c r="BG35" i="38"/>
  <c r="BV30" i="38"/>
  <c r="BI34" i="38"/>
  <c r="BX29" i="38"/>
  <c r="BA34" i="38"/>
  <c r="BP29" i="38"/>
  <c r="BC43" i="38"/>
  <c r="BR38" i="38"/>
  <c r="BE63" i="38"/>
  <c r="BT58" i="38"/>
  <c r="BB73" i="38"/>
  <c r="BQ68" i="38"/>
  <c r="BD93" i="38"/>
  <c r="BS88" i="38"/>
  <c r="BI103" i="38"/>
  <c r="BX98" i="38"/>
  <c r="BA103" i="38"/>
  <c r="BP98" i="38"/>
  <c r="BF113" i="38"/>
  <c r="BU108" i="38"/>
  <c r="BH133" i="38"/>
  <c r="BW128" i="38"/>
  <c r="BB153" i="38"/>
  <c r="BQ148" i="38"/>
  <c r="BC203" i="38"/>
  <c r="BR198" i="38"/>
  <c r="BH213" i="38"/>
  <c r="BW208" i="38"/>
  <c r="BG243" i="38"/>
  <c r="BV238" i="38"/>
  <c r="AZ33" i="38"/>
  <c r="BO28" i="38"/>
  <c r="BD74" i="40"/>
  <c r="BE183" i="40"/>
  <c r="AZ83" i="38"/>
  <c r="BO78" i="38"/>
  <c r="BH23" i="38"/>
  <c r="BW18" i="38"/>
  <c r="BA25" i="38"/>
  <c r="BP20" i="38"/>
  <c r="BC24" i="38"/>
  <c r="BR19" i="38"/>
  <c r="BE33" i="38"/>
  <c r="BT28" i="38"/>
  <c r="BF35" i="38"/>
  <c r="BU30" i="38"/>
  <c r="BH34" i="38"/>
  <c r="BW29" i="38"/>
  <c r="AZ34" i="38"/>
  <c r="BO29" i="38"/>
  <c r="BB43" i="38"/>
  <c r="BQ38" i="38"/>
  <c r="BG53" i="38"/>
  <c r="BV48" i="38"/>
  <c r="BF83" i="38"/>
  <c r="BU78" i="38"/>
  <c r="BC93" i="38"/>
  <c r="BR88" i="38"/>
  <c r="BH103" i="38"/>
  <c r="BW98" i="38"/>
  <c r="BB123" i="38"/>
  <c r="BQ118" i="38"/>
  <c r="BG133" i="38"/>
  <c r="BV128" i="38"/>
  <c r="BD143" i="38"/>
  <c r="BS138" i="38"/>
  <c r="BI153" i="38"/>
  <c r="BX148" i="38"/>
  <c r="BA153" i="38"/>
  <c r="BP148" i="38"/>
  <c r="BH183" i="38"/>
  <c r="BW178" i="38"/>
  <c r="BD193" i="38"/>
  <c r="BS188" i="38"/>
  <c r="BB203" i="38"/>
  <c r="BQ198" i="38"/>
  <c r="BI233" i="38"/>
  <c r="BX228" i="38"/>
  <c r="BA233" i="38"/>
  <c r="BP228" i="38"/>
  <c r="BF243" i="38"/>
  <c r="BU238" i="38"/>
  <c r="AZ113" i="38"/>
  <c r="BO108" i="38"/>
  <c r="BG43" i="38"/>
  <c r="BV38" i="38"/>
  <c r="BE103" i="38"/>
  <c r="BT98" i="38"/>
  <c r="BD213" i="38"/>
  <c r="BS208" i="38"/>
  <c r="BE51" i="40"/>
  <c r="BG23" i="38"/>
  <c r="BV18" i="38"/>
  <c r="AZ25" i="38"/>
  <c r="BO20" i="38"/>
  <c r="BB24" i="38"/>
  <c r="BQ19" i="38"/>
  <c r="BE35" i="38"/>
  <c r="BT30" i="38"/>
  <c r="BG34" i="38"/>
  <c r="BV29" i="38"/>
  <c r="BI43" i="38"/>
  <c r="BX38" i="38"/>
  <c r="BA43" i="38"/>
  <c r="BP38" i="38"/>
  <c r="BF53" i="38"/>
  <c r="BU48" i="38"/>
  <c r="BH73" i="38"/>
  <c r="BW68" i="38"/>
  <c r="BE83" i="38"/>
  <c r="BT78" i="38"/>
  <c r="BB93" i="38"/>
  <c r="BQ88" i="38"/>
  <c r="BD113" i="38"/>
  <c r="BS108" i="38"/>
  <c r="BI123" i="38"/>
  <c r="BX118" i="38"/>
  <c r="BA123" i="38"/>
  <c r="BP118" i="38"/>
  <c r="BC143" i="38"/>
  <c r="BR138" i="38"/>
  <c r="BG183" i="38"/>
  <c r="BV178" i="38"/>
  <c r="BC223" i="38"/>
  <c r="BR218" i="38"/>
  <c r="AZ193" i="38"/>
  <c r="BO188" i="38"/>
  <c r="BF25" i="38"/>
  <c r="BU20" i="38"/>
  <c r="BE34" i="38"/>
  <c r="BT29" i="38"/>
  <c r="BD53" i="38"/>
  <c r="BS48" i="38"/>
  <c r="BA193" i="38"/>
  <c r="BP188" i="38"/>
  <c r="BC243" i="38"/>
  <c r="BR238" i="38"/>
  <c r="BC131" i="40"/>
  <c r="AZ183" i="38"/>
  <c r="BO178" i="38"/>
  <c r="BF23" i="38"/>
  <c r="BU18" i="38"/>
  <c r="BA24" i="38"/>
  <c r="BP19" i="38"/>
  <c r="BC33" i="38"/>
  <c r="BR28" i="38"/>
  <c r="BD35" i="38"/>
  <c r="BS30" i="38"/>
  <c r="BF34" i="38"/>
  <c r="BU29" i="38"/>
  <c r="BH43" i="38"/>
  <c r="BW38" i="38"/>
  <c r="BE53" i="38"/>
  <c r="BT48" i="38"/>
  <c r="BB63" i="38"/>
  <c r="BQ58" i="38"/>
  <c r="BG73" i="38"/>
  <c r="BV68" i="38"/>
  <c r="BD83" i="38"/>
  <c r="BS78" i="38"/>
  <c r="BF103" i="38"/>
  <c r="BU98" i="38"/>
  <c r="BC113" i="38"/>
  <c r="BR108" i="38"/>
  <c r="BH123" i="38"/>
  <c r="BW118" i="38"/>
  <c r="BE213" i="38"/>
  <c r="BT208" i="38"/>
  <c r="BB223" i="38"/>
  <c r="BQ218" i="38"/>
  <c r="BF153" i="38"/>
  <c r="BU148" i="38"/>
  <c r="CA177" i="41"/>
  <c r="AZ43" i="38"/>
  <c r="BO38" i="38"/>
  <c r="BD23" i="38"/>
  <c r="BS18" i="38"/>
  <c r="BE25" i="38"/>
  <c r="BT20" i="38"/>
  <c r="BI33" i="38"/>
  <c r="BX28" i="38"/>
  <c r="BA33" i="38"/>
  <c r="BA36" i="38" s="1"/>
  <c r="BP28" i="38"/>
  <c r="BB35" i="38"/>
  <c r="BQ30" i="38"/>
  <c r="BD34" i="38"/>
  <c r="BS29" i="38"/>
  <c r="BC53" i="38"/>
  <c r="BR48" i="38"/>
  <c r="BH63" i="38"/>
  <c r="BW58" i="38"/>
  <c r="CE58" i="38" s="1"/>
  <c r="BB83" i="38"/>
  <c r="BQ78" i="38"/>
  <c r="BG93" i="38"/>
  <c r="BV88" i="38"/>
  <c r="BD103" i="38"/>
  <c r="BS98" i="38"/>
  <c r="BH143" i="38"/>
  <c r="BW138" i="38"/>
  <c r="BE153" i="38"/>
  <c r="BT148" i="38"/>
  <c r="BD183" i="38"/>
  <c r="BS178" i="38"/>
  <c r="BG231" i="38"/>
  <c r="AZ53" i="38"/>
  <c r="BO48" i="38"/>
  <c r="AZ133" i="38"/>
  <c r="BO128" i="38"/>
  <c r="AZ213" i="38"/>
  <c r="BO208" i="38"/>
  <c r="BF24" i="38"/>
  <c r="BU19" i="38"/>
  <c r="BH33" i="38"/>
  <c r="BW28" i="38"/>
  <c r="BI35" i="38"/>
  <c r="BX30" i="38"/>
  <c r="BA35" i="38"/>
  <c r="BP30" i="38"/>
  <c r="BC34" i="38"/>
  <c r="BR29" i="38"/>
  <c r="BB53" i="38"/>
  <c r="BQ48" i="38"/>
  <c r="BD73" i="38"/>
  <c r="BS68" i="38"/>
  <c r="BF93" i="38"/>
  <c r="BU88" i="38"/>
  <c r="BH113" i="38"/>
  <c r="BW108" i="38"/>
  <c r="BD233" i="38"/>
  <c r="BS228" i="38"/>
  <c r="BE23" i="38"/>
  <c r="BT18" i="38"/>
  <c r="BC35" i="38"/>
  <c r="BR30" i="38"/>
  <c r="BI63" i="38"/>
  <c r="BX58" i="38"/>
  <c r="BH93" i="38"/>
  <c r="BW88" i="38"/>
  <c r="BD133" i="38"/>
  <c r="BS128" i="38"/>
  <c r="BB113" i="38"/>
  <c r="AZ63" i="38"/>
  <c r="BO58" i="38"/>
  <c r="AZ143" i="38"/>
  <c r="BO138" i="38"/>
  <c r="BB23" i="38"/>
  <c r="BB26" i="38" s="1"/>
  <c r="BQ18" i="38"/>
  <c r="BC25" i="38"/>
  <c r="BR20" i="38"/>
  <c r="BG33" i="38"/>
  <c r="BV28" i="38"/>
  <c r="BH35" i="38"/>
  <c r="BW30" i="38"/>
  <c r="AZ35" i="38"/>
  <c r="AZ36" i="38" s="1"/>
  <c r="BO30" i="38"/>
  <c r="BD43" i="38"/>
  <c r="BS38" i="38"/>
  <c r="BI53" i="38"/>
  <c r="BX48" i="38"/>
  <c r="BC73" i="38"/>
  <c r="BR68" i="38"/>
  <c r="BH83" i="38"/>
  <c r="BW78" i="38"/>
  <c r="BD123" i="38"/>
  <c r="BS118" i="38"/>
  <c r="BI25" i="38"/>
  <c r="BH25" i="38"/>
  <c r="BG25" i="38"/>
  <c r="BI24" i="38"/>
  <c r="BH24" i="38"/>
  <c r="BH26" i="38" s="1"/>
  <c r="BG24" i="38"/>
  <c r="BF41" i="38"/>
  <c r="BF121" i="38"/>
  <c r="CB176" i="41"/>
  <c r="BW177" i="41"/>
  <c r="BA71" i="40"/>
  <c r="BF101" i="40"/>
  <c r="BB121" i="40"/>
  <c r="BI241" i="40"/>
  <c r="BB51" i="38"/>
  <c r="BB131" i="38"/>
  <c r="BF171" i="38"/>
  <c r="BG221" i="38"/>
  <c r="AZ61" i="40"/>
  <c r="BF181" i="40"/>
  <c r="BE55" i="40"/>
  <c r="BF191" i="40"/>
  <c r="BI201" i="40"/>
  <c r="BD51" i="40"/>
  <c r="BC111" i="40"/>
  <c r="BG131" i="40"/>
  <c r="BC151" i="40"/>
  <c r="BF151" i="40"/>
  <c r="AZ91" i="38"/>
  <c r="BB31" i="38"/>
  <c r="BA61" i="38"/>
  <c r="BF71" i="38"/>
  <c r="BH171" i="38"/>
  <c r="BG201" i="38"/>
  <c r="BH141" i="40"/>
  <c r="BG241" i="40"/>
  <c r="AZ85" i="40"/>
  <c r="AZ86" i="40" s="1"/>
  <c r="BF234" i="40"/>
  <c r="BG111" i="40"/>
  <c r="BF141" i="40"/>
  <c r="BZ176" i="41"/>
  <c r="BZ177" i="41" s="1"/>
  <c r="BU177" i="41"/>
  <c r="BB11" i="38"/>
  <c r="BI91" i="38"/>
  <c r="AZ41" i="38"/>
  <c r="BF73" i="38"/>
  <c r="BA221" i="38"/>
  <c r="BB241" i="38"/>
  <c r="BF61" i="38"/>
  <c r="BB181" i="38"/>
  <c r="BI211" i="38"/>
  <c r="BF181" i="38"/>
  <c r="AZ21" i="38"/>
  <c r="AZ101" i="38"/>
  <c r="BI231" i="38"/>
  <c r="BC181" i="38"/>
  <c r="BA63" i="38"/>
  <c r="BF151" i="38"/>
  <c r="BC241" i="38"/>
  <c r="BH51" i="38"/>
  <c r="BB71" i="38"/>
  <c r="BE91" i="38"/>
  <c r="BB101" i="38"/>
  <c r="BE191" i="38"/>
  <c r="BE221" i="38"/>
  <c r="BD61" i="38"/>
  <c r="BF161" i="38"/>
  <c r="BF101" i="38"/>
  <c r="BD171" i="38"/>
  <c r="AZ181" i="38"/>
  <c r="BG203" i="38"/>
  <c r="BD31" i="38"/>
  <c r="AZ81" i="38"/>
  <c r="AZ161" i="38"/>
  <c r="BH231" i="38"/>
  <c r="BE241" i="38"/>
  <c r="AZ23" i="38"/>
  <c r="AZ103" i="38"/>
  <c r="BB33" i="38"/>
  <c r="BB36" i="38" s="1"/>
  <c r="BI221" i="38"/>
  <c r="BD33" i="38"/>
  <c r="BD36" i="38" s="1"/>
  <c r="AZ93" i="38"/>
  <c r="BD111" i="38"/>
  <c r="AZ121" i="38"/>
  <c r="BG41" i="40"/>
  <c r="BC201" i="40"/>
  <c r="BG81" i="40"/>
  <c r="BC51" i="40"/>
  <c r="BA201" i="40"/>
  <c r="BC231" i="40"/>
  <c r="BB51" i="40"/>
  <c r="AZ121" i="40"/>
  <c r="BG61" i="40"/>
  <c r="BC141" i="40"/>
  <c r="BB71" i="40"/>
  <c r="AZ151" i="40"/>
  <c r="AZ231" i="40"/>
  <c r="BC211" i="40"/>
  <c r="BG231" i="40"/>
  <c r="BC71" i="40"/>
  <c r="AZ211" i="40"/>
  <c r="BG146" i="39"/>
  <c r="BG236" i="39"/>
  <c r="BG116" i="39"/>
  <c r="AZ91" i="39"/>
  <c r="BG101" i="39"/>
  <c r="BC106" i="39"/>
  <c r="BF111" i="39"/>
  <c r="BB31" i="39"/>
  <c r="BI236" i="39"/>
  <c r="BA176" i="39"/>
  <c r="AZ11" i="39"/>
  <c r="BF221" i="39"/>
  <c r="BA136" i="39"/>
  <c r="BC71" i="39"/>
  <c r="BH21" i="39"/>
  <c r="AZ21" i="39"/>
  <c r="BG71" i="39"/>
  <c r="BG226" i="39"/>
  <c r="BH91" i="39"/>
  <c r="BB121" i="39"/>
  <c r="BB81" i="39"/>
  <c r="BC101" i="39"/>
  <c r="BD11" i="39"/>
  <c r="BF226" i="39"/>
  <c r="BH181" i="39"/>
  <c r="BB33" i="39"/>
  <c r="BB36" i="39" s="1"/>
  <c r="BA241" i="39"/>
  <c r="BB191" i="39"/>
  <c r="BG181" i="39"/>
  <c r="AZ241" i="39"/>
  <c r="BI231" i="39"/>
  <c r="BC216" i="39"/>
  <c r="BI201" i="39"/>
  <c r="BI196" i="39"/>
  <c r="BA196" i="39"/>
  <c r="BF181" i="39"/>
  <c r="BH171" i="39"/>
  <c r="BC176" i="39"/>
  <c r="BB161" i="39"/>
  <c r="BC66" i="39"/>
  <c r="BG41" i="39"/>
  <c r="BI246" i="39"/>
  <c r="BA246" i="39"/>
  <c r="BC231" i="39"/>
  <c r="BC236" i="39"/>
  <c r="BG221" i="39"/>
  <c r="BC211" i="39"/>
  <c r="BI206" i="39"/>
  <c r="AZ171" i="39"/>
  <c r="BH11" i="39"/>
  <c r="BA231" i="39"/>
  <c r="BF121" i="39"/>
  <c r="BC76" i="39"/>
  <c r="BI56" i="39"/>
  <c r="BI11" i="39"/>
  <c r="BE126" i="39"/>
  <c r="AZ25" i="39"/>
  <c r="AZ26" i="39" s="1"/>
  <c r="BI241" i="39"/>
  <c r="BG156" i="39"/>
  <c r="BI13" i="39"/>
  <c r="BI16" i="39" s="1"/>
  <c r="BF206" i="39"/>
  <c r="BF36" i="39"/>
  <c r="BD246" i="39"/>
  <c r="BF246" i="39"/>
  <c r="BG186" i="39"/>
  <c r="BB76" i="39"/>
  <c r="BE196" i="39"/>
  <c r="BD186" i="39"/>
  <c r="BF31" i="39"/>
  <c r="BH25" i="39"/>
  <c r="BH26" i="39" s="1"/>
  <c r="BD216" i="39"/>
  <c r="BA16" i="39"/>
  <c r="BA56" i="39"/>
  <c r="BC21" i="39"/>
  <c r="BH246" i="39"/>
  <c r="BC226" i="39"/>
  <c r="BH201" i="39"/>
  <c r="BF186" i="39"/>
  <c r="BD101" i="39"/>
  <c r="BC23" i="39"/>
  <c r="BC26" i="39" s="1"/>
  <c r="AZ226" i="39"/>
  <c r="BF201" i="39"/>
  <c r="BA171" i="39"/>
  <c r="BG176" i="39"/>
  <c r="BI136" i="39"/>
  <c r="BA91" i="39"/>
  <c r="BF71" i="39"/>
  <c r="BH71" i="39"/>
  <c r="AZ71" i="39"/>
  <c r="BG66" i="39"/>
  <c r="BI21" i="39"/>
  <c r="BA11" i="39"/>
  <c r="BE41" i="39"/>
  <c r="BB231" i="39"/>
  <c r="BE236" i="39"/>
  <c r="BE206" i="39"/>
  <c r="BF176" i="39"/>
  <c r="BC146" i="39"/>
  <c r="BH136" i="39"/>
  <c r="BB126" i="39"/>
  <c r="BG76" i="39"/>
  <c r="BG61" i="39"/>
  <c r="BH56" i="39"/>
  <c r="AZ56" i="39"/>
  <c r="AZ246" i="39"/>
  <c r="BI191" i="39"/>
  <c r="BC186" i="39"/>
  <c r="BI96" i="39"/>
  <c r="BA96" i="39"/>
  <c r="BB71" i="39"/>
  <c r="BD51" i="39"/>
  <c r="BI26" i="39"/>
  <c r="BD16" i="39"/>
  <c r="BI216" i="39"/>
  <c r="BA216" i="39"/>
  <c r="BA206" i="39"/>
  <c r="BC191" i="39"/>
  <c r="AZ191" i="39"/>
  <c r="AZ186" i="39"/>
  <c r="BD176" i="39"/>
  <c r="BA51" i="39"/>
  <c r="AZ36" i="39"/>
  <c r="BD21" i="39"/>
  <c r="BC196" i="39"/>
  <c r="BG196" i="39"/>
  <c r="BB166" i="39"/>
  <c r="AZ106" i="39"/>
  <c r="BB86" i="39"/>
  <c r="BG31" i="39"/>
  <c r="AZ73" i="39"/>
  <c r="BE246" i="39"/>
  <c r="BD211" i="39"/>
  <c r="BE216" i="39"/>
  <c r="BG216" i="39"/>
  <c r="BA191" i="39"/>
  <c r="BF151" i="39"/>
  <c r="BF116" i="39"/>
  <c r="BH101" i="39"/>
  <c r="BG106" i="39"/>
  <c r="AZ16" i="39"/>
  <c r="BH231" i="39"/>
  <c r="BH233" i="39"/>
  <c r="BH236" i="39" s="1"/>
  <c r="BE91" i="39"/>
  <c r="BE94" i="39"/>
  <c r="BE96" i="39" s="1"/>
  <c r="BH191" i="39"/>
  <c r="BH193" i="39"/>
  <c r="BH196" i="39" s="1"/>
  <c r="BC111" i="39"/>
  <c r="BC114" i="39"/>
  <c r="BC116" i="39" s="1"/>
  <c r="BE161" i="39"/>
  <c r="BE164" i="39"/>
  <c r="BE166" i="39" s="1"/>
  <c r="BF236" i="39"/>
  <c r="BH226" i="39"/>
  <c r="BB226" i="39"/>
  <c r="BA211" i="39"/>
  <c r="BC201" i="39"/>
  <c r="BC203" i="39"/>
  <c r="BC206" i="39" s="1"/>
  <c r="BF196" i="39"/>
  <c r="BH186" i="39"/>
  <c r="BB186" i="39"/>
  <c r="BG151" i="39"/>
  <c r="AZ136" i="39"/>
  <c r="BE121" i="39"/>
  <c r="BH106" i="39"/>
  <c r="AZ61" i="39"/>
  <c r="BD61" i="39"/>
  <c r="AZ51" i="39"/>
  <c r="BD56" i="39"/>
  <c r="BF51" i="39"/>
  <c r="BF53" i="39"/>
  <c r="BF56" i="39" s="1"/>
  <c r="BG241" i="39"/>
  <c r="BG243" i="39"/>
  <c r="BG246" i="39" s="1"/>
  <c r="BE171" i="39"/>
  <c r="BE174" i="39"/>
  <c r="BE176" i="39" s="1"/>
  <c r="BH73" i="39"/>
  <c r="BH76" i="39" s="1"/>
  <c r="BH241" i="39"/>
  <c r="BD221" i="39"/>
  <c r="BI221" i="39"/>
  <c r="BI223" i="39"/>
  <c r="BI226" i="39" s="1"/>
  <c r="BA221" i="39"/>
  <c r="BA223" i="39"/>
  <c r="BA226" i="39" s="1"/>
  <c r="AZ211" i="39"/>
  <c r="BF211" i="39"/>
  <c r="BF213" i="39"/>
  <c r="BF216" i="39" s="1"/>
  <c r="BE201" i="39"/>
  <c r="BH206" i="39"/>
  <c r="AZ206" i="39"/>
  <c r="BB206" i="39"/>
  <c r="BD181" i="39"/>
  <c r="BI181" i="39"/>
  <c r="BI183" i="39"/>
  <c r="BI186" i="39" s="1"/>
  <c r="BA181" i="39"/>
  <c r="BA183" i="39"/>
  <c r="BA186" i="39" s="1"/>
  <c r="BI131" i="39"/>
  <c r="BF126" i="39"/>
  <c r="BB116" i="39"/>
  <c r="BI81" i="39"/>
  <c r="BI84" i="39"/>
  <c r="BI86" i="39" s="1"/>
  <c r="BA81" i="39"/>
  <c r="BA84" i="39"/>
  <c r="BA86" i="39" s="1"/>
  <c r="BF76" i="39"/>
  <c r="BE61" i="39"/>
  <c r="BE63" i="39"/>
  <c r="BE66" i="39" s="1"/>
  <c r="BE56" i="39"/>
  <c r="BH36" i="39"/>
  <c r="BF241" i="39"/>
  <c r="BC241" i="39"/>
  <c r="BC243" i="39"/>
  <c r="BC246" i="39" s="1"/>
  <c r="BD231" i="39"/>
  <c r="BD233" i="39"/>
  <c r="BD236" i="39" s="1"/>
  <c r="BC221" i="39"/>
  <c r="BI211" i="39"/>
  <c r="BD201" i="39"/>
  <c r="BD191" i="39"/>
  <c r="BD193" i="39"/>
  <c r="BD196" i="39" s="1"/>
  <c r="BC181" i="39"/>
  <c r="BI171" i="39"/>
  <c r="BI174" i="39"/>
  <c r="BI176" i="39" s="1"/>
  <c r="BI161" i="39"/>
  <c r="BI164" i="39"/>
  <c r="BI166" i="39" s="1"/>
  <c r="BA161" i="39"/>
  <c r="BA164" i="39"/>
  <c r="BA166" i="39" s="1"/>
  <c r="BC151" i="39"/>
  <c r="BC154" i="39"/>
  <c r="BC156" i="39" s="1"/>
  <c r="BH141" i="39"/>
  <c r="BH131" i="39"/>
  <c r="AZ101" i="39"/>
  <c r="BD96" i="39"/>
  <c r="BE241" i="39"/>
  <c r="BB246" i="39"/>
  <c r="BG231" i="39"/>
  <c r="BA236" i="39"/>
  <c r="BB221" i="39"/>
  <c r="BH211" i="39"/>
  <c r="BB201" i="39"/>
  <c r="BG191" i="39"/>
  <c r="BB181" i="39"/>
  <c r="BG171" i="39"/>
  <c r="BH176" i="39"/>
  <c r="AZ176" i="39"/>
  <c r="BB176" i="39"/>
  <c r="BB151" i="39"/>
  <c r="BB154" i="39"/>
  <c r="BG141" i="39"/>
  <c r="BA131" i="39"/>
  <c r="BE131" i="39"/>
  <c r="BE134" i="39"/>
  <c r="BE136" i="39" s="1"/>
  <c r="BG111" i="39"/>
  <c r="BI91" i="39"/>
  <c r="BH96" i="39"/>
  <c r="AZ96" i="39"/>
  <c r="BD71" i="39"/>
  <c r="BD73" i="39"/>
  <c r="BI51" i="39"/>
  <c r="BH16" i="39"/>
  <c r="AZ193" i="39"/>
  <c r="AZ196" i="39" s="1"/>
  <c r="BH221" i="39"/>
  <c r="BG161" i="39"/>
  <c r="BG163" i="39"/>
  <c r="BG166" i="39" s="1"/>
  <c r="BD241" i="39"/>
  <c r="BF231" i="39"/>
  <c r="BB236" i="39"/>
  <c r="AZ221" i="39"/>
  <c r="BD226" i="39"/>
  <c r="BG211" i="39"/>
  <c r="BA201" i="39"/>
  <c r="BG201" i="39"/>
  <c r="BG203" i="39"/>
  <c r="BG206" i="39" s="1"/>
  <c r="BF191" i="39"/>
  <c r="BB196" i="39"/>
  <c r="AZ181" i="39"/>
  <c r="BF171" i="39"/>
  <c r="BC141" i="39"/>
  <c r="AZ131" i="39"/>
  <c r="BD131" i="39"/>
  <c r="BD134" i="39"/>
  <c r="BD136" i="39" s="1"/>
  <c r="BI121" i="39"/>
  <c r="BI124" i="39"/>
  <c r="BI126" i="39" s="1"/>
  <c r="BA121" i="39"/>
  <c r="BA124" i="39"/>
  <c r="BA126" i="39" s="1"/>
  <c r="BD106" i="39"/>
  <c r="BF81" i="39"/>
  <c r="BF84" i="39"/>
  <c r="BF86" i="39" s="1"/>
  <c r="BH51" i="39"/>
  <c r="BB51" i="39"/>
  <c r="BB53" i="39"/>
  <c r="BB56" i="39" s="1"/>
  <c r="BD36" i="39"/>
  <c r="BD64" i="39"/>
  <c r="BD66" i="39" s="1"/>
  <c r="AZ231" i="39"/>
  <c r="AZ233" i="39"/>
  <c r="AZ236" i="39" s="1"/>
  <c r="BC61" i="39"/>
  <c r="BB241" i="39"/>
  <c r="BE231" i="39"/>
  <c r="BE221" i="39"/>
  <c r="BE223" i="39"/>
  <c r="BE226" i="39" s="1"/>
  <c r="BE211" i="39"/>
  <c r="BH216" i="39"/>
  <c r="AZ216" i="39"/>
  <c r="BB211" i="39"/>
  <c r="BB213" i="39"/>
  <c r="BB216" i="39" s="1"/>
  <c r="AZ201" i="39"/>
  <c r="BD206" i="39"/>
  <c r="BE191" i="39"/>
  <c r="BE181" i="39"/>
  <c r="BE183" i="39"/>
  <c r="BE186" i="39" s="1"/>
  <c r="BD171" i="39"/>
  <c r="BF161" i="39"/>
  <c r="BF164" i="39"/>
  <c r="BF166" i="39" s="1"/>
  <c r="AZ141" i="39"/>
  <c r="BD141" i="39"/>
  <c r="BB111" i="39"/>
  <c r="BD91" i="39"/>
  <c r="BE81" i="39"/>
  <c r="BE84" i="39"/>
  <c r="BE86" i="39" s="1"/>
  <c r="AZ76" i="39"/>
  <c r="BH61" i="39"/>
  <c r="BI61" i="39"/>
  <c r="BI63" i="39"/>
  <c r="BI66" i="39" s="1"/>
  <c r="BA61" i="39"/>
  <c r="BA63" i="39"/>
  <c r="BA66" i="39" s="1"/>
  <c r="BE51" i="39"/>
  <c r="BG24" i="39"/>
  <c r="BG26" i="39" s="1"/>
  <c r="BG21" i="39"/>
  <c r="BA21" i="39"/>
  <c r="BA23" i="39"/>
  <c r="BA26" i="39" s="1"/>
  <c r="BE11" i="39"/>
  <c r="BE14" i="39"/>
  <c r="BE16" i="39" s="1"/>
  <c r="BH31" i="39"/>
  <c r="AZ31" i="39"/>
  <c r="BF16" i="39"/>
  <c r="BG44" i="39"/>
  <c r="BG46" i="39" s="1"/>
  <c r="BC31" i="39"/>
  <c r="BF11" i="39"/>
  <c r="BD31" i="39"/>
  <c r="BB16" i="39"/>
  <c r="BE26" i="39"/>
  <c r="BE21" i="39"/>
  <c r="BG36" i="39"/>
  <c r="BB11" i="39"/>
  <c r="BB81" i="38"/>
  <c r="BB171" i="38"/>
  <c r="BB201" i="38"/>
  <c r="BC221" i="38"/>
  <c r="BF111" i="38"/>
  <c r="BC121" i="38"/>
  <c r="BI201" i="38"/>
  <c r="BC201" i="38"/>
  <c r="BG241" i="38"/>
  <c r="BF81" i="38"/>
  <c r="BA111" i="38"/>
  <c r="AZ71" i="38"/>
  <c r="BA91" i="38"/>
  <c r="BG211" i="38"/>
  <c r="AZ61" i="38"/>
  <c r="BF51" i="38"/>
  <c r="BB91" i="38"/>
  <c r="BC101" i="38"/>
  <c r="BB121" i="38"/>
  <c r="AZ123" i="38"/>
  <c r="BE193" i="38"/>
  <c r="BG101" i="38"/>
  <c r="BC141" i="38"/>
  <c r="BB161" i="38"/>
  <c r="BA211" i="38"/>
  <c r="BA231" i="38"/>
  <c r="BA191" i="38"/>
  <c r="BC191" i="38"/>
  <c r="BD121" i="38"/>
  <c r="BC231" i="38"/>
  <c r="BF31" i="38"/>
  <c r="AZ11" i="38"/>
  <c r="BD41" i="38"/>
  <c r="BH111" i="38"/>
  <c r="AZ111" i="38"/>
  <c r="BG121" i="38"/>
  <c r="BC161" i="38"/>
  <c r="BI241" i="38"/>
  <c r="G9" i="59"/>
  <c r="BA241" i="38"/>
  <c r="BE231" i="38"/>
  <c r="BH233" i="38"/>
  <c r="BF221" i="38"/>
  <c r="BE211" i="38"/>
  <c r="BC211" i="38"/>
  <c r="BA201" i="38"/>
  <c r="BE201" i="38"/>
  <c r="BG191" i="38"/>
  <c r="BH191" i="38"/>
  <c r="BI191" i="38"/>
  <c r="BI193" i="38"/>
  <c r="BH193" i="38"/>
  <c r="AZ171" i="38"/>
  <c r="BG161" i="38"/>
  <c r="BD161" i="38"/>
  <c r="BH161" i="38"/>
  <c r="BE141" i="38"/>
  <c r="BI141" i="38"/>
  <c r="BA141" i="38"/>
  <c r="BE131" i="38"/>
  <c r="BA131" i="38"/>
  <c r="BF131" i="38"/>
  <c r="BH121" i="38"/>
  <c r="BI111" i="38"/>
  <c r="BE111" i="38"/>
  <c r="BB111" i="38"/>
  <c r="BH101" i="38"/>
  <c r="BD101" i="38"/>
  <c r="BF91" i="38"/>
  <c r="BD91" i="38"/>
  <c r="BH91" i="38"/>
  <c r="BD81" i="38"/>
  <c r="BH81" i="38"/>
  <c r="BD71" i="38"/>
  <c r="BH71" i="38"/>
  <c r="BI61" i="38"/>
  <c r="BB61" i="38"/>
  <c r="BH61" i="38"/>
  <c r="BD63" i="38"/>
  <c r="BH53" i="38"/>
  <c r="BD51" i="38"/>
  <c r="BB41" i="38"/>
  <c r="BH41" i="38"/>
  <c r="BF36" i="38"/>
  <c r="BE36" i="38"/>
  <c r="BI36" i="38"/>
  <c r="BH31" i="38"/>
  <c r="BH36" i="38"/>
  <c r="BF11" i="38"/>
  <c r="AZ31" i="38"/>
  <c r="AZ51" i="38"/>
  <c r="BE26" i="38"/>
  <c r="BD26" i="38"/>
  <c r="BA26" i="38"/>
  <c r="BF26" i="38"/>
  <c r="BI26" i="38"/>
  <c r="BH11" i="38"/>
  <c r="BD11" i="38"/>
  <c r="BC16" i="38"/>
  <c r="BG16" i="38"/>
  <c r="BA16" i="38"/>
  <c r="BE16" i="38"/>
  <c r="BI16" i="38"/>
  <c r="BC11" i="38"/>
  <c r="BG11" i="38"/>
  <c r="AZ13" i="38"/>
  <c r="AZ16" i="38" s="1"/>
  <c r="BD13" i="38"/>
  <c r="BD16" i="38" s="1"/>
  <c r="BH13" i="38"/>
  <c r="BH16" i="38" s="1"/>
  <c r="BB14" i="38"/>
  <c r="BB16" i="38" s="1"/>
  <c r="BF14" i="38"/>
  <c r="BF16" i="38" s="1"/>
  <c r="BC26" i="38"/>
  <c r="BG26" i="38"/>
  <c r="BA21" i="38"/>
  <c r="BE21" i="38"/>
  <c r="BC36" i="38"/>
  <c r="BG36" i="38"/>
  <c r="BC31" i="38"/>
  <c r="BC41" i="38"/>
  <c r="BC51" i="38"/>
  <c r="BG71" i="38"/>
  <c r="BH21" i="38"/>
  <c r="BB21" i="38"/>
  <c r="BF21" i="38"/>
  <c r="AZ24" i="38"/>
  <c r="BE31" i="38"/>
  <c r="BE41" i="38"/>
  <c r="BE51" i="38"/>
  <c r="BC61" i="38"/>
  <c r="BC63" i="38"/>
  <c r="BG61" i="38"/>
  <c r="BG63" i="38"/>
  <c r="BE61" i="38"/>
  <c r="BA81" i="38"/>
  <c r="BA11" i="38"/>
  <c r="BE11" i="38"/>
  <c r="BI11" i="38"/>
  <c r="BC21" i="38"/>
  <c r="BG21" i="38"/>
  <c r="BG31" i="38"/>
  <c r="BG41" i="38"/>
  <c r="BG51" i="38"/>
  <c r="BA71" i="38"/>
  <c r="BA73" i="38"/>
  <c r="BE71" i="38"/>
  <c r="BE73" i="38"/>
  <c r="BI71" i="38"/>
  <c r="BI73" i="38"/>
  <c r="BC81" i="38"/>
  <c r="BC83" i="38"/>
  <c r="BG81" i="38"/>
  <c r="BG83" i="38"/>
  <c r="BI81" i="38"/>
  <c r="BE81" i="38"/>
  <c r="BD21" i="38"/>
  <c r="BI21" i="38"/>
  <c r="BA31" i="38"/>
  <c r="BI31" i="38"/>
  <c r="BA41" i="38"/>
  <c r="BI41" i="38"/>
  <c r="BA51" i="38"/>
  <c r="BI51" i="38"/>
  <c r="BC71" i="38"/>
  <c r="BC91" i="38"/>
  <c r="BG91" i="38"/>
  <c r="BA101" i="38"/>
  <c r="BE101" i="38"/>
  <c r="BI101" i="38"/>
  <c r="BC111" i="38"/>
  <c r="BG111" i="38"/>
  <c r="BA121" i="38"/>
  <c r="BE121" i="38"/>
  <c r="BI121" i="38"/>
  <c r="BC131" i="38"/>
  <c r="BG131" i="38"/>
  <c r="BE133" i="38"/>
  <c r="BG141" i="38"/>
  <c r="BC173" i="38"/>
  <c r="BC171" i="38"/>
  <c r="BG173" i="38"/>
  <c r="BG171" i="38"/>
  <c r="BE171" i="38"/>
  <c r="BA93" i="38"/>
  <c r="BE93" i="38"/>
  <c r="BI93" i="38"/>
  <c r="BC103" i="38"/>
  <c r="BG103" i="38"/>
  <c r="BA113" i="38"/>
  <c r="BE113" i="38"/>
  <c r="BI113" i="38"/>
  <c r="BC123" i="38"/>
  <c r="BG123" i="38"/>
  <c r="AZ131" i="38"/>
  <c r="BD131" i="38"/>
  <c r="BH131" i="38"/>
  <c r="BA133" i="38"/>
  <c r="BF133" i="38"/>
  <c r="BB141" i="38"/>
  <c r="BB143" i="38"/>
  <c r="BF141" i="38"/>
  <c r="BF143" i="38"/>
  <c r="AZ141" i="38"/>
  <c r="BH141" i="38"/>
  <c r="BE143" i="38"/>
  <c r="BA151" i="38"/>
  <c r="BI171" i="38"/>
  <c r="BA183" i="38"/>
  <c r="BA181" i="38"/>
  <c r="BE183" i="38"/>
  <c r="BE181" i="38"/>
  <c r="BI183" i="38"/>
  <c r="BI181" i="38"/>
  <c r="BI131" i="38"/>
  <c r="BC153" i="38"/>
  <c r="BC151" i="38"/>
  <c r="BG153" i="38"/>
  <c r="BG151" i="38"/>
  <c r="BE151" i="38"/>
  <c r="BB213" i="38"/>
  <c r="BB211" i="38"/>
  <c r="BF213" i="38"/>
  <c r="BF211" i="38"/>
  <c r="BD211" i="38"/>
  <c r="BH211" i="38"/>
  <c r="AZ211" i="38"/>
  <c r="BD141" i="38"/>
  <c r="BA143" i="38"/>
  <c r="BI143" i="38"/>
  <c r="AZ151" i="38"/>
  <c r="AZ153" i="38"/>
  <c r="BD151" i="38"/>
  <c r="BD153" i="38"/>
  <c r="BH151" i="38"/>
  <c r="BH153" i="38"/>
  <c r="BB151" i="38"/>
  <c r="BI151" i="38"/>
  <c r="BA163" i="38"/>
  <c r="BA161" i="38"/>
  <c r="BE163" i="38"/>
  <c r="BE161" i="38"/>
  <c r="BI163" i="38"/>
  <c r="BI161" i="38"/>
  <c r="BA171" i="38"/>
  <c r="BG181" i="38"/>
  <c r="BB163" i="38"/>
  <c r="BF163" i="38"/>
  <c r="AZ173" i="38"/>
  <c r="BD173" i="38"/>
  <c r="BH173" i="38"/>
  <c r="BB183" i="38"/>
  <c r="BF183" i="38"/>
  <c r="BB193" i="38"/>
  <c r="BB191" i="38"/>
  <c r="BF193" i="38"/>
  <c r="BF191" i="38"/>
  <c r="AZ191" i="38"/>
  <c r="BF201" i="38"/>
  <c r="BB233" i="38"/>
  <c r="BB231" i="38"/>
  <c r="BF233" i="38"/>
  <c r="BF231" i="38"/>
  <c r="AZ231" i="38"/>
  <c r="BF241" i="38"/>
  <c r="BD191" i="38"/>
  <c r="AZ203" i="38"/>
  <c r="AZ201" i="38"/>
  <c r="BD203" i="38"/>
  <c r="BD201" i="38"/>
  <c r="BH203" i="38"/>
  <c r="BH201" i="38"/>
  <c r="BB221" i="38"/>
  <c r="BD231" i="38"/>
  <c r="AZ243" i="38"/>
  <c r="AZ241" i="38"/>
  <c r="BD243" i="38"/>
  <c r="BD241" i="38"/>
  <c r="BH243" i="38"/>
  <c r="BH241" i="38"/>
  <c r="BD181" i="38"/>
  <c r="BH181" i="38"/>
  <c r="AZ223" i="38"/>
  <c r="AZ221" i="38"/>
  <c r="BD223" i="38"/>
  <c r="BD221" i="38"/>
  <c r="BH223" i="38"/>
  <c r="BH221" i="38"/>
  <c r="BC193" i="38"/>
  <c r="BG193" i="38"/>
  <c r="BA203" i="38"/>
  <c r="BE203" i="38"/>
  <c r="BI203" i="38"/>
  <c r="BC213" i="38"/>
  <c r="BG213" i="38"/>
  <c r="BA223" i="38"/>
  <c r="BE223" i="38"/>
  <c r="BI223" i="38"/>
  <c r="BC233" i="38"/>
  <c r="BG233" i="38"/>
  <c r="BA243" i="38"/>
  <c r="BE243" i="38"/>
  <c r="BI243" i="38"/>
  <c r="BF156" i="39"/>
  <c r="BH146" i="39"/>
  <c r="AZ146" i="39"/>
  <c r="BH66" i="39"/>
  <c r="AZ66" i="39"/>
  <c r="BF41" i="39"/>
  <c r="BC41" i="39"/>
  <c r="BI41" i="39"/>
  <c r="BE46" i="39"/>
  <c r="BC46" i="39"/>
  <c r="BI46" i="39"/>
  <c r="BA41" i="39"/>
  <c r="BF46" i="39"/>
  <c r="BA46" i="39"/>
  <c r="BB41" i="39"/>
  <c r="BD166" i="39"/>
  <c r="AZ166" i="39"/>
  <c r="BC161" i="39"/>
  <c r="BH151" i="39"/>
  <c r="BD151" i="39"/>
  <c r="AZ151" i="39"/>
  <c r="BF141" i="39"/>
  <c r="BB141" i="39"/>
  <c r="BF136" i="39"/>
  <c r="BB136" i="39"/>
  <c r="BF131" i="39"/>
  <c r="BB131" i="39"/>
  <c r="BH116" i="39"/>
  <c r="BD116" i="39"/>
  <c r="AZ116" i="39"/>
  <c r="BI106" i="39"/>
  <c r="BE106" i="39"/>
  <c r="BA106" i="39"/>
  <c r="BH86" i="39"/>
  <c r="BD86" i="39"/>
  <c r="AZ86" i="39"/>
  <c r="BG81" i="39"/>
  <c r="BC81" i="39"/>
  <c r="BF61" i="39"/>
  <c r="BB61" i="39"/>
  <c r="BI31" i="39"/>
  <c r="BE31" i="39"/>
  <c r="BA31" i="39"/>
  <c r="BG16" i="39"/>
  <c r="BC16" i="39"/>
  <c r="BG11" i="39"/>
  <c r="BC11" i="39"/>
  <c r="BC171" i="39"/>
  <c r="BC166" i="39"/>
  <c r="BI156" i="39"/>
  <c r="BE156" i="39"/>
  <c r="BA156" i="39"/>
  <c r="BD146" i="39"/>
  <c r="BF146" i="39"/>
  <c r="BB146" i="39"/>
  <c r="BI141" i="39"/>
  <c r="BE141" i="39"/>
  <c r="BA141" i="39"/>
  <c r="BH121" i="39"/>
  <c r="BD121" i="39"/>
  <c r="AZ121" i="39"/>
  <c r="BI111" i="39"/>
  <c r="BE111" i="39"/>
  <c r="BA111" i="39"/>
  <c r="BG96" i="39"/>
  <c r="BC96" i="39"/>
  <c r="BG91" i="39"/>
  <c r="BC91" i="39"/>
  <c r="BG86" i="39"/>
  <c r="BC86" i="39"/>
  <c r="BI76" i="39"/>
  <c r="BE76" i="39"/>
  <c r="BA76" i="39"/>
  <c r="BF66" i="39"/>
  <c r="BB66" i="39"/>
  <c r="BH41" i="39"/>
  <c r="BD41" i="39"/>
  <c r="AZ41" i="39"/>
  <c r="BF21" i="39"/>
  <c r="BB21" i="39"/>
  <c r="BH166" i="39"/>
  <c r="BB171" i="39"/>
  <c r="BB156" i="39"/>
  <c r="BH156" i="39"/>
  <c r="BD156" i="39"/>
  <c r="AZ156" i="39"/>
  <c r="BI146" i="39"/>
  <c r="BE146" i="39"/>
  <c r="BA146" i="39"/>
  <c r="BH126" i="39"/>
  <c r="BD126" i="39"/>
  <c r="AZ126" i="39"/>
  <c r="BG121" i="39"/>
  <c r="BC121" i="39"/>
  <c r="BH111" i="39"/>
  <c r="BD111" i="39"/>
  <c r="AZ111" i="39"/>
  <c r="BF101" i="39"/>
  <c r="BB101" i="39"/>
  <c r="BF96" i="39"/>
  <c r="BB96" i="39"/>
  <c r="BF91" i="39"/>
  <c r="BB91" i="39"/>
  <c r="BD76" i="39"/>
  <c r="BB46" i="39"/>
  <c r="BH46" i="39"/>
  <c r="BD46" i="39"/>
  <c r="AZ46" i="39"/>
  <c r="BC34" i="39"/>
  <c r="BC36" i="39" s="1"/>
  <c r="BI33" i="39"/>
  <c r="BI36" i="39" s="1"/>
  <c r="BE33" i="39"/>
  <c r="BE36" i="39" s="1"/>
  <c r="BA33" i="39"/>
  <c r="BA36" i="39" s="1"/>
  <c r="BD24" i="39"/>
  <c r="BD26" i="39" s="1"/>
  <c r="BF23" i="39"/>
  <c r="BF26" i="39" s="1"/>
  <c r="BB23" i="39"/>
  <c r="BB26" i="39" s="1"/>
  <c r="BH161" i="39"/>
  <c r="BD161" i="39"/>
  <c r="AZ161" i="39"/>
  <c r="BI151" i="39"/>
  <c r="BE151" i="39"/>
  <c r="BA151" i="39"/>
  <c r="BG136" i="39"/>
  <c r="BC136" i="39"/>
  <c r="BG131" i="39"/>
  <c r="BC131" i="39"/>
  <c r="BG126" i="39"/>
  <c r="BC126" i="39"/>
  <c r="BI116" i="39"/>
  <c r="BE116" i="39"/>
  <c r="BA116" i="39"/>
  <c r="BF106" i="39"/>
  <c r="BB106" i="39"/>
  <c r="BI101" i="39"/>
  <c r="BE101" i="39"/>
  <c r="BA101" i="39"/>
  <c r="BH81" i="39"/>
  <c r="BD81" i="39"/>
  <c r="AZ81" i="39"/>
  <c r="BI71" i="39"/>
  <c r="BE71" i="39"/>
  <c r="BA71" i="39"/>
  <c r="BG56" i="39"/>
  <c r="BC56" i="39"/>
  <c r="BG51" i="39"/>
  <c r="BC51" i="39"/>
  <c r="BC241" i="40"/>
  <c r="BA241" i="40"/>
  <c r="BG244" i="40"/>
  <c r="BC234" i="40"/>
  <c r="BC236" i="40" s="1"/>
  <c r="BI231" i="40"/>
  <c r="BG234" i="40"/>
  <c r="BB211" i="40"/>
  <c r="BC214" i="40"/>
  <c r="BC216" i="40" s="1"/>
  <c r="BH211" i="40"/>
  <c r="BD211" i="40"/>
  <c r="BG201" i="40"/>
  <c r="BC204" i="40"/>
  <c r="BC206" i="40" s="1"/>
  <c r="BE201" i="40"/>
  <c r="AZ201" i="40"/>
  <c r="BE196" i="40"/>
  <c r="BI181" i="40"/>
  <c r="BC171" i="40"/>
  <c r="BE161" i="40"/>
  <c r="BD161" i="40"/>
  <c r="BC161" i="40"/>
  <c r="BC154" i="40"/>
  <c r="BC156" i="40" s="1"/>
  <c r="BG151" i="40"/>
  <c r="BE151" i="40"/>
  <c r="BB151" i="40"/>
  <c r="BB153" i="40"/>
  <c r="BB156" i="40" s="1"/>
  <c r="BE141" i="40"/>
  <c r="BC134" i="40"/>
  <c r="BC136" i="40" s="1"/>
  <c r="BA135" i="40"/>
  <c r="BA136" i="40" s="1"/>
  <c r="BI135" i="40"/>
  <c r="BI136" i="40" s="1"/>
  <c r="BD131" i="40"/>
  <c r="BD121" i="40"/>
  <c r="BH121" i="40"/>
  <c r="BC114" i="40"/>
  <c r="BC116" i="40" s="1"/>
  <c r="BI111" i="40"/>
  <c r="BE111" i="40"/>
  <c r="BA111" i="40"/>
  <c r="BA115" i="40"/>
  <c r="BG114" i="40"/>
  <c r="BG116" i="40" s="1"/>
  <c r="BC91" i="40"/>
  <c r="BG91" i="40"/>
  <c r="BE85" i="40"/>
  <c r="BF81" i="40"/>
  <c r="BB81" i="40"/>
  <c r="BH81" i="40"/>
  <c r="BD83" i="40"/>
  <c r="BD86" i="40" s="1"/>
  <c r="BI71" i="40"/>
  <c r="BE71" i="40"/>
  <c r="BB73" i="40"/>
  <c r="BD241" i="40"/>
  <c r="BD231" i="40"/>
  <c r="BF233" i="40"/>
  <c r="BF236" i="40" s="1"/>
  <c r="AZ221" i="40"/>
  <c r="BF226" i="40"/>
  <c r="AZ216" i="40"/>
  <c r="BB213" i="40"/>
  <c r="BB216" i="40" s="1"/>
  <c r="BD214" i="40"/>
  <c r="BD216" i="40" s="1"/>
  <c r="BB171" i="40"/>
  <c r="BH171" i="40"/>
  <c r="BA161" i="40"/>
  <c r="BI161" i="40"/>
  <c r="BI166" i="40"/>
  <c r="BD151" i="40"/>
  <c r="BH151" i="40"/>
  <c r="BA156" i="40"/>
  <c r="BF143" i="40"/>
  <c r="AZ141" i="40"/>
  <c r="BH131" i="40"/>
  <c r="BB123" i="40"/>
  <c r="BB126" i="40" s="1"/>
  <c r="AZ124" i="40"/>
  <c r="BH124" i="40"/>
  <c r="BF123" i="40"/>
  <c r="BF126" i="40" s="1"/>
  <c r="BD124" i="40"/>
  <c r="BD126" i="40" s="1"/>
  <c r="BF83" i="40"/>
  <c r="BF86" i="40" s="1"/>
  <c r="BC61" i="40"/>
  <c r="BG64" i="40"/>
  <c r="BG66" i="40" s="1"/>
  <c r="BA61" i="40"/>
  <c r="BE61" i="40"/>
  <c r="BI61" i="40"/>
  <c r="BH63" i="40"/>
  <c r="BI51" i="40"/>
  <c r="BA51" i="40"/>
  <c r="BB54" i="40"/>
  <c r="BF51" i="40"/>
  <c r="BC54" i="40"/>
  <c r="BC56" i="40" s="1"/>
  <c r="BC41" i="40"/>
  <c r="BE41" i="40"/>
  <c r="BD41" i="40"/>
  <c r="BI41" i="40"/>
  <c r="BD43" i="40"/>
  <c r="BD46" i="40" s="1"/>
  <c r="AZ41" i="40"/>
  <c r="BF31" i="40"/>
  <c r="BH33" i="40"/>
  <c r="BH36" i="40" s="1"/>
  <c r="BH136" i="40"/>
  <c r="BA196" i="40"/>
  <c r="BG136" i="40"/>
  <c r="BI206" i="40"/>
  <c r="BD226" i="40"/>
  <c r="BI21" i="40"/>
  <c r="BE25" i="40"/>
  <c r="BI156" i="40"/>
  <c r="BH216" i="40"/>
  <c r="BF26" i="40"/>
  <c r="BB36" i="40"/>
  <c r="BA96" i="40"/>
  <c r="BE96" i="40"/>
  <c r="BI96" i="40"/>
  <c r="BA106" i="40"/>
  <c r="BE106" i="40"/>
  <c r="BI106" i="40"/>
  <c r="BE166" i="40"/>
  <c r="BB26" i="40"/>
  <c r="BH106" i="40"/>
  <c r="AZ226" i="40"/>
  <c r="BE236" i="40"/>
  <c r="BD66" i="40"/>
  <c r="BE56" i="40"/>
  <c r="BH46" i="40"/>
  <c r="BF41" i="40"/>
  <c r="AZ44" i="40"/>
  <c r="AZ46" i="40" s="1"/>
  <c r="BB41" i="40"/>
  <c r="BC36" i="40"/>
  <c r="BB86" i="40"/>
  <c r="BC186" i="40"/>
  <c r="BG186" i="40"/>
  <c r="BH206" i="40"/>
  <c r="BG216" i="40"/>
  <c r="BG56" i="40"/>
  <c r="BG76" i="40"/>
  <c r="BG196" i="40"/>
  <c r="BI216" i="40"/>
  <c r="BD246" i="40"/>
  <c r="BC246" i="40"/>
  <c r="BE136" i="40"/>
  <c r="BG156" i="40"/>
  <c r="BA166" i="40"/>
  <c r="BF176" i="40"/>
  <c r="BE186" i="40"/>
  <c r="BE206" i="40"/>
  <c r="BE216" i="40"/>
  <c r="BA26" i="40"/>
  <c r="BG36" i="40"/>
  <c r="BF46" i="40"/>
  <c r="AZ56" i="40"/>
  <c r="BA56" i="40"/>
  <c r="BC66" i="40"/>
  <c r="BF76" i="40"/>
  <c r="BA86" i="40"/>
  <c r="BI86" i="40"/>
  <c r="BD106" i="40"/>
  <c r="BB116" i="40"/>
  <c r="BF116" i="40"/>
  <c r="BA126" i="40"/>
  <c r="BE126" i="40"/>
  <c r="BI126" i="40"/>
  <c r="BB136" i="40"/>
  <c r="BF136" i="40"/>
  <c r="BE156" i="40"/>
  <c r="AZ166" i="40"/>
  <c r="BH226" i="40"/>
  <c r="BI56" i="40"/>
  <c r="BG146" i="40"/>
  <c r="BA186" i="40"/>
  <c r="BA206" i="40"/>
  <c r="BH246" i="40"/>
  <c r="BE246" i="40"/>
  <c r="BC16" i="40"/>
  <c r="AZ16" i="40"/>
  <c r="BG16" i="40"/>
  <c r="BF11" i="40"/>
  <c r="BB11" i="40"/>
  <c r="BD16" i="40"/>
  <c r="BH11" i="40"/>
  <c r="BA16" i="40"/>
  <c r="BE16" i="40"/>
  <c r="BI16" i="40"/>
  <c r="BC26" i="40"/>
  <c r="BG26" i="40"/>
  <c r="BA36" i="40"/>
  <c r="BE36" i="40"/>
  <c r="BI36" i="40"/>
  <c r="AZ26" i="40"/>
  <c r="BD26" i="40"/>
  <c r="BH26" i="40"/>
  <c r="BA46" i="40"/>
  <c r="BB46" i="40"/>
  <c r="BC76" i="40"/>
  <c r="AZ11" i="40"/>
  <c r="BB13" i="40"/>
  <c r="BB16" i="40" s="1"/>
  <c r="BH14" i="40"/>
  <c r="BH16" i="40" s="1"/>
  <c r="BC21" i="40"/>
  <c r="BE23" i="40"/>
  <c r="BG31" i="40"/>
  <c r="BA41" i="40"/>
  <c r="AZ51" i="40"/>
  <c r="BF53" i="40"/>
  <c r="BF56" i="40" s="1"/>
  <c r="BA66" i="40"/>
  <c r="BF103" i="40"/>
  <c r="BF106" i="40" s="1"/>
  <c r="BA141" i="40"/>
  <c r="BA143" i="40"/>
  <c r="BA146" i="40" s="1"/>
  <c r="BI141" i="40"/>
  <c r="BI143" i="40"/>
  <c r="BI146" i="40" s="1"/>
  <c r="BB161" i="40"/>
  <c r="BB163" i="40"/>
  <c r="BB166" i="40" s="1"/>
  <c r="AZ161" i="40"/>
  <c r="BF163" i="40"/>
  <c r="BF166" i="40" s="1"/>
  <c r="BA11" i="40"/>
  <c r="BE11" i="40"/>
  <c r="BI11" i="40"/>
  <c r="AZ21" i="40"/>
  <c r="BD21" i="40"/>
  <c r="BH21" i="40"/>
  <c r="BC31" i="40"/>
  <c r="BI31" i="40"/>
  <c r="BD33" i="40"/>
  <c r="BD36" i="40" s="1"/>
  <c r="BH41" i="40"/>
  <c r="BC43" i="40"/>
  <c r="BC46" i="40" s="1"/>
  <c r="BI44" i="40"/>
  <c r="BI46" i="40" s="1"/>
  <c r="BG51" i="40"/>
  <c r="BB53" i="40"/>
  <c r="BB56" i="40" s="1"/>
  <c r="BH54" i="40"/>
  <c r="BH56" i="40" s="1"/>
  <c r="BD61" i="40"/>
  <c r="BB63" i="40"/>
  <c r="BB66" i="40" s="1"/>
  <c r="AZ64" i="40"/>
  <c r="AZ66" i="40" s="1"/>
  <c r="BH64" i="40"/>
  <c r="BE73" i="40"/>
  <c r="BE76" i="40" s="1"/>
  <c r="BA81" i="40"/>
  <c r="BI81" i="40"/>
  <c r="BG83" i="40"/>
  <c r="BG86" i="40" s="1"/>
  <c r="BE84" i="40"/>
  <c r="BE86" i="40" s="1"/>
  <c r="BB93" i="40"/>
  <c r="BB96" i="40" s="1"/>
  <c r="BB91" i="40"/>
  <c r="BF93" i="40"/>
  <c r="BF96" i="40" s="1"/>
  <c r="BF91" i="40"/>
  <c r="AZ94" i="40"/>
  <c r="AZ91" i="40"/>
  <c r="BD94" i="40"/>
  <c r="BD96" i="40" s="1"/>
  <c r="BD91" i="40"/>
  <c r="BH94" i="40"/>
  <c r="BH96" i="40" s="1"/>
  <c r="BH91" i="40"/>
  <c r="BA91" i="40"/>
  <c r="BG93" i="40"/>
  <c r="BG96" i="40" s="1"/>
  <c r="BC106" i="40"/>
  <c r="BG106" i="40"/>
  <c r="BD101" i="40"/>
  <c r="AZ104" i="40"/>
  <c r="AZ106" i="40" s="1"/>
  <c r="AZ116" i="40"/>
  <c r="BD116" i="40"/>
  <c r="BH116" i="40"/>
  <c r="BA113" i="40"/>
  <c r="BH123" i="40"/>
  <c r="BE131" i="40"/>
  <c r="BB146" i="40"/>
  <c r="BG141" i="40"/>
  <c r="BF156" i="40"/>
  <c r="BC173" i="40"/>
  <c r="BC176" i="40" s="1"/>
  <c r="BD11" i="40"/>
  <c r="BF13" i="40"/>
  <c r="BF16" i="40" s="1"/>
  <c r="BG21" i="40"/>
  <c r="BI23" i="40"/>
  <c r="BI26" i="40" s="1"/>
  <c r="BG43" i="40"/>
  <c r="BG46" i="40" s="1"/>
  <c r="BF71" i="40"/>
  <c r="BB74" i="40"/>
  <c r="BB76" i="40" s="1"/>
  <c r="BC96" i="40"/>
  <c r="BA21" i="40"/>
  <c r="BE31" i="40"/>
  <c r="AZ36" i="40"/>
  <c r="BE44" i="40"/>
  <c r="BE46" i="40" s="1"/>
  <c r="BD54" i="40"/>
  <c r="BD56" i="40" s="1"/>
  <c r="BE63" i="40"/>
  <c r="BE66" i="40" s="1"/>
  <c r="AZ73" i="40"/>
  <c r="AZ76" i="40" s="1"/>
  <c r="BH73" i="40"/>
  <c r="BH76" i="40" s="1"/>
  <c r="BH86" i="40"/>
  <c r="BE91" i="40"/>
  <c r="BH101" i="40"/>
  <c r="BE113" i="40"/>
  <c r="BE116" i="40" s="1"/>
  <c r="BC126" i="40"/>
  <c r="BG126" i="40"/>
  <c r="AZ136" i="40"/>
  <c r="BE143" i="40"/>
  <c r="BE146" i="40" s="1"/>
  <c r="BH161" i="40"/>
  <c r="BD164" i="40"/>
  <c r="BD166" i="40" s="1"/>
  <c r="BI66" i="40"/>
  <c r="BD73" i="40"/>
  <c r="BD76" i="40" s="1"/>
  <c r="BC11" i="40"/>
  <c r="BG11" i="40"/>
  <c r="BB21" i="40"/>
  <c r="BF21" i="40"/>
  <c r="BA31" i="40"/>
  <c r="BF63" i="40"/>
  <c r="BF66" i="40" s="1"/>
  <c r="BA76" i="40"/>
  <c r="BI76" i="40"/>
  <c r="BC83" i="40"/>
  <c r="BC86" i="40" s="1"/>
  <c r="AZ96" i="40"/>
  <c r="BB103" i="40"/>
  <c r="BB106" i="40" s="1"/>
  <c r="BI113" i="40"/>
  <c r="BI116" i="40" s="1"/>
  <c r="AZ123" i="40"/>
  <c r="BC144" i="40"/>
  <c r="BC146" i="40" s="1"/>
  <c r="BG171" i="40"/>
  <c r="BG173" i="40"/>
  <c r="BG176" i="40" s="1"/>
  <c r="BA174" i="40"/>
  <c r="BA176" i="40" s="1"/>
  <c r="BA171" i="40"/>
  <c r="BE171" i="40"/>
  <c r="BE174" i="40"/>
  <c r="BE176" i="40" s="1"/>
  <c r="BI171" i="40"/>
  <c r="BI174" i="40"/>
  <c r="BI176" i="40" s="1"/>
  <c r="BA101" i="40"/>
  <c r="BE101" i="40"/>
  <c r="BI101" i="40"/>
  <c r="AZ111" i="40"/>
  <c r="BD111" i="40"/>
  <c r="BH111" i="40"/>
  <c r="BC121" i="40"/>
  <c r="BG121" i="40"/>
  <c r="BB131" i="40"/>
  <c r="BF131" i="40"/>
  <c r="BB141" i="40"/>
  <c r="AZ143" i="40"/>
  <c r="AZ146" i="40" s="1"/>
  <c r="BH143" i="40"/>
  <c r="BH146" i="40" s="1"/>
  <c r="BF144" i="40"/>
  <c r="AZ153" i="40"/>
  <c r="AZ156" i="40" s="1"/>
  <c r="BH153" i="40"/>
  <c r="BH156" i="40" s="1"/>
  <c r="BG163" i="40"/>
  <c r="BG166" i="40" s="1"/>
  <c r="AZ173" i="40"/>
  <c r="AZ176" i="40" s="1"/>
  <c r="AZ171" i="40"/>
  <c r="BD173" i="40"/>
  <c r="BD176" i="40" s="1"/>
  <c r="BD171" i="40"/>
  <c r="BH176" i="40"/>
  <c r="BF171" i="40"/>
  <c r="AZ186" i="40"/>
  <c r="AZ204" i="40"/>
  <c r="AZ206" i="40" s="1"/>
  <c r="BD134" i="40"/>
  <c r="BD136" i="40" s="1"/>
  <c r="BH166" i="40"/>
  <c r="BF183" i="40"/>
  <c r="BF186" i="40" s="1"/>
  <c r="AZ191" i="40"/>
  <c r="AZ193" i="40"/>
  <c r="AZ196" i="40" s="1"/>
  <c r="BD191" i="40"/>
  <c r="BD193" i="40"/>
  <c r="BD196" i="40" s="1"/>
  <c r="BH191" i="40"/>
  <c r="BH193" i="40"/>
  <c r="BH196" i="40" s="1"/>
  <c r="BB191" i="40"/>
  <c r="BB194" i="40"/>
  <c r="BB196" i="40" s="1"/>
  <c r="BI223" i="40"/>
  <c r="BI226" i="40" s="1"/>
  <c r="BC101" i="40"/>
  <c r="BG101" i="40"/>
  <c r="BB111" i="40"/>
  <c r="BF111" i="40"/>
  <c r="BA121" i="40"/>
  <c r="BE121" i="40"/>
  <c r="BI121" i="40"/>
  <c r="AZ131" i="40"/>
  <c r="BD143" i="40"/>
  <c r="BD146" i="40" s="1"/>
  <c r="BD156" i="40"/>
  <c r="BC166" i="40"/>
  <c r="BB176" i="40"/>
  <c r="BB181" i="40"/>
  <c r="BB183" i="40"/>
  <c r="BB186" i="40" s="1"/>
  <c r="BD181" i="40"/>
  <c r="BD184" i="40"/>
  <c r="BD186" i="40" s="1"/>
  <c r="BH184" i="40"/>
  <c r="BH186" i="40" s="1"/>
  <c r="BH181" i="40"/>
  <c r="AZ181" i="40"/>
  <c r="BB201" i="40"/>
  <c r="BB203" i="40"/>
  <c r="BB206" i="40" s="1"/>
  <c r="BF201" i="40"/>
  <c r="BF203" i="40"/>
  <c r="BF206" i="40" s="1"/>
  <c r="BD204" i="40"/>
  <c r="BD206" i="40" s="1"/>
  <c r="BD201" i="40"/>
  <c r="BA221" i="40"/>
  <c r="BA223" i="40"/>
  <c r="BA226" i="40" s="1"/>
  <c r="BE221" i="40"/>
  <c r="BE223" i="40"/>
  <c r="BE226" i="40" s="1"/>
  <c r="BC224" i="40"/>
  <c r="BC226" i="40" s="1"/>
  <c r="BC221" i="40"/>
  <c r="BG221" i="40"/>
  <c r="BG224" i="40"/>
  <c r="BG226" i="40" s="1"/>
  <c r="BA181" i="40"/>
  <c r="BG181" i="40"/>
  <c r="BI193" i="40"/>
  <c r="BI196" i="40" s="1"/>
  <c r="BI191" i="40"/>
  <c r="BC191" i="40"/>
  <c r="BC194" i="40"/>
  <c r="BC196" i="40" s="1"/>
  <c r="BH231" i="40"/>
  <c r="BH233" i="40"/>
  <c r="BH236" i="40" s="1"/>
  <c r="BB231" i="40"/>
  <c r="BB234" i="40"/>
  <c r="BB236" i="40" s="1"/>
  <c r="BI236" i="40"/>
  <c r="AZ243" i="40"/>
  <c r="AZ246" i="40" s="1"/>
  <c r="AZ241" i="40"/>
  <c r="BF241" i="40"/>
  <c r="BF244" i="40"/>
  <c r="BF246" i="40" s="1"/>
  <c r="BH241" i="40"/>
  <c r="BC181" i="40"/>
  <c r="BI183" i="40"/>
  <c r="BI186" i="40" s="1"/>
  <c r="BF196" i="40"/>
  <c r="BA191" i="40"/>
  <c r="BA211" i="40"/>
  <c r="BA213" i="40"/>
  <c r="BA216" i="40" s="1"/>
  <c r="BI211" i="40"/>
  <c r="BD221" i="40"/>
  <c r="BA233" i="40"/>
  <c r="BA236" i="40" s="1"/>
  <c r="BA231" i="40"/>
  <c r="AZ233" i="40"/>
  <c r="AZ236" i="40" s="1"/>
  <c r="BI246" i="40"/>
  <c r="BG191" i="40"/>
  <c r="BE191" i="40"/>
  <c r="BB221" i="40"/>
  <c r="BB224" i="40"/>
  <c r="BB226" i="40" s="1"/>
  <c r="BH221" i="40"/>
  <c r="BD233" i="40"/>
  <c r="BD236" i="40" s="1"/>
  <c r="BB241" i="40"/>
  <c r="BB246" i="40"/>
  <c r="BG203" i="40"/>
  <c r="BG206" i="40" s="1"/>
  <c r="BF213" i="40"/>
  <c r="BF216" i="40" s="1"/>
  <c r="BF221" i="40"/>
  <c r="BG233" i="40"/>
  <c r="BG236" i="40" s="1"/>
  <c r="BA244" i="40"/>
  <c r="BA246" i="40" s="1"/>
  <c r="BH201" i="40"/>
  <c r="BG211" i="40"/>
  <c r="BG243" i="40"/>
  <c r="BG246" i="40" s="1"/>
  <c r="BW129" i="41"/>
  <c r="BW97" i="41"/>
  <c r="BU89" i="41"/>
  <c r="BV25" i="41"/>
  <c r="CA24" i="41"/>
  <c r="CA25" i="41" s="1"/>
  <c r="BV17" i="41"/>
  <c r="BU17" i="41"/>
  <c r="BU185" i="41"/>
  <c r="BW17" i="41"/>
  <c r="BV57" i="41"/>
  <c r="BU33" i="41"/>
  <c r="BU169" i="41"/>
  <c r="BW145" i="41"/>
  <c r="CB144" i="41"/>
  <c r="CB145" i="41" s="1"/>
  <c r="CB96" i="41"/>
  <c r="CB97" i="41" s="1"/>
  <c r="BW161" i="41"/>
  <c r="BU153" i="41"/>
  <c r="BU145" i="41"/>
  <c r="BW137" i="41"/>
  <c r="BW113" i="41"/>
  <c r="BU105" i="41"/>
  <c r="CA55" i="41"/>
  <c r="CA57" i="41" s="1"/>
  <c r="BU201" i="41"/>
  <c r="BW169" i="41"/>
  <c r="BW170" i="41" s="1"/>
  <c r="BU161" i="41"/>
  <c r="BW153" i="41"/>
  <c r="BU97" i="41"/>
  <c r="CA153" i="41"/>
  <c r="BZ104" i="41"/>
  <c r="BZ105" i="41" s="1"/>
  <c r="BW202" i="41"/>
  <c r="BW185" i="41"/>
  <c r="BU121" i="41"/>
  <c r="BU113" i="41"/>
  <c r="BW105" i="41"/>
  <c r="BW49" i="41"/>
  <c r="BZ31" i="41"/>
  <c r="BZ33" i="41" s="1"/>
  <c r="BU137" i="41"/>
  <c r="BU129" i="41"/>
  <c r="BW121" i="41"/>
  <c r="BU65" i="41"/>
  <c r="BU57" i="41"/>
  <c r="BW57" i="41"/>
  <c r="CA121" i="41"/>
  <c r="BZ168" i="41"/>
  <c r="BZ169" i="41" s="1"/>
  <c r="BZ160" i="41"/>
  <c r="BZ161" i="41" s="1"/>
  <c r="BZ128" i="41"/>
  <c r="BZ129" i="41" s="1"/>
  <c r="BZ96" i="41"/>
  <c r="BZ97" i="41" s="1"/>
  <c r="CB81" i="41"/>
  <c r="CB48" i="41"/>
  <c r="CB49" i="41" s="1"/>
  <c r="BW201" i="41"/>
  <c r="BU193" i="41"/>
  <c r="BW89" i="41"/>
  <c r="BU73" i="41"/>
  <c r="BW74" i="41" s="1"/>
  <c r="BV49" i="41"/>
  <c r="BU49" i="41"/>
  <c r="BW41" i="41"/>
  <c r="BV41" i="41"/>
  <c r="BU41" i="41"/>
  <c r="BW33" i="41"/>
  <c r="BZ152" i="41"/>
  <c r="BZ153" i="41" s="1"/>
  <c r="BZ120" i="41"/>
  <c r="BZ121" i="41" s="1"/>
  <c r="BZ88" i="41"/>
  <c r="BZ89" i="41" s="1"/>
  <c r="BZ56" i="41"/>
  <c r="BZ57" i="41" s="1"/>
  <c r="CB54" i="41"/>
  <c r="CB57" i="41" s="1"/>
  <c r="CA16" i="41"/>
  <c r="CA17" i="41" s="1"/>
  <c r="BZ15" i="41"/>
  <c r="BZ17" i="41" s="1"/>
  <c r="BV33" i="41"/>
  <c r="BZ144" i="41"/>
  <c r="BZ145" i="41" s="1"/>
  <c r="BZ112" i="41"/>
  <c r="BZ113" i="41" s="1"/>
  <c r="BZ62" i="41"/>
  <c r="BZ65" i="41" s="1"/>
  <c r="CB17" i="41"/>
  <c r="BU81" i="41"/>
  <c r="BW82" i="41" s="1"/>
  <c r="BW65" i="41"/>
  <c r="BV65" i="41"/>
  <c r="BU25" i="41"/>
  <c r="BW25" i="41"/>
  <c r="CA185" i="41"/>
  <c r="CB175" i="41"/>
  <c r="CB177" i="41" s="1"/>
  <c r="CB113" i="41"/>
  <c r="CA97" i="41"/>
  <c r="CB89" i="41"/>
  <c r="BW193" i="41"/>
  <c r="CB200" i="41"/>
  <c r="CB201" i="41" s="1"/>
  <c r="BZ201" i="41"/>
  <c r="CB168" i="41"/>
  <c r="CB169" i="41" s="1"/>
  <c r="CA145" i="41"/>
  <c r="CB137" i="41"/>
  <c r="CA137" i="41"/>
  <c r="BZ137" i="41"/>
  <c r="CA129" i="41"/>
  <c r="CA89" i="41"/>
  <c r="CB33" i="41"/>
  <c r="CA33" i="41"/>
  <c r="CA201" i="41"/>
  <c r="BZ193" i="41"/>
  <c r="BZ185" i="41"/>
  <c r="CB185" i="41"/>
  <c r="CA169" i="41"/>
  <c r="CB129" i="41"/>
  <c r="CB121" i="41"/>
  <c r="CA81" i="41"/>
  <c r="BZ81" i="41"/>
  <c r="CB73" i="41"/>
  <c r="CA73" i="41"/>
  <c r="BZ73" i="41"/>
  <c r="CB161" i="41"/>
  <c r="CA161" i="41"/>
  <c r="CA49" i="41"/>
  <c r="BZ49" i="41"/>
  <c r="CB41" i="41"/>
  <c r="CA41" i="41"/>
  <c r="BZ41" i="41"/>
  <c r="CB193" i="41"/>
  <c r="CA193" i="41"/>
  <c r="CB153" i="41"/>
  <c r="CA113" i="41"/>
  <c r="CB105" i="41"/>
  <c r="CA105" i="41"/>
  <c r="CB65" i="41"/>
  <c r="CA65" i="41"/>
  <c r="BZ25" i="41"/>
  <c r="CB25" i="41"/>
  <c r="O34" i="49"/>
  <c r="AZ126" i="40" l="1"/>
  <c r="BR36" i="38"/>
  <c r="BR16" i="38"/>
  <c r="CB18" i="41"/>
  <c r="G10" i="36" s="1"/>
  <c r="CB74" i="41"/>
  <c r="G21" i="36" s="1"/>
  <c r="AZ26" i="38"/>
  <c r="BR26" i="38" s="1"/>
  <c r="G12" i="59"/>
  <c r="BJ121" i="38"/>
  <c r="BJ81" i="38"/>
  <c r="BJ181" i="38"/>
  <c r="BJ171" i="38"/>
  <c r="BJ161" i="38"/>
  <c r="BJ111" i="38"/>
  <c r="BJ101" i="38"/>
  <c r="BJ91" i="38"/>
  <c r="BJ71" i="38"/>
  <c r="BJ61" i="38"/>
  <c r="BJ51" i="38"/>
  <c r="BJ41" i="38"/>
  <c r="BJ31" i="38"/>
  <c r="BJ21" i="38"/>
  <c r="BJ11" i="38"/>
  <c r="BJ201" i="38"/>
  <c r="BJ151" i="38"/>
  <c r="BJ131" i="38"/>
  <c r="BJ221" i="38"/>
  <c r="BJ191" i="38"/>
  <c r="BJ211" i="38"/>
  <c r="BJ231" i="38"/>
  <c r="BJ241" i="38"/>
  <c r="BJ141" i="38"/>
  <c r="BA116" i="40"/>
  <c r="BF146" i="40"/>
  <c r="BH126" i="40"/>
  <c r="BH66" i="40"/>
  <c r="BE26" i="40"/>
  <c r="BI248" i="40"/>
  <c r="BW50" i="41"/>
  <c r="BW90" i="41"/>
  <c r="BW130" i="41"/>
  <c r="BW98" i="41"/>
  <c r="BW194" i="41"/>
  <c r="BW186" i="41"/>
  <c r="BW18" i="41"/>
  <c r="BW162" i="41"/>
  <c r="CB90" i="41"/>
  <c r="G23" i="36" s="1"/>
  <c r="BW34" i="41"/>
  <c r="BW138" i="41"/>
  <c r="BW178" i="41"/>
  <c r="BW154" i="41"/>
  <c r="BW146" i="41"/>
  <c r="CB146" i="41"/>
  <c r="G30" i="36" s="1"/>
  <c r="BW114" i="41"/>
  <c r="CB82" i="41"/>
  <c r="G22" i="36" s="1"/>
  <c r="BW106" i="41"/>
  <c r="CB34" i="41"/>
  <c r="G12" i="36" s="1"/>
  <c r="CB50" i="41"/>
  <c r="G16" i="36" s="1"/>
  <c r="CB138" i="41"/>
  <c r="G29" i="36" s="1"/>
  <c r="BW66" i="41"/>
  <c r="BW42" i="41"/>
  <c r="BW58" i="41"/>
  <c r="CB162" i="41"/>
  <c r="G32" i="36" s="1"/>
  <c r="BW122" i="41"/>
  <c r="CB58" i="41"/>
  <c r="G17" i="36" s="1"/>
  <c r="CB170" i="41"/>
  <c r="G33" i="36" s="1"/>
  <c r="CB130" i="41"/>
  <c r="G28" i="36" s="1"/>
  <c r="CB114" i="41"/>
  <c r="G26" i="36" s="1"/>
  <c r="CB42" i="41"/>
  <c r="G15" i="36" s="1"/>
  <c r="CB98" i="41"/>
  <c r="G24" i="36" s="1"/>
  <c r="BW26" i="41"/>
  <c r="CB202" i="41"/>
  <c r="G37" i="36" s="1"/>
  <c r="CB26" i="41"/>
  <c r="G11" i="36" s="1"/>
  <c r="CB106" i="41"/>
  <c r="G25" i="36" s="1"/>
  <c r="CB122" i="41"/>
  <c r="G27" i="36" s="1"/>
  <c r="CB194" i="41"/>
  <c r="G36" i="36" s="1"/>
  <c r="CB178" i="41"/>
  <c r="G34" i="36" s="1"/>
  <c r="CB154" i="41"/>
  <c r="G31" i="36" s="1"/>
  <c r="CB66" i="41"/>
  <c r="G18" i="36" s="1"/>
  <c r="CB186" i="41"/>
  <c r="G35" i="36" s="1"/>
  <c r="G19" i="36" l="1"/>
  <c r="G38" i="36"/>
  <c r="G13" i="36"/>
  <c r="BA80" i="42"/>
  <c r="AZ80" i="42"/>
  <c r="AY80" i="42"/>
  <c r="AX80" i="42"/>
  <c r="AW80" i="42"/>
  <c r="AV80" i="42"/>
  <c r="AU80" i="42"/>
  <c r="AT80" i="42"/>
  <c r="AS80" i="42"/>
  <c r="AR80" i="42"/>
  <c r="BA80" i="43"/>
  <c r="AZ80" i="43"/>
  <c r="AY80" i="43"/>
  <c r="AX80" i="43"/>
  <c r="AW80" i="43"/>
  <c r="AV80" i="43"/>
  <c r="AU80" i="43"/>
  <c r="AT80" i="43"/>
  <c r="AS80" i="43"/>
  <c r="AR80" i="43"/>
  <c r="BA80" i="44"/>
  <c r="AZ80" i="44"/>
  <c r="AY80" i="44"/>
  <c r="AX80" i="44"/>
  <c r="AW80" i="44"/>
  <c r="AV80" i="44"/>
  <c r="AU80" i="44"/>
  <c r="AT80" i="44"/>
  <c r="AS80" i="44"/>
  <c r="AR80" i="44"/>
  <c r="BA79" i="44"/>
  <c r="AZ79" i="44"/>
  <c r="AY79" i="44"/>
  <c r="AX79" i="44"/>
  <c r="AW79" i="44"/>
  <c r="AV79" i="44"/>
  <c r="AU79" i="44"/>
  <c r="AT79" i="44"/>
  <c r="AS79" i="44"/>
  <c r="AR79" i="44"/>
  <c r="K5" i="45"/>
  <c r="AX81" i="44" l="1"/>
  <c r="AY81" i="44"/>
  <c r="AZ81" i="44"/>
  <c r="AS81" i="44"/>
  <c r="BA81" i="44"/>
  <c r="AT81" i="44"/>
  <c r="AU81" i="44"/>
  <c r="AR81" i="44"/>
  <c r="AV81" i="44"/>
  <c r="AW81" i="44"/>
  <c r="G8" i="36"/>
  <c r="AN13" i="38" l="1"/>
  <c r="D80" i="44"/>
  <c r="AN8" i="40" l="1"/>
  <c r="B12" i="19"/>
  <c r="C12" i="61" s="1"/>
  <c r="B18" i="19"/>
  <c r="C18" i="61" s="1"/>
  <c r="B37" i="19"/>
  <c r="C37" i="61" s="1"/>
  <c r="I21" i="55"/>
  <c r="O25" i="12"/>
  <c r="K34" i="45"/>
  <c r="K10" i="45"/>
  <c r="AY17" i="41"/>
  <c r="AZ17" i="41"/>
  <c r="BA17" i="41"/>
  <c r="AY25" i="41"/>
  <c r="AZ25" i="41"/>
  <c r="BA25" i="41"/>
  <c r="AY33" i="41"/>
  <c r="AZ33" i="41"/>
  <c r="BA33" i="41"/>
  <c r="AY41" i="41"/>
  <c r="AZ41" i="41"/>
  <c r="BA41" i="41"/>
  <c r="AY49" i="41"/>
  <c r="AZ49" i="41"/>
  <c r="BA49" i="41"/>
  <c r="AY57" i="41"/>
  <c r="AZ57" i="41"/>
  <c r="BA57" i="41"/>
  <c r="AY65" i="41"/>
  <c r="AZ65" i="41"/>
  <c r="BA65" i="41"/>
  <c r="AY73" i="41"/>
  <c r="AZ73" i="41"/>
  <c r="BA73" i="41"/>
  <c r="AY81" i="41"/>
  <c r="AZ81" i="41"/>
  <c r="BA81" i="41"/>
  <c r="BA89" i="41"/>
  <c r="AY89" i="41"/>
  <c r="AZ89" i="41"/>
  <c r="BA97" i="41"/>
  <c r="AY97" i="41"/>
  <c r="AZ97" i="41"/>
  <c r="BA105" i="41"/>
  <c r="AY105" i="41"/>
  <c r="AZ105" i="41"/>
  <c r="BA113" i="41"/>
  <c r="AY113" i="41"/>
  <c r="AZ113" i="41"/>
  <c r="BA121" i="41"/>
  <c r="AY121" i="41"/>
  <c r="AZ121" i="41"/>
  <c r="BA129" i="41"/>
  <c r="AY129" i="41"/>
  <c r="AZ129" i="41"/>
  <c r="AY137" i="41"/>
  <c r="AZ137" i="41"/>
  <c r="BA137" i="41"/>
  <c r="BA145" i="41"/>
  <c r="AY145" i="41"/>
  <c r="AZ145" i="41"/>
  <c r="BA153" i="41"/>
  <c r="AY153" i="41"/>
  <c r="AZ153" i="41"/>
  <c r="BA161" i="41"/>
  <c r="AY161" i="41"/>
  <c r="AZ161" i="41"/>
  <c r="AY169" i="41"/>
  <c r="AZ169" i="41"/>
  <c r="BA169" i="41"/>
  <c r="BA185" i="41"/>
  <c r="AY185" i="41"/>
  <c r="AZ185" i="41"/>
  <c r="BA193" i="41"/>
  <c r="AY193" i="41"/>
  <c r="AZ193" i="41"/>
  <c r="BA202" i="41"/>
  <c r="AY201" i="41"/>
  <c r="AZ201" i="41"/>
  <c r="AO201" i="41"/>
  <c r="AN201" i="41"/>
  <c r="AP200" i="41"/>
  <c r="AP198" i="41"/>
  <c r="AU198" i="41" s="1"/>
  <c r="AO193" i="41"/>
  <c r="AN193" i="41"/>
  <c r="AP192" i="41"/>
  <c r="AP191" i="41"/>
  <c r="AP190" i="41"/>
  <c r="AU190" i="41" s="1"/>
  <c r="AO185" i="41"/>
  <c r="AN185" i="41"/>
  <c r="AP184" i="41"/>
  <c r="AU184" i="41" s="1"/>
  <c r="AP183" i="41"/>
  <c r="AU183" i="41" s="1"/>
  <c r="AP182" i="41"/>
  <c r="AU182" i="41" s="1"/>
  <c r="AP176" i="41"/>
  <c r="AP175" i="41"/>
  <c r="AP174" i="41"/>
  <c r="AO169" i="41"/>
  <c r="AN169" i="41"/>
  <c r="AP168" i="41"/>
  <c r="AP167" i="41"/>
  <c r="AP166" i="41"/>
  <c r="AU166" i="41" s="1"/>
  <c r="AO161" i="41"/>
  <c r="AN161" i="41"/>
  <c r="AP160" i="41"/>
  <c r="AP159" i="41"/>
  <c r="AU159" i="41" s="1"/>
  <c r="AP158" i="41"/>
  <c r="AU158" i="41" s="1"/>
  <c r="AO153" i="41"/>
  <c r="AN153" i="41"/>
  <c r="AP152" i="41"/>
  <c r="AU152" i="41" s="1"/>
  <c r="AP151" i="41"/>
  <c r="AU151" i="41" s="1"/>
  <c r="AP150" i="41"/>
  <c r="AU150" i="41" s="1"/>
  <c r="AO145" i="41"/>
  <c r="AN145" i="41"/>
  <c r="AP144" i="41"/>
  <c r="AU144" i="41" s="1"/>
  <c r="AP143" i="41"/>
  <c r="AP142" i="41"/>
  <c r="AO137" i="41"/>
  <c r="AN137" i="41"/>
  <c r="AP136" i="41"/>
  <c r="AU136" i="41" s="1"/>
  <c r="AP135" i="41"/>
  <c r="AP134" i="41"/>
  <c r="AU134" i="41" s="1"/>
  <c r="AO129" i="41"/>
  <c r="AN129" i="41"/>
  <c r="AP128" i="41"/>
  <c r="AP127" i="41"/>
  <c r="AU127" i="41" s="1"/>
  <c r="AP126" i="41"/>
  <c r="AU126" i="41" s="1"/>
  <c r="AO121" i="41"/>
  <c r="AN121" i="41"/>
  <c r="AP120" i="41"/>
  <c r="AU120" i="41" s="1"/>
  <c r="AP119" i="41"/>
  <c r="AU119" i="41" s="1"/>
  <c r="AP118" i="41"/>
  <c r="AO113" i="41"/>
  <c r="AN113" i="41"/>
  <c r="AP112" i="41"/>
  <c r="AU112" i="41" s="1"/>
  <c r="AP111" i="41"/>
  <c r="AP110" i="41"/>
  <c r="AO105" i="41"/>
  <c r="AN105" i="41"/>
  <c r="AP104" i="41"/>
  <c r="AP103" i="41"/>
  <c r="AP102" i="41"/>
  <c r="AU102" i="41" s="1"/>
  <c r="AO97" i="41"/>
  <c r="AN97" i="41"/>
  <c r="AP96" i="41"/>
  <c r="AP95" i="41"/>
  <c r="AP94" i="41"/>
  <c r="AU94" i="41" s="1"/>
  <c r="AO89" i="41"/>
  <c r="AN89" i="41"/>
  <c r="AP88" i="41"/>
  <c r="AU88" i="41" s="1"/>
  <c r="AP87" i="41"/>
  <c r="AU87" i="41" s="1"/>
  <c r="AP86" i="41"/>
  <c r="AU86" i="41" s="1"/>
  <c r="AP81" i="41"/>
  <c r="AO81" i="41"/>
  <c r="AN81" i="41"/>
  <c r="AP73" i="41"/>
  <c r="AO73" i="41"/>
  <c r="AN73" i="41"/>
  <c r="AP74" i="41" s="1"/>
  <c r="AP65" i="41"/>
  <c r="AO65" i="41"/>
  <c r="AN65" i="41"/>
  <c r="AP57" i="41"/>
  <c r="AO57" i="41"/>
  <c r="AN57" i="41"/>
  <c r="AP49" i="41"/>
  <c r="AO49" i="41"/>
  <c r="AN49" i="41"/>
  <c r="AP41" i="41"/>
  <c r="AO41" i="41"/>
  <c r="AN41" i="41"/>
  <c r="AP33" i="41"/>
  <c r="AO33" i="41"/>
  <c r="AN33" i="41"/>
  <c r="AP25" i="41"/>
  <c r="AO25" i="41"/>
  <c r="AN25" i="41"/>
  <c r="AP17" i="41"/>
  <c r="AO17" i="41"/>
  <c r="AN17" i="41"/>
  <c r="AC201" i="41"/>
  <c r="AJ200" i="41"/>
  <c r="AI198" i="41"/>
  <c r="AJ199" i="41"/>
  <c r="AJ191" i="41"/>
  <c r="AC193" i="41"/>
  <c r="AI192" i="41"/>
  <c r="AI190" i="41"/>
  <c r="AC185" i="41"/>
  <c r="AJ184" i="41"/>
  <c r="AI183" i="41"/>
  <c r="AI182" i="41"/>
  <c r="AJ174" i="41"/>
  <c r="AC169" i="41"/>
  <c r="AJ166" i="41"/>
  <c r="AI166" i="41"/>
  <c r="AJ160" i="41"/>
  <c r="AJ159" i="41"/>
  <c r="AC161" i="41"/>
  <c r="AI160" i="41"/>
  <c r="AC153" i="41"/>
  <c r="AJ152" i="41"/>
  <c r="AI151" i="41"/>
  <c r="AI150" i="41"/>
  <c r="AJ144" i="41"/>
  <c r="AJ142" i="41"/>
  <c r="AC145" i="41"/>
  <c r="AI142" i="41"/>
  <c r="AC137" i="41"/>
  <c r="AJ136" i="41"/>
  <c r="AJ134" i="41"/>
  <c r="AI135" i="41"/>
  <c r="AJ127" i="41"/>
  <c r="AC129" i="41"/>
  <c r="AI128" i="41"/>
  <c r="AI127" i="41"/>
  <c r="AI126" i="41"/>
  <c r="AC121" i="41"/>
  <c r="AJ120" i="41"/>
  <c r="AI120" i="41"/>
  <c r="AJ119" i="41"/>
  <c r="AI118" i="41"/>
  <c r="AJ110" i="41"/>
  <c r="AC113" i="41"/>
  <c r="AI112" i="41"/>
  <c r="AC105" i="41"/>
  <c r="AJ104" i="41"/>
  <c r="AJ102" i="41"/>
  <c r="AJ95" i="41"/>
  <c r="AJ94" i="41"/>
  <c r="AC97" i="41"/>
  <c r="AI95" i="41"/>
  <c r="AI94" i="41"/>
  <c r="AC89" i="41"/>
  <c r="AJ88" i="41"/>
  <c r="AJ86" i="41"/>
  <c r="AI87" i="41"/>
  <c r="AI86" i="41"/>
  <c r="AJ80" i="41"/>
  <c r="AJ79" i="41"/>
  <c r="AJ78" i="41"/>
  <c r="AC81" i="41"/>
  <c r="AI79" i="41"/>
  <c r="AE65" i="41"/>
  <c r="AD65" i="41"/>
  <c r="AC65" i="41"/>
  <c r="AE57" i="41"/>
  <c r="AD57" i="41"/>
  <c r="AC57" i="41"/>
  <c r="AE49" i="41"/>
  <c r="AD49" i="41"/>
  <c r="AC49" i="41"/>
  <c r="AE41" i="41"/>
  <c r="AD41" i="41"/>
  <c r="AC41" i="41"/>
  <c r="AE33" i="41"/>
  <c r="AD33" i="41"/>
  <c r="AC33" i="41"/>
  <c r="AE25" i="41"/>
  <c r="AD25" i="41"/>
  <c r="AC25" i="41"/>
  <c r="AE17" i="41"/>
  <c r="AD17" i="41"/>
  <c r="AC17" i="41"/>
  <c r="I201" i="41"/>
  <c r="H201" i="41"/>
  <c r="G201" i="41"/>
  <c r="I193" i="41"/>
  <c r="H193" i="41"/>
  <c r="G193" i="41"/>
  <c r="I185" i="41"/>
  <c r="H185" i="41"/>
  <c r="G185" i="41"/>
  <c r="I169" i="41"/>
  <c r="H169" i="41"/>
  <c r="G169" i="41"/>
  <c r="I161" i="41"/>
  <c r="H161" i="41"/>
  <c r="G161" i="41"/>
  <c r="I153" i="41"/>
  <c r="H153" i="41"/>
  <c r="G153" i="41"/>
  <c r="I145" i="41"/>
  <c r="H145" i="41"/>
  <c r="G145" i="41"/>
  <c r="I137" i="41"/>
  <c r="H137" i="41"/>
  <c r="G137" i="41"/>
  <c r="I129" i="41"/>
  <c r="H129" i="41"/>
  <c r="G129" i="41"/>
  <c r="I121" i="41"/>
  <c r="H121" i="41"/>
  <c r="G121" i="41"/>
  <c r="I113" i="41"/>
  <c r="H113" i="41"/>
  <c r="G113" i="41"/>
  <c r="I105" i="41"/>
  <c r="H105" i="41"/>
  <c r="G105" i="41"/>
  <c r="I97" i="41"/>
  <c r="H97" i="41"/>
  <c r="G97" i="41"/>
  <c r="I89" i="41"/>
  <c r="H89" i="41"/>
  <c r="G89" i="41"/>
  <c r="I81" i="41"/>
  <c r="H81" i="41"/>
  <c r="G81" i="41"/>
  <c r="I73" i="41"/>
  <c r="H73" i="41"/>
  <c r="G73" i="41"/>
  <c r="I65" i="41"/>
  <c r="H65" i="41"/>
  <c r="G65" i="41"/>
  <c r="I57" i="41"/>
  <c r="H57" i="41"/>
  <c r="G57" i="41"/>
  <c r="I49" i="41"/>
  <c r="H49" i="41"/>
  <c r="G49" i="41"/>
  <c r="I41" i="41"/>
  <c r="H41" i="41"/>
  <c r="G41" i="41"/>
  <c r="I33" i="41"/>
  <c r="H33" i="41"/>
  <c r="G33" i="41"/>
  <c r="I25" i="41"/>
  <c r="H25" i="41"/>
  <c r="G25" i="41"/>
  <c r="I17" i="41"/>
  <c r="H17" i="41"/>
  <c r="G17" i="41"/>
  <c r="BA201" i="41"/>
  <c r="AN28" i="38"/>
  <c r="AO28" i="38"/>
  <c r="AP28" i="38"/>
  <c r="AQ28" i="38"/>
  <c r="AR28" i="38"/>
  <c r="AS28" i="38"/>
  <c r="AT28" i="38"/>
  <c r="AU28" i="38"/>
  <c r="AV28" i="38"/>
  <c r="AW28" i="38"/>
  <c r="AN29" i="38"/>
  <c r="AO29" i="38"/>
  <c r="C11" i="62" s="1"/>
  <c r="AP29" i="38"/>
  <c r="D11" i="62" s="1"/>
  <c r="AQ29" i="38"/>
  <c r="E11" i="62" s="1"/>
  <c r="AR29" i="38"/>
  <c r="AS29" i="38"/>
  <c r="G11" i="62" s="1"/>
  <c r="AT29" i="38"/>
  <c r="AU29" i="38"/>
  <c r="I11" i="62" s="1"/>
  <c r="AV29" i="38"/>
  <c r="AW29" i="38"/>
  <c r="K11" i="62" s="1"/>
  <c r="AN30" i="38"/>
  <c r="AO30" i="38"/>
  <c r="AP30" i="38"/>
  <c r="AQ30" i="38"/>
  <c r="AR30" i="38"/>
  <c r="AS30" i="38"/>
  <c r="G12" i="62" s="1"/>
  <c r="AT30" i="38"/>
  <c r="AU30" i="38"/>
  <c r="AV30" i="38"/>
  <c r="J12" i="62" s="1"/>
  <c r="AW30" i="38"/>
  <c r="K12" i="62" s="1"/>
  <c r="AN14" i="38"/>
  <c r="AN15" i="38"/>
  <c r="AO13" i="38"/>
  <c r="AO14" i="38"/>
  <c r="AO15" i="38"/>
  <c r="AP13" i="38"/>
  <c r="AP14" i="38"/>
  <c r="AP15" i="38"/>
  <c r="AQ13" i="38"/>
  <c r="AQ14" i="38"/>
  <c r="AQ15" i="38"/>
  <c r="AR14" i="38"/>
  <c r="AR15" i="38"/>
  <c r="AS13" i="38"/>
  <c r="AS14" i="38"/>
  <c r="AS15" i="38"/>
  <c r="AT13" i="38"/>
  <c r="AT14" i="38"/>
  <c r="AT15" i="38"/>
  <c r="AU13" i="38"/>
  <c r="AU14" i="38"/>
  <c r="AU15" i="38"/>
  <c r="AV13" i="38"/>
  <c r="AV14" i="38"/>
  <c r="AV15" i="38"/>
  <c r="AW13" i="38"/>
  <c r="AW14" i="38"/>
  <c r="AW15" i="38"/>
  <c r="AN18" i="38"/>
  <c r="AN23" i="38" s="1"/>
  <c r="AN19" i="38"/>
  <c r="AN24" i="38" s="1"/>
  <c r="AN20" i="38"/>
  <c r="AN25" i="38" s="1"/>
  <c r="AO18" i="38"/>
  <c r="AO23" i="38" s="1"/>
  <c r="AO19" i="38"/>
  <c r="AO24" i="38" s="1"/>
  <c r="AO20" i="38"/>
  <c r="AO25" i="38" s="1"/>
  <c r="AP18" i="38"/>
  <c r="AP23" i="38" s="1"/>
  <c r="AP19" i="38"/>
  <c r="AP24" i="38" s="1"/>
  <c r="AP20" i="38"/>
  <c r="AP25" i="38" s="1"/>
  <c r="AQ18" i="38"/>
  <c r="AQ23" i="38" s="1"/>
  <c r="AQ19" i="38"/>
  <c r="AQ24" i="38" s="1"/>
  <c r="AQ20" i="38"/>
  <c r="AQ25" i="38" s="1"/>
  <c r="AR18" i="38"/>
  <c r="AR23" i="38" s="1"/>
  <c r="AR19" i="38"/>
  <c r="AR24" i="38" s="1"/>
  <c r="AR20" i="38"/>
  <c r="AR25" i="38" s="1"/>
  <c r="AS18" i="38"/>
  <c r="AS23" i="38" s="1"/>
  <c r="AS19" i="38"/>
  <c r="AS24" i="38" s="1"/>
  <c r="AS20" i="38"/>
  <c r="AS25" i="38" s="1"/>
  <c r="AT18" i="38"/>
  <c r="AT23" i="38" s="1"/>
  <c r="AT19" i="38"/>
  <c r="AT24" i="38" s="1"/>
  <c r="AT20" i="38"/>
  <c r="AT25" i="38" s="1"/>
  <c r="AU18" i="38"/>
  <c r="AU23" i="38" s="1"/>
  <c r="AU19" i="38"/>
  <c r="AU24" i="38" s="1"/>
  <c r="AU20" i="38"/>
  <c r="AU25" i="38" s="1"/>
  <c r="AV18" i="38"/>
  <c r="AV23" i="38" s="1"/>
  <c r="AV19" i="38"/>
  <c r="AV24" i="38" s="1"/>
  <c r="AV20" i="38"/>
  <c r="AV25" i="38" s="1"/>
  <c r="AW18" i="38"/>
  <c r="AW23" i="38" s="1"/>
  <c r="AW19" i="38"/>
  <c r="AW24" i="38" s="1"/>
  <c r="AW20" i="38"/>
  <c r="AW25" i="38" s="1"/>
  <c r="B16" i="37"/>
  <c r="B17" i="37"/>
  <c r="C16" i="37"/>
  <c r="C17" i="37"/>
  <c r="D16" i="37"/>
  <c r="D17" i="37"/>
  <c r="E16" i="37"/>
  <c r="E17" i="37"/>
  <c r="F16" i="37"/>
  <c r="F17" i="37"/>
  <c r="G16" i="37"/>
  <c r="G17" i="37"/>
  <c r="H16" i="37"/>
  <c r="H17" i="37"/>
  <c r="I16" i="37"/>
  <c r="I17" i="37"/>
  <c r="J16" i="37"/>
  <c r="J17" i="37"/>
  <c r="K16" i="37"/>
  <c r="K17" i="37"/>
  <c r="O17" i="37" s="1"/>
  <c r="AN38" i="38"/>
  <c r="AN43" i="38" s="1"/>
  <c r="AN39" i="38"/>
  <c r="AN40" i="38"/>
  <c r="AO38" i="38"/>
  <c r="AO43" i="38" s="1"/>
  <c r="AO39" i="38"/>
  <c r="AO40" i="38"/>
  <c r="AP38" i="38"/>
  <c r="AP43" i="38" s="1"/>
  <c r="AP39" i="38"/>
  <c r="AP40" i="38"/>
  <c r="AQ38" i="38"/>
  <c r="AQ43" i="38" s="1"/>
  <c r="AQ39" i="38"/>
  <c r="AQ44" i="38" s="1"/>
  <c r="AQ40" i="38"/>
  <c r="AQ45" i="38" s="1"/>
  <c r="AR38" i="38"/>
  <c r="AR43" i="38" s="1"/>
  <c r="AR39" i="38"/>
  <c r="AR40" i="38"/>
  <c r="AR45" i="38" s="1"/>
  <c r="AS38" i="38"/>
  <c r="AS43" i="38" s="1"/>
  <c r="AS39" i="38"/>
  <c r="AS40" i="38"/>
  <c r="AT38" i="38"/>
  <c r="AT43" i="38" s="1"/>
  <c r="AT39" i="38"/>
  <c r="AT40" i="38"/>
  <c r="AU38" i="38"/>
  <c r="AU43" i="38" s="1"/>
  <c r="AU39" i="38"/>
  <c r="AU44" i="38" s="1"/>
  <c r="AU40" i="38"/>
  <c r="AV38" i="38"/>
  <c r="AV43" i="38" s="1"/>
  <c r="AV39" i="38"/>
  <c r="AV44" i="38" s="1"/>
  <c r="AV40" i="38"/>
  <c r="AV45" i="38" s="1"/>
  <c r="AW38" i="38"/>
  <c r="AW43" i="38" s="1"/>
  <c r="AW39" i="38"/>
  <c r="AW40" i="38"/>
  <c r="AN48" i="38"/>
  <c r="AN53" i="38" s="1"/>
  <c r="AN49" i="38"/>
  <c r="AN50" i="38"/>
  <c r="AN55" i="38" s="1"/>
  <c r="AO48" i="38"/>
  <c r="AO53" i="38" s="1"/>
  <c r="AO49" i="38"/>
  <c r="AO50" i="38"/>
  <c r="AP48" i="38"/>
  <c r="AP53" i="38" s="1"/>
  <c r="AP49" i="38"/>
  <c r="AP50" i="38"/>
  <c r="AQ48" i="38"/>
  <c r="AQ53" i="38" s="1"/>
  <c r="AQ49" i="38"/>
  <c r="AQ54" i="38" s="1"/>
  <c r="AQ50" i="38"/>
  <c r="AQ55" i="38" s="1"/>
  <c r="AR48" i="38"/>
  <c r="AR53" i="38" s="1"/>
  <c r="AR49" i="38"/>
  <c r="AR54" i="38" s="1"/>
  <c r="AR50" i="38"/>
  <c r="AR55" i="38" s="1"/>
  <c r="AS48" i="38"/>
  <c r="AS53" i="38" s="1"/>
  <c r="AS49" i="38"/>
  <c r="AS54" i="38" s="1"/>
  <c r="AS50" i="38"/>
  <c r="AS55" i="38" s="1"/>
  <c r="AT48" i="38"/>
  <c r="AT53" i="38" s="1"/>
  <c r="AT49" i="38"/>
  <c r="AT54" i="38" s="1"/>
  <c r="AT50" i="38"/>
  <c r="AU48" i="38"/>
  <c r="AU53" i="38" s="1"/>
  <c r="AU49" i="38"/>
  <c r="AU54" i="38" s="1"/>
  <c r="AU50" i="38"/>
  <c r="AV48" i="38"/>
  <c r="AV53" i="38" s="1"/>
  <c r="AV49" i="38"/>
  <c r="AV50" i="38"/>
  <c r="AV55" i="38" s="1"/>
  <c r="AW48" i="38"/>
  <c r="AW53" i="38" s="1"/>
  <c r="AW49" i="38"/>
  <c r="AW50" i="38"/>
  <c r="AN58" i="38"/>
  <c r="AN63" i="38" s="1"/>
  <c r="AN59" i="38"/>
  <c r="AN60" i="38"/>
  <c r="AN65" i="38" s="1"/>
  <c r="AO58" i="38"/>
  <c r="AO63" i="38" s="1"/>
  <c r="AO59" i="38"/>
  <c r="AO60" i="38"/>
  <c r="AP58" i="38"/>
  <c r="AP63" i="38" s="1"/>
  <c r="AP59" i="38"/>
  <c r="AP60" i="38"/>
  <c r="AQ58" i="38"/>
  <c r="AQ63" i="38" s="1"/>
  <c r="AQ59" i="38"/>
  <c r="AQ64" i="38" s="1"/>
  <c r="AQ60" i="38"/>
  <c r="AR58" i="38"/>
  <c r="AR63" i="38" s="1"/>
  <c r="AR59" i="38"/>
  <c r="AR64" i="38" s="1"/>
  <c r="AR60" i="38"/>
  <c r="AR65" i="38" s="1"/>
  <c r="AS58" i="38"/>
  <c r="AS63" i="38" s="1"/>
  <c r="AS59" i="38"/>
  <c r="AS60" i="38"/>
  <c r="AT58" i="38"/>
  <c r="AT63" i="38" s="1"/>
  <c r="AT59" i="38"/>
  <c r="AT60" i="38"/>
  <c r="AU58" i="38"/>
  <c r="AU63" i="38" s="1"/>
  <c r="AU59" i="38"/>
  <c r="AU64" i="38" s="1"/>
  <c r="AU60" i="38"/>
  <c r="AU65" i="38" s="1"/>
  <c r="AV58" i="38"/>
  <c r="AV63" i="38" s="1"/>
  <c r="AV59" i="38"/>
  <c r="AV60" i="38"/>
  <c r="AV65" i="38" s="1"/>
  <c r="AW58" i="38"/>
  <c r="AW63" i="38" s="1"/>
  <c r="AW59" i="38"/>
  <c r="AW60" i="38"/>
  <c r="AN68" i="38"/>
  <c r="AN73" i="38" s="1"/>
  <c r="AN69" i="38"/>
  <c r="AN74" i="38" s="1"/>
  <c r="AN70" i="38"/>
  <c r="AN75" i="38" s="1"/>
  <c r="AO68" i="38"/>
  <c r="AO73" i="38" s="1"/>
  <c r="AO69" i="38"/>
  <c r="AO74" i="38" s="1"/>
  <c r="AO70" i="38"/>
  <c r="AO75" i="38" s="1"/>
  <c r="AP68" i="38"/>
  <c r="AP73" i="38" s="1"/>
  <c r="AP69" i="38"/>
  <c r="AP74" i="38" s="1"/>
  <c r="AP70" i="38"/>
  <c r="AQ68" i="38"/>
  <c r="AQ73" i="38" s="1"/>
  <c r="AQ69" i="38"/>
  <c r="AQ74" i="38" s="1"/>
  <c r="AQ70" i="38"/>
  <c r="AR68" i="38"/>
  <c r="AR73" i="38" s="1"/>
  <c r="AR69" i="38"/>
  <c r="AR70" i="38"/>
  <c r="AS68" i="38"/>
  <c r="AS73" i="38" s="1"/>
  <c r="AS69" i="38"/>
  <c r="AS70" i="38"/>
  <c r="AT68" i="38"/>
  <c r="AT73" i="38" s="1"/>
  <c r="AT69" i="38"/>
  <c r="AT70" i="38"/>
  <c r="AU68" i="38"/>
  <c r="AU73" i="38" s="1"/>
  <c r="AU69" i="38"/>
  <c r="AU74" i="38" s="1"/>
  <c r="AU70" i="38"/>
  <c r="AU75" i="38" s="1"/>
  <c r="AV68" i="38"/>
  <c r="AV73" i="38" s="1"/>
  <c r="AV69" i="38"/>
  <c r="AV74" i="38" s="1"/>
  <c r="AV70" i="38"/>
  <c r="AV75" i="38" s="1"/>
  <c r="AW68" i="38"/>
  <c r="AW73" i="38" s="1"/>
  <c r="AW69" i="38"/>
  <c r="AW74" i="38" s="1"/>
  <c r="AW70" i="38"/>
  <c r="AW75" i="38" s="1"/>
  <c r="AN78" i="38"/>
  <c r="AN83" i="38" s="1"/>
  <c r="AN79" i="38"/>
  <c r="AN84" i="38" s="1"/>
  <c r="AN80" i="38"/>
  <c r="AN85" i="38" s="1"/>
  <c r="AO78" i="38"/>
  <c r="AO83" i="38" s="1"/>
  <c r="AO79" i="38"/>
  <c r="AO80" i="38"/>
  <c r="AP78" i="38"/>
  <c r="AP83" i="38" s="1"/>
  <c r="AP79" i="38"/>
  <c r="AP84" i="38" s="1"/>
  <c r="AP80" i="38"/>
  <c r="AQ78" i="38"/>
  <c r="AQ79" i="38"/>
  <c r="AQ84" i="38" s="1"/>
  <c r="AQ80" i="38"/>
  <c r="AQ85" i="38" s="1"/>
  <c r="AR78" i="38"/>
  <c r="AR83" i="38" s="1"/>
  <c r="AR79" i="38"/>
  <c r="AR80" i="38"/>
  <c r="AR85" i="38" s="1"/>
  <c r="AS78" i="38"/>
  <c r="AS83" i="38" s="1"/>
  <c r="AS79" i="38"/>
  <c r="AS80" i="38"/>
  <c r="AT78" i="38"/>
  <c r="AT83" i="38" s="1"/>
  <c r="AT79" i="38"/>
  <c r="AT84" i="38" s="1"/>
  <c r="AT80" i="38"/>
  <c r="AU78" i="38"/>
  <c r="AU79" i="38"/>
  <c r="AU84" i="38" s="1"/>
  <c r="AU80" i="38"/>
  <c r="AU85" i="38" s="1"/>
  <c r="AV78" i="38"/>
  <c r="AV83" i="38" s="1"/>
  <c r="AV79" i="38"/>
  <c r="AV80" i="38"/>
  <c r="AV85" i="38" s="1"/>
  <c r="AW78" i="38"/>
  <c r="AW79" i="38"/>
  <c r="AW80" i="38"/>
  <c r="AW85" i="38" s="1"/>
  <c r="AN88" i="38"/>
  <c r="AN93" i="38" s="1"/>
  <c r="AN89" i="38"/>
  <c r="AN94" i="38" s="1"/>
  <c r="AN90" i="38"/>
  <c r="AN95" i="38" s="1"/>
  <c r="AO88" i="38"/>
  <c r="AO93" i="38" s="1"/>
  <c r="AO89" i="38"/>
  <c r="AO90" i="38"/>
  <c r="AP88" i="38"/>
  <c r="AP93" i="38" s="1"/>
  <c r="AP89" i="38"/>
  <c r="AP94" i="38" s="1"/>
  <c r="AP90" i="38"/>
  <c r="AQ88" i="38"/>
  <c r="AQ93" i="38" s="1"/>
  <c r="AQ89" i="38"/>
  <c r="AQ94" i="38" s="1"/>
  <c r="AQ90" i="38"/>
  <c r="AQ95" i="38" s="1"/>
  <c r="AR88" i="38"/>
  <c r="AR93" i="38" s="1"/>
  <c r="AR89" i="38"/>
  <c r="AR94" i="38" s="1"/>
  <c r="AR90" i="38"/>
  <c r="AR95" i="38" s="1"/>
  <c r="AS88" i="38"/>
  <c r="AS93" i="38" s="1"/>
  <c r="AS89" i="38"/>
  <c r="AS94" i="38" s="1"/>
  <c r="AS90" i="38"/>
  <c r="AT88" i="38"/>
  <c r="AT93" i="38" s="1"/>
  <c r="AT89" i="38"/>
  <c r="AT94" i="38" s="1"/>
  <c r="AT90" i="38"/>
  <c r="AU88" i="38"/>
  <c r="AU93" i="38" s="1"/>
  <c r="AU89" i="38"/>
  <c r="AU94" i="38" s="1"/>
  <c r="AU90" i="38"/>
  <c r="AU95" i="38" s="1"/>
  <c r="AV88" i="38"/>
  <c r="AV89" i="38"/>
  <c r="AV94" i="38" s="1"/>
  <c r="AV90" i="38"/>
  <c r="AV95" i="38" s="1"/>
  <c r="AW88" i="38"/>
  <c r="AW93" i="38" s="1"/>
  <c r="AW89" i="38"/>
  <c r="AW90" i="38"/>
  <c r="AN98" i="38"/>
  <c r="AN103" i="38" s="1"/>
  <c r="AN99" i="38"/>
  <c r="AN104" i="38" s="1"/>
  <c r="AN100" i="38"/>
  <c r="AN105" i="38" s="1"/>
  <c r="AO98" i="38"/>
  <c r="AO103" i="38" s="1"/>
  <c r="AO99" i="38"/>
  <c r="AO100" i="38"/>
  <c r="AP98" i="38"/>
  <c r="AP99" i="38"/>
  <c r="AP104" i="38" s="1"/>
  <c r="AP100" i="38"/>
  <c r="AQ98" i="38"/>
  <c r="AQ103" i="38" s="1"/>
  <c r="AQ99" i="38"/>
  <c r="AQ104" i="38" s="1"/>
  <c r="AQ100" i="38"/>
  <c r="AQ105" i="38" s="1"/>
  <c r="AR98" i="38"/>
  <c r="AR103" i="38" s="1"/>
  <c r="AR99" i="38"/>
  <c r="AR104" i="38" s="1"/>
  <c r="AR100" i="38"/>
  <c r="AR105" i="38" s="1"/>
  <c r="AS98" i="38"/>
  <c r="AS103" i="38" s="1"/>
  <c r="AS99" i="38"/>
  <c r="AS100" i="38"/>
  <c r="AS105" i="38" s="1"/>
  <c r="AT98" i="38"/>
  <c r="AT103" i="38" s="1"/>
  <c r="AT99" i="38"/>
  <c r="AT104" i="38" s="1"/>
  <c r="AT100" i="38"/>
  <c r="AU98" i="38"/>
  <c r="AU103" i="38" s="1"/>
  <c r="AU99" i="38"/>
  <c r="AU104" i="38" s="1"/>
  <c r="AU100" i="38"/>
  <c r="AU105" i="38" s="1"/>
  <c r="AV98" i="38"/>
  <c r="AV103" i="38" s="1"/>
  <c r="AV99" i="38"/>
  <c r="AV104" i="38" s="1"/>
  <c r="AV100" i="38"/>
  <c r="AV105" i="38" s="1"/>
  <c r="AW98" i="38"/>
  <c r="AW103" i="38" s="1"/>
  <c r="AW99" i="38"/>
  <c r="AW100" i="38"/>
  <c r="AN108" i="38"/>
  <c r="AN113" i="38" s="1"/>
  <c r="AN109" i="38"/>
  <c r="AN114" i="38" s="1"/>
  <c r="AN110" i="38"/>
  <c r="AN115" i="38" s="1"/>
  <c r="AO108" i="38"/>
  <c r="AO113" i="38" s="1"/>
  <c r="AO109" i="38"/>
  <c r="AO114" i="38" s="1"/>
  <c r="AO110" i="38"/>
  <c r="AO115" i="38" s="1"/>
  <c r="AP108" i="38"/>
  <c r="AP113" i="38" s="1"/>
  <c r="AP109" i="38"/>
  <c r="AP114" i="38" s="1"/>
  <c r="AP110" i="38"/>
  <c r="AQ108" i="38"/>
  <c r="AQ113" i="38" s="1"/>
  <c r="AQ109" i="38"/>
  <c r="AQ114" i="38" s="1"/>
  <c r="AQ110" i="38"/>
  <c r="AQ115" i="38" s="1"/>
  <c r="AR108" i="38"/>
  <c r="AR109" i="38"/>
  <c r="AR114" i="38" s="1"/>
  <c r="AR110" i="38"/>
  <c r="AR115" i="38" s="1"/>
  <c r="AS108" i="38"/>
  <c r="AS113" i="38" s="1"/>
  <c r="AS109" i="38"/>
  <c r="AS114" i="38" s="1"/>
  <c r="AS110" i="38"/>
  <c r="AS115" i="38" s="1"/>
  <c r="AT108" i="38"/>
  <c r="AT113" i="38" s="1"/>
  <c r="AT109" i="38"/>
  <c r="AT114" i="38" s="1"/>
  <c r="AT110" i="38"/>
  <c r="AU108" i="38"/>
  <c r="AU113" i="38" s="1"/>
  <c r="AU109" i="38"/>
  <c r="AU114" i="38" s="1"/>
  <c r="AU110" i="38"/>
  <c r="AU115" i="38" s="1"/>
  <c r="AV108" i="38"/>
  <c r="AV113" i="38" s="1"/>
  <c r="AV109" i="38"/>
  <c r="AV114" i="38" s="1"/>
  <c r="AV110" i="38"/>
  <c r="AV115" i="38" s="1"/>
  <c r="AW108" i="38"/>
  <c r="AW113" i="38" s="1"/>
  <c r="AW109" i="38"/>
  <c r="AW114" i="38" s="1"/>
  <c r="AW110" i="38"/>
  <c r="AW115" i="38" s="1"/>
  <c r="AN118" i="38"/>
  <c r="AN123" i="38" s="1"/>
  <c r="AN119" i="38"/>
  <c r="AN120" i="38"/>
  <c r="AN125" i="38" s="1"/>
  <c r="AO118" i="38"/>
  <c r="AO123" i="38" s="1"/>
  <c r="AO119" i="38"/>
  <c r="AO124" i="38" s="1"/>
  <c r="AO120" i="38"/>
  <c r="AO125" i="38" s="1"/>
  <c r="AP118" i="38"/>
  <c r="AP123" i="38" s="1"/>
  <c r="AP119" i="38"/>
  <c r="AP124" i="38" s="1"/>
  <c r="AP120" i="38"/>
  <c r="AQ118" i="38"/>
  <c r="AQ123" i="38" s="1"/>
  <c r="AQ119" i="38"/>
  <c r="AQ124" i="38" s="1"/>
  <c r="AQ120" i="38"/>
  <c r="AQ125" i="38" s="1"/>
  <c r="AR118" i="38"/>
  <c r="AR123" i="38" s="1"/>
  <c r="AR119" i="38"/>
  <c r="AR120" i="38"/>
  <c r="AR125" i="38" s="1"/>
  <c r="AS118" i="38"/>
  <c r="AS123" i="38" s="1"/>
  <c r="AS119" i="38"/>
  <c r="AS124" i="38" s="1"/>
  <c r="AS120" i="38"/>
  <c r="AS125" i="38" s="1"/>
  <c r="AT118" i="38"/>
  <c r="AT123" i="38" s="1"/>
  <c r="AT119" i="38"/>
  <c r="AT124" i="38" s="1"/>
  <c r="AT120" i="38"/>
  <c r="AU118" i="38"/>
  <c r="AU123" i="38" s="1"/>
  <c r="AU119" i="38"/>
  <c r="AU124" i="38" s="1"/>
  <c r="AU120" i="38"/>
  <c r="AU125" i="38" s="1"/>
  <c r="AV118" i="38"/>
  <c r="AV123" i="38" s="1"/>
  <c r="AV119" i="38"/>
  <c r="AV124" i="38" s="1"/>
  <c r="AV120" i="38"/>
  <c r="AV125" i="38" s="1"/>
  <c r="AW118" i="38"/>
  <c r="AW123" i="38" s="1"/>
  <c r="AW119" i="38"/>
  <c r="AW124" i="38" s="1"/>
  <c r="AW120" i="38"/>
  <c r="AW125" i="38" s="1"/>
  <c r="AN128" i="38"/>
  <c r="AN133" i="38" s="1"/>
  <c r="AN129" i="38"/>
  <c r="AN134" i="38" s="1"/>
  <c r="AN130" i="38"/>
  <c r="AN135" i="38" s="1"/>
  <c r="AO128" i="38"/>
  <c r="AO133" i="38" s="1"/>
  <c r="AO129" i="38"/>
  <c r="AO134" i="38" s="1"/>
  <c r="AO130" i="38"/>
  <c r="AO135" i="38" s="1"/>
  <c r="AP128" i="38"/>
  <c r="AP133" i="38" s="1"/>
  <c r="AP129" i="38"/>
  <c r="AP134" i="38" s="1"/>
  <c r="AP130" i="38"/>
  <c r="AQ128" i="38"/>
  <c r="AQ133" i="38" s="1"/>
  <c r="AQ129" i="38"/>
  <c r="AQ134" i="38" s="1"/>
  <c r="AQ130" i="38"/>
  <c r="AQ135" i="38" s="1"/>
  <c r="AR128" i="38"/>
  <c r="AR133" i="38" s="1"/>
  <c r="AR129" i="38"/>
  <c r="AR134" i="38" s="1"/>
  <c r="AR130" i="38"/>
  <c r="AR135" i="38" s="1"/>
  <c r="AS128" i="38"/>
  <c r="AS133" i="38" s="1"/>
  <c r="AS129" i="38"/>
  <c r="AS130" i="38"/>
  <c r="AS135" i="38" s="1"/>
  <c r="AT128" i="38"/>
  <c r="AT133" i="38" s="1"/>
  <c r="AT129" i="38"/>
  <c r="AT134" i="38" s="1"/>
  <c r="AT130" i="38"/>
  <c r="AU128" i="38"/>
  <c r="AU133" i="38" s="1"/>
  <c r="AU129" i="38"/>
  <c r="AU134" i="38" s="1"/>
  <c r="AU130" i="38"/>
  <c r="AU135" i="38" s="1"/>
  <c r="AV128" i="38"/>
  <c r="AV133" i="38" s="1"/>
  <c r="AV129" i="38"/>
  <c r="AV134" i="38" s="1"/>
  <c r="AV130" i="38"/>
  <c r="AV135" i="38" s="1"/>
  <c r="AW128" i="38"/>
  <c r="AW133" i="38" s="1"/>
  <c r="AW129" i="38"/>
  <c r="AW134" i="38" s="1"/>
  <c r="AW130" i="38"/>
  <c r="AW135" i="38" s="1"/>
  <c r="AN138" i="38"/>
  <c r="AN143" i="38" s="1"/>
  <c r="AN139" i="38"/>
  <c r="AN140" i="38"/>
  <c r="AN145" i="38" s="1"/>
  <c r="AO138" i="38"/>
  <c r="AO143" i="38" s="1"/>
  <c r="AO139" i="38"/>
  <c r="AO144" i="38" s="1"/>
  <c r="AO140" i="38"/>
  <c r="AO145" i="38" s="1"/>
  <c r="AP138" i="38"/>
  <c r="AP143" i="38" s="1"/>
  <c r="AP139" i="38"/>
  <c r="AP140" i="38"/>
  <c r="AQ138" i="38"/>
  <c r="AQ139" i="38"/>
  <c r="AQ144" i="38" s="1"/>
  <c r="AQ140" i="38"/>
  <c r="AQ145" i="38" s="1"/>
  <c r="AR138" i="38"/>
  <c r="AR143" i="38" s="1"/>
  <c r="AR139" i="38"/>
  <c r="AR144" i="38" s="1"/>
  <c r="AR140" i="38"/>
  <c r="AR145" i="38" s="1"/>
  <c r="AS138" i="38"/>
  <c r="AS143" i="38" s="1"/>
  <c r="AS139" i="38"/>
  <c r="AS144" i="38" s="1"/>
  <c r="AS140" i="38"/>
  <c r="AS145" i="38" s="1"/>
  <c r="AT138" i="38"/>
  <c r="AT143" i="38" s="1"/>
  <c r="AT139" i="38"/>
  <c r="AT144" i="38" s="1"/>
  <c r="AT140" i="38"/>
  <c r="AU138" i="38"/>
  <c r="AU139" i="38"/>
  <c r="AU144" i="38" s="1"/>
  <c r="AU140" i="38"/>
  <c r="AU145" i="38" s="1"/>
  <c r="AV138" i="38"/>
  <c r="AV143" i="38" s="1"/>
  <c r="AV139" i="38"/>
  <c r="AV144" i="38" s="1"/>
  <c r="AV140" i="38"/>
  <c r="AV145" i="38" s="1"/>
  <c r="AW138" i="38"/>
  <c r="AW143" i="38" s="1"/>
  <c r="AW139" i="38"/>
  <c r="AW144" i="38" s="1"/>
  <c r="AW140" i="38"/>
  <c r="AW145" i="38" s="1"/>
  <c r="AN148" i="38"/>
  <c r="AN153" i="38" s="1"/>
  <c r="AN149" i="38"/>
  <c r="AN154" i="38" s="1"/>
  <c r="AN150" i="38"/>
  <c r="AN155" i="38" s="1"/>
  <c r="AO148" i="38"/>
  <c r="AO153" i="38" s="1"/>
  <c r="AO149" i="38"/>
  <c r="AO154" i="38" s="1"/>
  <c r="AO150" i="38"/>
  <c r="AP148" i="38"/>
  <c r="AP153" i="38" s="1"/>
  <c r="AP149" i="38"/>
  <c r="AP154" i="38" s="1"/>
  <c r="AP150" i="38"/>
  <c r="AQ148" i="38"/>
  <c r="AQ153" i="38" s="1"/>
  <c r="AQ149" i="38"/>
  <c r="AQ154" i="38" s="1"/>
  <c r="AQ150" i="38"/>
  <c r="AQ155" i="38" s="1"/>
  <c r="AR148" i="38"/>
  <c r="AR153" i="38" s="1"/>
  <c r="AR149" i="38"/>
  <c r="AR154" i="38" s="1"/>
  <c r="AR150" i="38"/>
  <c r="AR155" i="38" s="1"/>
  <c r="AS148" i="38"/>
  <c r="AS153" i="38" s="1"/>
  <c r="AS149" i="38"/>
  <c r="AS154" i="38" s="1"/>
  <c r="AS150" i="38"/>
  <c r="AT148" i="38"/>
  <c r="AT153" i="38" s="1"/>
  <c r="AT149" i="38"/>
  <c r="AT154" i="38" s="1"/>
  <c r="AT150" i="38"/>
  <c r="AU148" i="38"/>
  <c r="AU153" i="38" s="1"/>
  <c r="AU149" i="38"/>
  <c r="AU150" i="38"/>
  <c r="AU155" i="38" s="1"/>
  <c r="AV148" i="38"/>
  <c r="AV153" i="38" s="1"/>
  <c r="AV149" i="38"/>
  <c r="AV154" i="38" s="1"/>
  <c r="AV150" i="38"/>
  <c r="AV155" i="38" s="1"/>
  <c r="AW148" i="38"/>
  <c r="AW153" i="38" s="1"/>
  <c r="AW149" i="38"/>
  <c r="AW154" i="38" s="1"/>
  <c r="AW150" i="38"/>
  <c r="AW155" i="38" s="1"/>
  <c r="AN158" i="38"/>
  <c r="AN163" i="38" s="1"/>
  <c r="AN159" i="38"/>
  <c r="AN164" i="38" s="1"/>
  <c r="AN160" i="38"/>
  <c r="AN165" i="38" s="1"/>
  <c r="AO158" i="38"/>
  <c r="AO163" i="38" s="1"/>
  <c r="AO159" i="38"/>
  <c r="AO164" i="38" s="1"/>
  <c r="AO160" i="38"/>
  <c r="AO165" i="38" s="1"/>
  <c r="AP158" i="38"/>
  <c r="AP163" i="38" s="1"/>
  <c r="AP159" i="38"/>
  <c r="AP164" i="38" s="1"/>
  <c r="AP160" i="38"/>
  <c r="AQ158" i="38"/>
  <c r="AQ163" i="38" s="1"/>
  <c r="AQ159" i="38"/>
  <c r="AQ164" i="38" s="1"/>
  <c r="AQ160" i="38"/>
  <c r="AQ165" i="38" s="1"/>
  <c r="AR158" i="38"/>
  <c r="AR163" i="38" s="1"/>
  <c r="AR159" i="38"/>
  <c r="AR164" i="38" s="1"/>
  <c r="AR160" i="38"/>
  <c r="AR165" i="38" s="1"/>
  <c r="AS158" i="38"/>
  <c r="AS163" i="38" s="1"/>
  <c r="AS159" i="38"/>
  <c r="AS164" i="38" s="1"/>
  <c r="AS160" i="38"/>
  <c r="AS165" i="38" s="1"/>
  <c r="AT158" i="38"/>
  <c r="AT163" i="38" s="1"/>
  <c r="AT159" i="38"/>
  <c r="AT164" i="38" s="1"/>
  <c r="AT160" i="38"/>
  <c r="AU158" i="38"/>
  <c r="AU163" i="38" s="1"/>
  <c r="AU159" i="38"/>
  <c r="AU164" i="38" s="1"/>
  <c r="AU160" i="38"/>
  <c r="AU165" i="38" s="1"/>
  <c r="AV158" i="38"/>
  <c r="AV159" i="38"/>
  <c r="AV164" i="38" s="1"/>
  <c r="AV160" i="38"/>
  <c r="AV165" i="38" s="1"/>
  <c r="AW158" i="38"/>
  <c r="AW159" i="38"/>
  <c r="AW164" i="38" s="1"/>
  <c r="AW160" i="38"/>
  <c r="AW165" i="38" s="1"/>
  <c r="AN168" i="38"/>
  <c r="AN173" i="38" s="1"/>
  <c r="AN169" i="38"/>
  <c r="AN174" i="38" s="1"/>
  <c r="AN170" i="38"/>
  <c r="AN175" i="38" s="1"/>
  <c r="AO168" i="38"/>
  <c r="AO173" i="38" s="1"/>
  <c r="AO169" i="38"/>
  <c r="AO174" i="38" s="1"/>
  <c r="AO170" i="38"/>
  <c r="AO175" i="38" s="1"/>
  <c r="AP168" i="38"/>
  <c r="AP173" i="38" s="1"/>
  <c r="AP169" i="38"/>
  <c r="AP174" i="38" s="1"/>
  <c r="AP170" i="38"/>
  <c r="AQ168" i="38"/>
  <c r="AQ173" i="38" s="1"/>
  <c r="AQ169" i="38"/>
  <c r="AQ174" i="38" s="1"/>
  <c r="AQ170" i="38"/>
  <c r="AR168" i="38"/>
  <c r="AR173" i="38" s="1"/>
  <c r="AR169" i="38"/>
  <c r="AR174" i="38" s="1"/>
  <c r="AR170" i="38"/>
  <c r="AR175" i="38" s="1"/>
  <c r="AS168" i="38"/>
  <c r="AS173" i="38" s="1"/>
  <c r="AS169" i="38"/>
  <c r="AS174" i="38" s="1"/>
  <c r="AS170" i="38"/>
  <c r="AS175" i="38" s="1"/>
  <c r="AT168" i="38"/>
  <c r="AT173" i="38" s="1"/>
  <c r="AT169" i="38"/>
  <c r="AT174" i="38" s="1"/>
  <c r="AT170" i="38"/>
  <c r="AU168" i="38"/>
  <c r="AU173" i="38" s="1"/>
  <c r="AU169" i="38"/>
  <c r="AU174" i="38" s="1"/>
  <c r="AU170" i="38"/>
  <c r="AU175" i="38" s="1"/>
  <c r="AV168" i="38"/>
  <c r="AV173" i="38" s="1"/>
  <c r="AV169" i="38"/>
  <c r="AV174" i="38" s="1"/>
  <c r="AV170" i="38"/>
  <c r="AV175" i="38" s="1"/>
  <c r="AW168" i="38"/>
  <c r="AW173" i="38" s="1"/>
  <c r="AW169" i="38"/>
  <c r="AW174" i="38" s="1"/>
  <c r="AW170" i="38"/>
  <c r="AW175" i="38" s="1"/>
  <c r="AN178" i="38"/>
  <c r="AN183" i="38" s="1"/>
  <c r="AN179" i="38"/>
  <c r="AN184" i="38" s="1"/>
  <c r="AN180" i="38"/>
  <c r="AN185" i="38" s="1"/>
  <c r="AO178" i="38"/>
  <c r="AO183" i="38" s="1"/>
  <c r="AO179" i="38"/>
  <c r="AO184" i="38" s="1"/>
  <c r="AO180" i="38"/>
  <c r="AO185" i="38" s="1"/>
  <c r="AP178" i="38"/>
  <c r="AP183" i="38" s="1"/>
  <c r="AP179" i="38"/>
  <c r="AP184" i="38" s="1"/>
  <c r="AP180" i="38"/>
  <c r="AQ178" i="38"/>
  <c r="AQ183" i="38" s="1"/>
  <c r="AQ179" i="38"/>
  <c r="AQ184" i="38" s="1"/>
  <c r="AQ180" i="38"/>
  <c r="AQ185" i="38" s="1"/>
  <c r="AR178" i="38"/>
  <c r="AR183" i="38" s="1"/>
  <c r="AR179" i="38"/>
  <c r="AR184" i="38" s="1"/>
  <c r="AR180" i="38"/>
  <c r="AR185" i="38" s="1"/>
  <c r="AS178" i="38"/>
  <c r="AS183" i="38" s="1"/>
  <c r="AS179" i="38"/>
  <c r="AS180" i="38"/>
  <c r="AS185" i="38" s="1"/>
  <c r="AT178" i="38"/>
  <c r="AT183" i="38" s="1"/>
  <c r="AT179" i="38"/>
  <c r="AT184" i="38" s="1"/>
  <c r="AT180" i="38"/>
  <c r="AU178" i="38"/>
  <c r="AU183" i="38" s="1"/>
  <c r="AU179" i="38"/>
  <c r="AU184" i="38" s="1"/>
  <c r="AU180" i="38"/>
  <c r="AU185" i="38" s="1"/>
  <c r="AV178" i="38"/>
  <c r="AV183" i="38" s="1"/>
  <c r="AV179" i="38"/>
  <c r="AV184" i="38" s="1"/>
  <c r="AV180" i="38"/>
  <c r="AV185" i="38" s="1"/>
  <c r="AW178" i="38"/>
  <c r="AW183" i="38" s="1"/>
  <c r="AW179" i="38"/>
  <c r="AW184" i="38" s="1"/>
  <c r="AW180" i="38"/>
  <c r="AW185" i="38" s="1"/>
  <c r="AN188" i="38"/>
  <c r="AN193" i="38" s="1"/>
  <c r="AN189" i="38"/>
  <c r="AN194" i="38" s="1"/>
  <c r="AN190" i="38"/>
  <c r="AN195" i="38" s="1"/>
  <c r="AO188" i="38"/>
  <c r="AO193" i="38" s="1"/>
  <c r="AO189" i="38"/>
  <c r="AO194" i="38" s="1"/>
  <c r="AO190" i="38"/>
  <c r="AO195" i="38" s="1"/>
  <c r="AP188" i="38"/>
  <c r="AP193" i="38" s="1"/>
  <c r="AP189" i="38"/>
  <c r="AP194" i="38" s="1"/>
  <c r="AP190" i="38"/>
  <c r="AQ188" i="38"/>
  <c r="AQ193" i="38" s="1"/>
  <c r="AQ189" i="38"/>
  <c r="AQ194" i="38" s="1"/>
  <c r="AQ190" i="38"/>
  <c r="AQ195" i="38" s="1"/>
  <c r="AR188" i="38"/>
  <c r="AR189" i="38"/>
  <c r="AR194" i="38" s="1"/>
  <c r="AR190" i="38"/>
  <c r="AR195" i="38" s="1"/>
  <c r="AS188" i="38"/>
  <c r="AS193" i="38" s="1"/>
  <c r="AS189" i="38"/>
  <c r="AS194" i="38" s="1"/>
  <c r="AS190" i="38"/>
  <c r="AS195" i="38" s="1"/>
  <c r="AT188" i="38"/>
  <c r="AT193" i="38" s="1"/>
  <c r="AT189" i="38"/>
  <c r="AT194" i="38" s="1"/>
  <c r="AT190" i="38"/>
  <c r="AU188" i="38"/>
  <c r="AU193" i="38" s="1"/>
  <c r="AU189" i="38"/>
  <c r="AU194" i="38" s="1"/>
  <c r="AU190" i="38"/>
  <c r="AU195" i="38" s="1"/>
  <c r="AV188" i="38"/>
  <c r="AV189" i="38"/>
  <c r="AV194" i="38" s="1"/>
  <c r="AV190" i="38"/>
  <c r="AV195" i="38" s="1"/>
  <c r="AW188" i="38"/>
  <c r="AW193" i="38" s="1"/>
  <c r="AW189" i="38"/>
  <c r="AW194" i="38" s="1"/>
  <c r="AW190" i="38"/>
  <c r="AW195" i="38" s="1"/>
  <c r="AN198" i="38"/>
  <c r="AN203" i="38" s="1"/>
  <c r="AN199" i="38"/>
  <c r="AN204" i="38" s="1"/>
  <c r="AN200" i="38"/>
  <c r="AN205" i="38" s="1"/>
  <c r="AO198" i="38"/>
  <c r="AO203" i="38" s="1"/>
  <c r="AO199" i="38"/>
  <c r="AO204" i="38" s="1"/>
  <c r="AO200" i="38"/>
  <c r="AO205" i="38" s="1"/>
  <c r="AP198" i="38"/>
  <c r="AP203" i="38" s="1"/>
  <c r="AP199" i="38"/>
  <c r="AP204" i="38" s="1"/>
  <c r="AP200" i="38"/>
  <c r="AQ198" i="38"/>
  <c r="AQ199" i="38"/>
  <c r="AQ204" i="38" s="1"/>
  <c r="AQ200" i="38"/>
  <c r="AQ205" i="38" s="1"/>
  <c r="AR198" i="38"/>
  <c r="AR203" i="38" s="1"/>
  <c r="AR199" i="38"/>
  <c r="AR204" i="38" s="1"/>
  <c r="AR200" i="38"/>
  <c r="AR205" i="38" s="1"/>
  <c r="AS198" i="38"/>
  <c r="AS203" i="38" s="1"/>
  <c r="AS199" i="38"/>
  <c r="AS204" i="38" s="1"/>
  <c r="AS200" i="38"/>
  <c r="AS205" i="38" s="1"/>
  <c r="AT198" i="38"/>
  <c r="AT203" i="38" s="1"/>
  <c r="AT199" i="38"/>
  <c r="AT200" i="38"/>
  <c r="AU198" i="38"/>
  <c r="AU203" i="38" s="1"/>
  <c r="AU199" i="38"/>
  <c r="AU204" i="38" s="1"/>
  <c r="AU200" i="38"/>
  <c r="AU205" i="38" s="1"/>
  <c r="AV198" i="38"/>
  <c r="AV203" i="38" s="1"/>
  <c r="AV199" i="38"/>
  <c r="AV204" i="38" s="1"/>
  <c r="AV200" i="38"/>
  <c r="AV205" i="38" s="1"/>
  <c r="AW198" i="38"/>
  <c r="AW203" i="38" s="1"/>
  <c r="AW199" i="38"/>
  <c r="AW204" i="38" s="1"/>
  <c r="AW200" i="38"/>
  <c r="AW205" i="38" s="1"/>
  <c r="AN208" i="38"/>
  <c r="AN213" i="38" s="1"/>
  <c r="AN209" i="38"/>
  <c r="AN214" i="38" s="1"/>
  <c r="AN210" i="38"/>
  <c r="AN215" i="38" s="1"/>
  <c r="AO208" i="38"/>
  <c r="AO213" i="38" s="1"/>
  <c r="AO209" i="38"/>
  <c r="AO214" i="38" s="1"/>
  <c r="AO210" i="38"/>
  <c r="AO215" i="38" s="1"/>
  <c r="AP208" i="38"/>
  <c r="AP209" i="38"/>
  <c r="AP214" i="38" s="1"/>
  <c r="AP210" i="38"/>
  <c r="AQ208" i="38"/>
  <c r="AQ213" i="38" s="1"/>
  <c r="AQ209" i="38"/>
  <c r="AQ214" i="38" s="1"/>
  <c r="AQ210" i="38"/>
  <c r="AQ215" i="38" s="1"/>
  <c r="AR208" i="38"/>
  <c r="AR209" i="38"/>
  <c r="AR214" i="38" s="1"/>
  <c r="AR210" i="38"/>
  <c r="AR215" i="38" s="1"/>
  <c r="AS208" i="38"/>
  <c r="AS213" i="38" s="1"/>
  <c r="AS209" i="38"/>
  <c r="AS214" i="38" s="1"/>
  <c r="AS210" i="38"/>
  <c r="AS215" i="38" s="1"/>
  <c r="AT208" i="38"/>
  <c r="AT209" i="38"/>
  <c r="AT214" i="38" s="1"/>
  <c r="AT210" i="38"/>
  <c r="AU208" i="38"/>
  <c r="AU213" i="38" s="1"/>
  <c r="AU209" i="38"/>
  <c r="AU214" i="38" s="1"/>
  <c r="AU210" i="38"/>
  <c r="AU215" i="38" s="1"/>
  <c r="AV208" i="38"/>
  <c r="AV213" i="38" s="1"/>
  <c r="AV209" i="38"/>
  <c r="AV214" i="38" s="1"/>
  <c r="AV210" i="38"/>
  <c r="AV215" i="38" s="1"/>
  <c r="AW208" i="38"/>
  <c r="AW213" i="38" s="1"/>
  <c r="AW209" i="38"/>
  <c r="AW214" i="38" s="1"/>
  <c r="AW210" i="38"/>
  <c r="AW215" i="38" s="1"/>
  <c r="AN218" i="38"/>
  <c r="AN223" i="38" s="1"/>
  <c r="AN219" i="38"/>
  <c r="AN224" i="38" s="1"/>
  <c r="AN220" i="38"/>
  <c r="AN225" i="38" s="1"/>
  <c r="AO218" i="38"/>
  <c r="AO223" i="38" s="1"/>
  <c r="AO219" i="38"/>
  <c r="AO220" i="38"/>
  <c r="AO225" i="38" s="1"/>
  <c r="AP218" i="38"/>
  <c r="AP223" i="38" s="1"/>
  <c r="AP219" i="38"/>
  <c r="AP224" i="38" s="1"/>
  <c r="AP220" i="38"/>
  <c r="AQ218" i="38"/>
  <c r="AQ223" i="38" s="1"/>
  <c r="AQ219" i="38"/>
  <c r="AQ224" i="38" s="1"/>
  <c r="AQ220" i="38"/>
  <c r="AQ225" i="38" s="1"/>
  <c r="AR218" i="38"/>
  <c r="AR223" i="38" s="1"/>
  <c r="AR219" i="38"/>
  <c r="AR224" i="38" s="1"/>
  <c r="AR220" i="38"/>
  <c r="AR225" i="38" s="1"/>
  <c r="AS218" i="38"/>
  <c r="AS223" i="38" s="1"/>
  <c r="AS219" i="38"/>
  <c r="AS224" i="38" s="1"/>
  <c r="AS220" i="38"/>
  <c r="AS225" i="38" s="1"/>
  <c r="AT218" i="38"/>
  <c r="AT219" i="38"/>
  <c r="AT224" i="38" s="1"/>
  <c r="AT220" i="38"/>
  <c r="AU218" i="38"/>
  <c r="AU223" i="38" s="1"/>
  <c r="AU219" i="38"/>
  <c r="AU220" i="38"/>
  <c r="AU225" i="38" s="1"/>
  <c r="AV218" i="38"/>
  <c r="AV223" i="38" s="1"/>
  <c r="AV219" i="38"/>
  <c r="AV224" i="38" s="1"/>
  <c r="AV220" i="38"/>
  <c r="AV225" i="38" s="1"/>
  <c r="AW218" i="38"/>
  <c r="AW223" i="38" s="1"/>
  <c r="AW219" i="38"/>
  <c r="AW224" i="38" s="1"/>
  <c r="AW220" i="38"/>
  <c r="AW225" i="38" s="1"/>
  <c r="AN228" i="38"/>
  <c r="AN229" i="38"/>
  <c r="AN234" i="38" s="1"/>
  <c r="AN230" i="38"/>
  <c r="AN235" i="38" s="1"/>
  <c r="AO228" i="38"/>
  <c r="AO233" i="38" s="1"/>
  <c r="AO229" i="38"/>
  <c r="AO230" i="38"/>
  <c r="AO235" i="38" s="1"/>
  <c r="AP228" i="38"/>
  <c r="AP233" i="38" s="1"/>
  <c r="AP229" i="38"/>
  <c r="AP234" i="38" s="1"/>
  <c r="AP230" i="38"/>
  <c r="AQ228" i="38"/>
  <c r="AQ233" i="38" s="1"/>
  <c r="AQ229" i="38"/>
  <c r="AQ234" i="38" s="1"/>
  <c r="AQ230" i="38"/>
  <c r="AQ235" i="38" s="1"/>
  <c r="AR228" i="38"/>
  <c r="AR233" i="38" s="1"/>
  <c r="AR229" i="38"/>
  <c r="AR234" i="38" s="1"/>
  <c r="AR230" i="38"/>
  <c r="AR235" i="38" s="1"/>
  <c r="AS228" i="38"/>
  <c r="AS233" i="38" s="1"/>
  <c r="AS229" i="38"/>
  <c r="AS230" i="38"/>
  <c r="AS235" i="38" s="1"/>
  <c r="AT228" i="38"/>
  <c r="AT229" i="38"/>
  <c r="AT234" i="38" s="1"/>
  <c r="AT230" i="38"/>
  <c r="AU228" i="38"/>
  <c r="AU233" i="38" s="1"/>
  <c r="AU229" i="38"/>
  <c r="AU234" i="38" s="1"/>
  <c r="AU230" i="38"/>
  <c r="AU235" i="38" s="1"/>
  <c r="AV228" i="38"/>
  <c r="AV229" i="38"/>
  <c r="AV234" i="38" s="1"/>
  <c r="AV230" i="38"/>
  <c r="AV235" i="38" s="1"/>
  <c r="AW228" i="38"/>
  <c r="AW233" i="38" s="1"/>
  <c r="AW229" i="38"/>
  <c r="AW234" i="38" s="1"/>
  <c r="AW230" i="38"/>
  <c r="AW235" i="38" s="1"/>
  <c r="AN238" i="38"/>
  <c r="AN243" i="38" s="1"/>
  <c r="AN239" i="38"/>
  <c r="AN244" i="38" s="1"/>
  <c r="AN240" i="38"/>
  <c r="AN245" i="38" s="1"/>
  <c r="AO238" i="38"/>
  <c r="AO239" i="38"/>
  <c r="AO244" i="38" s="1"/>
  <c r="AO240" i="38"/>
  <c r="AO245" i="38" s="1"/>
  <c r="AP238" i="38"/>
  <c r="AP243" i="38" s="1"/>
  <c r="AP239" i="38"/>
  <c r="AP240" i="38"/>
  <c r="AQ238" i="38"/>
  <c r="AQ239" i="38"/>
  <c r="AQ244" i="38" s="1"/>
  <c r="AQ240" i="38"/>
  <c r="AQ245" i="38" s="1"/>
  <c r="AR238" i="38"/>
  <c r="AR243" i="38" s="1"/>
  <c r="AR239" i="38"/>
  <c r="AR244" i="38" s="1"/>
  <c r="AR240" i="38"/>
  <c r="AR245" i="38" s="1"/>
  <c r="AS238" i="38"/>
  <c r="AS239" i="38"/>
  <c r="AS244" i="38" s="1"/>
  <c r="AS240" i="38"/>
  <c r="AS245" i="38" s="1"/>
  <c r="AT238" i="38"/>
  <c r="AT243" i="38" s="1"/>
  <c r="AT239" i="38"/>
  <c r="AT244" i="38" s="1"/>
  <c r="AT240" i="38"/>
  <c r="AU238" i="38"/>
  <c r="AU243" i="38" s="1"/>
  <c r="AU239" i="38"/>
  <c r="AU244" i="38" s="1"/>
  <c r="AU240" i="38"/>
  <c r="AU245" i="38" s="1"/>
  <c r="AV238" i="38"/>
  <c r="AV243" i="38" s="1"/>
  <c r="AV239" i="38"/>
  <c r="AV244" i="38" s="1"/>
  <c r="AV240" i="38"/>
  <c r="AV245" i="38" s="1"/>
  <c r="AW238" i="38"/>
  <c r="AW243" i="38" s="1"/>
  <c r="AW239" i="38"/>
  <c r="AW244" i="38" s="1"/>
  <c r="AW240" i="38"/>
  <c r="AW245" i="38" s="1"/>
  <c r="D7" i="40"/>
  <c r="E7" i="40"/>
  <c r="F7" i="40"/>
  <c r="G7" i="40"/>
  <c r="H7" i="40"/>
  <c r="I7" i="40"/>
  <c r="J7" i="40"/>
  <c r="K7" i="40"/>
  <c r="L7" i="40"/>
  <c r="M7" i="40"/>
  <c r="D8" i="40"/>
  <c r="E8" i="40"/>
  <c r="E13" i="40" s="1"/>
  <c r="F8" i="40"/>
  <c r="G8" i="40"/>
  <c r="H8" i="40"/>
  <c r="H13" i="40" s="1"/>
  <c r="I8" i="40"/>
  <c r="I13" i="40" s="1"/>
  <c r="J8" i="40"/>
  <c r="J13" i="40" s="1"/>
  <c r="K8" i="40"/>
  <c r="L8" i="40"/>
  <c r="L13" i="40" s="1"/>
  <c r="M8" i="40"/>
  <c r="D9" i="40"/>
  <c r="D14" i="40" s="1"/>
  <c r="E9" i="40"/>
  <c r="F9" i="40"/>
  <c r="F14" i="40" s="1"/>
  <c r="F10" i="40"/>
  <c r="F15" i="40" s="1"/>
  <c r="G9" i="40"/>
  <c r="G14" i="40" s="1"/>
  <c r="H9" i="40"/>
  <c r="I9" i="40"/>
  <c r="I14" i="40" s="1"/>
  <c r="J9" i="40"/>
  <c r="K9" i="40"/>
  <c r="K14" i="40" s="1"/>
  <c r="K10" i="40"/>
  <c r="K15" i="40" s="1"/>
  <c r="L9" i="40"/>
  <c r="L14" i="40" s="1"/>
  <c r="M9" i="40"/>
  <c r="M14" i="40" s="1"/>
  <c r="D10" i="40"/>
  <c r="D15" i="40" s="1"/>
  <c r="E10" i="40"/>
  <c r="E15" i="40" s="1"/>
  <c r="G10" i="40"/>
  <c r="G15" i="40" s="1"/>
  <c r="H10" i="40"/>
  <c r="H15" i="40" s="1"/>
  <c r="I10" i="40"/>
  <c r="I15" i="40" s="1"/>
  <c r="J10" i="40"/>
  <c r="J15" i="40" s="1"/>
  <c r="L10" i="40"/>
  <c r="L15" i="40" s="1"/>
  <c r="M10" i="40"/>
  <c r="M15" i="40" s="1"/>
  <c r="D18" i="40"/>
  <c r="E18" i="40"/>
  <c r="E23" i="40" s="1"/>
  <c r="F18" i="40"/>
  <c r="F23" i="40" s="1"/>
  <c r="G18" i="40"/>
  <c r="H18" i="40"/>
  <c r="I18" i="40"/>
  <c r="I23" i="40" s="1"/>
  <c r="J18" i="40"/>
  <c r="K18" i="40"/>
  <c r="K23" i="40" s="1"/>
  <c r="L18" i="40"/>
  <c r="L23" i="40" s="1"/>
  <c r="M18" i="40"/>
  <c r="D19" i="40"/>
  <c r="D24" i="40" s="1"/>
  <c r="E19" i="40"/>
  <c r="E24" i="40"/>
  <c r="F19" i="40"/>
  <c r="F24" i="40" s="1"/>
  <c r="G19" i="40"/>
  <c r="G24" i="40" s="1"/>
  <c r="H19" i="40"/>
  <c r="I19" i="40"/>
  <c r="I24" i="40" s="1"/>
  <c r="J19" i="40"/>
  <c r="J24" i="40" s="1"/>
  <c r="K19" i="40"/>
  <c r="L19" i="40"/>
  <c r="M19" i="40"/>
  <c r="M24" i="40" s="1"/>
  <c r="D20" i="40"/>
  <c r="D25" i="40" s="1"/>
  <c r="E20" i="40"/>
  <c r="F20" i="40"/>
  <c r="F25" i="40" s="1"/>
  <c r="G20" i="40"/>
  <c r="G25" i="40"/>
  <c r="H20" i="40"/>
  <c r="H25" i="40" s="1"/>
  <c r="I20" i="40"/>
  <c r="J20" i="40"/>
  <c r="J25" i="40" s="1"/>
  <c r="K20" i="40"/>
  <c r="K25" i="40" s="1"/>
  <c r="L20" i="40"/>
  <c r="L25" i="40" s="1"/>
  <c r="M20" i="40"/>
  <c r="M25" i="40" s="1"/>
  <c r="D23" i="40"/>
  <c r="H23" i="40"/>
  <c r="L24" i="40"/>
  <c r="I25" i="40"/>
  <c r="D28" i="40"/>
  <c r="E28" i="40"/>
  <c r="F28" i="40"/>
  <c r="F33" i="40" s="1"/>
  <c r="G28" i="40"/>
  <c r="G33" i="40" s="1"/>
  <c r="H28" i="40"/>
  <c r="H33" i="40" s="1"/>
  <c r="I28" i="40"/>
  <c r="J28" i="40"/>
  <c r="K28" i="40"/>
  <c r="L28" i="40"/>
  <c r="L33" i="40" s="1"/>
  <c r="M28" i="40"/>
  <c r="M33" i="40" s="1"/>
  <c r="D29" i="40"/>
  <c r="E29" i="40"/>
  <c r="E34" i="40" s="1"/>
  <c r="F29" i="40"/>
  <c r="F34" i="40" s="1"/>
  <c r="G29" i="40"/>
  <c r="H29" i="40"/>
  <c r="H34" i="40" s="1"/>
  <c r="I29" i="40"/>
  <c r="I34" i="40" s="1"/>
  <c r="J29" i="40"/>
  <c r="J30" i="40"/>
  <c r="J35" i="40" s="1"/>
  <c r="K29" i="40"/>
  <c r="L29" i="40"/>
  <c r="L34" i="40" s="1"/>
  <c r="M29" i="40"/>
  <c r="M34" i="40" s="1"/>
  <c r="D30" i="40"/>
  <c r="D35" i="40" s="1"/>
  <c r="E30" i="40"/>
  <c r="E35" i="40" s="1"/>
  <c r="F30" i="40"/>
  <c r="F35" i="40" s="1"/>
  <c r="G30" i="40"/>
  <c r="G35" i="40" s="1"/>
  <c r="H30" i="40"/>
  <c r="H35" i="40" s="1"/>
  <c r="I30" i="40"/>
  <c r="I35" i="40" s="1"/>
  <c r="K30" i="40"/>
  <c r="K35" i="40" s="1"/>
  <c r="L30" i="40"/>
  <c r="M30" i="40"/>
  <c r="M35" i="40" s="1"/>
  <c r="D33" i="40"/>
  <c r="D34" i="40"/>
  <c r="L35" i="40"/>
  <c r="J34" i="40"/>
  <c r="D38" i="40"/>
  <c r="D43" i="40" s="1"/>
  <c r="E38" i="40"/>
  <c r="F38" i="40"/>
  <c r="F43" i="40" s="1"/>
  <c r="G38" i="40"/>
  <c r="H38" i="40"/>
  <c r="H43" i="40" s="1"/>
  <c r="I38" i="40"/>
  <c r="I43" i="40" s="1"/>
  <c r="J38" i="40"/>
  <c r="J43" i="40" s="1"/>
  <c r="K38" i="40"/>
  <c r="K43" i="40" s="1"/>
  <c r="L38" i="40"/>
  <c r="M38" i="40"/>
  <c r="M43" i="40" s="1"/>
  <c r="D39" i="40"/>
  <c r="D44" i="40" s="1"/>
  <c r="E39" i="40"/>
  <c r="F39" i="40"/>
  <c r="G39" i="40"/>
  <c r="G44" i="40" s="1"/>
  <c r="H39" i="40"/>
  <c r="H44" i="40" s="1"/>
  <c r="I39" i="40"/>
  <c r="I44" i="40" s="1"/>
  <c r="I40" i="40"/>
  <c r="I45" i="40" s="1"/>
  <c r="J39" i="40"/>
  <c r="K39" i="40"/>
  <c r="K44" i="40" s="1"/>
  <c r="L39" i="40"/>
  <c r="L44" i="40" s="1"/>
  <c r="M39" i="40"/>
  <c r="M44" i="40" s="1"/>
  <c r="M40" i="40"/>
  <c r="M45" i="40" s="1"/>
  <c r="D40" i="40"/>
  <c r="D45" i="40" s="1"/>
  <c r="E40" i="40"/>
  <c r="F40" i="40"/>
  <c r="F45" i="40" s="1"/>
  <c r="G40" i="40"/>
  <c r="G45" i="40" s="1"/>
  <c r="H40" i="40"/>
  <c r="H45" i="40" s="1"/>
  <c r="J40" i="40"/>
  <c r="J45" i="40" s="1"/>
  <c r="K40" i="40"/>
  <c r="K45" i="40" s="1"/>
  <c r="L40" i="40"/>
  <c r="L45" i="40" s="1"/>
  <c r="E43" i="40"/>
  <c r="J44" i="40"/>
  <c r="D48" i="40"/>
  <c r="D53" i="40" s="1"/>
  <c r="E48" i="40"/>
  <c r="E53" i="40" s="1"/>
  <c r="F48" i="40"/>
  <c r="F53" i="40" s="1"/>
  <c r="G48" i="40"/>
  <c r="G53" i="40" s="1"/>
  <c r="H48" i="40"/>
  <c r="I48" i="40"/>
  <c r="J48" i="40"/>
  <c r="J53" i="40" s="1"/>
  <c r="K48" i="40"/>
  <c r="L48" i="40"/>
  <c r="M48" i="40"/>
  <c r="D49" i="40"/>
  <c r="D54" i="40" s="1"/>
  <c r="E49" i="40"/>
  <c r="E54" i="40" s="1"/>
  <c r="F49" i="40"/>
  <c r="F50" i="40"/>
  <c r="F55" i="40" s="1"/>
  <c r="G49" i="40"/>
  <c r="H49" i="40"/>
  <c r="H54" i="40" s="1"/>
  <c r="I49" i="40"/>
  <c r="I54" i="40" s="1"/>
  <c r="J49" i="40"/>
  <c r="K49" i="40"/>
  <c r="K54" i="40" s="1"/>
  <c r="K53" i="40"/>
  <c r="K50" i="40"/>
  <c r="K55" i="40" s="1"/>
  <c r="L49" i="40"/>
  <c r="L54" i="40" s="1"/>
  <c r="M49" i="40"/>
  <c r="D50" i="40"/>
  <c r="D55" i="40" s="1"/>
  <c r="E50" i="40"/>
  <c r="E55" i="40" s="1"/>
  <c r="G50" i="40"/>
  <c r="H50" i="40"/>
  <c r="H55" i="40" s="1"/>
  <c r="I50" i="40"/>
  <c r="I55" i="40" s="1"/>
  <c r="J50" i="40"/>
  <c r="L50" i="40"/>
  <c r="L55" i="40" s="1"/>
  <c r="M50" i="40"/>
  <c r="M55" i="40" s="1"/>
  <c r="M54" i="40"/>
  <c r="J55" i="40"/>
  <c r="D58" i="40"/>
  <c r="E58" i="40"/>
  <c r="E63" i="40" s="1"/>
  <c r="F58" i="40"/>
  <c r="G58" i="40"/>
  <c r="G63" i="40" s="1"/>
  <c r="H58" i="40"/>
  <c r="I58" i="40"/>
  <c r="J58" i="40"/>
  <c r="K58" i="40"/>
  <c r="L58" i="40"/>
  <c r="M58" i="40"/>
  <c r="D59" i="40"/>
  <c r="D64" i="40" s="1"/>
  <c r="E59" i="40"/>
  <c r="F59" i="40"/>
  <c r="F64" i="40" s="1"/>
  <c r="G59" i="40"/>
  <c r="G64" i="40" s="1"/>
  <c r="H59" i="40"/>
  <c r="I59" i="40"/>
  <c r="I64" i="40" s="1"/>
  <c r="J59" i="40"/>
  <c r="K59" i="40"/>
  <c r="K64" i="40" s="1"/>
  <c r="L59" i="40"/>
  <c r="M59" i="40"/>
  <c r="M64" i="40" s="1"/>
  <c r="D60" i="40"/>
  <c r="D65" i="40" s="1"/>
  <c r="E60" i="40"/>
  <c r="E65" i="40" s="1"/>
  <c r="F60" i="40"/>
  <c r="F65" i="40" s="1"/>
  <c r="G60" i="40"/>
  <c r="G65" i="40" s="1"/>
  <c r="H60" i="40"/>
  <c r="H65" i="40" s="1"/>
  <c r="I60" i="40"/>
  <c r="I65" i="40" s="1"/>
  <c r="J60" i="40"/>
  <c r="J65" i="40" s="1"/>
  <c r="K60" i="40"/>
  <c r="K65" i="40" s="1"/>
  <c r="L60" i="40"/>
  <c r="L65" i="40" s="1"/>
  <c r="M60" i="40"/>
  <c r="H63" i="40"/>
  <c r="L63" i="40"/>
  <c r="J64" i="40"/>
  <c r="D68" i="40"/>
  <c r="E68" i="40"/>
  <c r="F68" i="40"/>
  <c r="F73" i="40" s="1"/>
  <c r="G68" i="40"/>
  <c r="G71" i="40" s="1"/>
  <c r="H68" i="40"/>
  <c r="I68" i="40"/>
  <c r="I73" i="40" s="1"/>
  <c r="J68" i="40"/>
  <c r="K68" i="40"/>
  <c r="L68" i="40"/>
  <c r="M68" i="40"/>
  <c r="M73" i="40" s="1"/>
  <c r="D69" i="40"/>
  <c r="D74" i="40" s="1"/>
  <c r="E69" i="40"/>
  <c r="F69" i="40"/>
  <c r="G69" i="40"/>
  <c r="G74" i="40" s="1"/>
  <c r="H69" i="40"/>
  <c r="H74" i="40" s="1"/>
  <c r="I69" i="40"/>
  <c r="I74" i="40" s="1"/>
  <c r="J69" i="40"/>
  <c r="J74" i="40" s="1"/>
  <c r="J70" i="40"/>
  <c r="J75" i="40" s="1"/>
  <c r="K69" i="40"/>
  <c r="K74" i="40" s="1"/>
  <c r="L69" i="40"/>
  <c r="M69" i="40"/>
  <c r="M74" i="40" s="1"/>
  <c r="D70" i="40"/>
  <c r="D75" i="40" s="1"/>
  <c r="E70" i="40"/>
  <c r="E75" i="40" s="1"/>
  <c r="F70" i="40"/>
  <c r="F75" i="40" s="1"/>
  <c r="G70" i="40"/>
  <c r="G75" i="40" s="1"/>
  <c r="H70" i="40"/>
  <c r="H75" i="40" s="1"/>
  <c r="I70" i="40"/>
  <c r="K70" i="40"/>
  <c r="K75" i="40" s="1"/>
  <c r="L70" i="40"/>
  <c r="L75" i="40" s="1"/>
  <c r="M70" i="40"/>
  <c r="M75" i="40" s="1"/>
  <c r="H73" i="40"/>
  <c r="L73" i="40"/>
  <c r="L74" i="40"/>
  <c r="D78" i="40"/>
  <c r="E78" i="40"/>
  <c r="E83" i="40" s="1"/>
  <c r="F78" i="40"/>
  <c r="G78" i="40"/>
  <c r="H78" i="40"/>
  <c r="I78" i="40"/>
  <c r="I83" i="40" s="1"/>
  <c r="J78" i="40"/>
  <c r="K78" i="40"/>
  <c r="L78" i="40"/>
  <c r="L83" i="40" s="1"/>
  <c r="M78" i="40"/>
  <c r="M83" i="40" s="1"/>
  <c r="D79" i="40"/>
  <c r="D84" i="40" s="1"/>
  <c r="E79" i="40"/>
  <c r="F79" i="40"/>
  <c r="F84" i="40" s="1"/>
  <c r="G79" i="40"/>
  <c r="G84" i="40" s="1"/>
  <c r="H79" i="40"/>
  <c r="I79" i="40"/>
  <c r="I84" i="40" s="1"/>
  <c r="I80" i="40"/>
  <c r="I85" i="40" s="1"/>
  <c r="J79" i="40"/>
  <c r="K79" i="40"/>
  <c r="K84" i="40" s="1"/>
  <c r="L79" i="40"/>
  <c r="L84" i="40" s="1"/>
  <c r="M79" i="40"/>
  <c r="M84" i="40" s="1"/>
  <c r="M80" i="40"/>
  <c r="D80" i="40"/>
  <c r="E80" i="40"/>
  <c r="E85" i="40" s="1"/>
  <c r="F80" i="40"/>
  <c r="F85" i="40" s="1"/>
  <c r="G80" i="40"/>
  <c r="G85" i="40"/>
  <c r="H80" i="40"/>
  <c r="H85" i="40" s="1"/>
  <c r="J80" i="40"/>
  <c r="J85" i="40" s="1"/>
  <c r="K80" i="40"/>
  <c r="K85" i="40" s="1"/>
  <c r="L80" i="40"/>
  <c r="L85" i="40" s="1"/>
  <c r="I81" i="40"/>
  <c r="D85" i="40"/>
  <c r="H84" i="40"/>
  <c r="J83" i="40"/>
  <c r="J84" i="40"/>
  <c r="D88" i="40"/>
  <c r="E88" i="40"/>
  <c r="F88" i="40"/>
  <c r="F93" i="40" s="1"/>
  <c r="G88" i="40"/>
  <c r="H88" i="40"/>
  <c r="H91" i="40" s="1"/>
  <c r="I88" i="40"/>
  <c r="I93" i="40" s="1"/>
  <c r="J88" i="40"/>
  <c r="J93" i="40" s="1"/>
  <c r="K88" i="40"/>
  <c r="L88" i="40"/>
  <c r="L93" i="40" s="1"/>
  <c r="M88" i="40"/>
  <c r="D89" i="40"/>
  <c r="E89" i="40"/>
  <c r="F89" i="40"/>
  <c r="F91" i="40" s="1"/>
  <c r="F90" i="40"/>
  <c r="G89" i="40"/>
  <c r="H89" i="40"/>
  <c r="I89" i="40"/>
  <c r="I94" i="40" s="1"/>
  <c r="J89" i="40"/>
  <c r="J94" i="40" s="1"/>
  <c r="K89" i="40"/>
  <c r="K94" i="40" s="1"/>
  <c r="K90" i="40"/>
  <c r="K95" i="40" s="1"/>
  <c r="L89" i="40"/>
  <c r="M89" i="40"/>
  <c r="D90" i="40"/>
  <c r="D95" i="40" s="1"/>
  <c r="E90" i="40"/>
  <c r="E95" i="40" s="1"/>
  <c r="G90" i="40"/>
  <c r="G95" i="40" s="1"/>
  <c r="H90" i="40"/>
  <c r="H95" i="40" s="1"/>
  <c r="I90" i="40"/>
  <c r="I95" i="40" s="1"/>
  <c r="J90" i="40"/>
  <c r="J95" i="40" s="1"/>
  <c r="L90" i="40"/>
  <c r="L95" i="40" s="1"/>
  <c r="M90" i="40"/>
  <c r="M95" i="40" s="1"/>
  <c r="H94" i="40"/>
  <c r="M94" i="40"/>
  <c r="F95" i="40"/>
  <c r="D98" i="40"/>
  <c r="E98" i="40"/>
  <c r="E103" i="40" s="1"/>
  <c r="F98" i="40"/>
  <c r="G98" i="40"/>
  <c r="G103" i="40" s="1"/>
  <c r="H98" i="40"/>
  <c r="I98" i="40"/>
  <c r="J98" i="40"/>
  <c r="K98" i="40"/>
  <c r="K103" i="40" s="1"/>
  <c r="L98" i="40"/>
  <c r="M98" i="40"/>
  <c r="M103" i="40" s="1"/>
  <c r="D99" i="40"/>
  <c r="D104" i="40" s="1"/>
  <c r="E99" i="40"/>
  <c r="E104" i="40" s="1"/>
  <c r="F99" i="40"/>
  <c r="F104" i="40" s="1"/>
  <c r="G99" i="40"/>
  <c r="G104" i="40" s="1"/>
  <c r="H99" i="40"/>
  <c r="I99" i="40"/>
  <c r="I104" i="40" s="1"/>
  <c r="J99" i="40"/>
  <c r="K99" i="40"/>
  <c r="K104" i="40" s="1"/>
  <c r="L99" i="40"/>
  <c r="M99" i="40"/>
  <c r="M104" i="40" s="1"/>
  <c r="D100" i="40"/>
  <c r="D105" i="40" s="1"/>
  <c r="E100" i="40"/>
  <c r="E105" i="40" s="1"/>
  <c r="F100" i="40"/>
  <c r="G100" i="40"/>
  <c r="H100" i="40"/>
  <c r="H105" i="40" s="1"/>
  <c r="I100" i="40"/>
  <c r="I105" i="40" s="1"/>
  <c r="J100" i="40"/>
  <c r="J105" i="40" s="1"/>
  <c r="K100" i="40"/>
  <c r="K105" i="40" s="1"/>
  <c r="L100" i="40"/>
  <c r="L105" i="40" s="1"/>
  <c r="M100" i="40"/>
  <c r="M105" i="40" s="1"/>
  <c r="D103" i="40"/>
  <c r="F103" i="40"/>
  <c r="J103" i="40"/>
  <c r="L103" i="40"/>
  <c r="L104" i="40"/>
  <c r="H104" i="40"/>
  <c r="D108" i="40"/>
  <c r="E108" i="40"/>
  <c r="E113" i="40" s="1"/>
  <c r="F108" i="40"/>
  <c r="G108" i="40"/>
  <c r="H108" i="40"/>
  <c r="H113" i="40" s="1"/>
  <c r="I108" i="40"/>
  <c r="J108" i="40"/>
  <c r="J113" i="40" s="1"/>
  <c r="K108" i="40"/>
  <c r="K113" i="40" s="1"/>
  <c r="L108" i="40"/>
  <c r="L113" i="40" s="1"/>
  <c r="M108" i="40"/>
  <c r="M113" i="40" s="1"/>
  <c r="D109" i="40"/>
  <c r="D114" i="40" s="1"/>
  <c r="E109" i="40"/>
  <c r="E114" i="40" s="1"/>
  <c r="F109" i="40"/>
  <c r="F114" i="40" s="1"/>
  <c r="G109" i="40"/>
  <c r="G114" i="40"/>
  <c r="H109" i="40"/>
  <c r="H114" i="40" s="1"/>
  <c r="I109" i="40"/>
  <c r="I114" i="40" s="1"/>
  <c r="I110" i="40"/>
  <c r="I115" i="40" s="1"/>
  <c r="J109" i="40"/>
  <c r="J114" i="40" s="1"/>
  <c r="J110" i="40"/>
  <c r="K109" i="40"/>
  <c r="K114" i="40" s="1"/>
  <c r="L109" i="40"/>
  <c r="M109" i="40"/>
  <c r="M114" i="40" s="1"/>
  <c r="D110" i="40"/>
  <c r="D115" i="40" s="1"/>
  <c r="E110" i="40"/>
  <c r="E115" i="40" s="1"/>
  <c r="F110" i="40"/>
  <c r="F115" i="40" s="1"/>
  <c r="G110" i="40"/>
  <c r="G115" i="40" s="1"/>
  <c r="H110" i="40"/>
  <c r="K110" i="40"/>
  <c r="K115" i="40" s="1"/>
  <c r="L110" i="40"/>
  <c r="L115" i="40" s="1"/>
  <c r="M110" i="40"/>
  <c r="M115" i="40" s="1"/>
  <c r="F113" i="40"/>
  <c r="L114" i="40"/>
  <c r="D118" i="40"/>
  <c r="E118" i="40"/>
  <c r="F118" i="40"/>
  <c r="G118" i="40"/>
  <c r="H118" i="40"/>
  <c r="H123" i="40" s="1"/>
  <c r="I118" i="40"/>
  <c r="J118" i="40"/>
  <c r="K118" i="40"/>
  <c r="L118" i="40"/>
  <c r="L123" i="40" s="1"/>
  <c r="M118" i="40"/>
  <c r="D119" i="40"/>
  <c r="D124" i="40" s="1"/>
  <c r="E119" i="40"/>
  <c r="F119" i="40"/>
  <c r="F124" i="40" s="1"/>
  <c r="G119" i="40"/>
  <c r="H119" i="40"/>
  <c r="I119" i="40"/>
  <c r="I124" i="40" s="1"/>
  <c r="I123" i="40"/>
  <c r="I120" i="40"/>
  <c r="I125" i="40" s="1"/>
  <c r="J119" i="40"/>
  <c r="K119" i="40"/>
  <c r="L119" i="40"/>
  <c r="M119" i="40"/>
  <c r="M124" i="40" s="1"/>
  <c r="M123" i="40"/>
  <c r="M120" i="40"/>
  <c r="M125" i="40" s="1"/>
  <c r="D120" i="40"/>
  <c r="E120" i="40"/>
  <c r="E125" i="40" s="1"/>
  <c r="F120" i="40"/>
  <c r="G120" i="40"/>
  <c r="H120" i="40"/>
  <c r="H125" i="40" s="1"/>
  <c r="J120" i="40"/>
  <c r="J125" i="40" s="1"/>
  <c r="K120" i="40"/>
  <c r="K125" i="40" s="1"/>
  <c r="L120" i="40"/>
  <c r="L125" i="40" s="1"/>
  <c r="D125" i="40"/>
  <c r="E123" i="40"/>
  <c r="F125" i="40"/>
  <c r="G124" i="40"/>
  <c r="H124" i="40"/>
  <c r="J124" i="40"/>
  <c r="L124" i="40"/>
  <c r="D128" i="40"/>
  <c r="E128" i="40"/>
  <c r="E133" i="40" s="1"/>
  <c r="F128" i="40"/>
  <c r="F133" i="40" s="1"/>
  <c r="G128" i="40"/>
  <c r="G133" i="40" s="1"/>
  <c r="H128" i="40"/>
  <c r="I128" i="40"/>
  <c r="I133" i="40" s="1"/>
  <c r="J128" i="40"/>
  <c r="K128" i="40"/>
  <c r="K133" i="40" s="1"/>
  <c r="L128" i="40"/>
  <c r="L133" i="40" s="1"/>
  <c r="M128" i="40"/>
  <c r="M133" i="40" s="1"/>
  <c r="D129" i="40"/>
  <c r="D134" i="40" s="1"/>
  <c r="E129" i="40"/>
  <c r="F129" i="40"/>
  <c r="F130" i="40"/>
  <c r="G129" i="40"/>
  <c r="G134" i="40" s="1"/>
  <c r="H129" i="40"/>
  <c r="H134" i="40" s="1"/>
  <c r="I129" i="40"/>
  <c r="J129" i="40"/>
  <c r="J134" i="40" s="1"/>
  <c r="K129" i="40"/>
  <c r="K134" i="40" s="1"/>
  <c r="K130" i="40"/>
  <c r="K135" i="40" s="1"/>
  <c r="L129" i="40"/>
  <c r="M129" i="40"/>
  <c r="D130" i="40"/>
  <c r="D135" i="40" s="1"/>
  <c r="E130" i="40"/>
  <c r="E135" i="40" s="1"/>
  <c r="G130" i="40"/>
  <c r="G135" i="40" s="1"/>
  <c r="H130" i="40"/>
  <c r="H135" i="40" s="1"/>
  <c r="I130" i="40"/>
  <c r="J130" i="40"/>
  <c r="L130" i="40"/>
  <c r="L135" i="40" s="1"/>
  <c r="M130" i="40"/>
  <c r="M135" i="40" s="1"/>
  <c r="J133" i="40"/>
  <c r="I134" i="40"/>
  <c r="F135" i="40"/>
  <c r="D138" i="40"/>
  <c r="D143" i="40" s="1"/>
  <c r="E138" i="40"/>
  <c r="F138" i="40"/>
  <c r="G138" i="40"/>
  <c r="H138" i="40"/>
  <c r="H143" i="40" s="1"/>
  <c r="I138" i="40"/>
  <c r="J138" i="40"/>
  <c r="K138" i="40"/>
  <c r="L138" i="40"/>
  <c r="M138" i="40"/>
  <c r="M143" i="40" s="1"/>
  <c r="D139" i="40"/>
  <c r="E139" i="40"/>
  <c r="E144" i="40" s="1"/>
  <c r="F139" i="40"/>
  <c r="G139" i="40"/>
  <c r="G144" i="40" s="1"/>
  <c r="H139" i="40"/>
  <c r="I139" i="40"/>
  <c r="I144" i="40"/>
  <c r="J139" i="40"/>
  <c r="J144" i="40" s="1"/>
  <c r="K139" i="40"/>
  <c r="K144" i="40" s="1"/>
  <c r="L139" i="40"/>
  <c r="L144" i="40" s="1"/>
  <c r="M139" i="40"/>
  <c r="M144" i="40" s="1"/>
  <c r="D140" i="40"/>
  <c r="D145" i="40" s="1"/>
  <c r="E140" i="40"/>
  <c r="E145" i="40" s="1"/>
  <c r="F140" i="40"/>
  <c r="G140" i="40"/>
  <c r="G145" i="40" s="1"/>
  <c r="H140" i="40"/>
  <c r="H145" i="40" s="1"/>
  <c r="I140" i="40"/>
  <c r="I145" i="40" s="1"/>
  <c r="J140" i="40"/>
  <c r="J145" i="40" s="1"/>
  <c r="K140" i="40"/>
  <c r="K145" i="40" s="1"/>
  <c r="L140" i="40"/>
  <c r="M140" i="40"/>
  <c r="M145" i="40" s="1"/>
  <c r="L143" i="40"/>
  <c r="F144" i="40"/>
  <c r="F145" i="40"/>
  <c r="D148" i="40"/>
  <c r="D153" i="40" s="1"/>
  <c r="E148" i="40"/>
  <c r="E153" i="40" s="1"/>
  <c r="E149" i="40"/>
  <c r="E154" i="40" s="1"/>
  <c r="E150" i="40"/>
  <c r="E155" i="40"/>
  <c r="F148" i="40"/>
  <c r="G148" i="40"/>
  <c r="H148" i="40"/>
  <c r="I148" i="40"/>
  <c r="J148" i="40"/>
  <c r="K148" i="40"/>
  <c r="K153" i="40" s="1"/>
  <c r="L148" i="40"/>
  <c r="L153" i="40" s="1"/>
  <c r="M148" i="40"/>
  <c r="M153" i="40" s="1"/>
  <c r="M149" i="40"/>
  <c r="M154" i="40" s="1"/>
  <c r="M150" i="40"/>
  <c r="D149" i="40"/>
  <c r="F149" i="40"/>
  <c r="G149" i="40"/>
  <c r="H149" i="40"/>
  <c r="I149" i="40"/>
  <c r="I154" i="40" s="1"/>
  <c r="J149" i="40"/>
  <c r="J154" i="40" s="1"/>
  <c r="K149" i="40"/>
  <c r="L149" i="40"/>
  <c r="D150" i="40"/>
  <c r="D155" i="40" s="1"/>
  <c r="F150" i="40"/>
  <c r="F155" i="40" s="1"/>
  <c r="G150" i="40"/>
  <c r="G155" i="40" s="1"/>
  <c r="H150" i="40"/>
  <c r="H155" i="40" s="1"/>
  <c r="I150" i="40"/>
  <c r="I155" i="40" s="1"/>
  <c r="J150" i="40"/>
  <c r="K150" i="40"/>
  <c r="L150" i="40"/>
  <c r="L155" i="40" s="1"/>
  <c r="F154" i="40"/>
  <c r="H153" i="40"/>
  <c r="J153" i="40"/>
  <c r="L154" i="40"/>
  <c r="D158" i="40"/>
  <c r="D163" i="40" s="1"/>
  <c r="E158" i="40"/>
  <c r="F158" i="40"/>
  <c r="G158" i="40"/>
  <c r="G163" i="40" s="1"/>
  <c r="H158" i="40"/>
  <c r="H163" i="40" s="1"/>
  <c r="I158" i="40"/>
  <c r="I163" i="40" s="1"/>
  <c r="J158" i="40"/>
  <c r="J163" i="40" s="1"/>
  <c r="K158" i="40"/>
  <c r="K163" i="40" s="1"/>
  <c r="L158" i="40"/>
  <c r="L163" i="40" s="1"/>
  <c r="M158" i="40"/>
  <c r="M163" i="40" s="1"/>
  <c r="D159" i="40"/>
  <c r="D164" i="40" s="1"/>
  <c r="E159" i="40"/>
  <c r="F159" i="40"/>
  <c r="F164" i="40" s="1"/>
  <c r="G159" i="40"/>
  <c r="H159" i="40"/>
  <c r="H164" i="40" s="1"/>
  <c r="I159" i="40"/>
  <c r="J159" i="40"/>
  <c r="J164" i="40" s="1"/>
  <c r="K159" i="40"/>
  <c r="K164" i="40" s="1"/>
  <c r="L159" i="40"/>
  <c r="L164" i="40" s="1"/>
  <c r="M159" i="40"/>
  <c r="D160" i="40"/>
  <c r="D165" i="40" s="1"/>
  <c r="E160" i="40"/>
  <c r="F160" i="40"/>
  <c r="F165" i="40" s="1"/>
  <c r="G160" i="40"/>
  <c r="H160" i="40"/>
  <c r="H165" i="40" s="1"/>
  <c r="I160" i="40"/>
  <c r="I165" i="40" s="1"/>
  <c r="J160" i="40"/>
  <c r="J165" i="40" s="1"/>
  <c r="K160" i="40"/>
  <c r="K165" i="40" s="1"/>
  <c r="L160" i="40"/>
  <c r="L165" i="40" s="1"/>
  <c r="M160" i="40"/>
  <c r="E163" i="40"/>
  <c r="G164" i="40"/>
  <c r="E165" i="40"/>
  <c r="G165" i="40"/>
  <c r="M165" i="40"/>
  <c r="D168" i="40"/>
  <c r="E168" i="40"/>
  <c r="F168" i="40"/>
  <c r="G168" i="40"/>
  <c r="G173" i="40" s="1"/>
  <c r="H168" i="40"/>
  <c r="I168" i="40"/>
  <c r="I173" i="40" s="1"/>
  <c r="J168" i="40"/>
  <c r="J173" i="40" s="1"/>
  <c r="K168" i="40"/>
  <c r="K173" i="40" s="1"/>
  <c r="K169" i="40"/>
  <c r="K174" i="40" s="1"/>
  <c r="K170" i="40"/>
  <c r="L168" i="40"/>
  <c r="L173" i="40" s="1"/>
  <c r="M168" i="40"/>
  <c r="D169" i="40"/>
  <c r="E169" i="40"/>
  <c r="E174" i="40" s="1"/>
  <c r="F169" i="40"/>
  <c r="F174" i="40" s="1"/>
  <c r="G169" i="40"/>
  <c r="G174" i="40" s="1"/>
  <c r="H169" i="40"/>
  <c r="I169" i="40"/>
  <c r="J169" i="40"/>
  <c r="J174" i="40" s="1"/>
  <c r="L169" i="40"/>
  <c r="L174" i="40" s="1"/>
  <c r="M169" i="40"/>
  <c r="D170" i="40"/>
  <c r="E170" i="40"/>
  <c r="E175" i="40" s="1"/>
  <c r="F170" i="40"/>
  <c r="F175" i="40" s="1"/>
  <c r="G170" i="40"/>
  <c r="H170" i="40"/>
  <c r="I170" i="40"/>
  <c r="I175" i="40" s="1"/>
  <c r="J170" i="40"/>
  <c r="J175" i="40" s="1"/>
  <c r="L170" i="40"/>
  <c r="M170" i="40"/>
  <c r="M175" i="40" s="1"/>
  <c r="E171" i="40"/>
  <c r="E173" i="40"/>
  <c r="D174" i="40"/>
  <c r="H174" i="40"/>
  <c r="H175" i="40"/>
  <c r="I174" i="40"/>
  <c r="M174" i="40"/>
  <c r="D175" i="40"/>
  <c r="G175" i="40"/>
  <c r="K175" i="40"/>
  <c r="L175" i="40"/>
  <c r="D178" i="40"/>
  <c r="D183" i="40" s="1"/>
  <c r="E178" i="40"/>
  <c r="E179" i="40"/>
  <c r="E180" i="40"/>
  <c r="E185" i="40" s="1"/>
  <c r="F178" i="40"/>
  <c r="F179" i="40"/>
  <c r="F180" i="40"/>
  <c r="F185" i="40" s="1"/>
  <c r="G178" i="40"/>
  <c r="H178" i="40"/>
  <c r="I178" i="40"/>
  <c r="I179" i="40"/>
  <c r="I180" i="40"/>
  <c r="I185" i="40" s="1"/>
  <c r="J178" i="40"/>
  <c r="J183" i="40" s="1"/>
  <c r="J179" i="40"/>
  <c r="J184" i="40" s="1"/>
  <c r="J180" i="40"/>
  <c r="K178" i="40"/>
  <c r="K183" i="40" s="1"/>
  <c r="L178" i="40"/>
  <c r="L183" i="40" s="1"/>
  <c r="M178" i="40"/>
  <c r="M179" i="40"/>
  <c r="M180" i="40"/>
  <c r="M185" i="40" s="1"/>
  <c r="D179" i="40"/>
  <c r="G179" i="40"/>
  <c r="H179" i="40"/>
  <c r="K179" i="40"/>
  <c r="K184" i="40" s="1"/>
  <c r="L179" i="40"/>
  <c r="L184" i="40" s="1"/>
  <c r="D180" i="40"/>
  <c r="G180" i="40"/>
  <c r="G185" i="40" s="1"/>
  <c r="H180" i="40"/>
  <c r="H185" i="40" s="1"/>
  <c r="K180" i="40"/>
  <c r="K185" i="40" s="1"/>
  <c r="L180" i="40"/>
  <c r="L185" i="40" s="1"/>
  <c r="E184" i="40"/>
  <c r="F184" i="40"/>
  <c r="H183" i="40"/>
  <c r="I184" i="40"/>
  <c r="J185" i="40"/>
  <c r="M184" i="40"/>
  <c r="G184" i="40"/>
  <c r="H184" i="40"/>
  <c r="D185" i="40"/>
  <c r="D188" i="40"/>
  <c r="E188" i="40"/>
  <c r="E193" i="40" s="1"/>
  <c r="E189" i="40"/>
  <c r="E194" i="40" s="1"/>
  <c r="E190" i="40"/>
  <c r="E195" i="40" s="1"/>
  <c r="F188" i="40"/>
  <c r="F193" i="40" s="1"/>
  <c r="F189" i="40"/>
  <c r="F194" i="40" s="1"/>
  <c r="F190" i="40"/>
  <c r="F195" i="40" s="1"/>
  <c r="G188" i="40"/>
  <c r="H188" i="40"/>
  <c r="I188" i="40"/>
  <c r="I189" i="40"/>
  <c r="I190" i="40"/>
  <c r="I195" i="40" s="1"/>
  <c r="J188" i="40"/>
  <c r="J189" i="40"/>
  <c r="J194" i="40" s="1"/>
  <c r="J190" i="40"/>
  <c r="J195" i="40" s="1"/>
  <c r="K188" i="40"/>
  <c r="L188" i="40"/>
  <c r="M188" i="40"/>
  <c r="M189" i="40"/>
  <c r="M194" i="40" s="1"/>
  <c r="M190" i="40"/>
  <c r="M195" i="40" s="1"/>
  <c r="D189" i="40"/>
  <c r="G189" i="40"/>
  <c r="G194" i="40" s="1"/>
  <c r="H189" i="40"/>
  <c r="H194" i="40" s="1"/>
  <c r="K189" i="40"/>
  <c r="K194" i="40" s="1"/>
  <c r="L189" i="40"/>
  <c r="L194" i="40" s="1"/>
  <c r="D190" i="40"/>
  <c r="D195" i="40" s="1"/>
  <c r="G190" i="40"/>
  <c r="G195" i="40" s="1"/>
  <c r="H190" i="40"/>
  <c r="H191" i="40" s="1"/>
  <c r="K190" i="40"/>
  <c r="L190" i="40"/>
  <c r="D193" i="40"/>
  <c r="H193" i="40"/>
  <c r="I194" i="40"/>
  <c r="J193" i="40"/>
  <c r="L193" i="40"/>
  <c r="K195" i="40"/>
  <c r="D198" i="40"/>
  <c r="E198" i="40"/>
  <c r="E199" i="40"/>
  <c r="E204" i="40" s="1"/>
  <c r="E200" i="40"/>
  <c r="E205" i="40" s="1"/>
  <c r="F198" i="40"/>
  <c r="F199" i="40"/>
  <c r="F200" i="40"/>
  <c r="F205" i="40" s="1"/>
  <c r="G198" i="40"/>
  <c r="G203" i="40" s="1"/>
  <c r="H198" i="40"/>
  <c r="H203" i="40" s="1"/>
  <c r="I198" i="40"/>
  <c r="I199" i="40"/>
  <c r="I204" i="40" s="1"/>
  <c r="I200" i="40"/>
  <c r="I205" i="40" s="1"/>
  <c r="J198" i="40"/>
  <c r="J199" i="40"/>
  <c r="J204" i="40" s="1"/>
  <c r="J200" i="40"/>
  <c r="J205" i="40" s="1"/>
  <c r="K198" i="40"/>
  <c r="K203" i="40" s="1"/>
  <c r="L198" i="40"/>
  <c r="M198" i="40"/>
  <c r="M203" i="40" s="1"/>
  <c r="M199" i="40"/>
  <c r="M204" i="40" s="1"/>
  <c r="M200" i="40"/>
  <c r="M205" i="40" s="1"/>
  <c r="D199" i="40"/>
  <c r="D204" i="40" s="1"/>
  <c r="G199" i="40"/>
  <c r="H199" i="40"/>
  <c r="K199" i="40"/>
  <c r="K204" i="40" s="1"/>
  <c r="L199" i="40"/>
  <c r="L204" i="40" s="1"/>
  <c r="D200" i="40"/>
  <c r="G200" i="40"/>
  <c r="G205" i="40" s="1"/>
  <c r="H200" i="40"/>
  <c r="H205" i="40" s="1"/>
  <c r="K200" i="40"/>
  <c r="K205" i="40" s="1"/>
  <c r="L200" i="40"/>
  <c r="E203" i="40"/>
  <c r="F204" i="40"/>
  <c r="G204" i="40"/>
  <c r="D205" i="40"/>
  <c r="L205" i="40"/>
  <c r="D208" i="40"/>
  <c r="D213" i="40" s="1"/>
  <c r="E208" i="40"/>
  <c r="E213" i="40" s="1"/>
  <c r="E209" i="40"/>
  <c r="E214" i="40" s="1"/>
  <c r="E210" i="40"/>
  <c r="E215" i="40" s="1"/>
  <c r="F208" i="40"/>
  <c r="F213" i="40" s="1"/>
  <c r="F209" i="40"/>
  <c r="F210" i="40"/>
  <c r="F215" i="40" s="1"/>
  <c r="G208" i="40"/>
  <c r="H208" i="40"/>
  <c r="H213" i="40" s="1"/>
  <c r="I208" i="40"/>
  <c r="I209" i="40"/>
  <c r="I210" i="40"/>
  <c r="I215" i="40" s="1"/>
  <c r="J208" i="40"/>
  <c r="J213" i="40" s="1"/>
  <c r="J209" i="40"/>
  <c r="J210" i="40"/>
  <c r="J215" i="40" s="1"/>
  <c r="K208" i="40"/>
  <c r="L208" i="40"/>
  <c r="L213" i="40" s="1"/>
  <c r="M208" i="40"/>
  <c r="M213" i="40" s="1"/>
  <c r="M209" i="40"/>
  <c r="M214" i="40" s="1"/>
  <c r="M210" i="40"/>
  <c r="M215" i="40" s="1"/>
  <c r="D209" i="40"/>
  <c r="G209" i="40"/>
  <c r="H209" i="40"/>
  <c r="H214" i="40" s="1"/>
  <c r="K209" i="40"/>
  <c r="K214" i="40" s="1"/>
  <c r="L209" i="40"/>
  <c r="D210" i="40"/>
  <c r="G210" i="40"/>
  <c r="G215" i="40" s="1"/>
  <c r="H210" i="40"/>
  <c r="K210" i="40"/>
  <c r="K215" i="40" s="1"/>
  <c r="L210" i="40"/>
  <c r="F214" i="40"/>
  <c r="I213" i="40"/>
  <c r="I214" i="40"/>
  <c r="J214" i="40"/>
  <c r="G214" i="40"/>
  <c r="D215" i="40"/>
  <c r="L215" i="40"/>
  <c r="D218" i="40"/>
  <c r="D223" i="40" s="1"/>
  <c r="E218" i="40"/>
  <c r="E219" i="40"/>
  <c r="E224" i="40" s="1"/>
  <c r="E220" i="40"/>
  <c r="F218" i="40"/>
  <c r="F223" i="40" s="1"/>
  <c r="F219" i="40"/>
  <c r="F220" i="40"/>
  <c r="F225" i="40" s="1"/>
  <c r="G218" i="40"/>
  <c r="G223" i="40" s="1"/>
  <c r="H218" i="40"/>
  <c r="H223" i="40" s="1"/>
  <c r="I218" i="40"/>
  <c r="I219" i="40"/>
  <c r="I224" i="40" s="1"/>
  <c r="I220" i="40"/>
  <c r="I225" i="40" s="1"/>
  <c r="J218" i="40"/>
  <c r="J223" i="40" s="1"/>
  <c r="J219" i="40"/>
  <c r="J224" i="40" s="1"/>
  <c r="J220" i="40"/>
  <c r="J225" i="40" s="1"/>
  <c r="K218" i="40"/>
  <c r="L218" i="40"/>
  <c r="L223" i="40" s="1"/>
  <c r="M218" i="40"/>
  <c r="M219" i="40"/>
  <c r="M224" i="40" s="1"/>
  <c r="M220" i="40"/>
  <c r="M225" i="40" s="1"/>
  <c r="D219" i="40"/>
  <c r="G219" i="40"/>
  <c r="H219" i="40"/>
  <c r="K219" i="40"/>
  <c r="K224" i="40" s="1"/>
  <c r="L219" i="40"/>
  <c r="L224" i="40" s="1"/>
  <c r="D220" i="40"/>
  <c r="E225" i="40"/>
  <c r="G220" i="40"/>
  <c r="G225" i="40" s="1"/>
  <c r="H220" i="40"/>
  <c r="H225" i="40" s="1"/>
  <c r="K220" i="40"/>
  <c r="K225" i="40" s="1"/>
  <c r="L220" i="40"/>
  <c r="F224" i="40"/>
  <c r="M223" i="40"/>
  <c r="G224" i="40"/>
  <c r="D225" i="40"/>
  <c r="D228" i="40"/>
  <c r="D233" i="40" s="1"/>
  <c r="E228" i="40"/>
  <c r="E233" i="40" s="1"/>
  <c r="E229" i="40"/>
  <c r="E234" i="40" s="1"/>
  <c r="E230" i="40"/>
  <c r="E235" i="40" s="1"/>
  <c r="F228" i="40"/>
  <c r="F229" i="40"/>
  <c r="F234" i="40" s="1"/>
  <c r="F230" i="40"/>
  <c r="G228" i="40"/>
  <c r="H228" i="40"/>
  <c r="H233" i="40" s="1"/>
  <c r="I228" i="40"/>
  <c r="I229" i="40"/>
  <c r="I234" i="40" s="1"/>
  <c r="I230" i="40"/>
  <c r="I235" i="40" s="1"/>
  <c r="J228" i="40"/>
  <c r="J233" i="40" s="1"/>
  <c r="J229" i="40"/>
  <c r="J230" i="40"/>
  <c r="J235" i="40" s="1"/>
  <c r="K228" i="40"/>
  <c r="K233" i="40" s="1"/>
  <c r="L228" i="40"/>
  <c r="L233" i="40" s="1"/>
  <c r="M228" i="40"/>
  <c r="M233" i="40" s="1"/>
  <c r="M229" i="40"/>
  <c r="M234" i="40" s="1"/>
  <c r="M230" i="40"/>
  <c r="M235" i="40" s="1"/>
  <c r="D229" i="40"/>
  <c r="G229" i="40"/>
  <c r="H229" i="40"/>
  <c r="H234" i="40" s="1"/>
  <c r="K229" i="40"/>
  <c r="L229" i="40"/>
  <c r="L234" i="40" s="1"/>
  <c r="D230" i="40"/>
  <c r="D235" i="40" s="1"/>
  <c r="G230" i="40"/>
  <c r="G235" i="40" s="1"/>
  <c r="H230" i="40"/>
  <c r="K230" i="40"/>
  <c r="K235" i="40" s="1"/>
  <c r="L230" i="40"/>
  <c r="L235" i="40" s="1"/>
  <c r="F235" i="40"/>
  <c r="G233" i="40"/>
  <c r="I233" i="40"/>
  <c r="J234" i="40"/>
  <c r="G234" i="40"/>
  <c r="K234" i="40"/>
  <c r="H235" i="40"/>
  <c r="D238" i="40"/>
  <c r="E238" i="40"/>
  <c r="E239" i="40"/>
  <c r="E244" i="40" s="1"/>
  <c r="E240" i="40"/>
  <c r="E245" i="40" s="1"/>
  <c r="F238" i="40"/>
  <c r="F239" i="40"/>
  <c r="F244" i="40" s="1"/>
  <c r="F240" i="40"/>
  <c r="F245" i="40" s="1"/>
  <c r="G238" i="40"/>
  <c r="H238" i="40"/>
  <c r="H243" i="40" s="1"/>
  <c r="I238" i="40"/>
  <c r="I239" i="40"/>
  <c r="I240" i="40"/>
  <c r="I245" i="40" s="1"/>
  <c r="J238" i="40"/>
  <c r="J239" i="40"/>
  <c r="J240" i="40"/>
  <c r="J245" i="40" s="1"/>
  <c r="K238" i="40"/>
  <c r="K243" i="40" s="1"/>
  <c r="L238" i="40"/>
  <c r="L243" i="40" s="1"/>
  <c r="M238" i="40"/>
  <c r="M239" i="40"/>
  <c r="M240" i="40"/>
  <c r="M245" i="40" s="1"/>
  <c r="D239" i="40"/>
  <c r="D244" i="40" s="1"/>
  <c r="D240" i="40"/>
  <c r="D245" i="40" s="1"/>
  <c r="G239" i="40"/>
  <c r="G244" i="40" s="1"/>
  <c r="H239" i="40"/>
  <c r="H244" i="40" s="1"/>
  <c r="K239" i="40"/>
  <c r="L239" i="40"/>
  <c r="L240" i="40"/>
  <c r="G240" i="40"/>
  <c r="G245" i="40" s="1"/>
  <c r="H240" i="40"/>
  <c r="K240" i="40"/>
  <c r="K245" i="40" s="1"/>
  <c r="I243" i="40"/>
  <c r="J243" i="40"/>
  <c r="M244" i="40"/>
  <c r="H245" i="40"/>
  <c r="T80" i="44"/>
  <c r="T81" i="44" s="1"/>
  <c r="P80" i="44"/>
  <c r="P81" i="44" s="1"/>
  <c r="W80" i="44"/>
  <c r="W81" i="44" s="1"/>
  <c r="V80" i="44"/>
  <c r="V81" i="44" s="1"/>
  <c r="U80" i="44"/>
  <c r="U81" i="44" s="1"/>
  <c r="S80" i="44"/>
  <c r="S81" i="44" s="1"/>
  <c r="R80" i="44"/>
  <c r="R81" i="44" s="1"/>
  <c r="Q80" i="44"/>
  <c r="Q81" i="44" s="1"/>
  <c r="O80" i="44"/>
  <c r="O81" i="44" s="1"/>
  <c r="N80" i="44"/>
  <c r="N81" i="44" s="1"/>
  <c r="J80" i="44"/>
  <c r="J81" i="44" s="1"/>
  <c r="G80" i="44"/>
  <c r="G81" i="44" s="1"/>
  <c r="F80" i="44"/>
  <c r="F81" i="44" s="1"/>
  <c r="M80" i="44"/>
  <c r="M81" i="44" s="1"/>
  <c r="L80" i="44"/>
  <c r="L81" i="44" s="1"/>
  <c r="K80" i="44"/>
  <c r="K81" i="44" s="1"/>
  <c r="I80" i="44"/>
  <c r="I81" i="44" s="1"/>
  <c r="H80" i="44"/>
  <c r="H81" i="44" s="1"/>
  <c r="E80" i="44"/>
  <c r="E81" i="44" s="1"/>
  <c r="D81" i="44"/>
  <c r="AG80" i="43"/>
  <c r="AF80" i="43"/>
  <c r="AE80" i="43"/>
  <c r="AD80" i="43"/>
  <c r="AC80" i="43"/>
  <c r="AB80" i="43"/>
  <c r="AA80" i="43"/>
  <c r="Z80" i="43"/>
  <c r="Y80" i="43"/>
  <c r="X80" i="43"/>
  <c r="W80" i="43"/>
  <c r="V80" i="43"/>
  <c r="U80" i="43"/>
  <c r="T80" i="43"/>
  <c r="S80" i="43"/>
  <c r="R80" i="43"/>
  <c r="Q80" i="43"/>
  <c r="P80" i="43"/>
  <c r="O80" i="43"/>
  <c r="N80" i="43"/>
  <c r="M80" i="43"/>
  <c r="L80" i="43"/>
  <c r="K80" i="43"/>
  <c r="J80" i="43"/>
  <c r="I80" i="43"/>
  <c r="H80" i="43"/>
  <c r="G80" i="43"/>
  <c r="F80" i="43"/>
  <c r="E80" i="43"/>
  <c r="D80" i="43"/>
  <c r="N10" i="49"/>
  <c r="N21" i="49" s="1"/>
  <c r="N23" i="49" s="1"/>
  <c r="N32" i="49" s="1"/>
  <c r="N12" i="49"/>
  <c r="N13" i="49" s="1"/>
  <c r="N24" i="49" s="1"/>
  <c r="N26" i="49" s="1"/>
  <c r="N33" i="49" s="1"/>
  <c r="N7" i="49"/>
  <c r="N18" i="49" s="1"/>
  <c r="N20" i="49" s="1"/>
  <c r="N31" i="49" s="1"/>
  <c r="F9" i="59" s="1"/>
  <c r="L10" i="49"/>
  <c r="L21" i="49" s="1"/>
  <c r="L23" i="49" s="1"/>
  <c r="L32" i="49" s="1"/>
  <c r="M8" i="49"/>
  <c r="M10" i="49" s="1"/>
  <c r="M21" i="49" s="1"/>
  <c r="M23" i="49" s="1"/>
  <c r="M32" i="49" s="1"/>
  <c r="M9" i="49"/>
  <c r="L13" i="49"/>
  <c r="L24" i="49" s="1"/>
  <c r="L26" i="49" s="1"/>
  <c r="L33" i="49" s="1"/>
  <c r="M12" i="49"/>
  <c r="M13" i="49"/>
  <c r="M24" i="49"/>
  <c r="M26" i="49" s="1"/>
  <c r="M33" i="49" s="1"/>
  <c r="L7" i="49"/>
  <c r="L18" i="49" s="1"/>
  <c r="L20" i="49" s="1"/>
  <c r="L31" i="49" s="1"/>
  <c r="M7" i="49"/>
  <c r="M18" i="49"/>
  <c r="M20" i="49" s="1"/>
  <c r="M31" i="49" s="1"/>
  <c r="Q31" i="49" s="1"/>
  <c r="K123" i="40"/>
  <c r="G94" i="40"/>
  <c r="M93" i="40"/>
  <c r="M91" i="40"/>
  <c r="E93" i="40"/>
  <c r="K83" i="40"/>
  <c r="I63" i="40"/>
  <c r="G54" i="40"/>
  <c r="M53" i="40"/>
  <c r="M51" i="40"/>
  <c r="E51" i="40"/>
  <c r="E44" i="40"/>
  <c r="G43" i="40"/>
  <c r="G46" i="40" s="1"/>
  <c r="K154" i="40"/>
  <c r="G154" i="40"/>
  <c r="E124" i="40"/>
  <c r="E126" i="40" s="1"/>
  <c r="D93" i="40"/>
  <c r="L11" i="40"/>
  <c r="F134" i="40"/>
  <c r="M63" i="40"/>
  <c r="K51" i="40"/>
  <c r="K33" i="40"/>
  <c r="L244" i="40"/>
  <c r="E121" i="40"/>
  <c r="G123" i="40"/>
  <c r="I103" i="40"/>
  <c r="J54" i="40"/>
  <c r="D13" i="40"/>
  <c r="D16" i="40" s="1"/>
  <c r="I143" i="40"/>
  <c r="I141" i="40"/>
  <c r="I91" i="40"/>
  <c r="E73" i="40"/>
  <c r="H71" i="40"/>
  <c r="D31" i="40"/>
  <c r="L21" i="40"/>
  <c r="N80" i="42"/>
  <c r="R75" i="45"/>
  <c r="R76" i="45" s="1"/>
  <c r="BE200" i="41"/>
  <c r="BD200" i="41"/>
  <c r="BF200" i="41"/>
  <c r="AS200" i="41"/>
  <c r="AI200" i="41"/>
  <c r="AH200" i="41"/>
  <c r="Y200" i="41"/>
  <c r="X200" i="41"/>
  <c r="W200" i="41"/>
  <c r="N200" i="41"/>
  <c r="M200" i="41"/>
  <c r="L200" i="41"/>
  <c r="L198" i="41"/>
  <c r="L199" i="41"/>
  <c r="BE199" i="41"/>
  <c r="BD199" i="41"/>
  <c r="BF199" i="41"/>
  <c r="AS199" i="41"/>
  <c r="AU199" i="41"/>
  <c r="AT199" i="41"/>
  <c r="AH199" i="41"/>
  <c r="Y199" i="41"/>
  <c r="X199" i="41"/>
  <c r="W199" i="41"/>
  <c r="N199" i="41"/>
  <c r="M199" i="41"/>
  <c r="BE198" i="41"/>
  <c r="BD198" i="41"/>
  <c r="BF198" i="41"/>
  <c r="AS198" i="41"/>
  <c r="AT198" i="41"/>
  <c r="AH198" i="41"/>
  <c r="Y198" i="41"/>
  <c r="X198" i="41"/>
  <c r="W198" i="41"/>
  <c r="N198" i="41"/>
  <c r="M198" i="41"/>
  <c r="BE192" i="41"/>
  <c r="BD192" i="41"/>
  <c r="BF192" i="41"/>
  <c r="AS192" i="41"/>
  <c r="AU192" i="41"/>
  <c r="AT192" i="41"/>
  <c r="AJ192" i="41"/>
  <c r="AH192" i="41"/>
  <c r="Y192" i="41"/>
  <c r="X192" i="41"/>
  <c r="W192" i="41"/>
  <c r="N192" i="41"/>
  <c r="M192" i="41"/>
  <c r="L192" i="41"/>
  <c r="BE191" i="41"/>
  <c r="BD191" i="41"/>
  <c r="BF191" i="41"/>
  <c r="AS191" i="41"/>
  <c r="AT191" i="41"/>
  <c r="AH191" i="41"/>
  <c r="Y191" i="41"/>
  <c r="X191" i="41"/>
  <c r="W191" i="41"/>
  <c r="N191" i="41"/>
  <c r="M191" i="41"/>
  <c r="L191" i="41"/>
  <c r="BE190" i="41"/>
  <c r="BD190" i="41"/>
  <c r="BF190" i="41"/>
  <c r="AS190" i="41"/>
  <c r="AT190" i="41"/>
  <c r="AH190" i="41"/>
  <c r="Y190" i="41"/>
  <c r="X190" i="41"/>
  <c r="W190" i="41"/>
  <c r="W193" i="41" s="1"/>
  <c r="N190" i="41"/>
  <c r="M190" i="41"/>
  <c r="L190" i="41"/>
  <c r="BE184" i="41"/>
  <c r="BD184" i="41"/>
  <c r="BF184" i="41"/>
  <c r="AS184" i="41"/>
  <c r="AT184" i="41"/>
  <c r="AH184" i="41"/>
  <c r="Y184" i="41"/>
  <c r="X184" i="41"/>
  <c r="W184" i="41"/>
  <c r="N184" i="41"/>
  <c r="M184" i="41"/>
  <c r="L184" i="41"/>
  <c r="BE183" i="41"/>
  <c r="BD183" i="41"/>
  <c r="BF183" i="41"/>
  <c r="AS183" i="41"/>
  <c r="AT183" i="41"/>
  <c r="AJ183" i="41"/>
  <c r="AH183" i="41"/>
  <c r="Y183" i="41"/>
  <c r="X183" i="41"/>
  <c r="W183" i="41"/>
  <c r="N183" i="41"/>
  <c r="M183" i="41"/>
  <c r="L183" i="41"/>
  <c r="BE182" i="41"/>
  <c r="BD182" i="41"/>
  <c r="BF182" i="41"/>
  <c r="AS182" i="41"/>
  <c r="AT182" i="41"/>
  <c r="AJ182" i="41"/>
  <c r="AH182" i="41"/>
  <c r="Y182" i="41"/>
  <c r="X182" i="41"/>
  <c r="W182" i="41"/>
  <c r="N182" i="41"/>
  <c r="M182" i="41"/>
  <c r="L182" i="41"/>
  <c r="BE175" i="41"/>
  <c r="BD175" i="41"/>
  <c r="BF175" i="41"/>
  <c r="AS175" i="41"/>
  <c r="AT175" i="41"/>
  <c r="AJ175" i="41"/>
  <c r="AI175" i="41"/>
  <c r="AH175" i="41"/>
  <c r="Y175" i="41"/>
  <c r="X175" i="41"/>
  <c r="W175" i="41"/>
  <c r="N175" i="41"/>
  <c r="M175" i="41"/>
  <c r="L175" i="41"/>
  <c r="BE174" i="41"/>
  <c r="BE177" i="41" s="1"/>
  <c r="BD174" i="41"/>
  <c r="BF174" i="41"/>
  <c r="AS174" i="41"/>
  <c r="AS177" i="41" s="1"/>
  <c r="AU174" i="41"/>
  <c r="AT174" i="41"/>
  <c r="AT177" i="41" s="1"/>
  <c r="AH174" i="41"/>
  <c r="Y174" i="41"/>
  <c r="Y177" i="41" s="1"/>
  <c r="X174" i="41"/>
  <c r="W174" i="41"/>
  <c r="W177" i="41" s="1"/>
  <c r="N174" i="41"/>
  <c r="M174" i="41"/>
  <c r="M177" i="41" s="1"/>
  <c r="L174" i="41"/>
  <c r="L177" i="41" s="1"/>
  <c r="BE168" i="41"/>
  <c r="BD168" i="41"/>
  <c r="BF168" i="41"/>
  <c r="AS168" i="41"/>
  <c r="AT168" i="41"/>
  <c r="AJ168" i="41"/>
  <c r="AI168" i="41"/>
  <c r="AH168" i="41"/>
  <c r="Y168" i="41"/>
  <c r="X168" i="41"/>
  <c r="W168" i="41"/>
  <c r="N168" i="41"/>
  <c r="M168" i="41"/>
  <c r="L168" i="41"/>
  <c r="BE167" i="41"/>
  <c r="BD167" i="41"/>
  <c r="BF167" i="41"/>
  <c r="AS167" i="41"/>
  <c r="AU167" i="41"/>
  <c r="AT167" i="41"/>
  <c r="AI167" i="41"/>
  <c r="AH167" i="41"/>
  <c r="Y167" i="41"/>
  <c r="X167" i="41"/>
  <c r="W167" i="41"/>
  <c r="N167" i="41"/>
  <c r="M167" i="41"/>
  <c r="L167" i="41"/>
  <c r="BE166" i="41"/>
  <c r="BD166" i="41"/>
  <c r="BF166" i="41"/>
  <c r="AS166" i="41"/>
  <c r="AT166" i="41"/>
  <c r="AH166" i="41"/>
  <c r="Y166" i="41"/>
  <c r="X166" i="41"/>
  <c r="W166" i="41"/>
  <c r="N166" i="41"/>
  <c r="M166" i="41"/>
  <c r="L166" i="41"/>
  <c r="BE160" i="41"/>
  <c r="BD160" i="41"/>
  <c r="BF160" i="41"/>
  <c r="AS160" i="41"/>
  <c r="AT160" i="41"/>
  <c r="AH160" i="41"/>
  <c r="Y160" i="41"/>
  <c r="X160" i="41"/>
  <c r="W160" i="41"/>
  <c r="N160" i="41"/>
  <c r="M160" i="41"/>
  <c r="L160" i="41"/>
  <c r="BE159" i="41"/>
  <c r="BD159" i="41"/>
  <c r="BF159" i="41"/>
  <c r="AS159" i="41"/>
  <c r="AT159" i="41"/>
  <c r="AH159" i="41"/>
  <c r="Y159" i="41"/>
  <c r="X159" i="41"/>
  <c r="W159" i="41"/>
  <c r="N159" i="41"/>
  <c r="M159" i="41"/>
  <c r="L159" i="41"/>
  <c r="BE158" i="41"/>
  <c r="BD158" i="41"/>
  <c r="BF158" i="41"/>
  <c r="AS158" i="41"/>
  <c r="AT158" i="41"/>
  <c r="AJ158" i="41"/>
  <c r="AI158" i="41"/>
  <c r="AH158" i="41"/>
  <c r="Y158" i="41"/>
  <c r="X158" i="41"/>
  <c r="W158" i="41"/>
  <c r="N158" i="41"/>
  <c r="M158" i="41"/>
  <c r="L158" i="41"/>
  <c r="BE152" i="41"/>
  <c r="BD152" i="41"/>
  <c r="BF152" i="41"/>
  <c r="AS152" i="41"/>
  <c r="AT152" i="41"/>
  <c r="AH152" i="41"/>
  <c r="Y152" i="41"/>
  <c r="X152" i="41"/>
  <c r="W152" i="41"/>
  <c r="N152" i="41"/>
  <c r="M152" i="41"/>
  <c r="L152" i="41"/>
  <c r="BE151" i="41"/>
  <c r="BD151" i="41"/>
  <c r="BF151" i="41"/>
  <c r="AS151" i="41"/>
  <c r="AT151" i="41"/>
  <c r="AH151" i="41"/>
  <c r="Y151" i="41"/>
  <c r="X151" i="41"/>
  <c r="W151" i="41"/>
  <c r="N151" i="41"/>
  <c r="M151" i="41"/>
  <c r="L151" i="41"/>
  <c r="BE150" i="41"/>
  <c r="BD150" i="41"/>
  <c r="BF150" i="41"/>
  <c r="AS150" i="41"/>
  <c r="AT150" i="41"/>
  <c r="AJ150" i="41"/>
  <c r="AH150" i="41"/>
  <c r="Y150" i="41"/>
  <c r="X150" i="41"/>
  <c r="W150" i="41"/>
  <c r="N150" i="41"/>
  <c r="M150" i="41"/>
  <c r="L150" i="41"/>
  <c r="BE144" i="41"/>
  <c r="BD144" i="41"/>
  <c r="BF144" i="41"/>
  <c r="AS144" i="41"/>
  <c r="AT144" i="41"/>
  <c r="AH144" i="41"/>
  <c r="AH142" i="41"/>
  <c r="AH143" i="41"/>
  <c r="Y144" i="41"/>
  <c r="X144" i="41"/>
  <c r="W144" i="41"/>
  <c r="N144" i="41"/>
  <c r="M144" i="41"/>
  <c r="L144" i="41"/>
  <c r="BE143" i="41"/>
  <c r="BD143" i="41"/>
  <c r="BF143" i="41"/>
  <c r="AS143" i="41"/>
  <c r="AT143" i="41"/>
  <c r="AJ143" i="41"/>
  <c r="AI143" i="41"/>
  <c r="Y143" i="41"/>
  <c r="X143" i="41"/>
  <c r="W143" i="41"/>
  <c r="N143" i="41"/>
  <c r="M143" i="41"/>
  <c r="L143" i="41"/>
  <c r="BE142" i="41"/>
  <c r="BD142" i="41"/>
  <c r="BF142" i="41"/>
  <c r="AS142" i="41"/>
  <c r="AU142" i="41"/>
  <c r="AT142" i="41"/>
  <c r="Y142" i="41"/>
  <c r="X142" i="41"/>
  <c r="W142" i="41"/>
  <c r="N142" i="41"/>
  <c r="M142" i="41"/>
  <c r="L142" i="41"/>
  <c r="BE136" i="41"/>
  <c r="BD136" i="41"/>
  <c r="AS136" i="41"/>
  <c r="AT136" i="41"/>
  <c r="AI136" i="41"/>
  <c r="AH136" i="41"/>
  <c r="Y136" i="41"/>
  <c r="X136" i="41"/>
  <c r="W136" i="41"/>
  <c r="N136" i="41"/>
  <c r="M136" i="41"/>
  <c r="L136" i="41"/>
  <c r="BE135" i="41"/>
  <c r="BD135" i="41"/>
  <c r="BF135" i="41"/>
  <c r="AS135" i="41"/>
  <c r="AU135" i="41"/>
  <c r="AT135" i="41"/>
  <c r="AH135" i="41"/>
  <c r="Y135" i="41"/>
  <c r="X135" i="41"/>
  <c r="W135" i="41"/>
  <c r="N135" i="41"/>
  <c r="M135" i="41"/>
  <c r="L135" i="41"/>
  <c r="BE134" i="41"/>
  <c r="BD134" i="41"/>
  <c r="BF134" i="41"/>
  <c r="AS134" i="41"/>
  <c r="AT134" i="41"/>
  <c r="AH134" i="41"/>
  <c r="Y134" i="41"/>
  <c r="X134" i="41"/>
  <c r="W134" i="41"/>
  <c r="N134" i="41"/>
  <c r="M134" i="41"/>
  <c r="L134" i="41"/>
  <c r="BE128" i="41"/>
  <c r="BD128" i="41"/>
  <c r="BF128" i="41"/>
  <c r="AS128" i="41"/>
  <c r="AU128" i="41"/>
  <c r="AT128" i="41"/>
  <c r="AJ128" i="41"/>
  <c r="AH128" i="41"/>
  <c r="Y128" i="41"/>
  <c r="X128" i="41"/>
  <c r="W128" i="41"/>
  <c r="N128" i="41"/>
  <c r="M128" i="41"/>
  <c r="L128" i="41"/>
  <c r="BE127" i="41"/>
  <c r="BD127" i="41"/>
  <c r="BF127" i="41"/>
  <c r="AS127" i="41"/>
  <c r="AT127" i="41"/>
  <c r="AH127" i="41"/>
  <c r="Y127" i="41"/>
  <c r="X127" i="41"/>
  <c r="W127" i="41"/>
  <c r="N127" i="41"/>
  <c r="M127" i="41"/>
  <c r="L127" i="41"/>
  <c r="BE126" i="41"/>
  <c r="BD126" i="41"/>
  <c r="BF126" i="41"/>
  <c r="AS126" i="41"/>
  <c r="AT126" i="41"/>
  <c r="AH126" i="41"/>
  <c r="Y126" i="41"/>
  <c r="X126" i="41"/>
  <c r="W126" i="41"/>
  <c r="N126" i="41"/>
  <c r="M126" i="41"/>
  <c r="L126" i="41"/>
  <c r="BE120" i="41"/>
  <c r="BD120" i="41"/>
  <c r="BF120" i="41"/>
  <c r="AS120" i="41"/>
  <c r="AH120" i="41"/>
  <c r="Y120" i="41"/>
  <c r="X120" i="41"/>
  <c r="W120" i="41"/>
  <c r="N120" i="41"/>
  <c r="M120" i="41"/>
  <c r="L120" i="41"/>
  <c r="BE119" i="41"/>
  <c r="BD119" i="41"/>
  <c r="BF119" i="41"/>
  <c r="AS119" i="41"/>
  <c r="AT119" i="41"/>
  <c r="AH119" i="41"/>
  <c r="Y119" i="41"/>
  <c r="X119" i="41"/>
  <c r="W119" i="41"/>
  <c r="N119" i="41"/>
  <c r="M119" i="41"/>
  <c r="L119" i="41"/>
  <c r="BE118" i="41"/>
  <c r="BD118" i="41"/>
  <c r="BF118" i="41"/>
  <c r="AS118" i="41"/>
  <c r="AT118" i="41"/>
  <c r="AJ118" i="41"/>
  <c r="AH118" i="41"/>
  <c r="Y118" i="41"/>
  <c r="X118" i="41"/>
  <c r="W118" i="41"/>
  <c r="N118" i="41"/>
  <c r="M118" i="41"/>
  <c r="L118" i="41"/>
  <c r="BE112" i="41"/>
  <c r="BD112" i="41"/>
  <c r="BF112" i="41"/>
  <c r="AS112" i="41"/>
  <c r="AT112" i="41"/>
  <c r="AJ112" i="41"/>
  <c r="AH112" i="41"/>
  <c r="Y112" i="41"/>
  <c r="X112" i="41"/>
  <c r="W112" i="41"/>
  <c r="N112" i="41"/>
  <c r="M112" i="41"/>
  <c r="L112" i="41"/>
  <c r="BE111" i="41"/>
  <c r="BD111" i="41"/>
  <c r="BF111" i="41"/>
  <c r="AS111" i="41"/>
  <c r="AT111" i="41"/>
  <c r="AI111" i="41"/>
  <c r="AH111" i="41"/>
  <c r="Y111" i="41"/>
  <c r="X111" i="41"/>
  <c r="W111" i="41"/>
  <c r="N111" i="41"/>
  <c r="M111" i="41"/>
  <c r="L111" i="41"/>
  <c r="BE110" i="41"/>
  <c r="BD110" i="41"/>
  <c r="BF110" i="41"/>
  <c r="AS110" i="41"/>
  <c r="AU110" i="41"/>
  <c r="AT110" i="41"/>
  <c r="AH110" i="41"/>
  <c r="Y110" i="41"/>
  <c r="X110" i="41"/>
  <c r="W110" i="41"/>
  <c r="N110" i="41"/>
  <c r="M110" i="41"/>
  <c r="L110" i="41"/>
  <c r="BE104" i="41"/>
  <c r="BD104" i="41"/>
  <c r="AS104" i="41"/>
  <c r="AT104" i="41"/>
  <c r="AI104" i="41"/>
  <c r="AH104" i="41"/>
  <c r="Y104" i="41"/>
  <c r="X104" i="41"/>
  <c r="W104" i="41"/>
  <c r="N104" i="41"/>
  <c r="M104" i="41"/>
  <c r="L104" i="41"/>
  <c r="BE103" i="41"/>
  <c r="BD103" i="41"/>
  <c r="BF103" i="41"/>
  <c r="AS103" i="41"/>
  <c r="AU103" i="41"/>
  <c r="AT103" i="41"/>
  <c r="AI103" i="41"/>
  <c r="AH103" i="41"/>
  <c r="Y103" i="41"/>
  <c r="X103" i="41"/>
  <c r="W103" i="41"/>
  <c r="N103" i="41"/>
  <c r="M103" i="41"/>
  <c r="L103" i="41"/>
  <c r="BE102" i="41"/>
  <c r="BD102" i="41"/>
  <c r="BF102" i="41"/>
  <c r="AS102" i="41"/>
  <c r="AT102" i="41"/>
  <c r="AI102" i="41"/>
  <c r="AH102" i="41"/>
  <c r="Y102" i="41"/>
  <c r="X102" i="41"/>
  <c r="W102" i="41"/>
  <c r="N102" i="41"/>
  <c r="M102" i="41"/>
  <c r="L102" i="41"/>
  <c r="BE96" i="41"/>
  <c r="BD96" i="41"/>
  <c r="BF96" i="41"/>
  <c r="AS96" i="41"/>
  <c r="AU96" i="41"/>
  <c r="AT96" i="41"/>
  <c r="AH96" i="41"/>
  <c r="Y96" i="41"/>
  <c r="X96" i="41"/>
  <c r="W96" i="41"/>
  <c r="N96" i="41"/>
  <c r="M96" i="41"/>
  <c r="L96" i="41"/>
  <c r="BE95" i="41"/>
  <c r="BD95" i="41"/>
  <c r="BF95" i="41"/>
  <c r="AS95" i="41"/>
  <c r="AT95" i="41"/>
  <c r="AH95" i="41"/>
  <c r="Y95" i="41"/>
  <c r="X95" i="41"/>
  <c r="W95" i="41"/>
  <c r="N95" i="41"/>
  <c r="M95" i="41"/>
  <c r="L95" i="41"/>
  <c r="BE94" i="41"/>
  <c r="BD94" i="41"/>
  <c r="BF94" i="41"/>
  <c r="AS94" i="41"/>
  <c r="AH94" i="41"/>
  <c r="Y94" i="41"/>
  <c r="X94" i="41"/>
  <c r="W94" i="41"/>
  <c r="N94" i="41"/>
  <c r="M94" i="41"/>
  <c r="L94" i="41"/>
  <c r="BE88" i="41"/>
  <c r="BD88" i="41"/>
  <c r="AS88" i="41"/>
  <c r="AT88" i="41"/>
  <c r="AH88" i="41"/>
  <c r="Y88" i="41"/>
  <c r="X88" i="41"/>
  <c r="W88" i="41"/>
  <c r="N88" i="41"/>
  <c r="M88" i="41"/>
  <c r="L88" i="41"/>
  <c r="BE87" i="41"/>
  <c r="BD87" i="41"/>
  <c r="BF87" i="41"/>
  <c r="AS87" i="41"/>
  <c r="AT87" i="41"/>
  <c r="AH87" i="41"/>
  <c r="Y87" i="41"/>
  <c r="X87" i="41"/>
  <c r="W87" i="41"/>
  <c r="N87" i="41"/>
  <c r="M87" i="41"/>
  <c r="L87" i="41"/>
  <c r="BE86" i="41"/>
  <c r="BD86" i="41"/>
  <c r="BF86" i="41"/>
  <c r="AS86" i="41"/>
  <c r="AT86" i="41"/>
  <c r="AH86" i="41"/>
  <c r="Y86" i="41"/>
  <c r="X86" i="41"/>
  <c r="W86" i="41"/>
  <c r="N86" i="41"/>
  <c r="M86" i="41"/>
  <c r="L86" i="41"/>
  <c r="BF80" i="41"/>
  <c r="BE80" i="41"/>
  <c r="BD80" i="41"/>
  <c r="AS80" i="41"/>
  <c r="AU80" i="41"/>
  <c r="AT80" i="41"/>
  <c r="AH80" i="41"/>
  <c r="Y80" i="41"/>
  <c r="X80" i="41"/>
  <c r="W80" i="41"/>
  <c r="N80" i="41"/>
  <c r="M80" i="41"/>
  <c r="L80" i="41"/>
  <c r="BF79" i="41"/>
  <c r="BE79" i="41"/>
  <c r="BD79" i="41"/>
  <c r="AS79" i="41"/>
  <c r="AU79" i="41"/>
  <c r="AT79" i="41"/>
  <c r="AH79" i="41"/>
  <c r="Y79" i="41"/>
  <c r="X79" i="41"/>
  <c r="W79" i="41"/>
  <c r="N79" i="41"/>
  <c r="M79" i="41"/>
  <c r="L79" i="41"/>
  <c r="BF78" i="41"/>
  <c r="BE78" i="41"/>
  <c r="BD78" i="41"/>
  <c r="AS78" i="41"/>
  <c r="AU78" i="41"/>
  <c r="AT78" i="41"/>
  <c r="AI78" i="41"/>
  <c r="AH78" i="41"/>
  <c r="Y78" i="41"/>
  <c r="X78" i="41"/>
  <c r="W78" i="41"/>
  <c r="N78" i="41"/>
  <c r="M78" i="41"/>
  <c r="L78" i="41"/>
  <c r="BF72" i="41"/>
  <c r="BE72" i="41"/>
  <c r="BD72" i="41"/>
  <c r="AS72" i="41"/>
  <c r="AU72" i="41"/>
  <c r="AT72" i="41"/>
  <c r="AH72" i="41"/>
  <c r="Y72" i="41"/>
  <c r="X72" i="41"/>
  <c r="W72" i="41"/>
  <c r="N72" i="41"/>
  <c r="M72" i="41"/>
  <c r="L72" i="41"/>
  <c r="BF71" i="41"/>
  <c r="BE71" i="41"/>
  <c r="BD71" i="41"/>
  <c r="AT71" i="41"/>
  <c r="AS71" i="41"/>
  <c r="AU71" i="41"/>
  <c r="AJ71" i="41"/>
  <c r="AI71" i="41"/>
  <c r="AH71" i="41"/>
  <c r="Y71" i="41"/>
  <c r="X71" i="41"/>
  <c r="W71" i="41"/>
  <c r="N71" i="41"/>
  <c r="M71" i="41"/>
  <c r="L71" i="41"/>
  <c r="BF70" i="41"/>
  <c r="BE70" i="41"/>
  <c r="BD70" i="41"/>
  <c r="AU70" i="41"/>
  <c r="AT70" i="41"/>
  <c r="AS70" i="41"/>
  <c r="AJ70" i="41"/>
  <c r="AI70" i="41"/>
  <c r="AH70" i="41"/>
  <c r="Y70" i="41"/>
  <c r="X70" i="41"/>
  <c r="W70" i="41"/>
  <c r="N70" i="41"/>
  <c r="M70" i="41"/>
  <c r="L70" i="41"/>
  <c r="BF64" i="41"/>
  <c r="BE64" i="41"/>
  <c r="BD64" i="41"/>
  <c r="AU64" i="41"/>
  <c r="AT64" i="41"/>
  <c r="AS64" i="41"/>
  <c r="AJ64" i="41"/>
  <c r="AI64" i="41"/>
  <c r="AH64" i="41"/>
  <c r="Y64" i="41"/>
  <c r="X64" i="41"/>
  <c r="W64" i="41"/>
  <c r="N64" i="41"/>
  <c r="M64" i="41"/>
  <c r="L64" i="41"/>
  <c r="BF63" i="41"/>
  <c r="BE63" i="41"/>
  <c r="BD63" i="41"/>
  <c r="AU63" i="41"/>
  <c r="AT63" i="41"/>
  <c r="AS63" i="41"/>
  <c r="AJ63" i="41"/>
  <c r="AI63" i="41"/>
  <c r="AH63" i="41"/>
  <c r="Y63" i="41"/>
  <c r="X63" i="41"/>
  <c r="W63" i="41"/>
  <c r="N63" i="41"/>
  <c r="M63" i="41"/>
  <c r="L63" i="41"/>
  <c r="BF62" i="41"/>
  <c r="BE62" i="41"/>
  <c r="BD62" i="41"/>
  <c r="AU62" i="41"/>
  <c r="AT62" i="41"/>
  <c r="AS62" i="41"/>
  <c r="AJ62" i="41"/>
  <c r="AI62" i="41"/>
  <c r="AH62" i="41"/>
  <c r="Y62" i="41"/>
  <c r="X62" i="41"/>
  <c r="W62" i="41"/>
  <c r="N62" i="41"/>
  <c r="M62" i="41"/>
  <c r="L62" i="41"/>
  <c r="BF56" i="41"/>
  <c r="BE56" i="41"/>
  <c r="BD56" i="41"/>
  <c r="AU56" i="41"/>
  <c r="AT56" i="41"/>
  <c r="AS56" i="41"/>
  <c r="AJ56" i="41"/>
  <c r="AI56" i="41"/>
  <c r="AH56" i="41"/>
  <c r="Y56" i="41"/>
  <c r="X56" i="41"/>
  <c r="W56" i="41"/>
  <c r="N56" i="41"/>
  <c r="M56" i="41"/>
  <c r="L56" i="41"/>
  <c r="BF55" i="41"/>
  <c r="BE55" i="41"/>
  <c r="BD55" i="41"/>
  <c r="AU55" i="41"/>
  <c r="AT55" i="41"/>
  <c r="AS55" i="41"/>
  <c r="AJ55" i="41"/>
  <c r="AI55" i="41"/>
  <c r="AH55" i="41"/>
  <c r="Y55" i="41"/>
  <c r="X55" i="41"/>
  <c r="W55" i="41"/>
  <c r="N55" i="41"/>
  <c r="M55" i="41"/>
  <c r="L55" i="41"/>
  <c r="BF54" i="41"/>
  <c r="BE54" i="41"/>
  <c r="BD54" i="41"/>
  <c r="AU54" i="41"/>
  <c r="AT54" i="41"/>
  <c r="AS54" i="41"/>
  <c r="AJ54" i="41"/>
  <c r="AI54" i="41"/>
  <c r="AH54" i="41"/>
  <c r="Y54" i="41"/>
  <c r="X54" i="41"/>
  <c r="W54" i="41"/>
  <c r="N54" i="41"/>
  <c r="M54" i="41"/>
  <c r="L54" i="41"/>
  <c r="BF48" i="41"/>
  <c r="BE48" i="41"/>
  <c r="BD48" i="41"/>
  <c r="AU48" i="41"/>
  <c r="AT48" i="41"/>
  <c r="AS48" i="41"/>
  <c r="AJ48" i="41"/>
  <c r="AI48" i="41"/>
  <c r="AH48" i="41"/>
  <c r="Y48" i="41"/>
  <c r="X48" i="41"/>
  <c r="W48" i="41"/>
  <c r="N48" i="41"/>
  <c r="M48" i="41"/>
  <c r="L48" i="41"/>
  <c r="BF47" i="41"/>
  <c r="BE47" i="41"/>
  <c r="BD47" i="41"/>
  <c r="AU47" i="41"/>
  <c r="AT47" i="41"/>
  <c r="AS47" i="41"/>
  <c r="AJ47" i="41"/>
  <c r="AI47" i="41"/>
  <c r="AH47" i="41"/>
  <c r="Y47" i="41"/>
  <c r="X47" i="41"/>
  <c r="W47" i="41"/>
  <c r="N47" i="41"/>
  <c r="M47" i="41"/>
  <c r="L47" i="41"/>
  <c r="BF46" i="41"/>
  <c r="BE46" i="41"/>
  <c r="BD46" i="41"/>
  <c r="AU46" i="41"/>
  <c r="AT46" i="41"/>
  <c r="AS46" i="41"/>
  <c r="AJ46" i="41"/>
  <c r="AI46" i="41"/>
  <c r="AH46" i="41"/>
  <c r="Y46" i="41"/>
  <c r="X46" i="41"/>
  <c r="W46" i="41"/>
  <c r="N46" i="41"/>
  <c r="M46" i="41"/>
  <c r="L46" i="41"/>
  <c r="BF40" i="41"/>
  <c r="BE40" i="41"/>
  <c r="BD40" i="41"/>
  <c r="AU40" i="41"/>
  <c r="AT40" i="41"/>
  <c r="AS40" i="41"/>
  <c r="AJ40" i="41"/>
  <c r="AI40" i="41"/>
  <c r="AH40" i="41"/>
  <c r="Y40" i="41"/>
  <c r="X40" i="41"/>
  <c r="W40" i="41"/>
  <c r="N40" i="41"/>
  <c r="M40" i="41"/>
  <c r="L40" i="41"/>
  <c r="BF39" i="41"/>
  <c r="BE39" i="41"/>
  <c r="BD39" i="41"/>
  <c r="AU39" i="41"/>
  <c r="AT39" i="41"/>
  <c r="AS39" i="41"/>
  <c r="AJ39" i="41"/>
  <c r="AI39" i="41"/>
  <c r="AH39" i="41"/>
  <c r="Y39" i="41"/>
  <c r="X39" i="41"/>
  <c r="W39" i="41"/>
  <c r="N39" i="41"/>
  <c r="M39" i="41"/>
  <c r="L39" i="41"/>
  <c r="BF38" i="41"/>
  <c r="BE38" i="41"/>
  <c r="BD38" i="41"/>
  <c r="AU38" i="41"/>
  <c r="AT38" i="41"/>
  <c r="AS38" i="41"/>
  <c r="AJ38" i="41"/>
  <c r="AI38" i="41"/>
  <c r="AH38" i="41"/>
  <c r="Y38" i="41"/>
  <c r="X38" i="41"/>
  <c r="W38" i="41"/>
  <c r="N38" i="41"/>
  <c r="M38" i="41"/>
  <c r="L38" i="41"/>
  <c r="BF32" i="41"/>
  <c r="BE32" i="41"/>
  <c r="BD32" i="41"/>
  <c r="AU32" i="41"/>
  <c r="AT32" i="41"/>
  <c r="AS32" i="41"/>
  <c r="AJ32" i="41"/>
  <c r="AI32" i="41"/>
  <c r="AH32" i="41"/>
  <c r="Y32" i="41"/>
  <c r="X32" i="41"/>
  <c r="W32" i="41"/>
  <c r="N32" i="41"/>
  <c r="M32" i="41"/>
  <c r="L32" i="41"/>
  <c r="BF31" i="41"/>
  <c r="BE31" i="41"/>
  <c r="BD31" i="41"/>
  <c r="AU31" i="41"/>
  <c r="AT31" i="41"/>
  <c r="AS31" i="41"/>
  <c r="AJ31" i="41"/>
  <c r="AI31" i="41"/>
  <c r="AH31" i="41"/>
  <c r="Y31" i="41"/>
  <c r="X31" i="41"/>
  <c r="W31" i="41"/>
  <c r="N31" i="41"/>
  <c r="M31" i="41"/>
  <c r="L31" i="41"/>
  <c r="BF30" i="41"/>
  <c r="BE30" i="41"/>
  <c r="BD30" i="41"/>
  <c r="AU30" i="41"/>
  <c r="AT30" i="41"/>
  <c r="AS30" i="41"/>
  <c r="AJ30" i="41"/>
  <c r="AI30" i="41"/>
  <c r="AH30" i="41"/>
  <c r="Y30" i="41"/>
  <c r="X30" i="41"/>
  <c r="W30" i="41"/>
  <c r="N30" i="41"/>
  <c r="M30" i="41"/>
  <c r="L30" i="41"/>
  <c r="BF24" i="41"/>
  <c r="BE24" i="41"/>
  <c r="BD24" i="41"/>
  <c r="AU24" i="41"/>
  <c r="AT24" i="41"/>
  <c r="AS24" i="41"/>
  <c r="AJ24" i="41"/>
  <c r="AI24" i="41"/>
  <c r="AH24" i="41"/>
  <c r="Y24" i="41"/>
  <c r="X24" i="41"/>
  <c r="W24" i="41"/>
  <c r="N24" i="41"/>
  <c r="M24" i="41"/>
  <c r="L24" i="41"/>
  <c r="BF23" i="41"/>
  <c r="BE23" i="41"/>
  <c r="BD23" i="41"/>
  <c r="AU23" i="41"/>
  <c r="AT23" i="41"/>
  <c r="AS23" i="41"/>
  <c r="AJ23" i="41"/>
  <c r="AI23" i="41"/>
  <c r="AH23" i="41"/>
  <c r="Y23" i="41"/>
  <c r="X23" i="41"/>
  <c r="W23" i="41"/>
  <c r="N23" i="41"/>
  <c r="M23" i="41"/>
  <c r="L23" i="41"/>
  <c r="BF22" i="41"/>
  <c r="BE22" i="41"/>
  <c r="BD22" i="41"/>
  <c r="AU22" i="41"/>
  <c r="AT22" i="41"/>
  <c r="AS22" i="41"/>
  <c r="AJ22" i="41"/>
  <c r="AI22" i="41"/>
  <c r="AH22" i="41"/>
  <c r="Y22" i="41"/>
  <c r="X22" i="41"/>
  <c r="W22" i="41"/>
  <c r="N22" i="41"/>
  <c r="M22" i="41"/>
  <c r="L22" i="41"/>
  <c r="BF16" i="41"/>
  <c r="BE16" i="41"/>
  <c r="BD16" i="41"/>
  <c r="AU16" i="41"/>
  <c r="AT16" i="41"/>
  <c r="AS16" i="41"/>
  <c r="AJ16" i="41"/>
  <c r="AI16" i="41"/>
  <c r="AH16" i="41"/>
  <c r="Y16" i="41"/>
  <c r="X16" i="41"/>
  <c r="W16" i="41"/>
  <c r="N16" i="41"/>
  <c r="M16" i="41"/>
  <c r="L16" i="41"/>
  <c r="BF15" i="41"/>
  <c r="BE15" i="41"/>
  <c r="BD15" i="41"/>
  <c r="AU15" i="41"/>
  <c r="AT15" i="41"/>
  <c r="AS15" i="41"/>
  <c r="AJ15" i="41"/>
  <c r="AI15" i="41"/>
  <c r="AH15" i="41"/>
  <c r="Y15" i="41"/>
  <c r="X15" i="41"/>
  <c r="W15" i="41"/>
  <c r="N15" i="41"/>
  <c r="M15" i="41"/>
  <c r="L15" i="41"/>
  <c r="BF14" i="41"/>
  <c r="BE14" i="41"/>
  <c r="BD14" i="41"/>
  <c r="AU14" i="41"/>
  <c r="AT14" i="41"/>
  <c r="AS14" i="41"/>
  <c r="AJ14" i="41"/>
  <c r="AI14" i="41"/>
  <c r="AH14" i="41"/>
  <c r="Y14" i="41"/>
  <c r="X14" i="41"/>
  <c r="W14" i="41"/>
  <c r="N14" i="41"/>
  <c r="M14" i="41"/>
  <c r="L14" i="41"/>
  <c r="AU160" i="41"/>
  <c r="AT200" i="41"/>
  <c r="BF88" i="41"/>
  <c r="AT94" i="41"/>
  <c r="BF136" i="41"/>
  <c r="BF104" i="41"/>
  <c r="AT120" i="41"/>
  <c r="AW240" i="40"/>
  <c r="AW245" i="40" s="1"/>
  <c r="AV240" i="40"/>
  <c r="AV245" i="40" s="1"/>
  <c r="AU240" i="40"/>
  <c r="AU245" i="40" s="1"/>
  <c r="AT240" i="40"/>
  <c r="AT245" i="40" s="1"/>
  <c r="AS240" i="40"/>
  <c r="AS245" i="40" s="1"/>
  <c r="AR240" i="40"/>
  <c r="AR245" i="40" s="1"/>
  <c r="AQ240" i="40"/>
  <c r="AQ245" i="40" s="1"/>
  <c r="AP240" i="40"/>
  <c r="AP245" i="40" s="1"/>
  <c r="AO240" i="40"/>
  <c r="AO245" i="40" s="1"/>
  <c r="AN240" i="40"/>
  <c r="AN245" i="40" s="1"/>
  <c r="AK240" i="40"/>
  <c r="AK245" i="40" s="1"/>
  <c r="AJ240" i="40"/>
  <c r="AJ245" i="40" s="1"/>
  <c r="AI240" i="40"/>
  <c r="AI245" i="40" s="1"/>
  <c r="AH240" i="40"/>
  <c r="AH245" i="40" s="1"/>
  <c r="AG240" i="40"/>
  <c r="AG245" i="40" s="1"/>
  <c r="AF240" i="40"/>
  <c r="AF245" i="40" s="1"/>
  <c r="AE240" i="40"/>
  <c r="AE245" i="40" s="1"/>
  <c r="AD240" i="40"/>
  <c r="AD245" i="40" s="1"/>
  <c r="AC240" i="40"/>
  <c r="AC245" i="40" s="1"/>
  <c r="AB240" i="40"/>
  <c r="AB245" i="40" s="1"/>
  <c r="Y240" i="40"/>
  <c r="X240" i="40"/>
  <c r="X245" i="40" s="1"/>
  <c r="W240" i="40"/>
  <c r="W245" i="40" s="1"/>
  <c r="V240" i="40"/>
  <c r="U240" i="40"/>
  <c r="U245" i="40" s="1"/>
  <c r="T240" i="40"/>
  <c r="T245" i="40" s="1"/>
  <c r="S240" i="40"/>
  <c r="S245" i="40" s="1"/>
  <c r="R240" i="40"/>
  <c r="R245" i="40" s="1"/>
  <c r="Q240" i="40"/>
  <c r="Q245" i="40" s="1"/>
  <c r="P240" i="40"/>
  <c r="P245" i="40" s="1"/>
  <c r="AW239" i="40"/>
  <c r="AW244" i="40" s="1"/>
  <c r="AV239" i="40"/>
  <c r="AV244" i="40" s="1"/>
  <c r="AU239" i="40"/>
  <c r="AU244" i="40" s="1"/>
  <c r="AT239" i="40"/>
  <c r="AT244" i="40" s="1"/>
  <c r="AS239" i="40"/>
  <c r="AS244" i="40" s="1"/>
  <c r="AR239" i="40"/>
  <c r="AR244" i="40" s="1"/>
  <c r="AQ239" i="40"/>
  <c r="AQ244" i="40" s="1"/>
  <c r="AP239" i="40"/>
  <c r="AP244" i="40" s="1"/>
  <c r="AO239" i="40"/>
  <c r="AO244" i="40" s="1"/>
  <c r="AN239" i="40"/>
  <c r="AN244" i="40" s="1"/>
  <c r="AK239" i="40"/>
  <c r="AK244" i="40" s="1"/>
  <c r="AJ239" i="40"/>
  <c r="AJ244" i="40" s="1"/>
  <c r="AI239" i="40"/>
  <c r="AI244" i="40" s="1"/>
  <c r="AH239" i="40"/>
  <c r="AH244" i="40" s="1"/>
  <c r="AG239" i="40"/>
  <c r="AG244" i="40" s="1"/>
  <c r="AF239" i="40"/>
  <c r="AE239" i="40"/>
  <c r="AE244" i="40" s="1"/>
  <c r="AD239" i="40"/>
  <c r="AD244" i="40" s="1"/>
  <c r="AC239" i="40"/>
  <c r="AC244" i="40" s="1"/>
  <c r="AB239" i="40"/>
  <c r="AB244" i="40" s="1"/>
  <c r="Y239" i="40"/>
  <c r="Y244" i="40" s="1"/>
  <c r="X239" i="40"/>
  <c r="X244" i="40" s="1"/>
  <c r="W239" i="40"/>
  <c r="W244" i="40" s="1"/>
  <c r="V239" i="40"/>
  <c r="V244" i="40" s="1"/>
  <c r="U239" i="40"/>
  <c r="U244" i="40" s="1"/>
  <c r="T239" i="40"/>
  <c r="T244" i="40" s="1"/>
  <c r="S239" i="40"/>
  <c r="S244" i="40" s="1"/>
  <c r="R239" i="40"/>
  <c r="R244" i="40" s="1"/>
  <c r="Q239" i="40"/>
  <c r="Q244" i="40" s="1"/>
  <c r="P239" i="40"/>
  <c r="P244" i="40" s="1"/>
  <c r="AW238" i="40"/>
  <c r="AW243" i="40" s="1"/>
  <c r="AV238" i="40"/>
  <c r="AU238" i="40"/>
  <c r="AU243" i="40" s="1"/>
  <c r="AT238" i="40"/>
  <c r="AT243" i="40" s="1"/>
  <c r="AS238" i="40"/>
  <c r="AS243" i="40" s="1"/>
  <c r="AR238" i="40"/>
  <c r="AR243" i="40" s="1"/>
  <c r="AQ238" i="40"/>
  <c r="AQ243" i="40" s="1"/>
  <c r="AP238" i="40"/>
  <c r="AP243" i="40" s="1"/>
  <c r="AO238" i="40"/>
  <c r="AO243" i="40" s="1"/>
  <c r="AN238" i="40"/>
  <c r="AN243" i="40" s="1"/>
  <c r="AK238" i="40"/>
  <c r="AK243" i="40" s="1"/>
  <c r="AJ238" i="40"/>
  <c r="AJ243" i="40" s="1"/>
  <c r="AI238" i="40"/>
  <c r="AI243" i="40" s="1"/>
  <c r="AH238" i="40"/>
  <c r="AH243" i="40" s="1"/>
  <c r="AG238" i="40"/>
  <c r="AG243" i="40" s="1"/>
  <c r="AF238" i="40"/>
  <c r="AF243" i="40" s="1"/>
  <c r="AE238" i="40"/>
  <c r="AE243" i="40" s="1"/>
  <c r="AD238" i="40"/>
  <c r="AD243" i="40" s="1"/>
  <c r="AC238" i="40"/>
  <c r="AC243" i="40" s="1"/>
  <c r="AB238" i="40"/>
  <c r="AB243" i="40" s="1"/>
  <c r="Y238" i="40"/>
  <c r="Y243" i="40" s="1"/>
  <c r="X238" i="40"/>
  <c r="X243" i="40" s="1"/>
  <c r="W238" i="40"/>
  <c r="W243" i="40" s="1"/>
  <c r="V238" i="40"/>
  <c r="V243" i="40" s="1"/>
  <c r="U238" i="40"/>
  <c r="U243" i="40" s="1"/>
  <c r="T238" i="40"/>
  <c r="T243" i="40" s="1"/>
  <c r="S238" i="40"/>
  <c r="S243" i="40" s="1"/>
  <c r="R238" i="40"/>
  <c r="R243" i="40" s="1"/>
  <c r="Q238" i="40"/>
  <c r="Q243" i="40" s="1"/>
  <c r="P238" i="40"/>
  <c r="P243" i="40" s="1"/>
  <c r="AW230" i="40"/>
  <c r="AW235" i="40"/>
  <c r="AV230" i="40"/>
  <c r="AV235" i="40" s="1"/>
  <c r="AU230" i="40"/>
  <c r="AU235" i="40" s="1"/>
  <c r="AT230" i="40"/>
  <c r="AS230" i="40"/>
  <c r="AS235" i="40" s="1"/>
  <c r="AR230" i="40"/>
  <c r="AR235" i="40" s="1"/>
  <c r="AQ230" i="40"/>
  <c r="AQ235" i="40" s="1"/>
  <c r="AP230" i="40"/>
  <c r="AP235" i="40" s="1"/>
  <c r="AO230" i="40"/>
  <c r="AO235" i="40" s="1"/>
  <c r="AN230" i="40"/>
  <c r="AN235" i="40" s="1"/>
  <c r="AK230" i="40"/>
  <c r="AK235" i="40" s="1"/>
  <c r="AJ230" i="40"/>
  <c r="AJ235" i="40" s="1"/>
  <c r="AI230" i="40"/>
  <c r="AI235" i="40" s="1"/>
  <c r="AH230" i="40"/>
  <c r="AH235" i="40" s="1"/>
  <c r="AG230" i="40"/>
  <c r="AG235" i="40" s="1"/>
  <c r="AF230" i="40"/>
  <c r="AF235" i="40" s="1"/>
  <c r="AE230" i="40"/>
  <c r="AE235" i="40" s="1"/>
  <c r="AD230" i="40"/>
  <c r="AD235" i="40" s="1"/>
  <c r="AC230" i="40"/>
  <c r="AC235" i="40" s="1"/>
  <c r="AB230" i="40"/>
  <c r="Y230" i="40"/>
  <c r="Y235" i="40" s="1"/>
  <c r="X230" i="40"/>
  <c r="X235" i="40" s="1"/>
  <c r="W230" i="40"/>
  <c r="W235" i="40" s="1"/>
  <c r="V230" i="40"/>
  <c r="V235" i="40" s="1"/>
  <c r="U230" i="40"/>
  <c r="U235" i="40" s="1"/>
  <c r="T230" i="40"/>
  <c r="T235" i="40" s="1"/>
  <c r="S230" i="40"/>
  <c r="S235" i="40" s="1"/>
  <c r="R230" i="40"/>
  <c r="R235" i="40" s="1"/>
  <c r="Q230" i="40"/>
  <c r="Q235" i="40" s="1"/>
  <c r="P230" i="40"/>
  <c r="P235" i="40" s="1"/>
  <c r="AW229" i="40"/>
  <c r="AW234" i="40" s="1"/>
  <c r="AV229" i="40"/>
  <c r="AV234" i="40" s="1"/>
  <c r="AU229" i="40"/>
  <c r="AU234" i="40" s="1"/>
  <c r="AT229" i="40"/>
  <c r="AT234" i="40" s="1"/>
  <c r="AS229" i="40"/>
  <c r="AS234" i="40" s="1"/>
  <c r="AR229" i="40"/>
  <c r="AQ229" i="40"/>
  <c r="AQ234" i="40" s="1"/>
  <c r="AP229" i="40"/>
  <c r="AP234" i="40" s="1"/>
  <c r="AO229" i="40"/>
  <c r="AO234" i="40" s="1"/>
  <c r="AN229" i="40"/>
  <c r="AN234" i="40" s="1"/>
  <c r="AK229" i="40"/>
  <c r="AK234" i="40" s="1"/>
  <c r="AJ229" i="40"/>
  <c r="AJ234" i="40" s="1"/>
  <c r="AI229" i="40"/>
  <c r="AI234" i="40" s="1"/>
  <c r="AH229" i="40"/>
  <c r="AH234" i="40" s="1"/>
  <c r="AG229" i="40"/>
  <c r="AG234" i="40" s="1"/>
  <c r="AF229" i="40"/>
  <c r="AF234" i="40" s="1"/>
  <c r="AE229" i="40"/>
  <c r="AE234" i="40" s="1"/>
  <c r="AD229" i="40"/>
  <c r="AD234" i="40" s="1"/>
  <c r="AC229" i="40"/>
  <c r="AC234" i="40" s="1"/>
  <c r="AB229" i="40"/>
  <c r="AB234" i="40" s="1"/>
  <c r="Y229" i="40"/>
  <c r="Y234" i="40" s="1"/>
  <c r="X229" i="40"/>
  <c r="X234" i="40" s="1"/>
  <c r="W229" i="40"/>
  <c r="W234" i="40" s="1"/>
  <c r="V229" i="40"/>
  <c r="V234" i="40" s="1"/>
  <c r="U229" i="40"/>
  <c r="U234" i="40" s="1"/>
  <c r="T229" i="40"/>
  <c r="T234" i="40" s="1"/>
  <c r="S229" i="40"/>
  <c r="S234" i="40" s="1"/>
  <c r="R229" i="40"/>
  <c r="R234" i="40" s="1"/>
  <c r="Q229" i="40"/>
  <c r="Q234" i="40" s="1"/>
  <c r="P229" i="40"/>
  <c r="P234" i="40" s="1"/>
  <c r="AW228" i="40"/>
  <c r="AW233" i="40" s="1"/>
  <c r="AV228" i="40"/>
  <c r="AV233" i="40" s="1"/>
  <c r="AU228" i="40"/>
  <c r="AU233" i="40" s="1"/>
  <c r="AT228" i="40"/>
  <c r="AT233" i="40" s="1"/>
  <c r="AS228" i="40"/>
  <c r="AS233" i="40"/>
  <c r="AR228" i="40"/>
  <c r="AR233" i="40" s="1"/>
  <c r="AQ228" i="40"/>
  <c r="AQ233" i="40" s="1"/>
  <c r="AP228" i="40"/>
  <c r="AP233" i="40" s="1"/>
  <c r="AP236" i="40" s="1"/>
  <c r="AO228" i="40"/>
  <c r="AO233" i="40" s="1"/>
  <c r="AN228" i="40"/>
  <c r="AK228" i="40"/>
  <c r="AK233" i="40" s="1"/>
  <c r="AJ228" i="40"/>
  <c r="AJ233" i="40" s="1"/>
  <c r="AI228" i="40"/>
  <c r="AI233" i="40" s="1"/>
  <c r="AH228" i="40"/>
  <c r="AH233" i="40" s="1"/>
  <c r="AG228" i="40"/>
  <c r="AG233" i="40" s="1"/>
  <c r="AF228" i="40"/>
  <c r="AF233" i="40" s="1"/>
  <c r="AE228" i="40"/>
  <c r="AE233" i="40" s="1"/>
  <c r="AD228" i="40"/>
  <c r="AD233" i="40" s="1"/>
  <c r="AC228" i="40"/>
  <c r="AC233" i="40" s="1"/>
  <c r="AB228" i="40"/>
  <c r="AB233" i="40" s="1"/>
  <c r="Y228" i="40"/>
  <c r="Y233" i="40"/>
  <c r="X228" i="40"/>
  <c r="X233" i="40" s="1"/>
  <c r="W228" i="40"/>
  <c r="W233" i="40" s="1"/>
  <c r="V228" i="40"/>
  <c r="V233" i="40" s="1"/>
  <c r="V236" i="40" s="1"/>
  <c r="U228" i="40"/>
  <c r="U233" i="40" s="1"/>
  <c r="T228" i="40"/>
  <c r="T233" i="40" s="1"/>
  <c r="S228" i="40"/>
  <c r="S233" i="40" s="1"/>
  <c r="R228" i="40"/>
  <c r="R233" i="40" s="1"/>
  <c r="Q228" i="40"/>
  <c r="Q233" i="40" s="1"/>
  <c r="P228" i="40"/>
  <c r="P233" i="40" s="1"/>
  <c r="AW220" i="40"/>
  <c r="AW225" i="40" s="1"/>
  <c r="AV220" i="40"/>
  <c r="AV225" i="40" s="1"/>
  <c r="AU220" i="40"/>
  <c r="AU225" i="40" s="1"/>
  <c r="AT220" i="40"/>
  <c r="AT225" i="40" s="1"/>
  <c r="AS220" i="40"/>
  <c r="AS225" i="40" s="1"/>
  <c r="AR220" i="40"/>
  <c r="AR225" i="40" s="1"/>
  <c r="AQ220" i="40"/>
  <c r="AQ225" i="40" s="1"/>
  <c r="AP220" i="40"/>
  <c r="AP225" i="40" s="1"/>
  <c r="AO220" i="40"/>
  <c r="AO225" i="40" s="1"/>
  <c r="AN220" i="40"/>
  <c r="AN225" i="40" s="1"/>
  <c r="AK220" i="40"/>
  <c r="AK225" i="40" s="1"/>
  <c r="AJ220" i="40"/>
  <c r="AJ225" i="40" s="1"/>
  <c r="AI220" i="40"/>
  <c r="AI225" i="40" s="1"/>
  <c r="AH220" i="40"/>
  <c r="AH225" i="40" s="1"/>
  <c r="AG220" i="40"/>
  <c r="AG225" i="40" s="1"/>
  <c r="AF220" i="40"/>
  <c r="AF225" i="40" s="1"/>
  <c r="AE220" i="40"/>
  <c r="AE225" i="40" s="1"/>
  <c r="AD220" i="40"/>
  <c r="AD225" i="40" s="1"/>
  <c r="AC220" i="40"/>
  <c r="AC225" i="40" s="1"/>
  <c r="AB220" i="40"/>
  <c r="AB225" i="40" s="1"/>
  <c r="Y220" i="40"/>
  <c r="Y225" i="40" s="1"/>
  <c r="X220" i="40"/>
  <c r="X225" i="40" s="1"/>
  <c r="W220" i="40"/>
  <c r="W225" i="40" s="1"/>
  <c r="V220" i="40"/>
  <c r="V225" i="40" s="1"/>
  <c r="U220" i="40"/>
  <c r="U225" i="40" s="1"/>
  <c r="T220" i="40"/>
  <c r="T225" i="40" s="1"/>
  <c r="S220" i="40"/>
  <c r="S225" i="40" s="1"/>
  <c r="R220" i="40"/>
  <c r="R225" i="40" s="1"/>
  <c r="Q220" i="40"/>
  <c r="Q225" i="40" s="1"/>
  <c r="P220" i="40"/>
  <c r="P225" i="40" s="1"/>
  <c r="AW219" i="40"/>
  <c r="AW224" i="40" s="1"/>
  <c r="AV219" i="40"/>
  <c r="AV224" i="40" s="1"/>
  <c r="AU219" i="40"/>
  <c r="AU224" i="40" s="1"/>
  <c r="AT219" i="40"/>
  <c r="AT224" i="40" s="1"/>
  <c r="AS219" i="40"/>
  <c r="AS224" i="40"/>
  <c r="AR219" i="40"/>
  <c r="AR224" i="40" s="1"/>
  <c r="AQ219" i="40"/>
  <c r="AQ224" i="40" s="1"/>
  <c r="AP219" i="40"/>
  <c r="AP224" i="40" s="1"/>
  <c r="AO219" i="40"/>
  <c r="AO224" i="40" s="1"/>
  <c r="AN219" i="40"/>
  <c r="AN224" i="40" s="1"/>
  <c r="AK219" i="40"/>
  <c r="AK224" i="40" s="1"/>
  <c r="AJ219" i="40"/>
  <c r="AJ224" i="40" s="1"/>
  <c r="AI219" i="40"/>
  <c r="AI224" i="40" s="1"/>
  <c r="AH219" i="40"/>
  <c r="AH224" i="40" s="1"/>
  <c r="AG219" i="40"/>
  <c r="AG224" i="40" s="1"/>
  <c r="AF219" i="40"/>
  <c r="AF224" i="40" s="1"/>
  <c r="AE219" i="40"/>
  <c r="AE224" i="40" s="1"/>
  <c r="AD219" i="40"/>
  <c r="AD224" i="40" s="1"/>
  <c r="AC219" i="40"/>
  <c r="AC224" i="40" s="1"/>
  <c r="AB219" i="40"/>
  <c r="Y219" i="40"/>
  <c r="Y224" i="40"/>
  <c r="X219" i="40"/>
  <c r="X224" i="40" s="1"/>
  <c r="W219" i="40"/>
  <c r="W224" i="40" s="1"/>
  <c r="V219" i="40"/>
  <c r="V224" i="40" s="1"/>
  <c r="U219" i="40"/>
  <c r="U224" i="40" s="1"/>
  <c r="T219" i="40"/>
  <c r="T224" i="40" s="1"/>
  <c r="S219" i="40"/>
  <c r="S224" i="40" s="1"/>
  <c r="R219" i="40"/>
  <c r="R224" i="40" s="1"/>
  <c r="Q219" i="40"/>
  <c r="Q224" i="40" s="1"/>
  <c r="P219" i="40"/>
  <c r="P224" i="40" s="1"/>
  <c r="AW218" i="40"/>
  <c r="AW223" i="40" s="1"/>
  <c r="AV218" i="40"/>
  <c r="AV223" i="40" s="1"/>
  <c r="AU218" i="40"/>
  <c r="AU223" i="40" s="1"/>
  <c r="AT218" i="40"/>
  <c r="AT223" i="40" s="1"/>
  <c r="AS218" i="40"/>
  <c r="AS223" i="40" s="1"/>
  <c r="AR218" i="40"/>
  <c r="AQ218" i="40"/>
  <c r="AQ223" i="40" s="1"/>
  <c r="AP218" i="40"/>
  <c r="AP223" i="40" s="1"/>
  <c r="AO218" i="40"/>
  <c r="AO223" i="40" s="1"/>
  <c r="AN218" i="40"/>
  <c r="AN223" i="40" s="1"/>
  <c r="AK218" i="40"/>
  <c r="AK223" i="40" s="1"/>
  <c r="AJ218" i="40"/>
  <c r="AJ223" i="40" s="1"/>
  <c r="AI218" i="40"/>
  <c r="AI223" i="40" s="1"/>
  <c r="AH218" i="40"/>
  <c r="AG218" i="40"/>
  <c r="AG223" i="40" s="1"/>
  <c r="AF218" i="40"/>
  <c r="AF223" i="40" s="1"/>
  <c r="AE218" i="40"/>
  <c r="AE223" i="40" s="1"/>
  <c r="AD218" i="40"/>
  <c r="AD223" i="40" s="1"/>
  <c r="AC218" i="40"/>
  <c r="AC223" i="40" s="1"/>
  <c r="AB218" i="40"/>
  <c r="AB223" i="40" s="1"/>
  <c r="Y218" i="40"/>
  <c r="Y223" i="40" s="1"/>
  <c r="X218" i="40"/>
  <c r="W218" i="40"/>
  <c r="W223" i="40" s="1"/>
  <c r="V218" i="40"/>
  <c r="V223" i="40" s="1"/>
  <c r="U218" i="40"/>
  <c r="U223" i="40" s="1"/>
  <c r="T218" i="40"/>
  <c r="T223" i="40" s="1"/>
  <c r="S218" i="40"/>
  <c r="S223" i="40" s="1"/>
  <c r="R218" i="40"/>
  <c r="R223" i="40" s="1"/>
  <c r="Q218" i="40"/>
  <c r="Q223" i="40" s="1"/>
  <c r="P218" i="40"/>
  <c r="P223" i="40" s="1"/>
  <c r="AW210" i="40"/>
  <c r="AW215" i="40" s="1"/>
  <c r="AV210" i="40"/>
  <c r="AV215" i="40" s="1"/>
  <c r="AU210" i="40"/>
  <c r="AU215" i="40" s="1"/>
  <c r="AT210" i="40"/>
  <c r="AT215" i="40" s="1"/>
  <c r="AS210" i="40"/>
  <c r="AS215" i="40" s="1"/>
  <c r="AR210" i="40"/>
  <c r="AR215" i="40" s="1"/>
  <c r="AQ210" i="40"/>
  <c r="AQ215" i="40" s="1"/>
  <c r="AP210" i="40"/>
  <c r="AO210" i="40"/>
  <c r="AO215" i="40" s="1"/>
  <c r="AN210" i="40"/>
  <c r="AN215" i="40" s="1"/>
  <c r="AK210" i="40"/>
  <c r="AK215" i="40" s="1"/>
  <c r="AJ210" i="40"/>
  <c r="AJ215" i="40" s="1"/>
  <c r="AI210" i="40"/>
  <c r="AI215" i="40"/>
  <c r="AH210" i="40"/>
  <c r="AH215" i="40" s="1"/>
  <c r="AG210" i="40"/>
  <c r="AG215" i="40" s="1"/>
  <c r="AF210" i="40"/>
  <c r="AE210" i="40"/>
  <c r="AE215" i="40" s="1"/>
  <c r="AD210" i="40"/>
  <c r="AD215" i="40" s="1"/>
  <c r="AC210" i="40"/>
  <c r="AC215" i="40" s="1"/>
  <c r="AB210" i="40"/>
  <c r="AB215" i="40" s="1"/>
  <c r="Y210" i="40"/>
  <c r="Y215" i="40" s="1"/>
  <c r="X210" i="40"/>
  <c r="X215" i="40" s="1"/>
  <c r="W210" i="40"/>
  <c r="W215" i="40" s="1"/>
  <c r="V210" i="40"/>
  <c r="U210" i="40"/>
  <c r="U215" i="40" s="1"/>
  <c r="T210" i="40"/>
  <c r="T215" i="40" s="1"/>
  <c r="S210" i="40"/>
  <c r="S215" i="40" s="1"/>
  <c r="R210" i="40"/>
  <c r="R215" i="40" s="1"/>
  <c r="Q210" i="40"/>
  <c r="Q215" i="40" s="1"/>
  <c r="P210" i="40"/>
  <c r="P215" i="40" s="1"/>
  <c r="AW209" i="40"/>
  <c r="AW214" i="40" s="1"/>
  <c r="AV209" i="40"/>
  <c r="AU209" i="40"/>
  <c r="AU214" i="40" s="1"/>
  <c r="AT209" i="40"/>
  <c r="AT214" i="40" s="1"/>
  <c r="AS209" i="40"/>
  <c r="AS214" i="40" s="1"/>
  <c r="AR209" i="40"/>
  <c r="AR214" i="40" s="1"/>
  <c r="AQ209" i="40"/>
  <c r="AQ214" i="40" s="1"/>
  <c r="AP209" i="40"/>
  <c r="AP214" i="40" s="1"/>
  <c r="AO209" i="40"/>
  <c r="AO214" i="40" s="1"/>
  <c r="AN209" i="40"/>
  <c r="AK209" i="40"/>
  <c r="AK214" i="40" s="1"/>
  <c r="AJ209" i="40"/>
  <c r="AJ214" i="40" s="1"/>
  <c r="AI209" i="40"/>
  <c r="AI214" i="40" s="1"/>
  <c r="AH209" i="40"/>
  <c r="AH214" i="40" s="1"/>
  <c r="AG209" i="40"/>
  <c r="AG214" i="40" s="1"/>
  <c r="AF209" i="40"/>
  <c r="AF214" i="40" s="1"/>
  <c r="AE209" i="40"/>
  <c r="AE214" i="40" s="1"/>
  <c r="AD209" i="40"/>
  <c r="AD214" i="40" s="1"/>
  <c r="AC209" i="40"/>
  <c r="AC214" i="40" s="1"/>
  <c r="AB209" i="40"/>
  <c r="AB214" i="40" s="1"/>
  <c r="Y209" i="40"/>
  <c r="Y214" i="40" s="1"/>
  <c r="X209" i="40"/>
  <c r="X214" i="40" s="1"/>
  <c r="W209" i="40"/>
  <c r="W214" i="40" s="1"/>
  <c r="V209" i="40"/>
  <c r="V214" i="40" s="1"/>
  <c r="U209" i="40"/>
  <c r="U214" i="40" s="1"/>
  <c r="T209" i="40"/>
  <c r="S209" i="40"/>
  <c r="S214" i="40" s="1"/>
  <c r="R209" i="40"/>
  <c r="R214" i="40" s="1"/>
  <c r="Q209" i="40"/>
  <c r="P209" i="40"/>
  <c r="P214" i="40" s="1"/>
  <c r="AW208" i="40"/>
  <c r="AW213" i="40" s="1"/>
  <c r="AV208" i="40"/>
  <c r="AV213" i="40" s="1"/>
  <c r="AU208" i="40"/>
  <c r="AU213" i="40" s="1"/>
  <c r="AT208" i="40"/>
  <c r="AS208" i="40"/>
  <c r="AS213" i="40" s="1"/>
  <c r="AR208" i="40"/>
  <c r="AR213" i="40" s="1"/>
  <c r="AQ208" i="40"/>
  <c r="AP208" i="40"/>
  <c r="AP213" i="40" s="1"/>
  <c r="AO208" i="40"/>
  <c r="AO213" i="40" s="1"/>
  <c r="AN208" i="40"/>
  <c r="AN213" i="40" s="1"/>
  <c r="AK208" i="40"/>
  <c r="AK213" i="40" s="1"/>
  <c r="AJ208" i="40"/>
  <c r="AJ213" i="40" s="1"/>
  <c r="AI208" i="40"/>
  <c r="AI213" i="40" s="1"/>
  <c r="AH208" i="40"/>
  <c r="AH213" i="40" s="1"/>
  <c r="AG208" i="40"/>
  <c r="AF208" i="40"/>
  <c r="AF213" i="40" s="1"/>
  <c r="AE208" i="40"/>
  <c r="AE213" i="40" s="1"/>
  <c r="AD208" i="40"/>
  <c r="AD213" i="40" s="1"/>
  <c r="AC208" i="40"/>
  <c r="AC213" i="40" s="1"/>
  <c r="AB208" i="40"/>
  <c r="Y208" i="40"/>
  <c r="Y213" i="40" s="1"/>
  <c r="X208" i="40"/>
  <c r="X213" i="40" s="1"/>
  <c r="W208" i="40"/>
  <c r="V208" i="40"/>
  <c r="V213" i="40" s="1"/>
  <c r="U208" i="40"/>
  <c r="U213" i="40" s="1"/>
  <c r="T208" i="40"/>
  <c r="T213" i="40" s="1"/>
  <c r="S208" i="40"/>
  <c r="S213" i="40" s="1"/>
  <c r="R208" i="40"/>
  <c r="R213" i="40" s="1"/>
  <c r="Q208" i="40"/>
  <c r="Q213" i="40" s="1"/>
  <c r="P208" i="40"/>
  <c r="P213" i="40" s="1"/>
  <c r="AW200" i="40"/>
  <c r="AV200" i="40"/>
  <c r="AV205" i="40" s="1"/>
  <c r="AU200" i="40"/>
  <c r="AU205" i="40"/>
  <c r="AT200" i="40"/>
  <c r="AT205" i="40" s="1"/>
  <c r="AS200" i="40"/>
  <c r="AS205" i="40" s="1"/>
  <c r="AR200" i="40"/>
  <c r="AQ200" i="40"/>
  <c r="AQ205" i="40" s="1"/>
  <c r="AP200" i="40"/>
  <c r="AP205" i="40" s="1"/>
  <c r="AO200" i="40"/>
  <c r="AN200" i="40"/>
  <c r="AN205" i="40" s="1"/>
  <c r="AK200" i="40"/>
  <c r="AK205" i="40" s="1"/>
  <c r="AJ200" i="40"/>
  <c r="AJ205" i="40" s="1"/>
  <c r="AI200" i="40"/>
  <c r="AI205" i="40"/>
  <c r="AH200" i="40"/>
  <c r="AG200" i="40"/>
  <c r="AG205" i="40" s="1"/>
  <c r="AF200" i="40"/>
  <c r="AF205" i="40" s="1"/>
  <c r="AE200" i="40"/>
  <c r="AD200" i="40"/>
  <c r="AD205" i="40" s="1"/>
  <c r="AC200" i="40"/>
  <c r="AC205" i="40" s="1"/>
  <c r="AB200" i="40"/>
  <c r="AB205" i="40" s="1"/>
  <c r="Y200" i="40"/>
  <c r="Y205" i="40" s="1"/>
  <c r="X200" i="40"/>
  <c r="W200" i="40"/>
  <c r="W205" i="40" s="1"/>
  <c r="V200" i="40"/>
  <c r="V205" i="40" s="1"/>
  <c r="U200" i="40"/>
  <c r="T200" i="40"/>
  <c r="T205" i="40" s="1"/>
  <c r="S200" i="40"/>
  <c r="S205" i="40" s="1"/>
  <c r="R200" i="40"/>
  <c r="R205" i="40" s="1"/>
  <c r="Q200" i="40"/>
  <c r="Q205" i="40" s="1"/>
  <c r="P200" i="40"/>
  <c r="AW199" i="40"/>
  <c r="AW204" i="40" s="1"/>
  <c r="AV199" i="40"/>
  <c r="AV204" i="40" s="1"/>
  <c r="AU199" i="40"/>
  <c r="AT199" i="40"/>
  <c r="AT204" i="40" s="1"/>
  <c r="AS199" i="40"/>
  <c r="AS204" i="40" s="1"/>
  <c r="AR199" i="40"/>
  <c r="AR204" i="40" s="1"/>
  <c r="AQ199" i="40"/>
  <c r="AQ204" i="40" s="1"/>
  <c r="AP199" i="40"/>
  <c r="AO199" i="40"/>
  <c r="AO204" i="40" s="1"/>
  <c r="AN199" i="40"/>
  <c r="AN204" i="40" s="1"/>
  <c r="AK199" i="40"/>
  <c r="AK204" i="40" s="1"/>
  <c r="AJ199" i="40"/>
  <c r="AJ204" i="40" s="1"/>
  <c r="AI199" i="40"/>
  <c r="AI204" i="40" s="1"/>
  <c r="AH199" i="40"/>
  <c r="AH204" i="40" s="1"/>
  <c r="AG199" i="40"/>
  <c r="AG204" i="40" s="1"/>
  <c r="AF199" i="40"/>
  <c r="AE199" i="40"/>
  <c r="AE204" i="40" s="1"/>
  <c r="AD199" i="40"/>
  <c r="AD204" i="40" s="1"/>
  <c r="AC199" i="40"/>
  <c r="AB199" i="40"/>
  <c r="AB204" i="40" s="1"/>
  <c r="Y199" i="40"/>
  <c r="Y204" i="40" s="1"/>
  <c r="X199" i="40"/>
  <c r="X204" i="40" s="1"/>
  <c r="W199" i="40"/>
  <c r="W204" i="40" s="1"/>
  <c r="V199" i="40"/>
  <c r="V204" i="40" s="1"/>
  <c r="U199" i="40"/>
  <c r="U204" i="40" s="1"/>
  <c r="T199" i="40"/>
  <c r="T204" i="40" s="1"/>
  <c r="S199" i="40"/>
  <c r="R199" i="40"/>
  <c r="R204" i="40" s="1"/>
  <c r="Q199" i="40"/>
  <c r="Q204" i="40" s="1"/>
  <c r="P199" i="40"/>
  <c r="P204" i="40" s="1"/>
  <c r="AW198" i="40"/>
  <c r="AW203" i="40" s="1"/>
  <c r="AV198" i="40"/>
  <c r="AU198" i="40"/>
  <c r="AU203" i="40" s="1"/>
  <c r="AT198" i="40"/>
  <c r="AT203" i="40" s="1"/>
  <c r="AS198" i="40"/>
  <c r="AS203" i="40" s="1"/>
  <c r="AR198" i="40"/>
  <c r="AR203" i="40" s="1"/>
  <c r="AQ198" i="40"/>
  <c r="AQ203" i="40" s="1"/>
  <c r="AP198" i="40"/>
  <c r="AP203" i="40" s="1"/>
  <c r="AO198" i="40"/>
  <c r="AO203" i="40" s="1"/>
  <c r="AN198" i="40"/>
  <c r="AK198" i="40"/>
  <c r="AK203" i="40" s="1"/>
  <c r="AJ198" i="40"/>
  <c r="AJ203" i="40" s="1"/>
  <c r="AI198" i="40"/>
  <c r="AH198" i="40"/>
  <c r="AH203" i="40" s="1"/>
  <c r="AG198" i="40"/>
  <c r="AG203" i="40" s="1"/>
  <c r="AF198" i="40"/>
  <c r="AF203" i="40" s="1"/>
  <c r="AE198" i="40"/>
  <c r="AE203" i="40" s="1"/>
  <c r="AD198" i="40"/>
  <c r="AD203" i="40" s="1"/>
  <c r="AC198" i="40"/>
  <c r="AC203" i="40" s="1"/>
  <c r="AB198" i="40"/>
  <c r="AB203" i="40" s="1"/>
  <c r="Y198" i="40"/>
  <c r="Y203" i="40" s="1"/>
  <c r="X198" i="40"/>
  <c r="X203" i="40" s="1"/>
  <c r="W198" i="40"/>
  <c r="W203" i="40" s="1"/>
  <c r="V198" i="40"/>
  <c r="V203" i="40" s="1"/>
  <c r="U198" i="40"/>
  <c r="U203" i="40" s="1"/>
  <c r="T198" i="40"/>
  <c r="S198" i="40"/>
  <c r="S203" i="40" s="1"/>
  <c r="R198" i="40"/>
  <c r="R203" i="40" s="1"/>
  <c r="Q198" i="40"/>
  <c r="P198" i="40"/>
  <c r="P203" i="40" s="1"/>
  <c r="AW190" i="40"/>
  <c r="AW195" i="40" s="1"/>
  <c r="AV190" i="40"/>
  <c r="AV195" i="40" s="1"/>
  <c r="AU190" i="40"/>
  <c r="AU195" i="40" s="1"/>
  <c r="AT190" i="40"/>
  <c r="AT195" i="40" s="1"/>
  <c r="AS190" i="40"/>
  <c r="AS195" i="40" s="1"/>
  <c r="AR190" i="40"/>
  <c r="AR195" i="40" s="1"/>
  <c r="AQ190" i="40"/>
  <c r="AQ195" i="40" s="1"/>
  <c r="AP190" i="40"/>
  <c r="AP195" i="40" s="1"/>
  <c r="AO190" i="40"/>
  <c r="AO195" i="40" s="1"/>
  <c r="AN190" i="40"/>
  <c r="AN195" i="40" s="1"/>
  <c r="AK190" i="40"/>
  <c r="AK195" i="40" s="1"/>
  <c r="AJ190" i="40"/>
  <c r="AJ195" i="40" s="1"/>
  <c r="AI190" i="40"/>
  <c r="AI195" i="40" s="1"/>
  <c r="AH190" i="40"/>
  <c r="AH195" i="40" s="1"/>
  <c r="AG190" i="40"/>
  <c r="AG195" i="40" s="1"/>
  <c r="AF190" i="40"/>
  <c r="AF195" i="40" s="1"/>
  <c r="AE190" i="40"/>
  <c r="AE195" i="40" s="1"/>
  <c r="AD190" i="40"/>
  <c r="AD195" i="40" s="1"/>
  <c r="AC190" i="40"/>
  <c r="AC195" i="40" s="1"/>
  <c r="AB190" i="40"/>
  <c r="AB195" i="40" s="1"/>
  <c r="Y190" i="40"/>
  <c r="Y195" i="40" s="1"/>
  <c r="X190" i="40"/>
  <c r="X195" i="40" s="1"/>
  <c r="W190" i="40"/>
  <c r="W195" i="40" s="1"/>
  <c r="V190" i="40"/>
  <c r="V195" i="40" s="1"/>
  <c r="U190" i="40"/>
  <c r="U195" i="40" s="1"/>
  <c r="T190" i="40"/>
  <c r="T195" i="40" s="1"/>
  <c r="S190" i="40"/>
  <c r="S195" i="40" s="1"/>
  <c r="R190" i="40"/>
  <c r="R195" i="40" s="1"/>
  <c r="Q190" i="40"/>
  <c r="Q195" i="40" s="1"/>
  <c r="P190" i="40"/>
  <c r="P195" i="40" s="1"/>
  <c r="AW189" i="40"/>
  <c r="AW194" i="40" s="1"/>
  <c r="AV189" i="40"/>
  <c r="AV194" i="40" s="1"/>
  <c r="AU189" i="40"/>
  <c r="AU194" i="40" s="1"/>
  <c r="AT189" i="40"/>
  <c r="AT194" i="40" s="1"/>
  <c r="AS189" i="40"/>
  <c r="AS194" i="40" s="1"/>
  <c r="AR189" i="40"/>
  <c r="AR194" i="40" s="1"/>
  <c r="AQ189" i="40"/>
  <c r="AQ194" i="40" s="1"/>
  <c r="AP189" i="40"/>
  <c r="AP194" i="40" s="1"/>
  <c r="AO189" i="40"/>
  <c r="AO194" i="40" s="1"/>
  <c r="AN189" i="40"/>
  <c r="AN194" i="40" s="1"/>
  <c r="AK189" i="40"/>
  <c r="AK194" i="40" s="1"/>
  <c r="AJ189" i="40"/>
  <c r="AJ194" i="40" s="1"/>
  <c r="AI189" i="40"/>
  <c r="AI194" i="40" s="1"/>
  <c r="AH189" i="40"/>
  <c r="AH194" i="40" s="1"/>
  <c r="AG189" i="40"/>
  <c r="AG194" i="40" s="1"/>
  <c r="AF189" i="40"/>
  <c r="AF194" i="40" s="1"/>
  <c r="AE189" i="40"/>
  <c r="AE194" i="40" s="1"/>
  <c r="AD189" i="40"/>
  <c r="AD194" i="40" s="1"/>
  <c r="AC189" i="40"/>
  <c r="AC194" i="40" s="1"/>
  <c r="AB189" i="40"/>
  <c r="AB194" i="40" s="1"/>
  <c r="Y189" i="40"/>
  <c r="Y194" i="40" s="1"/>
  <c r="X189" i="40"/>
  <c r="X194" i="40" s="1"/>
  <c r="W189" i="40"/>
  <c r="W194" i="40"/>
  <c r="V189" i="40"/>
  <c r="V194" i="40" s="1"/>
  <c r="U189" i="40"/>
  <c r="U194" i="40" s="1"/>
  <c r="T189" i="40"/>
  <c r="T194" i="40" s="1"/>
  <c r="S189" i="40"/>
  <c r="S194" i="40" s="1"/>
  <c r="R189" i="40"/>
  <c r="R194" i="40" s="1"/>
  <c r="Q189" i="40"/>
  <c r="Q194" i="40" s="1"/>
  <c r="P189" i="40"/>
  <c r="P194" i="40" s="1"/>
  <c r="AW188" i="40"/>
  <c r="AW193" i="40" s="1"/>
  <c r="AV188" i="40"/>
  <c r="AV193" i="40" s="1"/>
  <c r="AV196" i="40" s="1"/>
  <c r="AU188" i="40"/>
  <c r="AU193" i="40" s="1"/>
  <c r="AT188" i="40"/>
  <c r="AT193" i="40" s="1"/>
  <c r="AS188" i="40"/>
  <c r="AS193" i="40" s="1"/>
  <c r="AR188" i="40"/>
  <c r="AR193" i="40" s="1"/>
  <c r="AQ188" i="40"/>
  <c r="AQ193" i="40" s="1"/>
  <c r="AP188" i="40"/>
  <c r="AP193" i="40" s="1"/>
  <c r="AO188" i="40"/>
  <c r="AO193" i="40" s="1"/>
  <c r="AN188" i="40"/>
  <c r="AN193" i="40" s="1"/>
  <c r="AK188" i="40"/>
  <c r="AK193" i="40"/>
  <c r="AJ188" i="40"/>
  <c r="AJ193" i="40" s="1"/>
  <c r="AI188" i="40"/>
  <c r="AI193" i="40" s="1"/>
  <c r="AH188" i="40"/>
  <c r="AH193" i="40" s="1"/>
  <c r="AG188" i="40"/>
  <c r="AG193" i="40" s="1"/>
  <c r="AF188" i="40"/>
  <c r="AF193" i="40" s="1"/>
  <c r="AE188" i="40"/>
  <c r="AE193" i="40" s="1"/>
  <c r="AD188" i="40"/>
  <c r="AD193" i="40" s="1"/>
  <c r="AC188" i="40"/>
  <c r="AC193" i="40" s="1"/>
  <c r="AB188" i="40"/>
  <c r="AB193" i="40" s="1"/>
  <c r="Y188" i="40"/>
  <c r="Y193" i="40" s="1"/>
  <c r="X188" i="40"/>
  <c r="X193" i="40" s="1"/>
  <c r="W188" i="40"/>
  <c r="W193" i="40" s="1"/>
  <c r="V188" i="40"/>
  <c r="V193" i="40" s="1"/>
  <c r="U188" i="40"/>
  <c r="U193" i="40" s="1"/>
  <c r="T188" i="40"/>
  <c r="T193" i="40" s="1"/>
  <c r="T196" i="40" s="1"/>
  <c r="S188" i="40"/>
  <c r="S193" i="40" s="1"/>
  <c r="R188" i="40"/>
  <c r="R193" i="40" s="1"/>
  <c r="Q188" i="40"/>
  <c r="Q193" i="40" s="1"/>
  <c r="P188" i="40"/>
  <c r="P193" i="40" s="1"/>
  <c r="AW180" i="40"/>
  <c r="AW185" i="40" s="1"/>
  <c r="AV180" i="40"/>
  <c r="AV185" i="40" s="1"/>
  <c r="AU180" i="40"/>
  <c r="AU185" i="40" s="1"/>
  <c r="AT180" i="40"/>
  <c r="AT185" i="40" s="1"/>
  <c r="AS180" i="40"/>
  <c r="AS185" i="40" s="1"/>
  <c r="AR180" i="40"/>
  <c r="AR185" i="40" s="1"/>
  <c r="AQ180" i="40"/>
  <c r="AQ185" i="40" s="1"/>
  <c r="AP180" i="40"/>
  <c r="AP185" i="40" s="1"/>
  <c r="AO180" i="40"/>
  <c r="AO185" i="40" s="1"/>
  <c r="AN180" i="40"/>
  <c r="AN185" i="40" s="1"/>
  <c r="AK180" i="40"/>
  <c r="AK185" i="40" s="1"/>
  <c r="AJ180" i="40"/>
  <c r="AJ185" i="40" s="1"/>
  <c r="AI180" i="40"/>
  <c r="AI185" i="40" s="1"/>
  <c r="AH180" i="40"/>
  <c r="AH185" i="40" s="1"/>
  <c r="AG180" i="40"/>
  <c r="AG185" i="40" s="1"/>
  <c r="AF180" i="40"/>
  <c r="AF185" i="40" s="1"/>
  <c r="AE180" i="40"/>
  <c r="AE185" i="40" s="1"/>
  <c r="AD180" i="40"/>
  <c r="AD185" i="40" s="1"/>
  <c r="AC180" i="40"/>
  <c r="AC185" i="40" s="1"/>
  <c r="AB180" i="40"/>
  <c r="AB185" i="40" s="1"/>
  <c r="Y180" i="40"/>
  <c r="Y185" i="40" s="1"/>
  <c r="X180" i="40"/>
  <c r="X185" i="40" s="1"/>
  <c r="W180" i="40"/>
  <c r="W185" i="40" s="1"/>
  <c r="V180" i="40"/>
  <c r="V185" i="40" s="1"/>
  <c r="U180" i="40"/>
  <c r="U185" i="40" s="1"/>
  <c r="T180" i="40"/>
  <c r="T185" i="40" s="1"/>
  <c r="S180" i="40"/>
  <c r="S185" i="40" s="1"/>
  <c r="R180" i="40"/>
  <c r="R185" i="40" s="1"/>
  <c r="Q180" i="40"/>
  <c r="Q185" i="40" s="1"/>
  <c r="P180" i="40"/>
  <c r="P185" i="40" s="1"/>
  <c r="AW179" i="40"/>
  <c r="AW184" i="40" s="1"/>
  <c r="AV179" i="40"/>
  <c r="AV184" i="40" s="1"/>
  <c r="AU179" i="40"/>
  <c r="AU184" i="40" s="1"/>
  <c r="AT179" i="40"/>
  <c r="AT184" i="40" s="1"/>
  <c r="AS179" i="40"/>
  <c r="AS184" i="40" s="1"/>
  <c r="AR179" i="40"/>
  <c r="AR184" i="40" s="1"/>
  <c r="AQ179" i="40"/>
  <c r="AQ184" i="40" s="1"/>
  <c r="AP179" i="40"/>
  <c r="AP184" i="40" s="1"/>
  <c r="AO179" i="40"/>
  <c r="AO184" i="40" s="1"/>
  <c r="AN179" i="40"/>
  <c r="AN184" i="40" s="1"/>
  <c r="AK179" i="40"/>
  <c r="AK184" i="40" s="1"/>
  <c r="AJ179" i="40"/>
  <c r="AJ184" i="40" s="1"/>
  <c r="AI179" i="40"/>
  <c r="AI184" i="40" s="1"/>
  <c r="AH179" i="40"/>
  <c r="AH184" i="40" s="1"/>
  <c r="AG179" i="40"/>
  <c r="AG184" i="40" s="1"/>
  <c r="AF179" i="40"/>
  <c r="AF184" i="40" s="1"/>
  <c r="AE179" i="40"/>
  <c r="AE184" i="40" s="1"/>
  <c r="AD179" i="40"/>
  <c r="AD184" i="40" s="1"/>
  <c r="AC179" i="40"/>
  <c r="AC184" i="40" s="1"/>
  <c r="AB179" i="40"/>
  <c r="AB184" i="40" s="1"/>
  <c r="Y179" i="40"/>
  <c r="Y184" i="40" s="1"/>
  <c r="X179" i="40"/>
  <c r="X184" i="40" s="1"/>
  <c r="W179" i="40"/>
  <c r="W184" i="40" s="1"/>
  <c r="V179" i="40"/>
  <c r="V184" i="40" s="1"/>
  <c r="U179" i="40"/>
  <c r="U184" i="40" s="1"/>
  <c r="T179" i="40"/>
  <c r="T184" i="40" s="1"/>
  <c r="S179" i="40"/>
  <c r="S184" i="40" s="1"/>
  <c r="R179" i="40"/>
  <c r="R184" i="40" s="1"/>
  <c r="Q179" i="40"/>
  <c r="Q184" i="40" s="1"/>
  <c r="P179" i="40"/>
  <c r="P184" i="40" s="1"/>
  <c r="AW178" i="40"/>
  <c r="AW183" i="40" s="1"/>
  <c r="AV178" i="40"/>
  <c r="AV183" i="40" s="1"/>
  <c r="AU178" i="40"/>
  <c r="AU183" i="40" s="1"/>
  <c r="AT178" i="40"/>
  <c r="AT183" i="40" s="1"/>
  <c r="AS178" i="40"/>
  <c r="AS183" i="40" s="1"/>
  <c r="AR178" i="40"/>
  <c r="AR183" i="40" s="1"/>
  <c r="AQ178" i="40"/>
  <c r="AQ183" i="40" s="1"/>
  <c r="AP178" i="40"/>
  <c r="AP183" i="40" s="1"/>
  <c r="AO178" i="40"/>
  <c r="AO183" i="40" s="1"/>
  <c r="AN178" i="40"/>
  <c r="AN183" i="40" s="1"/>
  <c r="AK178" i="40"/>
  <c r="AK183" i="40" s="1"/>
  <c r="AJ178" i="40"/>
  <c r="AJ183" i="40" s="1"/>
  <c r="AI178" i="40"/>
  <c r="AI183" i="40" s="1"/>
  <c r="AH178" i="40"/>
  <c r="AH183" i="40" s="1"/>
  <c r="AG178" i="40"/>
  <c r="AG183" i="40" s="1"/>
  <c r="AF178" i="40"/>
  <c r="AF183" i="40" s="1"/>
  <c r="AE178" i="40"/>
  <c r="AE183" i="40" s="1"/>
  <c r="AD178" i="40"/>
  <c r="AD183" i="40" s="1"/>
  <c r="AC178" i="40"/>
  <c r="AC183" i="40" s="1"/>
  <c r="AB178" i="40"/>
  <c r="AB183" i="40" s="1"/>
  <c r="Y178" i="40"/>
  <c r="Y183" i="40" s="1"/>
  <c r="Y186" i="40" s="1"/>
  <c r="X178" i="40"/>
  <c r="X183" i="40" s="1"/>
  <c r="W178" i="40"/>
  <c r="W183" i="40" s="1"/>
  <c r="V178" i="40"/>
  <c r="V183" i="40" s="1"/>
  <c r="V186" i="40" s="1"/>
  <c r="U178" i="40"/>
  <c r="U183" i="40" s="1"/>
  <c r="T178" i="40"/>
  <c r="T183" i="40" s="1"/>
  <c r="S178" i="40"/>
  <c r="S183" i="40" s="1"/>
  <c r="R178" i="40"/>
  <c r="R183" i="40" s="1"/>
  <c r="Q178" i="40"/>
  <c r="Q183" i="40" s="1"/>
  <c r="Q186" i="40" s="1"/>
  <c r="P178" i="40"/>
  <c r="P183" i="40" s="1"/>
  <c r="AW170" i="40"/>
  <c r="AW175" i="40" s="1"/>
  <c r="AV170" i="40"/>
  <c r="AV175" i="40" s="1"/>
  <c r="AU170" i="40"/>
  <c r="AU175" i="40" s="1"/>
  <c r="AT170" i="40"/>
  <c r="AT175" i="40" s="1"/>
  <c r="AS170" i="40"/>
  <c r="AS175" i="40" s="1"/>
  <c r="AR170" i="40"/>
  <c r="AR175" i="40" s="1"/>
  <c r="AQ170" i="40"/>
  <c r="AQ175" i="40" s="1"/>
  <c r="AP170" i="40"/>
  <c r="AP175" i="40" s="1"/>
  <c r="AO170" i="40"/>
  <c r="AO175" i="40" s="1"/>
  <c r="AN170" i="40"/>
  <c r="AN175" i="40" s="1"/>
  <c r="AK170" i="40"/>
  <c r="AK175" i="40" s="1"/>
  <c r="AJ170" i="40"/>
  <c r="AJ175" i="40" s="1"/>
  <c r="AI170" i="40"/>
  <c r="AI175" i="40" s="1"/>
  <c r="AH170" i="40"/>
  <c r="AH175" i="40" s="1"/>
  <c r="AG170" i="40"/>
  <c r="AG175" i="40" s="1"/>
  <c r="AF170" i="40"/>
  <c r="AF175" i="40" s="1"/>
  <c r="AE170" i="40"/>
  <c r="AE175" i="40" s="1"/>
  <c r="AD170" i="40"/>
  <c r="AD175" i="40" s="1"/>
  <c r="AC170" i="40"/>
  <c r="AC175" i="40" s="1"/>
  <c r="AB170" i="40"/>
  <c r="AB175" i="40" s="1"/>
  <c r="Y170" i="40"/>
  <c r="Y175" i="40" s="1"/>
  <c r="X170" i="40"/>
  <c r="X175" i="40" s="1"/>
  <c r="W170" i="40"/>
  <c r="W175" i="40" s="1"/>
  <c r="V170" i="40"/>
  <c r="V175" i="40"/>
  <c r="U170" i="40"/>
  <c r="U175" i="40" s="1"/>
  <c r="T170" i="40"/>
  <c r="T175" i="40" s="1"/>
  <c r="S170" i="40"/>
  <c r="S175" i="40" s="1"/>
  <c r="R170" i="40"/>
  <c r="R175" i="40" s="1"/>
  <c r="Q170" i="40"/>
  <c r="Q175" i="40" s="1"/>
  <c r="P170" i="40"/>
  <c r="P175" i="40" s="1"/>
  <c r="AW169" i="40"/>
  <c r="AW174" i="40" s="1"/>
  <c r="AV169" i="40"/>
  <c r="AV174" i="40" s="1"/>
  <c r="AU169" i="40"/>
  <c r="AU174" i="40" s="1"/>
  <c r="AT169" i="40"/>
  <c r="AT174" i="40" s="1"/>
  <c r="AS169" i="40"/>
  <c r="AS174" i="40" s="1"/>
  <c r="AR169" i="40"/>
  <c r="AR174" i="40" s="1"/>
  <c r="AQ169" i="40"/>
  <c r="AQ174" i="40" s="1"/>
  <c r="AP169" i="40"/>
  <c r="AP174" i="40" s="1"/>
  <c r="AO169" i="40"/>
  <c r="AO174" i="40" s="1"/>
  <c r="AN169" i="40"/>
  <c r="AN174" i="40" s="1"/>
  <c r="AK169" i="40"/>
  <c r="AK174" i="40" s="1"/>
  <c r="AJ169" i="40"/>
  <c r="AJ174" i="40"/>
  <c r="AI169" i="40"/>
  <c r="AI174" i="40" s="1"/>
  <c r="AH169" i="40"/>
  <c r="AH174" i="40" s="1"/>
  <c r="AG169" i="40"/>
  <c r="AG174" i="40" s="1"/>
  <c r="AF169" i="40"/>
  <c r="AF174" i="40" s="1"/>
  <c r="AE169" i="40"/>
  <c r="AE174" i="40" s="1"/>
  <c r="AD169" i="40"/>
  <c r="AD174" i="40" s="1"/>
  <c r="AC169" i="40"/>
  <c r="AC174" i="40" s="1"/>
  <c r="AB169" i="40"/>
  <c r="AB174" i="40" s="1"/>
  <c r="Y169" i="40"/>
  <c r="Y174" i="40" s="1"/>
  <c r="X169" i="40"/>
  <c r="X174" i="40" s="1"/>
  <c r="W169" i="40"/>
  <c r="W174" i="40" s="1"/>
  <c r="V169" i="40"/>
  <c r="V174" i="40" s="1"/>
  <c r="U169" i="40"/>
  <c r="U174" i="40" s="1"/>
  <c r="T169" i="40"/>
  <c r="T174" i="40" s="1"/>
  <c r="S169" i="40"/>
  <c r="S174" i="40" s="1"/>
  <c r="R169" i="40"/>
  <c r="R174" i="40" s="1"/>
  <c r="Q169" i="40"/>
  <c r="Q174" i="40" s="1"/>
  <c r="P169" i="40"/>
  <c r="P174" i="40" s="1"/>
  <c r="AW168" i="40"/>
  <c r="AW173" i="40" s="1"/>
  <c r="AV168" i="40"/>
  <c r="AV173" i="40" s="1"/>
  <c r="AU168" i="40"/>
  <c r="AU173" i="40" s="1"/>
  <c r="AT168" i="40"/>
  <c r="AT173" i="40" s="1"/>
  <c r="AS168" i="40"/>
  <c r="AS173" i="40" s="1"/>
  <c r="AR168" i="40"/>
  <c r="AR173" i="40" s="1"/>
  <c r="AQ168" i="40"/>
  <c r="AQ173" i="40" s="1"/>
  <c r="AP168" i="40"/>
  <c r="AP173" i="40" s="1"/>
  <c r="AO168" i="40"/>
  <c r="AO173" i="40" s="1"/>
  <c r="AN168" i="40"/>
  <c r="AN173" i="40" s="1"/>
  <c r="AK168" i="40"/>
  <c r="AK173" i="40" s="1"/>
  <c r="AJ168" i="40"/>
  <c r="AJ173" i="40" s="1"/>
  <c r="AI168" i="40"/>
  <c r="AI173" i="40" s="1"/>
  <c r="AH168" i="40"/>
  <c r="AH173" i="40" s="1"/>
  <c r="AG168" i="40"/>
  <c r="AG173" i="40" s="1"/>
  <c r="AF168" i="40"/>
  <c r="AF173" i="40" s="1"/>
  <c r="AE168" i="40"/>
  <c r="AE173" i="40" s="1"/>
  <c r="AD168" i="40"/>
  <c r="AD173" i="40"/>
  <c r="AC168" i="40"/>
  <c r="AC173" i="40" s="1"/>
  <c r="AB168" i="40"/>
  <c r="AB173" i="40" s="1"/>
  <c r="AB176" i="40" s="1"/>
  <c r="Y168" i="40"/>
  <c r="Y173" i="40" s="1"/>
  <c r="X168" i="40"/>
  <c r="X173" i="40" s="1"/>
  <c r="W168" i="40"/>
  <c r="W173" i="40" s="1"/>
  <c r="V168" i="40"/>
  <c r="V173" i="40" s="1"/>
  <c r="U168" i="40"/>
  <c r="U173" i="40" s="1"/>
  <c r="T168" i="40"/>
  <c r="T173" i="40" s="1"/>
  <c r="S168" i="40"/>
  <c r="S173" i="40" s="1"/>
  <c r="R168" i="40"/>
  <c r="R173" i="40" s="1"/>
  <c r="Q168" i="40"/>
  <c r="Q173" i="40" s="1"/>
  <c r="P168" i="40"/>
  <c r="P173" i="40" s="1"/>
  <c r="AW160" i="40"/>
  <c r="AW165" i="40" s="1"/>
  <c r="AV160" i="40"/>
  <c r="AV165" i="40"/>
  <c r="AU160" i="40"/>
  <c r="AU165" i="40" s="1"/>
  <c r="AT160" i="40"/>
  <c r="AT165" i="40" s="1"/>
  <c r="AS160" i="40"/>
  <c r="AS165" i="40" s="1"/>
  <c r="AR160" i="40"/>
  <c r="AR165" i="40" s="1"/>
  <c r="AQ160" i="40"/>
  <c r="AQ165" i="40" s="1"/>
  <c r="AP160" i="40"/>
  <c r="AP165" i="40" s="1"/>
  <c r="AO160" i="40"/>
  <c r="AO165" i="40" s="1"/>
  <c r="AN160" i="40"/>
  <c r="AN165" i="40" s="1"/>
  <c r="AK160" i="40"/>
  <c r="AK165" i="40" s="1"/>
  <c r="AJ160" i="40"/>
  <c r="AJ165" i="40" s="1"/>
  <c r="AI160" i="40"/>
  <c r="AI165" i="40" s="1"/>
  <c r="AH160" i="40"/>
  <c r="AH165" i="40" s="1"/>
  <c r="AG160" i="40"/>
  <c r="AG165" i="40" s="1"/>
  <c r="AF160" i="40"/>
  <c r="AF165" i="40"/>
  <c r="AE160" i="40"/>
  <c r="AE165" i="40" s="1"/>
  <c r="AD160" i="40"/>
  <c r="AD165" i="40" s="1"/>
  <c r="AC160" i="40"/>
  <c r="AC165" i="40" s="1"/>
  <c r="AB160" i="40"/>
  <c r="AB165" i="40"/>
  <c r="Y160" i="40"/>
  <c r="Y165" i="40" s="1"/>
  <c r="X160" i="40"/>
  <c r="X165" i="40" s="1"/>
  <c r="W160" i="40"/>
  <c r="W165" i="40" s="1"/>
  <c r="V160" i="40"/>
  <c r="V165" i="40" s="1"/>
  <c r="U160" i="40"/>
  <c r="U165" i="40" s="1"/>
  <c r="T160" i="40"/>
  <c r="T165" i="40" s="1"/>
  <c r="S160" i="40"/>
  <c r="S165" i="40" s="1"/>
  <c r="R160" i="40"/>
  <c r="R165" i="40" s="1"/>
  <c r="Q160" i="40"/>
  <c r="Q165" i="40" s="1"/>
  <c r="P160" i="40"/>
  <c r="P165" i="40" s="1"/>
  <c r="AW159" i="40"/>
  <c r="AW164" i="40" s="1"/>
  <c r="AV159" i="40"/>
  <c r="AV164" i="40"/>
  <c r="AU159" i="40"/>
  <c r="AU164" i="40" s="1"/>
  <c r="AT159" i="40"/>
  <c r="AT164" i="40"/>
  <c r="AS159" i="40"/>
  <c r="AS164" i="40" s="1"/>
  <c r="AR159" i="40"/>
  <c r="AR164" i="40"/>
  <c r="AQ159" i="40"/>
  <c r="AQ164" i="40" s="1"/>
  <c r="AP159" i="40"/>
  <c r="AP164" i="40" s="1"/>
  <c r="AO159" i="40"/>
  <c r="AO164" i="40" s="1"/>
  <c r="AN159" i="40"/>
  <c r="AN164" i="40" s="1"/>
  <c r="AK159" i="40"/>
  <c r="AK164" i="40" s="1"/>
  <c r="AJ159" i="40"/>
  <c r="AJ164" i="40" s="1"/>
  <c r="AI159" i="40"/>
  <c r="AI164" i="40" s="1"/>
  <c r="AH159" i="40"/>
  <c r="AH164" i="40" s="1"/>
  <c r="AG159" i="40"/>
  <c r="AG164" i="40" s="1"/>
  <c r="AF159" i="40"/>
  <c r="AF164" i="40" s="1"/>
  <c r="AE159" i="40"/>
  <c r="AE164" i="40" s="1"/>
  <c r="AD159" i="40"/>
  <c r="AD164" i="40"/>
  <c r="AC159" i="40"/>
  <c r="AC164" i="40" s="1"/>
  <c r="AB159" i="40"/>
  <c r="AB164" i="40"/>
  <c r="Y159" i="40"/>
  <c r="Y164" i="40" s="1"/>
  <c r="X159" i="40"/>
  <c r="X164" i="40"/>
  <c r="W159" i="40"/>
  <c r="W164" i="40" s="1"/>
  <c r="V159" i="40"/>
  <c r="V164" i="40" s="1"/>
  <c r="U159" i="40"/>
  <c r="U164" i="40" s="1"/>
  <c r="T159" i="40"/>
  <c r="T164" i="40" s="1"/>
  <c r="S159" i="40"/>
  <c r="S164" i="40" s="1"/>
  <c r="R159" i="40"/>
  <c r="R164" i="40" s="1"/>
  <c r="Q159" i="40"/>
  <c r="Q164" i="40" s="1"/>
  <c r="P159" i="40"/>
  <c r="P164" i="40" s="1"/>
  <c r="AW158" i="40"/>
  <c r="AW163" i="40" s="1"/>
  <c r="AV158" i="40"/>
  <c r="AV163" i="40" s="1"/>
  <c r="AU158" i="40"/>
  <c r="AU163" i="40" s="1"/>
  <c r="AT158" i="40"/>
  <c r="AT163" i="40"/>
  <c r="AS158" i="40"/>
  <c r="AS163" i="40" s="1"/>
  <c r="AS166" i="40" s="1"/>
  <c r="AR158" i="40"/>
  <c r="AR163" i="40"/>
  <c r="AQ158" i="40"/>
  <c r="AQ163" i="40" s="1"/>
  <c r="AP158" i="40"/>
  <c r="AP163" i="40" s="1"/>
  <c r="AO158" i="40"/>
  <c r="AO163" i="40" s="1"/>
  <c r="AN158" i="40"/>
  <c r="AN163" i="40" s="1"/>
  <c r="AK158" i="40"/>
  <c r="AK163" i="40" s="1"/>
  <c r="AJ158" i="40"/>
  <c r="AJ163" i="40" s="1"/>
  <c r="AI158" i="40"/>
  <c r="AI163" i="40" s="1"/>
  <c r="AH158" i="40"/>
  <c r="AH163" i="40" s="1"/>
  <c r="AG158" i="40"/>
  <c r="AG163" i="40" s="1"/>
  <c r="AF158" i="40"/>
  <c r="AF163" i="40" s="1"/>
  <c r="AE158" i="40"/>
  <c r="AE163" i="40" s="1"/>
  <c r="AD158" i="40"/>
  <c r="AD163" i="40" s="1"/>
  <c r="AC158" i="40"/>
  <c r="AC163" i="40" s="1"/>
  <c r="AB158" i="40"/>
  <c r="AB163" i="40"/>
  <c r="Y158" i="40"/>
  <c r="Y163" i="40" s="1"/>
  <c r="Y166" i="40" s="1"/>
  <c r="X158" i="40"/>
  <c r="X163" i="40" s="1"/>
  <c r="W158" i="40"/>
  <c r="W163" i="40" s="1"/>
  <c r="V158" i="40"/>
  <c r="V163" i="40" s="1"/>
  <c r="U158" i="40"/>
  <c r="U163" i="40" s="1"/>
  <c r="T158" i="40"/>
  <c r="T161" i="40" s="1"/>
  <c r="S158" i="40"/>
  <c r="S163" i="40" s="1"/>
  <c r="R158" i="40"/>
  <c r="R163" i="40" s="1"/>
  <c r="Q158" i="40"/>
  <c r="Q163" i="40" s="1"/>
  <c r="P158" i="40"/>
  <c r="P163" i="40" s="1"/>
  <c r="AW150" i="40"/>
  <c r="AW155" i="40" s="1"/>
  <c r="AV150" i="40"/>
  <c r="AV155" i="40" s="1"/>
  <c r="AU150" i="40"/>
  <c r="AU155" i="40" s="1"/>
  <c r="AT150" i="40"/>
  <c r="AT155" i="40" s="1"/>
  <c r="AS150" i="40"/>
  <c r="AS155" i="40" s="1"/>
  <c r="AR150" i="40"/>
  <c r="AR155" i="40" s="1"/>
  <c r="AQ150" i="40"/>
  <c r="AQ155" i="40"/>
  <c r="AP150" i="40"/>
  <c r="AP155" i="40" s="1"/>
  <c r="AO150" i="40"/>
  <c r="AO155" i="40" s="1"/>
  <c r="AN150" i="40"/>
  <c r="AN155" i="40" s="1"/>
  <c r="AK150" i="40"/>
  <c r="AK155" i="40" s="1"/>
  <c r="AJ150" i="40"/>
  <c r="AJ155" i="40" s="1"/>
  <c r="AI150" i="40"/>
  <c r="AI155" i="40" s="1"/>
  <c r="AH150" i="40"/>
  <c r="AH155" i="40" s="1"/>
  <c r="AG150" i="40"/>
  <c r="AG155" i="40" s="1"/>
  <c r="AF150" i="40"/>
  <c r="AF155" i="40" s="1"/>
  <c r="AE150" i="40"/>
  <c r="AE155" i="40" s="1"/>
  <c r="AD150" i="40"/>
  <c r="AD155" i="40" s="1"/>
  <c r="AC150" i="40"/>
  <c r="AC155" i="40" s="1"/>
  <c r="AB150" i="40"/>
  <c r="AB155" i="40" s="1"/>
  <c r="Y150" i="40"/>
  <c r="Y155" i="40" s="1"/>
  <c r="X150" i="40"/>
  <c r="X155" i="40"/>
  <c r="W150" i="40"/>
  <c r="W155" i="40"/>
  <c r="V150" i="40"/>
  <c r="V155" i="40" s="1"/>
  <c r="U150" i="40"/>
  <c r="U155" i="40" s="1"/>
  <c r="T150" i="40"/>
  <c r="T155" i="40"/>
  <c r="S150" i="40"/>
  <c r="S155" i="40"/>
  <c r="R150" i="40"/>
  <c r="R155" i="40" s="1"/>
  <c r="Q150" i="40"/>
  <c r="Q155" i="40" s="1"/>
  <c r="P150" i="40"/>
  <c r="P155" i="40" s="1"/>
  <c r="AW149" i="40"/>
  <c r="AW154" i="40"/>
  <c r="AV149" i="40"/>
  <c r="AV154" i="40" s="1"/>
  <c r="AU149" i="40"/>
  <c r="AU154" i="40" s="1"/>
  <c r="AT149" i="40"/>
  <c r="AT154" i="40" s="1"/>
  <c r="AS149" i="40"/>
  <c r="AS154" i="40"/>
  <c r="AR149" i="40"/>
  <c r="AR154" i="40" s="1"/>
  <c r="AQ149" i="40"/>
  <c r="AQ154" i="40" s="1"/>
  <c r="AP149" i="40"/>
  <c r="AP154" i="40" s="1"/>
  <c r="AO149" i="40"/>
  <c r="AO154" i="40" s="1"/>
  <c r="AN149" i="40"/>
  <c r="AN154" i="40" s="1"/>
  <c r="AK149" i="40"/>
  <c r="AK154" i="40" s="1"/>
  <c r="AJ149" i="40"/>
  <c r="AJ154" i="40" s="1"/>
  <c r="AI149" i="40"/>
  <c r="AI154" i="40" s="1"/>
  <c r="AH149" i="40"/>
  <c r="AH154" i="40" s="1"/>
  <c r="AG149" i="40"/>
  <c r="AG154" i="40" s="1"/>
  <c r="AF149" i="40"/>
  <c r="AF154" i="40"/>
  <c r="AE149" i="40"/>
  <c r="AE154" i="40" s="1"/>
  <c r="AD149" i="40"/>
  <c r="AD154" i="40" s="1"/>
  <c r="AC149" i="40"/>
  <c r="AC154" i="40" s="1"/>
  <c r="AB149" i="40"/>
  <c r="AB154" i="40" s="1"/>
  <c r="Y149" i="40"/>
  <c r="Y154" i="40"/>
  <c r="X149" i="40"/>
  <c r="X154" i="40" s="1"/>
  <c r="W149" i="40"/>
  <c r="W154" i="40" s="1"/>
  <c r="V149" i="40"/>
  <c r="V154" i="40"/>
  <c r="U149" i="40"/>
  <c r="U154" i="40"/>
  <c r="T149" i="40"/>
  <c r="T154" i="40" s="1"/>
  <c r="S149" i="40"/>
  <c r="S154" i="40" s="1"/>
  <c r="R149" i="40"/>
  <c r="R154" i="40" s="1"/>
  <c r="Q149" i="40"/>
  <c r="Q154" i="40"/>
  <c r="P149" i="40"/>
  <c r="P154" i="40" s="1"/>
  <c r="AW148" i="40"/>
  <c r="AW153" i="40" s="1"/>
  <c r="AV148" i="40"/>
  <c r="AV153" i="40"/>
  <c r="AV156" i="40" s="1"/>
  <c r="AU148" i="40"/>
  <c r="AU153" i="40" s="1"/>
  <c r="AU156" i="40" s="1"/>
  <c r="AT148" i="40"/>
  <c r="AT153" i="40" s="1"/>
  <c r="AS148" i="40"/>
  <c r="AS153" i="40" s="1"/>
  <c r="AR148" i="40"/>
  <c r="AR151" i="40" s="1"/>
  <c r="AR153" i="40"/>
  <c r="AQ148" i="40"/>
  <c r="AQ153" i="40"/>
  <c r="AP148" i="40"/>
  <c r="AP153" i="40" s="1"/>
  <c r="AO148" i="40"/>
  <c r="AO153" i="40" s="1"/>
  <c r="AN148" i="40"/>
  <c r="AN153" i="40"/>
  <c r="AK148" i="40"/>
  <c r="AK153" i="40"/>
  <c r="AJ148" i="40"/>
  <c r="AJ153" i="40" s="1"/>
  <c r="AI148" i="40"/>
  <c r="AI153" i="40" s="1"/>
  <c r="AH148" i="40"/>
  <c r="AH153" i="40" s="1"/>
  <c r="AH156" i="40" s="1"/>
  <c r="AG148" i="40"/>
  <c r="AG153" i="40"/>
  <c r="AF148" i="40"/>
  <c r="AF153" i="40" s="1"/>
  <c r="AE148" i="40"/>
  <c r="AE153" i="40" s="1"/>
  <c r="AD148" i="40"/>
  <c r="AD153" i="40"/>
  <c r="AC148" i="40"/>
  <c r="AC153" i="40" s="1"/>
  <c r="AB148" i="40"/>
  <c r="AB153" i="40" s="1"/>
  <c r="Y148" i="40"/>
  <c r="Y153" i="40" s="1"/>
  <c r="X148" i="40"/>
  <c r="X153" i="40"/>
  <c r="W148" i="40"/>
  <c r="W153" i="40"/>
  <c r="V148" i="40"/>
  <c r="V153" i="40" s="1"/>
  <c r="U148" i="40"/>
  <c r="U153" i="40" s="1"/>
  <c r="U156" i="40" s="1"/>
  <c r="T148" i="40"/>
  <c r="T153" i="40"/>
  <c r="S148" i="40"/>
  <c r="S153" i="40"/>
  <c r="R148" i="40"/>
  <c r="R153" i="40" s="1"/>
  <c r="Q148" i="40"/>
  <c r="Q153" i="40" s="1"/>
  <c r="P148" i="40"/>
  <c r="P153" i="40" s="1"/>
  <c r="P156" i="40" s="1"/>
  <c r="AW140" i="40"/>
  <c r="AW145" i="40"/>
  <c r="AV140" i="40"/>
  <c r="AV145" i="40" s="1"/>
  <c r="AU140" i="40"/>
  <c r="AU145" i="40" s="1"/>
  <c r="AT140" i="40"/>
  <c r="AT145" i="40"/>
  <c r="AS140" i="40"/>
  <c r="AS145" i="40" s="1"/>
  <c r="AR140" i="40"/>
  <c r="AR145" i="40" s="1"/>
  <c r="AQ140" i="40"/>
  <c r="AQ145" i="40" s="1"/>
  <c r="AP140" i="40"/>
  <c r="AP145" i="40"/>
  <c r="AO140" i="40"/>
  <c r="AO145" i="40"/>
  <c r="AN140" i="40"/>
  <c r="AN145" i="40" s="1"/>
  <c r="AK140" i="40"/>
  <c r="AK145" i="40" s="1"/>
  <c r="AJ140" i="40"/>
  <c r="AJ145" i="40"/>
  <c r="AI140" i="40"/>
  <c r="AI145" i="40"/>
  <c r="AH140" i="40"/>
  <c r="AH145" i="40" s="1"/>
  <c r="AG140" i="40"/>
  <c r="AG145" i="40" s="1"/>
  <c r="AF140" i="40"/>
  <c r="AF145" i="40" s="1"/>
  <c r="AE140" i="40"/>
  <c r="AE145" i="40"/>
  <c r="AD140" i="40"/>
  <c r="AD145" i="40" s="1"/>
  <c r="AC140" i="40"/>
  <c r="AC145" i="40" s="1"/>
  <c r="AB140" i="40"/>
  <c r="AB145" i="40"/>
  <c r="Y140" i="40"/>
  <c r="Y145" i="40" s="1"/>
  <c r="X140" i="40"/>
  <c r="X145" i="40" s="1"/>
  <c r="W140" i="40"/>
  <c r="W145" i="40" s="1"/>
  <c r="V140" i="40"/>
  <c r="V145" i="40"/>
  <c r="U140" i="40"/>
  <c r="U145" i="40"/>
  <c r="T140" i="40"/>
  <c r="T145" i="40" s="1"/>
  <c r="S140" i="40"/>
  <c r="S145" i="40" s="1"/>
  <c r="R140" i="40"/>
  <c r="R145" i="40"/>
  <c r="Q140" i="40"/>
  <c r="Q145" i="40"/>
  <c r="P140" i="40"/>
  <c r="P145" i="40" s="1"/>
  <c r="AW139" i="40"/>
  <c r="AW144" i="40" s="1"/>
  <c r="AV139" i="40"/>
  <c r="AV144" i="40" s="1"/>
  <c r="AU139" i="40"/>
  <c r="AU144" i="40"/>
  <c r="AT139" i="40"/>
  <c r="AT144" i="40" s="1"/>
  <c r="AS139" i="40"/>
  <c r="AS144" i="40" s="1"/>
  <c r="AR139" i="40"/>
  <c r="AR144" i="40"/>
  <c r="AQ139" i="40"/>
  <c r="AQ144" i="40" s="1"/>
  <c r="AP139" i="40"/>
  <c r="AP144" i="40" s="1"/>
  <c r="AO139" i="40"/>
  <c r="AO144" i="40" s="1"/>
  <c r="AN139" i="40"/>
  <c r="AN144" i="40"/>
  <c r="AK139" i="40"/>
  <c r="AK144" i="40"/>
  <c r="AJ139" i="40"/>
  <c r="AJ144" i="40" s="1"/>
  <c r="AI139" i="40"/>
  <c r="AI144" i="40" s="1"/>
  <c r="AH139" i="40"/>
  <c r="AH144" i="40"/>
  <c r="AG139" i="40"/>
  <c r="AG144" i="40"/>
  <c r="AF139" i="40"/>
  <c r="AF144" i="40" s="1"/>
  <c r="AE139" i="40"/>
  <c r="AE144" i="40" s="1"/>
  <c r="AD139" i="40"/>
  <c r="AD144" i="40" s="1"/>
  <c r="AC139" i="40"/>
  <c r="AC144" i="40"/>
  <c r="AB139" i="40"/>
  <c r="AB144" i="40" s="1"/>
  <c r="Y139" i="40"/>
  <c r="Y144" i="40" s="1"/>
  <c r="X139" i="40"/>
  <c r="X144" i="40"/>
  <c r="W139" i="40"/>
  <c r="W144" i="40" s="1"/>
  <c r="V139" i="40"/>
  <c r="V144" i="40" s="1"/>
  <c r="U139" i="40"/>
  <c r="U144" i="40" s="1"/>
  <c r="T139" i="40"/>
  <c r="T144" i="40"/>
  <c r="S139" i="40"/>
  <c r="S144" i="40"/>
  <c r="R139" i="40"/>
  <c r="R144" i="40" s="1"/>
  <c r="Q139" i="40"/>
  <c r="Q144" i="40" s="1"/>
  <c r="P139" i="40"/>
  <c r="P144" i="40"/>
  <c r="AW138" i="40"/>
  <c r="AW143" i="40"/>
  <c r="AV138" i="40"/>
  <c r="AV143" i="40" s="1"/>
  <c r="AU138" i="40"/>
  <c r="AU143" i="40" s="1"/>
  <c r="AT138" i="40"/>
  <c r="AT143" i="40" s="1"/>
  <c r="AT146" i="40" s="1"/>
  <c r="AS138" i="40"/>
  <c r="AS143" i="40"/>
  <c r="AR138" i="40"/>
  <c r="AR143" i="40" s="1"/>
  <c r="AQ138" i="40"/>
  <c r="AQ143" i="40" s="1"/>
  <c r="AP138" i="40"/>
  <c r="AP143" i="40"/>
  <c r="AP146" i="40" s="1"/>
  <c r="AO138" i="40"/>
  <c r="AO143" i="40" s="1"/>
  <c r="AO146" i="40" s="1"/>
  <c r="AN138" i="40"/>
  <c r="AN143" i="40" s="1"/>
  <c r="AK138" i="40"/>
  <c r="AK143" i="40" s="1"/>
  <c r="AJ138" i="40"/>
  <c r="AJ143" i="40"/>
  <c r="AI138" i="40"/>
  <c r="AI143" i="40"/>
  <c r="AH138" i="40"/>
  <c r="AH143" i="40" s="1"/>
  <c r="AG138" i="40"/>
  <c r="AG143" i="40" s="1"/>
  <c r="AG146" i="40" s="1"/>
  <c r="AF138" i="40"/>
  <c r="AF143" i="40" s="1"/>
  <c r="AE138" i="40"/>
  <c r="AE143" i="40" s="1"/>
  <c r="AD138" i="40"/>
  <c r="AD143" i="40" s="1"/>
  <c r="AC138" i="40"/>
  <c r="AC143" i="40"/>
  <c r="AC146" i="40" s="1"/>
  <c r="AB138" i="40"/>
  <c r="AB143" i="40" s="1"/>
  <c r="AB146" i="40" s="1"/>
  <c r="Y138" i="40"/>
  <c r="Y143" i="40"/>
  <c r="X138" i="40"/>
  <c r="X143" i="40" s="1"/>
  <c r="W138" i="40"/>
  <c r="W143" i="40" s="1"/>
  <c r="V138" i="40"/>
  <c r="V143" i="40" s="1"/>
  <c r="U138" i="40"/>
  <c r="U143" i="40" s="1"/>
  <c r="U146" i="40" s="1"/>
  <c r="T138" i="40"/>
  <c r="T143" i="40" s="1"/>
  <c r="S138" i="40"/>
  <c r="S143" i="40"/>
  <c r="R138" i="40"/>
  <c r="R143" i="40" s="1"/>
  <c r="R146" i="40" s="1"/>
  <c r="Q138" i="40"/>
  <c r="Q143" i="40" s="1"/>
  <c r="P138" i="40"/>
  <c r="P143" i="40" s="1"/>
  <c r="AW130" i="40"/>
  <c r="AW135" i="40" s="1"/>
  <c r="AV130" i="40"/>
  <c r="AV135" i="40" s="1"/>
  <c r="AU130" i="40"/>
  <c r="AU135" i="40" s="1"/>
  <c r="AT130" i="40"/>
  <c r="AT135" i="40" s="1"/>
  <c r="AS130" i="40"/>
  <c r="AS135" i="40"/>
  <c r="AR130" i="40"/>
  <c r="AR135" i="40"/>
  <c r="AQ130" i="40"/>
  <c r="AQ135" i="40" s="1"/>
  <c r="AP130" i="40"/>
  <c r="AP135" i="40"/>
  <c r="AO130" i="40"/>
  <c r="AO135" i="40"/>
  <c r="AN130" i="40"/>
  <c r="AN135" i="40"/>
  <c r="AK130" i="40"/>
  <c r="AK135" i="40" s="1"/>
  <c r="AJ130" i="40"/>
  <c r="AJ135" i="40"/>
  <c r="AI130" i="40"/>
  <c r="AI135" i="40"/>
  <c r="AH130" i="40"/>
  <c r="AH135" i="40"/>
  <c r="AG130" i="40"/>
  <c r="AG135" i="40" s="1"/>
  <c r="AF130" i="40"/>
  <c r="AF135" i="40"/>
  <c r="AE130" i="40"/>
  <c r="AE135" i="40"/>
  <c r="AD130" i="40"/>
  <c r="AD135" i="40"/>
  <c r="AC130" i="40"/>
  <c r="AC135" i="40" s="1"/>
  <c r="AB130" i="40"/>
  <c r="AB135" i="40"/>
  <c r="Y130" i="40"/>
  <c r="Y135" i="40"/>
  <c r="X130" i="40"/>
  <c r="X135" i="40"/>
  <c r="W130" i="40"/>
  <c r="W135" i="40" s="1"/>
  <c r="V130" i="40"/>
  <c r="V135" i="40"/>
  <c r="U130" i="40"/>
  <c r="U135" i="40"/>
  <c r="T130" i="40"/>
  <c r="T135" i="40"/>
  <c r="S130" i="40"/>
  <c r="S135" i="40" s="1"/>
  <c r="R130" i="40"/>
  <c r="R135" i="40"/>
  <c r="Q130" i="40"/>
  <c r="Q135" i="40"/>
  <c r="P130" i="40"/>
  <c r="P135" i="40"/>
  <c r="AW129" i="40"/>
  <c r="AW134" i="40" s="1"/>
  <c r="AV129" i="40"/>
  <c r="AV134" i="40"/>
  <c r="AU129" i="40"/>
  <c r="AU134" i="40"/>
  <c r="AT129" i="40"/>
  <c r="AT134" i="40"/>
  <c r="AS129" i="40"/>
  <c r="AS134" i="40" s="1"/>
  <c r="AR129" i="40"/>
  <c r="AR134" i="40"/>
  <c r="AQ129" i="40"/>
  <c r="AQ134" i="40"/>
  <c r="AP129" i="40"/>
  <c r="AP134" i="40"/>
  <c r="AO129" i="40"/>
  <c r="AO134" i="40" s="1"/>
  <c r="AN129" i="40"/>
  <c r="AN134" i="40"/>
  <c r="AK129" i="40"/>
  <c r="AK134" i="40"/>
  <c r="AJ129" i="40"/>
  <c r="AJ134" i="40"/>
  <c r="AI129" i="40"/>
  <c r="AI134" i="40" s="1"/>
  <c r="AH129" i="40"/>
  <c r="AH134" i="40"/>
  <c r="AG129" i="40"/>
  <c r="AG134" i="40"/>
  <c r="AF129" i="40"/>
  <c r="AF134" i="40"/>
  <c r="AE129" i="40"/>
  <c r="AE134" i="40" s="1"/>
  <c r="AD129" i="40"/>
  <c r="AD134" i="40"/>
  <c r="AC129" i="40"/>
  <c r="AC134" i="40"/>
  <c r="AB129" i="40"/>
  <c r="AB134" i="40"/>
  <c r="Y129" i="40"/>
  <c r="Y134" i="40" s="1"/>
  <c r="X129" i="40"/>
  <c r="X134" i="40"/>
  <c r="W129" i="40"/>
  <c r="W134" i="40"/>
  <c r="V129" i="40"/>
  <c r="V134" i="40"/>
  <c r="U129" i="40"/>
  <c r="U134" i="40" s="1"/>
  <c r="T129" i="40"/>
  <c r="T134" i="40"/>
  <c r="S129" i="40"/>
  <c r="S134" i="40"/>
  <c r="R129" i="40"/>
  <c r="R134" i="40"/>
  <c r="Q129" i="40"/>
  <c r="Q134" i="40" s="1"/>
  <c r="P129" i="40"/>
  <c r="P134" i="40"/>
  <c r="AW128" i="40"/>
  <c r="AW133" i="40"/>
  <c r="AV128" i="40"/>
  <c r="AV133" i="40"/>
  <c r="AU128" i="40"/>
  <c r="AU133" i="40" s="1"/>
  <c r="AT128" i="40"/>
  <c r="AT133" i="40"/>
  <c r="AT136" i="40" s="1"/>
  <c r="AS128" i="40"/>
  <c r="AS133" i="40"/>
  <c r="AR128" i="40"/>
  <c r="AR133" i="40"/>
  <c r="AQ128" i="40"/>
  <c r="AQ133" i="40" s="1"/>
  <c r="AQ136" i="40" s="1"/>
  <c r="AP128" i="40"/>
  <c r="AP131" i="40" s="1"/>
  <c r="AP133" i="40"/>
  <c r="AP136" i="40" s="1"/>
  <c r="AO128" i="40"/>
  <c r="AO133" i="40"/>
  <c r="AN128" i="40"/>
  <c r="AN133" i="40"/>
  <c r="AK128" i="40"/>
  <c r="AK133" i="40" s="1"/>
  <c r="AJ128" i="40"/>
  <c r="AJ133" i="40"/>
  <c r="AJ136" i="40" s="1"/>
  <c r="AI128" i="40"/>
  <c r="AI133" i="40"/>
  <c r="AH128" i="40"/>
  <c r="AH133" i="40"/>
  <c r="AG128" i="40"/>
  <c r="AG133" i="40" s="1"/>
  <c r="AG136" i="40" s="1"/>
  <c r="AF128" i="40"/>
  <c r="AF133" i="40"/>
  <c r="AE128" i="40"/>
  <c r="AE133" i="40"/>
  <c r="AD128" i="40"/>
  <c r="AD133" i="40"/>
  <c r="AC128" i="40"/>
  <c r="AC133" i="40" s="1"/>
  <c r="AB128" i="40"/>
  <c r="AB133" i="40"/>
  <c r="AB136" i="40" s="1"/>
  <c r="Y128" i="40"/>
  <c r="Y133" i="40"/>
  <c r="X128" i="40"/>
  <c r="X133" i="40"/>
  <c r="W128" i="40"/>
  <c r="W133" i="40" s="1"/>
  <c r="W136" i="40" s="1"/>
  <c r="V128" i="40"/>
  <c r="V133" i="40"/>
  <c r="V136" i="40" s="1"/>
  <c r="U128" i="40"/>
  <c r="U133" i="40"/>
  <c r="T128" i="40"/>
  <c r="T133" i="40"/>
  <c r="S128" i="40"/>
  <c r="S133" i="40" s="1"/>
  <c r="R128" i="40"/>
  <c r="R133" i="40"/>
  <c r="R136" i="40" s="1"/>
  <c r="Q128" i="40"/>
  <c r="Q133" i="40"/>
  <c r="P128" i="40"/>
  <c r="P133" i="40"/>
  <c r="AW120" i="40"/>
  <c r="AW125" i="40" s="1"/>
  <c r="AV120" i="40"/>
  <c r="AV125" i="40"/>
  <c r="AU120" i="40"/>
  <c r="AU125" i="40"/>
  <c r="AT120" i="40"/>
  <c r="AT125" i="40"/>
  <c r="AS120" i="40"/>
  <c r="AS125" i="40" s="1"/>
  <c r="AR120" i="40"/>
  <c r="AR125" i="40"/>
  <c r="AQ120" i="40"/>
  <c r="AQ125" i="40"/>
  <c r="AP120" i="40"/>
  <c r="AP125" i="40"/>
  <c r="AO120" i="40"/>
  <c r="AO125" i="40" s="1"/>
  <c r="AN120" i="40"/>
  <c r="AN125" i="40"/>
  <c r="AK120" i="40"/>
  <c r="AK125" i="40"/>
  <c r="AJ120" i="40"/>
  <c r="AJ125" i="40"/>
  <c r="AI120" i="40"/>
  <c r="AI125" i="40" s="1"/>
  <c r="AH120" i="40"/>
  <c r="AH125" i="40"/>
  <c r="AG120" i="40"/>
  <c r="AG125" i="40"/>
  <c r="AF120" i="40"/>
  <c r="AF125" i="40"/>
  <c r="AE120" i="40"/>
  <c r="AE125" i="40" s="1"/>
  <c r="AD120" i="40"/>
  <c r="AD125" i="40"/>
  <c r="AC120" i="40"/>
  <c r="AC125" i="40"/>
  <c r="AB120" i="40"/>
  <c r="AB125" i="40"/>
  <c r="Y120" i="40"/>
  <c r="Y125" i="40" s="1"/>
  <c r="X120" i="40"/>
  <c r="X125" i="40"/>
  <c r="W120" i="40"/>
  <c r="W125" i="40"/>
  <c r="V120" i="40"/>
  <c r="V125" i="40"/>
  <c r="U120" i="40"/>
  <c r="U125" i="40" s="1"/>
  <c r="T120" i="40"/>
  <c r="T125" i="40"/>
  <c r="S120" i="40"/>
  <c r="S125" i="40"/>
  <c r="R120" i="40"/>
  <c r="R125" i="40"/>
  <c r="Q120" i="40"/>
  <c r="Q125" i="40" s="1"/>
  <c r="P120" i="40"/>
  <c r="P125" i="40"/>
  <c r="AW119" i="40"/>
  <c r="AW124" i="40"/>
  <c r="AV119" i="40"/>
  <c r="AV124" i="40"/>
  <c r="AU119" i="40"/>
  <c r="AU124" i="40" s="1"/>
  <c r="AT119" i="40"/>
  <c r="AT124" i="40"/>
  <c r="AS119" i="40"/>
  <c r="AS124" i="40"/>
  <c r="AR119" i="40"/>
  <c r="AR124" i="40"/>
  <c r="AQ119" i="40"/>
  <c r="AQ124" i="40" s="1"/>
  <c r="AP119" i="40"/>
  <c r="AP124" i="40"/>
  <c r="AO119" i="40"/>
  <c r="AO124" i="40"/>
  <c r="AN119" i="40"/>
  <c r="AN124" i="40"/>
  <c r="AK119" i="40"/>
  <c r="AK124" i="40" s="1"/>
  <c r="AJ119" i="40"/>
  <c r="AJ124" i="40"/>
  <c r="AI119" i="40"/>
  <c r="AI124" i="40"/>
  <c r="AH119" i="40"/>
  <c r="AH124" i="40"/>
  <c r="AG119" i="40"/>
  <c r="AG124" i="40" s="1"/>
  <c r="AF119" i="40"/>
  <c r="AF124" i="40"/>
  <c r="AE119" i="40"/>
  <c r="AE124" i="40"/>
  <c r="AD119" i="40"/>
  <c r="AD124" i="40"/>
  <c r="AC119" i="40"/>
  <c r="AC124" i="40" s="1"/>
  <c r="AB119" i="40"/>
  <c r="AB124" i="40"/>
  <c r="Y119" i="40"/>
  <c r="Y124" i="40"/>
  <c r="X119" i="40"/>
  <c r="X124" i="40"/>
  <c r="W119" i="40"/>
  <c r="W124" i="40" s="1"/>
  <c r="V119" i="40"/>
  <c r="V124" i="40"/>
  <c r="U119" i="40"/>
  <c r="U124" i="40"/>
  <c r="T119" i="40"/>
  <c r="T124" i="40"/>
  <c r="S119" i="40"/>
  <c r="S124" i="40" s="1"/>
  <c r="R119" i="40"/>
  <c r="R124" i="40"/>
  <c r="Q119" i="40"/>
  <c r="Q124" i="40"/>
  <c r="P119" i="40"/>
  <c r="P124" i="40"/>
  <c r="AW118" i="40"/>
  <c r="AW123" i="40" s="1"/>
  <c r="AV118" i="40"/>
  <c r="AV123" i="40"/>
  <c r="AV126" i="40" s="1"/>
  <c r="AU118" i="40"/>
  <c r="AU123" i="40"/>
  <c r="AT118" i="40"/>
  <c r="AT123" i="40"/>
  <c r="AS118" i="40"/>
  <c r="AS123" i="40" s="1"/>
  <c r="AS126" i="40" s="1"/>
  <c r="AR118" i="40"/>
  <c r="AR123" i="40"/>
  <c r="AR126" i="40" s="1"/>
  <c r="AQ118" i="40"/>
  <c r="AQ123" i="40"/>
  <c r="AP118" i="40"/>
  <c r="AP123" i="40"/>
  <c r="AO118" i="40"/>
  <c r="AO123" i="40" s="1"/>
  <c r="AO126" i="40" s="1"/>
  <c r="AN118" i="40"/>
  <c r="AN123" i="40"/>
  <c r="AN126" i="40" s="1"/>
  <c r="AK118" i="40"/>
  <c r="AK123" i="40"/>
  <c r="AJ118" i="40"/>
  <c r="AJ123" i="40"/>
  <c r="AI118" i="40"/>
  <c r="AI123" i="40" s="1"/>
  <c r="AI126" i="40" s="1"/>
  <c r="AH118" i="40"/>
  <c r="AH123" i="40"/>
  <c r="AH126" i="40" s="1"/>
  <c r="AG118" i="40"/>
  <c r="AG123" i="40"/>
  <c r="AF118" i="40"/>
  <c r="AF123" i="40"/>
  <c r="AE118" i="40"/>
  <c r="AE123" i="40" s="1"/>
  <c r="AE126" i="40" s="1"/>
  <c r="AD118" i="40"/>
  <c r="AD123" i="40"/>
  <c r="AD126" i="40" s="1"/>
  <c r="AC118" i="40"/>
  <c r="AC123" i="40"/>
  <c r="AB118" i="40"/>
  <c r="AB123" i="40"/>
  <c r="Y118" i="40"/>
  <c r="Y123" i="40" s="1"/>
  <c r="Y126" i="40" s="1"/>
  <c r="X118" i="40"/>
  <c r="X123" i="40"/>
  <c r="X126" i="40" s="1"/>
  <c r="W118" i="40"/>
  <c r="W123" i="40"/>
  <c r="V118" i="40"/>
  <c r="V123" i="40"/>
  <c r="U118" i="40"/>
  <c r="U123" i="40" s="1"/>
  <c r="T118" i="40"/>
  <c r="T123" i="40"/>
  <c r="T126" i="40" s="1"/>
  <c r="S118" i="40"/>
  <c r="S123" i="40"/>
  <c r="R118" i="40"/>
  <c r="R123" i="40"/>
  <c r="Q118" i="40"/>
  <c r="Q123" i="40" s="1"/>
  <c r="Q126" i="40" s="1"/>
  <c r="P118" i="40"/>
  <c r="P123" i="40"/>
  <c r="P126" i="40" s="1"/>
  <c r="AW110" i="40"/>
  <c r="AW115" i="40"/>
  <c r="AV110" i="40"/>
  <c r="AV115" i="40"/>
  <c r="AU110" i="40"/>
  <c r="AU115" i="40" s="1"/>
  <c r="AT110" i="40"/>
  <c r="AT115" i="40"/>
  <c r="AS110" i="40"/>
  <c r="AS115" i="40"/>
  <c r="AR110" i="40"/>
  <c r="AR115" i="40"/>
  <c r="AQ110" i="40"/>
  <c r="AQ115" i="40" s="1"/>
  <c r="AP110" i="40"/>
  <c r="AP115" i="40"/>
  <c r="AO110" i="40"/>
  <c r="AO115" i="40"/>
  <c r="AN110" i="40"/>
  <c r="AN115" i="40"/>
  <c r="AK110" i="40"/>
  <c r="AK115" i="40" s="1"/>
  <c r="AJ110" i="40"/>
  <c r="AJ115" i="40"/>
  <c r="AI110" i="40"/>
  <c r="AI115" i="40"/>
  <c r="AH110" i="40"/>
  <c r="AH115" i="40"/>
  <c r="AG110" i="40"/>
  <c r="AG115" i="40" s="1"/>
  <c r="AF110" i="40"/>
  <c r="AF115" i="40"/>
  <c r="AE110" i="40"/>
  <c r="AE115" i="40"/>
  <c r="AD110" i="40"/>
  <c r="AD115" i="40"/>
  <c r="AC110" i="40"/>
  <c r="AC115" i="40" s="1"/>
  <c r="AB110" i="40"/>
  <c r="AB115" i="40"/>
  <c r="Y110" i="40"/>
  <c r="Y115" i="40"/>
  <c r="X110" i="40"/>
  <c r="X115" i="40"/>
  <c r="W110" i="40"/>
  <c r="W115" i="40" s="1"/>
  <c r="V110" i="40"/>
  <c r="V115" i="40"/>
  <c r="U110" i="40"/>
  <c r="U115" i="40"/>
  <c r="T110" i="40"/>
  <c r="T115" i="40"/>
  <c r="S110" i="40"/>
  <c r="S115" i="40" s="1"/>
  <c r="R110" i="40"/>
  <c r="R115" i="40"/>
  <c r="Q110" i="40"/>
  <c r="Q115" i="40"/>
  <c r="P110" i="40"/>
  <c r="P115" i="40"/>
  <c r="AW109" i="40"/>
  <c r="AW114" i="40" s="1"/>
  <c r="AV109" i="40"/>
  <c r="AV114" i="40"/>
  <c r="AU109" i="40"/>
  <c r="AU114" i="40"/>
  <c r="AT109" i="40"/>
  <c r="AT114" i="40"/>
  <c r="AS109" i="40"/>
  <c r="AS114" i="40" s="1"/>
  <c r="AR109" i="40"/>
  <c r="AR114" i="40"/>
  <c r="AQ109" i="40"/>
  <c r="AQ114" i="40"/>
  <c r="AP109" i="40"/>
  <c r="AP114" i="40"/>
  <c r="AO109" i="40"/>
  <c r="AO114" i="40" s="1"/>
  <c r="AN109" i="40"/>
  <c r="AN114" i="40"/>
  <c r="AK109" i="40"/>
  <c r="AK114" i="40"/>
  <c r="AJ109" i="40"/>
  <c r="AJ114" i="40"/>
  <c r="AI109" i="40"/>
  <c r="AI114" i="40" s="1"/>
  <c r="AH109" i="40"/>
  <c r="AH114" i="40"/>
  <c r="AG109" i="40"/>
  <c r="AG114" i="40"/>
  <c r="AF109" i="40"/>
  <c r="AF114" i="40"/>
  <c r="AE109" i="40"/>
  <c r="AE114" i="40" s="1"/>
  <c r="AD109" i="40"/>
  <c r="AD114" i="40"/>
  <c r="AC109" i="40"/>
  <c r="AC114" i="40"/>
  <c r="AB109" i="40"/>
  <c r="AB114" i="40"/>
  <c r="Y109" i="40"/>
  <c r="Y114" i="40" s="1"/>
  <c r="X109" i="40"/>
  <c r="X114" i="40"/>
  <c r="W109" i="40"/>
  <c r="W114" i="40"/>
  <c r="V109" i="40"/>
  <c r="V114" i="40"/>
  <c r="U109" i="40"/>
  <c r="U114" i="40" s="1"/>
  <c r="T109" i="40"/>
  <c r="T114" i="40"/>
  <c r="S109" i="40"/>
  <c r="S114" i="40"/>
  <c r="R109" i="40"/>
  <c r="R114" i="40"/>
  <c r="Q109" i="40"/>
  <c r="Q114" i="40" s="1"/>
  <c r="P109" i="40"/>
  <c r="P114" i="40"/>
  <c r="AW108" i="40"/>
  <c r="AW113" i="40"/>
  <c r="AV108" i="40"/>
  <c r="AV113" i="40"/>
  <c r="AU108" i="40"/>
  <c r="AU113" i="40" s="1"/>
  <c r="AT108" i="40"/>
  <c r="AT113" i="40"/>
  <c r="AT116" i="40" s="1"/>
  <c r="AS108" i="40"/>
  <c r="AS113" i="40"/>
  <c r="AR108" i="40"/>
  <c r="AR113" i="40"/>
  <c r="AQ108" i="40"/>
  <c r="AQ113" i="40" s="1"/>
  <c r="AP108" i="40"/>
  <c r="AP113" i="40"/>
  <c r="AP116" i="40" s="1"/>
  <c r="AO108" i="40"/>
  <c r="AO113" i="40"/>
  <c r="AN108" i="40"/>
  <c r="AN113" i="40"/>
  <c r="AK108" i="40"/>
  <c r="AK113" i="40" s="1"/>
  <c r="AK116" i="40" s="1"/>
  <c r="AJ108" i="40"/>
  <c r="AJ113" i="40"/>
  <c r="AJ116" i="40" s="1"/>
  <c r="AI108" i="40"/>
  <c r="AI113" i="40"/>
  <c r="AH108" i="40"/>
  <c r="AH113" i="40"/>
  <c r="AG108" i="40"/>
  <c r="AG113" i="40" s="1"/>
  <c r="AG116" i="40" s="1"/>
  <c r="AF108" i="40"/>
  <c r="AF113" i="40"/>
  <c r="AF116" i="40" s="1"/>
  <c r="AE108" i="40"/>
  <c r="AE113" i="40"/>
  <c r="AD108" i="40"/>
  <c r="AD111" i="40" s="1"/>
  <c r="AD113" i="40"/>
  <c r="AC108" i="40"/>
  <c r="AC113" i="40" s="1"/>
  <c r="AC116" i="40" s="1"/>
  <c r="AB108" i="40"/>
  <c r="AB113" i="40"/>
  <c r="AB116" i="40" s="1"/>
  <c r="Y108" i="40"/>
  <c r="Y113" i="40"/>
  <c r="X108" i="40"/>
  <c r="X111" i="40" s="1"/>
  <c r="X113" i="40"/>
  <c r="W108" i="40"/>
  <c r="W113" i="40" s="1"/>
  <c r="W116" i="40" s="1"/>
  <c r="V108" i="40"/>
  <c r="V113" i="40"/>
  <c r="V116" i="40" s="1"/>
  <c r="U108" i="40"/>
  <c r="U113" i="40"/>
  <c r="T108" i="40"/>
  <c r="T113" i="40"/>
  <c r="S108" i="40"/>
  <c r="S113" i="40" s="1"/>
  <c r="S116" i="40" s="1"/>
  <c r="R108" i="40"/>
  <c r="R113" i="40"/>
  <c r="R116" i="40" s="1"/>
  <c r="Q108" i="40"/>
  <c r="Q113" i="40"/>
  <c r="P108" i="40"/>
  <c r="P113" i="40"/>
  <c r="AW100" i="40"/>
  <c r="AW105" i="40" s="1"/>
  <c r="AV100" i="40"/>
  <c r="AV105" i="40"/>
  <c r="AU100" i="40"/>
  <c r="AU105" i="40"/>
  <c r="AT100" i="40"/>
  <c r="AT105" i="40"/>
  <c r="AS100" i="40"/>
  <c r="AS105" i="40" s="1"/>
  <c r="AR100" i="40"/>
  <c r="AR105" i="40"/>
  <c r="AQ100" i="40"/>
  <c r="AQ105" i="40"/>
  <c r="AP100" i="40"/>
  <c r="AP105" i="40"/>
  <c r="AO100" i="40"/>
  <c r="AO105" i="40" s="1"/>
  <c r="AN100" i="40"/>
  <c r="AN105" i="40"/>
  <c r="AK100" i="40"/>
  <c r="AK105" i="40"/>
  <c r="AJ100" i="40"/>
  <c r="AJ105" i="40"/>
  <c r="AI100" i="40"/>
  <c r="AI105" i="40" s="1"/>
  <c r="AH100" i="40"/>
  <c r="AH105" i="40"/>
  <c r="AG100" i="40"/>
  <c r="AG105" i="40"/>
  <c r="AF100" i="40"/>
  <c r="AF105" i="40"/>
  <c r="AE100" i="40"/>
  <c r="AE105" i="40" s="1"/>
  <c r="AD100" i="40"/>
  <c r="AD105" i="40"/>
  <c r="AC100" i="40"/>
  <c r="AC105" i="40"/>
  <c r="AB100" i="40"/>
  <c r="AB105" i="40"/>
  <c r="Y100" i="40"/>
  <c r="Y105" i="40" s="1"/>
  <c r="X100" i="40"/>
  <c r="X105" i="40"/>
  <c r="W100" i="40"/>
  <c r="W105" i="40"/>
  <c r="V100" i="40"/>
  <c r="V105" i="40"/>
  <c r="U100" i="40"/>
  <c r="U105" i="40" s="1"/>
  <c r="T100" i="40"/>
  <c r="T105" i="40"/>
  <c r="S100" i="40"/>
  <c r="S105" i="40"/>
  <c r="R100" i="40"/>
  <c r="R105" i="40"/>
  <c r="Q100" i="40"/>
  <c r="Q105" i="40" s="1"/>
  <c r="P100" i="40"/>
  <c r="P105" i="40"/>
  <c r="AW99" i="40"/>
  <c r="AW104" i="40"/>
  <c r="AV99" i="40"/>
  <c r="AV104" i="40"/>
  <c r="AU99" i="40"/>
  <c r="AU104" i="40" s="1"/>
  <c r="AT99" i="40"/>
  <c r="AT104" i="40"/>
  <c r="AS99" i="40"/>
  <c r="AS104" i="40"/>
  <c r="AR99" i="40"/>
  <c r="AR104" i="40"/>
  <c r="AQ99" i="40"/>
  <c r="AQ104" i="40" s="1"/>
  <c r="AP99" i="40"/>
  <c r="AP104" i="40"/>
  <c r="AO99" i="40"/>
  <c r="AO104" i="40"/>
  <c r="AN99" i="40"/>
  <c r="AN104" i="40"/>
  <c r="AK99" i="40"/>
  <c r="AK104" i="40" s="1"/>
  <c r="AJ99" i="40"/>
  <c r="AJ104" i="40"/>
  <c r="AI99" i="40"/>
  <c r="AI104" i="40"/>
  <c r="AH99" i="40"/>
  <c r="AH104" i="40"/>
  <c r="AG99" i="40"/>
  <c r="AG104" i="40" s="1"/>
  <c r="AF99" i="40"/>
  <c r="AF104" i="40"/>
  <c r="AE99" i="40"/>
  <c r="AE104" i="40"/>
  <c r="AD99" i="40"/>
  <c r="AD104" i="40"/>
  <c r="AC99" i="40"/>
  <c r="AC104" i="40" s="1"/>
  <c r="AB99" i="40"/>
  <c r="AB104" i="40"/>
  <c r="Y99" i="40"/>
  <c r="Y104" i="40"/>
  <c r="X99" i="40"/>
  <c r="X104" i="40"/>
  <c r="W99" i="40"/>
  <c r="W104" i="40" s="1"/>
  <c r="V99" i="40"/>
  <c r="V104" i="40"/>
  <c r="U99" i="40"/>
  <c r="U104" i="40"/>
  <c r="T99" i="40"/>
  <c r="T104" i="40"/>
  <c r="S99" i="40"/>
  <c r="S104" i="40" s="1"/>
  <c r="R99" i="40"/>
  <c r="R104" i="40"/>
  <c r="Q99" i="40"/>
  <c r="Q104" i="40"/>
  <c r="P99" i="40"/>
  <c r="P104" i="40"/>
  <c r="AW98" i="40"/>
  <c r="AW103" i="40" s="1"/>
  <c r="AW106" i="40" s="1"/>
  <c r="AV98" i="40"/>
  <c r="AV103" i="40"/>
  <c r="AU98" i="40"/>
  <c r="AU103" i="40"/>
  <c r="AT98" i="40"/>
  <c r="AT103" i="40"/>
  <c r="AS98" i="40"/>
  <c r="AS103" i="40" s="1"/>
  <c r="AR98" i="40"/>
  <c r="AR103" i="40"/>
  <c r="AR106" i="40" s="1"/>
  <c r="AQ98" i="40"/>
  <c r="AQ103" i="40"/>
  <c r="AP98" i="40"/>
  <c r="AP103" i="40"/>
  <c r="AO98" i="40"/>
  <c r="AO103" i="40" s="1"/>
  <c r="AO106" i="40" s="1"/>
  <c r="AN98" i="40"/>
  <c r="AN103" i="40"/>
  <c r="AN106" i="40" s="1"/>
  <c r="AK98" i="40"/>
  <c r="AK103" i="40"/>
  <c r="AJ98" i="40"/>
  <c r="AJ103" i="40"/>
  <c r="AI98" i="40"/>
  <c r="AI103" i="40" s="1"/>
  <c r="AH98" i="40"/>
  <c r="AH103" i="40"/>
  <c r="AG98" i="40"/>
  <c r="AG103" i="40"/>
  <c r="AF98" i="40"/>
  <c r="AF103" i="40"/>
  <c r="AE98" i="40"/>
  <c r="AE103" i="40" s="1"/>
  <c r="AE106" i="40" s="1"/>
  <c r="AD98" i="40"/>
  <c r="AD103" i="40"/>
  <c r="AD106" i="40" s="1"/>
  <c r="AC98" i="40"/>
  <c r="AC103" i="40"/>
  <c r="AB98" i="40"/>
  <c r="AB103" i="40"/>
  <c r="Y98" i="40"/>
  <c r="Y103" i="40" s="1"/>
  <c r="Y106" i="40" s="1"/>
  <c r="X98" i="40"/>
  <c r="X103" i="40"/>
  <c r="W98" i="40"/>
  <c r="W103" i="40"/>
  <c r="V98" i="40"/>
  <c r="V103" i="40"/>
  <c r="U98" i="40"/>
  <c r="U103" i="40" s="1"/>
  <c r="U106" i="40" s="1"/>
  <c r="T98" i="40"/>
  <c r="T103" i="40"/>
  <c r="S98" i="40"/>
  <c r="S103" i="40"/>
  <c r="R98" i="40"/>
  <c r="R103" i="40"/>
  <c r="Q98" i="40"/>
  <c r="Q103" i="40" s="1"/>
  <c r="Q106" i="40" s="1"/>
  <c r="P98" i="40"/>
  <c r="P103" i="40"/>
  <c r="P106" i="40" s="1"/>
  <c r="AW90" i="40"/>
  <c r="AW95" i="40"/>
  <c r="AV90" i="40"/>
  <c r="AV95" i="40"/>
  <c r="AU90" i="40"/>
  <c r="AU95" i="40" s="1"/>
  <c r="AT90" i="40"/>
  <c r="AT95" i="40"/>
  <c r="AS90" i="40"/>
  <c r="AS95" i="40"/>
  <c r="AR90" i="40"/>
  <c r="AR95" i="40"/>
  <c r="AQ90" i="40"/>
  <c r="AQ95" i="40" s="1"/>
  <c r="AP90" i="40"/>
  <c r="AP95" i="40"/>
  <c r="AO90" i="40"/>
  <c r="AO95" i="40"/>
  <c r="AN90" i="40"/>
  <c r="AN95" i="40"/>
  <c r="AK90" i="40"/>
  <c r="AK95" i="40" s="1"/>
  <c r="AJ90" i="40"/>
  <c r="AJ95" i="40"/>
  <c r="AI90" i="40"/>
  <c r="AI95" i="40"/>
  <c r="AH90" i="40"/>
  <c r="AH95" i="40"/>
  <c r="AG90" i="40"/>
  <c r="AG95" i="40" s="1"/>
  <c r="AF90" i="40"/>
  <c r="AF95" i="40"/>
  <c r="AE90" i="40"/>
  <c r="AE95" i="40"/>
  <c r="AD90" i="40"/>
  <c r="AD95" i="40"/>
  <c r="AC90" i="40"/>
  <c r="AC95" i="40" s="1"/>
  <c r="AB90" i="40"/>
  <c r="AB95" i="40"/>
  <c r="Y90" i="40"/>
  <c r="Y95" i="40"/>
  <c r="X90" i="40"/>
  <c r="X95" i="40"/>
  <c r="W90" i="40"/>
  <c r="W95" i="40" s="1"/>
  <c r="V90" i="40"/>
  <c r="V95" i="40"/>
  <c r="U90" i="40"/>
  <c r="U95" i="40"/>
  <c r="T90" i="40"/>
  <c r="T95" i="40"/>
  <c r="S90" i="40"/>
  <c r="S95" i="40" s="1"/>
  <c r="R90" i="40"/>
  <c r="R95" i="40"/>
  <c r="Q90" i="40"/>
  <c r="Q95" i="40"/>
  <c r="P90" i="40"/>
  <c r="P95" i="40"/>
  <c r="AW89" i="40"/>
  <c r="AW94" i="40" s="1"/>
  <c r="AV89" i="40"/>
  <c r="AV94" i="40"/>
  <c r="AU89" i="40"/>
  <c r="AU94" i="40"/>
  <c r="AT89" i="40"/>
  <c r="AT94" i="40"/>
  <c r="AS89" i="40"/>
  <c r="AS94" i="40" s="1"/>
  <c r="AR89" i="40"/>
  <c r="AR94" i="40"/>
  <c r="AQ89" i="40"/>
  <c r="AQ94" i="40"/>
  <c r="AP89" i="40"/>
  <c r="AP94" i="40"/>
  <c r="AO89" i="40"/>
  <c r="AO94" i="40" s="1"/>
  <c r="AN89" i="40"/>
  <c r="AN94" i="40"/>
  <c r="AK89" i="40"/>
  <c r="AK94" i="40"/>
  <c r="AJ89" i="40"/>
  <c r="AJ94" i="40"/>
  <c r="AI89" i="40"/>
  <c r="AI94" i="40" s="1"/>
  <c r="AH89" i="40"/>
  <c r="AH94" i="40"/>
  <c r="AG89" i="40"/>
  <c r="AG94" i="40"/>
  <c r="AF89" i="40"/>
  <c r="AF94" i="40"/>
  <c r="AE89" i="40"/>
  <c r="AE94" i="40" s="1"/>
  <c r="AD89" i="40"/>
  <c r="AD94" i="40"/>
  <c r="AC89" i="40"/>
  <c r="AC94" i="40"/>
  <c r="AB89" i="40"/>
  <c r="AB94" i="40"/>
  <c r="Y89" i="40"/>
  <c r="Y94" i="40" s="1"/>
  <c r="X89" i="40"/>
  <c r="X94" i="40"/>
  <c r="W89" i="40"/>
  <c r="W94" i="40"/>
  <c r="V89" i="40"/>
  <c r="V94" i="40"/>
  <c r="U89" i="40"/>
  <c r="U94" i="40" s="1"/>
  <c r="T89" i="40"/>
  <c r="T94" i="40"/>
  <c r="S89" i="40"/>
  <c r="S94" i="40"/>
  <c r="R89" i="40"/>
  <c r="R94" i="40"/>
  <c r="Q89" i="40"/>
  <c r="Q94" i="40" s="1"/>
  <c r="P89" i="40"/>
  <c r="P94" i="40"/>
  <c r="AW88" i="40"/>
  <c r="AW93" i="40"/>
  <c r="AV88" i="40"/>
  <c r="AV93" i="40"/>
  <c r="AU88" i="40"/>
  <c r="AU93" i="40" s="1"/>
  <c r="AU96" i="40" s="1"/>
  <c r="AT88" i="40"/>
  <c r="AT93" i="40"/>
  <c r="AT96" i="40" s="1"/>
  <c r="AS88" i="40"/>
  <c r="AS93" i="40"/>
  <c r="AR88" i="40"/>
  <c r="AR93" i="40"/>
  <c r="AQ88" i="40"/>
  <c r="AQ93" i="40" s="1"/>
  <c r="AP88" i="40"/>
  <c r="AP93" i="40"/>
  <c r="AO88" i="40"/>
  <c r="AO93" i="40"/>
  <c r="AN88" i="40"/>
  <c r="AN93" i="40"/>
  <c r="AK88" i="40"/>
  <c r="AK93" i="40" s="1"/>
  <c r="AJ88" i="40"/>
  <c r="AJ93" i="40"/>
  <c r="AJ96" i="40" s="1"/>
  <c r="AI88" i="40"/>
  <c r="AI93" i="40"/>
  <c r="AH88" i="40"/>
  <c r="AH93" i="40"/>
  <c r="AG88" i="40"/>
  <c r="AG93" i="40" s="1"/>
  <c r="AG96" i="40" s="1"/>
  <c r="AF88" i="40"/>
  <c r="AF93" i="40"/>
  <c r="AE88" i="40"/>
  <c r="AE93" i="40"/>
  <c r="AD88" i="40"/>
  <c r="AD93" i="40"/>
  <c r="AC88" i="40"/>
  <c r="AC93" i="40" s="1"/>
  <c r="AB88" i="40"/>
  <c r="AB93" i="40"/>
  <c r="Y88" i="40"/>
  <c r="Y93" i="40"/>
  <c r="X88" i="40"/>
  <c r="X93" i="40"/>
  <c r="W88" i="40"/>
  <c r="W93" i="40" s="1"/>
  <c r="W96" i="40" s="1"/>
  <c r="V88" i="40"/>
  <c r="V93" i="40"/>
  <c r="U88" i="40"/>
  <c r="U93" i="40"/>
  <c r="T88" i="40"/>
  <c r="T93" i="40"/>
  <c r="S88" i="40"/>
  <c r="S93" i="40" s="1"/>
  <c r="S96" i="40" s="1"/>
  <c r="R88" i="40"/>
  <c r="R93" i="40"/>
  <c r="Q88" i="40"/>
  <c r="Q93" i="40"/>
  <c r="P88" i="40"/>
  <c r="P93" i="40"/>
  <c r="AW80" i="40"/>
  <c r="AW85" i="40" s="1"/>
  <c r="AV80" i="40"/>
  <c r="AV85" i="40"/>
  <c r="AU80" i="40"/>
  <c r="AU85" i="40"/>
  <c r="AT80" i="40"/>
  <c r="AT85" i="40"/>
  <c r="AS80" i="40"/>
  <c r="AS85" i="40" s="1"/>
  <c r="AR80" i="40"/>
  <c r="AR85" i="40"/>
  <c r="AQ80" i="40"/>
  <c r="AQ85" i="40" s="1"/>
  <c r="AP80" i="40"/>
  <c r="AP85" i="40" s="1"/>
  <c r="AO80" i="40"/>
  <c r="AO85" i="40" s="1"/>
  <c r="AN80" i="40"/>
  <c r="AN85" i="40"/>
  <c r="AK80" i="40"/>
  <c r="AK85" i="40"/>
  <c r="AJ80" i="40"/>
  <c r="AJ85" i="40"/>
  <c r="AI80" i="40"/>
  <c r="AI85" i="40" s="1"/>
  <c r="AH80" i="40"/>
  <c r="AH85" i="40"/>
  <c r="AG80" i="40"/>
  <c r="AG85" i="40"/>
  <c r="AF80" i="40"/>
  <c r="AF85" i="40" s="1"/>
  <c r="AE80" i="40"/>
  <c r="AE85" i="40" s="1"/>
  <c r="AD80" i="40"/>
  <c r="AD85" i="40"/>
  <c r="AC80" i="40"/>
  <c r="AC85" i="40" s="1"/>
  <c r="AB80" i="40"/>
  <c r="AB85" i="40"/>
  <c r="Y80" i="40"/>
  <c r="Y85" i="40" s="1"/>
  <c r="X80" i="40"/>
  <c r="X85" i="40"/>
  <c r="W80" i="40"/>
  <c r="W85" i="40"/>
  <c r="V80" i="40"/>
  <c r="V85" i="40"/>
  <c r="U80" i="40"/>
  <c r="U85" i="40" s="1"/>
  <c r="T80" i="40"/>
  <c r="T85" i="40"/>
  <c r="S80" i="40"/>
  <c r="S85" i="40"/>
  <c r="R80" i="40"/>
  <c r="R85" i="40" s="1"/>
  <c r="Q80" i="40"/>
  <c r="Q85" i="40" s="1"/>
  <c r="P80" i="40"/>
  <c r="P85" i="40"/>
  <c r="AW79" i="40"/>
  <c r="AW84" i="40" s="1"/>
  <c r="AV79" i="40"/>
  <c r="AV84" i="40"/>
  <c r="AU79" i="40"/>
  <c r="AU84" i="40"/>
  <c r="AT79" i="40"/>
  <c r="AT84" i="40" s="1"/>
  <c r="AS79" i="40"/>
  <c r="AS84" i="40" s="1"/>
  <c r="AR79" i="40"/>
  <c r="AR84" i="40"/>
  <c r="AQ79" i="40"/>
  <c r="AQ84" i="40"/>
  <c r="AP79" i="40"/>
  <c r="AP84" i="40" s="1"/>
  <c r="AO79" i="40"/>
  <c r="AO84" i="40" s="1"/>
  <c r="AN79" i="40"/>
  <c r="AN84" i="40"/>
  <c r="AK79" i="40"/>
  <c r="AK84" i="40"/>
  <c r="AJ79" i="40"/>
  <c r="AJ84" i="40" s="1"/>
  <c r="AI79" i="40"/>
  <c r="AI84" i="40" s="1"/>
  <c r="AH79" i="40"/>
  <c r="AH84" i="40"/>
  <c r="AG79" i="40"/>
  <c r="AG84" i="40"/>
  <c r="AF79" i="40"/>
  <c r="AF84" i="40" s="1"/>
  <c r="AE79" i="40"/>
  <c r="AE84" i="40" s="1"/>
  <c r="AD79" i="40"/>
  <c r="AD84" i="40"/>
  <c r="AC79" i="40"/>
  <c r="AC84" i="40"/>
  <c r="AB79" i="40"/>
  <c r="AB84" i="40" s="1"/>
  <c r="Y79" i="40"/>
  <c r="Y84" i="40" s="1"/>
  <c r="X79" i="40"/>
  <c r="X84" i="40"/>
  <c r="W79" i="40"/>
  <c r="W84" i="40"/>
  <c r="V79" i="40"/>
  <c r="V84" i="40" s="1"/>
  <c r="U79" i="40"/>
  <c r="U84" i="40" s="1"/>
  <c r="T79" i="40"/>
  <c r="T84" i="40"/>
  <c r="S79" i="40"/>
  <c r="S84" i="40"/>
  <c r="R79" i="40"/>
  <c r="R84" i="40" s="1"/>
  <c r="Q79" i="40"/>
  <c r="Q84" i="40" s="1"/>
  <c r="P79" i="40"/>
  <c r="P84" i="40"/>
  <c r="AW78" i="40"/>
  <c r="AW83" i="40"/>
  <c r="AV78" i="40"/>
  <c r="AV83" i="40" s="1"/>
  <c r="AU78" i="40"/>
  <c r="AU83" i="40" s="1"/>
  <c r="AT78" i="40"/>
  <c r="AT83" i="40"/>
  <c r="AS78" i="40"/>
  <c r="AS83" i="40"/>
  <c r="AR78" i="40"/>
  <c r="AR83" i="40" s="1"/>
  <c r="AQ78" i="40"/>
  <c r="AQ83" i="40" s="1"/>
  <c r="AP78" i="40"/>
  <c r="AP83" i="40"/>
  <c r="AO78" i="40"/>
  <c r="AO83" i="40"/>
  <c r="AN78" i="40"/>
  <c r="AN83" i="40" s="1"/>
  <c r="AN86" i="40" s="1"/>
  <c r="AK78" i="40"/>
  <c r="AK83" i="40" s="1"/>
  <c r="AJ78" i="40"/>
  <c r="AJ83" i="40"/>
  <c r="AI78" i="40"/>
  <c r="AI83" i="40"/>
  <c r="AH78" i="40"/>
  <c r="AH83" i="40" s="1"/>
  <c r="AH86" i="40" s="1"/>
  <c r="AG78" i="40"/>
  <c r="AG83" i="40" s="1"/>
  <c r="AF78" i="40"/>
  <c r="AF83" i="40"/>
  <c r="AE78" i="40"/>
  <c r="AE83" i="40"/>
  <c r="AD78" i="40"/>
  <c r="AD83" i="40" s="1"/>
  <c r="AD86" i="40" s="1"/>
  <c r="AC78" i="40"/>
  <c r="AC83" i="40" s="1"/>
  <c r="AB78" i="40"/>
  <c r="AB83" i="40"/>
  <c r="Y78" i="40"/>
  <c r="Y83" i="40"/>
  <c r="X78" i="40"/>
  <c r="X83" i="40" s="1"/>
  <c r="X86" i="40" s="1"/>
  <c r="W78" i="40"/>
  <c r="W83" i="40" s="1"/>
  <c r="V78" i="40"/>
  <c r="V83" i="40"/>
  <c r="U78" i="40"/>
  <c r="U83" i="40"/>
  <c r="T78" i="40"/>
  <c r="T83" i="40" s="1"/>
  <c r="T86" i="40" s="1"/>
  <c r="S78" i="40"/>
  <c r="S83" i="40" s="1"/>
  <c r="R78" i="40"/>
  <c r="R83" i="40"/>
  <c r="Q78" i="40"/>
  <c r="Q83" i="40"/>
  <c r="P78" i="40"/>
  <c r="P83" i="40" s="1"/>
  <c r="P86" i="40" s="1"/>
  <c r="AW70" i="40"/>
  <c r="AW75" i="40" s="1"/>
  <c r="AV70" i="40"/>
  <c r="AV75" i="40"/>
  <c r="AU70" i="40"/>
  <c r="AU75" i="40"/>
  <c r="AT70" i="40"/>
  <c r="AT75" i="40" s="1"/>
  <c r="AS70" i="40"/>
  <c r="AS75" i="40" s="1"/>
  <c r="AR70" i="40"/>
  <c r="AR75" i="40"/>
  <c r="AQ70" i="40"/>
  <c r="AQ75" i="40"/>
  <c r="AP70" i="40"/>
  <c r="AP75" i="40" s="1"/>
  <c r="AO70" i="40"/>
  <c r="AO75" i="40" s="1"/>
  <c r="AN70" i="40"/>
  <c r="AN75" i="40"/>
  <c r="AK70" i="40"/>
  <c r="AK75" i="40"/>
  <c r="AJ70" i="40"/>
  <c r="AJ75" i="40" s="1"/>
  <c r="AI70" i="40"/>
  <c r="AI75" i="40" s="1"/>
  <c r="AH70" i="40"/>
  <c r="AH75" i="40"/>
  <c r="AG70" i="40"/>
  <c r="AG75" i="40"/>
  <c r="AF70" i="40"/>
  <c r="AF75" i="40" s="1"/>
  <c r="AE70" i="40"/>
  <c r="AE75" i="40" s="1"/>
  <c r="AD70" i="40"/>
  <c r="AD75" i="40"/>
  <c r="AC70" i="40"/>
  <c r="AC75" i="40"/>
  <c r="AB70" i="40"/>
  <c r="AB75" i="40" s="1"/>
  <c r="Y70" i="40"/>
  <c r="Y75" i="40" s="1"/>
  <c r="X70" i="40"/>
  <c r="X75" i="40"/>
  <c r="W70" i="40"/>
  <c r="W75" i="40"/>
  <c r="V70" i="40"/>
  <c r="V75" i="40" s="1"/>
  <c r="U70" i="40"/>
  <c r="U75" i="40" s="1"/>
  <c r="T70" i="40"/>
  <c r="T75" i="40"/>
  <c r="S70" i="40"/>
  <c r="S75" i="40"/>
  <c r="R70" i="40"/>
  <c r="R75" i="40" s="1"/>
  <c r="Q70" i="40"/>
  <c r="Q75" i="40" s="1"/>
  <c r="P70" i="40"/>
  <c r="P75" i="40"/>
  <c r="AW69" i="40"/>
  <c r="AW74" i="40"/>
  <c r="AV69" i="40"/>
  <c r="AV74" i="40" s="1"/>
  <c r="AU69" i="40"/>
  <c r="AU74" i="40" s="1"/>
  <c r="AT69" i="40"/>
  <c r="AT74" i="40"/>
  <c r="AS69" i="40"/>
  <c r="AS74" i="40"/>
  <c r="AR69" i="40"/>
  <c r="AR74" i="40" s="1"/>
  <c r="AQ69" i="40"/>
  <c r="AQ74" i="40" s="1"/>
  <c r="AP69" i="40"/>
  <c r="AP74" i="40"/>
  <c r="AO69" i="40"/>
  <c r="AO74" i="40"/>
  <c r="AN69" i="40"/>
  <c r="AN74" i="40" s="1"/>
  <c r="AK69" i="40"/>
  <c r="AK74" i="40" s="1"/>
  <c r="AJ69" i="40"/>
  <c r="AJ74" i="40"/>
  <c r="AI69" i="40"/>
  <c r="AI74" i="40"/>
  <c r="AH69" i="40"/>
  <c r="AH74" i="40" s="1"/>
  <c r="AG69" i="40"/>
  <c r="AG74" i="40" s="1"/>
  <c r="AF69" i="40"/>
  <c r="AF74" i="40"/>
  <c r="AE69" i="40"/>
  <c r="AE74" i="40"/>
  <c r="AD69" i="40"/>
  <c r="AD74" i="40" s="1"/>
  <c r="AC69" i="40"/>
  <c r="AC74" i="40" s="1"/>
  <c r="AB69" i="40"/>
  <c r="AB74" i="40"/>
  <c r="Y69" i="40"/>
  <c r="Y74" i="40"/>
  <c r="X69" i="40"/>
  <c r="X74" i="40" s="1"/>
  <c r="W69" i="40"/>
  <c r="W74" i="40" s="1"/>
  <c r="V69" i="40"/>
  <c r="V74" i="40"/>
  <c r="U69" i="40"/>
  <c r="U74" i="40"/>
  <c r="T69" i="40"/>
  <c r="T74" i="40" s="1"/>
  <c r="S69" i="40"/>
  <c r="S74" i="40" s="1"/>
  <c r="R69" i="40"/>
  <c r="R74" i="40"/>
  <c r="Q69" i="40"/>
  <c r="Q74" i="40"/>
  <c r="P69" i="40"/>
  <c r="P74" i="40" s="1"/>
  <c r="AW68" i="40"/>
  <c r="AW73" i="40" s="1"/>
  <c r="AV68" i="40"/>
  <c r="AV73" i="40"/>
  <c r="AU68" i="40"/>
  <c r="AU73" i="40"/>
  <c r="AT68" i="40"/>
  <c r="AT73" i="40" s="1"/>
  <c r="AT76" i="40" s="1"/>
  <c r="AS68" i="40"/>
  <c r="AS73" i="40" s="1"/>
  <c r="AR68" i="40"/>
  <c r="AR73" i="40"/>
  <c r="AQ68" i="40"/>
  <c r="AQ73" i="40"/>
  <c r="AP68" i="40"/>
  <c r="AP73" i="40" s="1"/>
  <c r="AP76" i="40" s="1"/>
  <c r="AO68" i="40"/>
  <c r="AO73" i="40" s="1"/>
  <c r="AN68" i="40"/>
  <c r="AN73" i="40"/>
  <c r="AK68" i="40"/>
  <c r="AK73" i="40"/>
  <c r="AJ68" i="40"/>
  <c r="AJ73" i="40" s="1"/>
  <c r="AI68" i="40"/>
  <c r="AI73" i="40" s="1"/>
  <c r="AH68" i="40"/>
  <c r="AH73" i="40"/>
  <c r="AG68" i="40"/>
  <c r="AG73" i="40"/>
  <c r="AF68" i="40"/>
  <c r="AF73" i="40" s="1"/>
  <c r="AF76" i="40" s="1"/>
  <c r="AE68" i="40"/>
  <c r="AE73" i="40" s="1"/>
  <c r="AD68" i="40"/>
  <c r="AD73" i="40"/>
  <c r="AC68" i="40"/>
  <c r="AC73" i="40"/>
  <c r="AB68" i="40"/>
  <c r="AB73" i="40" s="1"/>
  <c r="AB76" i="40" s="1"/>
  <c r="Y68" i="40"/>
  <c r="Y73" i="40" s="1"/>
  <c r="X68" i="40"/>
  <c r="X73" i="40"/>
  <c r="W68" i="40"/>
  <c r="W73" i="40"/>
  <c r="V68" i="40"/>
  <c r="V73" i="40" s="1"/>
  <c r="V76" i="40" s="1"/>
  <c r="U68" i="40"/>
  <c r="U73" i="40" s="1"/>
  <c r="T68" i="40"/>
  <c r="T73" i="40"/>
  <c r="S68" i="40"/>
  <c r="S73" i="40"/>
  <c r="R68" i="40"/>
  <c r="R73" i="40" s="1"/>
  <c r="Q68" i="40"/>
  <c r="Q73" i="40" s="1"/>
  <c r="P68" i="40"/>
  <c r="P73" i="40"/>
  <c r="AW60" i="40"/>
  <c r="AW65" i="40"/>
  <c r="AV60" i="40"/>
  <c r="AV65" i="40" s="1"/>
  <c r="AU60" i="40"/>
  <c r="AU65" i="40" s="1"/>
  <c r="AT60" i="40"/>
  <c r="AT65" i="40"/>
  <c r="AS60" i="40"/>
  <c r="AS65" i="40"/>
  <c r="AR60" i="40"/>
  <c r="AR65" i="40" s="1"/>
  <c r="AQ60" i="40"/>
  <c r="AQ65" i="40" s="1"/>
  <c r="AP60" i="40"/>
  <c r="AP65" i="40"/>
  <c r="AO60" i="40"/>
  <c r="AO65" i="40"/>
  <c r="AN60" i="40"/>
  <c r="AN65" i="40" s="1"/>
  <c r="AK60" i="40"/>
  <c r="AK65" i="40" s="1"/>
  <c r="AJ60" i="40"/>
  <c r="AJ65" i="40"/>
  <c r="AI60" i="40"/>
  <c r="AI65" i="40"/>
  <c r="AH60" i="40"/>
  <c r="AH65" i="40" s="1"/>
  <c r="AG60" i="40"/>
  <c r="AG65" i="40" s="1"/>
  <c r="AF60" i="40"/>
  <c r="AF65" i="40"/>
  <c r="AE60" i="40"/>
  <c r="AE65" i="40"/>
  <c r="AD60" i="40"/>
  <c r="AD65" i="40" s="1"/>
  <c r="AC60" i="40"/>
  <c r="AC65" i="40" s="1"/>
  <c r="AB60" i="40"/>
  <c r="AB65" i="40"/>
  <c r="Y60" i="40"/>
  <c r="Y65" i="40"/>
  <c r="X60" i="40"/>
  <c r="X65" i="40" s="1"/>
  <c r="W60" i="40"/>
  <c r="W65" i="40" s="1"/>
  <c r="V60" i="40"/>
  <c r="V65" i="40"/>
  <c r="U60" i="40"/>
  <c r="U65" i="40"/>
  <c r="T60" i="40"/>
  <c r="T65" i="40" s="1"/>
  <c r="S60" i="40"/>
  <c r="S65" i="40" s="1"/>
  <c r="R60" i="40"/>
  <c r="R65" i="40"/>
  <c r="Q60" i="40"/>
  <c r="Q65" i="40"/>
  <c r="P60" i="40"/>
  <c r="P65" i="40" s="1"/>
  <c r="AW59" i="40"/>
  <c r="AW64" i="40" s="1"/>
  <c r="AV59" i="40"/>
  <c r="AV64" i="40"/>
  <c r="AU59" i="40"/>
  <c r="AU64" i="40"/>
  <c r="AT59" i="40"/>
  <c r="AT64" i="40" s="1"/>
  <c r="AS59" i="40"/>
  <c r="AS64" i="40" s="1"/>
  <c r="AR59" i="40"/>
  <c r="AR64" i="40"/>
  <c r="AQ59" i="40"/>
  <c r="AQ64" i="40"/>
  <c r="AP59" i="40"/>
  <c r="AP64" i="40" s="1"/>
  <c r="AO59" i="40"/>
  <c r="AO64" i="40" s="1"/>
  <c r="AN59" i="40"/>
  <c r="AN64" i="40"/>
  <c r="AK59" i="40"/>
  <c r="AK64" i="40"/>
  <c r="AJ59" i="40"/>
  <c r="AJ64" i="40" s="1"/>
  <c r="AI59" i="40"/>
  <c r="AI64" i="40" s="1"/>
  <c r="AH59" i="40"/>
  <c r="AH64" i="40"/>
  <c r="AG59" i="40"/>
  <c r="AG64" i="40"/>
  <c r="AF59" i="40"/>
  <c r="AF64" i="40" s="1"/>
  <c r="AE59" i="40"/>
  <c r="AE64" i="40" s="1"/>
  <c r="AD59" i="40"/>
  <c r="AD64" i="40"/>
  <c r="AC59" i="40"/>
  <c r="AC64" i="40"/>
  <c r="AB59" i="40"/>
  <c r="AB64" i="40" s="1"/>
  <c r="Y59" i="40"/>
  <c r="Y64" i="40" s="1"/>
  <c r="X59" i="40"/>
  <c r="X64" i="40"/>
  <c r="W59" i="40"/>
  <c r="W64" i="40"/>
  <c r="V59" i="40"/>
  <c r="V64" i="40" s="1"/>
  <c r="U59" i="40"/>
  <c r="U64" i="40" s="1"/>
  <c r="T59" i="40"/>
  <c r="T64" i="40"/>
  <c r="S59" i="40"/>
  <c r="S64" i="40"/>
  <c r="R59" i="40"/>
  <c r="R64" i="40" s="1"/>
  <c r="Q59" i="40"/>
  <c r="Q64" i="40" s="1"/>
  <c r="P59" i="40"/>
  <c r="P64" i="40"/>
  <c r="AW58" i="40"/>
  <c r="AW63" i="40"/>
  <c r="AV58" i="40"/>
  <c r="AV63" i="40" s="1"/>
  <c r="AV66" i="40" s="1"/>
  <c r="AU58" i="40"/>
  <c r="AU63" i="40" s="1"/>
  <c r="AT58" i="40"/>
  <c r="AT63" i="40"/>
  <c r="AS58" i="40"/>
  <c r="AS63" i="40"/>
  <c r="AS66" i="40" s="1"/>
  <c r="AR58" i="40"/>
  <c r="AR63" i="40" s="1"/>
  <c r="AQ58" i="40"/>
  <c r="AQ63" i="40" s="1"/>
  <c r="AP58" i="40"/>
  <c r="AP63" i="40"/>
  <c r="AO58" i="40"/>
  <c r="AO63" i="40"/>
  <c r="AO66" i="40" s="1"/>
  <c r="AN58" i="40"/>
  <c r="AN63" i="40" s="1"/>
  <c r="AN66" i="40" s="1"/>
  <c r="AK58" i="40"/>
  <c r="AK63" i="40" s="1"/>
  <c r="AJ58" i="40"/>
  <c r="AJ63" i="40"/>
  <c r="AI58" i="40"/>
  <c r="AI63" i="40"/>
  <c r="AH58" i="40"/>
  <c r="AH63" i="40" s="1"/>
  <c r="AH66" i="40" s="1"/>
  <c r="AG58" i="40"/>
  <c r="AG63" i="40" s="1"/>
  <c r="AF58" i="40"/>
  <c r="AF63" i="40"/>
  <c r="AE58" i="40"/>
  <c r="AE63" i="40"/>
  <c r="AD58" i="40"/>
  <c r="AD63" i="40" s="1"/>
  <c r="AD66" i="40" s="1"/>
  <c r="AC58" i="40"/>
  <c r="AC63" i="40" s="1"/>
  <c r="AB58" i="40"/>
  <c r="AB63" i="40"/>
  <c r="Y58" i="40"/>
  <c r="Y63" i="40"/>
  <c r="Y66" i="40" s="1"/>
  <c r="X58" i="40"/>
  <c r="X63" i="40" s="1"/>
  <c r="X66" i="40" s="1"/>
  <c r="W58" i="40"/>
  <c r="W63" i="40" s="1"/>
  <c r="V58" i="40"/>
  <c r="V63" i="40"/>
  <c r="U58" i="40"/>
  <c r="U63" i="40"/>
  <c r="U66" i="40" s="1"/>
  <c r="T58" i="40"/>
  <c r="T63" i="40" s="1"/>
  <c r="S58" i="40"/>
  <c r="S63" i="40" s="1"/>
  <c r="R58" i="40"/>
  <c r="R63" i="40"/>
  <c r="Q58" i="40"/>
  <c r="Q63" i="40"/>
  <c r="Q66" i="40" s="1"/>
  <c r="P58" i="40"/>
  <c r="P63" i="40" s="1"/>
  <c r="P66" i="40" s="1"/>
  <c r="AW50" i="40"/>
  <c r="AW55" i="40" s="1"/>
  <c r="AV50" i="40"/>
  <c r="AV55" i="40"/>
  <c r="AU50" i="40"/>
  <c r="AU55" i="40"/>
  <c r="AT50" i="40"/>
  <c r="AT55" i="40" s="1"/>
  <c r="AS50" i="40"/>
  <c r="AS55" i="40" s="1"/>
  <c r="AR50" i="40"/>
  <c r="AR55" i="40"/>
  <c r="AQ50" i="40"/>
  <c r="AQ55" i="40"/>
  <c r="AP50" i="40"/>
  <c r="AP55" i="40" s="1"/>
  <c r="AO50" i="40"/>
  <c r="AO55" i="40" s="1"/>
  <c r="AN50" i="40"/>
  <c r="AN55" i="40"/>
  <c r="AK50" i="40"/>
  <c r="AK55" i="40"/>
  <c r="AJ50" i="40"/>
  <c r="AJ55" i="40" s="1"/>
  <c r="AI50" i="40"/>
  <c r="AI55" i="40" s="1"/>
  <c r="AH50" i="40"/>
  <c r="AH55" i="40"/>
  <c r="AG50" i="40"/>
  <c r="AG55" i="40"/>
  <c r="AF50" i="40"/>
  <c r="AF55" i="40" s="1"/>
  <c r="AE50" i="40"/>
  <c r="AE55" i="40" s="1"/>
  <c r="AD50" i="40"/>
  <c r="AD55" i="40"/>
  <c r="AC50" i="40"/>
  <c r="AC55" i="40"/>
  <c r="AB50" i="40"/>
  <c r="AB55" i="40" s="1"/>
  <c r="Y50" i="40"/>
  <c r="Y55" i="40" s="1"/>
  <c r="X50" i="40"/>
  <c r="X55" i="40"/>
  <c r="W50" i="40"/>
  <c r="W55" i="40"/>
  <c r="V50" i="40"/>
  <c r="V55" i="40" s="1"/>
  <c r="U50" i="40"/>
  <c r="U55" i="40" s="1"/>
  <c r="T50" i="40"/>
  <c r="T55" i="40"/>
  <c r="S50" i="40"/>
  <c r="S55" i="40"/>
  <c r="R50" i="40"/>
  <c r="R55" i="40" s="1"/>
  <c r="Q50" i="40"/>
  <c r="Q55" i="40" s="1"/>
  <c r="P50" i="40"/>
  <c r="P55" i="40"/>
  <c r="AW49" i="40"/>
  <c r="AW54" i="40"/>
  <c r="AV49" i="40"/>
  <c r="AV54" i="40" s="1"/>
  <c r="AU49" i="40"/>
  <c r="AU54" i="40" s="1"/>
  <c r="AT49" i="40"/>
  <c r="AT54" i="40"/>
  <c r="AS49" i="40"/>
  <c r="AS54" i="40"/>
  <c r="AR49" i="40"/>
  <c r="AR54" i="40" s="1"/>
  <c r="AQ49" i="40"/>
  <c r="AQ54" i="40" s="1"/>
  <c r="AP49" i="40"/>
  <c r="AP54" i="40"/>
  <c r="AO49" i="40"/>
  <c r="AO54" i="40"/>
  <c r="AN49" i="40"/>
  <c r="AN54" i="40" s="1"/>
  <c r="AK49" i="40"/>
  <c r="AK54" i="40" s="1"/>
  <c r="AJ49" i="40"/>
  <c r="AJ54" i="40"/>
  <c r="AI49" i="40"/>
  <c r="AI54" i="40"/>
  <c r="AH49" i="40"/>
  <c r="AH54" i="40" s="1"/>
  <c r="AG49" i="40"/>
  <c r="AG54" i="40" s="1"/>
  <c r="AF49" i="40"/>
  <c r="AF54" i="40"/>
  <c r="AE49" i="40"/>
  <c r="AE54" i="40"/>
  <c r="AD49" i="40"/>
  <c r="AD54" i="40" s="1"/>
  <c r="AC49" i="40"/>
  <c r="AC54" i="40" s="1"/>
  <c r="AB49" i="40"/>
  <c r="AB54" i="40"/>
  <c r="Y49" i="40"/>
  <c r="Y54" i="40"/>
  <c r="X49" i="40"/>
  <c r="X54" i="40" s="1"/>
  <c r="W49" i="40"/>
  <c r="W54" i="40" s="1"/>
  <c r="V49" i="40"/>
  <c r="V54" i="40"/>
  <c r="U49" i="40"/>
  <c r="U54" i="40"/>
  <c r="T49" i="40"/>
  <c r="T54" i="40" s="1"/>
  <c r="S49" i="40"/>
  <c r="S54" i="40" s="1"/>
  <c r="R49" i="40"/>
  <c r="R54" i="40"/>
  <c r="Q49" i="40"/>
  <c r="Q54" i="40"/>
  <c r="P49" i="40"/>
  <c r="P54" i="40" s="1"/>
  <c r="AW48" i="40"/>
  <c r="AW53" i="40" s="1"/>
  <c r="AV48" i="40"/>
  <c r="AV53" i="40"/>
  <c r="AU48" i="40"/>
  <c r="AU53" i="40"/>
  <c r="AU56" i="40" s="1"/>
  <c r="AT48" i="40"/>
  <c r="AT53" i="40" s="1"/>
  <c r="AT56" i="40" s="1"/>
  <c r="AS48" i="40"/>
  <c r="AS53" i="40" s="1"/>
  <c r="AR48" i="40"/>
  <c r="AR53" i="40"/>
  <c r="AQ48" i="40"/>
  <c r="AQ53" i="40"/>
  <c r="AP48" i="40"/>
  <c r="AO48" i="40"/>
  <c r="AO53" i="40" s="1"/>
  <c r="AN48" i="40"/>
  <c r="AN53" i="40"/>
  <c r="AK48" i="40"/>
  <c r="AK53" i="40"/>
  <c r="AK56" i="40" s="1"/>
  <c r="AJ48" i="40"/>
  <c r="AJ53" i="40" s="1"/>
  <c r="AI48" i="40"/>
  <c r="AI53" i="40" s="1"/>
  <c r="AH48" i="40"/>
  <c r="AH53" i="40"/>
  <c r="AG48" i="40"/>
  <c r="AG53" i="40"/>
  <c r="AG56" i="40" s="1"/>
  <c r="AF48" i="40"/>
  <c r="AF53" i="40" s="1"/>
  <c r="AF56" i="40" s="1"/>
  <c r="AE48" i="40"/>
  <c r="AE53" i="40" s="1"/>
  <c r="AD48" i="40"/>
  <c r="AD53" i="40"/>
  <c r="AC48" i="40"/>
  <c r="AC53" i="40"/>
  <c r="AC56" i="40" s="1"/>
  <c r="AB48" i="40"/>
  <c r="AB53" i="40" s="1"/>
  <c r="AB56" i="40" s="1"/>
  <c r="Y48" i="40"/>
  <c r="Y53" i="40" s="1"/>
  <c r="X48" i="40"/>
  <c r="X53" i="40"/>
  <c r="W48" i="40"/>
  <c r="W53" i="40"/>
  <c r="V48" i="40"/>
  <c r="U48" i="40"/>
  <c r="U53" i="40" s="1"/>
  <c r="T48" i="40"/>
  <c r="T53" i="40"/>
  <c r="S48" i="40"/>
  <c r="S53" i="40"/>
  <c r="S56" i="40" s="1"/>
  <c r="R48" i="40"/>
  <c r="R53" i="40" s="1"/>
  <c r="R56" i="40" s="1"/>
  <c r="Q48" i="40"/>
  <c r="Q53" i="40" s="1"/>
  <c r="P48" i="40"/>
  <c r="P53" i="40"/>
  <c r="AW40" i="40"/>
  <c r="AW45" i="40"/>
  <c r="AV40" i="40"/>
  <c r="AV45" i="40" s="1"/>
  <c r="AU40" i="40"/>
  <c r="AU45" i="40" s="1"/>
  <c r="AT40" i="40"/>
  <c r="AT45" i="40"/>
  <c r="AS40" i="40"/>
  <c r="AS45" i="40"/>
  <c r="AR40" i="40"/>
  <c r="AR45" i="40" s="1"/>
  <c r="AQ40" i="40"/>
  <c r="AQ45" i="40" s="1"/>
  <c r="AP40" i="40"/>
  <c r="AP45" i="40"/>
  <c r="AO40" i="40"/>
  <c r="AO45" i="40"/>
  <c r="AN40" i="40"/>
  <c r="AN45" i="40" s="1"/>
  <c r="AK40" i="40"/>
  <c r="AK45" i="40" s="1"/>
  <c r="AJ40" i="40"/>
  <c r="AJ45" i="40"/>
  <c r="AI40" i="40"/>
  <c r="AI45" i="40"/>
  <c r="AH40" i="40"/>
  <c r="AH45" i="40" s="1"/>
  <c r="AG40" i="40"/>
  <c r="AG45" i="40" s="1"/>
  <c r="AF40" i="40"/>
  <c r="AF45" i="40"/>
  <c r="AE40" i="40"/>
  <c r="AE45" i="40"/>
  <c r="AD40" i="40"/>
  <c r="AD45" i="40" s="1"/>
  <c r="AC40" i="40"/>
  <c r="AC45" i="40" s="1"/>
  <c r="AB40" i="40"/>
  <c r="AB45" i="40"/>
  <c r="Y40" i="40"/>
  <c r="Y45" i="40"/>
  <c r="X40" i="40"/>
  <c r="X45" i="40" s="1"/>
  <c r="W40" i="40"/>
  <c r="W45" i="40" s="1"/>
  <c r="V40" i="40"/>
  <c r="V45" i="40"/>
  <c r="U40" i="40"/>
  <c r="U45" i="40"/>
  <c r="T40" i="40"/>
  <c r="T45" i="40" s="1"/>
  <c r="S40" i="40"/>
  <c r="S45" i="40" s="1"/>
  <c r="R40" i="40"/>
  <c r="R45" i="40"/>
  <c r="Q40" i="40"/>
  <c r="Q45" i="40"/>
  <c r="P40" i="40"/>
  <c r="P45" i="40" s="1"/>
  <c r="AW39" i="40"/>
  <c r="AW44" i="40" s="1"/>
  <c r="AV39" i="40"/>
  <c r="AV44" i="40"/>
  <c r="AU39" i="40"/>
  <c r="AU44" i="40"/>
  <c r="AT39" i="40"/>
  <c r="AT44" i="40" s="1"/>
  <c r="AS39" i="40"/>
  <c r="AS44" i="40" s="1"/>
  <c r="AR39" i="40"/>
  <c r="AR44" i="40"/>
  <c r="AQ39" i="40"/>
  <c r="AQ44" i="40"/>
  <c r="AP39" i="40"/>
  <c r="AP44" i="40" s="1"/>
  <c r="AO39" i="40"/>
  <c r="AO44" i="40" s="1"/>
  <c r="AN39" i="40"/>
  <c r="AN44" i="40"/>
  <c r="AK39" i="40"/>
  <c r="AK44" i="40"/>
  <c r="AJ39" i="40"/>
  <c r="AJ44" i="40" s="1"/>
  <c r="AI39" i="40"/>
  <c r="AI44" i="40" s="1"/>
  <c r="AH39" i="40"/>
  <c r="AH44" i="40"/>
  <c r="AG39" i="40"/>
  <c r="AG44" i="40"/>
  <c r="AF39" i="40"/>
  <c r="AF44" i="40" s="1"/>
  <c r="AE39" i="40"/>
  <c r="AE44" i="40" s="1"/>
  <c r="AD39" i="40"/>
  <c r="AD44" i="40"/>
  <c r="AC39" i="40"/>
  <c r="AC44" i="40"/>
  <c r="AB39" i="40"/>
  <c r="AB44" i="40" s="1"/>
  <c r="Y39" i="40"/>
  <c r="Y44" i="40" s="1"/>
  <c r="X39" i="40"/>
  <c r="X44" i="40"/>
  <c r="W39" i="40"/>
  <c r="W44" i="40"/>
  <c r="V39" i="40"/>
  <c r="V44" i="40" s="1"/>
  <c r="U39" i="40"/>
  <c r="U44" i="40" s="1"/>
  <c r="T39" i="40"/>
  <c r="T44" i="40"/>
  <c r="S39" i="40"/>
  <c r="S44" i="40"/>
  <c r="R39" i="40"/>
  <c r="R44" i="40" s="1"/>
  <c r="Q39" i="40"/>
  <c r="Q44" i="40" s="1"/>
  <c r="P39" i="40"/>
  <c r="P44" i="40"/>
  <c r="AW38" i="40"/>
  <c r="AW43" i="40"/>
  <c r="AW46" i="40" s="1"/>
  <c r="AV38" i="40"/>
  <c r="AU38" i="40"/>
  <c r="AU43" i="40" s="1"/>
  <c r="AT38" i="40"/>
  <c r="AT43" i="40"/>
  <c r="AS38" i="40"/>
  <c r="AS43" i="40"/>
  <c r="AS46" i="40" s="1"/>
  <c r="AR38" i="40"/>
  <c r="AR43" i="40" s="1"/>
  <c r="AR46" i="40" s="1"/>
  <c r="AQ38" i="40"/>
  <c r="AQ43" i="40" s="1"/>
  <c r="AP38" i="40"/>
  <c r="AP43" i="40"/>
  <c r="AO38" i="40"/>
  <c r="AO43" i="40"/>
  <c r="AO46" i="40" s="1"/>
  <c r="AN38" i="40"/>
  <c r="AN43" i="40" s="1"/>
  <c r="AK38" i="40"/>
  <c r="AK43" i="40" s="1"/>
  <c r="AJ38" i="40"/>
  <c r="AJ43" i="40"/>
  <c r="AI38" i="40"/>
  <c r="AI43" i="40"/>
  <c r="AH38" i="40"/>
  <c r="AH43" i="40" s="1"/>
  <c r="AG38" i="40"/>
  <c r="AG43" i="40" s="1"/>
  <c r="AF38" i="40"/>
  <c r="AF43" i="40"/>
  <c r="AE38" i="40"/>
  <c r="AE43" i="40"/>
  <c r="AE46" i="40" s="1"/>
  <c r="AD38" i="40"/>
  <c r="AC38" i="40"/>
  <c r="AC43" i="40" s="1"/>
  <c r="AB38" i="40"/>
  <c r="AB43" i="40"/>
  <c r="Y38" i="40"/>
  <c r="Y43" i="40"/>
  <c r="Y46" i="40" s="1"/>
  <c r="X38" i="40"/>
  <c r="X43" i="40" s="1"/>
  <c r="X46" i="40" s="1"/>
  <c r="W38" i="40"/>
  <c r="W43" i="40" s="1"/>
  <c r="V38" i="40"/>
  <c r="V43" i="40"/>
  <c r="U38" i="40"/>
  <c r="U43" i="40"/>
  <c r="U46" i="40" s="1"/>
  <c r="T38" i="40"/>
  <c r="T43" i="40" s="1"/>
  <c r="T46" i="40" s="1"/>
  <c r="S38" i="40"/>
  <c r="S43" i="40" s="1"/>
  <c r="R38" i="40"/>
  <c r="R43" i="40"/>
  <c r="Q38" i="40"/>
  <c r="Q43" i="40"/>
  <c r="P38" i="40"/>
  <c r="P43" i="40" s="1"/>
  <c r="AW30" i="40"/>
  <c r="AW35" i="40" s="1"/>
  <c r="AV30" i="40"/>
  <c r="AV35" i="40"/>
  <c r="AU30" i="40"/>
  <c r="AU35" i="40"/>
  <c r="AT30" i="40"/>
  <c r="AT35" i="40" s="1"/>
  <c r="AS30" i="40"/>
  <c r="AS35" i="40" s="1"/>
  <c r="AR30" i="40"/>
  <c r="AR35" i="40"/>
  <c r="AQ30" i="40"/>
  <c r="AQ35" i="40"/>
  <c r="AP30" i="40"/>
  <c r="AP35" i="40" s="1"/>
  <c r="AO30" i="40"/>
  <c r="AO35" i="40" s="1"/>
  <c r="AN30" i="40"/>
  <c r="AN35" i="40"/>
  <c r="AK30" i="40"/>
  <c r="AK35" i="40"/>
  <c r="AJ30" i="40"/>
  <c r="AJ35" i="40" s="1"/>
  <c r="AI30" i="40"/>
  <c r="AI35" i="40" s="1"/>
  <c r="AH30" i="40"/>
  <c r="AH35" i="40"/>
  <c r="AG30" i="40"/>
  <c r="AG35" i="40"/>
  <c r="AF30" i="40"/>
  <c r="AF35" i="40" s="1"/>
  <c r="AE30" i="40"/>
  <c r="AE35" i="40" s="1"/>
  <c r="AD30" i="40"/>
  <c r="AD35" i="40"/>
  <c r="AC30" i="40"/>
  <c r="AC35" i="40"/>
  <c r="AB30" i="40"/>
  <c r="AB35" i="40" s="1"/>
  <c r="Y30" i="40"/>
  <c r="Y35" i="40" s="1"/>
  <c r="X30" i="40"/>
  <c r="X35" i="40"/>
  <c r="W30" i="40"/>
  <c r="W35" i="40"/>
  <c r="V30" i="40"/>
  <c r="V35" i="40" s="1"/>
  <c r="U30" i="40"/>
  <c r="U35" i="40" s="1"/>
  <c r="T30" i="40"/>
  <c r="T35" i="40"/>
  <c r="S30" i="40"/>
  <c r="S35" i="40"/>
  <c r="R30" i="40"/>
  <c r="R35" i="40" s="1"/>
  <c r="Q30" i="40"/>
  <c r="Q35" i="40" s="1"/>
  <c r="P30" i="40"/>
  <c r="P35" i="40"/>
  <c r="AW29" i="40"/>
  <c r="AW34" i="40"/>
  <c r="AV29" i="40"/>
  <c r="AV34" i="40" s="1"/>
  <c r="AU29" i="40"/>
  <c r="AU34" i="40" s="1"/>
  <c r="AT29" i="40"/>
  <c r="AT34" i="40"/>
  <c r="AS29" i="40"/>
  <c r="AS34" i="40"/>
  <c r="AR29" i="40"/>
  <c r="AR34" i="40" s="1"/>
  <c r="AQ29" i="40"/>
  <c r="AQ34" i="40" s="1"/>
  <c r="AP29" i="40"/>
  <c r="AP34" i="40"/>
  <c r="AO29" i="40"/>
  <c r="AO34" i="40"/>
  <c r="AN29" i="40"/>
  <c r="AN34" i="40" s="1"/>
  <c r="AK29" i="40"/>
  <c r="AK34" i="40" s="1"/>
  <c r="AJ29" i="40"/>
  <c r="AJ34" i="40"/>
  <c r="AI29" i="40"/>
  <c r="AI34" i="40"/>
  <c r="AH29" i="40"/>
  <c r="AH34" i="40" s="1"/>
  <c r="AG29" i="40"/>
  <c r="AG34" i="40" s="1"/>
  <c r="AF29" i="40"/>
  <c r="AF34" i="40"/>
  <c r="AE29" i="40"/>
  <c r="AE34" i="40"/>
  <c r="AD29" i="40"/>
  <c r="AD34" i="40" s="1"/>
  <c r="AC29" i="40"/>
  <c r="AC34" i="40" s="1"/>
  <c r="AB29" i="40"/>
  <c r="AB34" i="40"/>
  <c r="Y29" i="40"/>
  <c r="Y34" i="40"/>
  <c r="X29" i="40"/>
  <c r="X34" i="40" s="1"/>
  <c r="W29" i="40"/>
  <c r="W34" i="40" s="1"/>
  <c r="V29" i="40"/>
  <c r="V34" i="40"/>
  <c r="U29" i="40"/>
  <c r="U34" i="40"/>
  <c r="T29" i="40"/>
  <c r="T34" i="40" s="1"/>
  <c r="S29" i="40"/>
  <c r="S34" i="40" s="1"/>
  <c r="R29" i="40"/>
  <c r="R34" i="40"/>
  <c r="Q29" i="40"/>
  <c r="Q34" i="40"/>
  <c r="P29" i="40"/>
  <c r="P34" i="40" s="1"/>
  <c r="AW28" i="40"/>
  <c r="AW33" i="40" s="1"/>
  <c r="AV28" i="40"/>
  <c r="AV33" i="40"/>
  <c r="AU28" i="40"/>
  <c r="AU33" i="40"/>
  <c r="AT28" i="40"/>
  <c r="AT33" i="40" s="1"/>
  <c r="AS28" i="40"/>
  <c r="AS33" i="40" s="1"/>
  <c r="AR28" i="40"/>
  <c r="AR33" i="40"/>
  <c r="AQ28" i="40"/>
  <c r="AQ33" i="40"/>
  <c r="AQ36" i="40" s="1"/>
  <c r="AP28" i="40"/>
  <c r="AP33" i="40" s="1"/>
  <c r="AO28" i="40"/>
  <c r="AO33" i="40" s="1"/>
  <c r="AN28" i="40"/>
  <c r="AN33" i="40"/>
  <c r="AK28" i="40"/>
  <c r="AK33" i="40"/>
  <c r="AK36" i="40" s="1"/>
  <c r="AJ28" i="40"/>
  <c r="AJ33" i="40" s="1"/>
  <c r="AJ36" i="40" s="1"/>
  <c r="AI28" i="40"/>
  <c r="AI33" i="40" s="1"/>
  <c r="AH28" i="40"/>
  <c r="AH33" i="40"/>
  <c r="AG28" i="40"/>
  <c r="AG33" i="40"/>
  <c r="AG36" i="40" s="1"/>
  <c r="AF28" i="40"/>
  <c r="AE28" i="40"/>
  <c r="AE33" i="40" s="1"/>
  <c r="AD28" i="40"/>
  <c r="AD33" i="40"/>
  <c r="AC28" i="40"/>
  <c r="AC33" i="40"/>
  <c r="AB28" i="40"/>
  <c r="AB33" i="40" s="1"/>
  <c r="Y28" i="40"/>
  <c r="Y33" i="40" s="1"/>
  <c r="X28" i="40"/>
  <c r="X33" i="40"/>
  <c r="W28" i="40"/>
  <c r="W33" i="40"/>
  <c r="W36" i="40" s="1"/>
  <c r="V28" i="40"/>
  <c r="V33" i="40" s="1"/>
  <c r="U28" i="40"/>
  <c r="U33" i="40" s="1"/>
  <c r="T28" i="40"/>
  <c r="T33" i="40"/>
  <c r="S28" i="40"/>
  <c r="S33" i="40"/>
  <c r="S36" i="40" s="1"/>
  <c r="R28" i="40"/>
  <c r="R33" i="40" s="1"/>
  <c r="R36" i="40" s="1"/>
  <c r="Q28" i="40"/>
  <c r="Q33" i="40" s="1"/>
  <c r="P28" i="40"/>
  <c r="P33" i="40"/>
  <c r="AW20" i="40"/>
  <c r="AW25" i="40"/>
  <c r="AV20" i="40"/>
  <c r="AV25" i="40" s="1"/>
  <c r="AU20" i="40"/>
  <c r="AU25" i="40" s="1"/>
  <c r="AT20" i="40"/>
  <c r="AT25" i="40"/>
  <c r="AS20" i="40"/>
  <c r="AS25" i="40"/>
  <c r="AR20" i="40"/>
  <c r="AR25" i="40" s="1"/>
  <c r="AQ20" i="40"/>
  <c r="AQ25" i="40" s="1"/>
  <c r="AP20" i="40"/>
  <c r="AP25" i="40"/>
  <c r="AO20" i="40"/>
  <c r="AO25" i="40"/>
  <c r="AN20" i="40"/>
  <c r="AN25" i="40" s="1"/>
  <c r="AK20" i="40"/>
  <c r="AK25" i="40" s="1"/>
  <c r="AJ20" i="40"/>
  <c r="AJ25" i="40"/>
  <c r="AI20" i="40"/>
  <c r="AI25" i="40"/>
  <c r="AH20" i="40"/>
  <c r="AH25" i="40" s="1"/>
  <c r="AG20" i="40"/>
  <c r="AG25" i="40" s="1"/>
  <c r="AF20" i="40"/>
  <c r="AF25" i="40"/>
  <c r="AE20" i="40"/>
  <c r="AE25" i="40"/>
  <c r="AD20" i="40"/>
  <c r="AD25" i="40" s="1"/>
  <c r="AC20" i="40"/>
  <c r="AC25" i="40" s="1"/>
  <c r="AB20" i="40"/>
  <c r="AB25" i="40"/>
  <c r="Y20" i="40"/>
  <c r="Y25" i="40"/>
  <c r="X20" i="40"/>
  <c r="X25" i="40" s="1"/>
  <c r="W20" i="40"/>
  <c r="W25" i="40" s="1"/>
  <c r="V20" i="40"/>
  <c r="V25" i="40"/>
  <c r="U20" i="40"/>
  <c r="U25" i="40"/>
  <c r="T20" i="40"/>
  <c r="T25" i="40" s="1"/>
  <c r="S20" i="40"/>
  <c r="S25" i="40" s="1"/>
  <c r="R20" i="40"/>
  <c r="R25" i="40"/>
  <c r="Q20" i="40"/>
  <c r="Q25" i="40"/>
  <c r="P20" i="40"/>
  <c r="P25" i="40" s="1"/>
  <c r="AW19" i="40"/>
  <c r="AW24" i="40" s="1"/>
  <c r="AV19" i="40"/>
  <c r="AV24" i="40"/>
  <c r="AU19" i="40"/>
  <c r="AU24" i="40"/>
  <c r="AT19" i="40"/>
  <c r="AT24" i="40" s="1"/>
  <c r="AS19" i="40"/>
  <c r="AS24" i="40" s="1"/>
  <c r="AR19" i="40"/>
  <c r="AR24" i="40"/>
  <c r="AQ19" i="40"/>
  <c r="AQ24" i="40"/>
  <c r="AP19" i="40"/>
  <c r="AP24" i="40" s="1"/>
  <c r="AO19" i="40"/>
  <c r="AO24" i="40" s="1"/>
  <c r="AN19" i="40"/>
  <c r="AN24" i="40"/>
  <c r="AK19" i="40"/>
  <c r="AK24" i="40"/>
  <c r="AJ19" i="40"/>
  <c r="AJ24" i="40" s="1"/>
  <c r="AI19" i="40"/>
  <c r="AI24" i="40" s="1"/>
  <c r="AH19" i="40"/>
  <c r="AH24" i="40"/>
  <c r="AG19" i="40"/>
  <c r="AG24" i="40"/>
  <c r="AF19" i="40"/>
  <c r="AF24" i="40" s="1"/>
  <c r="AE19" i="40"/>
  <c r="AE24" i="40" s="1"/>
  <c r="AD19" i="40"/>
  <c r="AD24" i="40"/>
  <c r="AC19" i="40"/>
  <c r="AC24" i="40"/>
  <c r="AB19" i="40"/>
  <c r="AB24" i="40" s="1"/>
  <c r="Y19" i="40"/>
  <c r="Y24" i="40" s="1"/>
  <c r="X19" i="40"/>
  <c r="X24" i="40"/>
  <c r="W19" i="40"/>
  <c r="W24" i="40"/>
  <c r="V19" i="40"/>
  <c r="V24" i="40" s="1"/>
  <c r="U19" i="40"/>
  <c r="U24" i="40" s="1"/>
  <c r="T19" i="40"/>
  <c r="T24" i="40"/>
  <c r="S19" i="40"/>
  <c r="S24" i="40"/>
  <c r="R19" i="40"/>
  <c r="R24" i="40" s="1"/>
  <c r="Q19" i="40"/>
  <c r="Q24" i="40" s="1"/>
  <c r="P19" i="40"/>
  <c r="P24" i="40"/>
  <c r="AW18" i="40"/>
  <c r="AW23" i="40"/>
  <c r="AV18" i="40"/>
  <c r="AV23" i="40" s="1"/>
  <c r="AV26" i="40" s="1"/>
  <c r="AU18" i="40"/>
  <c r="AU23" i="40" s="1"/>
  <c r="AT18" i="40"/>
  <c r="AT23" i="40"/>
  <c r="AS18" i="40"/>
  <c r="AS23" i="40"/>
  <c r="AS26" i="40" s="1"/>
  <c r="AR18" i="40"/>
  <c r="AR23" i="40" s="1"/>
  <c r="AQ18" i="40"/>
  <c r="AQ23" i="40" s="1"/>
  <c r="AP18" i="40"/>
  <c r="AP21" i="40" s="1"/>
  <c r="AP23" i="40"/>
  <c r="AO18" i="40"/>
  <c r="AO23" i="40"/>
  <c r="AN18" i="40"/>
  <c r="AK18" i="40"/>
  <c r="AK23" i="40" s="1"/>
  <c r="AJ18" i="40"/>
  <c r="AJ23" i="40"/>
  <c r="AI18" i="40"/>
  <c r="AI23" i="40"/>
  <c r="AI26" i="40" s="1"/>
  <c r="AH18" i="40"/>
  <c r="AH23" i="40" s="1"/>
  <c r="AG18" i="40"/>
  <c r="AG23" i="40" s="1"/>
  <c r="AF18" i="40"/>
  <c r="AF23" i="40"/>
  <c r="AE18" i="40"/>
  <c r="AE23" i="40"/>
  <c r="AE26" i="40" s="1"/>
  <c r="AD18" i="40"/>
  <c r="AD23" i="40" s="1"/>
  <c r="AD26" i="40" s="1"/>
  <c r="AC18" i="40"/>
  <c r="AC23" i="40" s="1"/>
  <c r="AB18" i="40"/>
  <c r="AB23" i="40"/>
  <c r="Y18" i="40"/>
  <c r="Y23" i="40"/>
  <c r="Y26" i="40" s="1"/>
  <c r="X18" i="40"/>
  <c r="X23" i="40" s="1"/>
  <c r="W18" i="40"/>
  <c r="W23" i="40" s="1"/>
  <c r="V18" i="40"/>
  <c r="V21" i="40" s="1"/>
  <c r="V23" i="40"/>
  <c r="U18" i="40"/>
  <c r="U23" i="40"/>
  <c r="T18" i="40"/>
  <c r="S18" i="40"/>
  <c r="S23" i="40" s="1"/>
  <c r="R18" i="40"/>
  <c r="R23" i="40"/>
  <c r="Q18" i="40"/>
  <c r="Q23" i="40"/>
  <c r="Q26" i="40" s="1"/>
  <c r="P18" i="40"/>
  <c r="P23" i="40" s="1"/>
  <c r="AW10" i="40"/>
  <c r="AW15" i="40" s="1"/>
  <c r="AV10" i="40"/>
  <c r="AV15" i="40"/>
  <c r="AU10" i="40"/>
  <c r="AU15" i="40"/>
  <c r="AT10" i="40"/>
  <c r="AT15" i="40" s="1"/>
  <c r="AS10" i="40"/>
  <c r="AS15" i="40" s="1"/>
  <c r="AR10" i="40"/>
  <c r="AR15" i="40"/>
  <c r="AQ10" i="40"/>
  <c r="AQ15" i="40"/>
  <c r="AP10" i="40"/>
  <c r="AP15" i="40" s="1"/>
  <c r="AO10" i="40"/>
  <c r="AO15" i="40" s="1"/>
  <c r="AN10" i="40"/>
  <c r="AN15" i="40"/>
  <c r="AK10" i="40"/>
  <c r="AK15" i="40"/>
  <c r="AJ10" i="40"/>
  <c r="AJ15" i="40" s="1"/>
  <c r="AI10" i="40"/>
  <c r="AI15" i="40" s="1"/>
  <c r="AH10" i="40"/>
  <c r="AH15" i="40"/>
  <c r="AG10" i="40"/>
  <c r="AG15" i="40"/>
  <c r="AF10" i="40"/>
  <c r="AF15" i="40" s="1"/>
  <c r="AE10" i="40"/>
  <c r="AE15" i="40" s="1"/>
  <c r="AD10" i="40"/>
  <c r="AD15" i="40"/>
  <c r="AC10" i="40"/>
  <c r="AC15" i="40"/>
  <c r="AB10" i="40"/>
  <c r="AB15" i="40" s="1"/>
  <c r="Y10" i="40"/>
  <c r="Y15" i="40" s="1"/>
  <c r="X10" i="40"/>
  <c r="X15" i="40"/>
  <c r="W10" i="40"/>
  <c r="W15" i="40"/>
  <c r="V10" i="40"/>
  <c r="V15" i="40" s="1"/>
  <c r="U10" i="40"/>
  <c r="U15" i="40" s="1"/>
  <c r="T10" i="40"/>
  <c r="T15" i="40"/>
  <c r="S10" i="40"/>
  <c r="S15" i="40"/>
  <c r="R10" i="40"/>
  <c r="R15" i="40" s="1"/>
  <c r="Q10" i="40"/>
  <c r="Q15" i="40" s="1"/>
  <c r="P10" i="40"/>
  <c r="P15" i="40"/>
  <c r="AW9" i="40"/>
  <c r="AW14" i="40"/>
  <c r="AV9" i="40"/>
  <c r="AV14" i="40" s="1"/>
  <c r="AU9" i="40"/>
  <c r="AU14" i="40" s="1"/>
  <c r="AT9" i="40"/>
  <c r="AT14" i="40"/>
  <c r="AS9" i="40"/>
  <c r="AS14" i="40"/>
  <c r="AR9" i="40"/>
  <c r="AR14" i="40" s="1"/>
  <c r="AQ9" i="40"/>
  <c r="AQ14" i="40" s="1"/>
  <c r="AP9" i="40"/>
  <c r="AP14" i="40"/>
  <c r="AO9" i="40"/>
  <c r="AO14" i="40"/>
  <c r="AN9" i="40"/>
  <c r="AN14" i="40" s="1"/>
  <c r="AK9" i="40"/>
  <c r="AK14" i="40" s="1"/>
  <c r="AJ9" i="40"/>
  <c r="AJ14" i="40"/>
  <c r="AI9" i="40"/>
  <c r="AI14" i="40"/>
  <c r="AH9" i="40"/>
  <c r="AH14" i="40" s="1"/>
  <c r="AG9" i="40"/>
  <c r="AG14" i="40" s="1"/>
  <c r="AF9" i="40"/>
  <c r="AF14" i="40"/>
  <c r="AE9" i="40"/>
  <c r="AE14" i="40"/>
  <c r="AD9" i="40"/>
  <c r="AD14" i="40" s="1"/>
  <c r="AC9" i="40"/>
  <c r="AC14" i="40" s="1"/>
  <c r="AB9" i="40"/>
  <c r="AB14" i="40"/>
  <c r="Y9" i="40"/>
  <c r="Y14" i="40"/>
  <c r="X9" i="40"/>
  <c r="X14" i="40" s="1"/>
  <c r="W9" i="40"/>
  <c r="W14" i="40" s="1"/>
  <c r="V9" i="40"/>
  <c r="V14" i="40" s="1"/>
  <c r="U9" i="40"/>
  <c r="U14" i="40" s="1"/>
  <c r="T9" i="40"/>
  <c r="T14" i="40" s="1"/>
  <c r="S9" i="40"/>
  <c r="S14" i="40" s="1"/>
  <c r="R9" i="40"/>
  <c r="R14" i="40" s="1"/>
  <c r="Q9" i="40"/>
  <c r="Q14" i="40" s="1"/>
  <c r="Q16" i="40" s="1"/>
  <c r="P9" i="40"/>
  <c r="P14" i="40" s="1"/>
  <c r="AW8" i="40"/>
  <c r="AW13" i="40" s="1"/>
  <c r="AV8" i="40"/>
  <c r="AV11" i="40" s="1"/>
  <c r="AU8" i="40"/>
  <c r="AU13" i="40" s="1"/>
  <c r="AU16" i="40" s="1"/>
  <c r="AT8" i="40"/>
  <c r="AT13" i="40" s="1"/>
  <c r="AT16" i="40" s="1"/>
  <c r="AS8" i="40"/>
  <c r="AS13" i="40" s="1"/>
  <c r="AR8" i="40"/>
  <c r="AR13" i="40" s="1"/>
  <c r="AQ8" i="40"/>
  <c r="AQ13" i="40" s="1"/>
  <c r="AQ16" i="40" s="1"/>
  <c r="AP8" i="40"/>
  <c r="AP13" i="40" s="1"/>
  <c r="AP16" i="40" s="1"/>
  <c r="AO8" i="40"/>
  <c r="AO13" i="40" s="1"/>
  <c r="AN13" i="40"/>
  <c r="AK8" i="40"/>
  <c r="AJ8" i="40"/>
  <c r="AJ13" i="40" s="1"/>
  <c r="AI8" i="40"/>
  <c r="AI13" i="40" s="1"/>
  <c r="AH8" i="40"/>
  <c r="AH13" i="40" s="1"/>
  <c r="AG8" i="40"/>
  <c r="AF8" i="40"/>
  <c r="AE8" i="40"/>
  <c r="AE13" i="40" s="1"/>
  <c r="AD8" i="40"/>
  <c r="AC8" i="40"/>
  <c r="AC13" i="40" s="1"/>
  <c r="AB8" i="40"/>
  <c r="AB13" i="40" s="1"/>
  <c r="Y8" i="40"/>
  <c r="Y13" i="40" s="1"/>
  <c r="X8" i="40"/>
  <c r="W8" i="40"/>
  <c r="W13" i="40" s="1"/>
  <c r="V8" i="40"/>
  <c r="V13" i="40" s="1"/>
  <c r="U8" i="40"/>
  <c r="T8" i="40"/>
  <c r="S8" i="40"/>
  <c r="R8" i="40"/>
  <c r="Q8" i="40"/>
  <c r="Q13" i="40" s="1"/>
  <c r="P8" i="40"/>
  <c r="P13" i="40" s="1"/>
  <c r="AW7" i="40"/>
  <c r="AV7" i="40"/>
  <c r="AU7" i="40"/>
  <c r="AT7" i="40"/>
  <c r="AS7" i="40"/>
  <c r="AR7" i="40"/>
  <c r="AQ7" i="40"/>
  <c r="AP7" i="40"/>
  <c r="AO7" i="40"/>
  <c r="AN7" i="40"/>
  <c r="AK7" i="40"/>
  <c r="AJ7" i="40"/>
  <c r="AI7" i="40"/>
  <c r="AH7" i="40"/>
  <c r="AG7" i="40"/>
  <c r="AF7" i="40"/>
  <c r="AE7" i="40"/>
  <c r="AD7" i="40"/>
  <c r="AC7" i="40"/>
  <c r="AB7" i="40"/>
  <c r="Y7" i="40"/>
  <c r="X7" i="40"/>
  <c r="W7" i="40"/>
  <c r="V7" i="40"/>
  <c r="U7" i="40"/>
  <c r="T7" i="40"/>
  <c r="S7" i="40"/>
  <c r="R7" i="40"/>
  <c r="Q7" i="40"/>
  <c r="P7" i="40"/>
  <c r="K20" i="45"/>
  <c r="AQ80" i="42"/>
  <c r="AP80" i="42"/>
  <c r="AO80" i="42"/>
  <c r="AN80" i="42"/>
  <c r="AM80" i="42"/>
  <c r="AL80" i="42"/>
  <c r="AK80" i="42"/>
  <c r="AJ80" i="42"/>
  <c r="AI80" i="42"/>
  <c r="AH80" i="42"/>
  <c r="AG80" i="42"/>
  <c r="AF80" i="42"/>
  <c r="AE80" i="42"/>
  <c r="AD80" i="42"/>
  <c r="AC80" i="42"/>
  <c r="AB80" i="42"/>
  <c r="AA80" i="42"/>
  <c r="Z80" i="42"/>
  <c r="W80" i="42"/>
  <c r="V80" i="42"/>
  <c r="U80" i="42"/>
  <c r="T80" i="42"/>
  <c r="S80" i="42"/>
  <c r="R80" i="42"/>
  <c r="Q80" i="42"/>
  <c r="P80" i="42"/>
  <c r="O80" i="42"/>
  <c r="M80" i="42"/>
  <c r="L80" i="42"/>
  <c r="K80" i="42"/>
  <c r="J80" i="42"/>
  <c r="I80" i="42"/>
  <c r="H80" i="42"/>
  <c r="G80" i="42"/>
  <c r="F80" i="42"/>
  <c r="E80" i="42"/>
  <c r="D80" i="42"/>
  <c r="AQ80" i="43"/>
  <c r="AP80" i="43"/>
  <c r="AO80" i="43"/>
  <c r="AN80" i="43"/>
  <c r="AM80" i="43"/>
  <c r="AL80" i="43"/>
  <c r="AK80" i="43"/>
  <c r="AI80" i="43"/>
  <c r="AQ79" i="44"/>
  <c r="AP79" i="44"/>
  <c r="AO79" i="44"/>
  <c r="AN79" i="44"/>
  <c r="AM79" i="44"/>
  <c r="AL79" i="44"/>
  <c r="AK79" i="44"/>
  <c r="AJ79" i="44"/>
  <c r="AI79" i="44"/>
  <c r="AH79" i="44"/>
  <c r="AQ80" i="44"/>
  <c r="AP80" i="44"/>
  <c r="AO80" i="44"/>
  <c r="AO81" i="44" s="1"/>
  <c r="AN80" i="44"/>
  <c r="AM80" i="44"/>
  <c r="AL80" i="44"/>
  <c r="AK80" i="44"/>
  <c r="AK81" i="44" s="1"/>
  <c r="AJ80" i="44"/>
  <c r="AJ81" i="44" s="1"/>
  <c r="AI80" i="44"/>
  <c r="AH80" i="44"/>
  <c r="AG80" i="44"/>
  <c r="AG81" i="44" s="1"/>
  <c r="AF80" i="44"/>
  <c r="AF81" i="44" s="1"/>
  <c r="AE80" i="44"/>
  <c r="AE81" i="44" s="1"/>
  <c r="AD80" i="44"/>
  <c r="AD81" i="44"/>
  <c r="AC80" i="44"/>
  <c r="AC81" i="44" s="1"/>
  <c r="AB80" i="44"/>
  <c r="AB81" i="44" s="1"/>
  <c r="AA80" i="44"/>
  <c r="AA81" i="44" s="1"/>
  <c r="Z80" i="44"/>
  <c r="Z81" i="44" s="1"/>
  <c r="Y80" i="44"/>
  <c r="Y81" i="44" s="1"/>
  <c r="X80" i="44"/>
  <c r="X81" i="44" s="1"/>
  <c r="K31" i="45"/>
  <c r="K32" i="45"/>
  <c r="K30" i="45"/>
  <c r="K29" i="45"/>
  <c r="K28" i="45"/>
  <c r="K27" i="45"/>
  <c r="K26" i="45"/>
  <c r="K25" i="45"/>
  <c r="K24" i="45"/>
  <c r="K23" i="45"/>
  <c r="K22" i="45"/>
  <c r="K21" i="45"/>
  <c r="K19" i="45"/>
  <c r="K18" i="45"/>
  <c r="K17" i="45"/>
  <c r="K16" i="45"/>
  <c r="K13" i="45"/>
  <c r="K12" i="45"/>
  <c r="K7" i="45"/>
  <c r="K6" i="45"/>
  <c r="K11" i="45"/>
  <c r="S35" i="67"/>
  <c r="K49" i="67"/>
  <c r="I49" i="67"/>
  <c r="K14" i="67"/>
  <c r="C240" i="40"/>
  <c r="B240" i="40"/>
  <c r="B246" i="40" s="1"/>
  <c r="C239" i="40"/>
  <c r="B239" i="40"/>
  <c r="C238" i="40"/>
  <c r="B238" i="40"/>
  <c r="C230" i="40"/>
  <c r="B230" i="40"/>
  <c r="B236" i="40" s="1"/>
  <c r="C229" i="40"/>
  <c r="B229" i="40"/>
  <c r="C228" i="40"/>
  <c r="B228" i="40"/>
  <c r="C220" i="40"/>
  <c r="B220" i="40"/>
  <c r="B226" i="40" s="1"/>
  <c r="C219" i="40"/>
  <c r="B219" i="40"/>
  <c r="C218" i="40"/>
  <c r="B218" i="40"/>
  <c r="C210" i="40"/>
  <c r="B210" i="40"/>
  <c r="B216" i="40" s="1"/>
  <c r="C209" i="40"/>
  <c r="B209" i="40"/>
  <c r="C208" i="40"/>
  <c r="B208" i="40"/>
  <c r="C200" i="40"/>
  <c r="B200" i="40"/>
  <c r="B206" i="40" s="1"/>
  <c r="C199" i="40"/>
  <c r="B199" i="40"/>
  <c r="C198" i="40"/>
  <c r="B198" i="40"/>
  <c r="C190" i="40"/>
  <c r="B190" i="40"/>
  <c r="B196" i="40" s="1"/>
  <c r="C189" i="40"/>
  <c r="B189" i="40"/>
  <c r="C188" i="40"/>
  <c r="B188" i="40"/>
  <c r="C180" i="40"/>
  <c r="B180" i="40"/>
  <c r="B186" i="40" s="1"/>
  <c r="C179" i="40"/>
  <c r="B179" i="40"/>
  <c r="C178" i="40"/>
  <c r="B178" i="40"/>
  <c r="C170" i="40"/>
  <c r="B170" i="40"/>
  <c r="B176" i="40" s="1"/>
  <c r="C169" i="40"/>
  <c r="B169" i="40"/>
  <c r="C168" i="40"/>
  <c r="B168" i="40"/>
  <c r="C160" i="40"/>
  <c r="B160" i="40"/>
  <c r="B166" i="40" s="1"/>
  <c r="C159" i="40"/>
  <c r="B159" i="40"/>
  <c r="C158" i="40"/>
  <c r="B158" i="40"/>
  <c r="C150" i="40"/>
  <c r="B150" i="40"/>
  <c r="B156" i="40" s="1"/>
  <c r="C149" i="40"/>
  <c r="B149" i="40"/>
  <c r="C148" i="40"/>
  <c r="B148" i="40"/>
  <c r="C140" i="40"/>
  <c r="B140" i="40"/>
  <c r="B146" i="40" s="1"/>
  <c r="C139" i="40"/>
  <c r="B139" i="40"/>
  <c r="C138" i="40"/>
  <c r="B138" i="40"/>
  <c r="C130" i="40"/>
  <c r="B130" i="40"/>
  <c r="B136" i="40" s="1"/>
  <c r="C129" i="40"/>
  <c r="B129" i="40"/>
  <c r="C128" i="40"/>
  <c r="B128" i="40"/>
  <c r="C120" i="40"/>
  <c r="B120" i="40"/>
  <c r="B126" i="40" s="1"/>
  <c r="C119" i="40"/>
  <c r="B119" i="40"/>
  <c r="C118" i="40"/>
  <c r="B118" i="40"/>
  <c r="C110" i="40"/>
  <c r="B110" i="40"/>
  <c r="C109" i="40"/>
  <c r="B109" i="40"/>
  <c r="C108" i="40"/>
  <c r="B108" i="40"/>
  <c r="C100" i="40"/>
  <c r="B100" i="40"/>
  <c r="B106" i="40" s="1"/>
  <c r="C99" i="40"/>
  <c r="B99" i="40"/>
  <c r="C98" i="40"/>
  <c r="B98" i="40"/>
  <c r="C90" i="40"/>
  <c r="B90" i="40"/>
  <c r="B96" i="40" s="1"/>
  <c r="C89" i="40"/>
  <c r="B89" i="40"/>
  <c r="C88" i="40"/>
  <c r="B88" i="40"/>
  <c r="C80" i="40"/>
  <c r="B80" i="40"/>
  <c r="B86" i="40" s="1"/>
  <c r="C79" i="40"/>
  <c r="B79" i="40"/>
  <c r="C78" i="40"/>
  <c r="B78" i="40"/>
  <c r="C70" i="40"/>
  <c r="B70" i="40"/>
  <c r="B76" i="40" s="1"/>
  <c r="C69" i="40"/>
  <c r="B69" i="40"/>
  <c r="C68" i="40"/>
  <c r="B68" i="40"/>
  <c r="C60" i="40"/>
  <c r="B60" i="40"/>
  <c r="C59" i="40"/>
  <c r="B59" i="40"/>
  <c r="C58" i="40"/>
  <c r="B58" i="40"/>
  <c r="C50" i="40"/>
  <c r="B50" i="40"/>
  <c r="B56" i="40" s="1"/>
  <c r="C49" i="40"/>
  <c r="B49" i="40"/>
  <c r="C48" i="40"/>
  <c r="B48" i="40"/>
  <c r="C40" i="40"/>
  <c r="B40" i="40"/>
  <c r="B46" i="40"/>
  <c r="C39" i="40"/>
  <c r="B39" i="40"/>
  <c r="C38" i="40"/>
  <c r="B38" i="40"/>
  <c r="C30" i="40"/>
  <c r="B30" i="40"/>
  <c r="B36" i="40" s="1"/>
  <c r="C29" i="40"/>
  <c r="B29" i="40"/>
  <c r="C28" i="40"/>
  <c r="B28" i="40"/>
  <c r="C20" i="40"/>
  <c r="B20" i="40"/>
  <c r="B26" i="40" s="1"/>
  <c r="C19" i="40"/>
  <c r="B19" i="40"/>
  <c r="C18" i="40"/>
  <c r="B18" i="40"/>
  <c r="C10" i="40"/>
  <c r="B10" i="40"/>
  <c r="B16" i="40" s="1"/>
  <c r="C9" i="40"/>
  <c r="B9" i="40"/>
  <c r="C8" i="40"/>
  <c r="B8" i="40"/>
  <c r="C7" i="40"/>
  <c r="B7" i="40"/>
  <c r="AU241" i="40"/>
  <c r="AK241" i="40"/>
  <c r="AC241" i="40"/>
  <c r="S241" i="40"/>
  <c r="R246" i="40"/>
  <c r="U246" i="40"/>
  <c r="AH236" i="40"/>
  <c r="AV231" i="40"/>
  <c r="AD231" i="40"/>
  <c r="AD236" i="40"/>
  <c r="X231" i="40"/>
  <c r="T231" i="40"/>
  <c r="AI226" i="40"/>
  <c r="AH216" i="40"/>
  <c r="AI211" i="40"/>
  <c r="AD211" i="40"/>
  <c r="AD216" i="40"/>
  <c r="AC211" i="40"/>
  <c r="AK201" i="40"/>
  <c r="AU191" i="40"/>
  <c r="AI191" i="40"/>
  <c r="AC191" i="40"/>
  <c r="Q191" i="40"/>
  <c r="AO191" i="40"/>
  <c r="AK191" i="40"/>
  <c r="AG191" i="40"/>
  <c r="U191" i="40"/>
  <c r="S191" i="40"/>
  <c r="AE181" i="40"/>
  <c r="X176" i="40"/>
  <c r="AH171" i="40"/>
  <c r="AR171" i="40"/>
  <c r="X171" i="40"/>
  <c r="X166" i="40"/>
  <c r="AH161" i="40"/>
  <c r="P161" i="40"/>
  <c r="AN161" i="40"/>
  <c r="X161" i="40"/>
  <c r="X151" i="40"/>
  <c r="AN151" i="40"/>
  <c r="AH151" i="40"/>
  <c r="AF156" i="40"/>
  <c r="T151" i="40"/>
  <c r="P151" i="40"/>
  <c r="AK141" i="40"/>
  <c r="V146" i="40"/>
  <c r="S141" i="40"/>
  <c r="AT131" i="40"/>
  <c r="AF136" i="40"/>
  <c r="AB131" i="40"/>
  <c r="V131" i="40"/>
  <c r="AW121" i="40"/>
  <c r="AE121" i="40"/>
  <c r="AO121" i="40"/>
  <c r="AI121" i="40"/>
  <c r="U121" i="40"/>
  <c r="Q121" i="40"/>
  <c r="AV111" i="40"/>
  <c r="AN111" i="40"/>
  <c r="T111" i="40"/>
  <c r="B116" i="40"/>
  <c r="AR111" i="40"/>
  <c r="T116" i="40"/>
  <c r="AO101" i="40"/>
  <c r="AJ106" i="40"/>
  <c r="U101" i="40"/>
  <c r="R106" i="40"/>
  <c r="AO81" i="40"/>
  <c r="AJ86" i="40"/>
  <c r="AI81" i="40"/>
  <c r="AG81" i="40"/>
  <c r="W81" i="40"/>
  <c r="B66" i="40"/>
  <c r="AW240" i="39"/>
  <c r="AW245" i="39" s="1"/>
  <c r="AV240" i="39"/>
  <c r="AV245" i="39" s="1"/>
  <c r="AU240" i="39"/>
  <c r="AU245" i="39" s="1"/>
  <c r="AT240" i="39"/>
  <c r="AT245" i="39" s="1"/>
  <c r="AS240" i="39"/>
  <c r="AS245" i="39" s="1"/>
  <c r="AR240" i="39"/>
  <c r="AR245" i="39" s="1"/>
  <c r="AQ240" i="39"/>
  <c r="AQ245" i="39" s="1"/>
  <c r="AP240" i="39"/>
  <c r="AP245" i="39" s="1"/>
  <c r="AO240" i="39"/>
  <c r="AO245" i="39" s="1"/>
  <c r="AN240" i="39"/>
  <c r="AN245" i="39" s="1"/>
  <c r="AK240" i="39"/>
  <c r="AK245" i="39" s="1"/>
  <c r="AJ240" i="39"/>
  <c r="AJ245" i="39" s="1"/>
  <c r="AI240" i="39"/>
  <c r="AI245" i="39" s="1"/>
  <c r="AH240" i="39"/>
  <c r="AH245" i="39" s="1"/>
  <c r="AG240" i="39"/>
  <c r="AG245" i="39" s="1"/>
  <c r="AF240" i="39"/>
  <c r="AF245" i="39" s="1"/>
  <c r="AE240" i="39"/>
  <c r="AE245" i="39" s="1"/>
  <c r="AD240" i="39"/>
  <c r="AD245" i="39" s="1"/>
  <c r="AC240" i="39"/>
  <c r="AC245" i="39" s="1"/>
  <c r="AB240" i="39"/>
  <c r="AB245" i="39" s="1"/>
  <c r="Y240" i="39"/>
  <c r="Y245" i="39" s="1"/>
  <c r="X240" i="39"/>
  <c r="X245" i="39" s="1"/>
  <c r="W240" i="39"/>
  <c r="W245" i="39" s="1"/>
  <c r="V240" i="39"/>
  <c r="V245" i="39" s="1"/>
  <c r="U240" i="39"/>
  <c r="U245" i="39" s="1"/>
  <c r="T240" i="39"/>
  <c r="T245" i="39" s="1"/>
  <c r="S240" i="39"/>
  <c r="S245" i="39" s="1"/>
  <c r="S246" i="39" s="1"/>
  <c r="R240" i="39"/>
  <c r="R245" i="39" s="1"/>
  <c r="Q240" i="39"/>
  <c r="Q245" i="39" s="1"/>
  <c r="P240" i="39"/>
  <c r="P245" i="39" s="1"/>
  <c r="M240" i="39"/>
  <c r="M245" i="39" s="1"/>
  <c r="L240" i="39"/>
  <c r="L245" i="39" s="1"/>
  <c r="K240" i="39"/>
  <c r="K245" i="39"/>
  <c r="J240" i="39"/>
  <c r="J245" i="39" s="1"/>
  <c r="I240" i="39"/>
  <c r="I245" i="39" s="1"/>
  <c r="H240" i="39"/>
  <c r="H245" i="39" s="1"/>
  <c r="G240" i="39"/>
  <c r="G245" i="39" s="1"/>
  <c r="F240" i="39"/>
  <c r="F245" i="39" s="1"/>
  <c r="E240" i="39"/>
  <c r="E245" i="39" s="1"/>
  <c r="D240" i="39"/>
  <c r="D245" i="39" s="1"/>
  <c r="C240" i="39"/>
  <c r="B240" i="39"/>
  <c r="B246" i="39" s="1"/>
  <c r="AW239" i="39"/>
  <c r="AW244" i="39" s="1"/>
  <c r="AW238" i="39"/>
  <c r="AW243" i="39" s="1"/>
  <c r="AV239" i="39"/>
  <c r="AV244" i="39" s="1"/>
  <c r="AU239" i="39"/>
  <c r="AU244" i="39" s="1"/>
  <c r="AT239" i="39"/>
  <c r="AT244" i="39" s="1"/>
  <c r="AS239" i="39"/>
  <c r="AS244" i="39" s="1"/>
  <c r="AS238" i="39"/>
  <c r="AS243" i="39" s="1"/>
  <c r="AR239" i="39"/>
  <c r="AR244" i="39" s="1"/>
  <c r="AQ239" i="39"/>
  <c r="AQ244" i="39" s="1"/>
  <c r="AP239" i="39"/>
  <c r="AP244" i="39" s="1"/>
  <c r="AO239" i="39"/>
  <c r="AO244" i="39" s="1"/>
  <c r="AO238" i="39"/>
  <c r="AO243" i="39" s="1"/>
  <c r="AN239" i="39"/>
  <c r="AN244" i="39" s="1"/>
  <c r="AK239" i="39"/>
  <c r="AK244" i="39" s="1"/>
  <c r="AJ239" i="39"/>
  <c r="AJ244" i="39" s="1"/>
  <c r="AI239" i="39"/>
  <c r="AI244" i="39" s="1"/>
  <c r="AI238" i="39"/>
  <c r="AI243" i="39" s="1"/>
  <c r="AH239" i="39"/>
  <c r="AH244" i="39" s="1"/>
  <c r="AG239" i="39"/>
  <c r="AG244" i="39" s="1"/>
  <c r="AF239" i="39"/>
  <c r="AF244" i="39" s="1"/>
  <c r="AE239" i="39"/>
  <c r="AE244" i="39" s="1"/>
  <c r="AE238" i="39"/>
  <c r="AE243" i="39" s="1"/>
  <c r="AD239" i="39"/>
  <c r="AD244" i="39" s="1"/>
  <c r="AC239" i="39"/>
  <c r="AC244" i="39" s="1"/>
  <c r="AB239" i="39"/>
  <c r="AB244" i="39" s="1"/>
  <c r="Y239" i="39"/>
  <c r="Y244" i="39" s="1"/>
  <c r="Y238" i="39"/>
  <c r="Y243" i="39" s="1"/>
  <c r="X239" i="39"/>
  <c r="X244" i="39" s="1"/>
  <c r="W239" i="39"/>
  <c r="W244" i="39" s="1"/>
  <c r="V239" i="39"/>
  <c r="V244" i="39" s="1"/>
  <c r="U239" i="39"/>
  <c r="U244" i="39" s="1"/>
  <c r="U238" i="39"/>
  <c r="U243" i="39" s="1"/>
  <c r="T239" i="39"/>
  <c r="T244" i="39" s="1"/>
  <c r="S239" i="39"/>
  <c r="S244" i="39" s="1"/>
  <c r="R239" i="39"/>
  <c r="R244" i="39" s="1"/>
  <c r="Q239" i="39"/>
  <c r="Q244" i="39" s="1"/>
  <c r="Q238" i="39"/>
  <c r="Q243" i="39" s="1"/>
  <c r="P239" i="39"/>
  <c r="P244" i="39"/>
  <c r="M239" i="39"/>
  <c r="M244" i="39" s="1"/>
  <c r="L239" i="39"/>
  <c r="L244" i="39" s="1"/>
  <c r="L246" i="39" s="1"/>
  <c r="K239" i="39"/>
  <c r="K244" i="39" s="1"/>
  <c r="K238" i="39"/>
  <c r="K243" i="39" s="1"/>
  <c r="J239" i="39"/>
  <c r="J244" i="39" s="1"/>
  <c r="I239" i="39"/>
  <c r="I244" i="39" s="1"/>
  <c r="H239" i="39"/>
  <c r="H244" i="39" s="1"/>
  <c r="G239" i="39"/>
  <c r="G244" i="39" s="1"/>
  <c r="G238" i="39"/>
  <c r="G243" i="39" s="1"/>
  <c r="F239" i="39"/>
  <c r="F244" i="39" s="1"/>
  <c r="E239" i="39"/>
  <c r="E244" i="39" s="1"/>
  <c r="D239" i="39"/>
  <c r="D244" i="39"/>
  <c r="C239" i="39"/>
  <c r="B239" i="39"/>
  <c r="AV238" i="39"/>
  <c r="AV243" i="39" s="1"/>
  <c r="AU238" i="39"/>
  <c r="AU243" i="39" s="1"/>
  <c r="AU246" i="39" s="1"/>
  <c r="AT238" i="39"/>
  <c r="AT243" i="39" s="1"/>
  <c r="AR238" i="39"/>
  <c r="AR243" i="39" s="1"/>
  <c r="AQ238" i="39"/>
  <c r="AQ243" i="39" s="1"/>
  <c r="AP238" i="39"/>
  <c r="AP243" i="39" s="1"/>
  <c r="AN238" i="39"/>
  <c r="AN243" i="39" s="1"/>
  <c r="AK238" i="39"/>
  <c r="AK243" i="39" s="1"/>
  <c r="AJ238" i="39"/>
  <c r="AJ243" i="39" s="1"/>
  <c r="AH238" i="39"/>
  <c r="AH243" i="39" s="1"/>
  <c r="AG238" i="39"/>
  <c r="AG243" i="39" s="1"/>
  <c r="AF238" i="39"/>
  <c r="AF243" i="39" s="1"/>
  <c r="AD238" i="39"/>
  <c r="AD243" i="39" s="1"/>
  <c r="AC238" i="39"/>
  <c r="AC243" i="39" s="1"/>
  <c r="AB238" i="39"/>
  <c r="AB243" i="39" s="1"/>
  <c r="AB246" i="39" s="1"/>
  <c r="X238" i="39"/>
  <c r="X243" i="39" s="1"/>
  <c r="W238" i="39"/>
  <c r="W243" i="39" s="1"/>
  <c r="V238" i="39"/>
  <c r="V243" i="39" s="1"/>
  <c r="T238" i="39"/>
  <c r="T243" i="39" s="1"/>
  <c r="S238" i="39"/>
  <c r="S243" i="39" s="1"/>
  <c r="R238" i="39"/>
  <c r="R243" i="39" s="1"/>
  <c r="R246" i="39" s="1"/>
  <c r="P238" i="39"/>
  <c r="P243" i="39" s="1"/>
  <c r="M238" i="39"/>
  <c r="M243" i="39" s="1"/>
  <c r="L238" i="39"/>
  <c r="L243" i="39" s="1"/>
  <c r="J238" i="39"/>
  <c r="J243" i="39" s="1"/>
  <c r="I238" i="39"/>
  <c r="I243" i="39" s="1"/>
  <c r="H238" i="39"/>
  <c r="H243" i="39" s="1"/>
  <c r="F238" i="39"/>
  <c r="F243" i="39" s="1"/>
  <c r="E238" i="39"/>
  <c r="E243" i="39" s="1"/>
  <c r="D238" i="39"/>
  <c r="D243" i="39" s="1"/>
  <c r="C238" i="39"/>
  <c r="B238" i="39"/>
  <c r="AW230" i="39"/>
  <c r="AW235" i="39" s="1"/>
  <c r="AV230" i="39"/>
  <c r="AV235" i="39" s="1"/>
  <c r="AU230" i="39"/>
  <c r="AU235" i="39" s="1"/>
  <c r="AT230" i="39"/>
  <c r="AT235" i="39" s="1"/>
  <c r="AS230" i="39"/>
  <c r="AS235" i="39" s="1"/>
  <c r="AR230" i="39"/>
  <c r="AR235" i="39" s="1"/>
  <c r="AQ230" i="39"/>
  <c r="AQ235" i="39" s="1"/>
  <c r="AP230" i="39"/>
  <c r="AP235" i="39" s="1"/>
  <c r="AO230" i="39"/>
  <c r="AO235" i="39" s="1"/>
  <c r="AN230" i="39"/>
  <c r="AN235" i="39" s="1"/>
  <c r="AK230" i="39"/>
  <c r="AK235" i="39" s="1"/>
  <c r="AJ230" i="39"/>
  <c r="AJ235" i="39" s="1"/>
  <c r="AI230" i="39"/>
  <c r="AI235" i="39" s="1"/>
  <c r="AH230" i="39"/>
  <c r="AH235" i="39" s="1"/>
  <c r="AG230" i="39"/>
  <c r="AG235" i="39" s="1"/>
  <c r="AF230" i="39"/>
  <c r="AF235" i="39" s="1"/>
  <c r="AE230" i="39"/>
  <c r="AE235" i="39" s="1"/>
  <c r="AD230" i="39"/>
  <c r="AD235" i="39" s="1"/>
  <c r="AC230" i="39"/>
  <c r="AC235" i="39" s="1"/>
  <c r="AB230" i="39"/>
  <c r="AB235" i="39" s="1"/>
  <c r="Y230" i="39"/>
  <c r="Y235" i="39" s="1"/>
  <c r="Y236" i="39" s="1"/>
  <c r="X230" i="39"/>
  <c r="X235" i="39"/>
  <c r="W230" i="39"/>
  <c r="W235" i="39"/>
  <c r="V230" i="39"/>
  <c r="V235" i="39" s="1"/>
  <c r="U230" i="39"/>
  <c r="U235" i="39" s="1"/>
  <c r="T230" i="39"/>
  <c r="T235" i="39" s="1"/>
  <c r="S230" i="39"/>
  <c r="S235" i="39" s="1"/>
  <c r="R230" i="39"/>
  <c r="R235" i="39" s="1"/>
  <c r="Q230" i="39"/>
  <c r="Q235" i="39"/>
  <c r="P230" i="39"/>
  <c r="P235" i="39" s="1"/>
  <c r="P236" i="39" s="1"/>
  <c r="M230" i="39"/>
  <c r="M235" i="39"/>
  <c r="L230" i="39"/>
  <c r="L235" i="39" s="1"/>
  <c r="K230" i="39"/>
  <c r="K235" i="39" s="1"/>
  <c r="J230" i="39"/>
  <c r="J235" i="39" s="1"/>
  <c r="I230" i="39"/>
  <c r="I235" i="39" s="1"/>
  <c r="I236" i="39" s="1"/>
  <c r="H230" i="39"/>
  <c r="H235" i="39" s="1"/>
  <c r="G230" i="39"/>
  <c r="G235" i="39" s="1"/>
  <c r="F230" i="39"/>
  <c r="F235" i="39"/>
  <c r="E230" i="39"/>
  <c r="E235" i="39" s="1"/>
  <c r="D230" i="39"/>
  <c r="D235" i="39" s="1"/>
  <c r="C230" i="39"/>
  <c r="B230" i="39"/>
  <c r="B236" i="39" s="1"/>
  <c r="AW229" i="39"/>
  <c r="AW234" i="39" s="1"/>
  <c r="AV229" i="39"/>
  <c r="AV234" i="39" s="1"/>
  <c r="AU229" i="39"/>
  <c r="AU234" i="39" s="1"/>
  <c r="AT229" i="39"/>
  <c r="AT234" i="39" s="1"/>
  <c r="AS229" i="39"/>
  <c r="AS234" i="39" s="1"/>
  <c r="AR229" i="39"/>
  <c r="AR234" i="39" s="1"/>
  <c r="AQ229" i="39"/>
  <c r="AQ234" i="39" s="1"/>
  <c r="AQ228" i="39"/>
  <c r="AQ233" i="39" s="1"/>
  <c r="AP229" i="39"/>
  <c r="AP234" i="39" s="1"/>
  <c r="AO229" i="39"/>
  <c r="AO234" i="39" s="1"/>
  <c r="AN229" i="39"/>
  <c r="AN234" i="39" s="1"/>
  <c r="AK229" i="39"/>
  <c r="AK234" i="39" s="1"/>
  <c r="AJ229" i="39"/>
  <c r="AJ234" i="39" s="1"/>
  <c r="AI229" i="39"/>
  <c r="AI234" i="39" s="1"/>
  <c r="AH229" i="39"/>
  <c r="AH234" i="39" s="1"/>
  <c r="AG229" i="39"/>
  <c r="AG234" i="39" s="1"/>
  <c r="AF229" i="39"/>
  <c r="AF234" i="39" s="1"/>
  <c r="AE229" i="39"/>
  <c r="AE234" i="39" s="1"/>
  <c r="AD229" i="39"/>
  <c r="AD234" i="39" s="1"/>
  <c r="AC229" i="39"/>
  <c r="AC234" i="39" s="1"/>
  <c r="AB229" i="39"/>
  <c r="AB234" i="39" s="1"/>
  <c r="Y229" i="39"/>
  <c r="Y234" i="39"/>
  <c r="X229" i="39"/>
  <c r="X234" i="39" s="1"/>
  <c r="W229" i="39"/>
  <c r="W234" i="39"/>
  <c r="V229" i="39"/>
  <c r="V234" i="39" s="1"/>
  <c r="U229" i="39"/>
  <c r="U234" i="39" s="1"/>
  <c r="T229" i="39"/>
  <c r="T234" i="39" s="1"/>
  <c r="S229" i="39"/>
  <c r="S234" i="39" s="1"/>
  <c r="S236" i="39" s="1"/>
  <c r="R229" i="39"/>
  <c r="R234" i="39" s="1"/>
  <c r="Q229" i="39"/>
  <c r="Q234" i="39" s="1"/>
  <c r="Q236" i="39" s="1"/>
  <c r="P229" i="39"/>
  <c r="P234" i="39"/>
  <c r="M229" i="39"/>
  <c r="M234" i="39" s="1"/>
  <c r="M228" i="39"/>
  <c r="M233" i="39" s="1"/>
  <c r="L229" i="39"/>
  <c r="L234" i="39" s="1"/>
  <c r="K229" i="39"/>
  <c r="K234" i="39" s="1"/>
  <c r="J229" i="39"/>
  <c r="J234" i="39" s="1"/>
  <c r="I229" i="39"/>
  <c r="I234" i="39" s="1"/>
  <c r="H229" i="39"/>
  <c r="H234" i="39" s="1"/>
  <c r="G229" i="39"/>
  <c r="G234" i="39" s="1"/>
  <c r="F229" i="39"/>
  <c r="F234" i="39" s="1"/>
  <c r="E229" i="39"/>
  <c r="E234" i="39"/>
  <c r="E228" i="39"/>
  <c r="E233" i="39" s="1"/>
  <c r="D229" i="39"/>
  <c r="D234" i="39" s="1"/>
  <c r="C229" i="39"/>
  <c r="B229" i="39"/>
  <c r="AW228" i="39"/>
  <c r="AW233" i="39" s="1"/>
  <c r="AV228" i="39"/>
  <c r="AV233" i="39" s="1"/>
  <c r="AU228" i="39"/>
  <c r="AU233" i="39" s="1"/>
  <c r="AT228" i="39"/>
  <c r="AT233" i="39" s="1"/>
  <c r="AS228" i="39"/>
  <c r="AS233" i="39" s="1"/>
  <c r="AR228" i="39"/>
  <c r="AR233" i="39" s="1"/>
  <c r="AP228" i="39"/>
  <c r="AP233" i="39" s="1"/>
  <c r="AO228" i="39"/>
  <c r="AO233" i="39" s="1"/>
  <c r="AN228" i="39"/>
  <c r="AN233" i="39" s="1"/>
  <c r="AK228" i="39"/>
  <c r="AJ228" i="39"/>
  <c r="AJ233" i="39" s="1"/>
  <c r="AI228" i="39"/>
  <c r="AI233" i="39" s="1"/>
  <c r="AH228" i="39"/>
  <c r="AH233" i="39" s="1"/>
  <c r="AG228" i="39"/>
  <c r="AG233" i="39" s="1"/>
  <c r="AF228" i="39"/>
  <c r="AF233" i="39" s="1"/>
  <c r="AE228" i="39"/>
  <c r="AE233" i="39" s="1"/>
  <c r="AD228" i="39"/>
  <c r="AD233" i="39" s="1"/>
  <c r="AC228" i="39"/>
  <c r="AC233" i="39" s="1"/>
  <c r="AB228" i="39"/>
  <c r="AB233" i="39" s="1"/>
  <c r="AB236" i="39" s="1"/>
  <c r="Y228" i="39"/>
  <c r="Y233" i="39"/>
  <c r="X228" i="39"/>
  <c r="X233" i="39" s="1"/>
  <c r="W228" i="39"/>
  <c r="W233" i="39" s="1"/>
  <c r="V228" i="39"/>
  <c r="V233" i="39" s="1"/>
  <c r="U228" i="39"/>
  <c r="U233" i="39" s="1"/>
  <c r="T228" i="39"/>
  <c r="T233" i="39" s="1"/>
  <c r="T236" i="39" s="1"/>
  <c r="S228" i="39"/>
  <c r="S233" i="39" s="1"/>
  <c r="R228" i="39"/>
  <c r="R233" i="39" s="1"/>
  <c r="R236" i="39" s="1"/>
  <c r="Q228" i="39"/>
  <c r="Q233" i="39"/>
  <c r="P228" i="39"/>
  <c r="P233" i="39"/>
  <c r="L228" i="39"/>
  <c r="L233" i="39" s="1"/>
  <c r="K228" i="39"/>
  <c r="K233" i="39"/>
  <c r="J228" i="39"/>
  <c r="J233" i="39" s="1"/>
  <c r="J236" i="39" s="1"/>
  <c r="I228" i="39"/>
  <c r="I233" i="39"/>
  <c r="H228" i="39"/>
  <c r="H233" i="39" s="1"/>
  <c r="H236" i="39" s="1"/>
  <c r="G228" i="39"/>
  <c r="G233" i="39" s="1"/>
  <c r="F228" i="39"/>
  <c r="F233" i="39" s="1"/>
  <c r="D228" i="39"/>
  <c r="D233" i="39" s="1"/>
  <c r="C228" i="39"/>
  <c r="B228" i="39"/>
  <c r="AW220" i="39"/>
  <c r="AW225" i="39" s="1"/>
  <c r="AV220" i="39"/>
  <c r="AV225" i="39" s="1"/>
  <c r="AU220" i="39"/>
  <c r="AU225" i="39" s="1"/>
  <c r="AT220" i="39"/>
  <c r="AT225" i="39" s="1"/>
  <c r="AS220" i="39"/>
  <c r="AS225" i="39" s="1"/>
  <c r="AR220" i="39"/>
  <c r="AR225" i="39" s="1"/>
  <c r="AQ220" i="39"/>
  <c r="AQ225" i="39" s="1"/>
  <c r="AP220" i="39"/>
  <c r="AP225" i="39" s="1"/>
  <c r="AO220" i="39"/>
  <c r="AO225" i="39" s="1"/>
  <c r="AN220" i="39"/>
  <c r="AN225" i="39" s="1"/>
  <c r="AK220" i="39"/>
  <c r="AK225" i="39" s="1"/>
  <c r="AJ220" i="39"/>
  <c r="AJ225" i="39" s="1"/>
  <c r="AI220" i="39"/>
  <c r="AI225" i="39" s="1"/>
  <c r="AH220" i="39"/>
  <c r="AH225" i="39" s="1"/>
  <c r="AG220" i="39"/>
  <c r="AG225" i="39" s="1"/>
  <c r="AF220" i="39"/>
  <c r="AF225" i="39" s="1"/>
  <c r="AE220" i="39"/>
  <c r="AE225" i="39" s="1"/>
  <c r="AD220" i="39"/>
  <c r="AD225" i="39" s="1"/>
  <c r="AC220" i="39"/>
  <c r="AC225" i="39" s="1"/>
  <c r="AB220" i="39"/>
  <c r="AB225" i="39" s="1"/>
  <c r="Y220" i="39"/>
  <c r="Y225" i="39" s="1"/>
  <c r="X220" i="39"/>
  <c r="X225" i="39" s="1"/>
  <c r="W220" i="39"/>
  <c r="W225" i="39" s="1"/>
  <c r="V220" i="39"/>
  <c r="V225" i="39" s="1"/>
  <c r="U220" i="39"/>
  <c r="U225" i="39" s="1"/>
  <c r="T220" i="39"/>
  <c r="T225" i="39" s="1"/>
  <c r="S220" i="39"/>
  <c r="S225" i="39" s="1"/>
  <c r="R220" i="39"/>
  <c r="R225" i="39" s="1"/>
  <c r="Q220" i="39"/>
  <c r="Q225" i="39" s="1"/>
  <c r="P220" i="39"/>
  <c r="P225" i="39" s="1"/>
  <c r="M220" i="39"/>
  <c r="M225" i="39" s="1"/>
  <c r="L220" i="39"/>
  <c r="L225" i="39" s="1"/>
  <c r="K220" i="39"/>
  <c r="K225" i="39" s="1"/>
  <c r="J220" i="39"/>
  <c r="J225" i="39" s="1"/>
  <c r="I220" i="39"/>
  <c r="I225" i="39" s="1"/>
  <c r="H220" i="39"/>
  <c r="H225" i="39" s="1"/>
  <c r="G220" i="39"/>
  <c r="G225" i="39" s="1"/>
  <c r="F220" i="39"/>
  <c r="F225" i="39" s="1"/>
  <c r="E220" i="39"/>
  <c r="E225" i="39" s="1"/>
  <c r="D220" i="39"/>
  <c r="D225" i="39" s="1"/>
  <c r="C220" i="39"/>
  <c r="B220" i="39"/>
  <c r="B226" i="39" s="1"/>
  <c r="AW219" i="39"/>
  <c r="AW224" i="39" s="1"/>
  <c r="AV219" i="39"/>
  <c r="AV224" i="39" s="1"/>
  <c r="AU219" i="39"/>
  <c r="AU224" i="39" s="1"/>
  <c r="AT219" i="39"/>
  <c r="AT224" i="39" s="1"/>
  <c r="AS219" i="39"/>
  <c r="AS224" i="39" s="1"/>
  <c r="AR219" i="39"/>
  <c r="AR224" i="39" s="1"/>
  <c r="AQ219" i="39"/>
  <c r="AQ224" i="39" s="1"/>
  <c r="AP219" i="39"/>
  <c r="AP224" i="39" s="1"/>
  <c r="AO219" i="39"/>
  <c r="AO224" i="39" s="1"/>
  <c r="AN219" i="39"/>
  <c r="AN224" i="39" s="1"/>
  <c r="AK219" i="39"/>
  <c r="AK224" i="39" s="1"/>
  <c r="AJ219" i="39"/>
  <c r="AJ224" i="39" s="1"/>
  <c r="AI219" i="39"/>
  <c r="AI224" i="39" s="1"/>
  <c r="AH219" i="39"/>
  <c r="AH224" i="39" s="1"/>
  <c r="AG219" i="39"/>
  <c r="AG224" i="39" s="1"/>
  <c r="AF219" i="39"/>
  <c r="AF224" i="39" s="1"/>
  <c r="AE219" i="39"/>
  <c r="AE224" i="39" s="1"/>
  <c r="AD219" i="39"/>
  <c r="AD224" i="39" s="1"/>
  <c r="AC219" i="39"/>
  <c r="AC224" i="39" s="1"/>
  <c r="AB219" i="39"/>
  <c r="AB224" i="39" s="1"/>
  <c r="Y219" i="39"/>
  <c r="Y224" i="39" s="1"/>
  <c r="X219" i="39"/>
  <c r="X224" i="39" s="1"/>
  <c r="W219" i="39"/>
  <c r="W224" i="39" s="1"/>
  <c r="V219" i="39"/>
  <c r="V224" i="39" s="1"/>
  <c r="U219" i="39"/>
  <c r="U224" i="39" s="1"/>
  <c r="T219" i="39"/>
  <c r="T224" i="39" s="1"/>
  <c r="S219" i="39"/>
  <c r="S224" i="39" s="1"/>
  <c r="R219" i="39"/>
  <c r="R224" i="39" s="1"/>
  <c r="Q219" i="39"/>
  <c r="Q224" i="39" s="1"/>
  <c r="P219" i="39"/>
  <c r="P224" i="39" s="1"/>
  <c r="M219" i="39"/>
  <c r="M224" i="39" s="1"/>
  <c r="L219" i="39"/>
  <c r="L224" i="39" s="1"/>
  <c r="K219" i="39"/>
  <c r="K224" i="39" s="1"/>
  <c r="J219" i="39"/>
  <c r="J224" i="39" s="1"/>
  <c r="I219" i="39"/>
  <c r="I224" i="39" s="1"/>
  <c r="H219" i="39"/>
  <c r="H224" i="39" s="1"/>
  <c r="G219" i="39"/>
  <c r="G224" i="39" s="1"/>
  <c r="F219" i="39"/>
  <c r="F224" i="39" s="1"/>
  <c r="E219" i="39"/>
  <c r="E224" i="39" s="1"/>
  <c r="D219" i="39"/>
  <c r="D224" i="39" s="1"/>
  <c r="C219" i="39"/>
  <c r="B219" i="39"/>
  <c r="AW218" i="39"/>
  <c r="AW223" i="39" s="1"/>
  <c r="AV218" i="39"/>
  <c r="AV223" i="39" s="1"/>
  <c r="AU218" i="39"/>
  <c r="AU223" i="39" s="1"/>
  <c r="AU226" i="39" s="1"/>
  <c r="AT218" i="39"/>
  <c r="AT223" i="39" s="1"/>
  <c r="AS218" i="39"/>
  <c r="AS223" i="39" s="1"/>
  <c r="AR218" i="39"/>
  <c r="AR223" i="39" s="1"/>
  <c r="AQ218" i="39"/>
  <c r="AQ223" i="39" s="1"/>
  <c r="AP218" i="39"/>
  <c r="AP223" i="39" s="1"/>
  <c r="AO218" i="39"/>
  <c r="AO223" i="39" s="1"/>
  <c r="AN218" i="39"/>
  <c r="AN223" i="39" s="1"/>
  <c r="AK218" i="39"/>
  <c r="AK223" i="39" s="1"/>
  <c r="AJ218" i="39"/>
  <c r="AJ223" i="39" s="1"/>
  <c r="AI218" i="39"/>
  <c r="AH218" i="39"/>
  <c r="AH223" i="39" s="1"/>
  <c r="AG218" i="39"/>
  <c r="AG223" i="39" s="1"/>
  <c r="AF218" i="39"/>
  <c r="AF223" i="39" s="1"/>
  <c r="AE218" i="39"/>
  <c r="AE223" i="39" s="1"/>
  <c r="AD218" i="39"/>
  <c r="AD223" i="39" s="1"/>
  <c r="AC218" i="39"/>
  <c r="AC223" i="39" s="1"/>
  <c r="AB218" i="39"/>
  <c r="AB223" i="39" s="1"/>
  <c r="Y218" i="39"/>
  <c r="Y223" i="39" s="1"/>
  <c r="X218" i="39"/>
  <c r="X223" i="39" s="1"/>
  <c r="W218" i="39"/>
  <c r="W223" i="39" s="1"/>
  <c r="V218" i="39"/>
  <c r="V223" i="39" s="1"/>
  <c r="U218" i="39"/>
  <c r="U223" i="39" s="1"/>
  <c r="T218" i="39"/>
  <c r="T223" i="39" s="1"/>
  <c r="S218" i="39"/>
  <c r="S223" i="39" s="1"/>
  <c r="R218" i="39"/>
  <c r="R223" i="39" s="1"/>
  <c r="R226" i="39" s="1"/>
  <c r="Q218" i="39"/>
  <c r="Q223" i="39" s="1"/>
  <c r="P218" i="39"/>
  <c r="P223" i="39" s="1"/>
  <c r="M218" i="39"/>
  <c r="M223" i="39" s="1"/>
  <c r="L218" i="39"/>
  <c r="L223" i="39" s="1"/>
  <c r="K218" i="39"/>
  <c r="K223" i="39" s="1"/>
  <c r="J218" i="39"/>
  <c r="J223" i="39" s="1"/>
  <c r="I218" i="39"/>
  <c r="I223" i="39" s="1"/>
  <c r="H218" i="39"/>
  <c r="H223" i="39" s="1"/>
  <c r="H226" i="39" s="1"/>
  <c r="G218" i="39"/>
  <c r="G223" i="39" s="1"/>
  <c r="F218" i="39"/>
  <c r="F223" i="39" s="1"/>
  <c r="E218" i="39"/>
  <c r="E223" i="39" s="1"/>
  <c r="D218" i="39"/>
  <c r="D223" i="39" s="1"/>
  <c r="C218" i="39"/>
  <c r="B218" i="39"/>
  <c r="AW210" i="39"/>
  <c r="AW215" i="39" s="1"/>
  <c r="AV210" i="39"/>
  <c r="AV215" i="39" s="1"/>
  <c r="AU210" i="39"/>
  <c r="AU215" i="39" s="1"/>
  <c r="AT210" i="39"/>
  <c r="AT215" i="39" s="1"/>
  <c r="AS210" i="39"/>
  <c r="AS215" i="39" s="1"/>
  <c r="AR210" i="39"/>
  <c r="AR215" i="39" s="1"/>
  <c r="AQ210" i="39"/>
  <c r="AQ215" i="39" s="1"/>
  <c r="AP210" i="39"/>
  <c r="AP215" i="39" s="1"/>
  <c r="AO210" i="39"/>
  <c r="AO215" i="39" s="1"/>
  <c r="AN210" i="39"/>
  <c r="AN215" i="39" s="1"/>
  <c r="AK210" i="39"/>
  <c r="AK215" i="39" s="1"/>
  <c r="AJ210" i="39"/>
  <c r="AJ215" i="39" s="1"/>
  <c r="AI210" i="39"/>
  <c r="AI215" i="39" s="1"/>
  <c r="AH210" i="39"/>
  <c r="AH215" i="39" s="1"/>
  <c r="AG210" i="39"/>
  <c r="AG215" i="39" s="1"/>
  <c r="AF210" i="39"/>
  <c r="AF215" i="39" s="1"/>
  <c r="AE210" i="39"/>
  <c r="AD210" i="39"/>
  <c r="AD215" i="39" s="1"/>
  <c r="AC210" i="39"/>
  <c r="AC215" i="39" s="1"/>
  <c r="AB210" i="39"/>
  <c r="AB215" i="39" s="1"/>
  <c r="Y210" i="39"/>
  <c r="Y215" i="39" s="1"/>
  <c r="X210" i="39"/>
  <c r="X215" i="39" s="1"/>
  <c r="W210" i="39"/>
  <c r="W215" i="39" s="1"/>
  <c r="V210" i="39"/>
  <c r="V215" i="39" s="1"/>
  <c r="U210" i="39"/>
  <c r="U215" i="39" s="1"/>
  <c r="T210" i="39"/>
  <c r="T215" i="39" s="1"/>
  <c r="S210" i="39"/>
  <c r="S215" i="39" s="1"/>
  <c r="R210" i="39"/>
  <c r="R215" i="39" s="1"/>
  <c r="Q210" i="39"/>
  <c r="Q215" i="39" s="1"/>
  <c r="P210" i="39"/>
  <c r="P215" i="39" s="1"/>
  <c r="M210" i="39"/>
  <c r="M215" i="39" s="1"/>
  <c r="L210" i="39"/>
  <c r="L215" i="39" s="1"/>
  <c r="K210" i="39"/>
  <c r="K215" i="39" s="1"/>
  <c r="J210" i="39"/>
  <c r="J215" i="39" s="1"/>
  <c r="I210" i="39"/>
  <c r="I215" i="39" s="1"/>
  <c r="H210" i="39"/>
  <c r="H215" i="39" s="1"/>
  <c r="G210" i="39"/>
  <c r="G215" i="39" s="1"/>
  <c r="F210" i="39"/>
  <c r="F215" i="39" s="1"/>
  <c r="E210" i="39"/>
  <c r="E215" i="39" s="1"/>
  <c r="D210" i="39"/>
  <c r="D215" i="39" s="1"/>
  <c r="C210" i="39"/>
  <c r="B210" i="39"/>
  <c r="B216" i="39" s="1"/>
  <c r="AW209" i="39"/>
  <c r="AV209" i="39"/>
  <c r="AV214" i="39" s="1"/>
  <c r="AU209" i="39"/>
  <c r="AU214" i="39" s="1"/>
  <c r="AT209" i="39"/>
  <c r="AT214" i="39" s="1"/>
  <c r="AS209" i="39"/>
  <c r="AS214" i="39" s="1"/>
  <c r="AR209" i="39"/>
  <c r="AR214" i="39" s="1"/>
  <c r="AQ209" i="39"/>
  <c r="AQ214" i="39" s="1"/>
  <c r="AP209" i="39"/>
  <c r="AP214" i="39" s="1"/>
  <c r="AO209" i="39"/>
  <c r="AO214" i="39" s="1"/>
  <c r="AN209" i="39"/>
  <c r="AN214" i="39" s="1"/>
  <c r="AK209" i="39"/>
  <c r="AK214" i="39" s="1"/>
  <c r="AJ209" i="39"/>
  <c r="AJ214" i="39" s="1"/>
  <c r="AI209" i="39"/>
  <c r="AI214" i="39" s="1"/>
  <c r="AH209" i="39"/>
  <c r="AH214" i="39" s="1"/>
  <c r="AG209" i="39"/>
  <c r="AG214" i="39" s="1"/>
  <c r="AF209" i="39"/>
  <c r="AF214" i="39" s="1"/>
  <c r="AE209" i="39"/>
  <c r="AE214" i="39" s="1"/>
  <c r="AD209" i="39"/>
  <c r="AD214" i="39" s="1"/>
  <c r="AC209" i="39"/>
  <c r="AC214" i="39" s="1"/>
  <c r="AB209" i="39"/>
  <c r="AB214" i="39" s="1"/>
  <c r="Y209" i="39"/>
  <c r="Y214" i="39" s="1"/>
  <c r="X209" i="39"/>
  <c r="X214" i="39" s="1"/>
  <c r="W209" i="39"/>
  <c r="W214" i="39" s="1"/>
  <c r="V209" i="39"/>
  <c r="V214" i="39" s="1"/>
  <c r="U209" i="39"/>
  <c r="U214" i="39" s="1"/>
  <c r="T209" i="39"/>
  <c r="T214" i="39" s="1"/>
  <c r="S209" i="39"/>
  <c r="S214" i="39" s="1"/>
  <c r="R209" i="39"/>
  <c r="R214" i="39" s="1"/>
  <c r="Q209" i="39"/>
  <c r="Q214" i="39" s="1"/>
  <c r="P209" i="39"/>
  <c r="P214" i="39"/>
  <c r="M209" i="39"/>
  <c r="M214" i="39" s="1"/>
  <c r="L209" i="39"/>
  <c r="L214" i="39" s="1"/>
  <c r="K209" i="39"/>
  <c r="K214" i="39" s="1"/>
  <c r="J209" i="39"/>
  <c r="J214" i="39" s="1"/>
  <c r="I209" i="39"/>
  <c r="I214" i="39" s="1"/>
  <c r="H209" i="39"/>
  <c r="H214" i="39" s="1"/>
  <c r="G209" i="39"/>
  <c r="G214" i="39"/>
  <c r="F209" i="39"/>
  <c r="F214" i="39" s="1"/>
  <c r="E209" i="39"/>
  <c r="E214" i="39" s="1"/>
  <c r="D209" i="39"/>
  <c r="D214" i="39" s="1"/>
  <c r="C209" i="39"/>
  <c r="B209" i="39"/>
  <c r="AW208" i="39"/>
  <c r="AW213" i="39" s="1"/>
  <c r="AV208" i="39"/>
  <c r="AV213" i="39" s="1"/>
  <c r="AU208" i="39"/>
  <c r="AU213" i="39" s="1"/>
  <c r="AT208" i="39"/>
  <c r="AT213" i="39" s="1"/>
  <c r="AS208" i="39"/>
  <c r="AS213" i="39" s="1"/>
  <c r="AR208" i="39"/>
  <c r="AR213" i="39" s="1"/>
  <c r="AQ208" i="39"/>
  <c r="AQ213" i="39" s="1"/>
  <c r="AP208" i="39"/>
  <c r="AP213" i="39" s="1"/>
  <c r="AO208" i="39"/>
  <c r="AO213" i="39" s="1"/>
  <c r="AN208" i="39"/>
  <c r="AN213" i="39" s="1"/>
  <c r="AK208" i="39"/>
  <c r="AK213" i="39" s="1"/>
  <c r="AJ208" i="39"/>
  <c r="AJ213" i="39" s="1"/>
  <c r="AI208" i="39"/>
  <c r="AI213" i="39" s="1"/>
  <c r="AH208" i="39"/>
  <c r="AH213" i="39" s="1"/>
  <c r="AG208" i="39"/>
  <c r="AG213" i="39" s="1"/>
  <c r="AF208" i="39"/>
  <c r="AF213" i="39" s="1"/>
  <c r="AE208" i="39"/>
  <c r="AE213" i="39" s="1"/>
  <c r="AD208" i="39"/>
  <c r="AD213" i="39" s="1"/>
  <c r="AC208" i="39"/>
  <c r="AC213" i="39" s="1"/>
  <c r="AB208" i="39"/>
  <c r="AB213" i="39" s="1"/>
  <c r="Y208" i="39"/>
  <c r="Y213" i="39" s="1"/>
  <c r="Y216" i="39" s="1"/>
  <c r="X208" i="39"/>
  <c r="X213" i="39" s="1"/>
  <c r="X216" i="39" s="1"/>
  <c r="W208" i="39"/>
  <c r="W213" i="39" s="1"/>
  <c r="W216" i="39" s="1"/>
  <c r="V208" i="39"/>
  <c r="V213" i="39" s="1"/>
  <c r="U208" i="39"/>
  <c r="U213" i="39" s="1"/>
  <c r="T208" i="39"/>
  <c r="T213" i="39" s="1"/>
  <c r="S208" i="39"/>
  <c r="S213" i="39" s="1"/>
  <c r="R208" i="39"/>
  <c r="R213" i="39" s="1"/>
  <c r="Q208" i="39"/>
  <c r="Q213" i="39" s="1"/>
  <c r="Q216" i="39" s="1"/>
  <c r="P208" i="39"/>
  <c r="P213" i="39" s="1"/>
  <c r="M208" i="39"/>
  <c r="M213" i="39" s="1"/>
  <c r="L208" i="39"/>
  <c r="L213" i="39" s="1"/>
  <c r="L216" i="39" s="1"/>
  <c r="K208" i="39"/>
  <c r="K213" i="39" s="1"/>
  <c r="J208" i="39"/>
  <c r="J213" i="39" s="1"/>
  <c r="I208" i="39"/>
  <c r="I213" i="39" s="1"/>
  <c r="H208" i="39"/>
  <c r="H213" i="39"/>
  <c r="G208" i="39"/>
  <c r="G213" i="39" s="1"/>
  <c r="F208" i="39"/>
  <c r="F213" i="39" s="1"/>
  <c r="E208" i="39"/>
  <c r="E213" i="39" s="1"/>
  <c r="D208" i="39"/>
  <c r="D213" i="39" s="1"/>
  <c r="D216" i="39" s="1"/>
  <c r="C208" i="39"/>
  <c r="B208" i="39"/>
  <c r="AW200" i="39"/>
  <c r="AW205" i="39" s="1"/>
  <c r="AV200" i="39"/>
  <c r="AV205" i="39" s="1"/>
  <c r="AU200" i="39"/>
  <c r="AU205" i="39" s="1"/>
  <c r="AT200" i="39"/>
  <c r="AT205" i="39" s="1"/>
  <c r="AS200" i="39"/>
  <c r="AS205" i="39" s="1"/>
  <c r="AR200" i="39"/>
  <c r="AR205" i="39" s="1"/>
  <c r="AQ200" i="39"/>
  <c r="AQ205" i="39" s="1"/>
  <c r="AP200" i="39"/>
  <c r="AP205" i="39" s="1"/>
  <c r="AO200" i="39"/>
  <c r="AO205" i="39" s="1"/>
  <c r="AN200" i="39"/>
  <c r="AN205" i="39" s="1"/>
  <c r="AK200" i="39"/>
  <c r="AK205" i="39" s="1"/>
  <c r="AJ200" i="39"/>
  <c r="AJ205" i="39" s="1"/>
  <c r="AI200" i="39"/>
  <c r="AI205" i="39" s="1"/>
  <c r="AH200" i="39"/>
  <c r="AG200" i="39"/>
  <c r="AG205" i="39" s="1"/>
  <c r="AF200" i="39"/>
  <c r="AF205" i="39" s="1"/>
  <c r="AE200" i="39"/>
  <c r="AE205" i="39" s="1"/>
  <c r="AD200" i="39"/>
  <c r="AD205" i="39" s="1"/>
  <c r="AC200" i="39"/>
  <c r="AB200" i="39"/>
  <c r="AB205" i="39" s="1"/>
  <c r="Y200" i="39"/>
  <c r="Y205" i="39" s="1"/>
  <c r="Y206" i="39" s="1"/>
  <c r="X200" i="39"/>
  <c r="X205" i="39" s="1"/>
  <c r="W200" i="39"/>
  <c r="W205" i="39" s="1"/>
  <c r="V200" i="39"/>
  <c r="V205" i="39" s="1"/>
  <c r="U200" i="39"/>
  <c r="U205" i="39" s="1"/>
  <c r="T200" i="39"/>
  <c r="T205" i="39" s="1"/>
  <c r="S200" i="39"/>
  <c r="S205" i="39" s="1"/>
  <c r="R200" i="39"/>
  <c r="R205" i="39" s="1"/>
  <c r="Q200" i="39"/>
  <c r="Q205" i="39"/>
  <c r="P200" i="39"/>
  <c r="P205" i="39" s="1"/>
  <c r="M200" i="39"/>
  <c r="M205" i="39" s="1"/>
  <c r="L200" i="39"/>
  <c r="L205" i="39" s="1"/>
  <c r="K200" i="39"/>
  <c r="K205" i="39" s="1"/>
  <c r="K206" i="39" s="1"/>
  <c r="J200" i="39"/>
  <c r="J205" i="39" s="1"/>
  <c r="I200" i="39"/>
  <c r="I205" i="39" s="1"/>
  <c r="H200" i="39"/>
  <c r="H205" i="39" s="1"/>
  <c r="G200" i="39"/>
  <c r="G205" i="39" s="1"/>
  <c r="G206" i="39" s="1"/>
  <c r="F200" i="39"/>
  <c r="F205" i="39" s="1"/>
  <c r="E200" i="39"/>
  <c r="E205" i="39" s="1"/>
  <c r="D200" i="39"/>
  <c r="D205" i="39" s="1"/>
  <c r="C200" i="39"/>
  <c r="B200" i="39"/>
  <c r="B206" i="39" s="1"/>
  <c r="AW199" i="39"/>
  <c r="AW204" i="39" s="1"/>
  <c r="AV199" i="39"/>
  <c r="AV204" i="39" s="1"/>
  <c r="AU199" i="39"/>
  <c r="AU204" i="39" s="1"/>
  <c r="AT199" i="39"/>
  <c r="AT204" i="39" s="1"/>
  <c r="AS199" i="39"/>
  <c r="AS204" i="39" s="1"/>
  <c r="AR199" i="39"/>
  <c r="AR204" i="39" s="1"/>
  <c r="AQ199" i="39"/>
  <c r="AQ204" i="39" s="1"/>
  <c r="AP199" i="39"/>
  <c r="AP204" i="39" s="1"/>
  <c r="AO199" i="39"/>
  <c r="AO204" i="39" s="1"/>
  <c r="AN199" i="39"/>
  <c r="AN204" i="39" s="1"/>
  <c r="AK199" i="39"/>
  <c r="AK204" i="39" s="1"/>
  <c r="AJ199" i="39"/>
  <c r="AJ204" i="39" s="1"/>
  <c r="AI199" i="39"/>
  <c r="AI204" i="39" s="1"/>
  <c r="AI198" i="39"/>
  <c r="AI203" i="39" s="1"/>
  <c r="AH199" i="39"/>
  <c r="AH204" i="39" s="1"/>
  <c r="AG199" i="39"/>
  <c r="AG204" i="39" s="1"/>
  <c r="AF199" i="39"/>
  <c r="AF204" i="39" s="1"/>
  <c r="AE199" i="39"/>
  <c r="AE204" i="39" s="1"/>
  <c r="AD199" i="39"/>
  <c r="AD204" i="39" s="1"/>
  <c r="AC199" i="39"/>
  <c r="AC204" i="39" s="1"/>
  <c r="AB199" i="39"/>
  <c r="AB204" i="39" s="1"/>
  <c r="Y199" i="39"/>
  <c r="Y204" i="39" s="1"/>
  <c r="X199" i="39"/>
  <c r="X204" i="39" s="1"/>
  <c r="W199" i="39"/>
  <c r="W204" i="39" s="1"/>
  <c r="V199" i="39"/>
  <c r="V204" i="39"/>
  <c r="U199" i="39"/>
  <c r="U204" i="39" s="1"/>
  <c r="T199" i="39"/>
  <c r="T204" i="39" s="1"/>
  <c r="S199" i="39"/>
  <c r="S204" i="39" s="1"/>
  <c r="R199" i="39"/>
  <c r="R204" i="39" s="1"/>
  <c r="R206" i="39" s="1"/>
  <c r="Q199" i="39"/>
  <c r="Q204" i="39" s="1"/>
  <c r="P199" i="39"/>
  <c r="P204" i="39" s="1"/>
  <c r="M199" i="39"/>
  <c r="M204" i="39" s="1"/>
  <c r="L199" i="39"/>
  <c r="L204" i="39" s="1"/>
  <c r="K199" i="39"/>
  <c r="K204" i="39" s="1"/>
  <c r="J199" i="39"/>
  <c r="J204" i="39" s="1"/>
  <c r="I199" i="39"/>
  <c r="I204" i="39" s="1"/>
  <c r="H199" i="39"/>
  <c r="H204" i="39"/>
  <c r="G199" i="39"/>
  <c r="G204" i="39" s="1"/>
  <c r="F199" i="39"/>
  <c r="F204" i="39" s="1"/>
  <c r="E199" i="39"/>
  <c r="E204" i="39" s="1"/>
  <c r="D199" i="39"/>
  <c r="D204" i="39" s="1"/>
  <c r="D206" i="39" s="1"/>
  <c r="C199" i="39"/>
  <c r="B199" i="39"/>
  <c r="AW198" i="39"/>
  <c r="AW203" i="39" s="1"/>
  <c r="AV198" i="39"/>
  <c r="AU198" i="39"/>
  <c r="AU203" i="39" s="1"/>
  <c r="AT198" i="39"/>
  <c r="AT203" i="39" s="1"/>
  <c r="AS198" i="39"/>
  <c r="AS203" i="39" s="1"/>
  <c r="AR198" i="39"/>
  <c r="AR203" i="39" s="1"/>
  <c r="AQ198" i="39"/>
  <c r="AQ203" i="39" s="1"/>
  <c r="AP198" i="39"/>
  <c r="AP203" i="39" s="1"/>
  <c r="AO198" i="39"/>
  <c r="AO203" i="39" s="1"/>
  <c r="AN198" i="39"/>
  <c r="AN203" i="39" s="1"/>
  <c r="AK198" i="39"/>
  <c r="AK203" i="39" s="1"/>
  <c r="AJ198" i="39"/>
  <c r="AJ203" i="39" s="1"/>
  <c r="AH198" i="39"/>
  <c r="AH203" i="39" s="1"/>
  <c r="AG198" i="39"/>
  <c r="AG203" i="39" s="1"/>
  <c r="AF198" i="39"/>
  <c r="AF203" i="39" s="1"/>
  <c r="AE198" i="39"/>
  <c r="AE203" i="39" s="1"/>
  <c r="AD198" i="39"/>
  <c r="AD203" i="39" s="1"/>
  <c r="AC198" i="39"/>
  <c r="AC203" i="39" s="1"/>
  <c r="AB198" i="39"/>
  <c r="AB203" i="39" s="1"/>
  <c r="Y198" i="39"/>
  <c r="Y203" i="39" s="1"/>
  <c r="X198" i="39"/>
  <c r="X203" i="39" s="1"/>
  <c r="X206" i="39" s="1"/>
  <c r="W198" i="39"/>
  <c r="W203" i="39" s="1"/>
  <c r="V198" i="39"/>
  <c r="V203" i="39" s="1"/>
  <c r="U198" i="39"/>
  <c r="U203" i="39" s="1"/>
  <c r="T198" i="39"/>
  <c r="T203" i="39" s="1"/>
  <c r="S198" i="39"/>
  <c r="S203" i="39" s="1"/>
  <c r="R198" i="39"/>
  <c r="R203" i="39" s="1"/>
  <c r="Q198" i="39"/>
  <c r="Q203" i="39" s="1"/>
  <c r="P198" i="39"/>
  <c r="P203" i="39" s="1"/>
  <c r="P206" i="39" s="1"/>
  <c r="M198" i="39"/>
  <c r="M203" i="39" s="1"/>
  <c r="L198" i="39"/>
  <c r="L203" i="39" s="1"/>
  <c r="K198" i="39"/>
  <c r="K203" i="39" s="1"/>
  <c r="J198" i="39"/>
  <c r="J203" i="39"/>
  <c r="I198" i="39"/>
  <c r="I203" i="39" s="1"/>
  <c r="H198" i="39"/>
  <c r="H203" i="39" s="1"/>
  <c r="G198" i="39"/>
  <c r="G203" i="39"/>
  <c r="F198" i="39"/>
  <c r="F203" i="39" s="1"/>
  <c r="E198" i="39"/>
  <c r="E203" i="39" s="1"/>
  <c r="D198" i="39"/>
  <c r="D203" i="39" s="1"/>
  <c r="C198" i="39"/>
  <c r="B198" i="39"/>
  <c r="AW190" i="39"/>
  <c r="AW195" i="39" s="1"/>
  <c r="AV190" i="39"/>
  <c r="AV195" i="39" s="1"/>
  <c r="AU190" i="39"/>
  <c r="AU195" i="39" s="1"/>
  <c r="AT190" i="39"/>
  <c r="AS190" i="39"/>
  <c r="AS195" i="39" s="1"/>
  <c r="AR190" i="39"/>
  <c r="AR195" i="39" s="1"/>
  <c r="AQ190" i="39"/>
  <c r="AQ195" i="39" s="1"/>
  <c r="AP190" i="39"/>
  <c r="AP195" i="39" s="1"/>
  <c r="AO190" i="39"/>
  <c r="AO195" i="39" s="1"/>
  <c r="AN190" i="39"/>
  <c r="AN195" i="39" s="1"/>
  <c r="AK190" i="39"/>
  <c r="AK195" i="39" s="1"/>
  <c r="AJ190" i="39"/>
  <c r="AJ195" i="39" s="1"/>
  <c r="AI190" i="39"/>
  <c r="AI195" i="39" s="1"/>
  <c r="AH190" i="39"/>
  <c r="AH195" i="39" s="1"/>
  <c r="AG190" i="39"/>
  <c r="AG195" i="39" s="1"/>
  <c r="AF190" i="39"/>
  <c r="AF195" i="39" s="1"/>
  <c r="AE190" i="39"/>
  <c r="AE195" i="39" s="1"/>
  <c r="AD190" i="39"/>
  <c r="AD195" i="39" s="1"/>
  <c r="AC190" i="39"/>
  <c r="AC195" i="39" s="1"/>
  <c r="AB190" i="39"/>
  <c r="AB195" i="39" s="1"/>
  <c r="Y190" i="39"/>
  <c r="Y195" i="39" s="1"/>
  <c r="X190" i="39"/>
  <c r="X195" i="39" s="1"/>
  <c r="W190" i="39"/>
  <c r="W195" i="39" s="1"/>
  <c r="V190" i="39"/>
  <c r="V195" i="39" s="1"/>
  <c r="U190" i="39"/>
  <c r="U195" i="39" s="1"/>
  <c r="T190" i="39"/>
  <c r="T195" i="39" s="1"/>
  <c r="S190" i="39"/>
  <c r="S195" i="39" s="1"/>
  <c r="R190" i="39"/>
  <c r="R195" i="39" s="1"/>
  <c r="Q190" i="39"/>
  <c r="Q195" i="39" s="1"/>
  <c r="P190" i="39"/>
  <c r="P195" i="39" s="1"/>
  <c r="M190" i="39"/>
  <c r="M195" i="39" s="1"/>
  <c r="L190" i="39"/>
  <c r="L195" i="39" s="1"/>
  <c r="K190" i="39"/>
  <c r="K195" i="39" s="1"/>
  <c r="J190" i="39"/>
  <c r="J195" i="39" s="1"/>
  <c r="I190" i="39"/>
  <c r="I195" i="39" s="1"/>
  <c r="H190" i="39"/>
  <c r="H195" i="39" s="1"/>
  <c r="G190" i="39"/>
  <c r="G195" i="39" s="1"/>
  <c r="F190" i="39"/>
  <c r="F195" i="39" s="1"/>
  <c r="E190" i="39"/>
  <c r="E195" i="39" s="1"/>
  <c r="D190" i="39"/>
  <c r="D195" i="39" s="1"/>
  <c r="C190" i="39"/>
  <c r="B190" i="39"/>
  <c r="B196" i="39" s="1"/>
  <c r="AW189" i="39"/>
  <c r="AW194" i="39" s="1"/>
  <c r="AV189" i="39"/>
  <c r="AV194" i="39" s="1"/>
  <c r="AU189" i="39"/>
  <c r="AU194" i="39" s="1"/>
  <c r="AT189" i="39"/>
  <c r="AT194" i="39" s="1"/>
  <c r="AS189" i="39"/>
  <c r="AS194" i="39" s="1"/>
  <c r="AR189" i="39"/>
  <c r="AR194" i="39" s="1"/>
  <c r="AQ189" i="39"/>
  <c r="AQ194" i="39" s="1"/>
  <c r="AP189" i="39"/>
  <c r="AP194" i="39" s="1"/>
  <c r="AO189" i="39"/>
  <c r="AO194" i="39" s="1"/>
  <c r="AN189" i="39"/>
  <c r="AN194" i="39" s="1"/>
  <c r="AK189" i="39"/>
  <c r="AK194" i="39" s="1"/>
  <c r="AJ189" i="39"/>
  <c r="AJ194" i="39" s="1"/>
  <c r="AI189" i="39"/>
  <c r="AI194" i="39" s="1"/>
  <c r="AH189" i="39"/>
  <c r="AH194" i="39" s="1"/>
  <c r="AG189" i="39"/>
  <c r="AG194" i="39" s="1"/>
  <c r="AF189" i="39"/>
  <c r="AF194" i="39" s="1"/>
  <c r="AE189" i="39"/>
  <c r="AE194" i="39" s="1"/>
  <c r="AD189" i="39"/>
  <c r="AD194" i="39" s="1"/>
  <c r="AC189" i="39"/>
  <c r="AC194" i="39" s="1"/>
  <c r="AB189" i="39"/>
  <c r="AB194" i="39" s="1"/>
  <c r="Y189" i="39"/>
  <c r="Y194" i="39"/>
  <c r="X189" i="39"/>
  <c r="X194" i="39" s="1"/>
  <c r="W189" i="39"/>
  <c r="W194" i="39" s="1"/>
  <c r="V189" i="39"/>
  <c r="V194" i="39" s="1"/>
  <c r="U189" i="39"/>
  <c r="U194" i="39" s="1"/>
  <c r="T189" i="39"/>
  <c r="T194" i="39" s="1"/>
  <c r="S189" i="39"/>
  <c r="S194" i="39" s="1"/>
  <c r="R189" i="39"/>
  <c r="R194" i="39" s="1"/>
  <c r="Q189" i="39"/>
  <c r="Q194" i="39" s="1"/>
  <c r="P189" i="39"/>
  <c r="P194" i="39" s="1"/>
  <c r="M189" i="39"/>
  <c r="M194" i="39" s="1"/>
  <c r="L189" i="39"/>
  <c r="L194" i="39" s="1"/>
  <c r="K189" i="39"/>
  <c r="K194" i="39"/>
  <c r="J189" i="39"/>
  <c r="J194" i="39" s="1"/>
  <c r="I189" i="39"/>
  <c r="I194" i="39"/>
  <c r="H189" i="39"/>
  <c r="H194" i="39" s="1"/>
  <c r="G189" i="39"/>
  <c r="G194" i="39" s="1"/>
  <c r="G196" i="39" s="1"/>
  <c r="F189" i="39"/>
  <c r="F194" i="39" s="1"/>
  <c r="E189" i="39"/>
  <c r="E194" i="39" s="1"/>
  <c r="D189" i="39"/>
  <c r="D194" i="39" s="1"/>
  <c r="C189" i="39"/>
  <c r="B189" i="39"/>
  <c r="AW188" i="39"/>
  <c r="AW193" i="39" s="1"/>
  <c r="AV188" i="39"/>
  <c r="AV193" i="39" s="1"/>
  <c r="AU188" i="39"/>
  <c r="AU193" i="39" s="1"/>
  <c r="AT188" i="39"/>
  <c r="AT193" i="39" s="1"/>
  <c r="AS188" i="39"/>
  <c r="AS193" i="39" s="1"/>
  <c r="AR188" i="39"/>
  <c r="AR193" i="39" s="1"/>
  <c r="AQ188" i="39"/>
  <c r="AQ193" i="39" s="1"/>
  <c r="AP188" i="39"/>
  <c r="AP193" i="39" s="1"/>
  <c r="AP196" i="39" s="1"/>
  <c r="AO188" i="39"/>
  <c r="AO193" i="39" s="1"/>
  <c r="AN188" i="39"/>
  <c r="AN193" i="39" s="1"/>
  <c r="AK188" i="39"/>
  <c r="AK193" i="39" s="1"/>
  <c r="AJ188" i="39"/>
  <c r="AJ193" i="39" s="1"/>
  <c r="AI188" i="39"/>
  <c r="AH188" i="39"/>
  <c r="AH193" i="39" s="1"/>
  <c r="AG188" i="39"/>
  <c r="AG193" i="39" s="1"/>
  <c r="AF188" i="39"/>
  <c r="AF193" i="39" s="1"/>
  <c r="AF196" i="39" s="1"/>
  <c r="AE188" i="39"/>
  <c r="AE193" i="39" s="1"/>
  <c r="AD188" i="39"/>
  <c r="AD193" i="39" s="1"/>
  <c r="AC188" i="39"/>
  <c r="AC193" i="39" s="1"/>
  <c r="AB188" i="39"/>
  <c r="Y188" i="39"/>
  <c r="Y193" i="39" s="1"/>
  <c r="X188" i="39"/>
  <c r="X193" i="39" s="1"/>
  <c r="W188" i="39"/>
  <c r="W193" i="39" s="1"/>
  <c r="V188" i="39"/>
  <c r="V193" i="39" s="1"/>
  <c r="V196" i="39" s="1"/>
  <c r="U188" i="39"/>
  <c r="U193" i="39" s="1"/>
  <c r="T188" i="39"/>
  <c r="T193" i="39" s="1"/>
  <c r="S188" i="39"/>
  <c r="S193" i="39" s="1"/>
  <c r="R188" i="39"/>
  <c r="R193" i="39"/>
  <c r="Q188" i="39"/>
  <c r="Q193" i="39" s="1"/>
  <c r="P188" i="39"/>
  <c r="P193" i="39" s="1"/>
  <c r="P196" i="39" s="1"/>
  <c r="M188" i="39"/>
  <c r="M193" i="39" s="1"/>
  <c r="L188" i="39"/>
  <c r="L193" i="39" s="1"/>
  <c r="K188" i="39"/>
  <c r="K193" i="39" s="1"/>
  <c r="J188" i="39"/>
  <c r="J193" i="39" s="1"/>
  <c r="I188" i="39"/>
  <c r="I193" i="39" s="1"/>
  <c r="H188" i="39"/>
  <c r="H193" i="39"/>
  <c r="G188" i="39"/>
  <c r="G193" i="39" s="1"/>
  <c r="F188" i="39"/>
  <c r="F193" i="39" s="1"/>
  <c r="E188" i="39"/>
  <c r="E193" i="39" s="1"/>
  <c r="D188" i="39"/>
  <c r="D193" i="39" s="1"/>
  <c r="D196" i="39" s="1"/>
  <c r="C188" i="39"/>
  <c r="B188" i="39"/>
  <c r="AW180" i="39"/>
  <c r="AW185" i="39" s="1"/>
  <c r="AV180" i="39"/>
  <c r="AV185" i="39" s="1"/>
  <c r="AU180" i="39"/>
  <c r="AU185" i="39" s="1"/>
  <c r="AT180" i="39"/>
  <c r="AT185" i="39" s="1"/>
  <c r="AS180" i="39"/>
  <c r="AS185" i="39" s="1"/>
  <c r="AR180" i="39"/>
  <c r="AR185" i="39" s="1"/>
  <c r="AQ180" i="39"/>
  <c r="AQ185" i="39" s="1"/>
  <c r="AP180" i="39"/>
  <c r="AP185" i="39" s="1"/>
  <c r="AO180" i="39"/>
  <c r="AO185" i="39" s="1"/>
  <c r="AN180" i="39"/>
  <c r="AN185" i="39" s="1"/>
  <c r="AK180" i="39"/>
  <c r="AK185" i="39" s="1"/>
  <c r="AJ180" i="39"/>
  <c r="AJ185" i="39" s="1"/>
  <c r="AI180" i="39"/>
  <c r="AI185" i="39" s="1"/>
  <c r="AH180" i="39"/>
  <c r="AH185" i="39" s="1"/>
  <c r="AG180" i="39"/>
  <c r="AG185" i="39" s="1"/>
  <c r="AF180" i="39"/>
  <c r="AF185" i="39" s="1"/>
  <c r="AE180" i="39"/>
  <c r="AE185" i="39" s="1"/>
  <c r="AD180" i="39"/>
  <c r="AD185" i="39" s="1"/>
  <c r="AC180" i="39"/>
  <c r="AC185" i="39" s="1"/>
  <c r="AB180" i="39"/>
  <c r="AB185" i="39" s="1"/>
  <c r="Y180" i="39"/>
  <c r="Y185" i="39" s="1"/>
  <c r="Y186" i="39" s="1"/>
  <c r="X180" i="39"/>
  <c r="X185" i="39" s="1"/>
  <c r="W180" i="39"/>
  <c r="W185" i="39" s="1"/>
  <c r="V180" i="39"/>
  <c r="V185" i="39" s="1"/>
  <c r="U180" i="39"/>
  <c r="U185" i="39" s="1"/>
  <c r="U186" i="39" s="1"/>
  <c r="T180" i="39"/>
  <c r="T185" i="39" s="1"/>
  <c r="S180" i="39"/>
  <c r="S185" i="39" s="1"/>
  <c r="R180" i="39"/>
  <c r="R185" i="39" s="1"/>
  <c r="Q180" i="39"/>
  <c r="Q185" i="39" s="1"/>
  <c r="P180" i="39"/>
  <c r="P185" i="39" s="1"/>
  <c r="M180" i="39"/>
  <c r="M185" i="39" s="1"/>
  <c r="L180" i="39"/>
  <c r="L185" i="39" s="1"/>
  <c r="K180" i="39"/>
  <c r="K185" i="39"/>
  <c r="J180" i="39"/>
  <c r="J185" i="39" s="1"/>
  <c r="I180" i="39"/>
  <c r="I185" i="39" s="1"/>
  <c r="H180" i="39"/>
  <c r="H185" i="39" s="1"/>
  <c r="G180" i="39"/>
  <c r="G185" i="39"/>
  <c r="F180" i="39"/>
  <c r="F185" i="39" s="1"/>
  <c r="E180" i="39"/>
  <c r="E185" i="39" s="1"/>
  <c r="D180" i="39"/>
  <c r="D185" i="39" s="1"/>
  <c r="C180" i="39"/>
  <c r="B180" i="39"/>
  <c r="B186" i="39" s="1"/>
  <c r="AW179" i="39"/>
  <c r="AW184" i="39" s="1"/>
  <c r="AV179" i="39"/>
  <c r="AV184" i="39" s="1"/>
  <c r="AU179" i="39"/>
  <c r="AT179" i="39"/>
  <c r="AT184" i="39" s="1"/>
  <c r="AS179" i="39"/>
  <c r="AS184" i="39" s="1"/>
  <c r="AS178" i="39"/>
  <c r="AS183" i="39" s="1"/>
  <c r="AR179" i="39"/>
  <c r="AR184" i="39" s="1"/>
  <c r="AQ179" i="39"/>
  <c r="AQ184" i="39" s="1"/>
  <c r="AP179" i="39"/>
  <c r="AP184" i="39" s="1"/>
  <c r="AO179" i="39"/>
  <c r="AO184" i="39" s="1"/>
  <c r="AN179" i="39"/>
  <c r="AN184" i="39" s="1"/>
  <c r="AK179" i="39"/>
  <c r="AK184" i="39" s="1"/>
  <c r="AJ179" i="39"/>
  <c r="AJ184" i="39" s="1"/>
  <c r="AI179" i="39"/>
  <c r="AI184" i="39" s="1"/>
  <c r="AH179" i="39"/>
  <c r="AH184" i="39" s="1"/>
  <c r="AG179" i="39"/>
  <c r="AG184" i="39" s="1"/>
  <c r="AF179" i="39"/>
  <c r="AF184" i="39" s="1"/>
  <c r="AE179" i="39"/>
  <c r="AE184" i="39" s="1"/>
  <c r="AD179" i="39"/>
  <c r="AD184" i="39" s="1"/>
  <c r="AC179" i="39"/>
  <c r="AC184" i="39" s="1"/>
  <c r="AB179" i="39"/>
  <c r="AB184" i="39" s="1"/>
  <c r="Y179" i="39"/>
  <c r="Y184" i="39" s="1"/>
  <c r="X179" i="39"/>
  <c r="X184" i="39" s="1"/>
  <c r="W179" i="39"/>
  <c r="W184" i="39" s="1"/>
  <c r="V179" i="39"/>
  <c r="V184" i="39" s="1"/>
  <c r="V186" i="39" s="1"/>
  <c r="U179" i="39"/>
  <c r="U184" i="39" s="1"/>
  <c r="T179" i="39"/>
  <c r="T184" i="39" s="1"/>
  <c r="S179" i="39"/>
  <c r="S184" i="39" s="1"/>
  <c r="R179" i="39"/>
  <c r="R184" i="39"/>
  <c r="Q179" i="39"/>
  <c r="Q184" i="39" s="1"/>
  <c r="P179" i="39"/>
  <c r="P184" i="39" s="1"/>
  <c r="M179" i="39"/>
  <c r="M184" i="39" s="1"/>
  <c r="L179" i="39"/>
  <c r="L184" i="39"/>
  <c r="K179" i="39"/>
  <c r="K184" i="39" s="1"/>
  <c r="J179" i="39"/>
  <c r="J184" i="39" s="1"/>
  <c r="I179" i="39"/>
  <c r="I184" i="39" s="1"/>
  <c r="H179" i="39"/>
  <c r="H184" i="39" s="1"/>
  <c r="G179" i="39"/>
  <c r="G184" i="39" s="1"/>
  <c r="F179" i="39"/>
  <c r="F184" i="39" s="1"/>
  <c r="E179" i="39"/>
  <c r="E184" i="39" s="1"/>
  <c r="D179" i="39"/>
  <c r="D184" i="39" s="1"/>
  <c r="D186" i="39" s="1"/>
  <c r="C179" i="39"/>
  <c r="B179" i="39"/>
  <c r="AW178" i="39"/>
  <c r="AW183" i="39" s="1"/>
  <c r="AV178" i="39"/>
  <c r="AU178" i="39"/>
  <c r="AU183" i="39" s="1"/>
  <c r="AT178" i="39"/>
  <c r="AT183" i="39" s="1"/>
  <c r="AR178" i="39"/>
  <c r="AR183" i="39" s="1"/>
  <c r="AQ178" i="39"/>
  <c r="AP178" i="39"/>
  <c r="AP183" i="39" s="1"/>
  <c r="AO178" i="39"/>
  <c r="AO183" i="39" s="1"/>
  <c r="AN178" i="39"/>
  <c r="AK178" i="39"/>
  <c r="AK183" i="39" s="1"/>
  <c r="AJ178" i="39"/>
  <c r="AJ183" i="39" s="1"/>
  <c r="AI178" i="39"/>
  <c r="AI183" i="39" s="1"/>
  <c r="AH178" i="39"/>
  <c r="AH183" i="39" s="1"/>
  <c r="AG178" i="39"/>
  <c r="AG183" i="39" s="1"/>
  <c r="AF178" i="39"/>
  <c r="AE178" i="39"/>
  <c r="AE183" i="39" s="1"/>
  <c r="AD178" i="39"/>
  <c r="AD183" i="39" s="1"/>
  <c r="AC178" i="39"/>
  <c r="AC183" i="39" s="1"/>
  <c r="AB178" i="39"/>
  <c r="AB183" i="39" s="1"/>
  <c r="Y178" i="39"/>
  <c r="Y183" i="39" s="1"/>
  <c r="X178" i="39"/>
  <c r="X183" i="39" s="1"/>
  <c r="X186" i="39" s="1"/>
  <c r="W178" i="39"/>
  <c r="W183" i="39" s="1"/>
  <c r="V178" i="39"/>
  <c r="V183" i="39" s="1"/>
  <c r="U178" i="39"/>
  <c r="U183" i="39" s="1"/>
  <c r="T178" i="39"/>
  <c r="T183" i="39" s="1"/>
  <c r="T186" i="39" s="1"/>
  <c r="S178" i="39"/>
  <c r="S183" i="39" s="1"/>
  <c r="R178" i="39"/>
  <c r="R183" i="39" s="1"/>
  <c r="Q178" i="39"/>
  <c r="Q183" i="39" s="1"/>
  <c r="P178" i="39"/>
  <c r="P183" i="39" s="1"/>
  <c r="P186" i="39" s="1"/>
  <c r="M178" i="39"/>
  <c r="L178" i="39"/>
  <c r="L183" i="39" s="1"/>
  <c r="K178" i="39"/>
  <c r="K183" i="39" s="1"/>
  <c r="J178" i="39"/>
  <c r="J183" i="39" s="1"/>
  <c r="J186" i="39" s="1"/>
  <c r="I178" i="39"/>
  <c r="I183" i="39" s="1"/>
  <c r="H178" i="39"/>
  <c r="H183" i="39" s="1"/>
  <c r="G178" i="39"/>
  <c r="G183" i="39" s="1"/>
  <c r="F178" i="39"/>
  <c r="F183" i="39" s="1"/>
  <c r="E178" i="39"/>
  <c r="D178" i="39"/>
  <c r="D183" i="39" s="1"/>
  <c r="C178" i="39"/>
  <c r="B178" i="39"/>
  <c r="AW170" i="39"/>
  <c r="AW175" i="39" s="1"/>
  <c r="AV170" i="39"/>
  <c r="AV175" i="39" s="1"/>
  <c r="AU170" i="39"/>
  <c r="AU175" i="39" s="1"/>
  <c r="AT170" i="39"/>
  <c r="AT175" i="39" s="1"/>
  <c r="AS170" i="39"/>
  <c r="AS175" i="39" s="1"/>
  <c r="AR170" i="39"/>
  <c r="AR175" i="39" s="1"/>
  <c r="AQ170" i="39"/>
  <c r="AQ175" i="39" s="1"/>
  <c r="AP170" i="39"/>
  <c r="AO170" i="39"/>
  <c r="AO175" i="39" s="1"/>
  <c r="AN170" i="39"/>
  <c r="AN175" i="39" s="1"/>
  <c r="AK170" i="39"/>
  <c r="AK175" i="39" s="1"/>
  <c r="AJ170" i="39"/>
  <c r="AI170" i="39"/>
  <c r="AI175" i="39" s="1"/>
  <c r="AH170" i="39"/>
  <c r="AH175" i="39" s="1"/>
  <c r="AG170" i="39"/>
  <c r="AG175" i="39" s="1"/>
  <c r="AF170" i="39"/>
  <c r="AF175" i="39" s="1"/>
  <c r="AE170" i="39"/>
  <c r="AE175" i="39" s="1"/>
  <c r="AD170" i="39"/>
  <c r="AC170" i="39"/>
  <c r="AC175" i="39" s="1"/>
  <c r="AB170" i="39"/>
  <c r="AB175" i="39" s="1"/>
  <c r="Y170" i="39"/>
  <c r="Y175" i="39" s="1"/>
  <c r="X170" i="39"/>
  <c r="X175" i="39" s="1"/>
  <c r="W170" i="39"/>
  <c r="W175" i="39" s="1"/>
  <c r="V170" i="39"/>
  <c r="U170" i="39"/>
  <c r="U175" i="39" s="1"/>
  <c r="T170" i="39"/>
  <c r="T175" i="39" s="1"/>
  <c r="S170" i="39"/>
  <c r="S175" i="39"/>
  <c r="R170" i="39"/>
  <c r="R175" i="39" s="1"/>
  <c r="Q170" i="39"/>
  <c r="Q175" i="39" s="1"/>
  <c r="P170" i="39"/>
  <c r="P175" i="39" s="1"/>
  <c r="M170" i="39"/>
  <c r="M175" i="39" s="1"/>
  <c r="M176" i="39" s="1"/>
  <c r="L170" i="39"/>
  <c r="K170" i="39"/>
  <c r="K175" i="39" s="1"/>
  <c r="J170" i="39"/>
  <c r="J175" i="39" s="1"/>
  <c r="I170" i="39"/>
  <c r="I175" i="39" s="1"/>
  <c r="H170" i="39"/>
  <c r="H175" i="39" s="1"/>
  <c r="G170" i="39"/>
  <c r="G175" i="39" s="1"/>
  <c r="F170" i="39"/>
  <c r="F175" i="39" s="1"/>
  <c r="E170" i="39"/>
  <c r="E175" i="39"/>
  <c r="D170" i="39"/>
  <c r="D175" i="39" s="1"/>
  <c r="C170" i="39"/>
  <c r="B170" i="39"/>
  <c r="B176" i="39" s="1"/>
  <c r="AW169" i="39"/>
  <c r="AW174" i="39" s="1"/>
  <c r="AV169" i="39"/>
  <c r="AV174" i="39" s="1"/>
  <c r="AU169" i="39"/>
  <c r="AU174" i="39" s="1"/>
  <c r="AT169" i="39"/>
  <c r="AS169" i="39"/>
  <c r="AS174" i="39" s="1"/>
  <c r="AR169" i="39"/>
  <c r="AR174" i="39" s="1"/>
  <c r="AQ169" i="39"/>
  <c r="AQ174" i="39" s="1"/>
  <c r="AQ168" i="39"/>
  <c r="AQ173" i="39" s="1"/>
  <c r="AP169" i="39"/>
  <c r="AP174" i="39" s="1"/>
  <c r="AO169" i="39"/>
  <c r="AO174" i="39" s="1"/>
  <c r="AN169" i="39"/>
  <c r="AN174" i="39" s="1"/>
  <c r="AK169" i="39"/>
  <c r="AK174" i="39" s="1"/>
  <c r="AJ169" i="39"/>
  <c r="AJ174" i="39" s="1"/>
  <c r="AI169" i="39"/>
  <c r="AI174" i="39" s="1"/>
  <c r="AH169" i="39"/>
  <c r="AH174" i="39" s="1"/>
  <c r="AG169" i="39"/>
  <c r="AF169" i="39"/>
  <c r="AF174" i="39" s="1"/>
  <c r="AE169" i="39"/>
  <c r="AE174" i="39" s="1"/>
  <c r="AD169" i="39"/>
  <c r="AD174" i="39" s="1"/>
  <c r="AC169" i="39"/>
  <c r="AC174" i="39" s="1"/>
  <c r="AB169" i="39"/>
  <c r="AB174" i="39" s="1"/>
  <c r="Y169" i="39"/>
  <c r="Y174" i="39" s="1"/>
  <c r="X169" i="39"/>
  <c r="X174" i="39" s="1"/>
  <c r="W169" i="39"/>
  <c r="V169" i="39"/>
  <c r="V174" i="39" s="1"/>
  <c r="U169" i="39"/>
  <c r="U174" i="39" s="1"/>
  <c r="T169" i="39"/>
  <c r="T174" i="39" s="1"/>
  <c r="S169" i="39"/>
  <c r="S174" i="39" s="1"/>
  <c r="R169" i="39"/>
  <c r="R174" i="39" s="1"/>
  <c r="Q169" i="39"/>
  <c r="Q174" i="39" s="1"/>
  <c r="P169" i="39"/>
  <c r="P174" i="39"/>
  <c r="M169" i="39"/>
  <c r="M174" i="39" s="1"/>
  <c r="L169" i="39"/>
  <c r="L174" i="39" s="1"/>
  <c r="K169" i="39"/>
  <c r="K174" i="39" s="1"/>
  <c r="J169" i="39"/>
  <c r="J174" i="39" s="1"/>
  <c r="J176" i="39" s="1"/>
  <c r="I169" i="39"/>
  <c r="I174" i="39" s="1"/>
  <c r="H169" i="39"/>
  <c r="H174" i="39" s="1"/>
  <c r="G169" i="39"/>
  <c r="G174" i="39" s="1"/>
  <c r="F169" i="39"/>
  <c r="F174" i="39" s="1"/>
  <c r="F176" i="39" s="1"/>
  <c r="E169" i="39"/>
  <c r="D169" i="39"/>
  <c r="D174" i="39" s="1"/>
  <c r="C169" i="39"/>
  <c r="B169" i="39"/>
  <c r="AW168" i="39"/>
  <c r="AW173" i="39" s="1"/>
  <c r="AV168" i="39"/>
  <c r="AV173" i="39" s="1"/>
  <c r="AU168" i="39"/>
  <c r="AU173" i="39" s="1"/>
  <c r="AT168" i="39"/>
  <c r="AT173" i="39" s="1"/>
  <c r="AS168" i="39"/>
  <c r="AS173" i="39" s="1"/>
  <c r="AR168" i="39"/>
  <c r="AR173" i="39" s="1"/>
  <c r="AP168" i="39"/>
  <c r="AP173" i="39" s="1"/>
  <c r="AO168" i="39"/>
  <c r="AO173" i="39" s="1"/>
  <c r="AN168" i="39"/>
  <c r="AN173" i="39" s="1"/>
  <c r="AK168" i="39"/>
  <c r="AK173" i="39" s="1"/>
  <c r="AJ168" i="39"/>
  <c r="AJ173" i="39" s="1"/>
  <c r="AI168" i="39"/>
  <c r="AI173" i="39" s="1"/>
  <c r="AH168" i="39"/>
  <c r="AH173" i="39" s="1"/>
  <c r="AG168" i="39"/>
  <c r="AG173" i="39" s="1"/>
  <c r="AF168" i="39"/>
  <c r="AF173" i="39" s="1"/>
  <c r="AE168" i="39"/>
  <c r="AE173" i="39" s="1"/>
  <c r="AD168" i="39"/>
  <c r="AD173" i="39" s="1"/>
  <c r="AC168" i="39"/>
  <c r="AC173" i="39" s="1"/>
  <c r="AB168" i="39"/>
  <c r="AB173" i="39" s="1"/>
  <c r="Y168" i="39"/>
  <c r="Y173" i="39"/>
  <c r="X168" i="39"/>
  <c r="X173" i="39" s="1"/>
  <c r="X176" i="39" s="1"/>
  <c r="W168" i="39"/>
  <c r="W173" i="39" s="1"/>
  <c r="V168" i="39"/>
  <c r="V173" i="39"/>
  <c r="U168" i="39"/>
  <c r="U173" i="39" s="1"/>
  <c r="T168" i="39"/>
  <c r="T173" i="39" s="1"/>
  <c r="T176" i="39" s="1"/>
  <c r="S168" i="39"/>
  <c r="S173" i="39" s="1"/>
  <c r="R168" i="39"/>
  <c r="R173" i="39" s="1"/>
  <c r="Q168" i="39"/>
  <c r="Q173" i="39" s="1"/>
  <c r="P168" i="39"/>
  <c r="P173" i="39"/>
  <c r="M168" i="39"/>
  <c r="M173" i="39" s="1"/>
  <c r="L168" i="39"/>
  <c r="L173" i="39" s="1"/>
  <c r="K168" i="39"/>
  <c r="K173" i="39" s="1"/>
  <c r="J168" i="39"/>
  <c r="J173" i="39" s="1"/>
  <c r="I168" i="39"/>
  <c r="I173" i="39" s="1"/>
  <c r="I176" i="39" s="1"/>
  <c r="H168" i="39"/>
  <c r="H173" i="39" s="1"/>
  <c r="G168" i="39"/>
  <c r="G173" i="39" s="1"/>
  <c r="F168" i="39"/>
  <c r="F173" i="39" s="1"/>
  <c r="E168" i="39"/>
  <c r="E173" i="39" s="1"/>
  <c r="D168" i="39"/>
  <c r="C168" i="39"/>
  <c r="B168" i="39"/>
  <c r="AW160" i="39"/>
  <c r="AW165" i="39" s="1"/>
  <c r="AV160" i="39"/>
  <c r="AV165" i="39" s="1"/>
  <c r="AU160" i="39"/>
  <c r="AU165" i="39" s="1"/>
  <c r="AT160" i="39"/>
  <c r="AT165" i="39" s="1"/>
  <c r="AS160" i="39"/>
  <c r="AS165" i="39" s="1"/>
  <c r="AR160" i="39"/>
  <c r="AQ160" i="39"/>
  <c r="AQ165" i="39" s="1"/>
  <c r="AP160" i="39"/>
  <c r="AP165" i="39"/>
  <c r="AO160" i="39"/>
  <c r="AO165" i="39" s="1"/>
  <c r="AN160" i="39"/>
  <c r="AN165" i="39" s="1"/>
  <c r="AK160" i="39"/>
  <c r="AK165" i="39" s="1"/>
  <c r="AJ160" i="39"/>
  <c r="AJ165" i="39" s="1"/>
  <c r="AI160" i="39"/>
  <c r="AI165" i="39" s="1"/>
  <c r="AH160" i="39"/>
  <c r="AH165" i="39" s="1"/>
  <c r="AG160" i="39"/>
  <c r="AG165" i="39" s="1"/>
  <c r="AF160" i="39"/>
  <c r="AF165" i="39" s="1"/>
  <c r="AE160" i="39"/>
  <c r="AE165" i="39" s="1"/>
  <c r="AD160" i="39"/>
  <c r="AD165" i="39" s="1"/>
  <c r="AC160" i="39"/>
  <c r="AC165" i="39" s="1"/>
  <c r="AB160" i="39"/>
  <c r="AB165" i="39" s="1"/>
  <c r="Y160" i="39"/>
  <c r="Y165" i="39" s="1"/>
  <c r="X160" i="39"/>
  <c r="X165" i="39" s="1"/>
  <c r="W160" i="39"/>
  <c r="W165" i="39" s="1"/>
  <c r="V160" i="39"/>
  <c r="V165" i="39" s="1"/>
  <c r="U160" i="39"/>
  <c r="U165" i="39" s="1"/>
  <c r="T160" i="39"/>
  <c r="T165" i="39" s="1"/>
  <c r="S160" i="39"/>
  <c r="S165" i="39" s="1"/>
  <c r="R160" i="39"/>
  <c r="R165" i="39"/>
  <c r="Q160" i="39"/>
  <c r="Q165" i="39" s="1"/>
  <c r="P160" i="39"/>
  <c r="P165" i="39"/>
  <c r="M160" i="39"/>
  <c r="M165" i="39" s="1"/>
  <c r="L160" i="39"/>
  <c r="L165" i="39" s="1"/>
  <c r="K160" i="39"/>
  <c r="K165" i="39" s="1"/>
  <c r="J160" i="39"/>
  <c r="J165" i="39" s="1"/>
  <c r="I160" i="39"/>
  <c r="I165" i="39" s="1"/>
  <c r="H160" i="39"/>
  <c r="H165" i="39"/>
  <c r="G160" i="39"/>
  <c r="G165" i="39" s="1"/>
  <c r="F160" i="39"/>
  <c r="F165" i="39" s="1"/>
  <c r="E160" i="39"/>
  <c r="E165" i="39" s="1"/>
  <c r="D160" i="39"/>
  <c r="D165" i="39" s="1"/>
  <c r="C160" i="39"/>
  <c r="B160" i="39"/>
  <c r="AW159" i="39"/>
  <c r="AW164" i="39" s="1"/>
  <c r="AV159" i="39"/>
  <c r="AV164" i="39" s="1"/>
  <c r="AU159" i="39"/>
  <c r="AU164" i="39" s="1"/>
  <c r="AT159" i="39"/>
  <c r="AS159" i="39"/>
  <c r="AS164" i="39" s="1"/>
  <c r="AR159" i="39"/>
  <c r="AR164" i="39" s="1"/>
  <c r="AQ159" i="39"/>
  <c r="AQ164" i="39" s="1"/>
  <c r="AP159" i="39"/>
  <c r="AP164" i="39" s="1"/>
  <c r="AO159" i="39"/>
  <c r="AO164" i="39" s="1"/>
  <c r="AO158" i="39"/>
  <c r="AN159" i="39"/>
  <c r="AK159" i="39"/>
  <c r="AK164" i="39" s="1"/>
  <c r="AJ159" i="39"/>
  <c r="AJ164" i="39" s="1"/>
  <c r="AI159" i="39"/>
  <c r="AI164" i="39" s="1"/>
  <c r="AH159" i="39"/>
  <c r="AG159" i="39"/>
  <c r="AG164" i="39" s="1"/>
  <c r="AF159" i="39"/>
  <c r="AF164" i="39" s="1"/>
  <c r="AE159" i="39"/>
  <c r="AD159" i="39"/>
  <c r="AD164" i="39" s="1"/>
  <c r="AC159" i="39"/>
  <c r="AC164" i="39" s="1"/>
  <c r="AB159" i="39"/>
  <c r="AB164" i="39" s="1"/>
  <c r="Y159" i="39"/>
  <c r="Y164" i="39" s="1"/>
  <c r="X159" i="39"/>
  <c r="W159" i="39"/>
  <c r="W164" i="39" s="1"/>
  <c r="W166" i="39" s="1"/>
  <c r="V159" i="39"/>
  <c r="V164" i="39" s="1"/>
  <c r="U159" i="39"/>
  <c r="U164" i="39" s="1"/>
  <c r="T159" i="39"/>
  <c r="S159" i="39"/>
  <c r="S164" i="39" s="1"/>
  <c r="R159" i="39"/>
  <c r="R164" i="39" s="1"/>
  <c r="Q159" i="39"/>
  <c r="Q164" i="39" s="1"/>
  <c r="P159" i="39"/>
  <c r="P164" i="39" s="1"/>
  <c r="M159" i="39"/>
  <c r="M164" i="39" s="1"/>
  <c r="L159" i="39"/>
  <c r="L164" i="39" s="1"/>
  <c r="K159" i="39"/>
  <c r="K164" i="39" s="1"/>
  <c r="J159" i="39"/>
  <c r="J164" i="39" s="1"/>
  <c r="I159" i="39"/>
  <c r="I164" i="39" s="1"/>
  <c r="H159" i="39"/>
  <c r="H164" i="39" s="1"/>
  <c r="G159" i="39"/>
  <c r="G164" i="39" s="1"/>
  <c r="F159" i="39"/>
  <c r="F164" i="39" s="1"/>
  <c r="E159" i="39"/>
  <c r="E164" i="39" s="1"/>
  <c r="D159" i="39"/>
  <c r="D164" i="39" s="1"/>
  <c r="C159" i="39"/>
  <c r="B159" i="39"/>
  <c r="AW158" i="39"/>
  <c r="AW163" i="39" s="1"/>
  <c r="AV158" i="39"/>
  <c r="AV163" i="39" s="1"/>
  <c r="AU158" i="39"/>
  <c r="AU163" i="39" s="1"/>
  <c r="AT158" i="39"/>
  <c r="AT163" i="39" s="1"/>
  <c r="AS158" i="39"/>
  <c r="AS163" i="39" s="1"/>
  <c r="AR158" i="39"/>
  <c r="AR163" i="39" s="1"/>
  <c r="AQ158" i="39"/>
  <c r="AQ163" i="39" s="1"/>
  <c r="AP158" i="39"/>
  <c r="AP163" i="39" s="1"/>
  <c r="AN158" i="39"/>
  <c r="AN163" i="39" s="1"/>
  <c r="AK158" i="39"/>
  <c r="AJ158" i="39"/>
  <c r="AJ163" i="39" s="1"/>
  <c r="AI158" i="39"/>
  <c r="AI163" i="39" s="1"/>
  <c r="AH158" i="39"/>
  <c r="AH163" i="39" s="1"/>
  <c r="AG158" i="39"/>
  <c r="AG163" i="39" s="1"/>
  <c r="AF158" i="39"/>
  <c r="AF163" i="39" s="1"/>
  <c r="AE158" i="39"/>
  <c r="AE163" i="39" s="1"/>
  <c r="AD158" i="39"/>
  <c r="AD163" i="39" s="1"/>
  <c r="AC158" i="39"/>
  <c r="AC163" i="39" s="1"/>
  <c r="AB158" i="39"/>
  <c r="AB163" i="39" s="1"/>
  <c r="Y158" i="39"/>
  <c r="Y163" i="39" s="1"/>
  <c r="X158" i="39"/>
  <c r="X163" i="39" s="1"/>
  <c r="W158" i="39"/>
  <c r="W163" i="39" s="1"/>
  <c r="V158" i="39"/>
  <c r="V163" i="39" s="1"/>
  <c r="U158" i="39"/>
  <c r="U163" i="39" s="1"/>
  <c r="T158" i="39"/>
  <c r="T163" i="39" s="1"/>
  <c r="S158" i="39"/>
  <c r="S163" i="39" s="1"/>
  <c r="R158" i="39"/>
  <c r="R163" i="39" s="1"/>
  <c r="Q158" i="39"/>
  <c r="Q163" i="39" s="1"/>
  <c r="P158" i="39"/>
  <c r="M158" i="39"/>
  <c r="M163" i="39" s="1"/>
  <c r="L158" i="39"/>
  <c r="L163" i="39" s="1"/>
  <c r="K158" i="39"/>
  <c r="K163" i="39" s="1"/>
  <c r="J158" i="39"/>
  <c r="J163" i="39" s="1"/>
  <c r="J166" i="39" s="1"/>
  <c r="I158" i="39"/>
  <c r="I163" i="39"/>
  <c r="H158" i="39"/>
  <c r="H163" i="39" s="1"/>
  <c r="G158" i="39"/>
  <c r="G163" i="39" s="1"/>
  <c r="F158" i="39"/>
  <c r="F163" i="39" s="1"/>
  <c r="E158" i="39"/>
  <c r="E163" i="39" s="1"/>
  <c r="D158" i="39"/>
  <c r="D163" i="39" s="1"/>
  <c r="C158" i="39"/>
  <c r="B158" i="39"/>
  <c r="AW150" i="39"/>
  <c r="AW155" i="39" s="1"/>
  <c r="AV150" i="39"/>
  <c r="AV155" i="39" s="1"/>
  <c r="AU150" i="39"/>
  <c r="AT150" i="39"/>
  <c r="AT155" i="39" s="1"/>
  <c r="AS150" i="39"/>
  <c r="AS155" i="39" s="1"/>
  <c r="AR150" i="39"/>
  <c r="AR155" i="39" s="1"/>
  <c r="AQ150" i="39"/>
  <c r="AQ155" i="39" s="1"/>
  <c r="AP150" i="39"/>
  <c r="AP155" i="39" s="1"/>
  <c r="AO150" i="39"/>
  <c r="AO155" i="39" s="1"/>
  <c r="AN150" i="39"/>
  <c r="AN155" i="39" s="1"/>
  <c r="AK150" i="39"/>
  <c r="AK155" i="39" s="1"/>
  <c r="AJ150" i="39"/>
  <c r="AJ155" i="39" s="1"/>
  <c r="AI150" i="39"/>
  <c r="AI155" i="39" s="1"/>
  <c r="AH150" i="39"/>
  <c r="AH155" i="39" s="1"/>
  <c r="AG150" i="39"/>
  <c r="AG155" i="39" s="1"/>
  <c r="AF150" i="39"/>
  <c r="AE150" i="39"/>
  <c r="AE155" i="39" s="1"/>
  <c r="AD150" i="39"/>
  <c r="AD155" i="39" s="1"/>
  <c r="AC150" i="39"/>
  <c r="AC155" i="39" s="1"/>
  <c r="AB150" i="39"/>
  <c r="AB155" i="39" s="1"/>
  <c r="Y150" i="39"/>
  <c r="Y155" i="39" s="1"/>
  <c r="X150" i="39"/>
  <c r="X155" i="39" s="1"/>
  <c r="X156" i="39" s="1"/>
  <c r="W150" i="39"/>
  <c r="W155" i="39" s="1"/>
  <c r="V150" i="39"/>
  <c r="V155" i="39" s="1"/>
  <c r="U150" i="39"/>
  <c r="U155" i="39" s="1"/>
  <c r="T150" i="39"/>
  <c r="T155" i="39"/>
  <c r="S150" i="39"/>
  <c r="S155" i="39" s="1"/>
  <c r="R150" i="39"/>
  <c r="R155" i="39" s="1"/>
  <c r="Q150" i="39"/>
  <c r="Q155" i="39" s="1"/>
  <c r="P150" i="39"/>
  <c r="P155" i="39" s="1"/>
  <c r="P156" i="39" s="1"/>
  <c r="M150" i="39"/>
  <c r="M155" i="39" s="1"/>
  <c r="L150" i="39"/>
  <c r="L155" i="39" s="1"/>
  <c r="K150" i="39"/>
  <c r="K155" i="39" s="1"/>
  <c r="J150" i="39"/>
  <c r="J155" i="39" s="1"/>
  <c r="I150" i="39"/>
  <c r="I155" i="39" s="1"/>
  <c r="H150" i="39"/>
  <c r="H155" i="39" s="1"/>
  <c r="G150" i="39"/>
  <c r="G155" i="39" s="1"/>
  <c r="F150" i="39"/>
  <c r="F155" i="39"/>
  <c r="E150" i="39"/>
  <c r="E155" i="39" s="1"/>
  <c r="D150" i="39"/>
  <c r="D155" i="39" s="1"/>
  <c r="C150" i="39"/>
  <c r="B150" i="39"/>
  <c r="B156" i="39" s="1"/>
  <c r="AW149" i="39"/>
  <c r="AW154" i="39" s="1"/>
  <c r="AV149" i="39"/>
  <c r="AV154" i="39" s="1"/>
  <c r="AU149" i="39"/>
  <c r="AU154" i="39" s="1"/>
  <c r="AT149" i="39"/>
  <c r="AT154" i="39" s="1"/>
  <c r="AS149" i="39"/>
  <c r="AS154" i="39" s="1"/>
  <c r="AR149" i="39"/>
  <c r="AQ149" i="39"/>
  <c r="AQ154" i="39" s="1"/>
  <c r="AP149" i="39"/>
  <c r="AP154" i="39" s="1"/>
  <c r="AO149" i="39"/>
  <c r="AO154" i="39" s="1"/>
  <c r="AN149" i="39"/>
  <c r="AN154" i="39" s="1"/>
  <c r="AK149" i="39"/>
  <c r="AK154" i="39" s="1"/>
  <c r="AJ149" i="39"/>
  <c r="AJ154" i="39" s="1"/>
  <c r="AI149" i="39"/>
  <c r="AI154" i="39" s="1"/>
  <c r="AH149" i="39"/>
  <c r="AH154" i="39" s="1"/>
  <c r="AG149" i="39"/>
  <c r="AG154" i="39" s="1"/>
  <c r="AF149" i="39"/>
  <c r="AF154" i="39" s="1"/>
  <c r="AE149" i="39"/>
  <c r="AD149" i="39"/>
  <c r="AD154" i="39" s="1"/>
  <c r="AC149" i="39"/>
  <c r="AC154" i="39" s="1"/>
  <c r="AB149" i="39"/>
  <c r="AB154" i="39" s="1"/>
  <c r="Y149" i="39"/>
  <c r="Y154" i="39"/>
  <c r="X149" i="39"/>
  <c r="X154" i="39" s="1"/>
  <c r="W149" i="39"/>
  <c r="W154" i="39" s="1"/>
  <c r="V149" i="39"/>
  <c r="V154" i="39" s="1"/>
  <c r="U149" i="39"/>
  <c r="U154" i="39" s="1"/>
  <c r="T149" i="39"/>
  <c r="T154" i="39" s="1"/>
  <c r="S149" i="39"/>
  <c r="S154" i="39" s="1"/>
  <c r="R149" i="39"/>
  <c r="R154" i="39" s="1"/>
  <c r="Q149" i="39"/>
  <c r="Q154" i="39" s="1"/>
  <c r="P149" i="39"/>
  <c r="P154" i="39" s="1"/>
  <c r="M149" i="39"/>
  <c r="M154" i="39" s="1"/>
  <c r="L149" i="39"/>
  <c r="L154" i="39" s="1"/>
  <c r="K149" i="39"/>
  <c r="K154" i="39" s="1"/>
  <c r="J149" i="39"/>
  <c r="J154" i="39" s="1"/>
  <c r="I149" i="39"/>
  <c r="I154" i="39" s="1"/>
  <c r="H149" i="39"/>
  <c r="H154" i="39" s="1"/>
  <c r="G149" i="39"/>
  <c r="G154" i="39" s="1"/>
  <c r="F149" i="39"/>
  <c r="F154" i="39" s="1"/>
  <c r="E149" i="39"/>
  <c r="E154" i="39" s="1"/>
  <c r="D149" i="39"/>
  <c r="D154" i="39" s="1"/>
  <c r="C149" i="39"/>
  <c r="B149" i="39"/>
  <c r="AW148" i="39"/>
  <c r="AW153" i="39" s="1"/>
  <c r="AV148" i="39"/>
  <c r="AU148" i="39"/>
  <c r="AU153" i="39" s="1"/>
  <c r="AT148" i="39"/>
  <c r="AT153" i="39" s="1"/>
  <c r="AS148" i="39"/>
  <c r="AS153" i="39" s="1"/>
  <c r="AR148" i="39"/>
  <c r="AR153" i="39" s="1"/>
  <c r="AQ148" i="39"/>
  <c r="AQ153" i="39" s="1"/>
  <c r="AP148" i="39"/>
  <c r="AP153" i="39" s="1"/>
  <c r="AO148" i="39"/>
  <c r="AO153" i="39" s="1"/>
  <c r="AN148" i="39"/>
  <c r="AN153" i="39" s="1"/>
  <c r="AK148" i="39"/>
  <c r="AK153" i="39" s="1"/>
  <c r="AJ148" i="39"/>
  <c r="AJ153" i="39" s="1"/>
  <c r="AI148" i="39"/>
  <c r="AI153" i="39" s="1"/>
  <c r="AH148" i="39"/>
  <c r="AH153" i="39" s="1"/>
  <c r="AG148" i="39"/>
  <c r="AF148" i="39"/>
  <c r="AF153" i="39" s="1"/>
  <c r="AE148" i="39"/>
  <c r="AE153" i="39" s="1"/>
  <c r="AD148" i="39"/>
  <c r="AD153" i="39" s="1"/>
  <c r="AC148" i="39"/>
  <c r="AC153" i="39" s="1"/>
  <c r="AB148" i="39"/>
  <c r="AB153" i="39" s="1"/>
  <c r="Y148" i="39"/>
  <c r="Y153" i="39" s="1"/>
  <c r="X148" i="39"/>
  <c r="X153" i="39" s="1"/>
  <c r="W148" i="39"/>
  <c r="W153" i="39" s="1"/>
  <c r="V148" i="39"/>
  <c r="V153" i="39" s="1"/>
  <c r="U148" i="39"/>
  <c r="U153" i="39"/>
  <c r="T148" i="39"/>
  <c r="T153" i="39" s="1"/>
  <c r="S148" i="39"/>
  <c r="S153" i="39" s="1"/>
  <c r="R148" i="39"/>
  <c r="R153" i="39" s="1"/>
  <c r="Q148" i="39"/>
  <c r="Q153" i="39" s="1"/>
  <c r="Q156" i="39" s="1"/>
  <c r="P148" i="39"/>
  <c r="P153" i="39" s="1"/>
  <c r="M148" i="39"/>
  <c r="M153" i="39" s="1"/>
  <c r="L148" i="39"/>
  <c r="L153" i="39" s="1"/>
  <c r="K148" i="39"/>
  <c r="K153" i="39"/>
  <c r="K156" i="39" s="1"/>
  <c r="J148" i="39"/>
  <c r="J153" i="39" s="1"/>
  <c r="I148" i="39"/>
  <c r="I153" i="39" s="1"/>
  <c r="H148" i="39"/>
  <c r="H153" i="39" s="1"/>
  <c r="G148" i="39"/>
  <c r="G153" i="39" s="1"/>
  <c r="F148" i="39"/>
  <c r="F153" i="39" s="1"/>
  <c r="E148" i="39"/>
  <c r="E153" i="39" s="1"/>
  <c r="D148" i="39"/>
  <c r="D153" i="39" s="1"/>
  <c r="C148" i="39"/>
  <c r="B148" i="39"/>
  <c r="AW140" i="39"/>
  <c r="AW145" i="39" s="1"/>
  <c r="AV140" i="39"/>
  <c r="AV145" i="39" s="1"/>
  <c r="AU140" i="39"/>
  <c r="AU145" i="39" s="1"/>
  <c r="AT140" i="39"/>
  <c r="AT145" i="39" s="1"/>
  <c r="AS140" i="39"/>
  <c r="AS145" i="39" s="1"/>
  <c r="AR140" i="39"/>
  <c r="AR145" i="39" s="1"/>
  <c r="AQ140" i="39"/>
  <c r="AQ145" i="39" s="1"/>
  <c r="AP140" i="39"/>
  <c r="AP145" i="39" s="1"/>
  <c r="AO140" i="39"/>
  <c r="AO145" i="39" s="1"/>
  <c r="AN140" i="39"/>
  <c r="AN145" i="39" s="1"/>
  <c r="AK140" i="39"/>
  <c r="AK145" i="39" s="1"/>
  <c r="AJ140" i="39"/>
  <c r="AI140" i="39"/>
  <c r="AI145" i="39" s="1"/>
  <c r="AH140" i="39"/>
  <c r="AH145" i="39" s="1"/>
  <c r="AG140" i="39"/>
  <c r="AG145" i="39" s="1"/>
  <c r="AF140" i="39"/>
  <c r="AF145" i="39" s="1"/>
  <c r="AE140" i="39"/>
  <c r="AE145" i="39" s="1"/>
  <c r="AD140" i="39"/>
  <c r="AD145" i="39" s="1"/>
  <c r="AC140" i="39"/>
  <c r="AB140" i="39"/>
  <c r="AB145" i="39" s="1"/>
  <c r="Y140" i="39"/>
  <c r="Y145" i="39" s="1"/>
  <c r="X140" i="39"/>
  <c r="X145" i="39" s="1"/>
  <c r="W140" i="39"/>
  <c r="W145" i="39" s="1"/>
  <c r="V140" i="39"/>
  <c r="V145" i="39" s="1"/>
  <c r="U140" i="39"/>
  <c r="U145" i="39" s="1"/>
  <c r="T140" i="39"/>
  <c r="T145" i="39" s="1"/>
  <c r="S140" i="39"/>
  <c r="S145" i="39" s="1"/>
  <c r="R140" i="39"/>
  <c r="R145" i="39"/>
  <c r="Q140" i="39"/>
  <c r="Q145" i="39" s="1"/>
  <c r="P140" i="39"/>
  <c r="P145" i="39" s="1"/>
  <c r="M140" i="39"/>
  <c r="M145" i="39" s="1"/>
  <c r="L140" i="39"/>
  <c r="L145" i="39" s="1"/>
  <c r="L146" i="39" s="1"/>
  <c r="K140" i="39"/>
  <c r="K145" i="39" s="1"/>
  <c r="J140" i="39"/>
  <c r="J145" i="39" s="1"/>
  <c r="I140" i="39"/>
  <c r="I145" i="39" s="1"/>
  <c r="H140" i="39"/>
  <c r="H145" i="39"/>
  <c r="G140" i="39"/>
  <c r="G145" i="39" s="1"/>
  <c r="F140" i="39"/>
  <c r="F145" i="39" s="1"/>
  <c r="E140" i="39"/>
  <c r="E145" i="39" s="1"/>
  <c r="D140" i="39"/>
  <c r="D145" i="39" s="1"/>
  <c r="C140" i="39"/>
  <c r="B140" i="39"/>
  <c r="B146" i="39" s="1"/>
  <c r="AW139" i="39"/>
  <c r="AW144" i="39" s="1"/>
  <c r="AV139" i="39"/>
  <c r="AV144" i="39" s="1"/>
  <c r="AU139" i="39"/>
  <c r="AU144" i="39" s="1"/>
  <c r="AT139" i="39"/>
  <c r="AT144" i="39" s="1"/>
  <c r="AS139" i="39"/>
  <c r="AS144" i="39" s="1"/>
  <c r="AR139" i="39"/>
  <c r="AR144" i="39" s="1"/>
  <c r="AQ139" i="39"/>
  <c r="AQ144" i="39" s="1"/>
  <c r="AP139" i="39"/>
  <c r="AP144" i="39" s="1"/>
  <c r="AO139" i="39"/>
  <c r="AO144" i="39" s="1"/>
  <c r="AN139" i="39"/>
  <c r="AN144" i="39" s="1"/>
  <c r="AK139" i="39"/>
  <c r="AJ139" i="39"/>
  <c r="AJ144" i="39" s="1"/>
  <c r="AI139" i="39"/>
  <c r="AI144" i="39" s="1"/>
  <c r="AH139" i="39"/>
  <c r="AH144" i="39" s="1"/>
  <c r="AG139" i="39"/>
  <c r="AG144" i="39" s="1"/>
  <c r="AF139" i="39"/>
  <c r="AF144" i="39" s="1"/>
  <c r="AE139" i="39"/>
  <c r="AE144" i="39" s="1"/>
  <c r="AD139" i="39"/>
  <c r="AC139" i="39"/>
  <c r="AC144" i="39" s="1"/>
  <c r="AB139" i="39"/>
  <c r="AB144" i="39" s="1"/>
  <c r="Y139" i="39"/>
  <c r="Y144" i="39" s="1"/>
  <c r="X139" i="39"/>
  <c r="X144" i="39" s="1"/>
  <c r="X146" i="39" s="1"/>
  <c r="W139" i="39"/>
  <c r="W144" i="39" s="1"/>
  <c r="V139" i="39"/>
  <c r="V144" i="39" s="1"/>
  <c r="U139" i="39"/>
  <c r="U144" i="39" s="1"/>
  <c r="T139" i="39"/>
  <c r="T144" i="39" s="1"/>
  <c r="S139" i="39"/>
  <c r="S144" i="39" s="1"/>
  <c r="R139" i="39"/>
  <c r="Q139" i="39"/>
  <c r="Q144" i="39" s="1"/>
  <c r="P139" i="39"/>
  <c r="P144" i="39" s="1"/>
  <c r="M139" i="39"/>
  <c r="M144" i="39" s="1"/>
  <c r="L139" i="39"/>
  <c r="L144" i="39" s="1"/>
  <c r="K139" i="39"/>
  <c r="K144" i="39" s="1"/>
  <c r="K146" i="39" s="1"/>
  <c r="J139" i="39"/>
  <c r="J144" i="39" s="1"/>
  <c r="I139" i="39"/>
  <c r="I144" i="39" s="1"/>
  <c r="H139" i="39"/>
  <c r="H144" i="39" s="1"/>
  <c r="G139" i="39"/>
  <c r="G144" i="39" s="1"/>
  <c r="F139" i="39"/>
  <c r="F144" i="39" s="1"/>
  <c r="E139" i="39"/>
  <c r="E144" i="39" s="1"/>
  <c r="D139" i="39"/>
  <c r="D144" i="39" s="1"/>
  <c r="C139" i="39"/>
  <c r="B139" i="39"/>
  <c r="AW138" i="39"/>
  <c r="AW143" i="39" s="1"/>
  <c r="AV138" i="39"/>
  <c r="AV143" i="39" s="1"/>
  <c r="AU138" i="39"/>
  <c r="AU143" i="39" s="1"/>
  <c r="AT138" i="39"/>
  <c r="AT143" i="39" s="1"/>
  <c r="AS138" i="39"/>
  <c r="AS143" i="39" s="1"/>
  <c r="AS146" i="39" s="1"/>
  <c r="AR138" i="39"/>
  <c r="AR143" i="39" s="1"/>
  <c r="AQ138" i="39"/>
  <c r="AQ143" i="39" s="1"/>
  <c r="AP138" i="39"/>
  <c r="AP143" i="39" s="1"/>
  <c r="AO138" i="39"/>
  <c r="AO143" i="39" s="1"/>
  <c r="AN138" i="39"/>
  <c r="AN143" i="39" s="1"/>
  <c r="AK138" i="39"/>
  <c r="AK143" i="39" s="1"/>
  <c r="AJ138" i="39"/>
  <c r="AJ143" i="39" s="1"/>
  <c r="AI138" i="39"/>
  <c r="AI143" i="39" s="1"/>
  <c r="AI146" i="39" s="1"/>
  <c r="AH138" i="39"/>
  <c r="AH143" i="39" s="1"/>
  <c r="AG138" i="39"/>
  <c r="AG143" i="39" s="1"/>
  <c r="AF138" i="39"/>
  <c r="AF143" i="39" s="1"/>
  <c r="AE138" i="39"/>
  <c r="AE143" i="39" s="1"/>
  <c r="AD138" i="39"/>
  <c r="AD143" i="39" s="1"/>
  <c r="AC138" i="39"/>
  <c r="AC143" i="39" s="1"/>
  <c r="AB138" i="39"/>
  <c r="AB143" i="39" s="1"/>
  <c r="Y138" i="39"/>
  <c r="Y143" i="39" s="1"/>
  <c r="X138" i="39"/>
  <c r="X143" i="39" s="1"/>
  <c r="W138" i="39"/>
  <c r="W143" i="39" s="1"/>
  <c r="V138" i="39"/>
  <c r="V143" i="39" s="1"/>
  <c r="V146" i="39" s="1"/>
  <c r="U138" i="39"/>
  <c r="U143" i="39" s="1"/>
  <c r="T138" i="39"/>
  <c r="T143" i="39" s="1"/>
  <c r="S138" i="39"/>
  <c r="S143" i="39" s="1"/>
  <c r="R138" i="39"/>
  <c r="R143" i="39" s="1"/>
  <c r="Q138" i="39"/>
  <c r="Q143" i="39" s="1"/>
  <c r="P138" i="39"/>
  <c r="P143" i="39" s="1"/>
  <c r="M138" i="39"/>
  <c r="M143" i="39" s="1"/>
  <c r="L138" i="39"/>
  <c r="L143" i="39" s="1"/>
  <c r="K138" i="39"/>
  <c r="K143" i="39" s="1"/>
  <c r="J138" i="39"/>
  <c r="J143" i="39"/>
  <c r="I138" i="39"/>
  <c r="I143" i="39"/>
  <c r="I146" i="39" s="1"/>
  <c r="H138" i="39"/>
  <c r="H143" i="39" s="1"/>
  <c r="G138" i="39"/>
  <c r="G143" i="39" s="1"/>
  <c r="F138" i="39"/>
  <c r="F143" i="39" s="1"/>
  <c r="E138" i="39"/>
  <c r="E143" i="39" s="1"/>
  <c r="D138" i="39"/>
  <c r="D143" i="39" s="1"/>
  <c r="D146" i="39" s="1"/>
  <c r="C138" i="39"/>
  <c r="B138" i="39"/>
  <c r="AW130" i="39"/>
  <c r="AW135" i="39" s="1"/>
  <c r="AV130" i="39"/>
  <c r="AV135" i="39" s="1"/>
  <c r="AU130" i="39"/>
  <c r="AU135" i="39" s="1"/>
  <c r="AT130" i="39"/>
  <c r="AT135" i="39" s="1"/>
  <c r="AS130" i="39"/>
  <c r="AS135" i="39" s="1"/>
  <c r="AR130" i="39"/>
  <c r="AQ130" i="39"/>
  <c r="AQ135" i="39" s="1"/>
  <c r="AP130" i="39"/>
  <c r="AP135" i="39" s="1"/>
  <c r="AO130" i="39"/>
  <c r="AO135" i="39" s="1"/>
  <c r="AN130" i="39"/>
  <c r="AN135" i="39" s="1"/>
  <c r="AK130" i="39"/>
  <c r="AJ130" i="39"/>
  <c r="AJ135" i="39" s="1"/>
  <c r="AI130" i="39"/>
  <c r="AI135" i="39" s="1"/>
  <c r="AH130" i="39"/>
  <c r="AH135" i="39" s="1"/>
  <c r="AG130" i="39"/>
  <c r="AG135" i="39" s="1"/>
  <c r="AF130" i="39"/>
  <c r="AF135" i="39" s="1"/>
  <c r="AE130" i="39"/>
  <c r="AE135" i="39" s="1"/>
  <c r="AD130" i="39"/>
  <c r="AD135" i="39" s="1"/>
  <c r="AC130" i="39"/>
  <c r="AB130" i="39"/>
  <c r="AB135" i="39" s="1"/>
  <c r="Y130" i="39"/>
  <c r="Y135" i="39" s="1"/>
  <c r="X130" i="39"/>
  <c r="X135" i="39" s="1"/>
  <c r="W130" i="39"/>
  <c r="W135" i="39" s="1"/>
  <c r="V130" i="39"/>
  <c r="V135" i="39" s="1"/>
  <c r="U130" i="39"/>
  <c r="U135" i="39"/>
  <c r="T130" i="39"/>
  <c r="T135" i="39" s="1"/>
  <c r="S130" i="39"/>
  <c r="S135" i="39" s="1"/>
  <c r="R130" i="39"/>
  <c r="R135" i="39" s="1"/>
  <c r="Q130" i="39"/>
  <c r="Q135" i="39" s="1"/>
  <c r="P130" i="39"/>
  <c r="P135" i="39" s="1"/>
  <c r="M130" i="39"/>
  <c r="M135" i="39" s="1"/>
  <c r="L130" i="39"/>
  <c r="L135" i="39" s="1"/>
  <c r="K130" i="39"/>
  <c r="K135" i="39" s="1"/>
  <c r="J130" i="39"/>
  <c r="J135" i="39"/>
  <c r="I130" i="39"/>
  <c r="I135" i="39" s="1"/>
  <c r="H130" i="39"/>
  <c r="H135" i="39" s="1"/>
  <c r="G130" i="39"/>
  <c r="G135" i="39" s="1"/>
  <c r="G136" i="39" s="1"/>
  <c r="F130" i="39"/>
  <c r="F135" i="39" s="1"/>
  <c r="E130" i="39"/>
  <c r="E135" i="39" s="1"/>
  <c r="D130" i="39"/>
  <c r="D135" i="39" s="1"/>
  <c r="C130" i="39"/>
  <c r="B130" i="39"/>
  <c r="AW129" i="39"/>
  <c r="AW134" i="39" s="1"/>
  <c r="AV129" i="39"/>
  <c r="AV134" i="39" s="1"/>
  <c r="AU129" i="39"/>
  <c r="AU134" i="39" s="1"/>
  <c r="AT129" i="39"/>
  <c r="AT134" i="39" s="1"/>
  <c r="AS129" i="39"/>
  <c r="AS134" i="39" s="1"/>
  <c r="AR129" i="39"/>
  <c r="AR134" i="39" s="1"/>
  <c r="AQ129" i="39"/>
  <c r="AQ134" i="39" s="1"/>
  <c r="AP129" i="39"/>
  <c r="AP134" i="39" s="1"/>
  <c r="AO129" i="39"/>
  <c r="AN129" i="39"/>
  <c r="AN134" i="39" s="1"/>
  <c r="AK129" i="39"/>
  <c r="AK134" i="39" s="1"/>
  <c r="AJ129" i="39"/>
  <c r="AJ134" i="39" s="1"/>
  <c r="AI129" i="39"/>
  <c r="AI134" i="39" s="1"/>
  <c r="AH129" i="39"/>
  <c r="AH134" i="39" s="1"/>
  <c r="AG129" i="39"/>
  <c r="AG134" i="39" s="1"/>
  <c r="AF129" i="39"/>
  <c r="AF134" i="39" s="1"/>
  <c r="AE129" i="39"/>
  <c r="AD129" i="39"/>
  <c r="AD134" i="39" s="1"/>
  <c r="AC129" i="39"/>
  <c r="AC134" i="39" s="1"/>
  <c r="AB129" i="39"/>
  <c r="AB134" i="39" s="1"/>
  <c r="Y129" i="39"/>
  <c r="Y134" i="39" s="1"/>
  <c r="Y136" i="39" s="1"/>
  <c r="X129" i="39"/>
  <c r="X134" i="39" s="1"/>
  <c r="W129" i="39"/>
  <c r="W134" i="39" s="1"/>
  <c r="V129" i="39"/>
  <c r="V134" i="39" s="1"/>
  <c r="V136" i="39" s="1"/>
  <c r="U129" i="39"/>
  <c r="U134" i="39" s="1"/>
  <c r="T129" i="39"/>
  <c r="T134" i="39" s="1"/>
  <c r="S129" i="39"/>
  <c r="S134" i="39" s="1"/>
  <c r="R129" i="39"/>
  <c r="R134" i="39" s="1"/>
  <c r="Q129" i="39"/>
  <c r="Q134" i="39" s="1"/>
  <c r="P129" i="39"/>
  <c r="P134" i="39" s="1"/>
  <c r="M129" i="39"/>
  <c r="M134" i="39" s="1"/>
  <c r="L129" i="39"/>
  <c r="L134" i="39" s="1"/>
  <c r="K129" i="39"/>
  <c r="K134" i="39"/>
  <c r="J129" i="39"/>
  <c r="J134" i="39" s="1"/>
  <c r="I129" i="39"/>
  <c r="I134" i="39"/>
  <c r="H129" i="39"/>
  <c r="H134" i="39" s="1"/>
  <c r="G129" i="39"/>
  <c r="G134" i="39" s="1"/>
  <c r="F129" i="39"/>
  <c r="F134" i="39" s="1"/>
  <c r="E129" i="39"/>
  <c r="E134" i="39"/>
  <c r="D129" i="39"/>
  <c r="D134" i="39" s="1"/>
  <c r="C129" i="39"/>
  <c r="B129" i="39"/>
  <c r="AW128" i="39"/>
  <c r="AV128" i="39"/>
  <c r="AV133" i="39" s="1"/>
  <c r="AU128" i="39"/>
  <c r="AT128" i="39"/>
  <c r="AT133" i="39" s="1"/>
  <c r="AS128" i="39"/>
  <c r="AR128" i="39"/>
  <c r="AR133" i="39" s="1"/>
  <c r="AQ128" i="39"/>
  <c r="AQ133" i="39" s="1"/>
  <c r="AP128" i="39"/>
  <c r="AP133" i="39" s="1"/>
  <c r="AO128" i="39"/>
  <c r="AO133" i="39" s="1"/>
  <c r="AN128" i="39"/>
  <c r="AK128" i="39"/>
  <c r="AK133" i="39" s="1"/>
  <c r="AJ128" i="39"/>
  <c r="AJ133" i="39" s="1"/>
  <c r="AI128" i="39"/>
  <c r="AI133" i="39" s="1"/>
  <c r="AH128" i="39"/>
  <c r="AH133" i="39" s="1"/>
  <c r="AG128" i="39"/>
  <c r="AG133" i="39" s="1"/>
  <c r="AF128" i="39"/>
  <c r="AF133" i="39" s="1"/>
  <c r="AE128" i="39"/>
  <c r="AE133" i="39" s="1"/>
  <c r="AD128" i="39"/>
  <c r="AC128" i="39"/>
  <c r="AC133" i="39" s="1"/>
  <c r="AB128" i="39"/>
  <c r="AB133" i="39" s="1"/>
  <c r="Y128" i="39"/>
  <c r="Y133" i="39" s="1"/>
  <c r="X128" i="39"/>
  <c r="X133" i="39" s="1"/>
  <c r="X136" i="39" s="1"/>
  <c r="W128" i="39"/>
  <c r="W133" i="39" s="1"/>
  <c r="V128" i="39"/>
  <c r="V133" i="39" s="1"/>
  <c r="U128" i="39"/>
  <c r="U133" i="39" s="1"/>
  <c r="T128" i="39"/>
  <c r="T133" i="39" s="1"/>
  <c r="S128" i="39"/>
  <c r="S133" i="39" s="1"/>
  <c r="S136" i="39" s="1"/>
  <c r="R128" i="39"/>
  <c r="R133" i="39" s="1"/>
  <c r="Q128" i="39"/>
  <c r="Q133" i="39"/>
  <c r="P128" i="39"/>
  <c r="P133" i="39" s="1"/>
  <c r="M128" i="39"/>
  <c r="M133" i="39" s="1"/>
  <c r="L128" i="39"/>
  <c r="L133" i="39" s="1"/>
  <c r="K128" i="39"/>
  <c r="K133" i="39" s="1"/>
  <c r="J128" i="39"/>
  <c r="J133" i="39" s="1"/>
  <c r="I128" i="39"/>
  <c r="I133" i="39"/>
  <c r="H128" i="39"/>
  <c r="H133" i="39" s="1"/>
  <c r="G128" i="39"/>
  <c r="G133" i="39" s="1"/>
  <c r="F128" i="39"/>
  <c r="F133" i="39" s="1"/>
  <c r="E128" i="39"/>
  <c r="E133" i="39" s="1"/>
  <c r="D128" i="39"/>
  <c r="D133" i="39" s="1"/>
  <c r="C128" i="39"/>
  <c r="B128" i="39"/>
  <c r="AW120" i="39"/>
  <c r="AW125" i="39" s="1"/>
  <c r="AV120" i="39"/>
  <c r="AV125" i="39" s="1"/>
  <c r="AU120" i="39"/>
  <c r="AU125" i="39" s="1"/>
  <c r="AT120" i="39"/>
  <c r="AT125" i="39" s="1"/>
  <c r="AS120" i="39"/>
  <c r="AS125" i="39" s="1"/>
  <c r="AR120" i="39"/>
  <c r="AR125" i="39" s="1"/>
  <c r="AQ120" i="39"/>
  <c r="AQ125" i="39" s="1"/>
  <c r="AP120" i="39"/>
  <c r="AP125" i="39" s="1"/>
  <c r="AO120" i="39"/>
  <c r="AO125" i="39" s="1"/>
  <c r="AN120" i="39"/>
  <c r="AN125" i="39" s="1"/>
  <c r="AK120" i="39"/>
  <c r="AK125" i="39" s="1"/>
  <c r="AJ120" i="39"/>
  <c r="AJ125" i="39" s="1"/>
  <c r="AI120" i="39"/>
  <c r="AI125" i="39" s="1"/>
  <c r="AH120" i="39"/>
  <c r="AH125" i="39" s="1"/>
  <c r="AG120" i="39"/>
  <c r="AG125" i="39" s="1"/>
  <c r="AF120" i="39"/>
  <c r="AF125" i="39" s="1"/>
  <c r="AE120" i="39"/>
  <c r="AE125" i="39" s="1"/>
  <c r="AD120" i="39"/>
  <c r="AD125" i="39" s="1"/>
  <c r="AC120" i="39"/>
  <c r="AC125" i="39" s="1"/>
  <c r="AB120" i="39"/>
  <c r="AB125" i="39" s="1"/>
  <c r="Y120" i="39"/>
  <c r="Y125" i="39" s="1"/>
  <c r="X120" i="39"/>
  <c r="X125" i="39"/>
  <c r="W120" i="39"/>
  <c r="W125" i="39"/>
  <c r="V120" i="39"/>
  <c r="V125" i="39" s="1"/>
  <c r="U120" i="39"/>
  <c r="U125" i="39" s="1"/>
  <c r="T120" i="39"/>
  <c r="T125" i="39" s="1"/>
  <c r="S120" i="39"/>
  <c r="S125" i="39" s="1"/>
  <c r="R120" i="39"/>
  <c r="R125" i="39"/>
  <c r="Q120" i="39"/>
  <c r="Q125" i="39" s="1"/>
  <c r="P120" i="39"/>
  <c r="P125" i="39" s="1"/>
  <c r="M120" i="39"/>
  <c r="M125" i="39"/>
  <c r="L120" i="39"/>
  <c r="L125" i="39"/>
  <c r="K120" i="39"/>
  <c r="K125" i="39" s="1"/>
  <c r="J120" i="39"/>
  <c r="J125" i="39" s="1"/>
  <c r="I120" i="39"/>
  <c r="I125" i="39" s="1"/>
  <c r="H120" i="39"/>
  <c r="H125" i="39" s="1"/>
  <c r="G120" i="39"/>
  <c r="G125" i="39" s="1"/>
  <c r="F120" i="39"/>
  <c r="F125" i="39" s="1"/>
  <c r="E120" i="39"/>
  <c r="E125" i="39" s="1"/>
  <c r="D120" i="39"/>
  <c r="D125" i="39"/>
  <c r="C120" i="39"/>
  <c r="B120" i="39"/>
  <c r="B126" i="39" s="1"/>
  <c r="AW119" i="39"/>
  <c r="AW124" i="39" s="1"/>
  <c r="AV119" i="39"/>
  <c r="AV124" i="39" s="1"/>
  <c r="AU119" i="39"/>
  <c r="AT119" i="39"/>
  <c r="AT124" i="39" s="1"/>
  <c r="AS119" i="39"/>
  <c r="AS124" i="39" s="1"/>
  <c r="AR119" i="39"/>
  <c r="AR124" i="39" s="1"/>
  <c r="AQ119" i="39"/>
  <c r="AQ124" i="39" s="1"/>
  <c r="AP119" i="39"/>
  <c r="AP124" i="39" s="1"/>
  <c r="AO119" i="39"/>
  <c r="AO124" i="39" s="1"/>
  <c r="AN119" i="39"/>
  <c r="AN124" i="39" s="1"/>
  <c r="AK119" i="39"/>
  <c r="AK124" i="39" s="1"/>
  <c r="AJ119" i="39"/>
  <c r="AJ124" i="39" s="1"/>
  <c r="AI119" i="39"/>
  <c r="AI124" i="39" s="1"/>
  <c r="AH119" i="39"/>
  <c r="AH124" i="39" s="1"/>
  <c r="AG119" i="39"/>
  <c r="AG124" i="39" s="1"/>
  <c r="AF119" i="39"/>
  <c r="AE119" i="39"/>
  <c r="AE124" i="39" s="1"/>
  <c r="AD119" i="39"/>
  <c r="AD124" i="39" s="1"/>
  <c r="AC119" i="39"/>
  <c r="AC124" i="39" s="1"/>
  <c r="AB119" i="39"/>
  <c r="AB124" i="39" s="1"/>
  <c r="Y119" i="39"/>
  <c r="Y124" i="39" s="1"/>
  <c r="X119" i="39"/>
  <c r="X124" i="39" s="1"/>
  <c r="W119" i="39"/>
  <c r="W124" i="39" s="1"/>
  <c r="V119" i="39"/>
  <c r="V124" i="39" s="1"/>
  <c r="U119" i="39"/>
  <c r="U124" i="39" s="1"/>
  <c r="T119" i="39"/>
  <c r="T124" i="39" s="1"/>
  <c r="S119" i="39"/>
  <c r="S124" i="39" s="1"/>
  <c r="R119" i="39"/>
  <c r="R124" i="39" s="1"/>
  <c r="Q119" i="39"/>
  <c r="Q124" i="39" s="1"/>
  <c r="P119" i="39"/>
  <c r="P124" i="39"/>
  <c r="M119" i="39"/>
  <c r="M124" i="39" s="1"/>
  <c r="L119" i="39"/>
  <c r="L124" i="39" s="1"/>
  <c r="K119" i="39"/>
  <c r="K124" i="39" s="1"/>
  <c r="J119" i="39"/>
  <c r="J124" i="39" s="1"/>
  <c r="I119" i="39"/>
  <c r="I124" i="39" s="1"/>
  <c r="H119" i="39"/>
  <c r="H124" i="39" s="1"/>
  <c r="G119" i="39"/>
  <c r="G124" i="39" s="1"/>
  <c r="F119" i="39"/>
  <c r="F124" i="39" s="1"/>
  <c r="E119" i="39"/>
  <c r="E124" i="39" s="1"/>
  <c r="D119" i="39"/>
  <c r="D124" i="39" s="1"/>
  <c r="C119" i="39"/>
  <c r="B119" i="39"/>
  <c r="AW118" i="39"/>
  <c r="AW123" i="39" s="1"/>
  <c r="AV118" i="39"/>
  <c r="AV123" i="39" s="1"/>
  <c r="AU118" i="39"/>
  <c r="AU123" i="39" s="1"/>
  <c r="AT118" i="39"/>
  <c r="AT123" i="39" s="1"/>
  <c r="AS118" i="39"/>
  <c r="AS123" i="39" s="1"/>
  <c r="AR118" i="39"/>
  <c r="AR123" i="39" s="1"/>
  <c r="AQ118" i="39"/>
  <c r="AQ121" i="39" s="1"/>
  <c r="AP118" i="39"/>
  <c r="AP123" i="39" s="1"/>
  <c r="AO118" i="39"/>
  <c r="AO123" i="39" s="1"/>
  <c r="AN118" i="39"/>
  <c r="AN123" i="39" s="1"/>
  <c r="AK118" i="39"/>
  <c r="AK123" i="39" s="1"/>
  <c r="AJ118" i="39"/>
  <c r="AJ123" i="39" s="1"/>
  <c r="AI118" i="39"/>
  <c r="AI123" i="39" s="1"/>
  <c r="AH118" i="39"/>
  <c r="AG118" i="39"/>
  <c r="AG123" i="39" s="1"/>
  <c r="AF118" i="39"/>
  <c r="AF123" i="39" s="1"/>
  <c r="AE118" i="39"/>
  <c r="AE123" i="39" s="1"/>
  <c r="AD118" i="39"/>
  <c r="AD123" i="39" s="1"/>
  <c r="AC118" i="39"/>
  <c r="AC123" i="39" s="1"/>
  <c r="AB118" i="39"/>
  <c r="AB123" i="39" s="1"/>
  <c r="Y118" i="39"/>
  <c r="Y123" i="39" s="1"/>
  <c r="X118" i="39"/>
  <c r="X123" i="39" s="1"/>
  <c r="W118" i="39"/>
  <c r="W123" i="39" s="1"/>
  <c r="V118" i="39"/>
  <c r="V123" i="39" s="1"/>
  <c r="U118" i="39"/>
  <c r="U123" i="39"/>
  <c r="T118" i="39"/>
  <c r="T123" i="39" s="1"/>
  <c r="S118" i="39"/>
  <c r="S123" i="39" s="1"/>
  <c r="R118" i="39"/>
  <c r="R123" i="39" s="1"/>
  <c r="Q118" i="39"/>
  <c r="Q123" i="39" s="1"/>
  <c r="P118" i="39"/>
  <c r="P123" i="39" s="1"/>
  <c r="M118" i="39"/>
  <c r="M123" i="39"/>
  <c r="L118" i="39"/>
  <c r="L123" i="39" s="1"/>
  <c r="K118" i="39"/>
  <c r="K123" i="39" s="1"/>
  <c r="J118" i="39"/>
  <c r="J123" i="39" s="1"/>
  <c r="I118" i="39"/>
  <c r="I123" i="39" s="1"/>
  <c r="H118" i="39"/>
  <c r="H123" i="39" s="1"/>
  <c r="G118" i="39"/>
  <c r="G123" i="39" s="1"/>
  <c r="F118" i="39"/>
  <c r="F123" i="39" s="1"/>
  <c r="E118" i="39"/>
  <c r="E123" i="39"/>
  <c r="D118" i="39"/>
  <c r="D123" i="39" s="1"/>
  <c r="C118" i="39"/>
  <c r="B118" i="39"/>
  <c r="AW110" i="39"/>
  <c r="AW115" i="39" s="1"/>
  <c r="AV110" i="39"/>
  <c r="AV115" i="39" s="1"/>
  <c r="AU110" i="39"/>
  <c r="AU115" i="39" s="1"/>
  <c r="AT110" i="39"/>
  <c r="AT115" i="39" s="1"/>
  <c r="AS110" i="39"/>
  <c r="AS115" i="39" s="1"/>
  <c r="AR110" i="39"/>
  <c r="AR115" i="39" s="1"/>
  <c r="AQ110" i="39"/>
  <c r="AQ115" i="39" s="1"/>
  <c r="AP110" i="39"/>
  <c r="AP115" i="39" s="1"/>
  <c r="AO110" i="39"/>
  <c r="AO115" i="39" s="1"/>
  <c r="AN110" i="39"/>
  <c r="AN115" i="39" s="1"/>
  <c r="AK110" i="39"/>
  <c r="AK115" i="39" s="1"/>
  <c r="AJ110" i="39"/>
  <c r="AI110" i="39"/>
  <c r="AI115" i="39" s="1"/>
  <c r="AH110" i="39"/>
  <c r="AH115" i="39" s="1"/>
  <c r="AG110" i="39"/>
  <c r="AG115" i="39" s="1"/>
  <c r="AF110" i="39"/>
  <c r="AF115" i="39" s="1"/>
  <c r="AE110" i="39"/>
  <c r="AE115" i="39" s="1"/>
  <c r="AD110" i="39"/>
  <c r="AD115" i="39" s="1"/>
  <c r="AC110" i="39"/>
  <c r="AC115" i="39" s="1"/>
  <c r="AB110" i="39"/>
  <c r="AB115" i="39" s="1"/>
  <c r="Y110" i="39"/>
  <c r="Y115" i="39" s="1"/>
  <c r="X110" i="39"/>
  <c r="X115" i="39"/>
  <c r="W110" i="39"/>
  <c r="W115" i="39" s="1"/>
  <c r="V110" i="39"/>
  <c r="V115" i="39"/>
  <c r="U110" i="39"/>
  <c r="U115" i="39" s="1"/>
  <c r="T110" i="39"/>
  <c r="T115" i="39" s="1"/>
  <c r="S110" i="39"/>
  <c r="S115" i="39" s="1"/>
  <c r="R110" i="39"/>
  <c r="R115" i="39"/>
  <c r="Q110" i="39"/>
  <c r="Q115" i="39" s="1"/>
  <c r="P110" i="39"/>
  <c r="P115" i="39" s="1"/>
  <c r="M110" i="39"/>
  <c r="M115" i="39" s="1"/>
  <c r="L110" i="39"/>
  <c r="L115" i="39" s="1"/>
  <c r="K110" i="39"/>
  <c r="K115" i="39" s="1"/>
  <c r="J110" i="39"/>
  <c r="J115" i="39" s="1"/>
  <c r="I110" i="39"/>
  <c r="I115" i="39" s="1"/>
  <c r="H110" i="39"/>
  <c r="H115" i="39" s="1"/>
  <c r="G110" i="39"/>
  <c r="G115" i="39" s="1"/>
  <c r="F110" i="39"/>
  <c r="F115" i="39" s="1"/>
  <c r="E110" i="39"/>
  <c r="E115" i="39" s="1"/>
  <c r="D110" i="39"/>
  <c r="D115" i="39"/>
  <c r="C110" i="39"/>
  <c r="B110" i="39"/>
  <c r="AW109" i="39"/>
  <c r="AW114" i="39" s="1"/>
  <c r="AV109" i="39"/>
  <c r="AV114" i="39" s="1"/>
  <c r="AU109" i="39"/>
  <c r="AU114" i="39" s="1"/>
  <c r="AT109" i="39"/>
  <c r="AT114" i="39" s="1"/>
  <c r="AS109" i="39"/>
  <c r="AS114" i="39" s="1"/>
  <c r="AR109" i="39"/>
  <c r="AR114" i="39" s="1"/>
  <c r="AQ109" i="39"/>
  <c r="AP109" i="39"/>
  <c r="AP114" i="39" s="1"/>
  <c r="AO109" i="39"/>
  <c r="AO114" i="39" s="1"/>
  <c r="AN109" i="39"/>
  <c r="AN114" i="39" s="1"/>
  <c r="AK109" i="39"/>
  <c r="AK114" i="39" s="1"/>
  <c r="AJ109" i="39"/>
  <c r="AJ114" i="39" s="1"/>
  <c r="AI109" i="39"/>
  <c r="AH109" i="39"/>
  <c r="AH114" i="39" s="1"/>
  <c r="AG109" i="39"/>
  <c r="AG114" i="39" s="1"/>
  <c r="AF109" i="39"/>
  <c r="AF114" i="39" s="1"/>
  <c r="AE109" i="39"/>
  <c r="AE114" i="39" s="1"/>
  <c r="AD109" i="39"/>
  <c r="AD114" i="39" s="1"/>
  <c r="AC109" i="39"/>
  <c r="AC114" i="39" s="1"/>
  <c r="AB109" i="39"/>
  <c r="AB114" i="39" s="1"/>
  <c r="Y109" i="39"/>
  <c r="Y114" i="39" s="1"/>
  <c r="X109" i="39"/>
  <c r="X114" i="39" s="1"/>
  <c r="W109" i="39"/>
  <c r="W114" i="39" s="1"/>
  <c r="V109" i="39"/>
  <c r="V114" i="39" s="1"/>
  <c r="U109" i="39"/>
  <c r="U114" i="39" s="1"/>
  <c r="T109" i="39"/>
  <c r="T114" i="39"/>
  <c r="S109" i="39"/>
  <c r="S114" i="39" s="1"/>
  <c r="R109" i="39"/>
  <c r="R114" i="39" s="1"/>
  <c r="Q109" i="39"/>
  <c r="Q114" i="39" s="1"/>
  <c r="P109" i="39"/>
  <c r="P114" i="39" s="1"/>
  <c r="M109" i="39"/>
  <c r="M114" i="39" s="1"/>
  <c r="L109" i="39"/>
  <c r="L114" i="39" s="1"/>
  <c r="K109" i="39"/>
  <c r="K114" i="39" s="1"/>
  <c r="J109" i="39"/>
  <c r="J114" i="39" s="1"/>
  <c r="I109" i="39"/>
  <c r="H109" i="39"/>
  <c r="H114" i="39" s="1"/>
  <c r="G109" i="39"/>
  <c r="G114" i="39" s="1"/>
  <c r="F109" i="39"/>
  <c r="F114" i="39" s="1"/>
  <c r="E109" i="39"/>
  <c r="E114" i="39" s="1"/>
  <c r="D109" i="39"/>
  <c r="D114" i="39"/>
  <c r="C109" i="39"/>
  <c r="B109" i="39"/>
  <c r="AW108" i="39"/>
  <c r="AW113" i="39" s="1"/>
  <c r="AV108" i="39"/>
  <c r="AV113" i="39" s="1"/>
  <c r="AU108" i="39"/>
  <c r="AU113" i="39" s="1"/>
  <c r="AT108" i="39"/>
  <c r="AS108" i="39"/>
  <c r="AS113" i="39" s="1"/>
  <c r="AR108" i="39"/>
  <c r="AR113" i="39" s="1"/>
  <c r="AQ108" i="39"/>
  <c r="AQ113" i="39" s="1"/>
  <c r="AP108" i="39"/>
  <c r="AP113" i="39" s="1"/>
  <c r="AO108" i="39"/>
  <c r="AO113" i="39" s="1"/>
  <c r="AN108" i="39"/>
  <c r="AN113" i="39" s="1"/>
  <c r="AK108" i="39"/>
  <c r="AK113" i="39" s="1"/>
  <c r="AJ108" i="39"/>
  <c r="AJ113" i="39" s="1"/>
  <c r="AI108" i="39"/>
  <c r="AI113" i="39" s="1"/>
  <c r="AH108" i="39"/>
  <c r="AH113" i="39" s="1"/>
  <c r="AG108" i="39"/>
  <c r="AF108" i="39"/>
  <c r="AF113" i="39" s="1"/>
  <c r="AE108" i="39"/>
  <c r="AE113" i="39" s="1"/>
  <c r="AD108" i="39"/>
  <c r="AD113" i="39" s="1"/>
  <c r="AC108" i="39"/>
  <c r="AC113" i="39" s="1"/>
  <c r="AB108" i="39"/>
  <c r="Y108" i="39"/>
  <c r="Y113" i="39" s="1"/>
  <c r="X108" i="39"/>
  <c r="X113" i="39" s="1"/>
  <c r="W108" i="39"/>
  <c r="W113" i="39" s="1"/>
  <c r="V108" i="39"/>
  <c r="V113" i="39" s="1"/>
  <c r="U108" i="39"/>
  <c r="U113" i="39" s="1"/>
  <c r="T108" i="39"/>
  <c r="T113" i="39" s="1"/>
  <c r="S108" i="39"/>
  <c r="S113" i="39" s="1"/>
  <c r="R108" i="39"/>
  <c r="R113" i="39" s="1"/>
  <c r="R116" i="39" s="1"/>
  <c r="Q108" i="39"/>
  <c r="Q113" i="39" s="1"/>
  <c r="P108" i="39"/>
  <c r="P113" i="39" s="1"/>
  <c r="P116" i="39" s="1"/>
  <c r="M108" i="39"/>
  <c r="M113" i="39" s="1"/>
  <c r="L108" i="39"/>
  <c r="L113" i="39" s="1"/>
  <c r="K108" i="39"/>
  <c r="K113" i="39" s="1"/>
  <c r="J108" i="39"/>
  <c r="J113" i="39" s="1"/>
  <c r="I108" i="39"/>
  <c r="I113" i="39" s="1"/>
  <c r="H108" i="39"/>
  <c r="H113" i="39" s="1"/>
  <c r="G108" i="39"/>
  <c r="G113" i="39" s="1"/>
  <c r="F108" i="39"/>
  <c r="F113" i="39" s="1"/>
  <c r="E108" i="39"/>
  <c r="E113" i="39" s="1"/>
  <c r="D108" i="39"/>
  <c r="D113" i="39" s="1"/>
  <c r="C108" i="39"/>
  <c r="B108" i="39"/>
  <c r="AW100" i="39"/>
  <c r="AW105" i="39" s="1"/>
  <c r="AV100" i="39"/>
  <c r="AV105" i="39" s="1"/>
  <c r="AU100" i="39"/>
  <c r="AU105" i="39" s="1"/>
  <c r="AT100" i="39"/>
  <c r="AS100" i="39"/>
  <c r="AS105" i="39" s="1"/>
  <c r="AR100" i="39"/>
  <c r="AR105" i="39" s="1"/>
  <c r="AQ100" i="39"/>
  <c r="AQ105" i="39" s="1"/>
  <c r="AP100" i="39"/>
  <c r="AP105" i="39" s="1"/>
  <c r="AO100" i="39"/>
  <c r="AO105" i="39" s="1"/>
  <c r="AN100" i="39"/>
  <c r="AN105" i="39" s="1"/>
  <c r="AK100" i="39"/>
  <c r="AK105" i="39" s="1"/>
  <c r="AJ100" i="39"/>
  <c r="AJ105" i="39" s="1"/>
  <c r="AI100" i="39"/>
  <c r="AI105" i="39" s="1"/>
  <c r="AH100" i="39"/>
  <c r="AH105" i="39" s="1"/>
  <c r="AG100" i="39"/>
  <c r="AG105" i="39" s="1"/>
  <c r="AF100" i="39"/>
  <c r="AF105" i="39" s="1"/>
  <c r="AE100" i="39"/>
  <c r="AE105" i="39" s="1"/>
  <c r="AD100" i="39"/>
  <c r="AD105" i="39" s="1"/>
  <c r="AC100" i="39"/>
  <c r="AC105" i="39" s="1"/>
  <c r="AB100" i="39"/>
  <c r="Y100" i="39"/>
  <c r="Y105" i="39" s="1"/>
  <c r="X100" i="39"/>
  <c r="X105" i="39" s="1"/>
  <c r="W100" i="39"/>
  <c r="W105" i="39" s="1"/>
  <c r="V100" i="39"/>
  <c r="V105" i="39" s="1"/>
  <c r="U100" i="39"/>
  <c r="U105" i="39" s="1"/>
  <c r="T100" i="39"/>
  <c r="T105" i="39" s="1"/>
  <c r="S100" i="39"/>
  <c r="S105" i="39" s="1"/>
  <c r="R100" i="39"/>
  <c r="R105" i="39" s="1"/>
  <c r="Q100" i="39"/>
  <c r="Q105" i="39" s="1"/>
  <c r="P100" i="39"/>
  <c r="P105" i="39" s="1"/>
  <c r="M100" i="39"/>
  <c r="M105" i="39" s="1"/>
  <c r="L100" i="39"/>
  <c r="L105" i="39" s="1"/>
  <c r="K100" i="39"/>
  <c r="K105" i="39" s="1"/>
  <c r="J100" i="39"/>
  <c r="J105" i="39" s="1"/>
  <c r="I100" i="39"/>
  <c r="I105" i="39" s="1"/>
  <c r="H100" i="39"/>
  <c r="H105" i="39" s="1"/>
  <c r="G100" i="39"/>
  <c r="G105" i="39" s="1"/>
  <c r="F100" i="39"/>
  <c r="F105" i="39" s="1"/>
  <c r="E100" i="39"/>
  <c r="E105" i="39" s="1"/>
  <c r="D100" i="39"/>
  <c r="D105" i="39" s="1"/>
  <c r="C100" i="39"/>
  <c r="B100" i="39"/>
  <c r="B106" i="39" s="1"/>
  <c r="AW99" i="39"/>
  <c r="AW104" i="39" s="1"/>
  <c r="AV99" i="39"/>
  <c r="AV104" i="39" s="1"/>
  <c r="AU99" i="39"/>
  <c r="AU104" i="39" s="1"/>
  <c r="AT99" i="39"/>
  <c r="AT104" i="39" s="1"/>
  <c r="AS99" i="39"/>
  <c r="AR99" i="39"/>
  <c r="AR104" i="39" s="1"/>
  <c r="AQ99" i="39"/>
  <c r="AQ104" i="39" s="1"/>
  <c r="AP99" i="39"/>
  <c r="AO99" i="39"/>
  <c r="AO104" i="39" s="1"/>
  <c r="AN99" i="39"/>
  <c r="AN104" i="39" s="1"/>
  <c r="AK99" i="39"/>
  <c r="AK104" i="39" s="1"/>
  <c r="AJ99" i="39"/>
  <c r="AJ104" i="39" s="1"/>
  <c r="AI99" i="39"/>
  <c r="AI104" i="39" s="1"/>
  <c r="AH99" i="39"/>
  <c r="AH104" i="39" s="1"/>
  <c r="AG99" i="39"/>
  <c r="AG104" i="39" s="1"/>
  <c r="AF99" i="39"/>
  <c r="AF104" i="39" s="1"/>
  <c r="AE99" i="39"/>
  <c r="AE104" i="39" s="1"/>
  <c r="AD99" i="39"/>
  <c r="AD104" i="39" s="1"/>
  <c r="AC99" i="39"/>
  <c r="AC104" i="39" s="1"/>
  <c r="AB99" i="39"/>
  <c r="AB104" i="39" s="1"/>
  <c r="Y99" i="39"/>
  <c r="Y104" i="39" s="1"/>
  <c r="X99" i="39"/>
  <c r="X104" i="39" s="1"/>
  <c r="W99" i="39"/>
  <c r="W104" i="39" s="1"/>
  <c r="V99" i="39"/>
  <c r="V104" i="39" s="1"/>
  <c r="U99" i="39"/>
  <c r="U104" i="39" s="1"/>
  <c r="T99" i="39"/>
  <c r="T104" i="39" s="1"/>
  <c r="S99" i="39"/>
  <c r="S104" i="39" s="1"/>
  <c r="R99" i="39"/>
  <c r="R104" i="39" s="1"/>
  <c r="Q99" i="39"/>
  <c r="Q104" i="39" s="1"/>
  <c r="Q106" i="39" s="1"/>
  <c r="P99" i="39"/>
  <c r="P104" i="39" s="1"/>
  <c r="M99" i="39"/>
  <c r="M104" i="39" s="1"/>
  <c r="L99" i="39"/>
  <c r="L104" i="39" s="1"/>
  <c r="K99" i="39"/>
  <c r="K104" i="39" s="1"/>
  <c r="J99" i="39"/>
  <c r="J104" i="39" s="1"/>
  <c r="I99" i="39"/>
  <c r="I104" i="39" s="1"/>
  <c r="H99" i="39"/>
  <c r="H104" i="39" s="1"/>
  <c r="G99" i="39"/>
  <c r="G104" i="39"/>
  <c r="F99" i="39"/>
  <c r="F104" i="39" s="1"/>
  <c r="E99" i="39"/>
  <c r="E104" i="39"/>
  <c r="D99" i="39"/>
  <c r="C99" i="39"/>
  <c r="B99" i="39"/>
  <c r="AW98" i="39"/>
  <c r="AW103" i="39" s="1"/>
  <c r="AV98" i="39"/>
  <c r="AV103" i="39" s="1"/>
  <c r="AU98" i="39"/>
  <c r="AU103" i="39" s="1"/>
  <c r="AT98" i="39"/>
  <c r="AT103" i="39" s="1"/>
  <c r="AS98" i="39"/>
  <c r="AS103" i="39" s="1"/>
  <c r="AR98" i="39"/>
  <c r="AR103" i="39" s="1"/>
  <c r="AQ98" i="39"/>
  <c r="AQ103" i="39" s="1"/>
  <c r="AP98" i="39"/>
  <c r="AP103" i="39" s="1"/>
  <c r="AO98" i="39"/>
  <c r="AO103" i="39" s="1"/>
  <c r="AN98" i="39"/>
  <c r="AK98" i="39"/>
  <c r="AK103" i="39" s="1"/>
  <c r="AJ98" i="39"/>
  <c r="AJ103" i="39"/>
  <c r="AI98" i="39"/>
  <c r="AI103" i="39" s="1"/>
  <c r="AH98" i="39"/>
  <c r="AH103" i="39" s="1"/>
  <c r="AG98" i="39"/>
  <c r="AG103" i="39" s="1"/>
  <c r="AF98" i="39"/>
  <c r="AF103" i="39" s="1"/>
  <c r="AE98" i="39"/>
  <c r="AD98" i="39"/>
  <c r="AD103" i="39" s="1"/>
  <c r="AD106" i="39" s="1"/>
  <c r="AC98" i="39"/>
  <c r="AC103" i="39" s="1"/>
  <c r="AB98" i="39"/>
  <c r="AB103" i="39" s="1"/>
  <c r="Y98" i="39"/>
  <c r="Y103" i="39" s="1"/>
  <c r="X98" i="39"/>
  <c r="X103" i="39" s="1"/>
  <c r="W98" i="39"/>
  <c r="W103" i="39" s="1"/>
  <c r="V98" i="39"/>
  <c r="V103" i="39"/>
  <c r="U98" i="39"/>
  <c r="U103" i="39" s="1"/>
  <c r="T98" i="39"/>
  <c r="T103" i="39" s="1"/>
  <c r="T106" i="39" s="1"/>
  <c r="S98" i="39"/>
  <c r="S103" i="39" s="1"/>
  <c r="R98" i="39"/>
  <c r="R103" i="39" s="1"/>
  <c r="R106" i="39" s="1"/>
  <c r="Q98" i="39"/>
  <c r="Q103" i="39" s="1"/>
  <c r="P98" i="39"/>
  <c r="P103" i="39" s="1"/>
  <c r="M98" i="39"/>
  <c r="M103" i="39" s="1"/>
  <c r="L98" i="39"/>
  <c r="L103" i="39" s="1"/>
  <c r="K98" i="39"/>
  <c r="K103" i="39" s="1"/>
  <c r="J98" i="39"/>
  <c r="J103" i="39"/>
  <c r="I98" i="39"/>
  <c r="I103" i="39" s="1"/>
  <c r="H98" i="39"/>
  <c r="H103" i="39" s="1"/>
  <c r="G98" i="39"/>
  <c r="G103" i="39" s="1"/>
  <c r="F98" i="39"/>
  <c r="F103" i="39"/>
  <c r="E98" i="39"/>
  <c r="E103" i="39" s="1"/>
  <c r="D98" i="39"/>
  <c r="D103" i="39"/>
  <c r="C98" i="39"/>
  <c r="B98" i="39"/>
  <c r="AW90" i="39"/>
  <c r="AW95" i="39" s="1"/>
  <c r="AV90" i="39"/>
  <c r="AV95" i="39" s="1"/>
  <c r="AU90" i="39"/>
  <c r="AU95" i="39" s="1"/>
  <c r="AT90" i="39"/>
  <c r="AT95" i="39" s="1"/>
  <c r="AS90" i="39"/>
  <c r="AS95" i="39" s="1"/>
  <c r="AR90" i="39"/>
  <c r="AR95" i="39" s="1"/>
  <c r="AQ90" i="39"/>
  <c r="AQ95" i="39" s="1"/>
  <c r="AP90" i="39"/>
  <c r="AP95" i="39" s="1"/>
  <c r="AO90" i="39"/>
  <c r="AO95" i="39" s="1"/>
  <c r="AN90" i="39"/>
  <c r="AK90" i="39"/>
  <c r="AK95" i="39" s="1"/>
  <c r="AJ90" i="39"/>
  <c r="AJ95" i="39" s="1"/>
  <c r="AI90" i="39"/>
  <c r="AI95" i="39" s="1"/>
  <c r="AH90" i="39"/>
  <c r="AH95" i="39" s="1"/>
  <c r="AG90" i="39"/>
  <c r="AG95" i="39" s="1"/>
  <c r="AF90" i="39"/>
  <c r="AF95" i="39" s="1"/>
  <c r="AE90" i="39"/>
  <c r="AD90" i="39"/>
  <c r="AD95" i="39" s="1"/>
  <c r="AC90" i="39"/>
  <c r="AC95" i="39" s="1"/>
  <c r="AB90" i="39"/>
  <c r="AB95" i="39" s="1"/>
  <c r="Y90" i="39"/>
  <c r="Y95" i="39" s="1"/>
  <c r="X90" i="39"/>
  <c r="X95" i="39" s="1"/>
  <c r="W90" i="39"/>
  <c r="W95" i="39"/>
  <c r="V90" i="39"/>
  <c r="V95" i="39" s="1"/>
  <c r="U90" i="39"/>
  <c r="U95" i="39" s="1"/>
  <c r="T90" i="39"/>
  <c r="T95" i="39" s="1"/>
  <c r="S90" i="39"/>
  <c r="S95" i="39" s="1"/>
  <c r="R90" i="39"/>
  <c r="R95" i="39" s="1"/>
  <c r="Q90" i="39"/>
  <c r="Q95" i="39" s="1"/>
  <c r="P90" i="39"/>
  <c r="P95" i="39" s="1"/>
  <c r="M90" i="39"/>
  <c r="M95" i="39"/>
  <c r="L90" i="39"/>
  <c r="L95" i="39" s="1"/>
  <c r="K90" i="39"/>
  <c r="K95" i="39" s="1"/>
  <c r="J90" i="39"/>
  <c r="J95" i="39" s="1"/>
  <c r="I90" i="39"/>
  <c r="I95" i="39" s="1"/>
  <c r="H90" i="39"/>
  <c r="H95" i="39" s="1"/>
  <c r="G90" i="39"/>
  <c r="G95" i="39"/>
  <c r="F90" i="39"/>
  <c r="F95" i="39" s="1"/>
  <c r="E90" i="39"/>
  <c r="E95" i="39"/>
  <c r="D90" i="39"/>
  <c r="D95" i="39" s="1"/>
  <c r="C90" i="39"/>
  <c r="B90" i="39"/>
  <c r="AW89" i="39"/>
  <c r="AW94" i="39" s="1"/>
  <c r="AV89" i="39"/>
  <c r="AV94" i="39" s="1"/>
  <c r="AU89" i="39"/>
  <c r="AU94" i="39" s="1"/>
  <c r="AT89" i="39"/>
  <c r="AS89" i="39"/>
  <c r="AS94" i="39" s="1"/>
  <c r="AR89" i="39"/>
  <c r="AR94" i="39" s="1"/>
  <c r="AQ89" i="39"/>
  <c r="AQ94" i="39" s="1"/>
  <c r="AP89" i="39"/>
  <c r="AP94" i="39" s="1"/>
  <c r="AO89" i="39"/>
  <c r="AN89" i="39"/>
  <c r="AN94" i="39" s="1"/>
  <c r="AK89" i="39"/>
  <c r="AK94" i="39" s="1"/>
  <c r="AJ89" i="39"/>
  <c r="AJ94" i="39" s="1"/>
  <c r="AI89" i="39"/>
  <c r="AI94" i="39" s="1"/>
  <c r="AH89" i="39"/>
  <c r="AH94" i="39" s="1"/>
  <c r="AG89" i="39"/>
  <c r="AG94" i="39" s="1"/>
  <c r="AF89" i="39"/>
  <c r="AE89" i="39"/>
  <c r="AE94" i="39" s="1"/>
  <c r="AD89" i="39"/>
  <c r="AD94" i="39" s="1"/>
  <c r="AC89" i="39"/>
  <c r="AC94" i="39" s="1"/>
  <c r="AB89" i="39"/>
  <c r="AB94" i="39" s="1"/>
  <c r="Y89" i="39"/>
  <c r="Y94" i="39" s="1"/>
  <c r="X89" i="39"/>
  <c r="X94" i="39" s="1"/>
  <c r="X96" i="39" s="1"/>
  <c r="W89" i="39"/>
  <c r="W94" i="39" s="1"/>
  <c r="V89" i="39"/>
  <c r="V94" i="39"/>
  <c r="U89" i="39"/>
  <c r="T89" i="39"/>
  <c r="T94" i="39"/>
  <c r="S89" i="39"/>
  <c r="S94" i="39" s="1"/>
  <c r="S96" i="39" s="1"/>
  <c r="R89" i="39"/>
  <c r="R94" i="39" s="1"/>
  <c r="Q89" i="39"/>
  <c r="Q94" i="39" s="1"/>
  <c r="P89" i="39"/>
  <c r="P94" i="39" s="1"/>
  <c r="M89" i="39"/>
  <c r="M94" i="39" s="1"/>
  <c r="L89" i="39"/>
  <c r="L94" i="39" s="1"/>
  <c r="K89" i="39"/>
  <c r="K94" i="39" s="1"/>
  <c r="J89" i="39"/>
  <c r="J94" i="39" s="1"/>
  <c r="I89" i="39"/>
  <c r="I94" i="39"/>
  <c r="H89" i="39"/>
  <c r="H94" i="39" s="1"/>
  <c r="G89" i="39"/>
  <c r="G94" i="39" s="1"/>
  <c r="F89" i="39"/>
  <c r="F94" i="39" s="1"/>
  <c r="E89" i="39"/>
  <c r="E94" i="39" s="1"/>
  <c r="D89" i="39"/>
  <c r="D94" i="39" s="1"/>
  <c r="C89" i="39"/>
  <c r="B89" i="39"/>
  <c r="AW88" i="39"/>
  <c r="AW93" i="39" s="1"/>
  <c r="AV88" i="39"/>
  <c r="AV93" i="39" s="1"/>
  <c r="AU88" i="39"/>
  <c r="AU93" i="39" s="1"/>
  <c r="AT88" i="39"/>
  <c r="AT93" i="39" s="1"/>
  <c r="AS88" i="39"/>
  <c r="AS93" i="39" s="1"/>
  <c r="AR88" i="39"/>
  <c r="AR93" i="39" s="1"/>
  <c r="AQ88" i="39"/>
  <c r="AQ93" i="39" s="1"/>
  <c r="AP88" i="39"/>
  <c r="AP93" i="39" s="1"/>
  <c r="AO88" i="39"/>
  <c r="AO93" i="39" s="1"/>
  <c r="AN88" i="39"/>
  <c r="AN93" i="39" s="1"/>
  <c r="AK88" i="39"/>
  <c r="AK93" i="39" s="1"/>
  <c r="AJ88" i="39"/>
  <c r="AJ93" i="39" s="1"/>
  <c r="AI88" i="39"/>
  <c r="AH88" i="39"/>
  <c r="AH93" i="39" s="1"/>
  <c r="AG88" i="39"/>
  <c r="AG93" i="39" s="1"/>
  <c r="AF88" i="39"/>
  <c r="AF93" i="39" s="1"/>
  <c r="AE88" i="39"/>
  <c r="AE93" i="39" s="1"/>
  <c r="AD88" i="39"/>
  <c r="AD93" i="39" s="1"/>
  <c r="AC88" i="39"/>
  <c r="AC93" i="39" s="1"/>
  <c r="AB88" i="39"/>
  <c r="AB93" i="39" s="1"/>
  <c r="Y88" i="39"/>
  <c r="Y93" i="39" s="1"/>
  <c r="X88" i="39"/>
  <c r="X93" i="39" s="1"/>
  <c r="W88" i="39"/>
  <c r="W93" i="39" s="1"/>
  <c r="V88" i="39"/>
  <c r="V93" i="39" s="1"/>
  <c r="U88" i="39"/>
  <c r="U93" i="39" s="1"/>
  <c r="T88" i="39"/>
  <c r="T93" i="39" s="1"/>
  <c r="T96" i="39" s="1"/>
  <c r="S88" i="39"/>
  <c r="S93" i="39" s="1"/>
  <c r="R88" i="39"/>
  <c r="R93" i="39" s="1"/>
  <c r="Q88" i="39"/>
  <c r="Q93" i="39" s="1"/>
  <c r="P88" i="39"/>
  <c r="P93" i="39" s="1"/>
  <c r="M88" i="39"/>
  <c r="M93" i="39" s="1"/>
  <c r="L88" i="39"/>
  <c r="L93" i="39" s="1"/>
  <c r="K88" i="39"/>
  <c r="K93" i="39" s="1"/>
  <c r="J88" i="39"/>
  <c r="J93" i="39" s="1"/>
  <c r="I88" i="39"/>
  <c r="I93" i="39" s="1"/>
  <c r="H88" i="39"/>
  <c r="H93" i="39" s="1"/>
  <c r="G88" i="39"/>
  <c r="G93" i="39" s="1"/>
  <c r="F88" i="39"/>
  <c r="F93" i="39" s="1"/>
  <c r="F96" i="39" s="1"/>
  <c r="E88" i="39"/>
  <c r="E93" i="39" s="1"/>
  <c r="D88" i="39"/>
  <c r="D93" i="39" s="1"/>
  <c r="C88" i="39"/>
  <c r="B88" i="39"/>
  <c r="AW80" i="39"/>
  <c r="AW85" i="39" s="1"/>
  <c r="AV80" i="39"/>
  <c r="AV85" i="39" s="1"/>
  <c r="AU80" i="39"/>
  <c r="AU85" i="39" s="1"/>
  <c r="AT80" i="39"/>
  <c r="AS80" i="39"/>
  <c r="AS85" i="39" s="1"/>
  <c r="AR80" i="39"/>
  <c r="AR85" i="39" s="1"/>
  <c r="AQ80" i="39"/>
  <c r="AQ85" i="39" s="1"/>
  <c r="AP80" i="39"/>
  <c r="AP85" i="39" s="1"/>
  <c r="AO80" i="39"/>
  <c r="AN80" i="39"/>
  <c r="AN85" i="39" s="1"/>
  <c r="AK80" i="39"/>
  <c r="AK85" i="39" s="1"/>
  <c r="AJ80" i="39"/>
  <c r="AJ85" i="39" s="1"/>
  <c r="AI80" i="39"/>
  <c r="AI85" i="39" s="1"/>
  <c r="AH80" i="39"/>
  <c r="AH85" i="39" s="1"/>
  <c r="AG80" i="39"/>
  <c r="AG85" i="39" s="1"/>
  <c r="AF80" i="39"/>
  <c r="AF85" i="39" s="1"/>
  <c r="AE80" i="39"/>
  <c r="AE85" i="39" s="1"/>
  <c r="AD80" i="39"/>
  <c r="AD85" i="39" s="1"/>
  <c r="AC80" i="39"/>
  <c r="AC85" i="39" s="1"/>
  <c r="AB80" i="39"/>
  <c r="AB85" i="39" s="1"/>
  <c r="Y80" i="39"/>
  <c r="Y85" i="39" s="1"/>
  <c r="X80" i="39"/>
  <c r="X85" i="39" s="1"/>
  <c r="W80" i="39"/>
  <c r="W85" i="39" s="1"/>
  <c r="V80" i="39"/>
  <c r="V85" i="39" s="1"/>
  <c r="U80" i="39"/>
  <c r="U85" i="39" s="1"/>
  <c r="T80" i="39"/>
  <c r="T85" i="39" s="1"/>
  <c r="S80" i="39"/>
  <c r="S85" i="39" s="1"/>
  <c r="R80" i="39"/>
  <c r="R85" i="39"/>
  <c r="Q80" i="39"/>
  <c r="Q85" i="39" s="1"/>
  <c r="P80" i="39"/>
  <c r="P85" i="39" s="1"/>
  <c r="M80" i="39"/>
  <c r="M85" i="39" s="1"/>
  <c r="L80" i="39"/>
  <c r="L85" i="39" s="1"/>
  <c r="K80" i="39"/>
  <c r="K85" i="39" s="1"/>
  <c r="J80" i="39"/>
  <c r="J85" i="39" s="1"/>
  <c r="I80" i="39"/>
  <c r="I85" i="39" s="1"/>
  <c r="H80" i="39"/>
  <c r="H85" i="39" s="1"/>
  <c r="G80" i="39"/>
  <c r="G85" i="39" s="1"/>
  <c r="F80" i="39"/>
  <c r="F85" i="39" s="1"/>
  <c r="E80" i="39"/>
  <c r="E85" i="39" s="1"/>
  <c r="D80" i="39"/>
  <c r="D85" i="39" s="1"/>
  <c r="C80" i="39"/>
  <c r="B80" i="39"/>
  <c r="B86" i="39" s="1"/>
  <c r="AW79" i="39"/>
  <c r="AV79" i="39"/>
  <c r="AV84" i="39" s="1"/>
  <c r="AU79" i="39"/>
  <c r="AU84" i="39" s="1"/>
  <c r="AT79" i="39"/>
  <c r="AT84" i="39" s="1"/>
  <c r="AS79" i="39"/>
  <c r="AS84" i="39" s="1"/>
  <c r="AR79" i="39"/>
  <c r="AR84" i="39" s="1"/>
  <c r="AQ79" i="39"/>
  <c r="AP79" i="39"/>
  <c r="AP84" i="39" s="1"/>
  <c r="AO79" i="39"/>
  <c r="AO84" i="39" s="1"/>
  <c r="AN79" i="39"/>
  <c r="AN84" i="39" s="1"/>
  <c r="AK79" i="39"/>
  <c r="AK84" i="39" s="1"/>
  <c r="AJ79" i="39"/>
  <c r="AJ84" i="39" s="1"/>
  <c r="AI79" i="39"/>
  <c r="AI84" i="39" s="1"/>
  <c r="AH79" i="39"/>
  <c r="AG79" i="39"/>
  <c r="AG84" i="39" s="1"/>
  <c r="AF79" i="39"/>
  <c r="AF84" i="39" s="1"/>
  <c r="AE79" i="39"/>
  <c r="AE84" i="39" s="1"/>
  <c r="AD79" i="39"/>
  <c r="AD84" i="39" s="1"/>
  <c r="AC79" i="39"/>
  <c r="AC84" i="39" s="1"/>
  <c r="AB79" i="39"/>
  <c r="AB84" i="39" s="1"/>
  <c r="Y79" i="39"/>
  <c r="Y84" i="39" s="1"/>
  <c r="X79" i="39"/>
  <c r="W79" i="39"/>
  <c r="W84" i="39"/>
  <c r="V79" i="39"/>
  <c r="V84" i="39" s="1"/>
  <c r="U79" i="39"/>
  <c r="U84" i="39" s="1"/>
  <c r="T79" i="39"/>
  <c r="T84" i="39" s="1"/>
  <c r="S79" i="39"/>
  <c r="S84" i="39" s="1"/>
  <c r="S86" i="39" s="1"/>
  <c r="R79" i="39"/>
  <c r="R84" i="39" s="1"/>
  <c r="Q79" i="39"/>
  <c r="Q84" i="39" s="1"/>
  <c r="P79" i="39"/>
  <c r="P84" i="39" s="1"/>
  <c r="M79" i="39"/>
  <c r="M84" i="39" s="1"/>
  <c r="L79" i="39"/>
  <c r="L84" i="39" s="1"/>
  <c r="K79" i="39"/>
  <c r="K84" i="39" s="1"/>
  <c r="J79" i="39"/>
  <c r="J84" i="39" s="1"/>
  <c r="I79" i="39"/>
  <c r="I84" i="39" s="1"/>
  <c r="H79" i="39"/>
  <c r="H84" i="39" s="1"/>
  <c r="G79" i="39"/>
  <c r="G84" i="39" s="1"/>
  <c r="F79" i="39"/>
  <c r="F84" i="39" s="1"/>
  <c r="E79" i="39"/>
  <c r="E84" i="39"/>
  <c r="D79" i="39"/>
  <c r="D84" i="39" s="1"/>
  <c r="C79" i="39"/>
  <c r="B79" i="39"/>
  <c r="AW78" i="39"/>
  <c r="AW83" i="39" s="1"/>
  <c r="AV78" i="39"/>
  <c r="AV83" i="39" s="1"/>
  <c r="AU78" i="39"/>
  <c r="AU83" i="39" s="1"/>
  <c r="AT78" i="39"/>
  <c r="AT83" i="39" s="1"/>
  <c r="AS78" i="39"/>
  <c r="AS83" i="39" s="1"/>
  <c r="AR78" i="39"/>
  <c r="AR83" i="39" s="1"/>
  <c r="AQ78" i="39"/>
  <c r="AQ83" i="39" s="1"/>
  <c r="AP78" i="39"/>
  <c r="AP83" i="39" s="1"/>
  <c r="AO78" i="39"/>
  <c r="AO83" i="39" s="1"/>
  <c r="AN78" i="39"/>
  <c r="AN83" i="39" s="1"/>
  <c r="AK78" i="39"/>
  <c r="AK83" i="39" s="1"/>
  <c r="AJ78" i="39"/>
  <c r="AI78" i="39"/>
  <c r="AI83" i="39" s="1"/>
  <c r="AH78" i="39"/>
  <c r="AH83" i="39" s="1"/>
  <c r="AG78" i="39"/>
  <c r="AG83" i="39" s="1"/>
  <c r="AF78" i="39"/>
  <c r="AF83" i="39" s="1"/>
  <c r="AE78" i="39"/>
  <c r="AE83" i="39" s="1"/>
  <c r="AD78" i="39"/>
  <c r="AD83" i="39" s="1"/>
  <c r="AC78" i="39"/>
  <c r="AB78" i="39"/>
  <c r="AB83" i="39" s="1"/>
  <c r="Y78" i="39"/>
  <c r="Y83" i="39" s="1"/>
  <c r="X78" i="39"/>
  <c r="X83" i="39" s="1"/>
  <c r="W78" i="39"/>
  <c r="W83" i="39" s="1"/>
  <c r="V78" i="39"/>
  <c r="V83" i="39" s="1"/>
  <c r="U78" i="39"/>
  <c r="U83" i="39" s="1"/>
  <c r="T78" i="39"/>
  <c r="T83" i="39" s="1"/>
  <c r="S78" i="39"/>
  <c r="S83" i="39" s="1"/>
  <c r="R78" i="39"/>
  <c r="R83" i="39" s="1"/>
  <c r="R86" i="39" s="1"/>
  <c r="Q78" i="39"/>
  <c r="Q83" i="39" s="1"/>
  <c r="P78" i="39"/>
  <c r="P83" i="39"/>
  <c r="M78" i="39"/>
  <c r="M83" i="39" s="1"/>
  <c r="L78" i="39"/>
  <c r="L83" i="39" s="1"/>
  <c r="K78" i="39"/>
  <c r="K83" i="39" s="1"/>
  <c r="J78" i="39"/>
  <c r="J83" i="39" s="1"/>
  <c r="J86" i="39" s="1"/>
  <c r="I78" i="39"/>
  <c r="I83" i="39" s="1"/>
  <c r="H78" i="39"/>
  <c r="H83" i="39" s="1"/>
  <c r="G78" i="39"/>
  <c r="G83" i="39" s="1"/>
  <c r="F78" i="39"/>
  <c r="F83" i="39" s="1"/>
  <c r="E78" i="39"/>
  <c r="E83" i="39" s="1"/>
  <c r="D78" i="39"/>
  <c r="D83" i="39" s="1"/>
  <c r="C78" i="39"/>
  <c r="B78" i="39"/>
  <c r="AW70" i="39"/>
  <c r="AW75" i="39" s="1"/>
  <c r="AV70" i="39"/>
  <c r="AV75" i="39" s="1"/>
  <c r="AU70" i="39"/>
  <c r="AU75" i="39" s="1"/>
  <c r="AT70" i="39"/>
  <c r="AT75" i="39" s="1"/>
  <c r="AS70" i="39"/>
  <c r="AS75" i="39" s="1"/>
  <c r="AR70" i="39"/>
  <c r="AR75" i="39" s="1"/>
  <c r="AQ70" i="39"/>
  <c r="AQ75" i="39" s="1"/>
  <c r="AP70" i="39"/>
  <c r="AP75" i="39" s="1"/>
  <c r="AO70" i="39"/>
  <c r="AO75" i="39" s="1"/>
  <c r="AN70" i="39"/>
  <c r="AK70" i="39"/>
  <c r="AK75" i="39" s="1"/>
  <c r="AJ70" i="39"/>
  <c r="AJ75" i="39" s="1"/>
  <c r="AI70" i="39"/>
  <c r="AI75" i="39" s="1"/>
  <c r="AH70" i="39"/>
  <c r="AH75" i="39" s="1"/>
  <c r="AG70" i="39"/>
  <c r="AG75" i="39" s="1"/>
  <c r="AF70" i="39"/>
  <c r="AF75" i="39" s="1"/>
  <c r="AE70" i="39"/>
  <c r="AD70" i="39"/>
  <c r="AD75" i="39" s="1"/>
  <c r="AC70" i="39"/>
  <c r="AC75" i="39" s="1"/>
  <c r="AB70" i="39"/>
  <c r="AB75" i="39" s="1"/>
  <c r="Y70" i="39"/>
  <c r="Y75" i="39" s="1"/>
  <c r="X70" i="39"/>
  <c r="X75" i="39" s="1"/>
  <c r="W70" i="39"/>
  <c r="W75" i="39" s="1"/>
  <c r="V70" i="39"/>
  <c r="V75" i="39" s="1"/>
  <c r="U70" i="39"/>
  <c r="U75" i="39"/>
  <c r="T70" i="39"/>
  <c r="T75" i="39" s="1"/>
  <c r="S70" i="39"/>
  <c r="S75" i="39" s="1"/>
  <c r="R70" i="39"/>
  <c r="R75" i="39" s="1"/>
  <c r="Q70" i="39"/>
  <c r="Q75" i="39" s="1"/>
  <c r="P70" i="39"/>
  <c r="P75" i="39" s="1"/>
  <c r="M70" i="39"/>
  <c r="M75" i="39" s="1"/>
  <c r="L70" i="39"/>
  <c r="L75" i="39" s="1"/>
  <c r="K70" i="39"/>
  <c r="K75" i="39" s="1"/>
  <c r="J70" i="39"/>
  <c r="J75" i="39" s="1"/>
  <c r="I70" i="39"/>
  <c r="I75" i="39"/>
  <c r="H70" i="39"/>
  <c r="H75" i="39" s="1"/>
  <c r="G70" i="39"/>
  <c r="G75" i="39" s="1"/>
  <c r="F70" i="39"/>
  <c r="F75" i="39" s="1"/>
  <c r="E70" i="39"/>
  <c r="E75" i="39" s="1"/>
  <c r="D70" i="39"/>
  <c r="D75" i="39" s="1"/>
  <c r="C70" i="39"/>
  <c r="B70" i="39"/>
  <c r="AW69" i="39"/>
  <c r="AW74" i="39" s="1"/>
  <c r="AV69" i="39"/>
  <c r="AV74" i="39" s="1"/>
  <c r="AU69" i="39"/>
  <c r="AU74" i="39" s="1"/>
  <c r="AT69" i="39"/>
  <c r="AT74" i="39" s="1"/>
  <c r="AS69" i="39"/>
  <c r="AR69" i="39"/>
  <c r="AR74" i="39" s="1"/>
  <c r="AQ69" i="39"/>
  <c r="AQ74" i="39" s="1"/>
  <c r="AP69" i="39"/>
  <c r="AP74" i="39" s="1"/>
  <c r="AO69" i="39"/>
  <c r="AO74" i="39" s="1"/>
  <c r="AN69" i="39"/>
  <c r="AN74" i="39" s="1"/>
  <c r="AK69" i="39"/>
  <c r="AK74" i="39" s="1"/>
  <c r="AJ69" i="39"/>
  <c r="AJ74" i="39" s="1"/>
  <c r="AI69" i="39"/>
  <c r="AI74" i="39" s="1"/>
  <c r="AH69" i="39"/>
  <c r="AH74" i="39" s="1"/>
  <c r="AG69" i="39"/>
  <c r="AG74" i="39" s="1"/>
  <c r="AF69" i="39"/>
  <c r="AE69" i="39"/>
  <c r="AE74" i="39" s="1"/>
  <c r="AD69" i="39"/>
  <c r="AD74" i="39" s="1"/>
  <c r="AC69" i="39"/>
  <c r="AC74" i="39" s="1"/>
  <c r="AB69" i="39"/>
  <c r="AB74" i="39" s="1"/>
  <c r="Y69" i="39"/>
  <c r="Y74" i="39" s="1"/>
  <c r="X69" i="39"/>
  <c r="X74" i="39" s="1"/>
  <c r="W69" i="39"/>
  <c r="W74" i="39" s="1"/>
  <c r="V69" i="39"/>
  <c r="V74" i="39"/>
  <c r="U69" i="39"/>
  <c r="U74" i="39" s="1"/>
  <c r="T69" i="39"/>
  <c r="T74" i="39" s="1"/>
  <c r="S69" i="39"/>
  <c r="S74" i="39" s="1"/>
  <c r="R69" i="39"/>
  <c r="R74" i="39" s="1"/>
  <c r="Q69" i="39"/>
  <c r="Q74" i="39" s="1"/>
  <c r="P69" i="39"/>
  <c r="P74" i="39" s="1"/>
  <c r="M69" i="39"/>
  <c r="M74" i="39" s="1"/>
  <c r="L69" i="39"/>
  <c r="L74" i="39"/>
  <c r="K69" i="39"/>
  <c r="K74" i="39" s="1"/>
  <c r="J69" i="39"/>
  <c r="J74" i="39"/>
  <c r="I69" i="39"/>
  <c r="I74" i="39" s="1"/>
  <c r="H69" i="39"/>
  <c r="H74" i="39" s="1"/>
  <c r="H76" i="39" s="1"/>
  <c r="G69" i="39"/>
  <c r="G74" i="39" s="1"/>
  <c r="F69" i="39"/>
  <c r="F74" i="39" s="1"/>
  <c r="E69" i="39"/>
  <c r="E74" i="39" s="1"/>
  <c r="D69" i="39"/>
  <c r="D74" i="39"/>
  <c r="C69" i="39"/>
  <c r="B69" i="39"/>
  <c r="AW68" i="39"/>
  <c r="AW73" i="39" s="1"/>
  <c r="AV68" i="39"/>
  <c r="AV73" i="39" s="1"/>
  <c r="AU68" i="39"/>
  <c r="AT68" i="39"/>
  <c r="AT73" i="39" s="1"/>
  <c r="AS68" i="39"/>
  <c r="AR68" i="39"/>
  <c r="AR73" i="39" s="1"/>
  <c r="AQ68" i="39"/>
  <c r="AQ73" i="39" s="1"/>
  <c r="AP68" i="39"/>
  <c r="AO68" i="39"/>
  <c r="AO73" i="39" s="1"/>
  <c r="AN68" i="39"/>
  <c r="AN73" i="39" s="1"/>
  <c r="AK68" i="39"/>
  <c r="AK73" i="39" s="1"/>
  <c r="AJ68" i="39"/>
  <c r="AJ73" i="39" s="1"/>
  <c r="AI68" i="39"/>
  <c r="AI73" i="39" s="1"/>
  <c r="AH68" i="39"/>
  <c r="AH73" i="39" s="1"/>
  <c r="AG68" i="39"/>
  <c r="AG73" i="39" s="1"/>
  <c r="AF68" i="39"/>
  <c r="AF73" i="39" s="1"/>
  <c r="AE68" i="39"/>
  <c r="AE73" i="39" s="1"/>
  <c r="AD68" i="39"/>
  <c r="AD73" i="39" s="1"/>
  <c r="AC68" i="39"/>
  <c r="AC73" i="39" s="1"/>
  <c r="AB68" i="39"/>
  <c r="AB73" i="39" s="1"/>
  <c r="Y68" i="39"/>
  <c r="X68" i="39"/>
  <c r="X73" i="39" s="1"/>
  <c r="W68" i="39"/>
  <c r="W73" i="39" s="1"/>
  <c r="V68" i="39"/>
  <c r="V73" i="39" s="1"/>
  <c r="U68" i="39"/>
  <c r="U71" i="39" s="1"/>
  <c r="T68" i="39"/>
  <c r="T73" i="39" s="1"/>
  <c r="S68" i="39"/>
  <c r="S73" i="39" s="1"/>
  <c r="R68" i="39"/>
  <c r="R73" i="39" s="1"/>
  <c r="Q68" i="39"/>
  <c r="Q73" i="39" s="1"/>
  <c r="P68" i="39"/>
  <c r="P73" i="39" s="1"/>
  <c r="M68" i="39"/>
  <c r="M73" i="39" s="1"/>
  <c r="M76" i="39" s="1"/>
  <c r="L68" i="39"/>
  <c r="L73" i="39" s="1"/>
  <c r="K68" i="39"/>
  <c r="K73" i="39" s="1"/>
  <c r="J68" i="39"/>
  <c r="J73" i="39" s="1"/>
  <c r="I68" i="39"/>
  <c r="I73" i="39"/>
  <c r="H68" i="39"/>
  <c r="H73" i="39" s="1"/>
  <c r="G68" i="39"/>
  <c r="G73" i="39" s="1"/>
  <c r="F68" i="39"/>
  <c r="F73" i="39" s="1"/>
  <c r="E68" i="39"/>
  <c r="E73" i="39"/>
  <c r="D68" i="39"/>
  <c r="D73" i="39" s="1"/>
  <c r="C68" i="39"/>
  <c r="B68" i="39"/>
  <c r="AW60" i="39"/>
  <c r="AW65" i="39" s="1"/>
  <c r="AV60" i="39"/>
  <c r="AV65" i="39" s="1"/>
  <c r="AU60" i="39"/>
  <c r="AU65" i="39" s="1"/>
  <c r="AT60" i="39"/>
  <c r="AT65" i="39" s="1"/>
  <c r="AS60" i="39"/>
  <c r="AS65" i="39" s="1"/>
  <c r="AR60" i="39"/>
  <c r="AR65" i="39" s="1"/>
  <c r="AQ60" i="39"/>
  <c r="AQ65" i="39" s="1"/>
  <c r="AP60" i="39"/>
  <c r="AP65" i="39" s="1"/>
  <c r="AO60" i="39"/>
  <c r="AO65" i="39" s="1"/>
  <c r="AN60" i="39"/>
  <c r="AN65" i="39" s="1"/>
  <c r="AK60" i="39"/>
  <c r="AK65" i="39" s="1"/>
  <c r="AJ60" i="39"/>
  <c r="AJ65" i="39" s="1"/>
  <c r="AI60" i="39"/>
  <c r="AI65" i="39" s="1"/>
  <c r="AH60" i="39"/>
  <c r="AH65" i="39" s="1"/>
  <c r="AG60" i="39"/>
  <c r="AG65" i="39" s="1"/>
  <c r="AF60" i="39"/>
  <c r="AF65" i="39" s="1"/>
  <c r="AE60" i="39"/>
  <c r="AE65" i="39" s="1"/>
  <c r="AD60" i="39"/>
  <c r="AD65" i="39" s="1"/>
  <c r="AC60" i="39"/>
  <c r="AC65" i="39" s="1"/>
  <c r="AB60" i="39"/>
  <c r="AB65" i="39" s="1"/>
  <c r="Y60" i="39"/>
  <c r="Y65" i="39" s="1"/>
  <c r="X60" i="39"/>
  <c r="X65" i="39"/>
  <c r="W60" i="39"/>
  <c r="W65" i="39" s="1"/>
  <c r="V60" i="39"/>
  <c r="V65" i="39" s="1"/>
  <c r="U60" i="39"/>
  <c r="U65" i="39" s="1"/>
  <c r="T60" i="39"/>
  <c r="T65" i="39" s="1"/>
  <c r="S60" i="39"/>
  <c r="S65" i="39" s="1"/>
  <c r="R60" i="39"/>
  <c r="R65" i="39"/>
  <c r="Q60" i="39"/>
  <c r="Q65" i="39" s="1"/>
  <c r="P60" i="39"/>
  <c r="P65" i="39" s="1"/>
  <c r="M60" i="39"/>
  <c r="M65" i="39" s="1"/>
  <c r="L60" i="39"/>
  <c r="L65" i="39" s="1"/>
  <c r="K60" i="39"/>
  <c r="K65" i="39" s="1"/>
  <c r="J60" i="39"/>
  <c r="J65" i="39" s="1"/>
  <c r="I60" i="39"/>
  <c r="I65" i="39" s="1"/>
  <c r="H60" i="39"/>
  <c r="H65" i="39" s="1"/>
  <c r="G60" i="39"/>
  <c r="G65" i="39" s="1"/>
  <c r="F60" i="39"/>
  <c r="F65" i="39"/>
  <c r="E60" i="39"/>
  <c r="E65" i="39" s="1"/>
  <c r="D60" i="39"/>
  <c r="D65" i="39" s="1"/>
  <c r="C60" i="39"/>
  <c r="B60" i="39"/>
  <c r="B66" i="39"/>
  <c r="AW59" i="39"/>
  <c r="AW64" i="39" s="1"/>
  <c r="AV59" i="39"/>
  <c r="AV64" i="39" s="1"/>
  <c r="AU59" i="39"/>
  <c r="AU64" i="39" s="1"/>
  <c r="AT59" i="39"/>
  <c r="AT64" i="39" s="1"/>
  <c r="AS59" i="39"/>
  <c r="AS64" i="39" s="1"/>
  <c r="AR59" i="39"/>
  <c r="AR64" i="39" s="1"/>
  <c r="AQ59" i="39"/>
  <c r="AQ64" i="39" s="1"/>
  <c r="AP59" i="39"/>
  <c r="AP64" i="39" s="1"/>
  <c r="AO59" i="39"/>
  <c r="AO64" i="39" s="1"/>
  <c r="AN59" i="39"/>
  <c r="AN64" i="39" s="1"/>
  <c r="AK59" i="39"/>
  <c r="AK64" i="39" s="1"/>
  <c r="AJ59" i="39"/>
  <c r="AI59" i="39"/>
  <c r="AI64" i="39" s="1"/>
  <c r="AH59" i="39"/>
  <c r="AH64" i="39" s="1"/>
  <c r="AG59" i="39"/>
  <c r="AG64" i="39" s="1"/>
  <c r="AF59" i="39"/>
  <c r="AF64" i="39" s="1"/>
  <c r="AE59" i="39"/>
  <c r="AE64" i="39" s="1"/>
  <c r="AD59" i="39"/>
  <c r="AD64" i="39" s="1"/>
  <c r="AC59" i="39"/>
  <c r="AB59" i="39"/>
  <c r="AB64" i="39" s="1"/>
  <c r="Y59" i="39"/>
  <c r="Y64" i="39" s="1"/>
  <c r="X59" i="39"/>
  <c r="X64" i="39" s="1"/>
  <c r="W59" i="39"/>
  <c r="W64" i="39" s="1"/>
  <c r="V59" i="39"/>
  <c r="V64" i="39" s="1"/>
  <c r="U59" i="39"/>
  <c r="U64" i="39" s="1"/>
  <c r="T59" i="39"/>
  <c r="T64" i="39"/>
  <c r="S59" i="39"/>
  <c r="S64" i="39" s="1"/>
  <c r="R59" i="39"/>
  <c r="R64" i="39"/>
  <c r="Q59" i="39"/>
  <c r="Q64" i="39" s="1"/>
  <c r="P59" i="39"/>
  <c r="P64" i="39" s="1"/>
  <c r="M59" i="39"/>
  <c r="M64" i="39" s="1"/>
  <c r="L59" i="39"/>
  <c r="L64" i="39"/>
  <c r="K59" i="39"/>
  <c r="K64" i="39" s="1"/>
  <c r="J59" i="39"/>
  <c r="J64" i="39" s="1"/>
  <c r="I59" i="39"/>
  <c r="I64" i="39" s="1"/>
  <c r="H59" i="39"/>
  <c r="H64" i="39" s="1"/>
  <c r="G59" i="39"/>
  <c r="G64" i="39" s="1"/>
  <c r="F59" i="39"/>
  <c r="F64" i="39" s="1"/>
  <c r="E59" i="39"/>
  <c r="E64" i="39" s="1"/>
  <c r="D59" i="39"/>
  <c r="D64" i="39" s="1"/>
  <c r="C59" i="39"/>
  <c r="B59" i="39"/>
  <c r="AW58" i="39"/>
  <c r="AW63" i="39" s="1"/>
  <c r="AV58" i="39"/>
  <c r="AU58" i="39"/>
  <c r="AU63" i="39" s="1"/>
  <c r="AT58" i="39"/>
  <c r="AT63" i="39" s="1"/>
  <c r="AS58" i="39"/>
  <c r="AS63" i="39" s="1"/>
  <c r="AR58" i="39"/>
  <c r="AR63" i="39" s="1"/>
  <c r="AQ58" i="39"/>
  <c r="AQ63" i="39" s="1"/>
  <c r="AP58" i="39"/>
  <c r="AP63" i="39" s="1"/>
  <c r="AO58" i="39"/>
  <c r="AO63" i="39" s="1"/>
  <c r="AN58" i="39"/>
  <c r="AK58" i="39"/>
  <c r="AK63" i="39" s="1"/>
  <c r="AJ58" i="39"/>
  <c r="AJ63" i="39" s="1"/>
  <c r="AI58" i="39"/>
  <c r="AI63" i="39" s="1"/>
  <c r="AH58" i="39"/>
  <c r="AG58" i="39"/>
  <c r="AG63" i="39" s="1"/>
  <c r="AF58" i="39"/>
  <c r="AF63" i="39" s="1"/>
  <c r="AE58" i="39"/>
  <c r="AD58" i="39"/>
  <c r="AD63" i="39" s="1"/>
  <c r="AC58" i="39"/>
  <c r="AC63" i="39" s="1"/>
  <c r="AB58" i="39"/>
  <c r="AB63" i="39" s="1"/>
  <c r="Y58" i="39"/>
  <c r="Y63" i="39" s="1"/>
  <c r="X58" i="39"/>
  <c r="W58" i="39"/>
  <c r="W63" i="39" s="1"/>
  <c r="V58" i="39"/>
  <c r="V63" i="39" s="1"/>
  <c r="U58" i="39"/>
  <c r="U63" i="39"/>
  <c r="T58" i="39"/>
  <c r="S58" i="39"/>
  <c r="S63" i="39" s="1"/>
  <c r="R58" i="39"/>
  <c r="R63" i="39" s="1"/>
  <c r="Q58" i="39"/>
  <c r="Q63" i="39" s="1"/>
  <c r="P58" i="39"/>
  <c r="P63" i="39" s="1"/>
  <c r="M58" i="39"/>
  <c r="M63" i="39" s="1"/>
  <c r="L58" i="39"/>
  <c r="L63" i="39"/>
  <c r="K58" i="39"/>
  <c r="K63" i="39" s="1"/>
  <c r="K66" i="39" s="1"/>
  <c r="J58" i="39"/>
  <c r="J63" i="39" s="1"/>
  <c r="I58" i="39"/>
  <c r="I63" i="39" s="1"/>
  <c r="H58" i="39"/>
  <c r="H63" i="39" s="1"/>
  <c r="G58" i="39"/>
  <c r="G63" i="39" s="1"/>
  <c r="F58" i="39"/>
  <c r="F63" i="39" s="1"/>
  <c r="F66" i="39" s="1"/>
  <c r="E58" i="39"/>
  <c r="E63" i="39" s="1"/>
  <c r="D58" i="39"/>
  <c r="D63" i="39" s="1"/>
  <c r="C58" i="39"/>
  <c r="B58" i="39"/>
  <c r="AW50" i="39"/>
  <c r="AW55" i="39" s="1"/>
  <c r="AV50" i="39"/>
  <c r="AV55" i="39" s="1"/>
  <c r="AU50" i="39"/>
  <c r="AU55" i="39" s="1"/>
  <c r="AT50" i="39"/>
  <c r="AT55" i="39" s="1"/>
  <c r="AS50" i="39"/>
  <c r="AS55" i="39" s="1"/>
  <c r="AR50" i="39"/>
  <c r="AR55" i="39" s="1"/>
  <c r="AQ50" i="39"/>
  <c r="AQ55" i="39" s="1"/>
  <c r="AP50" i="39"/>
  <c r="AP55" i="39" s="1"/>
  <c r="AO50" i="39"/>
  <c r="AO55" i="39" s="1"/>
  <c r="AN50" i="39"/>
  <c r="AN55" i="39" s="1"/>
  <c r="AK50" i="39"/>
  <c r="AK55" i="39" s="1"/>
  <c r="AJ50" i="39"/>
  <c r="AI50" i="39"/>
  <c r="AH50" i="39"/>
  <c r="AH55" i="39" s="1"/>
  <c r="AG50" i="39"/>
  <c r="AG55" i="39" s="1"/>
  <c r="AF50" i="39"/>
  <c r="AF55" i="39" s="1"/>
  <c r="AE50" i="39"/>
  <c r="AE55" i="39" s="1"/>
  <c r="AD50" i="39"/>
  <c r="AD55" i="39" s="1"/>
  <c r="AC50" i="39"/>
  <c r="AC55" i="39" s="1"/>
  <c r="AB50" i="39"/>
  <c r="AB55" i="39" s="1"/>
  <c r="Y50" i="39"/>
  <c r="Y55" i="39" s="1"/>
  <c r="X50" i="39"/>
  <c r="X55" i="39" s="1"/>
  <c r="W50" i="39"/>
  <c r="W55" i="39" s="1"/>
  <c r="V50" i="39"/>
  <c r="V55" i="39" s="1"/>
  <c r="U50" i="39"/>
  <c r="U55" i="39" s="1"/>
  <c r="T50" i="39"/>
  <c r="T55" i="39" s="1"/>
  <c r="S50" i="39"/>
  <c r="S55" i="39" s="1"/>
  <c r="R50" i="39"/>
  <c r="R55" i="39" s="1"/>
  <c r="Q50" i="39"/>
  <c r="P50" i="39"/>
  <c r="P55" i="39" s="1"/>
  <c r="M50" i="39"/>
  <c r="M55" i="39"/>
  <c r="L50" i="39"/>
  <c r="L55" i="39" s="1"/>
  <c r="K50" i="39"/>
  <c r="K55" i="39" s="1"/>
  <c r="J50" i="39"/>
  <c r="J55" i="39" s="1"/>
  <c r="I50" i="39"/>
  <c r="I55" i="39" s="1"/>
  <c r="H50" i="39"/>
  <c r="H55" i="39" s="1"/>
  <c r="G50" i="39"/>
  <c r="G55" i="39" s="1"/>
  <c r="F50" i="39"/>
  <c r="F55" i="39" s="1"/>
  <c r="E50" i="39"/>
  <c r="E55" i="39" s="1"/>
  <c r="D50" i="39"/>
  <c r="D55" i="39" s="1"/>
  <c r="C50" i="39"/>
  <c r="B50" i="39"/>
  <c r="B56" i="39"/>
  <c r="AW49" i="39"/>
  <c r="AW54" i="39" s="1"/>
  <c r="AV49" i="39"/>
  <c r="AU49" i="39"/>
  <c r="AU54" i="39" s="1"/>
  <c r="AT49" i="39"/>
  <c r="AT54" i="39" s="1"/>
  <c r="AS49" i="39"/>
  <c r="AS54" i="39" s="1"/>
  <c r="AR49" i="39"/>
  <c r="AR54" i="39" s="1"/>
  <c r="AQ49" i="39"/>
  <c r="AQ54" i="39" s="1"/>
  <c r="AP49" i="39"/>
  <c r="AP54" i="39" s="1"/>
  <c r="AO49" i="39"/>
  <c r="AO54" i="39" s="1"/>
  <c r="AN49" i="39"/>
  <c r="AN54" i="39" s="1"/>
  <c r="AN56" i="39" s="1"/>
  <c r="AK49" i="39"/>
  <c r="AK54" i="39" s="1"/>
  <c r="AJ49" i="39"/>
  <c r="AJ54" i="39" s="1"/>
  <c r="AI49" i="39"/>
  <c r="AI54" i="39" s="1"/>
  <c r="AH49" i="39"/>
  <c r="AH54" i="39" s="1"/>
  <c r="AG49" i="39"/>
  <c r="AG54" i="39" s="1"/>
  <c r="AF49" i="39"/>
  <c r="AE49" i="39"/>
  <c r="AE54" i="39" s="1"/>
  <c r="AD49" i="39"/>
  <c r="AD54" i="39" s="1"/>
  <c r="AC49" i="39"/>
  <c r="AC54" i="39" s="1"/>
  <c r="AB49" i="39"/>
  <c r="AB54" i="39" s="1"/>
  <c r="Y49" i="39"/>
  <c r="Y54" i="39" s="1"/>
  <c r="X49" i="39"/>
  <c r="X54" i="39" s="1"/>
  <c r="W49" i="39"/>
  <c r="W54" i="39" s="1"/>
  <c r="V49" i="39"/>
  <c r="V54" i="39" s="1"/>
  <c r="U49" i="39"/>
  <c r="U54" i="39"/>
  <c r="T49" i="39"/>
  <c r="T54" i="39" s="1"/>
  <c r="S49" i="39"/>
  <c r="S54" i="39" s="1"/>
  <c r="R49" i="39"/>
  <c r="R54" i="39" s="1"/>
  <c r="Q49" i="39"/>
  <c r="Q54" i="39" s="1"/>
  <c r="P49" i="39"/>
  <c r="P54" i="39" s="1"/>
  <c r="M49" i="39"/>
  <c r="M54" i="39" s="1"/>
  <c r="L49" i="39"/>
  <c r="L54" i="39" s="1"/>
  <c r="K49" i="39"/>
  <c r="K54" i="39"/>
  <c r="J49" i="39"/>
  <c r="J54" i="39" s="1"/>
  <c r="I49" i="39"/>
  <c r="I54" i="39" s="1"/>
  <c r="H49" i="39"/>
  <c r="H54" i="39" s="1"/>
  <c r="G49" i="39"/>
  <c r="G54" i="39" s="1"/>
  <c r="F49" i="39"/>
  <c r="F54" i="39" s="1"/>
  <c r="E49" i="39"/>
  <c r="E54" i="39" s="1"/>
  <c r="D49" i="39"/>
  <c r="D54" i="39" s="1"/>
  <c r="C49" i="39"/>
  <c r="B49" i="39"/>
  <c r="AW48" i="39"/>
  <c r="AW53" i="39" s="1"/>
  <c r="AV48" i="39"/>
  <c r="AV53" i="39" s="1"/>
  <c r="AU48" i="39"/>
  <c r="AU53" i="39" s="1"/>
  <c r="AT48" i="39"/>
  <c r="AT53" i="39" s="1"/>
  <c r="AT56" i="39" s="1"/>
  <c r="AS48" i="39"/>
  <c r="AS53" i="39" s="1"/>
  <c r="AR48" i="39"/>
  <c r="AR53" i="39" s="1"/>
  <c r="AQ48" i="39"/>
  <c r="AQ53" i="39" s="1"/>
  <c r="AP48" i="39"/>
  <c r="AO48" i="39"/>
  <c r="AO53" i="39" s="1"/>
  <c r="AN48" i="39"/>
  <c r="AN53" i="39" s="1"/>
  <c r="AK48" i="39"/>
  <c r="AK53" i="39" s="1"/>
  <c r="AJ48" i="39"/>
  <c r="AJ53" i="39" s="1"/>
  <c r="AI48" i="39"/>
  <c r="AI53" i="39" s="1"/>
  <c r="AH48" i="39"/>
  <c r="AH53" i="39" s="1"/>
  <c r="AG48" i="39"/>
  <c r="AG53" i="39" s="1"/>
  <c r="AF48" i="39"/>
  <c r="AF53" i="39" s="1"/>
  <c r="AE48" i="39"/>
  <c r="AE53" i="39" s="1"/>
  <c r="AD48" i="39"/>
  <c r="AD53" i="39" s="1"/>
  <c r="AC48" i="39"/>
  <c r="AB48" i="39"/>
  <c r="AB53" i="39" s="1"/>
  <c r="Y48" i="39"/>
  <c r="X48" i="39"/>
  <c r="X53" i="39" s="1"/>
  <c r="W48" i="39"/>
  <c r="W53" i="39"/>
  <c r="V48" i="39"/>
  <c r="V53" i="39" s="1"/>
  <c r="U48" i="39"/>
  <c r="U53" i="39"/>
  <c r="T48" i="39"/>
  <c r="T53" i="39" s="1"/>
  <c r="S48" i="39"/>
  <c r="S53" i="39" s="1"/>
  <c r="R48" i="39"/>
  <c r="R53" i="39" s="1"/>
  <c r="Q48" i="39"/>
  <c r="P48" i="39"/>
  <c r="P53" i="39" s="1"/>
  <c r="M48" i="39"/>
  <c r="M53" i="39"/>
  <c r="L48" i="39"/>
  <c r="K48" i="39"/>
  <c r="K53" i="39" s="1"/>
  <c r="J48" i="39"/>
  <c r="J53" i="39" s="1"/>
  <c r="I48" i="39"/>
  <c r="I53" i="39" s="1"/>
  <c r="H48" i="39"/>
  <c r="G48" i="39"/>
  <c r="F48" i="39"/>
  <c r="F53" i="39" s="1"/>
  <c r="F56" i="39" s="1"/>
  <c r="E48" i="39"/>
  <c r="E53" i="39" s="1"/>
  <c r="D48" i="39"/>
  <c r="D53" i="39"/>
  <c r="C48" i="39"/>
  <c r="B48" i="39"/>
  <c r="AW40" i="39"/>
  <c r="AW45" i="39" s="1"/>
  <c r="AV40" i="39"/>
  <c r="AU40" i="39"/>
  <c r="AU45" i="39" s="1"/>
  <c r="AT40" i="39"/>
  <c r="AT45" i="39" s="1"/>
  <c r="AS40" i="39"/>
  <c r="AS45" i="39" s="1"/>
  <c r="AR40" i="39"/>
  <c r="AR45" i="39" s="1"/>
  <c r="AQ40" i="39"/>
  <c r="AQ45" i="39" s="1"/>
  <c r="AP40" i="39"/>
  <c r="AP45" i="39" s="1"/>
  <c r="AO40" i="39"/>
  <c r="AN40" i="39"/>
  <c r="AK40" i="39"/>
  <c r="AK45" i="39" s="1"/>
  <c r="AJ40" i="39"/>
  <c r="AJ45" i="39" s="1"/>
  <c r="AI40" i="39"/>
  <c r="AI45" i="39" s="1"/>
  <c r="AH40" i="39"/>
  <c r="AH45" i="39" s="1"/>
  <c r="AG40" i="39"/>
  <c r="AG45" i="39" s="1"/>
  <c r="AF40" i="39"/>
  <c r="AE40" i="39"/>
  <c r="AE45" i="39" s="1"/>
  <c r="AD40" i="39"/>
  <c r="AD45" i="39" s="1"/>
  <c r="AC40" i="39"/>
  <c r="AC45" i="39" s="1"/>
  <c r="AB40" i="39"/>
  <c r="AB45" i="39" s="1"/>
  <c r="Y40" i="39"/>
  <c r="Y45" i="39"/>
  <c r="X40" i="39"/>
  <c r="X45" i="39" s="1"/>
  <c r="W40" i="39"/>
  <c r="W45" i="39"/>
  <c r="V40" i="39"/>
  <c r="V45" i="39" s="1"/>
  <c r="U40" i="39"/>
  <c r="U45" i="39" s="1"/>
  <c r="T40" i="39"/>
  <c r="T45" i="39" s="1"/>
  <c r="S40" i="39"/>
  <c r="S45" i="39" s="1"/>
  <c r="R40" i="39"/>
  <c r="R45" i="39" s="1"/>
  <c r="Q40" i="39"/>
  <c r="Q45" i="39" s="1"/>
  <c r="P40" i="39"/>
  <c r="P45" i="39" s="1"/>
  <c r="M40" i="39"/>
  <c r="M45" i="39"/>
  <c r="L40" i="39"/>
  <c r="L45" i="39" s="1"/>
  <c r="K40" i="39"/>
  <c r="K45" i="39" s="1"/>
  <c r="J40" i="39"/>
  <c r="I40" i="39"/>
  <c r="I45" i="39" s="1"/>
  <c r="H40" i="39"/>
  <c r="H45" i="39" s="1"/>
  <c r="G40" i="39"/>
  <c r="G45" i="39"/>
  <c r="F40" i="39"/>
  <c r="F45" i="39" s="1"/>
  <c r="E40" i="39"/>
  <c r="E45" i="39"/>
  <c r="D40" i="39"/>
  <c r="D45" i="39" s="1"/>
  <c r="C40" i="39"/>
  <c r="B40" i="39"/>
  <c r="AW39" i="39"/>
  <c r="AW44" i="39" s="1"/>
  <c r="AV39" i="39"/>
  <c r="AV44" i="39" s="1"/>
  <c r="AU39" i="39"/>
  <c r="AU44" i="39" s="1"/>
  <c r="AT39" i="39"/>
  <c r="AS39" i="39"/>
  <c r="AS44" i="39" s="1"/>
  <c r="AR39" i="39"/>
  <c r="AR44" i="39" s="1"/>
  <c r="AQ39" i="39"/>
  <c r="AQ44" i="39" s="1"/>
  <c r="AP39" i="39"/>
  <c r="AP44" i="39" s="1"/>
  <c r="AO39" i="39"/>
  <c r="AO44" i="39" s="1"/>
  <c r="AN39" i="39"/>
  <c r="AN44" i="39" s="1"/>
  <c r="AK39" i="39"/>
  <c r="AK44" i="39" s="1"/>
  <c r="AJ39" i="39"/>
  <c r="AJ44" i="39" s="1"/>
  <c r="AI39" i="39"/>
  <c r="AI44" i="39" s="1"/>
  <c r="AH39" i="39"/>
  <c r="AG39" i="39"/>
  <c r="AG44" i="39" s="1"/>
  <c r="AF39" i="39"/>
  <c r="AF44" i="39" s="1"/>
  <c r="AE39" i="39"/>
  <c r="AE44" i="39" s="1"/>
  <c r="AD39" i="39"/>
  <c r="AD44" i="39" s="1"/>
  <c r="AC39" i="39"/>
  <c r="AC44" i="39" s="1"/>
  <c r="AB39" i="39"/>
  <c r="AB44" i="39" s="1"/>
  <c r="Y39" i="39"/>
  <c r="Y44" i="39" s="1"/>
  <c r="X39" i="39"/>
  <c r="X44" i="39" s="1"/>
  <c r="W39" i="39"/>
  <c r="W44" i="39" s="1"/>
  <c r="V39" i="39"/>
  <c r="V44" i="39" s="1"/>
  <c r="U39" i="39"/>
  <c r="U44" i="39" s="1"/>
  <c r="T39" i="39"/>
  <c r="S39" i="39"/>
  <c r="S44" i="39"/>
  <c r="R39" i="39"/>
  <c r="R44" i="39" s="1"/>
  <c r="Q39" i="39"/>
  <c r="Q44" i="39" s="1"/>
  <c r="P39" i="39"/>
  <c r="P44" i="39" s="1"/>
  <c r="M39" i="39"/>
  <c r="M44" i="39"/>
  <c r="L39" i="39"/>
  <c r="L44" i="39" s="1"/>
  <c r="K39" i="39"/>
  <c r="K44" i="39"/>
  <c r="J39" i="39"/>
  <c r="J44" i="39" s="1"/>
  <c r="I39" i="39"/>
  <c r="I44" i="39" s="1"/>
  <c r="H39" i="39"/>
  <c r="H44" i="39" s="1"/>
  <c r="G39" i="39"/>
  <c r="G44" i="39" s="1"/>
  <c r="F39" i="39"/>
  <c r="F44" i="39" s="1"/>
  <c r="F46" i="39" s="1"/>
  <c r="E39" i="39"/>
  <c r="E44" i="39" s="1"/>
  <c r="D39" i="39"/>
  <c r="D44" i="39" s="1"/>
  <c r="D46" i="39" s="1"/>
  <c r="C39" i="39"/>
  <c r="B39" i="39"/>
  <c r="AW38" i="39"/>
  <c r="AW43" i="39" s="1"/>
  <c r="AV38" i="39"/>
  <c r="AV43" i="39" s="1"/>
  <c r="AU38" i="39"/>
  <c r="AU43" i="39" s="1"/>
  <c r="AT38" i="39"/>
  <c r="AT43" i="39" s="1"/>
  <c r="AS38" i="39"/>
  <c r="AS43" i="39" s="1"/>
  <c r="AR38" i="39"/>
  <c r="AR43" i="39" s="1"/>
  <c r="AQ38" i="39"/>
  <c r="AQ43" i="39" s="1"/>
  <c r="AP38" i="39"/>
  <c r="AP43" i="39" s="1"/>
  <c r="AO38" i="39"/>
  <c r="AO43" i="39" s="1"/>
  <c r="AN38" i="39"/>
  <c r="AN43" i="39" s="1"/>
  <c r="AK38" i="39"/>
  <c r="AJ38" i="39"/>
  <c r="AJ43" i="39" s="1"/>
  <c r="AI38" i="39"/>
  <c r="AI43" i="39" s="1"/>
  <c r="AH38" i="39"/>
  <c r="AH43" i="39" s="1"/>
  <c r="AG38" i="39"/>
  <c r="AG43" i="39" s="1"/>
  <c r="AF38" i="39"/>
  <c r="AF43" i="39" s="1"/>
  <c r="AE38" i="39"/>
  <c r="AE43" i="39" s="1"/>
  <c r="AD38" i="39"/>
  <c r="AD43" i="39" s="1"/>
  <c r="AC38" i="39"/>
  <c r="AB38" i="39"/>
  <c r="AB43" i="39" s="1"/>
  <c r="Y38" i="39"/>
  <c r="Y43" i="39" s="1"/>
  <c r="X38" i="39"/>
  <c r="X43" i="39" s="1"/>
  <c r="W38" i="39"/>
  <c r="W43" i="39"/>
  <c r="V38" i="39"/>
  <c r="V43" i="39" s="1"/>
  <c r="U38" i="39"/>
  <c r="U43" i="39" s="1"/>
  <c r="T38" i="39"/>
  <c r="T43" i="39" s="1"/>
  <c r="S38" i="39"/>
  <c r="S43" i="39" s="1"/>
  <c r="R38" i="39"/>
  <c r="R43" i="39" s="1"/>
  <c r="Q38" i="39"/>
  <c r="Q43" i="39" s="1"/>
  <c r="P38" i="39"/>
  <c r="P43" i="39" s="1"/>
  <c r="P46" i="39" s="1"/>
  <c r="M38" i="39"/>
  <c r="M43" i="39" s="1"/>
  <c r="L38" i="39"/>
  <c r="L43" i="39" s="1"/>
  <c r="K38" i="39"/>
  <c r="K43" i="39" s="1"/>
  <c r="J38" i="39"/>
  <c r="J43" i="39" s="1"/>
  <c r="I38" i="39"/>
  <c r="I43" i="39" s="1"/>
  <c r="H38" i="39"/>
  <c r="H43" i="39" s="1"/>
  <c r="G38" i="39"/>
  <c r="G43" i="39" s="1"/>
  <c r="F38" i="39"/>
  <c r="F43" i="39" s="1"/>
  <c r="E38" i="39"/>
  <c r="E43" i="39" s="1"/>
  <c r="E46" i="39" s="1"/>
  <c r="D38" i="39"/>
  <c r="D43" i="39" s="1"/>
  <c r="C38" i="39"/>
  <c r="B38" i="39"/>
  <c r="AW30" i="39"/>
  <c r="AV30" i="39"/>
  <c r="AU30" i="39"/>
  <c r="AT30" i="39"/>
  <c r="AS30" i="39"/>
  <c r="AR30" i="39"/>
  <c r="AQ30" i="39"/>
  <c r="AP30" i="39"/>
  <c r="AO30" i="39"/>
  <c r="AN30" i="39"/>
  <c r="AK30" i="39"/>
  <c r="AK35" i="39" s="1"/>
  <c r="AJ30" i="39"/>
  <c r="AJ35" i="39" s="1"/>
  <c r="AI30" i="39"/>
  <c r="AI35" i="39" s="1"/>
  <c r="AH30" i="39"/>
  <c r="AH35" i="39" s="1"/>
  <c r="AG30" i="39"/>
  <c r="AG35" i="39" s="1"/>
  <c r="AF30" i="39"/>
  <c r="AF35" i="39" s="1"/>
  <c r="AE30" i="39"/>
  <c r="AE35" i="39" s="1"/>
  <c r="AD30" i="39"/>
  <c r="AC30" i="39"/>
  <c r="AC35" i="39" s="1"/>
  <c r="AB30" i="39"/>
  <c r="AB35" i="39" s="1"/>
  <c r="Y30" i="39"/>
  <c r="Y35" i="39" s="1"/>
  <c r="X30" i="39"/>
  <c r="X35" i="39"/>
  <c r="W30" i="39"/>
  <c r="W35" i="39" s="1"/>
  <c r="V30" i="39"/>
  <c r="V35" i="39" s="1"/>
  <c r="U30" i="39"/>
  <c r="U35" i="39" s="1"/>
  <c r="T30" i="39"/>
  <c r="T35" i="39" s="1"/>
  <c r="S30" i="39"/>
  <c r="S35" i="39" s="1"/>
  <c r="R30" i="39"/>
  <c r="R35" i="39" s="1"/>
  <c r="Q30" i="39"/>
  <c r="Q35" i="39" s="1"/>
  <c r="P30" i="39"/>
  <c r="P35" i="39"/>
  <c r="M30" i="39"/>
  <c r="M35" i="39" s="1"/>
  <c r="L30" i="39"/>
  <c r="L35" i="39"/>
  <c r="K30" i="39"/>
  <c r="K35" i="39" s="1"/>
  <c r="J30" i="39"/>
  <c r="J35" i="39" s="1"/>
  <c r="I30" i="39"/>
  <c r="I35" i="39" s="1"/>
  <c r="H30" i="39"/>
  <c r="H35" i="39" s="1"/>
  <c r="G30" i="39"/>
  <c r="G35" i="39" s="1"/>
  <c r="F30" i="39"/>
  <c r="F35" i="39" s="1"/>
  <c r="E30" i="39"/>
  <c r="E35" i="39" s="1"/>
  <c r="D30" i="39"/>
  <c r="D35" i="39" s="1"/>
  <c r="C30" i="39"/>
  <c r="B30" i="39"/>
  <c r="B36" i="39"/>
  <c r="AW29" i="39"/>
  <c r="AV29" i="39"/>
  <c r="AU29" i="39"/>
  <c r="AT29" i="39"/>
  <c r="AS29" i="39"/>
  <c r="AR29" i="39"/>
  <c r="AQ29" i="39"/>
  <c r="AP29" i="39"/>
  <c r="AO29" i="39"/>
  <c r="AN29" i="39"/>
  <c r="AK29" i="39"/>
  <c r="AK34" i="39" s="1"/>
  <c r="AJ29" i="39"/>
  <c r="AJ34" i="39" s="1"/>
  <c r="AI29" i="39"/>
  <c r="AI34" i="39" s="1"/>
  <c r="AH29" i="39"/>
  <c r="AH34" i="39" s="1"/>
  <c r="AG29" i="39"/>
  <c r="AG34" i="39" s="1"/>
  <c r="AF29" i="39"/>
  <c r="AF34" i="39" s="1"/>
  <c r="AE29" i="39"/>
  <c r="AE34" i="39" s="1"/>
  <c r="AD29" i="39"/>
  <c r="AD34" i="39" s="1"/>
  <c r="AC29" i="39"/>
  <c r="AC34" i="39" s="1"/>
  <c r="AB29" i="39"/>
  <c r="Y29" i="39"/>
  <c r="Y34" i="39" s="1"/>
  <c r="X29" i="39"/>
  <c r="X34" i="39" s="1"/>
  <c r="W29" i="39"/>
  <c r="W34" i="39" s="1"/>
  <c r="V29" i="39"/>
  <c r="V34" i="39"/>
  <c r="U29" i="39"/>
  <c r="U34" i="39" s="1"/>
  <c r="T29" i="39"/>
  <c r="T34" i="39" s="1"/>
  <c r="S29" i="39"/>
  <c r="S34" i="39" s="1"/>
  <c r="R29" i="39"/>
  <c r="R34" i="39" s="1"/>
  <c r="Q29" i="39"/>
  <c r="Q34" i="39" s="1"/>
  <c r="P29" i="39"/>
  <c r="P34" i="39"/>
  <c r="M29" i="39"/>
  <c r="M34" i="39" s="1"/>
  <c r="L29" i="39"/>
  <c r="L34" i="39"/>
  <c r="K29" i="39"/>
  <c r="K34" i="39" s="1"/>
  <c r="J29" i="39"/>
  <c r="J34" i="39" s="1"/>
  <c r="I29" i="39"/>
  <c r="I34" i="39" s="1"/>
  <c r="H29" i="39"/>
  <c r="H34" i="39" s="1"/>
  <c r="G29" i="39"/>
  <c r="G34" i="39" s="1"/>
  <c r="F29" i="39"/>
  <c r="F34" i="39" s="1"/>
  <c r="E29" i="39"/>
  <c r="E34" i="39" s="1"/>
  <c r="D29" i="39"/>
  <c r="D34" i="39" s="1"/>
  <c r="C29" i="39"/>
  <c r="B29" i="39"/>
  <c r="AW28" i="39"/>
  <c r="AV28" i="39"/>
  <c r="AU28" i="39"/>
  <c r="AT28" i="39"/>
  <c r="AS28" i="39"/>
  <c r="AR28" i="39"/>
  <c r="AQ28" i="39"/>
  <c r="AP28" i="39"/>
  <c r="AO28" i="39"/>
  <c r="AN28" i="39"/>
  <c r="AK28" i="39"/>
  <c r="AK33" i="39" s="1"/>
  <c r="AJ28" i="39"/>
  <c r="AJ33" i="39" s="1"/>
  <c r="AI28" i="39"/>
  <c r="AI33" i="39" s="1"/>
  <c r="AH28" i="39"/>
  <c r="AH33" i="39" s="1"/>
  <c r="AG28" i="39"/>
  <c r="AF28" i="39"/>
  <c r="AF33" i="39" s="1"/>
  <c r="AE28" i="39"/>
  <c r="AE33" i="39" s="1"/>
  <c r="AD28" i="39"/>
  <c r="AD33" i="39" s="1"/>
  <c r="AC28" i="39"/>
  <c r="AC33" i="39" s="1"/>
  <c r="AB28" i="39"/>
  <c r="AB33" i="39" s="1"/>
  <c r="Y28" i="39"/>
  <c r="Y33" i="39" s="1"/>
  <c r="X28" i="39"/>
  <c r="W28" i="39"/>
  <c r="W33" i="39" s="1"/>
  <c r="V28" i="39"/>
  <c r="V33" i="39" s="1"/>
  <c r="U28" i="39"/>
  <c r="U33" i="39" s="1"/>
  <c r="T28" i="39"/>
  <c r="T33" i="39" s="1"/>
  <c r="S28" i="39"/>
  <c r="S33" i="39" s="1"/>
  <c r="R28" i="39"/>
  <c r="R33" i="39" s="1"/>
  <c r="Q28" i="39"/>
  <c r="Q33" i="39" s="1"/>
  <c r="P28" i="39"/>
  <c r="M28" i="39"/>
  <c r="M33" i="39"/>
  <c r="L28" i="39"/>
  <c r="L33" i="39" s="1"/>
  <c r="K28" i="39"/>
  <c r="K33" i="39" s="1"/>
  <c r="J28" i="39"/>
  <c r="I28" i="39"/>
  <c r="I33" i="39" s="1"/>
  <c r="I36" i="39" s="1"/>
  <c r="H28" i="39"/>
  <c r="H33" i="39" s="1"/>
  <c r="G28" i="39"/>
  <c r="G33" i="39" s="1"/>
  <c r="G36" i="39" s="1"/>
  <c r="F28" i="39"/>
  <c r="F33" i="39" s="1"/>
  <c r="E28" i="39"/>
  <c r="E33" i="39" s="1"/>
  <c r="D28" i="39"/>
  <c r="D33" i="39" s="1"/>
  <c r="C28" i="39"/>
  <c r="B28" i="39"/>
  <c r="AW20" i="39"/>
  <c r="AW25" i="39" s="1"/>
  <c r="AV20" i="39"/>
  <c r="AV25" i="39" s="1"/>
  <c r="AU20" i="39"/>
  <c r="AU25" i="39" s="1"/>
  <c r="AT20" i="39"/>
  <c r="AT25" i="39" s="1"/>
  <c r="AS20" i="39"/>
  <c r="AS25" i="39" s="1"/>
  <c r="AR20" i="39"/>
  <c r="AR25" i="39" s="1"/>
  <c r="AQ20" i="39"/>
  <c r="AQ25" i="39" s="1"/>
  <c r="AP20" i="39"/>
  <c r="AP25" i="39" s="1"/>
  <c r="AO20" i="39"/>
  <c r="AO25" i="39" s="1"/>
  <c r="AN20" i="39"/>
  <c r="AK20" i="39"/>
  <c r="AK25" i="39" s="1"/>
  <c r="AJ20" i="39"/>
  <c r="AJ25" i="39" s="1"/>
  <c r="AI20" i="39"/>
  <c r="AI25" i="39" s="1"/>
  <c r="AH20" i="39"/>
  <c r="AH25" i="39" s="1"/>
  <c r="AG20" i="39"/>
  <c r="AF20" i="39"/>
  <c r="AF25" i="39" s="1"/>
  <c r="AE20" i="39"/>
  <c r="AE25" i="39" s="1"/>
  <c r="AD20" i="39"/>
  <c r="AD25" i="39" s="1"/>
  <c r="AC20" i="39"/>
  <c r="AC25" i="39" s="1"/>
  <c r="AB20" i="39"/>
  <c r="AB25" i="39" s="1"/>
  <c r="Y20" i="39"/>
  <c r="Y25" i="39" s="1"/>
  <c r="X20" i="39"/>
  <c r="X25" i="39"/>
  <c r="W20" i="39"/>
  <c r="W25" i="39" s="1"/>
  <c r="V20" i="39"/>
  <c r="V25" i="39" s="1"/>
  <c r="U20" i="39"/>
  <c r="U25" i="39"/>
  <c r="T20" i="39"/>
  <c r="T25" i="39" s="1"/>
  <c r="S20" i="39"/>
  <c r="S25" i="39" s="1"/>
  <c r="R20" i="39"/>
  <c r="R25" i="39" s="1"/>
  <c r="Q20" i="39"/>
  <c r="Q25" i="39" s="1"/>
  <c r="P20" i="39"/>
  <c r="P25" i="39"/>
  <c r="M20" i="39"/>
  <c r="M25" i="39" s="1"/>
  <c r="L20" i="39"/>
  <c r="L25" i="39" s="1"/>
  <c r="K20" i="39"/>
  <c r="K25" i="39"/>
  <c r="J20" i="39"/>
  <c r="J25" i="39" s="1"/>
  <c r="J26" i="39" s="1"/>
  <c r="I20" i="39"/>
  <c r="I25" i="39" s="1"/>
  <c r="H20" i="39"/>
  <c r="H25" i="39" s="1"/>
  <c r="G20" i="39"/>
  <c r="G25" i="39"/>
  <c r="F20" i="39"/>
  <c r="F25" i="39"/>
  <c r="E20" i="39"/>
  <c r="E25" i="39" s="1"/>
  <c r="D20" i="39"/>
  <c r="D25" i="39" s="1"/>
  <c r="C20" i="39"/>
  <c r="B20" i="39"/>
  <c r="B26" i="39" s="1"/>
  <c r="AW19" i="39"/>
  <c r="AW24" i="39" s="1"/>
  <c r="AV19" i="39"/>
  <c r="AV24" i="39" s="1"/>
  <c r="AU19" i="39"/>
  <c r="AU24" i="39" s="1"/>
  <c r="AT19" i="39"/>
  <c r="AT24" i="39" s="1"/>
  <c r="AS19" i="39"/>
  <c r="AS24" i="39" s="1"/>
  <c r="AR19" i="39"/>
  <c r="AR24" i="39" s="1"/>
  <c r="AQ19" i="39"/>
  <c r="AQ24" i="39" s="1"/>
  <c r="AP19" i="39"/>
  <c r="AP24" i="39" s="1"/>
  <c r="AO19" i="39"/>
  <c r="AO24" i="39" s="1"/>
  <c r="AN19" i="39"/>
  <c r="AN24" i="39" s="1"/>
  <c r="AK19" i="39"/>
  <c r="AK24" i="39" s="1"/>
  <c r="AJ19" i="39"/>
  <c r="AI19" i="39"/>
  <c r="AI24" i="39" s="1"/>
  <c r="AH19" i="39"/>
  <c r="AH24" i="39" s="1"/>
  <c r="AG19" i="39"/>
  <c r="AG24" i="39" s="1"/>
  <c r="AF19" i="39"/>
  <c r="AF24" i="39" s="1"/>
  <c r="AE19" i="39"/>
  <c r="AE24" i="39" s="1"/>
  <c r="AD19" i="39"/>
  <c r="AD24" i="39" s="1"/>
  <c r="AC19" i="39"/>
  <c r="AB19" i="39"/>
  <c r="AB24" i="39" s="1"/>
  <c r="Y19" i="39"/>
  <c r="Y24" i="39" s="1"/>
  <c r="X19" i="39"/>
  <c r="X24" i="39" s="1"/>
  <c r="W19" i="39"/>
  <c r="W24" i="39" s="1"/>
  <c r="V19" i="39"/>
  <c r="V24" i="39" s="1"/>
  <c r="U19" i="39"/>
  <c r="U24" i="39"/>
  <c r="T19" i="39"/>
  <c r="T24" i="39" s="1"/>
  <c r="S19" i="39"/>
  <c r="S24" i="39" s="1"/>
  <c r="R19" i="39"/>
  <c r="R24" i="39" s="1"/>
  <c r="Q19" i="39"/>
  <c r="Q24" i="39"/>
  <c r="P19" i="39"/>
  <c r="P24" i="39" s="1"/>
  <c r="M19" i="39"/>
  <c r="M24" i="39" s="1"/>
  <c r="L19" i="39"/>
  <c r="L24" i="39" s="1"/>
  <c r="K19" i="39"/>
  <c r="K24" i="39" s="1"/>
  <c r="J19" i="39"/>
  <c r="J24" i="39" s="1"/>
  <c r="I19" i="39"/>
  <c r="I24" i="39" s="1"/>
  <c r="H19" i="39"/>
  <c r="H24" i="39" s="1"/>
  <c r="G19" i="39"/>
  <c r="G24" i="39" s="1"/>
  <c r="F19" i="39"/>
  <c r="F24" i="39" s="1"/>
  <c r="F26" i="39" s="1"/>
  <c r="E19" i="39"/>
  <c r="E24" i="39" s="1"/>
  <c r="D19" i="39"/>
  <c r="D24" i="39" s="1"/>
  <c r="C19" i="39"/>
  <c r="B19" i="39"/>
  <c r="AW18" i="39"/>
  <c r="AW23" i="39" s="1"/>
  <c r="AV18" i="39"/>
  <c r="AU18" i="39"/>
  <c r="AU23" i="39" s="1"/>
  <c r="AT18" i="39"/>
  <c r="AT23" i="39" s="1"/>
  <c r="AS18" i="39"/>
  <c r="AR18" i="39"/>
  <c r="AR23" i="39" s="1"/>
  <c r="AQ18" i="39"/>
  <c r="AQ23" i="39" s="1"/>
  <c r="AP18" i="39"/>
  <c r="AP23" i="39" s="1"/>
  <c r="AO18" i="39"/>
  <c r="AO23" i="39" s="1"/>
  <c r="AN18" i="39"/>
  <c r="AN23" i="39" s="1"/>
  <c r="AK18" i="39"/>
  <c r="AK23" i="39" s="1"/>
  <c r="AJ18" i="39"/>
  <c r="AJ23" i="39" s="1"/>
  <c r="AI18" i="39"/>
  <c r="AI23" i="39" s="1"/>
  <c r="AH18" i="39"/>
  <c r="AH23" i="39" s="1"/>
  <c r="AG18" i="39"/>
  <c r="AG23" i="39" s="1"/>
  <c r="AF18" i="39"/>
  <c r="AF23" i="39" s="1"/>
  <c r="AE18" i="39"/>
  <c r="AD18" i="39"/>
  <c r="AD23" i="39" s="1"/>
  <c r="AC18" i="39"/>
  <c r="AC23" i="39" s="1"/>
  <c r="AB18" i="39"/>
  <c r="AB23" i="39" s="1"/>
  <c r="Y18" i="39"/>
  <c r="Y23" i="39" s="1"/>
  <c r="X18" i="39"/>
  <c r="X23" i="39" s="1"/>
  <c r="X26" i="39" s="1"/>
  <c r="W18" i="39"/>
  <c r="W23" i="39" s="1"/>
  <c r="V18" i="39"/>
  <c r="V23" i="39"/>
  <c r="U18" i="39"/>
  <c r="U23" i="39" s="1"/>
  <c r="T18" i="39"/>
  <c r="T23" i="39" s="1"/>
  <c r="S18" i="39"/>
  <c r="R18" i="39"/>
  <c r="R23" i="39" s="1"/>
  <c r="Q18" i="39"/>
  <c r="Q23" i="39" s="1"/>
  <c r="P18" i="39"/>
  <c r="P23" i="39" s="1"/>
  <c r="M18" i="39"/>
  <c r="M23" i="39" s="1"/>
  <c r="L18" i="39"/>
  <c r="L23" i="39" s="1"/>
  <c r="K18" i="39"/>
  <c r="K23" i="39" s="1"/>
  <c r="J18" i="39"/>
  <c r="J23" i="39" s="1"/>
  <c r="I18" i="39"/>
  <c r="I23" i="39" s="1"/>
  <c r="H18" i="39"/>
  <c r="H23" i="39" s="1"/>
  <c r="G18" i="39"/>
  <c r="G23" i="39"/>
  <c r="F18" i="39"/>
  <c r="F23" i="39" s="1"/>
  <c r="E18" i="39"/>
  <c r="E23" i="39" s="1"/>
  <c r="D18" i="39"/>
  <c r="D23" i="39" s="1"/>
  <c r="C18" i="39"/>
  <c r="B18" i="39"/>
  <c r="AW10" i="39"/>
  <c r="AW15" i="39" s="1"/>
  <c r="AV10" i="39"/>
  <c r="AV15" i="39" s="1"/>
  <c r="AU10" i="39"/>
  <c r="AU15" i="39" s="1"/>
  <c r="AT10" i="39"/>
  <c r="AT15" i="39" s="1"/>
  <c r="AS10" i="39"/>
  <c r="AS15" i="39" s="1"/>
  <c r="AR10" i="39"/>
  <c r="AQ10" i="39"/>
  <c r="AQ15" i="39" s="1"/>
  <c r="AP10" i="39"/>
  <c r="AP15" i="39" s="1"/>
  <c r="AO10" i="39"/>
  <c r="AO15" i="39" s="1"/>
  <c r="AN10" i="39"/>
  <c r="AN15" i="39" s="1"/>
  <c r="AK10" i="39"/>
  <c r="AK15" i="39" s="1"/>
  <c r="AJ10" i="39"/>
  <c r="AI10" i="39"/>
  <c r="AI15" i="39" s="1"/>
  <c r="AH10" i="39"/>
  <c r="AH15" i="39" s="1"/>
  <c r="AG10" i="39"/>
  <c r="AG15" i="39" s="1"/>
  <c r="AF10" i="39"/>
  <c r="AF15" i="39" s="1"/>
  <c r="AE10" i="39"/>
  <c r="AE15" i="39" s="1"/>
  <c r="AD10" i="39"/>
  <c r="AC10" i="39"/>
  <c r="AC15" i="39" s="1"/>
  <c r="AB10" i="39"/>
  <c r="AB15" i="39" s="1"/>
  <c r="Y10" i="39"/>
  <c r="Y15" i="39" s="1"/>
  <c r="X10" i="39"/>
  <c r="X15" i="39" s="1"/>
  <c r="W10" i="39"/>
  <c r="W15" i="39" s="1"/>
  <c r="V10" i="39"/>
  <c r="V15" i="39"/>
  <c r="U10" i="39"/>
  <c r="U15" i="39" s="1"/>
  <c r="T10" i="39"/>
  <c r="T15" i="39"/>
  <c r="S10" i="39"/>
  <c r="S15" i="39" s="1"/>
  <c r="R10" i="39"/>
  <c r="R15" i="39" s="1"/>
  <c r="Q10" i="39"/>
  <c r="Q15" i="39" s="1"/>
  <c r="P10" i="39"/>
  <c r="P15" i="39" s="1"/>
  <c r="M10" i="39"/>
  <c r="M15" i="39" s="1"/>
  <c r="L10" i="39"/>
  <c r="L15" i="39" s="1"/>
  <c r="K10" i="39"/>
  <c r="K15" i="39" s="1"/>
  <c r="J10" i="39"/>
  <c r="J15" i="39" s="1"/>
  <c r="I10" i="39"/>
  <c r="I15" i="39" s="1"/>
  <c r="H10" i="39"/>
  <c r="H15" i="39" s="1"/>
  <c r="G10" i="39"/>
  <c r="G15" i="39" s="1"/>
  <c r="F10" i="39"/>
  <c r="F15" i="39"/>
  <c r="E10" i="39"/>
  <c r="E15" i="39" s="1"/>
  <c r="D10" i="39"/>
  <c r="D15" i="39" s="1"/>
  <c r="C10" i="39"/>
  <c r="B10" i="39"/>
  <c r="B16" i="39"/>
  <c r="AW9" i="39"/>
  <c r="AW14" i="39" s="1"/>
  <c r="AV9" i="39"/>
  <c r="AV14" i="39" s="1"/>
  <c r="AU9" i="39"/>
  <c r="AU14" i="39" s="1"/>
  <c r="AT9" i="39"/>
  <c r="AS9" i="39"/>
  <c r="AS14" i="39" s="1"/>
  <c r="AR9" i="39"/>
  <c r="AR14" i="39" s="1"/>
  <c r="AQ9" i="39"/>
  <c r="AQ14" i="39" s="1"/>
  <c r="AP9" i="39"/>
  <c r="AP14" i="39" s="1"/>
  <c r="AO9" i="39"/>
  <c r="AO14" i="39" s="1"/>
  <c r="AN9" i="39"/>
  <c r="AN14" i="39" s="1"/>
  <c r="AK9" i="39"/>
  <c r="AK14" i="39" s="1"/>
  <c r="AJ9" i="39"/>
  <c r="AJ14" i="39" s="1"/>
  <c r="AI9" i="39"/>
  <c r="AI14" i="39" s="1"/>
  <c r="AH9" i="39"/>
  <c r="AH14" i="39" s="1"/>
  <c r="AG9" i="39"/>
  <c r="AG14" i="39" s="1"/>
  <c r="AF9" i="39"/>
  <c r="AE9" i="39"/>
  <c r="AE14" i="39" s="1"/>
  <c r="AD9" i="39"/>
  <c r="AD14" i="39" s="1"/>
  <c r="AC9" i="39"/>
  <c r="AC14" i="39" s="1"/>
  <c r="AB9" i="39"/>
  <c r="AB14" i="39" s="1"/>
  <c r="Y9" i="39"/>
  <c r="Y14" i="39" s="1"/>
  <c r="X9" i="39"/>
  <c r="X14" i="39" s="1"/>
  <c r="W9" i="39"/>
  <c r="W14" i="39" s="1"/>
  <c r="W16" i="39" s="1"/>
  <c r="V9" i="39"/>
  <c r="V14" i="39"/>
  <c r="U9" i="39"/>
  <c r="U14" i="39" s="1"/>
  <c r="T9" i="39"/>
  <c r="T14" i="39"/>
  <c r="S9" i="39"/>
  <c r="S14" i="39" s="1"/>
  <c r="R9" i="39"/>
  <c r="R14" i="39"/>
  <c r="Q9" i="39"/>
  <c r="Q14" i="39" s="1"/>
  <c r="P9" i="39"/>
  <c r="P14" i="39" s="1"/>
  <c r="M9" i="39"/>
  <c r="M14" i="39" s="1"/>
  <c r="M16" i="39" s="1"/>
  <c r="L9" i="39"/>
  <c r="L14" i="39" s="1"/>
  <c r="K9" i="39"/>
  <c r="K14" i="39" s="1"/>
  <c r="J9" i="39"/>
  <c r="J14" i="39" s="1"/>
  <c r="I9" i="39"/>
  <c r="I14" i="39"/>
  <c r="H9" i="39"/>
  <c r="H14" i="39" s="1"/>
  <c r="G9" i="39"/>
  <c r="G14" i="39" s="1"/>
  <c r="F9" i="39"/>
  <c r="F14" i="39" s="1"/>
  <c r="E9" i="39"/>
  <c r="E14" i="39" s="1"/>
  <c r="D9" i="39"/>
  <c r="D14" i="39" s="1"/>
  <c r="C9" i="39"/>
  <c r="B9" i="39"/>
  <c r="AW8" i="39"/>
  <c r="AW13" i="39" s="1"/>
  <c r="AV8" i="39"/>
  <c r="AV13" i="39" s="1"/>
  <c r="AU8" i="39"/>
  <c r="AU13" i="39" s="1"/>
  <c r="AT8" i="39"/>
  <c r="AT13" i="39" s="1"/>
  <c r="AS8" i="39"/>
  <c r="AR8" i="39"/>
  <c r="AR13" i="39" s="1"/>
  <c r="AQ8" i="39"/>
  <c r="AQ13" i="39" s="1"/>
  <c r="AP8" i="39"/>
  <c r="AP13" i="39" s="1"/>
  <c r="AO8" i="39"/>
  <c r="AO13" i="39" s="1"/>
  <c r="AN8" i="39"/>
  <c r="AK8" i="39"/>
  <c r="AK13" i="39" s="1"/>
  <c r="AJ8" i="39"/>
  <c r="AJ13" i="39" s="1"/>
  <c r="AI8" i="39"/>
  <c r="AI13" i="39" s="1"/>
  <c r="AH8" i="39"/>
  <c r="AH13" i="39" s="1"/>
  <c r="AG8" i="39"/>
  <c r="AG13" i="39" s="1"/>
  <c r="AF8" i="39"/>
  <c r="AF13" i="39" s="1"/>
  <c r="AE8" i="39"/>
  <c r="AE13" i="39" s="1"/>
  <c r="AD8" i="39"/>
  <c r="AD13" i="39" s="1"/>
  <c r="AC8" i="39"/>
  <c r="AC13" i="39" s="1"/>
  <c r="AB8" i="39"/>
  <c r="AB13" i="39" s="1"/>
  <c r="Y8" i="39"/>
  <c r="Y13" i="39" s="1"/>
  <c r="X8" i="39"/>
  <c r="X13" i="39" s="1"/>
  <c r="W8" i="39"/>
  <c r="W13" i="39"/>
  <c r="V8" i="39"/>
  <c r="V13" i="39" s="1"/>
  <c r="U8" i="39"/>
  <c r="U13" i="39"/>
  <c r="T8" i="39"/>
  <c r="T13" i="39" s="1"/>
  <c r="T16" i="39" s="1"/>
  <c r="S8" i="39"/>
  <c r="S13" i="39" s="1"/>
  <c r="R8" i="39"/>
  <c r="Q8" i="39"/>
  <c r="Q13" i="39" s="1"/>
  <c r="P8" i="39"/>
  <c r="P13" i="39" s="1"/>
  <c r="M8" i="39"/>
  <c r="M13" i="39" s="1"/>
  <c r="L8" i="39"/>
  <c r="L13" i="39" s="1"/>
  <c r="K8" i="39"/>
  <c r="K13" i="39" s="1"/>
  <c r="J8" i="39"/>
  <c r="J13" i="39" s="1"/>
  <c r="I8" i="39"/>
  <c r="I13" i="39" s="1"/>
  <c r="H8" i="39"/>
  <c r="H13" i="39" s="1"/>
  <c r="G8" i="39"/>
  <c r="G13" i="39" s="1"/>
  <c r="F8" i="39"/>
  <c r="F13" i="39" s="1"/>
  <c r="E8" i="39"/>
  <c r="E13" i="39" s="1"/>
  <c r="D8" i="39"/>
  <c r="D13" i="39" s="1"/>
  <c r="C8" i="39"/>
  <c r="B8" i="39"/>
  <c r="AW7" i="39"/>
  <c r="AV7" i="39"/>
  <c r="AU7" i="39"/>
  <c r="AT7" i="39"/>
  <c r="AS7" i="39"/>
  <c r="AR7" i="39"/>
  <c r="AQ7" i="39"/>
  <c r="AP7" i="39"/>
  <c r="AO7" i="39"/>
  <c r="AN7" i="39"/>
  <c r="AK7" i="39"/>
  <c r="AJ7" i="39"/>
  <c r="AI7" i="39"/>
  <c r="AH7" i="39"/>
  <c r="AG7" i="39"/>
  <c r="AF7" i="39"/>
  <c r="AE7" i="39"/>
  <c r="AD7" i="39"/>
  <c r="AC7" i="39"/>
  <c r="AB7" i="39"/>
  <c r="Y7" i="39"/>
  <c r="X7" i="39"/>
  <c r="W7" i="39"/>
  <c r="V7" i="39"/>
  <c r="U7" i="39"/>
  <c r="T7" i="39"/>
  <c r="S7" i="39"/>
  <c r="R7" i="39"/>
  <c r="Q7" i="39"/>
  <c r="P7" i="39"/>
  <c r="M7" i="39"/>
  <c r="L7" i="39"/>
  <c r="K7" i="39"/>
  <c r="J7" i="39"/>
  <c r="I7" i="39"/>
  <c r="H7" i="39"/>
  <c r="G7" i="39"/>
  <c r="F7" i="39"/>
  <c r="E7" i="39"/>
  <c r="D7" i="39"/>
  <c r="C7" i="39"/>
  <c r="B7" i="39"/>
  <c r="AK241" i="39"/>
  <c r="B166" i="39"/>
  <c r="B136" i="39"/>
  <c r="B116" i="39"/>
  <c r="B96" i="39"/>
  <c r="B76" i="39"/>
  <c r="B46" i="39"/>
  <c r="C240" i="38"/>
  <c r="B240" i="38"/>
  <c r="B246" i="38" s="1"/>
  <c r="C239" i="38"/>
  <c r="B239" i="38"/>
  <c r="C238" i="38"/>
  <c r="B238" i="38"/>
  <c r="C230" i="38"/>
  <c r="B230" i="38"/>
  <c r="B236" i="38" s="1"/>
  <c r="C229" i="38"/>
  <c r="B229" i="38"/>
  <c r="C228" i="38"/>
  <c r="B228" i="38"/>
  <c r="C220" i="38"/>
  <c r="B220" i="38"/>
  <c r="B226" i="38" s="1"/>
  <c r="C219" i="38"/>
  <c r="B219" i="38"/>
  <c r="C218" i="38"/>
  <c r="B218" i="38"/>
  <c r="C210" i="38"/>
  <c r="B210" i="38"/>
  <c r="B216" i="38" s="1"/>
  <c r="C209" i="38"/>
  <c r="B209" i="38"/>
  <c r="C208" i="38"/>
  <c r="B208" i="38"/>
  <c r="C200" i="38"/>
  <c r="B200" i="38"/>
  <c r="B206" i="38" s="1"/>
  <c r="C199" i="38"/>
  <c r="B199" i="38"/>
  <c r="C198" i="38"/>
  <c r="B198" i="38"/>
  <c r="C190" i="38"/>
  <c r="B190" i="38"/>
  <c r="B196" i="38" s="1"/>
  <c r="C189" i="38"/>
  <c r="B189" i="38"/>
  <c r="C188" i="38"/>
  <c r="B188" i="38"/>
  <c r="C180" i="38"/>
  <c r="B180" i="38"/>
  <c r="B186" i="38" s="1"/>
  <c r="C179" i="38"/>
  <c r="B179" i="38"/>
  <c r="C178" i="38"/>
  <c r="B178" i="38"/>
  <c r="C170" i="38"/>
  <c r="B170" i="38"/>
  <c r="B176" i="38" s="1"/>
  <c r="C169" i="38"/>
  <c r="B169" i="38"/>
  <c r="C168" i="38"/>
  <c r="B168" i="38"/>
  <c r="C160" i="38"/>
  <c r="B160" i="38"/>
  <c r="B166" i="38" s="1"/>
  <c r="C159" i="38"/>
  <c r="B159" i="38"/>
  <c r="C158" i="38"/>
  <c r="B158" i="38"/>
  <c r="C150" i="38"/>
  <c r="B150" i="38"/>
  <c r="B156" i="38" s="1"/>
  <c r="C149" i="38"/>
  <c r="B149" i="38"/>
  <c r="C148" i="38"/>
  <c r="B148" i="38"/>
  <c r="C140" i="38"/>
  <c r="B140" i="38"/>
  <c r="B146" i="38" s="1"/>
  <c r="C139" i="38"/>
  <c r="B139" i="38"/>
  <c r="C138" i="38"/>
  <c r="B138" i="38"/>
  <c r="C130" i="38"/>
  <c r="B130" i="38"/>
  <c r="B136" i="38" s="1"/>
  <c r="C129" i="38"/>
  <c r="B129" i="38"/>
  <c r="C128" i="38"/>
  <c r="B128" i="38"/>
  <c r="C120" i="38"/>
  <c r="B120" i="38"/>
  <c r="B126" i="38" s="1"/>
  <c r="C119" i="38"/>
  <c r="B119" i="38"/>
  <c r="C118" i="38"/>
  <c r="B118" i="38"/>
  <c r="C110" i="38"/>
  <c r="B110" i="38"/>
  <c r="B116" i="38" s="1"/>
  <c r="C109" i="38"/>
  <c r="B109" i="38"/>
  <c r="C108" i="38"/>
  <c r="B108" i="38"/>
  <c r="C100" i="38"/>
  <c r="B100" i="38"/>
  <c r="B106" i="38" s="1"/>
  <c r="C99" i="38"/>
  <c r="B99" i="38"/>
  <c r="C98" i="38"/>
  <c r="B98" i="38"/>
  <c r="C90" i="38"/>
  <c r="B90" i="38"/>
  <c r="B96" i="38" s="1"/>
  <c r="C89" i="38"/>
  <c r="B89" i="38"/>
  <c r="C88" i="38"/>
  <c r="B88" i="38"/>
  <c r="C80" i="38"/>
  <c r="B80" i="38"/>
  <c r="B86" i="38" s="1"/>
  <c r="C79" i="38"/>
  <c r="B79" i="38"/>
  <c r="C78" i="38"/>
  <c r="B78" i="38"/>
  <c r="C70" i="38"/>
  <c r="B70" i="38"/>
  <c r="B76" i="38" s="1"/>
  <c r="C69" i="38"/>
  <c r="B69" i="38"/>
  <c r="C68" i="38"/>
  <c r="B68" i="38"/>
  <c r="C60" i="38"/>
  <c r="B60" i="38"/>
  <c r="B66" i="38" s="1"/>
  <c r="C59" i="38"/>
  <c r="B59" i="38"/>
  <c r="C58" i="38"/>
  <c r="B58" i="38"/>
  <c r="C50" i="38"/>
  <c r="B50" i="38"/>
  <c r="B56" i="38" s="1"/>
  <c r="C49" i="38"/>
  <c r="B49" i="38"/>
  <c r="C48" i="38"/>
  <c r="B48" i="38"/>
  <c r="C40" i="38"/>
  <c r="B40" i="38"/>
  <c r="B46" i="38" s="1"/>
  <c r="C39" i="38"/>
  <c r="B39" i="38"/>
  <c r="C38" i="38"/>
  <c r="B38" i="38"/>
  <c r="C30" i="38"/>
  <c r="B30" i="38"/>
  <c r="B36" i="38" s="1"/>
  <c r="C29" i="38"/>
  <c r="B29" i="38"/>
  <c r="C28" i="38"/>
  <c r="B28" i="38"/>
  <c r="C20" i="38"/>
  <c r="B20" i="38"/>
  <c r="B26" i="38" s="1"/>
  <c r="C19" i="38"/>
  <c r="B19" i="38"/>
  <c r="C18" i="38"/>
  <c r="B18" i="38"/>
  <c r="B16" i="38"/>
  <c r="S231" i="39"/>
  <c r="M171" i="39"/>
  <c r="P106" i="39"/>
  <c r="M246" i="39"/>
  <c r="G221" i="39"/>
  <c r="AC241" i="39"/>
  <c r="M231" i="39"/>
  <c r="G211" i="39"/>
  <c r="AS171" i="39"/>
  <c r="AU241" i="39"/>
  <c r="Q211" i="39"/>
  <c r="Q176" i="39"/>
  <c r="S186" i="39"/>
  <c r="E206" i="39"/>
  <c r="M206" i="39"/>
  <c r="W206" i="39"/>
  <c r="I241" i="39"/>
  <c r="H216" i="39"/>
  <c r="S241" i="39"/>
  <c r="AR61" i="38"/>
  <c r="T136" i="39"/>
  <c r="K136" i="39"/>
  <c r="T146" i="39"/>
  <c r="D156" i="39"/>
  <c r="D246" i="39"/>
  <c r="H246" i="39"/>
  <c r="AP201" i="38"/>
  <c r="W236" i="39"/>
  <c r="AU31" i="39"/>
  <c r="U131" i="39"/>
  <c r="R81" i="39"/>
  <c r="Y131" i="39"/>
  <c r="K91" i="39"/>
  <c r="AW181" i="38"/>
  <c r="K131" i="39"/>
  <c r="Q171" i="39"/>
  <c r="W191" i="39"/>
  <c r="P61" i="39"/>
  <c r="AB81" i="39"/>
  <c r="I181" i="39"/>
  <c r="F226" i="39"/>
  <c r="T226" i="39"/>
  <c r="X121" i="39"/>
  <c r="W181" i="39"/>
  <c r="M191" i="39"/>
  <c r="P176" i="39"/>
  <c r="H206" i="39"/>
  <c r="V206" i="39"/>
  <c r="G216" i="39"/>
  <c r="F41" i="39"/>
  <c r="H191" i="39"/>
  <c r="AD201" i="39"/>
  <c r="Y211" i="39"/>
  <c r="E231" i="39"/>
  <c r="F121" i="39"/>
  <c r="W231" i="39"/>
  <c r="H81" i="39"/>
  <c r="T81" i="39"/>
  <c r="U211" i="39"/>
  <c r="I231" i="39"/>
  <c r="F206" i="39"/>
  <c r="W116" i="39"/>
  <c r="K186" i="39"/>
  <c r="R141" i="39"/>
  <c r="J156" i="39"/>
  <c r="H196" i="39"/>
  <c r="L196" i="39"/>
  <c r="P216" i="39"/>
  <c r="AF216" i="39"/>
  <c r="Y126" i="39"/>
  <c r="R144" i="39"/>
  <c r="R166" i="39"/>
  <c r="U94" i="39"/>
  <c r="M81" i="39"/>
  <c r="W81" i="39"/>
  <c r="M111" i="39"/>
  <c r="F161" i="39"/>
  <c r="AF171" i="39"/>
  <c r="T201" i="39"/>
  <c r="F201" i="39"/>
  <c r="L41" i="39"/>
  <c r="D81" i="39"/>
  <c r="H101" i="39"/>
  <c r="G131" i="39"/>
  <c r="H141" i="39"/>
  <c r="J141" i="39"/>
  <c r="G171" i="39"/>
  <c r="S171" i="39"/>
  <c r="P201" i="39"/>
  <c r="J201" i="39"/>
  <c r="I106" i="39"/>
  <c r="Q126" i="39"/>
  <c r="AH136" i="39"/>
  <c r="Q221" i="39"/>
  <c r="AU101" i="38"/>
  <c r="AS191" i="38"/>
  <c r="D41" i="39"/>
  <c r="D51" i="39"/>
  <c r="V81" i="39"/>
  <c r="R101" i="39"/>
  <c r="T141" i="39"/>
  <c r="I171" i="39"/>
  <c r="Y171" i="39"/>
  <c r="S181" i="39"/>
  <c r="X201" i="39"/>
  <c r="Y221" i="39"/>
  <c r="S21" i="39"/>
  <c r="AV236" i="40"/>
  <c r="X26" i="40"/>
  <c r="AV166" i="40"/>
  <c r="M36" i="39"/>
  <c r="G51" i="39"/>
  <c r="X36" i="40"/>
  <c r="G41" i="39"/>
  <c r="R56" i="39"/>
  <c r="I136" i="39"/>
  <c r="AB66" i="40"/>
  <c r="AH96" i="40"/>
  <c r="AS71" i="38"/>
  <c r="AS81" i="38"/>
  <c r="AV171" i="38"/>
  <c r="AN11" i="38"/>
  <c r="AT81" i="38"/>
  <c r="AV151" i="38"/>
  <c r="AU61" i="38"/>
  <c r="AT51" i="38"/>
  <c r="AO211" i="38"/>
  <c r="AO91" i="38"/>
  <c r="AN131" i="38"/>
  <c r="AV131" i="38"/>
  <c r="AO21" i="38"/>
  <c r="AT31" i="38"/>
  <c r="AR21" i="38"/>
  <c r="AU66" i="39"/>
  <c r="AP66" i="40"/>
  <c r="AN76" i="40"/>
  <c r="AN46" i="40"/>
  <c r="AJ26" i="40"/>
  <c r="AN11" i="40"/>
  <c r="AR11" i="40"/>
  <c r="Q21" i="40"/>
  <c r="U21" i="40"/>
  <c r="Y21" i="40"/>
  <c r="AE21" i="40"/>
  <c r="AI21" i="40"/>
  <c r="AO21" i="40"/>
  <c r="AS21" i="40"/>
  <c r="AW21" i="40"/>
  <c r="R31" i="40"/>
  <c r="V31" i="40"/>
  <c r="AB31" i="40"/>
  <c r="AJ31" i="40"/>
  <c r="AP31" i="40"/>
  <c r="AT31" i="40"/>
  <c r="S41" i="40"/>
  <c r="W41" i="40"/>
  <c r="AC41" i="40"/>
  <c r="AG41" i="40"/>
  <c r="AK41" i="40"/>
  <c r="AQ41" i="40"/>
  <c r="AU41" i="40"/>
  <c r="P51" i="40"/>
  <c r="X51" i="40"/>
  <c r="AD51" i="40"/>
  <c r="AH51" i="40"/>
  <c r="AR51" i="40"/>
  <c r="AV51" i="40"/>
  <c r="Q11" i="40"/>
  <c r="Y11" i="40"/>
  <c r="AE11" i="40"/>
  <c r="AI11" i="40"/>
  <c r="AO11" i="40"/>
  <c r="AS11" i="40"/>
  <c r="AW11" i="40"/>
  <c r="R21" i="40"/>
  <c r="AB21" i="40"/>
  <c r="AF21" i="40"/>
  <c r="AJ21" i="40"/>
  <c r="AT21" i="40"/>
  <c r="S31" i="40"/>
  <c r="W31" i="40"/>
  <c r="AC31" i="40"/>
  <c r="AG31" i="40"/>
  <c r="AK31" i="40"/>
  <c r="AQ31" i="40"/>
  <c r="AU31" i="40"/>
  <c r="P41" i="40"/>
  <c r="T41" i="40"/>
  <c r="X41" i="40"/>
  <c r="AH41" i="40"/>
  <c r="AN41" i="40"/>
  <c r="AR41" i="40"/>
  <c r="Q51" i="40"/>
  <c r="U51" i="40"/>
  <c r="Y51" i="40"/>
  <c r="AE51" i="40"/>
  <c r="AI51" i="40"/>
  <c r="AO51" i="40"/>
  <c r="AS51" i="40"/>
  <c r="AW51" i="40"/>
  <c r="V11" i="40"/>
  <c r="AP11" i="40"/>
  <c r="AT11" i="40"/>
  <c r="S21" i="40"/>
  <c r="W21" i="40"/>
  <c r="AC21" i="40"/>
  <c r="AG21" i="40"/>
  <c r="AK21" i="40"/>
  <c r="AQ21" i="40"/>
  <c r="AU21" i="40"/>
  <c r="P31" i="40"/>
  <c r="X31" i="40"/>
  <c r="AD31" i="40"/>
  <c r="AH31" i="40"/>
  <c r="AR31" i="40"/>
  <c r="AV31" i="40"/>
  <c r="Q41" i="40"/>
  <c r="U41" i="40"/>
  <c r="Y41" i="40"/>
  <c r="AE41" i="40"/>
  <c r="AI41" i="40"/>
  <c r="AO41" i="40"/>
  <c r="AS41" i="40"/>
  <c r="AW41" i="40"/>
  <c r="R51" i="40"/>
  <c r="AB51" i="40"/>
  <c r="AF51" i="40"/>
  <c r="AJ51" i="40"/>
  <c r="AT51" i="40"/>
  <c r="T66" i="40"/>
  <c r="R76" i="40"/>
  <c r="V96" i="40"/>
  <c r="W11" i="40"/>
  <c r="AC11" i="40"/>
  <c r="AQ11" i="40"/>
  <c r="AU11" i="40"/>
  <c r="P21" i="40"/>
  <c r="X21" i="40"/>
  <c r="AD21" i="40"/>
  <c r="AH21" i="40"/>
  <c r="AR21" i="40"/>
  <c r="AV21" i="40"/>
  <c r="Q31" i="40"/>
  <c r="U31" i="40"/>
  <c r="Y31" i="40"/>
  <c r="AE31" i="40"/>
  <c r="AI31" i="40"/>
  <c r="AO31" i="40"/>
  <c r="AS31" i="40"/>
  <c r="AW31" i="40"/>
  <c r="R41" i="40"/>
  <c r="AB41" i="40"/>
  <c r="AF41" i="40"/>
  <c r="AJ41" i="40"/>
  <c r="AT41" i="40"/>
  <c r="S51" i="40"/>
  <c r="W51" i="40"/>
  <c r="AC51" i="40"/>
  <c r="AG51" i="40"/>
  <c r="AK51" i="40"/>
  <c r="AQ51" i="40"/>
  <c r="AU51" i="40"/>
  <c r="S61" i="40"/>
  <c r="W61" i="40"/>
  <c r="AC61" i="40"/>
  <c r="AG61" i="40"/>
  <c r="AK61" i="40"/>
  <c r="AQ61" i="40"/>
  <c r="AU61" i="40"/>
  <c r="P71" i="40"/>
  <c r="T71" i="40"/>
  <c r="X71" i="40"/>
  <c r="AD71" i="40"/>
  <c r="AH71" i="40"/>
  <c r="AN71" i="40"/>
  <c r="AR71" i="40"/>
  <c r="AV71" i="40"/>
  <c r="Q81" i="40"/>
  <c r="U81" i="40"/>
  <c r="Y81" i="40"/>
  <c r="AE81" i="40"/>
  <c r="AJ81" i="40"/>
  <c r="AQ81" i="40"/>
  <c r="AW81" i="40"/>
  <c r="T91" i="40"/>
  <c r="AD91" i="40"/>
  <c r="AN91" i="40"/>
  <c r="AV91" i="40"/>
  <c r="AE101" i="40"/>
  <c r="AW101" i="40"/>
  <c r="P61" i="40"/>
  <c r="T61" i="40"/>
  <c r="X61" i="40"/>
  <c r="AD61" i="40"/>
  <c r="AH61" i="40"/>
  <c r="AN61" i="40"/>
  <c r="AR61" i="40"/>
  <c r="AV61" i="40"/>
  <c r="Q71" i="40"/>
  <c r="U71" i="40"/>
  <c r="Y71" i="40"/>
  <c r="AE71" i="40"/>
  <c r="AI71" i="40"/>
  <c r="AO71" i="40"/>
  <c r="AS71" i="40"/>
  <c r="AW71" i="40"/>
  <c r="R81" i="40"/>
  <c r="V81" i="40"/>
  <c r="AB81" i="40"/>
  <c r="AF81" i="40"/>
  <c r="AK81" i="40"/>
  <c r="AS81" i="40"/>
  <c r="V91" i="40"/>
  <c r="AF91" i="40"/>
  <c r="AP91" i="40"/>
  <c r="T106" i="40"/>
  <c r="AG101" i="40"/>
  <c r="Q61" i="40"/>
  <c r="U61" i="40"/>
  <c r="Y61" i="40"/>
  <c r="AE61" i="40"/>
  <c r="AI61" i="40"/>
  <c r="AO61" i="40"/>
  <c r="AS61" i="40"/>
  <c r="AW61" i="40"/>
  <c r="R71" i="40"/>
  <c r="V71" i="40"/>
  <c r="AB71" i="40"/>
  <c r="AF71" i="40"/>
  <c r="AJ71" i="40"/>
  <c r="AP71" i="40"/>
  <c r="AT71" i="40"/>
  <c r="S81" i="40"/>
  <c r="AC81" i="40"/>
  <c r="AT81" i="40"/>
  <c r="P91" i="40"/>
  <c r="X91" i="40"/>
  <c r="AH91" i="40"/>
  <c r="AR91" i="40"/>
  <c r="Q101" i="40"/>
  <c r="Y101" i="40"/>
  <c r="AI101" i="40"/>
  <c r="AS101" i="40"/>
  <c r="R61" i="40"/>
  <c r="V61" i="40"/>
  <c r="AB61" i="40"/>
  <c r="AF61" i="40"/>
  <c r="AJ61" i="40"/>
  <c r="AP61" i="40"/>
  <c r="AT61" i="40"/>
  <c r="S71" i="40"/>
  <c r="W71" i="40"/>
  <c r="AC71" i="40"/>
  <c r="AG71" i="40"/>
  <c r="AK71" i="40"/>
  <c r="AQ71" i="40"/>
  <c r="AU71" i="40"/>
  <c r="AH81" i="40"/>
  <c r="AN81" i="40"/>
  <c r="AR81" i="40"/>
  <c r="AV81" i="40"/>
  <c r="P81" i="40"/>
  <c r="T81" i="40"/>
  <c r="X81" i="40"/>
  <c r="AD81" i="40"/>
  <c r="AP81" i="40"/>
  <c r="AU81" i="40"/>
  <c r="R91" i="40"/>
  <c r="AB91" i="40"/>
  <c r="AJ91" i="40"/>
  <c r="AT91" i="40"/>
  <c r="W101" i="40"/>
  <c r="AQ101" i="40"/>
  <c r="AU116" i="40"/>
  <c r="P111" i="40"/>
  <c r="AH111" i="40"/>
  <c r="T136" i="40"/>
  <c r="AF131" i="40"/>
  <c r="AV106" i="40"/>
  <c r="S101" i="40"/>
  <c r="AC101" i="40"/>
  <c r="AK101" i="40"/>
  <c r="AU101" i="40"/>
  <c r="R111" i="40"/>
  <c r="AB111" i="40"/>
  <c r="AJ111" i="40"/>
  <c r="AT111" i="40"/>
  <c r="Y121" i="40"/>
  <c r="AS121" i="40"/>
  <c r="R131" i="40"/>
  <c r="AJ131" i="40"/>
  <c r="U161" i="40"/>
  <c r="AO161" i="40"/>
  <c r="W161" i="40"/>
  <c r="AQ161" i="40"/>
  <c r="W141" i="40"/>
  <c r="AG141" i="40"/>
  <c r="AQ141" i="40"/>
  <c r="AC141" i="40"/>
  <c r="Q181" i="40"/>
  <c r="U181" i="40"/>
  <c r="Y181" i="40"/>
  <c r="AI181" i="40"/>
  <c r="AO181" i="40"/>
  <c r="AS181" i="40"/>
  <c r="AW181" i="40"/>
  <c r="V111" i="40"/>
  <c r="AF111" i="40"/>
  <c r="AP111" i="40"/>
  <c r="AU141" i="40"/>
  <c r="S91" i="40"/>
  <c r="W91" i="40"/>
  <c r="AC91" i="40"/>
  <c r="AG91" i="40"/>
  <c r="AK91" i="40"/>
  <c r="AQ91" i="40"/>
  <c r="AU91" i="40"/>
  <c r="P101" i="40"/>
  <c r="T101" i="40"/>
  <c r="X101" i="40"/>
  <c r="AD101" i="40"/>
  <c r="AH101" i="40"/>
  <c r="AN101" i="40"/>
  <c r="AR101" i="40"/>
  <c r="AV101" i="40"/>
  <c r="Q111" i="40"/>
  <c r="U111" i="40"/>
  <c r="Y111" i="40"/>
  <c r="AE111" i="40"/>
  <c r="AI111" i="40"/>
  <c r="AO111" i="40"/>
  <c r="AS111" i="40"/>
  <c r="AW111" i="40"/>
  <c r="R121" i="40"/>
  <c r="V121" i="40"/>
  <c r="AB121" i="40"/>
  <c r="AF121" i="40"/>
  <c r="AJ121" i="40"/>
  <c r="AP121" i="40"/>
  <c r="AT121" i="40"/>
  <c r="S131" i="40"/>
  <c r="W131" i="40"/>
  <c r="AC131" i="40"/>
  <c r="AG131" i="40"/>
  <c r="AK131" i="40"/>
  <c r="AQ131" i="40"/>
  <c r="AU131" i="40"/>
  <c r="T146" i="40"/>
  <c r="AD151" i="40"/>
  <c r="AV151" i="40"/>
  <c r="P221" i="40"/>
  <c r="T221" i="40"/>
  <c r="AD221" i="40"/>
  <c r="AN221" i="40"/>
  <c r="AV221" i="40"/>
  <c r="AJ221" i="40"/>
  <c r="AT221" i="40"/>
  <c r="S121" i="40"/>
  <c r="W121" i="40"/>
  <c r="AC121" i="40"/>
  <c r="AG121" i="40"/>
  <c r="AK121" i="40"/>
  <c r="AQ121" i="40"/>
  <c r="AU121" i="40"/>
  <c r="P131" i="40"/>
  <c r="T131" i="40"/>
  <c r="X131" i="40"/>
  <c r="AD131" i="40"/>
  <c r="AH131" i="40"/>
  <c r="AN131" i="40"/>
  <c r="AR131" i="40"/>
  <c r="AV131" i="40"/>
  <c r="AW146" i="40"/>
  <c r="AG161" i="40"/>
  <c r="R191" i="40"/>
  <c r="V191" i="40"/>
  <c r="AB191" i="40"/>
  <c r="AB196" i="40"/>
  <c r="AF191" i="40"/>
  <c r="AJ191" i="40"/>
  <c r="AP191" i="40"/>
  <c r="AT191" i="40"/>
  <c r="Q91" i="40"/>
  <c r="U91" i="40"/>
  <c r="Y91" i="40"/>
  <c r="AE91" i="40"/>
  <c r="AI91" i="40"/>
  <c r="AO91" i="40"/>
  <c r="AS91" i="40"/>
  <c r="AW91" i="40"/>
  <c r="R101" i="40"/>
  <c r="V101" i="40"/>
  <c r="AB101" i="40"/>
  <c r="AF101" i="40"/>
  <c r="AJ101" i="40"/>
  <c r="AP101" i="40"/>
  <c r="AT101" i="40"/>
  <c r="S111" i="40"/>
  <c r="W111" i="40"/>
  <c r="AC111" i="40"/>
  <c r="AG111" i="40"/>
  <c r="AK111" i="40"/>
  <c r="AQ111" i="40"/>
  <c r="AU111" i="40"/>
  <c r="P121" i="40"/>
  <c r="T121" i="40"/>
  <c r="X121" i="40"/>
  <c r="AD121" i="40"/>
  <c r="AH121" i="40"/>
  <c r="AN121" i="40"/>
  <c r="AR121" i="40"/>
  <c r="AV121" i="40"/>
  <c r="Q131" i="40"/>
  <c r="U131" i="40"/>
  <c r="Y131" i="40"/>
  <c r="AE131" i="40"/>
  <c r="AI131" i="40"/>
  <c r="AO131" i="40"/>
  <c r="AS131" i="40"/>
  <c r="AW131" i="40"/>
  <c r="P176" i="40"/>
  <c r="T171" i="40"/>
  <c r="AD171" i="40"/>
  <c r="AD176" i="40"/>
  <c r="AN171" i="40"/>
  <c r="AV171" i="40"/>
  <c r="P141" i="40"/>
  <c r="T141" i="40"/>
  <c r="X141" i="40"/>
  <c r="AD141" i="40"/>
  <c r="AH141" i="40"/>
  <c r="AN141" i="40"/>
  <c r="AR141" i="40"/>
  <c r="AV141" i="40"/>
  <c r="Q151" i="40"/>
  <c r="U151" i="40"/>
  <c r="Y151" i="40"/>
  <c r="AE151" i="40"/>
  <c r="AI151" i="40"/>
  <c r="AO151" i="40"/>
  <c r="AS151" i="40"/>
  <c r="AW151" i="40"/>
  <c r="R166" i="40"/>
  <c r="R161" i="40"/>
  <c r="V161" i="40"/>
  <c r="AB166" i="40"/>
  <c r="AB161" i="40"/>
  <c r="AF161" i="40"/>
  <c r="AJ166" i="40"/>
  <c r="AJ161" i="40"/>
  <c r="AP161" i="40"/>
  <c r="AT166" i="40"/>
  <c r="AT161" i="40"/>
  <c r="AD161" i="40"/>
  <c r="AV161" i="40"/>
  <c r="R206" i="40"/>
  <c r="R201" i="40"/>
  <c r="AB206" i="40"/>
  <c r="AB201" i="40"/>
  <c r="AJ206" i="40"/>
  <c r="AJ201" i="40"/>
  <c r="AT201" i="40"/>
  <c r="Y216" i="40"/>
  <c r="Q141" i="40"/>
  <c r="U141" i="40"/>
  <c r="Y141" i="40"/>
  <c r="AE141" i="40"/>
  <c r="AI141" i="40"/>
  <c r="AO141" i="40"/>
  <c r="AS141" i="40"/>
  <c r="AW141" i="40"/>
  <c r="R151" i="40"/>
  <c r="V151" i="40"/>
  <c r="AB151" i="40"/>
  <c r="AF151" i="40"/>
  <c r="AJ151" i="40"/>
  <c r="AP151" i="40"/>
  <c r="AT151" i="40"/>
  <c r="AF176" i="40"/>
  <c r="V201" i="40"/>
  <c r="R141" i="40"/>
  <c r="V141" i="40"/>
  <c r="AB141" i="40"/>
  <c r="AF141" i="40"/>
  <c r="AJ141" i="40"/>
  <c r="AP141" i="40"/>
  <c r="AT141" i="40"/>
  <c r="S151" i="40"/>
  <c r="W151" i="40"/>
  <c r="AC151" i="40"/>
  <c r="AG151" i="40"/>
  <c r="AK151" i="40"/>
  <c r="AQ151" i="40"/>
  <c r="AU151" i="40"/>
  <c r="AV186" i="40"/>
  <c r="Q171" i="40"/>
  <c r="U171" i="40"/>
  <c r="Y171" i="40"/>
  <c r="AE171" i="40"/>
  <c r="AI171" i="40"/>
  <c r="AO171" i="40"/>
  <c r="AS171" i="40"/>
  <c r="AW171" i="40"/>
  <c r="R181" i="40"/>
  <c r="V181" i="40"/>
  <c r="AB181" i="40"/>
  <c r="AF181" i="40"/>
  <c r="AJ181" i="40"/>
  <c r="AP181" i="40"/>
  <c r="AT181" i="40"/>
  <c r="W191" i="40"/>
  <c r="AE191" i="40"/>
  <c r="AQ191" i="40"/>
  <c r="AW191" i="40"/>
  <c r="W201" i="40"/>
  <c r="AG201" i="40"/>
  <c r="AQ201" i="40"/>
  <c r="R171" i="40"/>
  <c r="V171" i="40"/>
  <c r="AB171" i="40"/>
  <c r="AF171" i="40"/>
  <c r="AJ171" i="40"/>
  <c r="AP171" i="40"/>
  <c r="AT171" i="40"/>
  <c r="S181" i="40"/>
  <c r="W181" i="40"/>
  <c r="AC181" i="40"/>
  <c r="AG181" i="40"/>
  <c r="AK181" i="40"/>
  <c r="AQ181" i="40"/>
  <c r="AU181" i="40"/>
  <c r="Y191" i="40"/>
  <c r="AS191" i="40"/>
  <c r="AF226" i="40"/>
  <c r="AP226" i="40"/>
  <c r="S171" i="40"/>
  <c r="W171" i="40"/>
  <c r="AK171" i="40"/>
  <c r="AQ171" i="40"/>
  <c r="AU171" i="40"/>
  <c r="P181" i="40"/>
  <c r="T181" i="40"/>
  <c r="X181" i="40"/>
  <c r="AH181" i="40"/>
  <c r="AR181" i="40"/>
  <c r="AV181" i="40"/>
  <c r="S211" i="40"/>
  <c r="X211" i="40"/>
  <c r="AE211" i="40"/>
  <c r="AK211" i="40"/>
  <c r="AS211" i="40"/>
  <c r="P231" i="40"/>
  <c r="AH231" i="40"/>
  <c r="AD201" i="40"/>
  <c r="AR216" i="40"/>
  <c r="AR211" i="40"/>
  <c r="Y211" i="40"/>
  <c r="AU211" i="40"/>
  <c r="V221" i="40"/>
  <c r="AF221" i="40"/>
  <c r="AP221" i="40"/>
  <c r="P246" i="40"/>
  <c r="P241" i="40"/>
  <c r="T241" i="40"/>
  <c r="X246" i="40"/>
  <c r="X241" i="40"/>
  <c r="AH246" i="40"/>
  <c r="AH241" i="40"/>
  <c r="AN241" i="40"/>
  <c r="AR246" i="40"/>
  <c r="AR241" i="40"/>
  <c r="P191" i="40"/>
  <c r="T191" i="40"/>
  <c r="X191" i="40"/>
  <c r="AD191" i="40"/>
  <c r="AH191" i="40"/>
  <c r="AN191" i="40"/>
  <c r="AR191" i="40"/>
  <c r="AV191" i="40"/>
  <c r="P211" i="40"/>
  <c r="U211" i="40"/>
  <c r="AH211" i="40"/>
  <c r="AO211" i="40"/>
  <c r="AW211" i="40"/>
  <c r="W226" i="40"/>
  <c r="R236" i="40"/>
  <c r="AJ236" i="40"/>
  <c r="AC246" i="40"/>
  <c r="Q221" i="40"/>
  <c r="U221" i="40"/>
  <c r="Y221" i="40"/>
  <c r="AE221" i="40"/>
  <c r="AI221" i="40"/>
  <c r="AO221" i="40"/>
  <c r="AS221" i="40"/>
  <c r="AW221" i="40"/>
  <c r="U231" i="40"/>
  <c r="AE231" i="40"/>
  <c r="AO231" i="40"/>
  <c r="AW231" i="40"/>
  <c r="R211" i="40"/>
  <c r="AJ211" i="40"/>
  <c r="S221" i="40"/>
  <c r="W221" i="40"/>
  <c r="AC221" i="40"/>
  <c r="AG221" i="40"/>
  <c r="AK221" i="40"/>
  <c r="AQ221" i="40"/>
  <c r="AU221" i="40"/>
  <c r="AG236" i="40"/>
  <c r="AU231" i="40"/>
  <c r="Q231" i="40"/>
  <c r="Y231" i="40"/>
  <c r="AI231" i="40"/>
  <c r="AS231" i="40"/>
  <c r="R231" i="40"/>
  <c r="V231" i="40"/>
  <c r="AF231" i="40"/>
  <c r="AJ231" i="40"/>
  <c r="AP231" i="40"/>
  <c r="AB246" i="40"/>
  <c r="AJ246" i="40"/>
  <c r="AP246" i="40"/>
  <c r="AT246" i="40"/>
  <c r="W241" i="40"/>
  <c r="AG241" i="40"/>
  <c r="AQ241" i="40"/>
  <c r="S231" i="40"/>
  <c r="W231" i="40"/>
  <c r="AC231" i="40"/>
  <c r="AG231" i="40"/>
  <c r="AK231" i="40"/>
  <c r="AQ231" i="40"/>
  <c r="Q241" i="40"/>
  <c r="U241" i="40"/>
  <c r="AE241" i="40"/>
  <c r="AI241" i="40"/>
  <c r="AO241" i="40"/>
  <c r="AS241" i="40"/>
  <c r="AW241" i="40"/>
  <c r="R241" i="40"/>
  <c r="AB241" i="40"/>
  <c r="AJ241" i="40"/>
  <c r="AP241" i="40"/>
  <c r="AT241" i="40"/>
  <c r="AW33" i="39"/>
  <c r="G53" i="39"/>
  <c r="U73" i="39"/>
  <c r="U76" i="39" s="1"/>
  <c r="E21" i="39"/>
  <c r="Q41" i="39"/>
  <c r="G71" i="39"/>
  <c r="K71" i="39"/>
  <c r="R13" i="39"/>
  <c r="R16" i="39" s="1"/>
  <c r="AS73" i="39"/>
  <c r="S23" i="39"/>
  <c r="Y53" i="39"/>
  <c r="Y41" i="39"/>
  <c r="E51" i="39"/>
  <c r="W51" i="39"/>
  <c r="Q53" i="39"/>
  <c r="S51" i="39"/>
  <c r="M51" i="39"/>
  <c r="Y36" i="39"/>
  <c r="D11" i="39"/>
  <c r="V11" i="39"/>
  <c r="I21" i="39"/>
  <c r="T31" i="39"/>
  <c r="V41" i="39"/>
  <c r="L46" i="39"/>
  <c r="I156" i="39"/>
  <c r="I151" i="39"/>
  <c r="AK156" i="39"/>
  <c r="E11" i="39"/>
  <c r="M11" i="39"/>
  <c r="W11" i="39"/>
  <c r="F21" i="39"/>
  <c r="J21" i="39"/>
  <c r="P21" i="39"/>
  <c r="T21" i="39"/>
  <c r="X21" i="39"/>
  <c r="AR21" i="39"/>
  <c r="Q31" i="39"/>
  <c r="U31" i="39"/>
  <c r="Y31" i="39"/>
  <c r="K41" i="39"/>
  <c r="R41" i="39"/>
  <c r="K51" i="39"/>
  <c r="R51" i="39"/>
  <c r="AE51" i="39"/>
  <c r="E81" i="39"/>
  <c r="P121" i="39"/>
  <c r="L11" i="39"/>
  <c r="AD41" i="39"/>
  <c r="M151" i="39"/>
  <c r="S151" i="39"/>
  <c r="AQ151" i="39"/>
  <c r="AQ156" i="39"/>
  <c r="F11" i="39"/>
  <c r="J11" i="39"/>
  <c r="P11" i="39"/>
  <c r="T11" i="39"/>
  <c r="X11" i="39"/>
  <c r="G21" i="39"/>
  <c r="K21" i="39"/>
  <c r="U21" i="39"/>
  <c r="AI21" i="39"/>
  <c r="D31" i="39"/>
  <c r="L31" i="39"/>
  <c r="R31" i="39"/>
  <c r="J56" i="39"/>
  <c r="T56" i="39"/>
  <c r="Q66" i="39"/>
  <c r="I81" i="39"/>
  <c r="H11" i="39"/>
  <c r="E151" i="39"/>
  <c r="E156" i="39"/>
  <c r="W151" i="39"/>
  <c r="W156" i="39"/>
  <c r="U11" i="39"/>
  <c r="Y11" i="39"/>
  <c r="L21" i="39"/>
  <c r="I31" i="39"/>
  <c r="M31" i="39"/>
  <c r="S31" i="39"/>
  <c r="AC31" i="39"/>
  <c r="AK31" i="39"/>
  <c r="G91" i="39"/>
  <c r="Q91" i="39"/>
  <c r="E41" i="39"/>
  <c r="I41" i="39"/>
  <c r="M41" i="39"/>
  <c r="S41" i="39"/>
  <c r="W41" i="39"/>
  <c r="AU41" i="39"/>
  <c r="P51" i="39"/>
  <c r="T51" i="39"/>
  <c r="K61" i="39"/>
  <c r="Q61" i="39"/>
  <c r="U61" i="39"/>
  <c r="AO61" i="39"/>
  <c r="D71" i="39"/>
  <c r="H71" i="39"/>
  <c r="L71" i="39"/>
  <c r="R71" i="39"/>
  <c r="V71" i="39"/>
  <c r="L81" i="39"/>
  <c r="J106" i="39"/>
  <c r="AV106" i="39"/>
  <c r="L101" i="39"/>
  <c r="E111" i="39"/>
  <c r="W111" i="39"/>
  <c r="M116" i="39"/>
  <c r="D61" i="39"/>
  <c r="R61" i="39"/>
  <c r="E71" i="39"/>
  <c r="I71" i="39"/>
  <c r="S71" i="39"/>
  <c r="D126" i="39"/>
  <c r="AJ126" i="39"/>
  <c r="G146" i="39"/>
  <c r="G141" i="39"/>
  <c r="K141" i="39"/>
  <c r="Q141" i="39"/>
  <c r="U146" i="39"/>
  <c r="U141" i="39"/>
  <c r="Y146" i="39"/>
  <c r="Y141" i="39"/>
  <c r="AS141" i="39"/>
  <c r="U156" i="39"/>
  <c r="I61" i="39"/>
  <c r="S61" i="39"/>
  <c r="AU61" i="39"/>
  <c r="F71" i="39"/>
  <c r="P71" i="39"/>
  <c r="X71" i="39"/>
  <c r="P81" i="39"/>
  <c r="H136" i="39"/>
  <c r="AF136" i="39"/>
  <c r="AJ136" i="39"/>
  <c r="AP136" i="39"/>
  <c r="AT136" i="39"/>
  <c r="K81" i="39"/>
  <c r="U81" i="39"/>
  <c r="AI81" i="39"/>
  <c r="H91" i="39"/>
  <c r="L91" i="39"/>
  <c r="AB91" i="39"/>
  <c r="I101" i="39"/>
  <c r="S101" i="39"/>
  <c r="AU101" i="39"/>
  <c r="F111" i="39"/>
  <c r="P111" i="39"/>
  <c r="T111" i="39"/>
  <c r="G121" i="39"/>
  <c r="Q121" i="39"/>
  <c r="Y121" i="39"/>
  <c r="AS121" i="39"/>
  <c r="D131" i="39"/>
  <c r="H131" i="39"/>
  <c r="L131" i="39"/>
  <c r="V131" i="39"/>
  <c r="AB131" i="39"/>
  <c r="AF131" i="39"/>
  <c r="AP131" i="39"/>
  <c r="AT131" i="39"/>
  <c r="D141" i="39"/>
  <c r="L141" i="39"/>
  <c r="V141" i="39"/>
  <c r="J161" i="39"/>
  <c r="AV161" i="39"/>
  <c r="F186" i="39"/>
  <c r="F181" i="39"/>
  <c r="J181" i="39"/>
  <c r="P181" i="39"/>
  <c r="T181" i="39"/>
  <c r="X181" i="39"/>
  <c r="AH181" i="39"/>
  <c r="E91" i="39"/>
  <c r="I91" i="39"/>
  <c r="M91" i="39"/>
  <c r="S91" i="39"/>
  <c r="F101" i="39"/>
  <c r="J101" i="39"/>
  <c r="P101" i="39"/>
  <c r="T101" i="39"/>
  <c r="X101" i="39"/>
  <c r="AD101" i="39"/>
  <c r="AV101" i="39"/>
  <c r="G111" i="39"/>
  <c r="Y111" i="39"/>
  <c r="D121" i="39"/>
  <c r="H121" i="39"/>
  <c r="L121" i="39"/>
  <c r="R121" i="39"/>
  <c r="V121" i="39"/>
  <c r="AB121" i="39"/>
  <c r="AJ121" i="39"/>
  <c r="E131" i="39"/>
  <c r="I131" i="39"/>
  <c r="M131" i="39"/>
  <c r="S131" i="39"/>
  <c r="W131" i="39"/>
  <c r="AQ131" i="39"/>
  <c r="M146" i="39"/>
  <c r="S146" i="39"/>
  <c r="W146" i="39"/>
  <c r="AU146" i="39"/>
  <c r="F141" i="39"/>
  <c r="P141" i="39"/>
  <c r="X141" i="39"/>
  <c r="G156" i="39"/>
  <c r="AI156" i="39"/>
  <c r="S176" i="39"/>
  <c r="I186" i="39"/>
  <c r="F91" i="39"/>
  <c r="P91" i="39"/>
  <c r="T91" i="39"/>
  <c r="X91" i="39"/>
  <c r="AH91" i="39"/>
  <c r="AR91" i="39"/>
  <c r="G101" i="39"/>
  <c r="Q101" i="39"/>
  <c r="U101" i="39"/>
  <c r="Y101" i="39"/>
  <c r="D111" i="39"/>
  <c r="H111" i="39"/>
  <c r="L111" i="39"/>
  <c r="R111" i="39"/>
  <c r="V111" i="39"/>
  <c r="E121" i="39"/>
  <c r="I121" i="39"/>
  <c r="M121" i="39"/>
  <c r="S121" i="39"/>
  <c r="W121" i="39"/>
  <c r="T131" i="39"/>
  <c r="AH131" i="39"/>
  <c r="J146" i="39"/>
  <c r="R156" i="39"/>
  <c r="V156" i="39"/>
  <c r="AB156" i="39"/>
  <c r="G166" i="39"/>
  <c r="Q166" i="39"/>
  <c r="U166" i="39"/>
  <c r="Y166" i="39"/>
  <c r="R186" i="39"/>
  <c r="I141" i="39"/>
  <c r="M141" i="39"/>
  <c r="S141" i="39"/>
  <c r="W141" i="39"/>
  <c r="AU141" i="39"/>
  <c r="F151" i="39"/>
  <c r="J151" i="39"/>
  <c r="P151" i="39"/>
  <c r="T151" i="39"/>
  <c r="X151" i="39"/>
  <c r="AH151" i="39"/>
  <c r="G161" i="39"/>
  <c r="K161" i="39"/>
  <c r="Q161" i="39"/>
  <c r="U161" i="39"/>
  <c r="Y161" i="39"/>
  <c r="H171" i="39"/>
  <c r="U171" i="39"/>
  <c r="AO171" i="39"/>
  <c r="G191" i="39"/>
  <c r="Q191" i="39"/>
  <c r="U191" i="39"/>
  <c r="Y196" i="39"/>
  <c r="Y191" i="39"/>
  <c r="AS191" i="39"/>
  <c r="AW191" i="39"/>
  <c r="G151" i="39"/>
  <c r="K151" i="39"/>
  <c r="Q151" i="39"/>
  <c r="U151" i="39"/>
  <c r="Y151" i="39"/>
  <c r="AI151" i="39"/>
  <c r="AS151" i="39"/>
  <c r="AW151" i="39"/>
  <c r="D161" i="39"/>
  <c r="H161" i="39"/>
  <c r="L161" i="39"/>
  <c r="V161" i="39"/>
  <c r="AB186" i="39"/>
  <c r="D151" i="39"/>
  <c r="L151" i="39"/>
  <c r="R151" i="39"/>
  <c r="V151" i="39"/>
  <c r="AB151" i="39"/>
  <c r="AP151" i="39"/>
  <c r="E161" i="39"/>
  <c r="I161" i="39"/>
  <c r="M161" i="39"/>
  <c r="S161" i="39"/>
  <c r="W161" i="39"/>
  <c r="K171" i="39"/>
  <c r="R171" i="39"/>
  <c r="AE171" i="39"/>
  <c r="E191" i="39"/>
  <c r="S196" i="39"/>
  <c r="J206" i="39"/>
  <c r="F171" i="39"/>
  <c r="J171" i="39"/>
  <c r="P171" i="39"/>
  <c r="T171" i="39"/>
  <c r="X171" i="39"/>
  <c r="G181" i="39"/>
  <c r="K181" i="39"/>
  <c r="U181" i="39"/>
  <c r="Y181" i="39"/>
  <c r="AI181" i="39"/>
  <c r="R196" i="39"/>
  <c r="R191" i="39"/>
  <c r="V191" i="39"/>
  <c r="D191" i="39"/>
  <c r="I191" i="39"/>
  <c r="E216" i="39"/>
  <c r="I216" i="39"/>
  <c r="M216" i="39"/>
  <c r="S216" i="39"/>
  <c r="K211" i="39"/>
  <c r="U226" i="39"/>
  <c r="Y226" i="39"/>
  <c r="D181" i="39"/>
  <c r="H181" i="39"/>
  <c r="L181" i="39"/>
  <c r="R181" i="39"/>
  <c r="V181" i="39"/>
  <c r="AB181" i="39"/>
  <c r="AJ181" i="39"/>
  <c r="S191" i="39"/>
  <c r="Q206" i="39"/>
  <c r="AO206" i="39"/>
  <c r="F216" i="39"/>
  <c r="Q226" i="39"/>
  <c r="F196" i="39"/>
  <c r="F191" i="39"/>
  <c r="J196" i="39"/>
  <c r="J191" i="39"/>
  <c r="P191" i="39"/>
  <c r="T196" i="39"/>
  <c r="T191" i="39"/>
  <c r="X196" i="39"/>
  <c r="X191" i="39"/>
  <c r="L191" i="39"/>
  <c r="E226" i="39"/>
  <c r="E221" i="39"/>
  <c r="I226" i="39"/>
  <c r="I221" i="39"/>
  <c r="M221" i="39"/>
  <c r="S226" i="39"/>
  <c r="S221" i="39"/>
  <c r="W226" i="39"/>
  <c r="W221" i="39"/>
  <c r="AC226" i="39"/>
  <c r="AQ221" i="39"/>
  <c r="F236" i="39"/>
  <c r="F231" i="39"/>
  <c r="J231" i="39"/>
  <c r="P231" i="39"/>
  <c r="T231" i="39"/>
  <c r="X231" i="39"/>
  <c r="AN231" i="39"/>
  <c r="G201" i="39"/>
  <c r="K201" i="39"/>
  <c r="Q201" i="39"/>
  <c r="U201" i="39"/>
  <c r="Y201" i="39"/>
  <c r="AW201" i="39"/>
  <c r="D211" i="39"/>
  <c r="H211" i="39"/>
  <c r="L211" i="39"/>
  <c r="V211" i="39"/>
  <c r="AF211" i="39"/>
  <c r="D201" i="39"/>
  <c r="H201" i="39"/>
  <c r="R201" i="39"/>
  <c r="V201" i="39"/>
  <c r="AF201" i="39"/>
  <c r="AJ201" i="39"/>
  <c r="E211" i="39"/>
  <c r="I211" i="39"/>
  <c r="M211" i="39"/>
  <c r="S211" i="39"/>
  <c r="W211" i="39"/>
  <c r="AC211" i="39"/>
  <c r="AQ211" i="39"/>
  <c r="AU211" i="39"/>
  <c r="K221" i="39"/>
  <c r="U221" i="39"/>
  <c r="AW221" i="39"/>
  <c r="D236" i="39"/>
  <c r="L236" i="39"/>
  <c r="AT231" i="39"/>
  <c r="F246" i="39"/>
  <c r="F241" i="39"/>
  <c r="J246" i="39"/>
  <c r="J241" i="39"/>
  <c r="P246" i="39"/>
  <c r="P241" i="39"/>
  <c r="T246" i="39"/>
  <c r="T241" i="39"/>
  <c r="X246" i="39"/>
  <c r="X241" i="39"/>
  <c r="AN246" i="39"/>
  <c r="E201" i="39"/>
  <c r="I201" i="39"/>
  <c r="M201" i="39"/>
  <c r="S201" i="39"/>
  <c r="W201" i="39"/>
  <c r="F211" i="39"/>
  <c r="J211" i="39"/>
  <c r="P211" i="39"/>
  <c r="T211" i="39"/>
  <c r="X211" i="39"/>
  <c r="AD211" i="39"/>
  <c r="L226" i="39"/>
  <c r="V226" i="39"/>
  <c r="AB226" i="39"/>
  <c r="F221" i="39"/>
  <c r="J221" i="39"/>
  <c r="P221" i="39"/>
  <c r="T221" i="39"/>
  <c r="X221" i="39"/>
  <c r="AH221" i="39"/>
  <c r="I246" i="39"/>
  <c r="L221" i="39"/>
  <c r="V221" i="39"/>
  <c r="AB221" i="39"/>
  <c r="AC246" i="39"/>
  <c r="AW236" i="39"/>
  <c r="G231" i="39"/>
  <c r="Q231" i="39"/>
  <c r="U231" i="39"/>
  <c r="Y231" i="39"/>
  <c r="AS231" i="39"/>
  <c r="AP246" i="39"/>
  <c r="E241" i="39"/>
  <c r="M241" i="39"/>
  <c r="W241" i="39"/>
  <c r="D231" i="39"/>
  <c r="H231" i="39"/>
  <c r="L231" i="39"/>
  <c r="R231" i="39"/>
  <c r="V231" i="39"/>
  <c r="AP231" i="39"/>
  <c r="G241" i="39"/>
  <c r="K241" i="39"/>
  <c r="Q241" i="39"/>
  <c r="U241" i="39"/>
  <c r="Y241" i="39"/>
  <c r="D241" i="39"/>
  <c r="H241" i="39"/>
  <c r="L241" i="39"/>
  <c r="R241" i="39"/>
  <c r="AP241" i="39"/>
  <c r="AQ11" i="38"/>
  <c r="AW21" i="38"/>
  <c r="AU111" i="38"/>
  <c r="AO11" i="38"/>
  <c r="AW11" i="38"/>
  <c r="AQ31" i="38"/>
  <c r="AQ41" i="38"/>
  <c r="AT41" i="38"/>
  <c r="AT91" i="38"/>
  <c r="AT11" i="38"/>
  <c r="AQ21" i="38"/>
  <c r="AN31" i="38"/>
  <c r="AR31" i="38"/>
  <c r="AN41" i="38"/>
  <c r="AR41" i="38"/>
  <c r="AV41" i="38"/>
  <c r="AR51" i="38"/>
  <c r="AO61" i="38"/>
  <c r="AW61" i="38"/>
  <c r="AP71" i="38"/>
  <c r="AO51" i="38"/>
  <c r="AW51" i="38"/>
  <c r="AP61" i="38"/>
  <c r="AT61" i="38"/>
  <c r="AU71" i="38"/>
  <c r="AN81" i="38"/>
  <c r="AW91" i="38"/>
  <c r="AR101" i="38"/>
  <c r="AS111" i="38"/>
  <c r="AO101" i="38"/>
  <c r="AW101" i="38"/>
  <c r="AP111" i="38"/>
  <c r="AP181" i="38"/>
  <c r="AT181" i="38"/>
  <c r="O26" i="12"/>
  <c r="O24" i="12"/>
  <c r="O23" i="12"/>
  <c r="O22" i="12"/>
  <c r="O21" i="12"/>
  <c r="O20" i="12"/>
  <c r="O19" i="12"/>
  <c r="O18" i="12"/>
  <c r="O17" i="12"/>
  <c r="O16" i="12"/>
  <c r="O15" i="12"/>
  <c r="O14" i="12"/>
  <c r="O13" i="12"/>
  <c r="O12" i="12"/>
  <c r="O11" i="12"/>
  <c r="O10" i="12"/>
  <c r="O9" i="12"/>
  <c r="O8" i="12"/>
  <c r="O7" i="12"/>
  <c r="E11" i="59"/>
  <c r="E10" i="59"/>
  <c r="K7" i="49"/>
  <c r="K18" i="49" s="1"/>
  <c r="K20" i="49" s="1"/>
  <c r="K31" i="49" s="1"/>
  <c r="K10" i="49"/>
  <c r="K21" i="49" s="1"/>
  <c r="K23" i="49" s="1"/>
  <c r="K32" i="49" s="1"/>
  <c r="C10" i="59" s="1"/>
  <c r="K13" i="49"/>
  <c r="K24" i="49" s="1"/>
  <c r="K26" i="49" s="1"/>
  <c r="K33" i="49" s="1"/>
  <c r="C11" i="59" s="1"/>
  <c r="D11" i="59"/>
  <c r="Q8" i="60"/>
  <c r="R8" i="60" s="1"/>
  <c r="T8" i="60" s="1"/>
  <c r="AA8" i="60" s="1"/>
  <c r="I19" i="55"/>
  <c r="J20" i="49"/>
  <c r="J31" i="49"/>
  <c r="J10" i="49"/>
  <c r="J21" i="49" s="1"/>
  <c r="J23" i="49" s="1"/>
  <c r="J32" i="49" s="1"/>
  <c r="J26" i="49"/>
  <c r="J33" i="49" s="1"/>
  <c r="I32" i="45"/>
  <c r="I31" i="45"/>
  <c r="I30" i="45"/>
  <c r="I29" i="45"/>
  <c r="I28" i="45"/>
  <c r="I27" i="45"/>
  <c r="I26" i="45"/>
  <c r="I25" i="45"/>
  <c r="I24" i="45"/>
  <c r="I23" i="45"/>
  <c r="I22" i="45"/>
  <c r="I21" i="45"/>
  <c r="I20" i="45"/>
  <c r="I19" i="45"/>
  <c r="I18" i="45"/>
  <c r="I17" i="45"/>
  <c r="I16" i="45"/>
  <c r="I13" i="45"/>
  <c r="I12" i="45"/>
  <c r="I11" i="45"/>
  <c r="I10" i="45"/>
  <c r="I7" i="45"/>
  <c r="I6" i="45"/>
  <c r="I5" i="45"/>
  <c r="I26" i="49"/>
  <c r="I33" i="49" s="1"/>
  <c r="H26" i="49"/>
  <c r="H33" i="49" s="1"/>
  <c r="G26" i="49"/>
  <c r="G33" i="49" s="1"/>
  <c r="F26" i="49"/>
  <c r="F33" i="49" s="1"/>
  <c r="E26" i="49"/>
  <c r="E33" i="49" s="1"/>
  <c r="D26" i="49"/>
  <c r="D33" i="49" s="1"/>
  <c r="I20" i="49"/>
  <c r="I31" i="49"/>
  <c r="H20" i="49"/>
  <c r="H31" i="49" s="1"/>
  <c r="G20" i="49"/>
  <c r="G31" i="49" s="1"/>
  <c r="G10" i="49"/>
  <c r="G21" i="49" s="1"/>
  <c r="G23" i="49" s="1"/>
  <c r="G32" i="49" s="1"/>
  <c r="F20" i="49"/>
  <c r="F31" i="49"/>
  <c r="E20" i="49"/>
  <c r="E31" i="49" s="1"/>
  <c r="D20" i="49"/>
  <c r="D31" i="49" s="1"/>
  <c r="J13" i="49"/>
  <c r="I13" i="49"/>
  <c r="H13" i="49"/>
  <c r="G13" i="49"/>
  <c r="F13" i="49"/>
  <c r="E13" i="49"/>
  <c r="D13" i="49"/>
  <c r="C13" i="49"/>
  <c r="C24" i="49" s="1"/>
  <c r="C26" i="49" s="1"/>
  <c r="C33" i="49" s="1"/>
  <c r="I10" i="49"/>
  <c r="I21" i="49" s="1"/>
  <c r="I23" i="49" s="1"/>
  <c r="I32" i="49" s="1"/>
  <c r="H10" i="49"/>
  <c r="H21" i="49" s="1"/>
  <c r="H23" i="49" s="1"/>
  <c r="H32" i="49" s="1"/>
  <c r="F10" i="49"/>
  <c r="F21" i="49" s="1"/>
  <c r="F23" i="49" s="1"/>
  <c r="F32" i="49" s="1"/>
  <c r="F34" i="49" s="1"/>
  <c r="E10" i="49"/>
  <c r="E21" i="49" s="1"/>
  <c r="E23" i="49" s="1"/>
  <c r="E32" i="49" s="1"/>
  <c r="D10" i="49"/>
  <c r="D21" i="49"/>
  <c r="D23" i="49" s="1"/>
  <c r="D32" i="49" s="1"/>
  <c r="C10" i="49"/>
  <c r="C21" i="49" s="1"/>
  <c r="C23" i="49" s="1"/>
  <c r="C32" i="49" s="1"/>
  <c r="J7" i="49"/>
  <c r="I7" i="49"/>
  <c r="H7" i="49"/>
  <c r="G7" i="49"/>
  <c r="F7" i="49"/>
  <c r="E7" i="49"/>
  <c r="D7" i="49"/>
  <c r="C7" i="49"/>
  <c r="C18" i="49" s="1"/>
  <c r="C20" i="49" s="1"/>
  <c r="C31" i="49" s="1"/>
  <c r="B37" i="36"/>
  <c r="B36" i="36"/>
  <c r="B35" i="36"/>
  <c r="B34" i="36"/>
  <c r="B33" i="36"/>
  <c r="B32" i="36"/>
  <c r="B31" i="36"/>
  <c r="B30" i="36"/>
  <c r="B29" i="36"/>
  <c r="B28" i="36"/>
  <c r="B27" i="36"/>
  <c r="B26" i="36"/>
  <c r="B25" i="36"/>
  <c r="B24" i="36"/>
  <c r="B23" i="36"/>
  <c r="B22" i="36"/>
  <c r="B21" i="36"/>
  <c r="B18" i="36"/>
  <c r="B17" i="36"/>
  <c r="B16" i="36"/>
  <c r="B15" i="36"/>
  <c r="B12" i="36"/>
  <c r="B11" i="36"/>
  <c r="B10" i="36"/>
  <c r="D15" i="57"/>
  <c r="Y80" i="42"/>
  <c r="D10" i="59"/>
  <c r="AL19" i="50"/>
  <c r="AD19" i="50"/>
  <c r="AL9" i="50"/>
  <c r="AD9" i="50"/>
  <c r="AD25" i="50"/>
  <c r="AL25" i="50"/>
  <c r="AL22" i="50"/>
  <c r="AD22" i="50"/>
  <c r="AL14" i="50"/>
  <c r="AD14" i="50"/>
  <c r="AL15" i="50"/>
  <c r="AD15" i="50"/>
  <c r="AL4" i="50"/>
  <c r="AD4" i="50"/>
  <c r="AL11" i="50"/>
  <c r="AD11" i="50"/>
  <c r="AL8" i="50"/>
  <c r="AD8" i="50"/>
  <c r="AL17" i="50"/>
  <c r="AD17" i="50"/>
  <c r="AL5" i="50"/>
  <c r="AD5" i="50"/>
  <c r="AL20" i="50"/>
  <c r="AD20" i="50"/>
  <c r="AL10" i="50"/>
  <c r="AD10" i="50"/>
  <c r="AL7" i="50"/>
  <c r="AD7" i="50"/>
  <c r="AL21" i="50"/>
  <c r="AD21" i="50"/>
  <c r="AL6" i="50"/>
  <c r="AD6" i="50"/>
  <c r="AL18" i="50"/>
  <c r="AD18" i="50"/>
  <c r="AL12" i="50"/>
  <c r="AD12" i="50"/>
  <c r="AL23" i="50"/>
  <c r="AD23" i="50"/>
  <c r="AL13" i="50"/>
  <c r="AD13" i="50"/>
  <c r="AL24" i="50"/>
  <c r="AD24" i="50"/>
  <c r="AL16" i="50"/>
  <c r="AD16" i="50"/>
  <c r="S76" i="39" l="1"/>
  <c r="S56" i="39"/>
  <c r="T126" i="39"/>
  <c r="X236" i="39"/>
  <c r="G76" i="39"/>
  <c r="T26" i="39"/>
  <c r="S126" i="39"/>
  <c r="U236" i="39"/>
  <c r="E26" i="39"/>
  <c r="G46" i="39"/>
  <c r="U56" i="39"/>
  <c r="W76" i="39"/>
  <c r="Y86" i="39"/>
  <c r="P96" i="39"/>
  <c r="Q96" i="39"/>
  <c r="E116" i="39"/>
  <c r="K16" i="39"/>
  <c r="W46" i="39"/>
  <c r="R76" i="39"/>
  <c r="F86" i="39"/>
  <c r="T86" i="39"/>
  <c r="I96" i="39"/>
  <c r="Y96" i="39"/>
  <c r="U106" i="39"/>
  <c r="J126" i="39"/>
  <c r="K176" i="39"/>
  <c r="AH16" i="40"/>
  <c r="K86" i="39"/>
  <c r="H96" i="39"/>
  <c r="R96" i="39"/>
  <c r="M166" i="39"/>
  <c r="X16" i="39"/>
  <c r="L26" i="39"/>
  <c r="D66" i="39"/>
  <c r="Y66" i="39"/>
  <c r="E76" i="39"/>
  <c r="T76" i="39"/>
  <c r="L86" i="39"/>
  <c r="U86" i="39"/>
  <c r="E106" i="39"/>
  <c r="Q146" i="39"/>
  <c r="E146" i="39"/>
  <c r="H146" i="39"/>
  <c r="S156" i="39"/>
  <c r="F156" i="39"/>
  <c r="L186" i="39"/>
  <c r="K196" i="39"/>
  <c r="U196" i="39"/>
  <c r="T206" i="39"/>
  <c r="L206" i="39"/>
  <c r="U206" i="39"/>
  <c r="J216" i="39"/>
  <c r="T216" i="39"/>
  <c r="P226" i="39"/>
  <c r="X226" i="39"/>
  <c r="K226" i="39"/>
  <c r="K236" i="39"/>
  <c r="V236" i="39"/>
  <c r="E246" i="39"/>
  <c r="V246" i="39"/>
  <c r="AN16" i="40"/>
  <c r="AR26" i="40"/>
  <c r="AF31" i="40"/>
  <c r="AF33" i="40"/>
  <c r="AF36" i="40" s="1"/>
  <c r="X46" i="39"/>
  <c r="W56" i="39"/>
  <c r="L66" i="39"/>
  <c r="J96" i="39"/>
  <c r="U96" i="39"/>
  <c r="D16" i="39"/>
  <c r="H36" i="39"/>
  <c r="Y46" i="39"/>
  <c r="G86" i="39"/>
  <c r="K96" i="39"/>
  <c r="AH156" i="39"/>
  <c r="AV13" i="40"/>
  <c r="T21" i="40"/>
  <c r="T23" i="40"/>
  <c r="T26" i="40" s="1"/>
  <c r="AN21" i="40"/>
  <c r="AN23" i="40"/>
  <c r="AN26" i="40" s="1"/>
  <c r="AB36" i="40"/>
  <c r="AT36" i="40"/>
  <c r="P46" i="40"/>
  <c r="AH46" i="40"/>
  <c r="V51" i="40"/>
  <c r="V53" i="40"/>
  <c r="V56" i="40" s="1"/>
  <c r="AP51" i="40"/>
  <c r="AP53" i="40"/>
  <c r="AP56" i="40" s="1"/>
  <c r="AJ76" i="40"/>
  <c r="Q86" i="39"/>
  <c r="AI16" i="40"/>
  <c r="U26" i="40"/>
  <c r="AO26" i="40"/>
  <c r="AC36" i="40"/>
  <c r="AU36" i="40"/>
  <c r="Q46" i="40"/>
  <c r="AI46" i="40"/>
  <c r="W56" i="40"/>
  <c r="AQ56" i="40"/>
  <c r="V26" i="39"/>
  <c r="T41" i="39"/>
  <c r="E56" i="39"/>
  <c r="P66" i="39"/>
  <c r="G66" i="39"/>
  <c r="P76" i="39"/>
  <c r="H86" i="39"/>
  <c r="AN81" i="44"/>
  <c r="AL81" i="44"/>
  <c r="P26" i="40"/>
  <c r="AH26" i="40"/>
  <c r="V36" i="40"/>
  <c r="AP36" i="40"/>
  <c r="AD41" i="40"/>
  <c r="AD43" i="40"/>
  <c r="AD46" i="40" s="1"/>
  <c r="AV41" i="40"/>
  <c r="AV43" i="40"/>
  <c r="AV46" i="40" s="1"/>
  <c r="AJ56" i="40"/>
  <c r="AR66" i="40"/>
  <c r="AW66" i="40"/>
  <c r="S76" i="40"/>
  <c r="W76" i="40"/>
  <c r="AC76" i="40"/>
  <c r="AG76" i="40"/>
  <c r="AK76" i="40"/>
  <c r="AQ76" i="40"/>
  <c r="AU76" i="40"/>
  <c r="Q86" i="40"/>
  <c r="U86" i="40"/>
  <c r="Y86" i="40"/>
  <c r="AE86" i="40"/>
  <c r="AO86" i="40"/>
  <c r="AS86" i="40"/>
  <c r="AW86" i="40"/>
  <c r="AP96" i="40"/>
  <c r="AK136" i="40"/>
  <c r="AD166" i="40"/>
  <c r="AN166" i="40"/>
  <c r="T31" i="40"/>
  <c r="V41" i="40"/>
  <c r="AP41" i="40"/>
  <c r="T51" i="40"/>
  <c r="AN51" i="40"/>
  <c r="AF96" i="40"/>
  <c r="AQ96" i="40"/>
  <c r="AC156" i="40"/>
  <c r="AB96" i="40"/>
  <c r="AK96" i="40"/>
  <c r="AH106" i="40"/>
  <c r="AS106" i="40"/>
  <c r="U126" i="40"/>
  <c r="AC136" i="40"/>
  <c r="R96" i="40"/>
  <c r="AC96" i="40"/>
  <c r="X106" i="40"/>
  <c r="AI106" i="40"/>
  <c r="AQ116" i="40"/>
  <c r="AW126" i="40"/>
  <c r="S136" i="40"/>
  <c r="AP245" i="38"/>
  <c r="AT225" i="38"/>
  <c r="AP205" i="38"/>
  <c r="AT185" i="38"/>
  <c r="AP165" i="38"/>
  <c r="AT145" i="38"/>
  <c r="AT105" i="38"/>
  <c r="AP85" i="38"/>
  <c r="AH177" i="41"/>
  <c r="I176" i="40"/>
  <c r="G73" i="40"/>
  <c r="AT64" i="38"/>
  <c r="AP44" i="38"/>
  <c r="W146" i="40"/>
  <c r="V176" i="40"/>
  <c r="AW246" i="40"/>
  <c r="H93" i="40"/>
  <c r="AT235" i="38"/>
  <c r="AP215" i="38"/>
  <c r="AT195" i="38"/>
  <c r="AP175" i="38"/>
  <c r="AT155" i="38"/>
  <c r="AP135" i="38"/>
  <c r="AT115" i="38"/>
  <c r="AP95" i="38"/>
  <c r="AT75" i="38"/>
  <c r="F131" i="40"/>
  <c r="AO81" i="38"/>
  <c r="AT74" i="38"/>
  <c r="AU51" i="38"/>
  <c r="AP54" i="38"/>
  <c r="AW41" i="38"/>
  <c r="AO41" i="38"/>
  <c r="AW31" i="38"/>
  <c r="AO176" i="40"/>
  <c r="H195" i="40"/>
  <c r="H196" i="40" s="1"/>
  <c r="AT245" i="38"/>
  <c r="AP225" i="38"/>
  <c r="AT205" i="38"/>
  <c r="AP185" i="38"/>
  <c r="AT165" i="38"/>
  <c r="AP145" i="38"/>
  <c r="AT125" i="38"/>
  <c r="AP105" i="38"/>
  <c r="AT85" i="38"/>
  <c r="AP65" i="38"/>
  <c r="AT45" i="38"/>
  <c r="AF146" i="40"/>
  <c r="AF166" i="40"/>
  <c r="F94" i="40"/>
  <c r="F96" i="40" s="1"/>
  <c r="J151" i="40"/>
  <c r="AP64" i="38"/>
  <c r="AT44" i="38"/>
  <c r="AV136" i="40"/>
  <c r="AO156" i="40"/>
  <c r="AQ196" i="40"/>
  <c r="M101" i="40"/>
  <c r="F136" i="40"/>
  <c r="AT215" i="38"/>
  <c r="AP195" i="38"/>
  <c r="AT175" i="38"/>
  <c r="AP155" i="38"/>
  <c r="AT135" i="38"/>
  <c r="AP115" i="38"/>
  <c r="AT95" i="38"/>
  <c r="AN45" i="38"/>
  <c r="AS211" i="38"/>
  <c r="AS171" i="38"/>
  <c r="AU21" i="38"/>
  <c r="AP21" i="38"/>
  <c r="AU91" i="38"/>
  <c r="AQ221" i="38"/>
  <c r="AR161" i="38"/>
  <c r="AV141" i="38"/>
  <c r="AV221" i="38"/>
  <c r="AP131" i="38"/>
  <c r="AO191" i="38"/>
  <c r="AN221" i="38"/>
  <c r="AW111" i="38"/>
  <c r="AS31" i="38"/>
  <c r="AU241" i="38"/>
  <c r="AP171" i="38"/>
  <c r="AU31" i="38"/>
  <c r="AU201" i="38"/>
  <c r="AO161" i="38"/>
  <c r="AW201" i="38"/>
  <c r="AT151" i="38"/>
  <c r="AS141" i="38"/>
  <c r="AP34" i="38"/>
  <c r="AV35" i="38"/>
  <c r="AQ34" i="38"/>
  <c r="AS85" i="38"/>
  <c r="C34" i="49"/>
  <c r="H34" i="49"/>
  <c r="G34" i="49"/>
  <c r="I34" i="49"/>
  <c r="J34" i="49"/>
  <c r="G56" i="39"/>
  <c r="V36" i="39"/>
  <c r="V86" i="39"/>
  <c r="D34" i="49"/>
  <c r="E34" i="49"/>
  <c r="U46" i="39"/>
  <c r="H66" i="39"/>
  <c r="V241" i="39"/>
  <c r="K231" i="39"/>
  <c r="H221" i="39"/>
  <c r="L201" i="39"/>
  <c r="AB171" i="39"/>
  <c r="R131" i="39"/>
  <c r="X111" i="39"/>
  <c r="Y81" i="39"/>
  <c r="T71" i="39"/>
  <c r="AT61" i="39"/>
  <c r="AJ71" i="39"/>
  <c r="Y61" i="39"/>
  <c r="F51" i="39"/>
  <c r="Y91" i="39"/>
  <c r="W31" i="39"/>
  <c r="H21" i="39"/>
  <c r="K31" i="39"/>
  <c r="T44" i="39"/>
  <c r="U91" i="39"/>
  <c r="S16" i="39"/>
  <c r="D26" i="39"/>
  <c r="R26" i="39"/>
  <c r="P26" i="39"/>
  <c r="AU33" i="39"/>
  <c r="I34" i="62"/>
  <c r="I29" i="62"/>
  <c r="I24" i="62"/>
  <c r="E30" i="62"/>
  <c r="E35" i="62"/>
  <c r="E25" i="62"/>
  <c r="AP35" i="39"/>
  <c r="D31" i="62"/>
  <c r="D36" i="62"/>
  <c r="D26" i="62"/>
  <c r="I46" i="39"/>
  <c r="H46" i="39"/>
  <c r="Y51" i="39"/>
  <c r="E96" i="39"/>
  <c r="D116" i="39"/>
  <c r="L116" i="39"/>
  <c r="V116" i="39"/>
  <c r="S166" i="39"/>
  <c r="AT33" i="39"/>
  <c r="H29" i="62"/>
  <c r="H24" i="62"/>
  <c r="H34" i="62"/>
  <c r="X131" i="39"/>
  <c r="K101" i="39"/>
  <c r="E101" i="39"/>
  <c r="AB71" i="39"/>
  <c r="D21" i="39"/>
  <c r="Q21" i="39"/>
  <c r="M21" i="39"/>
  <c r="G31" i="39"/>
  <c r="U41" i="39"/>
  <c r="R11" i="39"/>
  <c r="AN33" i="39"/>
  <c r="B34" i="62"/>
  <c r="B24" i="62"/>
  <c r="B29" i="62"/>
  <c r="AV33" i="39"/>
  <c r="J34" i="62"/>
  <c r="J29" i="62"/>
  <c r="J24" i="62"/>
  <c r="AR34" i="39"/>
  <c r="F25" i="62"/>
  <c r="F30" i="62"/>
  <c r="F35" i="62"/>
  <c r="AQ35" i="39"/>
  <c r="E26" i="62"/>
  <c r="E31" i="62"/>
  <c r="E36" i="62"/>
  <c r="M226" i="39"/>
  <c r="AW35" i="39"/>
  <c r="K36" i="62"/>
  <c r="K31" i="62"/>
  <c r="K26" i="62"/>
  <c r="Q81" i="39"/>
  <c r="J71" i="39"/>
  <c r="L61" i="39"/>
  <c r="AJ31" i="39"/>
  <c r="F31" i="39"/>
  <c r="AB11" i="40"/>
  <c r="J16" i="39"/>
  <c r="K26" i="39"/>
  <c r="Y26" i="39"/>
  <c r="AO33" i="39"/>
  <c r="C34" i="62"/>
  <c r="C24" i="62"/>
  <c r="C29" i="62"/>
  <c r="K34" i="62"/>
  <c r="K29" i="62"/>
  <c r="K24" i="62"/>
  <c r="AS34" i="39"/>
  <c r="G25" i="62"/>
  <c r="G30" i="62"/>
  <c r="G35" i="62"/>
  <c r="AR35" i="39"/>
  <c r="F26" i="62"/>
  <c r="F31" i="62"/>
  <c r="F36" i="62"/>
  <c r="S46" i="39"/>
  <c r="X56" i="39"/>
  <c r="I66" i="39"/>
  <c r="L76" i="39"/>
  <c r="J76" i="39"/>
  <c r="Q76" i="39"/>
  <c r="D86" i="39"/>
  <c r="I86" i="39"/>
  <c r="M96" i="39"/>
  <c r="H106" i="39"/>
  <c r="F116" i="39"/>
  <c r="X116" i="39"/>
  <c r="G126" i="39"/>
  <c r="K166" i="39"/>
  <c r="G226" i="39"/>
  <c r="AI86" i="40"/>
  <c r="K191" i="39"/>
  <c r="E141" i="39"/>
  <c r="J131" i="39"/>
  <c r="J111" i="39"/>
  <c r="R91" i="39"/>
  <c r="V31" i="39"/>
  <c r="W21" i="39"/>
  <c r="S26" i="39"/>
  <c r="J81" i="39"/>
  <c r="D34" i="62"/>
  <c r="D24" i="62"/>
  <c r="D29" i="62"/>
  <c r="AT34" i="39"/>
  <c r="H35" i="62"/>
  <c r="H25" i="62"/>
  <c r="H30" i="62"/>
  <c r="AS35" i="39"/>
  <c r="G36" i="62"/>
  <c r="G31" i="62"/>
  <c r="G26" i="62"/>
  <c r="AW96" i="39"/>
  <c r="Q116" i="39"/>
  <c r="F166" i="39"/>
  <c r="AP191" i="39"/>
  <c r="G81" i="39"/>
  <c r="G61" i="39"/>
  <c r="E31" i="39"/>
  <c r="Q11" i="39"/>
  <c r="Q71" i="39"/>
  <c r="X41" i="39"/>
  <c r="L16" i="39"/>
  <c r="I16" i="39"/>
  <c r="V16" i="39"/>
  <c r="M26" i="39"/>
  <c r="U26" i="39"/>
  <c r="Q26" i="39"/>
  <c r="D36" i="39"/>
  <c r="Q36" i="39"/>
  <c r="AQ33" i="39"/>
  <c r="E34" i="62"/>
  <c r="E24" i="62"/>
  <c r="E29" i="62"/>
  <c r="AU34" i="39"/>
  <c r="I35" i="62"/>
  <c r="I25" i="62"/>
  <c r="I30" i="62"/>
  <c r="H36" i="62"/>
  <c r="H31" i="62"/>
  <c r="H26" i="62"/>
  <c r="R46" i="39"/>
  <c r="P56" i="39"/>
  <c r="V56" i="39"/>
  <c r="D56" i="39"/>
  <c r="K56" i="39"/>
  <c r="U66" i="39"/>
  <c r="AB76" i="39"/>
  <c r="G96" i="39"/>
  <c r="L96" i="39"/>
  <c r="H116" i="39"/>
  <c r="AF191" i="39"/>
  <c r="Q181" i="39"/>
  <c r="H151" i="39"/>
  <c r="Q111" i="39"/>
  <c r="M71" i="39"/>
  <c r="X51" i="39"/>
  <c r="P41" i="39"/>
  <c r="V21" i="39"/>
  <c r="K11" i="39"/>
  <c r="I51" i="39"/>
  <c r="F81" i="39"/>
  <c r="F61" i="39"/>
  <c r="H41" i="39"/>
  <c r="AR33" i="39"/>
  <c r="F29" i="62"/>
  <c r="F34" i="62"/>
  <c r="F24" i="62"/>
  <c r="AN34" i="39"/>
  <c r="B30" i="62"/>
  <c r="B35" i="62"/>
  <c r="B25" i="62"/>
  <c r="AV34" i="39"/>
  <c r="J35" i="62"/>
  <c r="J25" i="62"/>
  <c r="J30" i="62"/>
  <c r="AU35" i="39"/>
  <c r="I36" i="62"/>
  <c r="I31" i="62"/>
  <c r="I26" i="62"/>
  <c r="M46" i="39"/>
  <c r="K106" i="39"/>
  <c r="AP34" i="39"/>
  <c r="D30" i="62"/>
  <c r="D35" i="62"/>
  <c r="D25" i="62"/>
  <c r="AO35" i="39"/>
  <c r="C31" i="62"/>
  <c r="C36" i="62"/>
  <c r="C26" i="62"/>
  <c r="R221" i="39"/>
  <c r="AC91" i="39"/>
  <c r="W101" i="39"/>
  <c r="AS81" i="39"/>
  <c r="M61" i="39"/>
  <c r="R21" i="39"/>
  <c r="G11" i="39"/>
  <c r="S81" i="39"/>
  <c r="V51" i="39"/>
  <c r="J61" i="39"/>
  <c r="U51" i="39"/>
  <c r="F16" i="39"/>
  <c r="P16" i="39"/>
  <c r="E16" i="39"/>
  <c r="H26" i="39"/>
  <c r="S36" i="39"/>
  <c r="AS33" i="39"/>
  <c r="G24" i="62"/>
  <c r="G34" i="62"/>
  <c r="G29" i="62"/>
  <c r="AO34" i="39"/>
  <c r="C30" i="62"/>
  <c r="C35" i="62"/>
  <c r="C25" i="62"/>
  <c r="K30" i="62"/>
  <c r="K35" i="62"/>
  <c r="K25" i="62"/>
  <c r="AN35" i="39"/>
  <c r="B26" i="62"/>
  <c r="B31" i="62"/>
  <c r="B36" i="62"/>
  <c r="AV35" i="39"/>
  <c r="J36" i="62"/>
  <c r="J31" i="62"/>
  <c r="J26" i="62"/>
  <c r="V46" i="39"/>
  <c r="D76" i="39"/>
  <c r="V76" i="39"/>
  <c r="J116" i="39"/>
  <c r="T116" i="39"/>
  <c r="P146" i="39"/>
  <c r="M106" i="39"/>
  <c r="AT126" i="39"/>
  <c r="F146" i="39"/>
  <c r="L156" i="39"/>
  <c r="Y156" i="39"/>
  <c r="AH196" i="39"/>
  <c r="AR196" i="39"/>
  <c r="W246" i="39"/>
  <c r="AR16" i="40"/>
  <c r="AV16" i="40"/>
  <c r="R26" i="40"/>
  <c r="V26" i="40"/>
  <c r="AB26" i="40"/>
  <c r="AF26" i="40"/>
  <c r="AP26" i="40"/>
  <c r="AT26" i="40"/>
  <c r="P36" i="40"/>
  <c r="T36" i="40"/>
  <c r="F106" i="39"/>
  <c r="X106" i="39"/>
  <c r="AB111" i="39"/>
  <c r="AT111" i="39"/>
  <c r="AI126" i="39"/>
  <c r="E136" i="39"/>
  <c r="L136" i="39"/>
  <c r="T156" i="39"/>
  <c r="D226" i="39"/>
  <c r="J226" i="39"/>
  <c r="K246" i="39"/>
  <c r="AO16" i="40"/>
  <c r="AS16" i="40"/>
  <c r="AW16" i="40"/>
  <c r="S26" i="40"/>
  <c r="W26" i="40"/>
  <c r="AC26" i="40"/>
  <c r="AG26" i="40"/>
  <c r="AK26" i="40"/>
  <c r="AQ26" i="40"/>
  <c r="AU26" i="40"/>
  <c r="Q36" i="40"/>
  <c r="U36" i="40"/>
  <c r="Y36" i="40"/>
  <c r="AE36" i="40"/>
  <c r="AI36" i="40"/>
  <c r="AO36" i="40"/>
  <c r="AS36" i="40"/>
  <c r="AW36" i="40"/>
  <c r="S46" i="40"/>
  <c r="W46" i="40"/>
  <c r="AC46" i="40"/>
  <c r="AQ146" i="39"/>
  <c r="AH81" i="44"/>
  <c r="S106" i="39"/>
  <c r="AH106" i="39"/>
  <c r="I126" i="39"/>
  <c r="AD36" i="40"/>
  <c r="AH36" i="40"/>
  <c r="AN36" i="40"/>
  <c r="AR36" i="40"/>
  <c r="AV36" i="40"/>
  <c r="R46" i="40"/>
  <c r="V46" i="40"/>
  <c r="AB46" i="40"/>
  <c r="AF46" i="40"/>
  <c r="AJ46" i="40"/>
  <c r="AP46" i="40"/>
  <c r="AT46" i="40"/>
  <c r="P56" i="40"/>
  <c r="T56" i="40"/>
  <c r="X56" i="40"/>
  <c r="AD56" i="40"/>
  <c r="AH56" i="40"/>
  <c r="AN56" i="40"/>
  <c r="AR56" i="40"/>
  <c r="AV56" i="40"/>
  <c r="R66" i="40"/>
  <c r="V66" i="40"/>
  <c r="AF66" i="40"/>
  <c r="AJ66" i="40"/>
  <c r="AT66" i="40"/>
  <c r="P76" i="40"/>
  <c r="T76" i="40"/>
  <c r="X76" i="40"/>
  <c r="AD76" i="40"/>
  <c r="AH76" i="40"/>
  <c r="AR76" i="40"/>
  <c r="AV76" i="40"/>
  <c r="R86" i="40"/>
  <c r="V86" i="40"/>
  <c r="AB86" i="40"/>
  <c r="AF86" i="40"/>
  <c r="AP86" i="40"/>
  <c r="AT86" i="40"/>
  <c r="P96" i="40"/>
  <c r="T96" i="40"/>
  <c r="X96" i="40"/>
  <c r="AD96" i="40"/>
  <c r="AN96" i="40"/>
  <c r="AR96" i="40"/>
  <c r="AV96" i="40"/>
  <c r="V106" i="40"/>
  <c r="AB106" i="40"/>
  <c r="AF106" i="40"/>
  <c r="AP106" i="40"/>
  <c r="AT106" i="40"/>
  <c r="P116" i="40"/>
  <c r="X116" i="40"/>
  <c r="AD116" i="40"/>
  <c r="AH116" i="40"/>
  <c r="AN116" i="40"/>
  <c r="AR116" i="40"/>
  <c r="AV116" i="40"/>
  <c r="R126" i="40"/>
  <c r="V126" i="40"/>
  <c r="AB126" i="40"/>
  <c r="AF126" i="40"/>
  <c r="AJ126" i="40"/>
  <c r="AP126" i="40"/>
  <c r="AT126" i="40"/>
  <c r="P136" i="40"/>
  <c r="X136" i="40"/>
  <c r="AD136" i="40"/>
  <c r="AH136" i="40"/>
  <c r="AN136" i="40"/>
  <c r="AR136" i="40"/>
  <c r="S146" i="40"/>
  <c r="AD146" i="40"/>
  <c r="AI146" i="40"/>
  <c r="AU146" i="40"/>
  <c r="Q156" i="40"/>
  <c r="W156" i="40"/>
  <c r="AD156" i="40"/>
  <c r="AI156" i="40"/>
  <c r="AQ156" i="40"/>
  <c r="AN31" i="40"/>
  <c r="B43" i="62"/>
  <c r="B48" i="62"/>
  <c r="B53" i="62"/>
  <c r="F48" i="62"/>
  <c r="F53" i="62"/>
  <c r="F43" i="62"/>
  <c r="J48" i="62"/>
  <c r="J53" i="62"/>
  <c r="J43" i="62"/>
  <c r="D49" i="62"/>
  <c r="D54" i="62"/>
  <c r="D44" i="62"/>
  <c r="H44" i="62"/>
  <c r="H49" i="62"/>
  <c r="H54" i="62"/>
  <c r="B45" i="62"/>
  <c r="B50" i="62"/>
  <c r="B55" i="62"/>
  <c r="F45" i="62"/>
  <c r="F50" i="62"/>
  <c r="F55" i="62"/>
  <c r="J55" i="62"/>
  <c r="J45" i="62"/>
  <c r="J50" i="62"/>
  <c r="X146" i="40"/>
  <c r="AE146" i="40"/>
  <c r="AV146" i="40"/>
  <c r="R156" i="40"/>
  <c r="AJ156" i="40"/>
  <c r="AG46" i="40"/>
  <c r="AK46" i="40"/>
  <c r="AQ46" i="40"/>
  <c r="AU46" i="40"/>
  <c r="Q56" i="40"/>
  <c r="U56" i="40"/>
  <c r="Y56" i="40"/>
  <c r="AE56" i="40"/>
  <c r="AI56" i="40"/>
  <c r="AO56" i="40"/>
  <c r="AS56" i="40"/>
  <c r="AW56" i="40"/>
  <c r="S66" i="40"/>
  <c r="W66" i="40"/>
  <c r="AC66" i="40"/>
  <c r="AG66" i="40"/>
  <c r="AK66" i="40"/>
  <c r="AQ66" i="40"/>
  <c r="AU66" i="40"/>
  <c r="Q76" i="40"/>
  <c r="U76" i="40"/>
  <c r="Y76" i="40"/>
  <c r="AE76" i="40"/>
  <c r="AI76" i="40"/>
  <c r="AO76" i="40"/>
  <c r="AS76" i="40"/>
  <c r="AW76" i="40"/>
  <c r="S86" i="40"/>
  <c r="W86" i="40"/>
  <c r="AC86" i="40"/>
  <c r="AG86" i="40"/>
  <c r="AK86" i="40"/>
  <c r="AQ86" i="40"/>
  <c r="AU86" i="40"/>
  <c r="Q96" i="40"/>
  <c r="U96" i="40"/>
  <c r="Y96" i="40"/>
  <c r="AE96" i="40"/>
  <c r="AI96" i="40"/>
  <c r="AO96" i="40"/>
  <c r="AS96" i="40"/>
  <c r="AW96" i="40"/>
  <c r="S106" i="40"/>
  <c r="W106" i="40"/>
  <c r="AC106" i="40"/>
  <c r="AG106" i="40"/>
  <c r="AK106" i="40"/>
  <c r="AQ106" i="40"/>
  <c r="AU106" i="40"/>
  <c r="Q116" i="40"/>
  <c r="U116" i="40"/>
  <c r="Y116" i="40"/>
  <c r="AE116" i="40"/>
  <c r="AI116" i="40"/>
  <c r="AO116" i="40"/>
  <c r="AS116" i="40"/>
  <c r="AW116" i="40"/>
  <c r="S126" i="40"/>
  <c r="W126" i="40"/>
  <c r="AC126" i="40"/>
  <c r="AG126" i="40"/>
  <c r="AK126" i="40"/>
  <c r="AQ126" i="40"/>
  <c r="AU126" i="40"/>
  <c r="Q136" i="40"/>
  <c r="U136" i="40"/>
  <c r="Y136" i="40"/>
  <c r="AE136" i="40"/>
  <c r="AI136" i="40"/>
  <c r="AO136" i="40"/>
  <c r="AS136" i="40"/>
  <c r="AW136" i="40"/>
  <c r="Y146" i="40"/>
  <c r="AJ146" i="40"/>
  <c r="AQ146" i="40"/>
  <c r="S156" i="40"/>
  <c r="X156" i="40"/>
  <c r="AE156" i="40"/>
  <c r="AK156" i="40"/>
  <c r="AR156" i="40"/>
  <c r="AW156" i="40"/>
  <c r="Q33" i="49"/>
  <c r="AM81" i="44"/>
  <c r="C53" i="62"/>
  <c r="C48" i="62"/>
  <c r="C43" i="62"/>
  <c r="G48" i="62"/>
  <c r="G43" i="62"/>
  <c r="G53" i="62"/>
  <c r="K53" i="62"/>
  <c r="K48" i="62"/>
  <c r="K43" i="62"/>
  <c r="E49" i="62"/>
  <c r="E54" i="62"/>
  <c r="E44" i="62"/>
  <c r="I49" i="62"/>
  <c r="I44" i="62"/>
  <c r="I54" i="62"/>
  <c r="C50" i="62"/>
  <c r="C55" i="62"/>
  <c r="C45" i="62"/>
  <c r="G45" i="62"/>
  <c r="G50" i="62"/>
  <c r="G55" i="62"/>
  <c r="K50" i="62"/>
  <c r="K55" i="62"/>
  <c r="K45" i="62"/>
  <c r="P146" i="40"/>
  <c r="AR146" i="40"/>
  <c r="Q146" i="40"/>
  <c r="AK146" i="40"/>
  <c r="AS146" i="40"/>
  <c r="T156" i="40"/>
  <c r="Y156" i="40"/>
  <c r="AG156" i="40"/>
  <c r="AN156" i="40"/>
  <c r="AS156" i="40"/>
  <c r="D53" i="62"/>
  <c r="D43" i="62"/>
  <c r="D48" i="62"/>
  <c r="H43" i="62"/>
  <c r="H48" i="62"/>
  <c r="H53" i="62"/>
  <c r="B49" i="62"/>
  <c r="B54" i="62"/>
  <c r="B44" i="62"/>
  <c r="F49" i="62"/>
  <c r="F44" i="62"/>
  <c r="F54" i="62"/>
  <c r="J54" i="62"/>
  <c r="J49" i="62"/>
  <c r="J44" i="62"/>
  <c r="D50" i="62"/>
  <c r="D55" i="62"/>
  <c r="D45" i="62"/>
  <c r="H50" i="62"/>
  <c r="H45" i="62"/>
  <c r="H55" i="62"/>
  <c r="AN146" i="40"/>
  <c r="AB156" i="40"/>
  <c r="AT156" i="40"/>
  <c r="AU136" i="40"/>
  <c r="AI81" i="44"/>
  <c r="AQ81" i="44"/>
  <c r="E48" i="62"/>
  <c r="E53" i="62"/>
  <c r="E43" i="62"/>
  <c r="I43" i="62"/>
  <c r="I48" i="62"/>
  <c r="I53" i="62"/>
  <c r="C54" i="62"/>
  <c r="C44" i="62"/>
  <c r="C49" i="62"/>
  <c r="G44" i="62"/>
  <c r="G49" i="62"/>
  <c r="G54" i="62"/>
  <c r="K54" i="62"/>
  <c r="K44" i="62"/>
  <c r="K49" i="62"/>
  <c r="E50" i="62"/>
  <c r="E45" i="62"/>
  <c r="E55" i="62"/>
  <c r="I55" i="62"/>
  <c r="I50" i="62"/>
  <c r="I45" i="62"/>
  <c r="AH146" i="40"/>
  <c r="V156" i="40"/>
  <c r="AP156" i="40"/>
  <c r="T163" i="40"/>
  <c r="T166" i="40" s="1"/>
  <c r="R176" i="40"/>
  <c r="W196" i="40"/>
  <c r="E216" i="40"/>
  <c r="F31" i="40"/>
  <c r="AW95" i="38"/>
  <c r="AO95" i="38"/>
  <c r="AO84" i="38"/>
  <c r="AS64" i="38"/>
  <c r="AW44" i="38"/>
  <c r="AO44" i="38"/>
  <c r="AO35" i="38"/>
  <c r="C12" i="62"/>
  <c r="AS33" i="38"/>
  <c r="G15" i="62"/>
  <c r="G10" i="62"/>
  <c r="Q166" i="40"/>
  <c r="AI166" i="40"/>
  <c r="W176" i="40"/>
  <c r="AQ176" i="40"/>
  <c r="N177" i="41"/>
  <c r="AW94" i="38"/>
  <c r="AO94" i="38"/>
  <c r="AS75" i="38"/>
  <c r="AW55" i="38"/>
  <c r="AO55" i="38"/>
  <c r="AN35" i="38"/>
  <c r="B12" i="62"/>
  <c r="AR33" i="38"/>
  <c r="F15" i="62"/>
  <c r="F10" i="62"/>
  <c r="AW176" i="40"/>
  <c r="AO236" i="40"/>
  <c r="BD177" i="41"/>
  <c r="AW105" i="38"/>
  <c r="AO105" i="38"/>
  <c r="AS74" i="38"/>
  <c r="AW54" i="38"/>
  <c r="AO54" i="38"/>
  <c r="AS34" i="38"/>
  <c r="AU35" i="38"/>
  <c r="I12" i="62"/>
  <c r="AQ33" i="38"/>
  <c r="E15" i="62"/>
  <c r="E10" i="62"/>
  <c r="BA74" i="41"/>
  <c r="C17" i="70" s="1"/>
  <c r="S176" i="40"/>
  <c r="AK176" i="40"/>
  <c r="AS186" i="40"/>
  <c r="AD196" i="40"/>
  <c r="X177" i="41"/>
  <c r="AW104" i="38"/>
  <c r="AO104" i="38"/>
  <c r="AW65" i="38"/>
  <c r="AO65" i="38"/>
  <c r="AS45" i="38"/>
  <c r="AT35" i="38"/>
  <c r="H12" i="62"/>
  <c r="AV34" i="38"/>
  <c r="J11" i="62"/>
  <c r="AN34" i="38"/>
  <c r="B11" i="62"/>
  <c r="AP33" i="38"/>
  <c r="D15" i="62"/>
  <c r="D10" i="62"/>
  <c r="AR161" i="40"/>
  <c r="R216" i="40"/>
  <c r="AJ216" i="40"/>
  <c r="D106" i="40"/>
  <c r="AS95" i="38"/>
  <c r="AS84" i="38"/>
  <c r="AW64" i="38"/>
  <c r="AO64" i="38"/>
  <c r="AS44" i="38"/>
  <c r="K15" i="62"/>
  <c r="K10" i="62"/>
  <c r="AO33" i="38"/>
  <c r="C15" i="62"/>
  <c r="C10" i="62"/>
  <c r="I74" i="41"/>
  <c r="AG176" i="40"/>
  <c r="I46" i="40"/>
  <c r="AR35" i="38"/>
  <c r="F12" i="62"/>
  <c r="AT34" i="38"/>
  <c r="H11" i="62"/>
  <c r="AV33" i="38"/>
  <c r="J15" i="62"/>
  <c r="J10" i="62"/>
  <c r="B10" i="62"/>
  <c r="B15" i="62"/>
  <c r="AQ35" i="38"/>
  <c r="E12" i="62"/>
  <c r="AU33" i="38"/>
  <c r="I10" i="62"/>
  <c r="I15" i="62"/>
  <c r="AU176" i="40"/>
  <c r="AG196" i="40"/>
  <c r="AE216" i="40"/>
  <c r="Q32" i="49"/>
  <c r="G201" i="40"/>
  <c r="J155" i="40"/>
  <c r="AS104" i="38"/>
  <c r="AS106" i="38" s="1"/>
  <c r="AW84" i="38"/>
  <c r="AO85" i="38"/>
  <c r="AO86" i="38" s="1"/>
  <c r="AS65" i="38"/>
  <c r="AW45" i="38"/>
  <c r="AO45" i="38"/>
  <c r="AP35" i="38"/>
  <c r="D12" i="62"/>
  <c r="AR34" i="38"/>
  <c r="AR36" i="38" s="1"/>
  <c r="F11" i="62"/>
  <c r="AT33" i="38"/>
  <c r="H10" i="62"/>
  <c r="H15" i="62"/>
  <c r="T36" i="39"/>
  <c r="Y56" i="39"/>
  <c r="R146" i="39"/>
  <c r="U36" i="39"/>
  <c r="I76" i="39"/>
  <c r="P86" i="39"/>
  <c r="E86" i="39"/>
  <c r="W86" i="39"/>
  <c r="G106" i="39"/>
  <c r="L106" i="39"/>
  <c r="Y106" i="39"/>
  <c r="E126" i="39"/>
  <c r="W126" i="39"/>
  <c r="H126" i="39"/>
  <c r="L126" i="39"/>
  <c r="R126" i="39"/>
  <c r="V126" i="39"/>
  <c r="D136" i="39"/>
  <c r="Q136" i="39"/>
  <c r="AJ156" i="39"/>
  <c r="H176" i="39"/>
  <c r="AP186" i="39"/>
  <c r="AS196" i="39"/>
  <c r="S206" i="39"/>
  <c r="AW206" i="39"/>
  <c r="AK216" i="39"/>
  <c r="AU216" i="39"/>
  <c r="G236" i="39"/>
  <c r="X134" i="38"/>
  <c r="X144" i="38"/>
  <c r="X164" i="38"/>
  <c r="X174" i="38"/>
  <c r="X154" i="38"/>
  <c r="X184" i="38"/>
  <c r="X54" i="38"/>
  <c r="X194" i="38"/>
  <c r="X114" i="38"/>
  <c r="X204" i="38"/>
  <c r="J16" i="62"/>
  <c r="X64" i="38"/>
  <c r="X94" i="38"/>
  <c r="X104" i="38"/>
  <c r="X214" i="38"/>
  <c r="X44" i="38"/>
  <c r="X84" i="38"/>
  <c r="X124" i="38"/>
  <c r="X224" i="38"/>
  <c r="X234" i="38"/>
  <c r="X74" i="38"/>
  <c r="X244" i="38"/>
  <c r="L84" i="38"/>
  <c r="L124" i="38"/>
  <c r="L174" i="38"/>
  <c r="L44" i="38"/>
  <c r="L114" i="38"/>
  <c r="AJ94" i="38"/>
  <c r="L64" i="38"/>
  <c r="L74" i="38"/>
  <c r="L214" i="38"/>
  <c r="L94" i="38"/>
  <c r="L54" i="38"/>
  <c r="L134" i="38"/>
  <c r="L224" i="38"/>
  <c r="AJ214" i="38"/>
  <c r="AJ74" i="38"/>
  <c r="L204" i="38"/>
  <c r="L244" i="38"/>
  <c r="L154" i="38"/>
  <c r="L194" i="38"/>
  <c r="L144" i="38"/>
  <c r="AJ114" i="38"/>
  <c r="AJ134" i="38"/>
  <c r="AJ124" i="38"/>
  <c r="AJ44" i="38"/>
  <c r="AJ174" i="38"/>
  <c r="AJ164" i="38"/>
  <c r="AJ244" i="38"/>
  <c r="AJ64" i="38"/>
  <c r="AJ204" i="38"/>
  <c r="AJ154" i="38"/>
  <c r="AJ104" i="38"/>
  <c r="AJ224" i="38"/>
  <c r="L234" i="38"/>
  <c r="AJ54" i="38"/>
  <c r="L164" i="38"/>
  <c r="AJ184" i="38"/>
  <c r="L184" i="38"/>
  <c r="AJ234" i="38"/>
  <c r="L104" i="38"/>
  <c r="AJ194" i="38"/>
  <c r="AJ84" i="38"/>
  <c r="AJ144" i="38"/>
  <c r="BH234" i="38"/>
  <c r="BH154" i="38"/>
  <c r="BH124" i="38"/>
  <c r="BH134" i="38"/>
  <c r="BH44" i="38"/>
  <c r="BH94" i="38"/>
  <c r="BH74" i="38"/>
  <c r="BH114" i="38"/>
  <c r="BH214" i="38"/>
  <c r="BH104" i="38"/>
  <c r="BH204" i="38"/>
  <c r="BH224" i="38"/>
  <c r="BH194" i="38"/>
  <c r="BH54" i="38"/>
  <c r="BH84" i="38"/>
  <c r="BH64" i="38"/>
  <c r="BH244" i="38"/>
  <c r="BH174" i="38"/>
  <c r="BH144" i="38"/>
  <c r="BH184" i="38"/>
  <c r="BH164" i="38"/>
  <c r="F16" i="62"/>
  <c r="T94" i="38"/>
  <c r="T104" i="38"/>
  <c r="T114" i="38"/>
  <c r="T214" i="38"/>
  <c r="T64" i="38"/>
  <c r="T224" i="38"/>
  <c r="T44" i="38"/>
  <c r="T84" i="38"/>
  <c r="T124" i="38"/>
  <c r="T234" i="38"/>
  <c r="T244" i="38"/>
  <c r="T134" i="38"/>
  <c r="T144" i="38"/>
  <c r="T164" i="38"/>
  <c r="T174" i="38"/>
  <c r="T74" i="38"/>
  <c r="T154" i="38"/>
  <c r="T184" i="38"/>
  <c r="T54" i="38"/>
  <c r="T194" i="38"/>
  <c r="T204" i="38"/>
  <c r="H64" i="38"/>
  <c r="AF74" i="38"/>
  <c r="H74" i="38"/>
  <c r="H104" i="38"/>
  <c r="H204" i="38"/>
  <c r="H234" i="38"/>
  <c r="H94" i="38"/>
  <c r="H134" i="38"/>
  <c r="H54" i="38"/>
  <c r="AF54" i="38"/>
  <c r="H124" i="38"/>
  <c r="H154" i="38"/>
  <c r="H194" i="38"/>
  <c r="H84" i="38"/>
  <c r="H244" i="38"/>
  <c r="H44" i="38"/>
  <c r="H114" i="38"/>
  <c r="AF144" i="38"/>
  <c r="AF244" i="38"/>
  <c r="AF204" i="38"/>
  <c r="AF164" i="38"/>
  <c r="AF104" i="38"/>
  <c r="AF124" i="38"/>
  <c r="AF184" i="38"/>
  <c r="H164" i="38"/>
  <c r="H184" i="38"/>
  <c r="AF134" i="38"/>
  <c r="AF224" i="38"/>
  <c r="AF214" i="38"/>
  <c r="H174" i="38"/>
  <c r="H224" i="38"/>
  <c r="AF154" i="38"/>
  <c r="H214" i="38"/>
  <c r="AF64" i="38"/>
  <c r="AF194" i="38"/>
  <c r="H144" i="38"/>
  <c r="AF44" i="38"/>
  <c r="AF94" i="38"/>
  <c r="AF114" i="38"/>
  <c r="AF84" i="38"/>
  <c r="AF174" i="38"/>
  <c r="AF234" i="38"/>
  <c r="BD244" i="38"/>
  <c r="BD144" i="38"/>
  <c r="BD134" i="38"/>
  <c r="BD114" i="38"/>
  <c r="BD194" i="38"/>
  <c r="BD54" i="38"/>
  <c r="BD84" i="38"/>
  <c r="BD74" i="38"/>
  <c r="BD184" i="38"/>
  <c r="BD64" i="38"/>
  <c r="BD154" i="38"/>
  <c r="BD44" i="38"/>
  <c r="BD234" i="38"/>
  <c r="BD224" i="38"/>
  <c r="BD124" i="38"/>
  <c r="BD94" i="38"/>
  <c r="BD174" i="38"/>
  <c r="BD104" i="38"/>
  <c r="BD204" i="38"/>
  <c r="BD164" i="38"/>
  <c r="BD214" i="38"/>
  <c r="P164" i="38"/>
  <c r="P174" i="38"/>
  <c r="P74" i="38"/>
  <c r="P134" i="38"/>
  <c r="P144" i="38"/>
  <c r="P154" i="38"/>
  <c r="P184" i="38"/>
  <c r="P194" i="38"/>
  <c r="P204" i="38"/>
  <c r="B16" i="62"/>
  <c r="P54" i="38"/>
  <c r="P114" i="38"/>
  <c r="P214" i="38"/>
  <c r="P94" i="38"/>
  <c r="P104" i="38"/>
  <c r="P224" i="38"/>
  <c r="P64" i="38"/>
  <c r="P124" i="38"/>
  <c r="P234" i="38"/>
  <c r="P44" i="38"/>
  <c r="P84" i="38"/>
  <c r="P244" i="38"/>
  <c r="D94" i="38"/>
  <c r="D54" i="38"/>
  <c r="D134" i="38"/>
  <c r="D124" i="38"/>
  <c r="D84" i="38"/>
  <c r="D44" i="38"/>
  <c r="D114" i="38"/>
  <c r="D174" i="38"/>
  <c r="D64" i="38"/>
  <c r="AB64" i="38"/>
  <c r="D74" i="38"/>
  <c r="D214" i="38"/>
  <c r="AB124" i="38"/>
  <c r="AB214" i="38"/>
  <c r="AB134" i="38"/>
  <c r="AB154" i="38"/>
  <c r="D234" i="38"/>
  <c r="AB54" i="38"/>
  <c r="D164" i="38"/>
  <c r="AB184" i="38"/>
  <c r="AB224" i="38"/>
  <c r="D224" i="38"/>
  <c r="AB74" i="38"/>
  <c r="D204" i="38"/>
  <c r="D244" i="38"/>
  <c r="D154" i="38"/>
  <c r="D194" i="38"/>
  <c r="AB114" i="38"/>
  <c r="D144" i="38"/>
  <c r="AB44" i="38"/>
  <c r="D184" i="38"/>
  <c r="AB174" i="38"/>
  <c r="AB164" i="38"/>
  <c r="AB84" i="38"/>
  <c r="AB104" i="38"/>
  <c r="AB94" i="38"/>
  <c r="AB244" i="38"/>
  <c r="AB204" i="38"/>
  <c r="AB144" i="38"/>
  <c r="D104" i="38"/>
  <c r="AB234" i="38"/>
  <c r="AB194" i="38"/>
  <c r="AZ204" i="38"/>
  <c r="AZ174" i="38"/>
  <c r="AZ94" i="38"/>
  <c r="AZ74" i="38"/>
  <c r="AZ154" i="38"/>
  <c r="AZ124" i="38"/>
  <c r="AZ234" i="38"/>
  <c r="AZ44" i="38"/>
  <c r="AZ144" i="38"/>
  <c r="AZ84" i="38"/>
  <c r="AZ114" i="38"/>
  <c r="AZ104" i="38"/>
  <c r="AZ224" i="38"/>
  <c r="AZ194" i="38"/>
  <c r="AZ54" i="38"/>
  <c r="AZ214" i="38"/>
  <c r="AZ134" i="38"/>
  <c r="AZ164" i="38"/>
  <c r="AZ64" i="38"/>
  <c r="AZ244" i="38"/>
  <c r="AZ184" i="38"/>
  <c r="AS36" i="39"/>
  <c r="AG56" i="39"/>
  <c r="W96" i="39"/>
  <c r="W106" i="39"/>
  <c r="U116" i="39"/>
  <c r="E166" i="39"/>
  <c r="M236" i="39"/>
  <c r="AR86" i="40"/>
  <c r="AV86" i="40"/>
  <c r="P166" i="40"/>
  <c r="T176" i="40"/>
  <c r="AN176" i="40"/>
  <c r="BF177" i="41"/>
  <c r="F36" i="40"/>
  <c r="W135" i="38"/>
  <c r="W165" i="38"/>
  <c r="W175" i="38"/>
  <c r="W155" i="38"/>
  <c r="W185" i="38"/>
  <c r="W115" i="38"/>
  <c r="W195" i="38"/>
  <c r="W45" i="38"/>
  <c r="W85" i="38"/>
  <c r="W95" i="38"/>
  <c r="W205" i="38"/>
  <c r="I17" i="62"/>
  <c r="W125" i="38"/>
  <c r="W215" i="38"/>
  <c r="W75" i="38"/>
  <c r="W225" i="38"/>
  <c r="W235" i="38"/>
  <c r="K215" i="38"/>
  <c r="W245" i="38"/>
  <c r="K225" i="38"/>
  <c r="K55" i="38"/>
  <c r="K95" i="38"/>
  <c r="K135" i="38"/>
  <c r="K155" i="38"/>
  <c r="K175" i="38"/>
  <c r="K185" i="38"/>
  <c r="AI105" i="38"/>
  <c r="K145" i="38"/>
  <c r="K195" i="38"/>
  <c r="AI55" i="38"/>
  <c r="K235" i="38"/>
  <c r="K245" i="38"/>
  <c r="K115" i="38"/>
  <c r="AI155" i="38"/>
  <c r="AI245" i="38"/>
  <c r="AI85" i="38"/>
  <c r="W105" i="38"/>
  <c r="AI185" i="38"/>
  <c r="K125" i="38"/>
  <c r="AI95" i="38"/>
  <c r="W65" i="38"/>
  <c r="AI145" i="38"/>
  <c r="AI165" i="38"/>
  <c r="K85" i="38"/>
  <c r="AI65" i="38"/>
  <c r="AI115" i="38"/>
  <c r="AI125" i="38"/>
  <c r="AI205" i="38"/>
  <c r="K105" i="38"/>
  <c r="AI195" i="38"/>
  <c r="K165" i="38"/>
  <c r="W145" i="38"/>
  <c r="AI135" i="38"/>
  <c r="AI45" i="38"/>
  <c r="K75" i="38"/>
  <c r="AI75" i="38"/>
  <c r="K65" i="38"/>
  <c r="W55" i="38"/>
  <c r="AI215" i="38"/>
  <c r="AI225" i="38"/>
  <c r="AI175" i="38"/>
  <c r="K45" i="38"/>
  <c r="K205" i="38"/>
  <c r="AI235" i="38"/>
  <c r="BG145" i="38"/>
  <c r="BG95" i="38"/>
  <c r="BG155" i="38"/>
  <c r="BG45" i="38"/>
  <c r="BG125" i="38"/>
  <c r="BG175" i="38"/>
  <c r="BG235" i="38"/>
  <c r="BG225" i="38"/>
  <c r="BG65" i="38"/>
  <c r="BG85" i="38"/>
  <c r="BG195" i="38"/>
  <c r="BG75" i="38"/>
  <c r="BG165" i="38"/>
  <c r="BG55" i="38"/>
  <c r="BG245" i="38"/>
  <c r="BG205" i="38"/>
  <c r="BG135" i="38"/>
  <c r="BG105" i="38"/>
  <c r="BG185" i="38"/>
  <c r="BG115" i="38"/>
  <c r="BG215" i="38"/>
  <c r="S65" i="38"/>
  <c r="S95" i="38"/>
  <c r="S105" i="38"/>
  <c r="S115" i="38"/>
  <c r="S205" i="38"/>
  <c r="E17" i="62"/>
  <c r="S215" i="38"/>
  <c r="S225" i="38"/>
  <c r="S235" i="38"/>
  <c r="S135" i="38"/>
  <c r="S145" i="38"/>
  <c r="S245" i="38"/>
  <c r="S55" i="38"/>
  <c r="S165" i="38"/>
  <c r="S175" i="38"/>
  <c r="S155" i="38"/>
  <c r="S185" i="38"/>
  <c r="S195" i="38"/>
  <c r="G205" i="38"/>
  <c r="G95" i="38"/>
  <c r="G135" i="38"/>
  <c r="G155" i="38"/>
  <c r="G175" i="38"/>
  <c r="G195" i="38"/>
  <c r="G245" i="38"/>
  <c r="G115" i="38"/>
  <c r="G75" i="38"/>
  <c r="G215" i="38"/>
  <c r="AE135" i="38"/>
  <c r="AE185" i="38"/>
  <c r="G185" i="38"/>
  <c r="G65" i="38"/>
  <c r="S125" i="38"/>
  <c r="AE165" i="38"/>
  <c r="AE175" i="38"/>
  <c r="S45" i="38"/>
  <c r="AE95" i="38"/>
  <c r="G45" i="38"/>
  <c r="AE125" i="38"/>
  <c r="S75" i="38"/>
  <c r="AE195" i="38"/>
  <c r="AE115" i="38"/>
  <c r="AE75" i="38"/>
  <c r="G165" i="38"/>
  <c r="G85" i="38"/>
  <c r="G125" i="38"/>
  <c r="AE225" i="38"/>
  <c r="AE235" i="38"/>
  <c r="AE105" i="38"/>
  <c r="AE65" i="38"/>
  <c r="AE55" i="38"/>
  <c r="G225" i="38"/>
  <c r="AE245" i="38"/>
  <c r="AE155" i="38"/>
  <c r="G145" i="38"/>
  <c r="G235" i="38"/>
  <c r="AE45" i="38"/>
  <c r="G55" i="38"/>
  <c r="S85" i="38"/>
  <c r="AE145" i="38"/>
  <c r="G105" i="38"/>
  <c r="AE85" i="38"/>
  <c r="AE215" i="38"/>
  <c r="AE205" i="38"/>
  <c r="BC135" i="38"/>
  <c r="BC55" i="38"/>
  <c r="BC85" i="38"/>
  <c r="BC215" i="38"/>
  <c r="BC105" i="38"/>
  <c r="BC185" i="38"/>
  <c r="BC165" i="38"/>
  <c r="BC245" i="38"/>
  <c r="BC195" i="38"/>
  <c r="BC155" i="38"/>
  <c r="BC45" i="38"/>
  <c r="BC125" i="38"/>
  <c r="BC115" i="38"/>
  <c r="BC235" i="38"/>
  <c r="BC205" i="38"/>
  <c r="BC95" i="38"/>
  <c r="BC65" i="38"/>
  <c r="BC225" i="38"/>
  <c r="BC145" i="38"/>
  <c r="BC75" i="38"/>
  <c r="BC175" i="38"/>
  <c r="F36" i="39"/>
  <c r="E36" i="39"/>
  <c r="W36" i="39"/>
  <c r="M56" i="39"/>
  <c r="E66" i="39"/>
  <c r="W66" i="39"/>
  <c r="D96" i="39"/>
  <c r="P126" i="39"/>
  <c r="U126" i="39"/>
  <c r="M136" i="39"/>
  <c r="P136" i="39"/>
  <c r="AH146" i="39"/>
  <c r="D166" i="39"/>
  <c r="V166" i="39"/>
  <c r="H186" i="39"/>
  <c r="AR186" i="39"/>
  <c r="Q186" i="39"/>
  <c r="I196" i="39"/>
  <c r="Q196" i="39"/>
  <c r="W196" i="39"/>
  <c r="V216" i="39"/>
  <c r="Y246" i="39"/>
  <c r="D166" i="40"/>
  <c r="AV84" i="38"/>
  <c r="AP75" i="38"/>
  <c r="AP76" i="38" s="1"/>
  <c r="AT55" i="38"/>
  <c r="W154" i="38"/>
  <c r="W156" i="38" s="1"/>
  <c r="W184" i="38"/>
  <c r="W54" i="38"/>
  <c r="W194" i="38"/>
  <c r="W204" i="38"/>
  <c r="I16" i="62"/>
  <c r="W94" i="38"/>
  <c r="W96" i="38" s="1"/>
  <c r="W104" i="38"/>
  <c r="W214" i="38"/>
  <c r="W216" i="38" s="1"/>
  <c r="W44" i="38"/>
  <c r="W46" i="38" s="1"/>
  <c r="W84" i="38"/>
  <c r="W86" i="38" s="1"/>
  <c r="W124" i="38"/>
  <c r="W224" i="38"/>
  <c r="W226" i="38" s="1"/>
  <c r="W234" i="38"/>
  <c r="W236" i="38" s="1"/>
  <c r="W244" i="38"/>
  <c r="W246" i="38" s="1"/>
  <c r="W134" i="38"/>
  <c r="W136" i="38" s="1"/>
  <c r="W144" i="38"/>
  <c r="W164" i="38"/>
  <c r="W166" i="38" s="1"/>
  <c r="W174" i="38"/>
  <c r="K144" i="38"/>
  <c r="K146" i="38" s="1"/>
  <c r="K244" i="38"/>
  <c r="K246" i="38" s="1"/>
  <c r="K64" i="38"/>
  <c r="K66" i="38" s="1"/>
  <c r="K104" i="38"/>
  <c r="K106" i="38" s="1"/>
  <c r="K204" i="38"/>
  <c r="K224" i="38"/>
  <c r="K226" i="38" s="1"/>
  <c r="K124" i="38"/>
  <c r="K126" i="38" s="1"/>
  <c r="K154" i="38"/>
  <c r="K156" i="38" s="1"/>
  <c r="K164" i="38"/>
  <c r="K184" i="38"/>
  <c r="K186" i="38" s="1"/>
  <c r="AI84" i="38"/>
  <c r="AI86" i="38" s="1"/>
  <c r="AI244" i="38"/>
  <c r="AI246" i="38" s="1"/>
  <c r="AI174" i="38"/>
  <c r="AI154" i="38"/>
  <c r="AI156" i="38" s="1"/>
  <c r="AI194" i="38"/>
  <c r="AI134" i="38"/>
  <c r="AI224" i="38"/>
  <c r="AI226" i="38" s="1"/>
  <c r="K234" i="38"/>
  <c r="K236" i="38" s="1"/>
  <c r="K44" i="38"/>
  <c r="K46" i="38" s="1"/>
  <c r="AI74" i="38"/>
  <c r="AI76" i="38" s="1"/>
  <c r="W64" i="38"/>
  <c r="W66" i="38" s="1"/>
  <c r="AI234" i="38"/>
  <c r="K194" i="38"/>
  <c r="AI44" i="38"/>
  <c r="AI46" i="38" s="1"/>
  <c r="K134" i="38"/>
  <c r="K174" i="38"/>
  <c r="K176" i="38" s="1"/>
  <c r="W114" i="38"/>
  <c r="W116" i="38" s="1"/>
  <c r="AI214" i="38"/>
  <c r="AI216" i="38" s="1"/>
  <c r="AI164" i="38"/>
  <c r="K54" i="38"/>
  <c r="K56" i="38" s="1"/>
  <c r="AI94" i="38"/>
  <c r="AI96" i="38" s="1"/>
  <c r="AI204" i="38"/>
  <c r="AI206" i="38" s="1"/>
  <c r="AI144" i="38"/>
  <c r="AI146" i="38" s="1"/>
  <c r="K114" i="38"/>
  <c r="K116" i="38" s="1"/>
  <c r="K84" i="38"/>
  <c r="K86" i="38" s="1"/>
  <c r="AI114" i="38"/>
  <c r="AI116" i="38" s="1"/>
  <c r="AI64" i="38"/>
  <c r="K214" i="38"/>
  <c r="K94" i="38"/>
  <c r="K96" i="38" s="1"/>
  <c r="W74" i="38"/>
  <c r="W76" i="38" s="1"/>
  <c r="AI184" i="38"/>
  <c r="AI186" i="38" s="1"/>
  <c r="AI104" i="38"/>
  <c r="AI124" i="38"/>
  <c r="AI126" i="38" s="1"/>
  <c r="K74" i="38"/>
  <c r="K76" i="38" s="1"/>
  <c r="AI54" i="38"/>
  <c r="AI56" i="38" s="1"/>
  <c r="BG184" i="38"/>
  <c r="BG124" i="38"/>
  <c r="BG144" i="38"/>
  <c r="BG146" i="38" s="1"/>
  <c r="BG154" i="38"/>
  <c r="BG244" i="38"/>
  <c r="BG246" i="38" s="1"/>
  <c r="BG134" i="38"/>
  <c r="BG136" i="38" s="1"/>
  <c r="BG74" i="38"/>
  <c r="BG76" i="38" s="1"/>
  <c r="BG114" i="38"/>
  <c r="BG116" i="38" s="1"/>
  <c r="BG84" i="38"/>
  <c r="BG86" i="38" s="1"/>
  <c r="BG164" i="38"/>
  <c r="BG214" i="38"/>
  <c r="BG104" i="38"/>
  <c r="BG106" i="38" s="1"/>
  <c r="BG94" i="38"/>
  <c r="BG96" i="38" s="1"/>
  <c r="BG194" i="38"/>
  <c r="BG234" i="38"/>
  <c r="BG236" i="38" s="1"/>
  <c r="BG204" i="38"/>
  <c r="BG206" i="38" s="1"/>
  <c r="BG64" i="38"/>
  <c r="BG66" i="38" s="1"/>
  <c r="BG44" i="38"/>
  <c r="BG46" i="38" s="1"/>
  <c r="BG224" i="38"/>
  <c r="BG226" i="38" s="1"/>
  <c r="BG174" i="38"/>
  <c r="BG176" i="38" s="1"/>
  <c r="BG54" i="38"/>
  <c r="BG56" i="38" s="1"/>
  <c r="S64" i="38"/>
  <c r="S66" i="38" s="1"/>
  <c r="S224" i="38"/>
  <c r="S124" i="38"/>
  <c r="S234" i="38"/>
  <c r="S236" i="38" s="1"/>
  <c r="S244" i="38"/>
  <c r="S246" i="38" s="1"/>
  <c r="S144" i="38"/>
  <c r="S146" i="38" s="1"/>
  <c r="S164" i="38"/>
  <c r="S174" i="38"/>
  <c r="S176" i="38" s="1"/>
  <c r="S74" i="38"/>
  <c r="S154" i="38"/>
  <c r="S184" i="38"/>
  <c r="S186" i="38" s="1"/>
  <c r="S194" i="38"/>
  <c r="S196" i="38" s="1"/>
  <c r="S204" i="38"/>
  <c r="S206" i="38" s="1"/>
  <c r="E16" i="62"/>
  <c r="S104" i="38"/>
  <c r="S106" i="38" s="1"/>
  <c r="S114" i="38"/>
  <c r="S116" i="38" s="1"/>
  <c r="S214" i="38"/>
  <c r="S216" i="38" s="1"/>
  <c r="G104" i="38"/>
  <c r="G106" i="38" s="1"/>
  <c r="AE94" i="38"/>
  <c r="AE96" i="38" s="1"/>
  <c r="G204" i="38"/>
  <c r="G206" i="38" s="1"/>
  <c r="AE104" i="38"/>
  <c r="AE106" i="38" s="1"/>
  <c r="G214" i="38"/>
  <c r="G216" i="38" s="1"/>
  <c r="G224" i="38"/>
  <c r="G226" i="38" s="1"/>
  <c r="AE54" i="38"/>
  <c r="AE56" i="38" s="1"/>
  <c r="G124" i="38"/>
  <c r="G84" i="38"/>
  <c r="G86" i="38" s="1"/>
  <c r="G184" i="38"/>
  <c r="G186" i="38" s="1"/>
  <c r="G44" i="38"/>
  <c r="G144" i="38"/>
  <c r="G146" i="38" s="1"/>
  <c r="G164" i="38"/>
  <c r="G166" i="38" s="1"/>
  <c r="G174" i="38"/>
  <c r="G176" i="38" s="1"/>
  <c r="AE184" i="38"/>
  <c r="AE64" i="38"/>
  <c r="AE66" i="38" s="1"/>
  <c r="G114" i="38"/>
  <c r="G116" i="38" s="1"/>
  <c r="AE44" i="38"/>
  <c r="AE46" i="38" s="1"/>
  <c r="G74" i="38"/>
  <c r="G76" i="38" s="1"/>
  <c r="S134" i="38"/>
  <c r="S136" i="38" s="1"/>
  <c r="AE244" i="38"/>
  <c r="AE246" i="38" s="1"/>
  <c r="AE84" i="38"/>
  <c r="S94" i="38"/>
  <c r="S96" i="38" s="1"/>
  <c r="G64" i="38"/>
  <c r="AE144" i="38"/>
  <c r="AE146" i="38" s="1"/>
  <c r="AE124" i="38"/>
  <c r="AE126" i="38" s="1"/>
  <c r="AE204" i="38"/>
  <c r="AE174" i="38"/>
  <c r="AE176" i="38" s="1"/>
  <c r="AE214" i="38"/>
  <c r="AE74" i="38"/>
  <c r="AE76" i="38" s="1"/>
  <c r="G154" i="38"/>
  <c r="G194" i="38"/>
  <c r="G234" i="38"/>
  <c r="AE234" i="38"/>
  <c r="G244" i="38"/>
  <c r="G246" i="38" s="1"/>
  <c r="G134" i="38"/>
  <c r="G136" i="38" s="1"/>
  <c r="S84" i="38"/>
  <c r="S86" i="38" s="1"/>
  <c r="AE134" i="38"/>
  <c r="AE136" i="38" s="1"/>
  <c r="AE194" i="38"/>
  <c r="AE196" i="38" s="1"/>
  <c r="AE154" i="38"/>
  <c r="S54" i="38"/>
  <c r="S56" i="38" s="1"/>
  <c r="S44" i="38"/>
  <c r="S46" i="38" s="1"/>
  <c r="G54" i="38"/>
  <c r="G56" i="38" s="1"/>
  <c r="AE164" i="38"/>
  <c r="AE166" i="38" s="1"/>
  <c r="G94" i="38"/>
  <c r="G96" i="38" s="1"/>
  <c r="AE224" i="38"/>
  <c r="AE226" i="38" s="1"/>
  <c r="AE114" i="38"/>
  <c r="AE116" i="38" s="1"/>
  <c r="BC164" i="38"/>
  <c r="BC166" i="38" s="1"/>
  <c r="BC94" i="38"/>
  <c r="BC214" i="38"/>
  <c r="BC216" i="38" s="1"/>
  <c r="BC184" i="38"/>
  <c r="BC44" i="38"/>
  <c r="BC46" i="38" s="1"/>
  <c r="BC64" i="38"/>
  <c r="BC66" i="38" s="1"/>
  <c r="BC84" i="38"/>
  <c r="BC86" i="38" s="1"/>
  <c r="BC74" i="38"/>
  <c r="BC76" i="38" s="1"/>
  <c r="BC54" i="38"/>
  <c r="BC56" i="38" s="1"/>
  <c r="BC234" i="38"/>
  <c r="BC236" i="38" s="1"/>
  <c r="BC204" i="38"/>
  <c r="BC206" i="38" s="1"/>
  <c r="BC124" i="38"/>
  <c r="BC126" i="38" s="1"/>
  <c r="BC134" i="38"/>
  <c r="BC136" i="38" s="1"/>
  <c r="BC154" i="38"/>
  <c r="BC156" i="38" s="1"/>
  <c r="BC114" i="38"/>
  <c r="BC116" i="38" s="1"/>
  <c r="BC224" i="38"/>
  <c r="BC226" i="38" s="1"/>
  <c r="BC174" i="38"/>
  <c r="BC176" i="38" s="1"/>
  <c r="BC194" i="38"/>
  <c r="BC196" i="38" s="1"/>
  <c r="BC104" i="38"/>
  <c r="BC106" i="38" s="1"/>
  <c r="BC144" i="38"/>
  <c r="BC146" i="38" s="1"/>
  <c r="BC244" i="38"/>
  <c r="H16" i="39"/>
  <c r="AQ46" i="39"/>
  <c r="K76" i="39"/>
  <c r="AB86" i="39"/>
  <c r="G116" i="39"/>
  <c r="S116" i="39"/>
  <c r="Y116" i="39"/>
  <c r="I166" i="39"/>
  <c r="AN44" i="38"/>
  <c r="V55" i="38"/>
  <c r="V165" i="38"/>
  <c r="V175" i="38"/>
  <c r="V155" i="38"/>
  <c r="V185" i="38"/>
  <c r="V65" i="38"/>
  <c r="V115" i="38"/>
  <c r="V195" i="38"/>
  <c r="V45" i="38"/>
  <c r="V85" i="38"/>
  <c r="V95" i="38"/>
  <c r="V105" i="38"/>
  <c r="V205" i="38"/>
  <c r="H17" i="62"/>
  <c r="V125" i="38"/>
  <c r="V215" i="38"/>
  <c r="V75" i="38"/>
  <c r="V225" i="38"/>
  <c r="V235" i="38"/>
  <c r="V135" i="38"/>
  <c r="V145" i="38"/>
  <c r="J65" i="38"/>
  <c r="J75" i="38"/>
  <c r="V245" i="38"/>
  <c r="J105" i="38"/>
  <c r="J55" i="38"/>
  <c r="J95" i="38"/>
  <c r="J135" i="38"/>
  <c r="J175" i="38"/>
  <c r="J185" i="38"/>
  <c r="J85" i="38"/>
  <c r="J245" i="38"/>
  <c r="J45" i="38"/>
  <c r="J115" i="38"/>
  <c r="J125" i="38"/>
  <c r="J215" i="38"/>
  <c r="AH155" i="38"/>
  <c r="AH185" i="38"/>
  <c r="AH195" i="38"/>
  <c r="AH145" i="38"/>
  <c r="J225" i="38"/>
  <c r="AH115" i="38"/>
  <c r="AH135" i="38"/>
  <c r="AH225" i="38"/>
  <c r="AH125" i="38"/>
  <c r="AH45" i="38"/>
  <c r="J145" i="38"/>
  <c r="AH235" i="38"/>
  <c r="AH175" i="38"/>
  <c r="AH165" i="38"/>
  <c r="AH85" i="38"/>
  <c r="AH65" i="38"/>
  <c r="AH95" i="38"/>
  <c r="AH205" i="38"/>
  <c r="AH105" i="38"/>
  <c r="J235" i="38"/>
  <c r="AH55" i="38"/>
  <c r="J165" i="38"/>
  <c r="AH245" i="38"/>
  <c r="AH75" i="38"/>
  <c r="J205" i="38"/>
  <c r="J155" i="38"/>
  <c r="J195" i="38"/>
  <c r="AH215" i="38"/>
  <c r="BF185" i="38"/>
  <c r="BF175" i="38"/>
  <c r="BF155" i="38"/>
  <c r="BF125" i="38"/>
  <c r="BF95" i="38"/>
  <c r="BF75" i="38"/>
  <c r="BF45" i="38"/>
  <c r="BF205" i="38"/>
  <c r="BF235" i="38"/>
  <c r="BF115" i="38"/>
  <c r="BF105" i="38"/>
  <c r="BF225" i="38"/>
  <c r="BF195" i="38"/>
  <c r="BF55" i="38"/>
  <c r="BF85" i="38"/>
  <c r="BF215" i="38"/>
  <c r="BF65" i="38"/>
  <c r="BF245" i="38"/>
  <c r="BF135" i="38"/>
  <c r="BF145" i="38"/>
  <c r="BF165" i="38"/>
  <c r="D17" i="62"/>
  <c r="R45" i="38"/>
  <c r="R85" i="38"/>
  <c r="R215" i="38"/>
  <c r="R125" i="38"/>
  <c r="R225" i="38"/>
  <c r="R235" i="38"/>
  <c r="R75" i="38"/>
  <c r="R135" i="38"/>
  <c r="R145" i="38"/>
  <c r="R245" i="38"/>
  <c r="R55" i="38"/>
  <c r="R165" i="38"/>
  <c r="R175" i="38"/>
  <c r="R155" i="38"/>
  <c r="R185" i="38"/>
  <c r="R195" i="38"/>
  <c r="R65" i="38"/>
  <c r="R95" i="38"/>
  <c r="R105" i="38"/>
  <c r="R115" i="38"/>
  <c r="R205" i="38"/>
  <c r="F95" i="38"/>
  <c r="F135" i="38"/>
  <c r="F55" i="38"/>
  <c r="F155" i="38"/>
  <c r="F195" i="38"/>
  <c r="F245" i="38"/>
  <c r="F85" i="38"/>
  <c r="F125" i="38"/>
  <c r="F45" i="38"/>
  <c r="F115" i="38"/>
  <c r="F235" i="38"/>
  <c r="F65" i="38"/>
  <c r="F75" i="38"/>
  <c r="F105" i="38"/>
  <c r="F205" i="38"/>
  <c r="AD165" i="38"/>
  <c r="AD175" i="38"/>
  <c r="AD225" i="38"/>
  <c r="AD145" i="38"/>
  <c r="F185" i="38"/>
  <c r="F165" i="38"/>
  <c r="AD135" i="38"/>
  <c r="AD215" i="38"/>
  <c r="AD245" i="38"/>
  <c r="AD75" i="38"/>
  <c r="F175" i="38"/>
  <c r="F225" i="38"/>
  <c r="AD155" i="38"/>
  <c r="F215" i="38"/>
  <c r="AD105" i="38"/>
  <c r="AD115" i="38"/>
  <c r="AD65" i="38"/>
  <c r="AD205" i="38"/>
  <c r="AD55" i="38"/>
  <c r="AD195" i="38"/>
  <c r="AD95" i="38"/>
  <c r="F145" i="38"/>
  <c r="AD125" i="38"/>
  <c r="AD235" i="38"/>
  <c r="AD185" i="38"/>
  <c r="AD45" i="38"/>
  <c r="AD85" i="38"/>
  <c r="BB135" i="38"/>
  <c r="BB245" i="38"/>
  <c r="BB115" i="38"/>
  <c r="BB225" i="38"/>
  <c r="BB215" i="38"/>
  <c r="BB195" i="38"/>
  <c r="BB165" i="38"/>
  <c r="BB55" i="38"/>
  <c r="BB85" i="38"/>
  <c r="BB185" i="38"/>
  <c r="BB65" i="38"/>
  <c r="BB155" i="38"/>
  <c r="BB45" i="38"/>
  <c r="BB145" i="38"/>
  <c r="BB235" i="38"/>
  <c r="BB125" i="38"/>
  <c r="BB95" i="38"/>
  <c r="BB175" i="38"/>
  <c r="BB105" i="38"/>
  <c r="BB205" i="38"/>
  <c r="BB75" i="38"/>
  <c r="L36" i="39"/>
  <c r="Q46" i="39"/>
  <c r="V66" i="39"/>
  <c r="F76" i="39"/>
  <c r="X76" i="39"/>
  <c r="M86" i="39"/>
  <c r="V106" i="39"/>
  <c r="M126" i="39"/>
  <c r="AI136" i="39"/>
  <c r="J136" i="39"/>
  <c r="U136" i="39"/>
  <c r="H156" i="39"/>
  <c r="R176" i="39"/>
  <c r="Y176" i="39"/>
  <c r="M196" i="39"/>
  <c r="I206" i="39"/>
  <c r="AQ216" i="39"/>
  <c r="AT236" i="39"/>
  <c r="E236" i="39"/>
  <c r="Q246" i="39"/>
  <c r="AT65" i="38"/>
  <c r="AP45" i="38"/>
  <c r="V54" i="38"/>
  <c r="V56" i="38" s="1"/>
  <c r="V194" i="38"/>
  <c r="V204" i="38"/>
  <c r="V206" i="38" s="1"/>
  <c r="H16" i="62"/>
  <c r="V94" i="38"/>
  <c r="V96" i="38" s="1"/>
  <c r="V104" i="38"/>
  <c r="V114" i="38"/>
  <c r="V116" i="38" s="1"/>
  <c r="V214" i="38"/>
  <c r="V216" i="38" s="1"/>
  <c r="V44" i="38"/>
  <c r="V46" i="38" s="1"/>
  <c r="V64" i="38"/>
  <c r="V84" i="38"/>
  <c r="V124" i="38"/>
  <c r="V126" i="38" s="1"/>
  <c r="V224" i="38"/>
  <c r="V234" i="38"/>
  <c r="V236" i="38" s="1"/>
  <c r="V244" i="38"/>
  <c r="V246" i="38" s="1"/>
  <c r="V74" i="38"/>
  <c r="V76" i="38" s="1"/>
  <c r="V134" i="38"/>
  <c r="V144" i="38"/>
  <c r="V164" i="38"/>
  <c r="V166" i="38" s="1"/>
  <c r="V174" i="38"/>
  <c r="V176" i="38" s="1"/>
  <c r="V154" i="38"/>
  <c r="V184" i="38"/>
  <c r="V186" i="38" s="1"/>
  <c r="J44" i="38"/>
  <c r="J46" i="38" s="1"/>
  <c r="J64" i="38"/>
  <c r="J104" i="38"/>
  <c r="J106" i="38" s="1"/>
  <c r="AH104" i="38"/>
  <c r="AH106" i="38" s="1"/>
  <c r="J94" i="38"/>
  <c r="J96" i="38" s="1"/>
  <c r="J224" i="38"/>
  <c r="J226" i="38" s="1"/>
  <c r="J54" i="38"/>
  <c r="J56" i="38" s="1"/>
  <c r="J134" i="38"/>
  <c r="J124" i="38"/>
  <c r="J126" i="38" s="1"/>
  <c r="J184" i="38"/>
  <c r="J84" i="38"/>
  <c r="J86" i="38" s="1"/>
  <c r="J144" i="38"/>
  <c r="J146" i="38" s="1"/>
  <c r="J194" i="38"/>
  <c r="J196" i="38" s="1"/>
  <c r="AH174" i="38"/>
  <c r="AH176" i="38" s="1"/>
  <c r="AH154" i="38"/>
  <c r="AH156" i="38" s="1"/>
  <c r="AH194" i="38"/>
  <c r="AH196" i="38" s="1"/>
  <c r="AH214" i="38"/>
  <c r="AH144" i="38"/>
  <c r="AH146" i="38" s="1"/>
  <c r="AH134" i="38"/>
  <c r="AH136" i="38" s="1"/>
  <c r="AH74" i="38"/>
  <c r="J154" i="38"/>
  <c r="AH124" i="38"/>
  <c r="AH126" i="38" s="1"/>
  <c r="AH114" i="38"/>
  <c r="AH116" i="38" s="1"/>
  <c r="AH204" i="38"/>
  <c r="AH206" i="38" s="1"/>
  <c r="AH64" i="38"/>
  <c r="J234" i="38"/>
  <c r="J236" i="38" s="1"/>
  <c r="J244" i="38"/>
  <c r="J164" i="38"/>
  <c r="J166" i="38" s="1"/>
  <c r="J204" i="38"/>
  <c r="J174" i="38"/>
  <c r="J176" i="38" s="1"/>
  <c r="AH164" i="38"/>
  <c r="AH166" i="38" s="1"/>
  <c r="AH234" i="38"/>
  <c r="AH236" i="38" s="1"/>
  <c r="AH94" i="38"/>
  <c r="AH96" i="38" s="1"/>
  <c r="J214" i="38"/>
  <c r="AH84" i="38"/>
  <c r="AH86" i="38" s="1"/>
  <c r="AH54" i="38"/>
  <c r="AH56" i="38" s="1"/>
  <c r="AH244" i="38"/>
  <c r="AH246" i="38" s="1"/>
  <c r="AH44" i="38"/>
  <c r="AH184" i="38"/>
  <c r="J74" i="38"/>
  <c r="J76" i="38" s="1"/>
  <c r="J114" i="38"/>
  <c r="J116" i="38" s="1"/>
  <c r="AH224" i="38"/>
  <c r="BF104" i="38"/>
  <c r="BF106" i="38" s="1"/>
  <c r="BF74" i="38"/>
  <c r="BF234" i="38"/>
  <c r="BF236" i="38" s="1"/>
  <c r="BF114" i="38"/>
  <c r="BF116" i="38" s="1"/>
  <c r="BF184" i="38"/>
  <c r="BF186" i="38" s="1"/>
  <c r="BF54" i="38"/>
  <c r="BF56" i="38" s="1"/>
  <c r="BF224" i="38"/>
  <c r="BF194" i="38"/>
  <c r="BF196" i="38" s="1"/>
  <c r="BF124" i="38"/>
  <c r="BF144" i="38"/>
  <c r="BF154" i="38"/>
  <c r="BF156" i="38" s="1"/>
  <c r="BF134" i="38"/>
  <c r="BF136" i="38" s="1"/>
  <c r="BF44" i="38"/>
  <c r="BF46" i="38" s="1"/>
  <c r="BF94" i="38"/>
  <c r="BF96" i="38" s="1"/>
  <c r="BF164" i="38"/>
  <c r="BF166" i="38" s="1"/>
  <c r="BF174" i="38"/>
  <c r="BF176" i="38" s="1"/>
  <c r="BF204" i="38"/>
  <c r="BF84" i="38"/>
  <c r="BF86" i="38" s="1"/>
  <c r="BF244" i="38"/>
  <c r="BF246" i="38" s="1"/>
  <c r="BF64" i="38"/>
  <c r="BF66" i="38" s="1"/>
  <c r="BF214" i="38"/>
  <c r="BF216" i="38" s="1"/>
  <c r="R124" i="38"/>
  <c r="R234" i="38"/>
  <c r="R44" i="38"/>
  <c r="R46" i="38" s="1"/>
  <c r="R84" i="38"/>
  <c r="R244" i="38"/>
  <c r="R246" i="38" s="1"/>
  <c r="R144" i="38"/>
  <c r="R146" i="38" s="1"/>
  <c r="R164" i="38"/>
  <c r="R166" i="38" s="1"/>
  <c r="R174" i="38"/>
  <c r="R176" i="38" s="1"/>
  <c r="R74" i="38"/>
  <c r="R76" i="38" s="1"/>
  <c r="R134" i="38"/>
  <c r="R154" i="38"/>
  <c r="R184" i="38"/>
  <c r="R186" i="38" s="1"/>
  <c r="R194" i="38"/>
  <c r="R54" i="38"/>
  <c r="R56" i="38" s="1"/>
  <c r="R204" i="38"/>
  <c r="R206" i="38" s="1"/>
  <c r="D16" i="62"/>
  <c r="R104" i="38"/>
  <c r="R106" i="38" s="1"/>
  <c r="R114" i="38"/>
  <c r="R116" i="38" s="1"/>
  <c r="R214" i="38"/>
  <c r="R216" i="38" s="1"/>
  <c r="R64" i="38"/>
  <c r="R66" i="38" s="1"/>
  <c r="R94" i="38"/>
  <c r="R96" i="38" s="1"/>
  <c r="R224" i="38"/>
  <c r="R226" i="38" s="1"/>
  <c r="F74" i="38"/>
  <c r="F76" i="38" s="1"/>
  <c r="F204" i="38"/>
  <c r="F206" i="38" s="1"/>
  <c r="F214" i="38"/>
  <c r="F216" i="38" s="1"/>
  <c r="F94" i="38"/>
  <c r="F54" i="38"/>
  <c r="F124" i="38"/>
  <c r="F126" i="38" s="1"/>
  <c r="F84" i="38"/>
  <c r="F86" i="38" s="1"/>
  <c r="F44" i="38"/>
  <c r="F164" i="38"/>
  <c r="F244" i="38"/>
  <c r="F246" i="38" s="1"/>
  <c r="F114" i="38"/>
  <c r="F116" i="38" s="1"/>
  <c r="F64" i="38"/>
  <c r="F66" i="38" s="1"/>
  <c r="F104" i="38"/>
  <c r="F106" i="38" s="1"/>
  <c r="AD94" i="38"/>
  <c r="AD96" i="38" s="1"/>
  <c r="AD174" i="38"/>
  <c r="AD184" i="38"/>
  <c r="AD186" i="38" s="1"/>
  <c r="AD134" i="38"/>
  <c r="AD136" i="38" s="1"/>
  <c r="AD214" i="38"/>
  <c r="AD216" i="38" s="1"/>
  <c r="AD104" i="38"/>
  <c r="AD106" i="38" s="1"/>
  <c r="AD84" i="38"/>
  <c r="AD124" i="38"/>
  <c r="AD126" i="38" s="1"/>
  <c r="F144" i="38"/>
  <c r="AD44" i="38"/>
  <c r="AD74" i="38"/>
  <c r="AD234" i="38"/>
  <c r="AD236" i="38" s="1"/>
  <c r="F154" i="38"/>
  <c r="F156" i="38" s="1"/>
  <c r="AD64" i="38"/>
  <c r="AD66" i="38" s="1"/>
  <c r="F194" i="38"/>
  <c r="F196" i="38" s="1"/>
  <c r="F234" i="38"/>
  <c r="AD144" i="38"/>
  <c r="AD194" i="38"/>
  <c r="F224" i="38"/>
  <c r="AD114" i="38"/>
  <c r="AD116" i="38" s="1"/>
  <c r="F184" i="38"/>
  <c r="F186" i="38" s="1"/>
  <c r="AD54" i="38"/>
  <c r="AD56" i="38" s="1"/>
  <c r="AD224" i="38"/>
  <c r="AD226" i="38" s="1"/>
  <c r="AD164" i="38"/>
  <c r="AD166" i="38" s="1"/>
  <c r="AD204" i="38"/>
  <c r="AD244" i="38"/>
  <c r="AD246" i="38" s="1"/>
  <c r="AD154" i="38"/>
  <c r="AD156" i="38" s="1"/>
  <c r="F174" i="38"/>
  <c r="F176" i="38" s="1"/>
  <c r="F134" i="38"/>
  <c r="F136" i="38" s="1"/>
  <c r="BB94" i="38"/>
  <c r="BB96" i="38" s="1"/>
  <c r="BB224" i="38"/>
  <c r="BB226" i="38" s="1"/>
  <c r="BB64" i="38"/>
  <c r="BB66" i="38" s="1"/>
  <c r="BB194" i="38"/>
  <c r="BB196" i="38" s="1"/>
  <c r="BB204" i="38"/>
  <c r="BB206" i="38" s="1"/>
  <c r="BB144" i="38"/>
  <c r="BB146" i="38" s="1"/>
  <c r="BB244" i="38"/>
  <c r="BB246" i="38" s="1"/>
  <c r="BB214" i="38"/>
  <c r="BB216" i="38" s="1"/>
  <c r="BB104" i="38"/>
  <c r="BB106" i="38" s="1"/>
  <c r="BB74" i="38"/>
  <c r="BB76" i="38" s="1"/>
  <c r="BB234" i="38"/>
  <c r="BB114" i="38"/>
  <c r="BB116" i="38" s="1"/>
  <c r="BB84" i="38"/>
  <c r="BB54" i="38"/>
  <c r="BB56" i="38" s="1"/>
  <c r="BB184" i="38"/>
  <c r="BB186" i="38" s="1"/>
  <c r="BB174" i="38"/>
  <c r="BB176" i="38" s="1"/>
  <c r="BB164" i="38"/>
  <c r="BB44" i="38"/>
  <c r="BB46" i="38" s="1"/>
  <c r="BB134" i="38"/>
  <c r="BB154" i="38"/>
  <c r="BB156" i="38" s="1"/>
  <c r="BB124" i="38"/>
  <c r="BB126" i="38" s="1"/>
  <c r="K116" i="39"/>
  <c r="V166" i="40"/>
  <c r="AP166" i="40"/>
  <c r="AR74" i="38"/>
  <c r="AQ65" i="38"/>
  <c r="AV54" i="38"/>
  <c r="AN54" i="38"/>
  <c r="AU45" i="38"/>
  <c r="Y75" i="38"/>
  <c r="Y225" i="38"/>
  <c r="Y145" i="38"/>
  <c r="Y235" i="38"/>
  <c r="Y165" i="38"/>
  <c r="Y175" i="38"/>
  <c r="Y65" i="38"/>
  <c r="Y155" i="38"/>
  <c r="Y185" i="38"/>
  <c r="Y105" i="38"/>
  <c r="Y115" i="38"/>
  <c r="Y195" i="38"/>
  <c r="Y205" i="38"/>
  <c r="K17" i="62"/>
  <c r="Y125" i="38"/>
  <c r="Y215" i="38"/>
  <c r="M45" i="38"/>
  <c r="M125" i="38"/>
  <c r="M245" i="38"/>
  <c r="M105" i="38"/>
  <c r="M205" i="38"/>
  <c r="M225" i="38"/>
  <c r="Y245" i="38"/>
  <c r="M165" i="38"/>
  <c r="M175" i="38"/>
  <c r="M185" i="38"/>
  <c r="M145" i="38"/>
  <c r="M85" i="38"/>
  <c r="AK95" i="38"/>
  <c r="AK225" i="38"/>
  <c r="AK205" i="38"/>
  <c r="AK245" i="38"/>
  <c r="M65" i="38"/>
  <c r="AK145" i="38"/>
  <c r="AK125" i="38"/>
  <c r="M55" i="38"/>
  <c r="AK175" i="38"/>
  <c r="AK215" i="38"/>
  <c r="AK75" i="38"/>
  <c r="M155" i="38"/>
  <c r="M195" i="38"/>
  <c r="M235" i="38"/>
  <c r="AK235" i="38"/>
  <c r="AK105" i="38"/>
  <c r="M135" i="38"/>
  <c r="Y85" i="38"/>
  <c r="AK135" i="38"/>
  <c r="AK195" i="38"/>
  <c r="Y45" i="38"/>
  <c r="AK165" i="38"/>
  <c r="AK155" i="38"/>
  <c r="M95" i="38"/>
  <c r="M215" i="38"/>
  <c r="Y55" i="38"/>
  <c r="AK185" i="38"/>
  <c r="AK115" i="38"/>
  <c r="M115" i="38"/>
  <c r="AK45" i="38"/>
  <c r="M75" i="38"/>
  <c r="Y135" i="38"/>
  <c r="AK85" i="38"/>
  <c r="AK65" i="38"/>
  <c r="Y95" i="38"/>
  <c r="AK55" i="38"/>
  <c r="BI245" i="38"/>
  <c r="BI225" i="38"/>
  <c r="BI175" i="38"/>
  <c r="BI75" i="38"/>
  <c r="BI55" i="38"/>
  <c r="BI195" i="38"/>
  <c r="BI205" i="38"/>
  <c r="BI235" i="38"/>
  <c r="BI125" i="38"/>
  <c r="BI135" i="38"/>
  <c r="BI155" i="38"/>
  <c r="BI115" i="38"/>
  <c r="BI145" i="38"/>
  <c r="BI165" i="38"/>
  <c r="BI105" i="38"/>
  <c r="BI215" i="38"/>
  <c r="BI185" i="38"/>
  <c r="BI45" i="38"/>
  <c r="BI95" i="38"/>
  <c r="BI65" i="38"/>
  <c r="BI85" i="38"/>
  <c r="U155" i="38"/>
  <c r="U185" i="38"/>
  <c r="U195" i="38"/>
  <c r="U45" i="38"/>
  <c r="U85" i="38"/>
  <c r="U95" i="38"/>
  <c r="U105" i="38"/>
  <c r="U205" i="38"/>
  <c r="G17" i="62"/>
  <c r="U125" i="38"/>
  <c r="U215" i="38"/>
  <c r="U225" i="38"/>
  <c r="U235" i="38"/>
  <c r="U135" i="38"/>
  <c r="U145" i="38"/>
  <c r="U55" i="38"/>
  <c r="U165" i="38"/>
  <c r="U175" i="38"/>
  <c r="U245" i="38"/>
  <c r="I105" i="38"/>
  <c r="I205" i="38"/>
  <c r="I165" i="38"/>
  <c r="I185" i="38"/>
  <c r="I155" i="38"/>
  <c r="I145" i="38"/>
  <c r="I195" i="38"/>
  <c r="I245" i="38"/>
  <c r="I125" i="38"/>
  <c r="I65" i="38"/>
  <c r="AG225" i="38"/>
  <c r="I235" i="38"/>
  <c r="I45" i="38"/>
  <c r="AG75" i="38"/>
  <c r="AG175" i="38"/>
  <c r="AG45" i="38"/>
  <c r="I135" i="38"/>
  <c r="AG55" i="38"/>
  <c r="I225" i="38"/>
  <c r="I175" i="38"/>
  <c r="U115" i="38"/>
  <c r="AG215" i="38"/>
  <c r="AG155" i="38"/>
  <c r="AG115" i="38"/>
  <c r="AG125" i="38"/>
  <c r="AG165" i="38"/>
  <c r="AG245" i="38"/>
  <c r="I55" i="38"/>
  <c r="AG95" i="38"/>
  <c r="U65" i="38"/>
  <c r="AG205" i="38"/>
  <c r="AG235" i="38"/>
  <c r="AG145" i="38"/>
  <c r="I115" i="38"/>
  <c r="AG105" i="38"/>
  <c r="I85" i="38"/>
  <c r="AG185" i="38"/>
  <c r="AG65" i="38"/>
  <c r="I215" i="38"/>
  <c r="I95" i="38"/>
  <c r="AG85" i="38"/>
  <c r="U75" i="38"/>
  <c r="AG195" i="38"/>
  <c r="AG135" i="38"/>
  <c r="I75" i="38"/>
  <c r="BE185" i="38"/>
  <c r="BE125" i="38"/>
  <c r="BE135" i="38"/>
  <c r="BE205" i="38"/>
  <c r="BE75" i="38"/>
  <c r="BE225" i="38"/>
  <c r="BE115" i="38"/>
  <c r="BE85" i="38"/>
  <c r="BE165" i="38"/>
  <c r="BE245" i="38"/>
  <c r="BE215" i="38"/>
  <c r="BE105" i="38"/>
  <c r="BE195" i="38"/>
  <c r="BE235" i="38"/>
  <c r="BE65" i="38"/>
  <c r="BE45" i="38"/>
  <c r="BE175" i="38"/>
  <c r="BE55" i="38"/>
  <c r="BE95" i="38"/>
  <c r="BE145" i="38"/>
  <c r="BE155" i="38"/>
  <c r="Q125" i="38"/>
  <c r="Q225" i="38"/>
  <c r="Q235" i="38"/>
  <c r="Q75" i="38"/>
  <c r="Q145" i="38"/>
  <c r="Q245" i="38"/>
  <c r="Q165" i="38"/>
  <c r="Q175" i="38"/>
  <c r="Q155" i="38"/>
  <c r="Q185" i="38"/>
  <c r="Q195" i="38"/>
  <c r="Q65" i="38"/>
  <c r="Q105" i="38"/>
  <c r="Q115" i="38"/>
  <c r="Q205" i="38"/>
  <c r="C17" i="62"/>
  <c r="Q215" i="38"/>
  <c r="E185" i="38"/>
  <c r="E225" i="38"/>
  <c r="E165" i="38"/>
  <c r="E85" i="38"/>
  <c r="E125" i="38"/>
  <c r="E145" i="38"/>
  <c r="E45" i="38"/>
  <c r="E105" i="38"/>
  <c r="E205" i="38"/>
  <c r="AC65" i="38"/>
  <c r="AC225" i="38"/>
  <c r="AC165" i="38"/>
  <c r="AC55" i="38"/>
  <c r="AC85" i="38"/>
  <c r="Q95" i="38"/>
  <c r="E65" i="38"/>
  <c r="AC145" i="38"/>
  <c r="AC125" i="38"/>
  <c r="AC205" i="38"/>
  <c r="E55" i="38"/>
  <c r="AC175" i="38"/>
  <c r="AC215" i="38"/>
  <c r="AC75" i="38"/>
  <c r="E175" i="38"/>
  <c r="E155" i="38"/>
  <c r="E195" i="38"/>
  <c r="E235" i="38"/>
  <c r="AC235" i="38"/>
  <c r="E245" i="38"/>
  <c r="AC105" i="38"/>
  <c r="E135" i="38"/>
  <c r="Q85" i="38"/>
  <c r="AC135" i="38"/>
  <c r="AC195" i="38"/>
  <c r="Q45" i="38"/>
  <c r="AC155" i="38"/>
  <c r="AC245" i="38"/>
  <c r="E95" i="38"/>
  <c r="AC95" i="38"/>
  <c r="E215" i="38"/>
  <c r="Q55" i="38"/>
  <c r="AC185" i="38"/>
  <c r="AC115" i="38"/>
  <c r="E115" i="38"/>
  <c r="AC45" i="38"/>
  <c r="E75" i="38"/>
  <c r="Q135" i="38"/>
  <c r="BA145" i="38"/>
  <c r="BA195" i="38"/>
  <c r="BA165" i="38"/>
  <c r="BA215" i="38"/>
  <c r="BA185" i="38"/>
  <c r="BA45" i="38"/>
  <c r="BA65" i="38"/>
  <c r="BA225" i="38"/>
  <c r="BA85" i="38"/>
  <c r="BA75" i="38"/>
  <c r="BA95" i="38"/>
  <c r="BA55" i="38"/>
  <c r="BA205" i="38"/>
  <c r="BA245" i="38"/>
  <c r="BA235" i="38"/>
  <c r="BA125" i="38"/>
  <c r="BA135" i="38"/>
  <c r="BA155" i="38"/>
  <c r="BA115" i="38"/>
  <c r="BA175" i="38"/>
  <c r="BA105" i="38"/>
  <c r="I56" i="39"/>
  <c r="U16" i="39"/>
  <c r="K36" i="39"/>
  <c r="T46" i="39"/>
  <c r="J66" i="39"/>
  <c r="R66" i="39"/>
  <c r="M66" i="39"/>
  <c r="AJ76" i="39"/>
  <c r="V96" i="39"/>
  <c r="AC126" i="39"/>
  <c r="F126" i="39"/>
  <c r="K126" i="39"/>
  <c r="X126" i="39"/>
  <c r="R136" i="39"/>
  <c r="F136" i="39"/>
  <c r="L166" i="39"/>
  <c r="AV176" i="39"/>
  <c r="W186" i="39"/>
  <c r="G186" i="39"/>
  <c r="E196" i="39"/>
  <c r="U216" i="39"/>
  <c r="AS216" i="39"/>
  <c r="R216" i="39"/>
  <c r="AP55" i="38"/>
  <c r="Y74" i="38"/>
  <c r="Y76" i="38" s="1"/>
  <c r="Y244" i="38"/>
  <c r="Y134" i="38"/>
  <c r="Y164" i="38"/>
  <c r="Y166" i="38" s="1"/>
  <c r="Y174" i="38"/>
  <c r="Y176" i="38" s="1"/>
  <c r="Y154" i="38"/>
  <c r="Y184" i="38"/>
  <c r="Y186" i="38" s="1"/>
  <c r="Y194" i="38"/>
  <c r="Y114" i="38"/>
  <c r="Y116" i="38" s="1"/>
  <c r="Y204" i="38"/>
  <c r="Y206" i="38" s="1"/>
  <c r="K16" i="62"/>
  <c r="Y94" i="38"/>
  <c r="Y214" i="38"/>
  <c r="Y44" i="38"/>
  <c r="Y84" i="38"/>
  <c r="Y124" i="38"/>
  <c r="Y126" i="38" s="1"/>
  <c r="Y224" i="38"/>
  <c r="Y234" i="38"/>
  <c r="M154" i="38"/>
  <c r="M156" i="38" s="1"/>
  <c r="M194" i="38"/>
  <c r="M196" i="38" s="1"/>
  <c r="M144" i="38"/>
  <c r="M146" i="38" s="1"/>
  <c r="M174" i="38"/>
  <c r="M176" i="38" s="1"/>
  <c r="M114" i="38"/>
  <c r="M116" i="38" s="1"/>
  <c r="M234" i="38"/>
  <c r="M214" i="38"/>
  <c r="M216" i="38" s="1"/>
  <c r="M94" i="38"/>
  <c r="M54" i="38"/>
  <c r="M134" i="38"/>
  <c r="M136" i="38" s="1"/>
  <c r="M224" i="38"/>
  <c r="M226" i="38" s="1"/>
  <c r="AK224" i="38"/>
  <c r="AK226" i="38" s="1"/>
  <c r="AK174" i="38"/>
  <c r="AK176" i="38" s="1"/>
  <c r="M44" i="38"/>
  <c r="M46" i="38" s="1"/>
  <c r="M204" i="38"/>
  <c r="M206" i="38" s="1"/>
  <c r="M244" i="38"/>
  <c r="M246" i="38" s="1"/>
  <c r="AK244" i="38"/>
  <c r="AK246" i="38" s="1"/>
  <c r="AK234" i="38"/>
  <c r="AK236" i="38" s="1"/>
  <c r="Y104" i="38"/>
  <c r="AK184" i="38"/>
  <c r="M124" i="38"/>
  <c r="AK94" i="38"/>
  <c r="AK96" i="38" s="1"/>
  <c r="Y64" i="38"/>
  <c r="Y66" i="38" s="1"/>
  <c r="AK144" i="38"/>
  <c r="AK164" i="38"/>
  <c r="AK166" i="38" s="1"/>
  <c r="M84" i="38"/>
  <c r="AK64" i="38"/>
  <c r="AK66" i="38" s="1"/>
  <c r="AK124" i="38"/>
  <c r="AK126" i="38" s="1"/>
  <c r="AK104" i="38"/>
  <c r="Y54" i="38"/>
  <c r="Y56" i="38" s="1"/>
  <c r="AK194" i="38"/>
  <c r="AK196" i="38" s="1"/>
  <c r="M164" i="38"/>
  <c r="Y144" i="38"/>
  <c r="Y146" i="38" s="1"/>
  <c r="AK154" i="38"/>
  <c r="AK156" i="38" s="1"/>
  <c r="AK134" i="38"/>
  <c r="AK44" i="38"/>
  <c r="M74" i="38"/>
  <c r="M76" i="38" s="1"/>
  <c r="AK74" i="38"/>
  <c r="AK76" i="38" s="1"/>
  <c r="M184" i="38"/>
  <c r="AK214" i="38"/>
  <c r="AK216" i="38" s="1"/>
  <c r="AK54" i="38"/>
  <c r="AK204" i="38"/>
  <c r="M104" i="38"/>
  <c r="M106" i="38" s="1"/>
  <c r="M64" i="38"/>
  <c r="M66" i="38" s="1"/>
  <c r="AK84" i="38"/>
  <c r="AK86" i="38" s="1"/>
  <c r="AK114" i="38"/>
  <c r="BI64" i="38"/>
  <c r="BI144" i="38"/>
  <c r="BI146" i="38" s="1"/>
  <c r="BI94" i="38"/>
  <c r="BI96" i="38" s="1"/>
  <c r="BI204" i="38"/>
  <c r="BI154" i="38"/>
  <c r="BI156" i="38" s="1"/>
  <c r="BI44" i="38"/>
  <c r="BI124" i="38"/>
  <c r="BI126" i="38" s="1"/>
  <c r="BI174" i="38"/>
  <c r="BI176" i="38" s="1"/>
  <c r="BI114" i="38"/>
  <c r="BI224" i="38"/>
  <c r="BI214" i="38"/>
  <c r="BI216" i="38" s="1"/>
  <c r="BI84" i="38"/>
  <c r="BI86" i="38" s="1"/>
  <c r="BI194" i="38"/>
  <c r="BI196" i="38" s="1"/>
  <c r="BI74" i="38"/>
  <c r="BI234" i="38"/>
  <c r="BI164" i="38"/>
  <c r="BI166" i="38" s="1"/>
  <c r="BI54" i="38"/>
  <c r="BI56" i="38" s="1"/>
  <c r="BI244" i="38"/>
  <c r="BI246" i="38" s="1"/>
  <c r="BI134" i="38"/>
  <c r="BI136" i="38" s="1"/>
  <c r="BI104" i="38"/>
  <c r="BI184" i="38"/>
  <c r="BI186" i="38" s="1"/>
  <c r="U204" i="38"/>
  <c r="U206" i="38" s="1"/>
  <c r="G16" i="62"/>
  <c r="U94" i="38"/>
  <c r="U96" i="38" s="1"/>
  <c r="U104" i="38"/>
  <c r="U114" i="38"/>
  <c r="U214" i="38"/>
  <c r="U216" i="38" s="1"/>
  <c r="U64" i="38"/>
  <c r="U224" i="38"/>
  <c r="U226" i="38" s="1"/>
  <c r="U234" i="38"/>
  <c r="U244" i="38"/>
  <c r="U134" i="38"/>
  <c r="U136" i="38" s="1"/>
  <c r="U144" i="38"/>
  <c r="U164" i="38"/>
  <c r="U166" i="38" s="1"/>
  <c r="U174" i="38"/>
  <c r="U176" i="38" s="1"/>
  <c r="U154" i="38"/>
  <c r="U156" i="38" s="1"/>
  <c r="U184" i="38"/>
  <c r="U54" i="38"/>
  <c r="U56" i="38" s="1"/>
  <c r="U194" i="38"/>
  <c r="I114" i="38"/>
  <c r="I74" i="38"/>
  <c r="I76" i="38" s="1"/>
  <c r="I204" i="38"/>
  <c r="I214" i="38"/>
  <c r="I216" i="38" s="1"/>
  <c r="I134" i="38"/>
  <c r="I136" i="38" s="1"/>
  <c r="I154" i="38"/>
  <c r="I156" i="38" s="1"/>
  <c r="I194" i="38"/>
  <c r="I174" i="38"/>
  <c r="I244" i="38"/>
  <c r="AG224" i="38"/>
  <c r="AG226" i="38" s="1"/>
  <c r="AG244" i="38"/>
  <c r="AG246" i="38" s="1"/>
  <c r="AG204" i="38"/>
  <c r="AG206" i="38" s="1"/>
  <c r="AG114" i="38"/>
  <c r="AG144" i="38"/>
  <c r="AG146" i="38" s="1"/>
  <c r="I104" i="38"/>
  <c r="I106" i="38" s="1"/>
  <c r="AG84" i="38"/>
  <c r="AG86" i="38" s="1"/>
  <c r="AG184" i="38"/>
  <c r="AG186" i="38" s="1"/>
  <c r="AG134" i="38"/>
  <c r="I184" i="38"/>
  <c r="I64" i="38"/>
  <c r="I66" i="38" s="1"/>
  <c r="U124" i="38"/>
  <c r="AG214" i="38"/>
  <c r="AG216" i="38" s="1"/>
  <c r="AG164" i="38"/>
  <c r="I94" i="38"/>
  <c r="U44" i="38"/>
  <c r="U46" i="38" s="1"/>
  <c r="AG94" i="38"/>
  <c r="AG96" i="38" s="1"/>
  <c r="AG124" i="38"/>
  <c r="AG126" i="38" s="1"/>
  <c r="AG194" i="38"/>
  <c r="AG196" i="38" s="1"/>
  <c r="AG74" i="38"/>
  <c r="AG76" i="38" s="1"/>
  <c r="I164" i="38"/>
  <c r="I166" i="38" s="1"/>
  <c r="I124" i="38"/>
  <c r="I126" i="38" s="1"/>
  <c r="AG104" i="38"/>
  <c r="AG106" i="38" s="1"/>
  <c r="AG64" i="38"/>
  <c r="AG66" i="38" s="1"/>
  <c r="AG54" i="38"/>
  <c r="I224" i="38"/>
  <c r="I226" i="38" s="1"/>
  <c r="AG154" i="38"/>
  <c r="AG156" i="38" s="1"/>
  <c r="I144" i="38"/>
  <c r="I146" i="38" s="1"/>
  <c r="I234" i="38"/>
  <c r="I236" i="38" s="1"/>
  <c r="I54" i="38"/>
  <c r="U84" i="38"/>
  <c r="U74" i="38"/>
  <c r="AG174" i="38"/>
  <c r="AG176" i="38" s="1"/>
  <c r="I44" i="38"/>
  <c r="I46" i="38" s="1"/>
  <c r="I84" i="38"/>
  <c r="AG44" i="38"/>
  <c r="AG234" i="38"/>
  <c r="BE244" i="38"/>
  <c r="BE54" i="38"/>
  <c r="BE84" i="38"/>
  <c r="BE86" i="38" s="1"/>
  <c r="BE134" i="38"/>
  <c r="BE136" i="38" s="1"/>
  <c r="BE104" i="38"/>
  <c r="BE106" i="38" s="1"/>
  <c r="BE194" i="38"/>
  <c r="BE196" i="38" s="1"/>
  <c r="BE164" i="38"/>
  <c r="BE166" i="38" s="1"/>
  <c r="BE184" i="38"/>
  <c r="BE186" i="38" s="1"/>
  <c r="BE74" i="38"/>
  <c r="BE174" i="38"/>
  <c r="BE176" i="38" s="1"/>
  <c r="BE214" i="38"/>
  <c r="BE154" i="38"/>
  <c r="BE44" i="38"/>
  <c r="BE46" i="38" s="1"/>
  <c r="BE234" i="38"/>
  <c r="BE236" i="38" s="1"/>
  <c r="BE124" i="38"/>
  <c r="BE114" i="38"/>
  <c r="BE116" i="38" s="1"/>
  <c r="BE204" i="38"/>
  <c r="BE206" i="38" s="1"/>
  <c r="BE94" i="38"/>
  <c r="BE64" i="38"/>
  <c r="BE224" i="38"/>
  <c r="BE226" i="38" s="1"/>
  <c r="BE144" i="38"/>
  <c r="BE146" i="38" s="1"/>
  <c r="Q44" i="38"/>
  <c r="Q84" i="38"/>
  <c r="Q244" i="38"/>
  <c r="Q164" i="38"/>
  <c r="Q166" i="38" s="1"/>
  <c r="Q174" i="38"/>
  <c r="Q74" i="38"/>
  <c r="Q76" i="38" s="1"/>
  <c r="Q134" i="38"/>
  <c r="Q154" i="38"/>
  <c r="Q156" i="38" s="1"/>
  <c r="Q184" i="38"/>
  <c r="Q194" i="38"/>
  <c r="Q196" i="38" s="1"/>
  <c r="Q204" i="38"/>
  <c r="Q206" i="38" s="1"/>
  <c r="C16" i="62"/>
  <c r="Q114" i="38"/>
  <c r="Q214" i="38"/>
  <c r="Q216" i="38" s="1"/>
  <c r="Q94" i="38"/>
  <c r="Q224" i="38"/>
  <c r="Q124" i="38"/>
  <c r="Q126" i="38" s="1"/>
  <c r="Q234" i="38"/>
  <c r="Q236" i="38" s="1"/>
  <c r="E214" i="38"/>
  <c r="E216" i="38" s="1"/>
  <c r="E94" i="38"/>
  <c r="E96" i="38" s="1"/>
  <c r="E234" i="38"/>
  <c r="E236" i="38" s="1"/>
  <c r="E54" i="38"/>
  <c r="E56" i="38" s="1"/>
  <c r="E134" i="38"/>
  <c r="E224" i="38"/>
  <c r="E226" i="38" s="1"/>
  <c r="E154" i="38"/>
  <c r="E194" i="38"/>
  <c r="E196" i="38" s="1"/>
  <c r="E114" i="38"/>
  <c r="E144" i="38"/>
  <c r="E146" i="38" s="1"/>
  <c r="E174" i="38"/>
  <c r="E176" i="38" s="1"/>
  <c r="AC94" i="38"/>
  <c r="AC74" i="38"/>
  <c r="AC234" i="38"/>
  <c r="AC174" i="38"/>
  <c r="AC176" i="38" s="1"/>
  <c r="AC214" i="38"/>
  <c r="AC216" i="38" s="1"/>
  <c r="AC54" i="38"/>
  <c r="AC224" i="38"/>
  <c r="AC226" i="38" s="1"/>
  <c r="E44" i="38"/>
  <c r="E204" i="38"/>
  <c r="E244" i="38"/>
  <c r="E246" i="38" s="1"/>
  <c r="AC114" i="38"/>
  <c r="AC116" i="38" s="1"/>
  <c r="Q104" i="38"/>
  <c r="Q106" i="38" s="1"/>
  <c r="AC184" i="38"/>
  <c r="AC186" i="38" s="1"/>
  <c r="E124" i="38"/>
  <c r="Q64" i="38"/>
  <c r="Q66" i="38" s="1"/>
  <c r="AC144" i="38"/>
  <c r="AC164" i="38"/>
  <c r="AC166" i="38" s="1"/>
  <c r="E84" i="38"/>
  <c r="E86" i="38" s="1"/>
  <c r="AC64" i="38"/>
  <c r="AC66" i="38" s="1"/>
  <c r="AC124" i="38"/>
  <c r="AC126" i="38" s="1"/>
  <c r="AC104" i="38"/>
  <c r="AC106" i="38" s="1"/>
  <c r="Q54" i="38"/>
  <c r="Q56" i="38" s="1"/>
  <c r="AC194" i="38"/>
  <c r="AC196" i="38" s="1"/>
  <c r="E164" i="38"/>
  <c r="E166" i="38" s="1"/>
  <c r="Q144" i="38"/>
  <c r="Q146" i="38" s="1"/>
  <c r="AC154" i="38"/>
  <c r="AC156" i="38" s="1"/>
  <c r="AC134" i="38"/>
  <c r="AC44" i="38"/>
  <c r="AC46" i="38" s="1"/>
  <c r="E74" i="38"/>
  <c r="E76" i="38" s="1"/>
  <c r="E184" i="38"/>
  <c r="E186" i="38" s="1"/>
  <c r="AC84" i="38"/>
  <c r="AC86" i="38" s="1"/>
  <c r="AC244" i="38"/>
  <c r="AC204" i="38"/>
  <c r="AC206" i="38" s="1"/>
  <c r="E104" i="38"/>
  <c r="E106" i="38" s="1"/>
  <c r="E64" i="38"/>
  <c r="E66" i="38" s="1"/>
  <c r="BA174" i="38"/>
  <c r="BA176" i="38" s="1"/>
  <c r="BA124" i="38"/>
  <c r="BA64" i="38"/>
  <c r="BA66" i="38" s="1"/>
  <c r="BA144" i="38"/>
  <c r="BA146" i="38" s="1"/>
  <c r="BA94" i="38"/>
  <c r="BA96" i="38" s="1"/>
  <c r="BA44" i="38"/>
  <c r="BA46" i="38" s="1"/>
  <c r="BA184" i="38"/>
  <c r="BA186" i="38" s="1"/>
  <c r="BA224" i="38"/>
  <c r="BA134" i="38"/>
  <c r="BA136" i="38" s="1"/>
  <c r="BA104" i="38"/>
  <c r="BA106" i="38" s="1"/>
  <c r="BA114" i="38"/>
  <c r="BA116" i="38" s="1"/>
  <c r="BA234" i="38"/>
  <c r="BA236" i="38" s="1"/>
  <c r="BA84" i="38"/>
  <c r="BA86" i="38" s="1"/>
  <c r="BA154" i="38"/>
  <c r="BA194" i="38"/>
  <c r="BA74" i="38"/>
  <c r="BA164" i="38"/>
  <c r="BA166" i="38" s="1"/>
  <c r="BA54" i="38"/>
  <c r="BA56" i="38" s="1"/>
  <c r="BA204" i="38"/>
  <c r="BA244" i="38"/>
  <c r="BA246" i="38" s="1"/>
  <c r="BA214" i="38"/>
  <c r="BA216" i="38" s="1"/>
  <c r="G26" i="39"/>
  <c r="K46" i="39"/>
  <c r="W136" i="39"/>
  <c r="M156" i="39"/>
  <c r="I146" i="40"/>
  <c r="AR84" i="38"/>
  <c r="AR86" i="38" s="1"/>
  <c r="AQ75" i="38"/>
  <c r="AV64" i="38"/>
  <c r="AN64" i="38"/>
  <c r="AU55" i="38"/>
  <c r="AR44" i="38"/>
  <c r="X145" i="38"/>
  <c r="X235" i="38"/>
  <c r="X55" i="38"/>
  <c r="X135" i="38"/>
  <c r="X136" i="38" s="1"/>
  <c r="X165" i="38"/>
  <c r="X175" i="38"/>
  <c r="X65" i="38"/>
  <c r="X155" i="38"/>
  <c r="X185" i="38"/>
  <c r="X105" i="38"/>
  <c r="X115" i="38"/>
  <c r="X195" i="38"/>
  <c r="X45" i="38"/>
  <c r="X85" i="38"/>
  <c r="X95" i="38"/>
  <c r="X96" i="38" s="1"/>
  <c r="X205" i="38"/>
  <c r="J17" i="62"/>
  <c r="X125" i="38"/>
  <c r="X215" i="38"/>
  <c r="X75" i="38"/>
  <c r="X225" i="38"/>
  <c r="L115" i="38"/>
  <c r="L65" i="38"/>
  <c r="L75" i="38"/>
  <c r="L215" i="38"/>
  <c r="L105" i="38"/>
  <c r="L205" i="38"/>
  <c r="X245" i="38"/>
  <c r="L165" i="38"/>
  <c r="L55" i="38"/>
  <c r="L95" i="38"/>
  <c r="L135" i="38"/>
  <c r="L85" i="38"/>
  <c r="L45" i="38"/>
  <c r="L125" i="38"/>
  <c r="L245" i="38"/>
  <c r="AJ105" i="38"/>
  <c r="AJ225" i="38"/>
  <c r="AJ125" i="38"/>
  <c r="L145" i="38"/>
  <c r="AJ205" i="38"/>
  <c r="AJ45" i="38"/>
  <c r="AJ75" i="38"/>
  <c r="L175" i="38"/>
  <c r="AJ165" i="38"/>
  <c r="AJ235" i="38"/>
  <c r="L155" i="38"/>
  <c r="AJ65" i="38"/>
  <c r="L195" i="38"/>
  <c r="L235" i="38"/>
  <c r="AJ195" i="38"/>
  <c r="L225" i="38"/>
  <c r="AJ145" i="38"/>
  <c r="AJ115" i="38"/>
  <c r="AJ155" i="38"/>
  <c r="L185" i="38"/>
  <c r="AJ135" i="38"/>
  <c r="AJ95" i="38"/>
  <c r="AJ175" i="38"/>
  <c r="AJ215" i="38"/>
  <c r="AJ245" i="38"/>
  <c r="AJ185" i="38"/>
  <c r="AJ85" i="38"/>
  <c r="AJ55" i="38"/>
  <c r="BH225" i="38"/>
  <c r="BH65" i="38"/>
  <c r="BH175" i="38"/>
  <c r="BH95" i="38"/>
  <c r="BH205" i="38"/>
  <c r="BH145" i="38"/>
  <c r="BH125" i="38"/>
  <c r="BH155" i="38"/>
  <c r="BH85" i="38"/>
  <c r="BH185" i="38"/>
  <c r="BH165" i="38"/>
  <c r="BH55" i="38"/>
  <c r="BH45" i="38"/>
  <c r="BH135" i="38"/>
  <c r="BH245" i="38"/>
  <c r="BH195" i="38"/>
  <c r="BH215" i="38"/>
  <c r="BH105" i="38"/>
  <c r="BH75" i="38"/>
  <c r="BH235" i="38"/>
  <c r="BH115" i="38"/>
  <c r="T195" i="38"/>
  <c r="T45" i="38"/>
  <c r="T65" i="38"/>
  <c r="T85" i="38"/>
  <c r="T95" i="38"/>
  <c r="T105" i="38"/>
  <c r="T115" i="38"/>
  <c r="T116" i="38" s="1"/>
  <c r="T205" i="38"/>
  <c r="F17" i="62"/>
  <c r="T125" i="38"/>
  <c r="T215" i="38"/>
  <c r="T225" i="38"/>
  <c r="T75" i="38"/>
  <c r="T235" i="38"/>
  <c r="T135" i="38"/>
  <c r="T145" i="38"/>
  <c r="T55" i="38"/>
  <c r="T165" i="38"/>
  <c r="T175" i="38"/>
  <c r="T155" i="38"/>
  <c r="T156" i="38" s="1"/>
  <c r="T185" i="38"/>
  <c r="H185" i="38"/>
  <c r="H225" i="38"/>
  <c r="AF45" i="38"/>
  <c r="H55" i="38"/>
  <c r="H95" i="38"/>
  <c r="H135" i="38"/>
  <c r="H145" i="38"/>
  <c r="H195" i="38"/>
  <c r="H85" i="38"/>
  <c r="H125" i="38"/>
  <c r="H45" i="38"/>
  <c r="H235" i="38"/>
  <c r="H65" i="38"/>
  <c r="T245" i="38"/>
  <c r="H75" i="38"/>
  <c r="H105" i="38"/>
  <c r="AF215" i="38"/>
  <c r="AF145" i="38"/>
  <c r="AF105" i="38"/>
  <c r="AF155" i="38"/>
  <c r="AF175" i="38"/>
  <c r="AF75" i="38"/>
  <c r="AF125" i="38"/>
  <c r="AF115" i="38"/>
  <c r="AF205" i="38"/>
  <c r="AF65" i="38"/>
  <c r="H245" i="38"/>
  <c r="H155" i="38"/>
  <c r="H165" i="38"/>
  <c r="H205" i="38"/>
  <c r="H175" i="38"/>
  <c r="AF165" i="38"/>
  <c r="AF235" i="38"/>
  <c r="AF195" i="38"/>
  <c r="AF55" i="38"/>
  <c r="AF95" i="38"/>
  <c r="AF185" i="38"/>
  <c r="AF225" i="38"/>
  <c r="H215" i="38"/>
  <c r="AF85" i="38"/>
  <c r="H115" i="38"/>
  <c r="AF245" i="38"/>
  <c r="AF246" i="38" s="1"/>
  <c r="AF135" i="38"/>
  <c r="AF136" i="38" s="1"/>
  <c r="BD235" i="38"/>
  <c r="BD215" i="38"/>
  <c r="BD165" i="38"/>
  <c r="BD185" i="38"/>
  <c r="BD55" i="38"/>
  <c r="BD75" i="38"/>
  <c r="BD135" i="38"/>
  <c r="BD105" i="38"/>
  <c r="BD45" i="38"/>
  <c r="BD225" i="38"/>
  <c r="BD195" i="38"/>
  <c r="BD145" i="38"/>
  <c r="BD115" i="38"/>
  <c r="BD125" i="38"/>
  <c r="BD95" i="38"/>
  <c r="BD155" i="38"/>
  <c r="BD205" i="38"/>
  <c r="BD85" i="38"/>
  <c r="BD245" i="38"/>
  <c r="BD175" i="38"/>
  <c r="BD65" i="38"/>
  <c r="P235" i="38"/>
  <c r="P75" i="38"/>
  <c r="P145" i="38"/>
  <c r="P245" i="38"/>
  <c r="P135" i="38"/>
  <c r="P136" i="38" s="1"/>
  <c r="P165" i="38"/>
  <c r="P175" i="38"/>
  <c r="P55" i="38"/>
  <c r="P155" i="38"/>
  <c r="P185" i="38"/>
  <c r="P195" i="38"/>
  <c r="P65" i="38"/>
  <c r="P105" i="38"/>
  <c r="P115" i="38"/>
  <c r="P205" i="38"/>
  <c r="B17" i="62"/>
  <c r="P95" i="38"/>
  <c r="P215" i="38"/>
  <c r="P45" i="38"/>
  <c r="P85" i="38"/>
  <c r="P125" i="38"/>
  <c r="P225" i="38"/>
  <c r="D55" i="38"/>
  <c r="D165" i="38"/>
  <c r="D85" i="38"/>
  <c r="D125" i="38"/>
  <c r="D245" i="38"/>
  <c r="D45" i="38"/>
  <c r="D115" i="38"/>
  <c r="D65" i="38"/>
  <c r="D75" i="38"/>
  <c r="D105" i="38"/>
  <c r="D205" i="38"/>
  <c r="D95" i="38"/>
  <c r="AB145" i="38"/>
  <c r="AB165" i="38"/>
  <c r="AB175" i="38"/>
  <c r="AB215" i="38"/>
  <c r="AB245" i="38"/>
  <c r="AB185" i="38"/>
  <c r="AB105" i="38"/>
  <c r="AB85" i="38"/>
  <c r="AB125" i="38"/>
  <c r="D145" i="38"/>
  <c r="AB205" i="38"/>
  <c r="AB45" i="38"/>
  <c r="AB75" i="38"/>
  <c r="AB225" i="38"/>
  <c r="AB235" i="38"/>
  <c r="D155" i="38"/>
  <c r="AB65" i="38"/>
  <c r="D195" i="38"/>
  <c r="D235" i="38"/>
  <c r="AB195" i="38"/>
  <c r="D225" i="38"/>
  <c r="AB115" i="38"/>
  <c r="AB155" i="38"/>
  <c r="D185" i="38"/>
  <c r="AB135" i="38"/>
  <c r="AB95" i="38"/>
  <c r="D215" i="38"/>
  <c r="AB55" i="38"/>
  <c r="D135" i="38"/>
  <c r="D175" i="38"/>
  <c r="AZ225" i="38"/>
  <c r="AZ65" i="38"/>
  <c r="AZ175" i="38"/>
  <c r="AZ95" i="38"/>
  <c r="AZ215" i="38"/>
  <c r="AZ105" i="38"/>
  <c r="AZ75" i="38"/>
  <c r="AZ235" i="38"/>
  <c r="AZ155" i="38"/>
  <c r="AZ205" i="38"/>
  <c r="AZ85" i="38"/>
  <c r="AZ185" i="38"/>
  <c r="AZ165" i="38"/>
  <c r="AZ55" i="38"/>
  <c r="AZ45" i="38"/>
  <c r="AZ135" i="38"/>
  <c r="AZ125" i="38"/>
  <c r="AZ145" i="38"/>
  <c r="AZ115" i="38"/>
  <c r="AZ116" i="38" s="1"/>
  <c r="AZ245" i="38"/>
  <c r="AZ195" i="38"/>
  <c r="AP177" i="41"/>
  <c r="AU176" i="41"/>
  <c r="AW34" i="38"/>
  <c r="AU34" i="38"/>
  <c r="AU36" i="38" s="1"/>
  <c r="AT171" i="38"/>
  <c r="AR221" i="38"/>
  <c r="AR91" i="38"/>
  <c r="AP91" i="38"/>
  <c r="AR181" i="38"/>
  <c r="AR131" i="38"/>
  <c r="AV11" i="38"/>
  <c r="AN211" i="38"/>
  <c r="AW221" i="38"/>
  <c r="AW171" i="38"/>
  <c r="AS101" i="38"/>
  <c r="AR81" i="38"/>
  <c r="AP31" i="38"/>
  <c r="AR141" i="38"/>
  <c r="AN111" i="38"/>
  <c r="AS41" i="38"/>
  <c r="AN201" i="38"/>
  <c r="AW71" i="38"/>
  <c r="AP81" i="38"/>
  <c r="AR171" i="38"/>
  <c r="AT111" i="38"/>
  <c r="AP11" i="38"/>
  <c r="AV201" i="38"/>
  <c r="AO171" i="38"/>
  <c r="AO71" i="38"/>
  <c r="AV211" i="38"/>
  <c r="AQ211" i="38"/>
  <c r="AT161" i="38"/>
  <c r="AN161" i="38"/>
  <c r="AV101" i="38"/>
  <c r="AN51" i="38"/>
  <c r="AT21" i="38"/>
  <c r="AN151" i="38"/>
  <c r="AQ51" i="38"/>
  <c r="AP191" i="38"/>
  <c r="AN101" i="38"/>
  <c r="AO31" i="38"/>
  <c r="AN61" i="38"/>
  <c r="AU181" i="38"/>
  <c r="AW211" i="38"/>
  <c r="AT191" i="38"/>
  <c r="AT141" i="38"/>
  <c r="AS61" i="38"/>
  <c r="AV31" i="38"/>
  <c r="AV21" i="38"/>
  <c r="AQ91" i="38"/>
  <c r="AS91" i="38"/>
  <c r="AW131" i="38"/>
  <c r="AV81" i="38"/>
  <c r="AS51" i="38"/>
  <c r="AV111" i="38"/>
  <c r="AQ61" i="38"/>
  <c r="AQ111" i="38"/>
  <c r="AV61" i="38"/>
  <c r="AO131" i="38"/>
  <c r="AV51" i="38"/>
  <c r="AS11" i="38"/>
  <c r="AT101" i="38"/>
  <c r="AP41" i="38"/>
  <c r="AP51" i="38"/>
  <c r="AV71" i="38"/>
  <c r="AP151" i="38"/>
  <c r="AR201" i="38"/>
  <c r="AQ121" i="38"/>
  <c r="AO111" i="38"/>
  <c r="AV121" i="38"/>
  <c r="AU41" i="38"/>
  <c r="AV181" i="38"/>
  <c r="AQ181" i="38"/>
  <c r="AQ101" i="38"/>
  <c r="AT186" i="38"/>
  <c r="AQ71" i="38"/>
  <c r="AT71" i="38"/>
  <c r="AU211" i="38"/>
  <c r="AN171" i="38"/>
  <c r="AW141" i="38"/>
  <c r="AP161" i="38"/>
  <c r="AT121" i="38"/>
  <c r="AQ131" i="38"/>
  <c r="AS21" i="38"/>
  <c r="AN21" i="38"/>
  <c r="AN71" i="38"/>
  <c r="AT131" i="38"/>
  <c r="AN91" i="38"/>
  <c r="AP96" i="38"/>
  <c r="AP16" i="38"/>
  <c r="AN106" i="38"/>
  <c r="AO16" i="38"/>
  <c r="AP56" i="38"/>
  <c r="AV136" i="38"/>
  <c r="AP26" i="38"/>
  <c r="AN176" i="38"/>
  <c r="AN186" i="38"/>
  <c r="AT86" i="38"/>
  <c r="AU66" i="38"/>
  <c r="AP186" i="38"/>
  <c r="AS146" i="38"/>
  <c r="AO196" i="38"/>
  <c r="AU76" i="38"/>
  <c r="AS176" i="38"/>
  <c r="AV36" i="38"/>
  <c r="AN16" i="38"/>
  <c r="BM16" i="38" s="1"/>
  <c r="AS35" i="38"/>
  <c r="AQ226" i="38"/>
  <c r="AP241" i="38"/>
  <c r="AS181" i="38"/>
  <c r="AS184" i="38"/>
  <c r="AS186" i="38" s="1"/>
  <c r="AT196" i="38"/>
  <c r="AW16" i="38"/>
  <c r="AW176" i="38"/>
  <c r="AU176" i="38"/>
  <c r="AO176" i="38"/>
  <c r="AT166" i="38"/>
  <c r="AT96" i="38"/>
  <c r="AT16" i="38"/>
  <c r="AV186" i="38"/>
  <c r="AU206" i="38"/>
  <c r="AS206" i="38"/>
  <c r="AP166" i="38"/>
  <c r="AQ156" i="38"/>
  <c r="AP66" i="38"/>
  <c r="AW35" i="38"/>
  <c r="AP36" i="38"/>
  <c r="AV26" i="38"/>
  <c r="AW246" i="38"/>
  <c r="AW206" i="38"/>
  <c r="AR186" i="38"/>
  <c r="AV126" i="38"/>
  <c r="AT26" i="38"/>
  <c r="AQ166" i="38"/>
  <c r="AO34" i="38"/>
  <c r="AO36" i="38" s="1"/>
  <c r="AS226" i="38"/>
  <c r="AV176" i="38"/>
  <c r="AQ161" i="38"/>
  <c r="AP116" i="38"/>
  <c r="AS86" i="38"/>
  <c r="AW46" i="38"/>
  <c r="AN156" i="38"/>
  <c r="AO136" i="38"/>
  <c r="AP86" i="38"/>
  <c r="AS221" i="38"/>
  <c r="AU231" i="38"/>
  <c r="AO201" i="38"/>
  <c r="AO216" i="38"/>
  <c r="AU26" i="38"/>
  <c r="AQ231" i="38"/>
  <c r="AU121" i="38"/>
  <c r="AT246" i="38"/>
  <c r="AP206" i="38"/>
  <c r="AW146" i="38"/>
  <c r="AR96" i="38"/>
  <c r="AN241" i="38"/>
  <c r="AO241" i="38"/>
  <c r="AN216" i="38"/>
  <c r="AQ136" i="38"/>
  <c r="AX31" i="38"/>
  <c r="AU246" i="38"/>
  <c r="AW236" i="38"/>
  <c r="AW196" i="38"/>
  <c r="AS196" i="38"/>
  <c r="AW191" i="38"/>
  <c r="AO206" i="38"/>
  <c r="AV156" i="38"/>
  <c r="AV216" i="38"/>
  <c r="AP196" i="38"/>
  <c r="AO146" i="38"/>
  <c r="AR136" i="38"/>
  <c r="AP221" i="38"/>
  <c r="AU171" i="38"/>
  <c r="AS241" i="38"/>
  <c r="AW226" i="38"/>
  <c r="AU151" i="38"/>
  <c r="AU154" i="38"/>
  <c r="AU156" i="38" s="1"/>
  <c r="AS166" i="38"/>
  <c r="AO141" i="38"/>
  <c r="AW126" i="38"/>
  <c r="AR206" i="38"/>
  <c r="AN196" i="38"/>
  <c r="AQ151" i="38"/>
  <c r="AV146" i="38"/>
  <c r="AT146" i="38"/>
  <c r="AW136" i="38"/>
  <c r="AR106" i="38"/>
  <c r="AU96" i="38"/>
  <c r="AQ96" i="38"/>
  <c r="AQ46" i="38"/>
  <c r="AR26" i="38"/>
  <c r="AN33" i="38"/>
  <c r="AN36" i="38" s="1"/>
  <c r="AU166" i="38"/>
  <c r="AO166" i="38"/>
  <c r="AN136" i="38"/>
  <c r="AN96" i="38"/>
  <c r="AO221" i="38"/>
  <c r="AO181" i="38"/>
  <c r="AU161" i="38"/>
  <c r="AR146" i="38"/>
  <c r="AU136" i="38"/>
  <c r="AN206" i="38"/>
  <c r="AS56" i="38"/>
  <c r="AQ36" i="38"/>
  <c r="AU16" i="38"/>
  <c r="AV76" i="38"/>
  <c r="AO46" i="38"/>
  <c r="AQ26" i="38"/>
  <c r="AS16" i="38"/>
  <c r="AT116" i="38"/>
  <c r="AT56" i="38"/>
  <c r="AW33" i="38"/>
  <c r="AW76" i="38"/>
  <c r="AO56" i="38"/>
  <c r="AT66" i="38"/>
  <c r="AN26" i="38"/>
  <c r="AV106" i="38"/>
  <c r="AV86" i="38"/>
  <c r="AQ76" i="38"/>
  <c r="AS31" i="39"/>
  <c r="AG51" i="39"/>
  <c r="AB41" i="39"/>
  <c r="AO66" i="39"/>
  <c r="AW66" i="39"/>
  <c r="AB21" i="39"/>
  <c r="AU51" i="39"/>
  <c r="AK51" i="39"/>
  <c r="AQ11" i="39"/>
  <c r="AQ51" i="39"/>
  <c r="AJ177" i="41"/>
  <c r="AK16" i="39"/>
  <c r="AC36" i="39"/>
  <c r="AR26" i="39"/>
  <c r="AS86" i="39"/>
  <c r="AQ123" i="39"/>
  <c r="AQ126" i="39" s="1"/>
  <c r="AD26" i="39"/>
  <c r="AI186" i="39"/>
  <c r="AQ16" i="39"/>
  <c r="AD46" i="39"/>
  <c r="AU46" i="39"/>
  <c r="AK186" i="39"/>
  <c r="AJ196" i="39"/>
  <c r="AP226" i="39"/>
  <c r="AO226" i="39"/>
  <c r="AS236" i="39"/>
  <c r="AB26" i="39"/>
  <c r="AT76" i="39"/>
  <c r="AD241" i="39"/>
  <c r="AD161" i="39"/>
  <c r="AI11" i="39"/>
  <c r="AI41" i="39"/>
  <c r="AK181" i="39"/>
  <c r="AB216" i="39"/>
  <c r="AU161" i="39"/>
  <c r="AI141" i="39"/>
  <c r="AS91" i="39"/>
  <c r="AG16" i="39"/>
  <c r="AD246" i="39"/>
  <c r="AW241" i="39"/>
  <c r="AJ231" i="39"/>
  <c r="AF141" i="39"/>
  <c r="AG71" i="39"/>
  <c r="AN51" i="39"/>
  <c r="AW41" i="39"/>
  <c r="AQ231" i="39"/>
  <c r="AT26" i="39"/>
  <c r="AP156" i="39"/>
  <c r="AI241" i="39"/>
  <c r="AB231" i="39"/>
  <c r="AP201" i="39"/>
  <c r="AS201" i="39"/>
  <c r="AH111" i="39"/>
  <c r="AD51" i="39"/>
  <c r="AU21" i="39"/>
  <c r="AE41" i="39"/>
  <c r="AT211" i="39"/>
  <c r="AT71" i="39"/>
  <c r="AR41" i="39"/>
  <c r="AW171" i="39"/>
  <c r="AW101" i="39"/>
  <c r="AH21" i="39"/>
  <c r="AB141" i="39"/>
  <c r="AQ191" i="39"/>
  <c r="AR81" i="39"/>
  <c r="AP11" i="39"/>
  <c r="AI166" i="39"/>
  <c r="AC186" i="39"/>
  <c r="AS206" i="39"/>
  <c r="AF221" i="39"/>
  <c r="AN221" i="39"/>
  <c r="AV241" i="39"/>
  <c r="AW181" i="39"/>
  <c r="AO101" i="39"/>
  <c r="AC151" i="39"/>
  <c r="AQ21" i="39"/>
  <c r="AG191" i="39"/>
  <c r="AC171" i="39"/>
  <c r="AT113" i="39"/>
  <c r="AT116" i="39" s="1"/>
  <c r="AR31" i="39"/>
  <c r="AO146" i="39"/>
  <c r="AN196" i="39"/>
  <c r="AC196" i="39"/>
  <c r="AK106" i="39"/>
  <c r="AD186" i="39"/>
  <c r="AO196" i="39"/>
  <c r="AV196" i="39"/>
  <c r="AV126" i="39"/>
  <c r="AP126" i="39"/>
  <c r="AU176" i="39"/>
  <c r="AC96" i="39"/>
  <c r="AK96" i="39"/>
  <c r="AU96" i="39"/>
  <c r="AG96" i="39"/>
  <c r="AR246" i="39"/>
  <c r="AR66" i="39"/>
  <c r="AQ76" i="39"/>
  <c r="AK76" i="39"/>
  <c r="AU236" i="39"/>
  <c r="AF246" i="39"/>
  <c r="AD66" i="39"/>
  <c r="AS116" i="39"/>
  <c r="AH216" i="39"/>
  <c r="AR216" i="39"/>
  <c r="AW226" i="39"/>
  <c r="AB46" i="39"/>
  <c r="AJ46" i="39"/>
  <c r="AS46" i="39"/>
  <c r="AK116" i="39"/>
  <c r="AQ106" i="39"/>
  <c r="AO231" i="39"/>
  <c r="AD181" i="39"/>
  <c r="AW26" i="39"/>
  <c r="AF241" i="39"/>
  <c r="AE231" i="39"/>
  <c r="AD221" i="39"/>
  <c r="AO221" i="39"/>
  <c r="AO201" i="39"/>
  <c r="AO181" i="39"/>
  <c r="AV171" i="39"/>
  <c r="AG161" i="39"/>
  <c r="AD151" i="39"/>
  <c r="AH101" i="39"/>
  <c r="AQ101" i="39"/>
  <c r="AE141" i="39"/>
  <c r="AH51" i="39"/>
  <c r="AG41" i="39"/>
  <c r="AK21" i="39"/>
  <c r="AW91" i="39"/>
  <c r="AR61" i="39"/>
  <c r="AK111" i="39"/>
  <c r="AT141" i="39"/>
  <c r="AG231" i="39"/>
  <c r="AS211" i="39"/>
  <c r="AV21" i="39"/>
  <c r="AR46" i="39"/>
  <c r="AW76" i="39"/>
  <c r="AG86" i="39"/>
  <c r="AT186" i="39"/>
  <c r="AE196" i="39"/>
  <c r="AQ41" i="39"/>
  <c r="AV11" i="39"/>
  <c r="AK151" i="39"/>
  <c r="AR86" i="39"/>
  <c r="AR106" i="39"/>
  <c r="AE241" i="39"/>
  <c r="AF231" i="39"/>
  <c r="AT221" i="39"/>
  <c r="AE221" i="39"/>
  <c r="AB211" i="39"/>
  <c r="AI201" i="39"/>
  <c r="AV191" i="39"/>
  <c r="AR171" i="39"/>
  <c r="AC161" i="39"/>
  <c r="AJ151" i="39"/>
  <c r="AP161" i="39"/>
  <c r="AO191" i="39"/>
  <c r="AI161" i="39"/>
  <c r="AV141" i="39"/>
  <c r="AP111" i="39"/>
  <c r="AI61" i="39"/>
  <c r="AO21" i="39"/>
  <c r="AJ101" i="39"/>
  <c r="AE16" i="39"/>
  <c r="AP26" i="39"/>
  <c r="AH56" i="39"/>
  <c r="AR56" i="39"/>
  <c r="AF146" i="39"/>
  <c r="AH246" i="39"/>
  <c r="AJ246" i="39"/>
  <c r="AT246" i="39"/>
  <c r="AJ211" i="39"/>
  <c r="AJ221" i="39"/>
  <c r="AU221" i="39"/>
  <c r="AE181" i="39"/>
  <c r="AH171" i="39"/>
  <c r="AR141" i="39"/>
  <c r="AG121" i="39"/>
  <c r="AF111" i="39"/>
  <c r="AH141" i="39"/>
  <c r="AO51" i="39"/>
  <c r="AO11" i="39"/>
  <c r="AU81" i="39"/>
  <c r="AI71" i="39"/>
  <c r="AV16" i="39"/>
  <c r="AP16" i="39"/>
  <c r="AT41" i="39"/>
  <c r="AF116" i="39"/>
  <c r="AP116" i="39"/>
  <c r="AK126" i="39"/>
  <c r="AE146" i="39"/>
  <c r="AN146" i="39"/>
  <c r="AR206" i="39"/>
  <c r="AD206" i="39"/>
  <c r="AN216" i="39"/>
  <c r="AO216" i="39"/>
  <c r="AQ226" i="39"/>
  <c r="AV236" i="39"/>
  <c r="AB166" i="39"/>
  <c r="AR241" i="39"/>
  <c r="AE191" i="39"/>
  <c r="AP121" i="39"/>
  <c r="AS111" i="39"/>
  <c r="AT21" i="39"/>
  <c r="AO31" i="39"/>
  <c r="AR121" i="39"/>
  <c r="AR201" i="39"/>
  <c r="AU171" i="39"/>
  <c r="AW16" i="39"/>
  <c r="AD86" i="39"/>
  <c r="AN206" i="39"/>
  <c r="AS241" i="39"/>
  <c r="AT151" i="39"/>
  <c r="AQ141" i="39"/>
  <c r="AW61" i="39"/>
  <c r="AS221" i="39"/>
  <c r="AS66" i="39"/>
  <c r="AD226" i="39"/>
  <c r="AF236" i="39"/>
  <c r="AR211" i="39"/>
  <c r="AQ201" i="39"/>
  <c r="AT201" i="39"/>
  <c r="AH191" i="39"/>
  <c r="AR181" i="39"/>
  <c r="AJ131" i="39"/>
  <c r="AR71" i="39"/>
  <c r="AK61" i="39"/>
  <c r="AO141" i="39"/>
  <c r="AE11" i="39"/>
  <c r="AE31" i="39"/>
  <c r="AD21" i="39"/>
  <c r="AS41" i="39"/>
  <c r="AW71" i="39"/>
  <c r="AG181" i="39"/>
  <c r="AQ171" i="39"/>
  <c r="AI211" i="39"/>
  <c r="AN141" i="39"/>
  <c r="AU231" i="39"/>
  <c r="AS156" i="39"/>
  <c r="AJ206" i="39"/>
  <c r="AE236" i="39"/>
  <c r="AF26" i="39"/>
  <c r="AW231" i="39"/>
  <c r="AV221" i="39"/>
  <c r="AH211" i="39"/>
  <c r="AN241" i="39"/>
  <c r="AC221" i="39"/>
  <c r="AI121" i="39"/>
  <c r="AJ91" i="39"/>
  <c r="AD71" i="39"/>
  <c r="AI131" i="39"/>
  <c r="AF81" i="39"/>
  <c r="AW51" i="39"/>
  <c r="AJ41" i="39"/>
  <c r="AI171" i="39"/>
  <c r="AD81" i="39"/>
  <c r="AF86" i="39"/>
  <c r="AU116" i="39"/>
  <c r="AG126" i="39"/>
  <c r="AS166" i="39"/>
  <c r="AU206" i="39"/>
  <c r="AB206" i="39"/>
  <c r="AV211" i="39"/>
  <c r="AH241" i="39"/>
  <c r="AR231" i="39"/>
  <c r="AR191" i="39"/>
  <c r="AR101" i="39"/>
  <c r="AU91" i="39"/>
  <c r="AD111" i="39"/>
  <c r="AK101" i="39"/>
  <c r="AW141" i="39"/>
  <c r="AS61" i="39"/>
  <c r="AR51" i="39"/>
  <c r="AF31" i="39"/>
  <c r="AB11" i="39"/>
  <c r="AG11" i="39"/>
  <c r="AG206" i="39"/>
  <c r="AI231" i="39"/>
  <c r="AR221" i="39"/>
  <c r="AG221" i="39"/>
  <c r="AT181" i="39"/>
  <c r="AO151" i="39"/>
  <c r="AK91" i="39"/>
  <c r="AC101" i="39"/>
  <c r="AH71" i="39"/>
  <c r="AC71" i="39"/>
  <c r="AK81" i="39"/>
  <c r="AP41" i="39"/>
  <c r="AD61" i="39"/>
  <c r="AT51" i="39"/>
  <c r="AP236" i="39"/>
  <c r="AH16" i="39"/>
  <c r="AG226" i="39"/>
  <c r="AT241" i="39"/>
  <c r="AN211" i="39"/>
  <c r="AU201" i="39"/>
  <c r="AG211" i="39"/>
  <c r="AH231" i="39"/>
  <c r="AN191" i="39"/>
  <c r="AP181" i="39"/>
  <c r="AJ191" i="39"/>
  <c r="AF161" i="39"/>
  <c r="AK121" i="39"/>
  <c r="AT121" i="39"/>
  <c r="AG91" i="39"/>
  <c r="AP141" i="39"/>
  <c r="AG61" i="39"/>
  <c r="AK171" i="39"/>
  <c r="AV23" i="39"/>
  <c r="AV26" i="39" s="1"/>
  <c r="AT44" i="39"/>
  <c r="AT46" i="39" s="1"/>
  <c r="AK86" i="39"/>
  <c r="AB113" i="39"/>
  <c r="AB116" i="39" s="1"/>
  <c r="AH236" i="39"/>
  <c r="AG236" i="39"/>
  <c r="AJ241" i="39"/>
  <c r="AP221" i="39"/>
  <c r="AK201" i="39"/>
  <c r="AN171" i="39"/>
  <c r="AQ161" i="39"/>
  <c r="AW161" i="39"/>
  <c r="AN151" i="39"/>
  <c r="AC121" i="39"/>
  <c r="AG131" i="39"/>
  <c r="AN31" i="39"/>
  <c r="AS51" i="39"/>
  <c r="AH31" i="39"/>
  <c r="AV31" i="39"/>
  <c r="AG81" i="39"/>
  <c r="AN81" i="39"/>
  <c r="AB56" i="39"/>
  <c r="AS226" i="39"/>
  <c r="AT146" i="39"/>
  <c r="AG201" i="39"/>
  <c r="AB201" i="39"/>
  <c r="AP211" i="39"/>
  <c r="AS161" i="39"/>
  <c r="AI101" i="39"/>
  <c r="AE81" i="39"/>
  <c r="AW21" i="39"/>
  <c r="AH11" i="39"/>
  <c r="AN201" i="39"/>
  <c r="AC231" i="39"/>
  <c r="AH26" i="39"/>
  <c r="AP46" i="39"/>
  <c r="AN116" i="39"/>
  <c r="AW156" i="39"/>
  <c r="AH186" i="39"/>
  <c r="AW196" i="39"/>
  <c r="AR226" i="39"/>
  <c r="AJ226" i="39"/>
  <c r="AC236" i="39"/>
  <c r="AJ236" i="39"/>
  <c r="AB241" i="39"/>
  <c r="AO241" i="39"/>
  <c r="AU191" i="39"/>
  <c r="AG141" i="39"/>
  <c r="AR111" i="39"/>
  <c r="AQ71" i="39"/>
  <c r="AP21" i="39"/>
  <c r="AW11" i="39"/>
  <c r="AV81" i="39"/>
  <c r="AO211" i="39"/>
  <c r="AP81" i="39"/>
  <c r="AO56" i="39"/>
  <c r="AV86" i="39"/>
  <c r="AV146" i="39"/>
  <c r="AQ196" i="39"/>
  <c r="AV231" i="39"/>
  <c r="AC191" i="39"/>
  <c r="AV71" i="39"/>
  <c r="AK71" i="39"/>
  <c r="AB61" i="39"/>
  <c r="AF21" i="39"/>
  <c r="AC111" i="39"/>
  <c r="AB51" i="39"/>
  <c r="AC181" i="39"/>
  <c r="AU111" i="39"/>
  <c r="AK176" i="39"/>
  <c r="AH176" i="39"/>
  <c r="AR236" i="39"/>
  <c r="AS56" i="39"/>
  <c r="AC76" i="39"/>
  <c r="AU86" i="39"/>
  <c r="AN86" i="39"/>
  <c r="AT156" i="39"/>
  <c r="AP206" i="39"/>
  <c r="AC216" i="39"/>
  <c r="AD236" i="39"/>
  <c r="AI36" i="39"/>
  <c r="AB66" i="39"/>
  <c r="AG76" i="39"/>
  <c r="AR116" i="39"/>
  <c r="AP146" i="39"/>
  <c r="AC176" i="39"/>
  <c r="AD196" i="39"/>
  <c r="AE226" i="39"/>
  <c r="AK226" i="39"/>
  <c r="AT226" i="39"/>
  <c r="AI236" i="39"/>
  <c r="AN236" i="39"/>
  <c r="AP86" i="39"/>
  <c r="AF226" i="39"/>
  <c r="AR146" i="39"/>
  <c r="AW146" i="39"/>
  <c r="AF176" i="39"/>
  <c r="AO186" i="39"/>
  <c r="AW56" i="39"/>
  <c r="AR96" i="39"/>
  <c r="AI106" i="39"/>
  <c r="AO156" i="39"/>
  <c r="AD156" i="39"/>
  <c r="AG216" i="39"/>
  <c r="AP216" i="39"/>
  <c r="AC116" i="39"/>
  <c r="AV166" i="39"/>
  <c r="AC106" i="39"/>
  <c r="AF206" i="39"/>
  <c r="AK56" i="39"/>
  <c r="AT105" i="39"/>
  <c r="AT106" i="39" s="1"/>
  <c r="AT101" i="39"/>
  <c r="AR165" i="39"/>
  <c r="AR166" i="39" s="1"/>
  <c r="AR161" i="39"/>
  <c r="AJ175" i="39"/>
  <c r="AJ176" i="39" s="1"/>
  <c r="AJ171" i="39"/>
  <c r="AE23" i="39"/>
  <c r="AE26" i="39" s="1"/>
  <c r="AE21" i="39"/>
  <c r="AS23" i="39"/>
  <c r="AS26" i="39" s="1"/>
  <c r="AS21" i="39"/>
  <c r="AJ55" i="39"/>
  <c r="AJ56" i="39" s="1"/>
  <c r="AJ51" i="39"/>
  <c r="AE103" i="39"/>
  <c r="AE106" i="39" s="1"/>
  <c r="AE101" i="39"/>
  <c r="AF124" i="39"/>
  <c r="AF126" i="39" s="1"/>
  <c r="AF121" i="39"/>
  <c r="AR135" i="39"/>
  <c r="AR136" i="39" s="1"/>
  <c r="AR131" i="39"/>
  <c r="AV54" i="39"/>
  <c r="AV56" i="39" s="1"/>
  <c r="AV51" i="39"/>
  <c r="AJ64" i="39"/>
  <c r="AJ66" i="39" s="1"/>
  <c r="AJ61" i="39"/>
  <c r="AG113" i="39"/>
  <c r="AG116" i="39" s="1"/>
  <c r="AG111" i="39"/>
  <c r="AH123" i="39"/>
  <c r="AH126" i="39" s="1"/>
  <c r="AH121" i="39"/>
  <c r="AG241" i="39"/>
  <c r="AO71" i="39"/>
  <c r="AP33" i="39"/>
  <c r="AP36" i="39" s="1"/>
  <c r="AP31" i="39"/>
  <c r="AB34" i="39"/>
  <c r="AB36" i="39" s="1"/>
  <c r="AB31" i="39"/>
  <c r="AP53" i="39"/>
  <c r="AP56" i="39" s="1"/>
  <c r="AP51" i="39"/>
  <c r="AF54" i="39"/>
  <c r="AF56" i="39" s="1"/>
  <c r="AF51" i="39"/>
  <c r="AC64" i="39"/>
  <c r="AC66" i="39" s="1"/>
  <c r="AC61" i="39"/>
  <c r="AF74" i="39"/>
  <c r="AF76" i="39" s="1"/>
  <c r="AF71" i="39"/>
  <c r="AW84" i="39"/>
  <c r="AW86" i="39" s="1"/>
  <c r="AW81" i="39"/>
  <c r="AE95" i="39"/>
  <c r="AE96" i="39" s="1"/>
  <c r="AE91" i="39"/>
  <c r="AH116" i="39"/>
  <c r="AC135" i="39"/>
  <c r="AC136" i="39" s="1"/>
  <c r="AC131" i="39"/>
  <c r="AK135" i="39"/>
  <c r="AK136" i="39" s="1"/>
  <c r="AK131" i="39"/>
  <c r="AV153" i="39"/>
  <c r="AV156" i="39" s="1"/>
  <c r="AV151" i="39"/>
  <c r="AE154" i="39"/>
  <c r="AE156" i="39" s="1"/>
  <c r="AE151" i="39"/>
  <c r="AK163" i="39"/>
  <c r="AK166" i="39" s="1"/>
  <c r="AK161" i="39"/>
  <c r="AD175" i="39"/>
  <c r="AD176" i="39" s="1"/>
  <c r="AD171" i="39"/>
  <c r="AE215" i="39"/>
  <c r="AE216" i="39" s="1"/>
  <c r="AE211" i="39"/>
  <c r="AK191" i="39"/>
  <c r="AS13" i="39"/>
  <c r="AS16" i="39" s="1"/>
  <c r="AS11" i="39"/>
  <c r="AJ15" i="39"/>
  <c r="AJ16" i="39" s="1"/>
  <c r="AJ11" i="39"/>
  <c r="AG33" i="39"/>
  <c r="AG36" i="39" s="1"/>
  <c r="AG31" i="39"/>
  <c r="AU73" i="39"/>
  <c r="AU76" i="39" s="1"/>
  <c r="AU71" i="39"/>
  <c r="AT94" i="39"/>
  <c r="AT96" i="39" s="1"/>
  <c r="AT91" i="39"/>
  <c r="AJ115" i="39"/>
  <c r="AJ116" i="39" s="1"/>
  <c r="AJ111" i="39"/>
  <c r="AB136" i="39"/>
  <c r="AG153" i="39"/>
  <c r="AG156" i="39" s="1"/>
  <c r="AG151" i="39"/>
  <c r="AT174" i="39"/>
  <c r="AT176" i="39" s="1"/>
  <c r="AT171" i="39"/>
  <c r="AJ186" i="39"/>
  <c r="AU184" i="39"/>
  <c r="AU186" i="39" s="1"/>
  <c r="AU181" i="39"/>
  <c r="AW214" i="39"/>
  <c r="AW216" i="39" s="1"/>
  <c r="AW211" i="39"/>
  <c r="AK233" i="39"/>
  <c r="AK236" i="39" s="1"/>
  <c r="AK231" i="39"/>
  <c r="AQ246" i="39"/>
  <c r="AS181" i="39"/>
  <c r="AI31" i="39"/>
  <c r="AN25" i="39"/>
  <c r="AN26" i="39" s="1"/>
  <c r="AN21" i="39"/>
  <c r="AH44" i="39"/>
  <c r="AH46" i="39" s="1"/>
  <c r="AH41" i="39"/>
  <c r="AF45" i="39"/>
  <c r="AF46" i="39" s="1"/>
  <c r="AF41" i="39"/>
  <c r="AO45" i="39"/>
  <c r="AO46" i="39" s="1"/>
  <c r="AO41" i="39"/>
  <c r="AV45" i="39"/>
  <c r="AV46" i="39" s="1"/>
  <c r="AV41" i="39"/>
  <c r="AP73" i="39"/>
  <c r="AP76" i="39" s="1"/>
  <c r="AP71" i="39"/>
  <c r="AJ83" i="39"/>
  <c r="AJ86" i="39" s="1"/>
  <c r="AJ81" i="39"/>
  <c r="AH84" i="39"/>
  <c r="AH86" i="39" s="1"/>
  <c r="AH81" i="39"/>
  <c r="AQ84" i="39"/>
  <c r="AQ86" i="39" s="1"/>
  <c r="AQ81" i="39"/>
  <c r="AQ114" i="39"/>
  <c r="AQ116" i="39" s="1"/>
  <c r="AQ111" i="39"/>
  <c r="AE134" i="39"/>
  <c r="AE136" i="39" s="1"/>
  <c r="AE131" i="39"/>
  <c r="AO134" i="39"/>
  <c r="AO136" i="39" s="1"/>
  <c r="AO131" i="39"/>
  <c r="AJ145" i="39"/>
  <c r="AJ146" i="39" s="1"/>
  <c r="AJ141" i="39"/>
  <c r="AW166" i="39"/>
  <c r="AT164" i="39"/>
  <c r="AT166" i="39" s="1"/>
  <c r="AT161" i="39"/>
  <c r="AI193" i="39"/>
  <c r="AI196" i="39" s="1"/>
  <c r="AI191" i="39"/>
  <c r="AD231" i="39"/>
  <c r="AN13" i="39"/>
  <c r="AN16" i="39" s="1"/>
  <c r="AN11" i="39"/>
  <c r="AD15" i="39"/>
  <c r="AD16" i="39" s="1"/>
  <c r="AD11" i="39"/>
  <c r="AG25" i="39"/>
  <c r="AG26" i="39" s="1"/>
  <c r="AG21" i="39"/>
  <c r="AC83" i="39"/>
  <c r="AC86" i="39" s="1"/>
  <c r="AC81" i="39"/>
  <c r="AI93" i="39"/>
  <c r="AI96" i="39" s="1"/>
  <c r="AI91" i="39"/>
  <c r="AF94" i="39"/>
  <c r="AF96" i="39" s="1"/>
  <c r="AF91" i="39"/>
  <c r="AO94" i="39"/>
  <c r="AO96" i="39" s="1"/>
  <c r="AO91" i="39"/>
  <c r="AS104" i="39"/>
  <c r="AS106" i="39" s="1"/>
  <c r="AS101" i="39"/>
  <c r="AB105" i="39"/>
  <c r="AB106" i="39" s="1"/>
  <c r="AB101" i="39"/>
  <c r="AI114" i="39"/>
  <c r="AI116" i="39" s="1"/>
  <c r="AI111" i="39"/>
  <c r="AD133" i="39"/>
  <c r="AD136" i="39" s="1"/>
  <c r="AD131" i="39"/>
  <c r="AN133" i="39"/>
  <c r="AN136" i="39" s="1"/>
  <c r="AN131" i="39"/>
  <c r="AU133" i="39"/>
  <c r="AU136" i="39" s="1"/>
  <c r="AU131" i="39"/>
  <c r="AC145" i="39"/>
  <c r="AC146" i="39" s="1"/>
  <c r="AC141" i="39"/>
  <c r="AU155" i="39"/>
  <c r="AU156" i="39" s="1"/>
  <c r="AU151" i="39"/>
  <c r="AN183" i="39"/>
  <c r="AN186" i="39" s="1"/>
  <c r="AN181" i="39"/>
  <c r="AV183" i="39"/>
  <c r="AV186" i="39" s="1"/>
  <c r="AV181" i="39"/>
  <c r="AB193" i="39"/>
  <c r="AB196" i="39" s="1"/>
  <c r="AB191" i="39"/>
  <c r="AK196" i="39"/>
  <c r="AV203" i="39"/>
  <c r="AV206" i="39" s="1"/>
  <c r="AV201" i="39"/>
  <c r="AI223" i="39"/>
  <c r="AI226" i="39" s="1"/>
  <c r="AI221" i="39"/>
  <c r="AQ241" i="39"/>
  <c r="AR15" i="39"/>
  <c r="AR16" i="39" s="1"/>
  <c r="AR11" i="39"/>
  <c r="AK221" i="39"/>
  <c r="AD191" i="39"/>
  <c r="AT14" i="39"/>
  <c r="AT16" i="39" s="1"/>
  <c r="AT11" i="39"/>
  <c r="AW34" i="39"/>
  <c r="AW36" i="39" s="1"/>
  <c r="AW31" i="39"/>
  <c r="AD35" i="39"/>
  <c r="AD36" i="39" s="1"/>
  <c r="AD31" i="39"/>
  <c r="AT35" i="39"/>
  <c r="AT36" i="39" s="1"/>
  <c r="AT31" i="39"/>
  <c r="AC43" i="39"/>
  <c r="AC46" i="39" s="1"/>
  <c r="AC41" i="39"/>
  <c r="AK43" i="39"/>
  <c r="AK46" i="39" s="1"/>
  <c r="AK41" i="39"/>
  <c r="AE63" i="39"/>
  <c r="AE66" i="39" s="1"/>
  <c r="AE61" i="39"/>
  <c r="AN75" i="39"/>
  <c r="AN76" i="39" s="1"/>
  <c r="AN71" i="39"/>
  <c r="AD144" i="39"/>
  <c r="AD146" i="39" s="1"/>
  <c r="AD141" i="39"/>
  <c r="AK144" i="39"/>
  <c r="AK146" i="39" s="1"/>
  <c r="AK141" i="39"/>
  <c r="AF155" i="39"/>
  <c r="AF156" i="39" s="1"/>
  <c r="AF151" i="39"/>
  <c r="AE164" i="39"/>
  <c r="AE166" i="39" s="1"/>
  <c r="AE161" i="39"/>
  <c r="AO163" i="39"/>
  <c r="AO166" i="39" s="1"/>
  <c r="AO161" i="39"/>
  <c r="AN103" i="39"/>
  <c r="AN106" i="39" s="1"/>
  <c r="AN101" i="39"/>
  <c r="AT195" i="39"/>
  <c r="AT196" i="39" s="1"/>
  <c r="AT191" i="39"/>
  <c r="AO85" i="39"/>
  <c r="AO86" i="39" s="1"/>
  <c r="AO81" i="39"/>
  <c r="AN95" i="39"/>
  <c r="AN96" i="39" s="1"/>
  <c r="AN91" i="39"/>
  <c r="AK211" i="39"/>
  <c r="AF14" i="39"/>
  <c r="AF16" i="39" s="1"/>
  <c r="AF11" i="39"/>
  <c r="AC24" i="39"/>
  <c r="AC26" i="39" s="1"/>
  <c r="AC21" i="39"/>
  <c r="AJ24" i="39"/>
  <c r="AJ26" i="39" s="1"/>
  <c r="AJ21" i="39"/>
  <c r="AQ34" i="39"/>
  <c r="AQ31" i="39"/>
  <c r="AE75" i="39"/>
  <c r="AE76" i="39" s="1"/>
  <c r="AE71" i="39"/>
  <c r="AT85" i="39"/>
  <c r="AT86" i="39" s="1"/>
  <c r="AT81" i="39"/>
  <c r="AU124" i="39"/>
  <c r="AU126" i="39" s="1"/>
  <c r="AU121" i="39"/>
  <c r="AR154" i="39"/>
  <c r="AR156" i="39" s="1"/>
  <c r="AR151" i="39"/>
  <c r="AF183" i="39"/>
  <c r="AF186" i="39" s="1"/>
  <c r="AF181" i="39"/>
  <c r="AQ206" i="39"/>
  <c r="AH205" i="39"/>
  <c r="AH206" i="39" s="1"/>
  <c r="AH201" i="39"/>
  <c r="AB16" i="39"/>
  <c r="AU26" i="39"/>
  <c r="AI46" i="39"/>
  <c r="AV76" i="39"/>
  <c r="AB176" i="39"/>
  <c r="AG186" i="39"/>
  <c r="AW186" i="39"/>
  <c r="AO16" i="39"/>
  <c r="AH96" i="39"/>
  <c r="AV96" i="39"/>
  <c r="AK206" i="39"/>
  <c r="AO76" i="39"/>
  <c r="AD76" i="39"/>
  <c r="AR76" i="39"/>
  <c r="AK36" i="39"/>
  <c r="AS186" i="39"/>
  <c r="AP96" i="39"/>
  <c r="AN126" i="39"/>
  <c r="AS126" i="39"/>
  <c r="AG196" i="39"/>
  <c r="AK26" i="39"/>
  <c r="AO126" i="39"/>
  <c r="AB126" i="39"/>
  <c r="AN156" i="39"/>
  <c r="AN176" i="39"/>
  <c r="AU196" i="39"/>
  <c r="AI206" i="39"/>
  <c r="AJ216" i="39"/>
  <c r="AG246" i="39"/>
  <c r="AI176" i="39"/>
  <c r="AE46" i="39"/>
  <c r="AN226" i="39"/>
  <c r="AT216" i="39"/>
  <c r="AI216" i="39"/>
  <c r="AV226" i="39"/>
  <c r="AH226" i="39"/>
  <c r="AC16" i="39"/>
  <c r="AU16" i="39"/>
  <c r="AE86" i="39"/>
  <c r="AC156" i="39"/>
  <c r="AQ176" i="39"/>
  <c r="AD216" i="39"/>
  <c r="AT66" i="39"/>
  <c r="AH76" i="39"/>
  <c r="AI86" i="39"/>
  <c r="AB146" i="39"/>
  <c r="AG166" i="39"/>
  <c r="AU166" i="39"/>
  <c r="AF166" i="39"/>
  <c r="AE176" i="39"/>
  <c r="AO26" i="39"/>
  <c r="AQ26" i="39"/>
  <c r="AF36" i="39"/>
  <c r="AI66" i="39"/>
  <c r="AT206" i="39"/>
  <c r="AC201" i="39"/>
  <c r="AQ236" i="39"/>
  <c r="AE36" i="39"/>
  <c r="AP66" i="39"/>
  <c r="AQ66" i="39"/>
  <c r="AJ106" i="39"/>
  <c r="AF106" i="39"/>
  <c r="AO106" i="39"/>
  <c r="AW106" i="39"/>
  <c r="AD116" i="39"/>
  <c r="AV116" i="39"/>
  <c r="AO116" i="39"/>
  <c r="AD126" i="39"/>
  <c r="AE126" i="39"/>
  <c r="AR126" i="39"/>
  <c r="AW126" i="39"/>
  <c r="AV136" i="39"/>
  <c r="AC166" i="39"/>
  <c r="AN36" i="39"/>
  <c r="AD56" i="39"/>
  <c r="AQ136" i="39"/>
  <c r="AR176" i="39"/>
  <c r="AW176" i="39"/>
  <c r="AS176" i="39"/>
  <c r="AE186" i="39"/>
  <c r="AE206" i="39"/>
  <c r="AV216" i="39"/>
  <c r="AK246" i="39"/>
  <c r="AV246" i="39"/>
  <c r="AG46" i="39"/>
  <c r="AW46" i="39"/>
  <c r="AI76" i="39"/>
  <c r="AO176" i="39"/>
  <c r="AO246" i="39"/>
  <c r="AI26" i="39"/>
  <c r="AV36" i="39"/>
  <c r="AQ56" i="39"/>
  <c r="AD166" i="39"/>
  <c r="AP166" i="39"/>
  <c r="AQ166" i="39"/>
  <c r="AH36" i="39"/>
  <c r="AE56" i="39"/>
  <c r="AU56" i="39"/>
  <c r="AF66" i="39"/>
  <c r="AG66" i="39"/>
  <c r="AD96" i="39"/>
  <c r="AQ96" i="39"/>
  <c r="AS96" i="39"/>
  <c r="AG106" i="39"/>
  <c r="AU106" i="39"/>
  <c r="AE116" i="39"/>
  <c r="AW116" i="39"/>
  <c r="AJ166" i="39"/>
  <c r="AO236" i="39"/>
  <c r="K33" i="45"/>
  <c r="K35" i="45" s="1"/>
  <c r="Q34" i="49"/>
  <c r="F11" i="59"/>
  <c r="I11" i="59" s="1"/>
  <c r="B7" i="19"/>
  <c r="R6" i="60"/>
  <c r="T6" i="60" s="1"/>
  <c r="AA6" i="60" s="1"/>
  <c r="R5" i="60"/>
  <c r="T5" i="60" s="1"/>
  <c r="AA5" i="60" s="1"/>
  <c r="R7" i="60"/>
  <c r="T7" i="60" s="1"/>
  <c r="AA7" i="60" s="1"/>
  <c r="R4" i="60"/>
  <c r="T4" i="60" s="1"/>
  <c r="AA4" i="60" s="1"/>
  <c r="O27" i="12"/>
  <c r="P25" i="12" s="1"/>
  <c r="R25" i="12" s="1"/>
  <c r="AA25" i="12" s="1"/>
  <c r="F163" i="40"/>
  <c r="F166" i="40" s="1"/>
  <c r="F161" i="40"/>
  <c r="M23" i="40"/>
  <c r="M21" i="40"/>
  <c r="E14" i="40"/>
  <c r="E16" i="40" s="1"/>
  <c r="E11" i="40"/>
  <c r="AN181" i="40"/>
  <c r="S161" i="40"/>
  <c r="P171" i="40"/>
  <c r="AI161" i="40"/>
  <c r="Q161" i="40"/>
  <c r="W166" i="40"/>
  <c r="AG166" i="40"/>
  <c r="AQ166" i="40"/>
  <c r="U176" i="40"/>
  <c r="AE176" i="40"/>
  <c r="G181" i="40"/>
  <c r="G183" i="40"/>
  <c r="H14" i="40"/>
  <c r="H16" i="40" s="1"/>
  <c r="H11" i="40"/>
  <c r="AG171" i="40"/>
  <c r="AW161" i="40"/>
  <c r="AE161" i="40"/>
  <c r="AH11" i="40"/>
  <c r="AC161" i="40"/>
  <c r="V16" i="40"/>
  <c r="AB16" i="40"/>
  <c r="AJ16" i="40"/>
  <c r="U166" i="40"/>
  <c r="AE166" i="40"/>
  <c r="AH166" i="40"/>
  <c r="AO166" i="40"/>
  <c r="AR166" i="40"/>
  <c r="AW166" i="40"/>
  <c r="AC176" i="40"/>
  <c r="E74" i="40"/>
  <c r="E76" i="40" s="1"/>
  <c r="E71" i="40"/>
  <c r="K73" i="40"/>
  <c r="K76" i="40" s="1"/>
  <c r="K71" i="40"/>
  <c r="AD181" i="40"/>
  <c r="AC171" i="40"/>
  <c r="AK161" i="40"/>
  <c r="AU161" i="40"/>
  <c r="AS161" i="40"/>
  <c r="Y161" i="40"/>
  <c r="P11" i="40"/>
  <c r="S166" i="40"/>
  <c r="AC166" i="40"/>
  <c r="AK166" i="40"/>
  <c r="AU166" i="40"/>
  <c r="Q176" i="40"/>
  <c r="Y176" i="40"/>
  <c r="J131" i="40"/>
  <c r="J135" i="40"/>
  <c r="J136" i="40" s="1"/>
  <c r="I113" i="40"/>
  <c r="I116" i="40" s="1"/>
  <c r="I111" i="40"/>
  <c r="AV176" i="40"/>
  <c r="AP186" i="40"/>
  <c r="D41" i="40"/>
  <c r="K86" i="40"/>
  <c r="J143" i="40"/>
  <c r="J146" i="40" s="1"/>
  <c r="J141" i="40"/>
  <c r="I41" i="40"/>
  <c r="P186" i="40"/>
  <c r="AR186" i="40"/>
  <c r="AB186" i="40"/>
  <c r="L241" i="40"/>
  <c r="L245" i="40"/>
  <c r="L246" i="40" s="1"/>
  <c r="H154" i="40"/>
  <c r="H156" i="40" s="1"/>
  <c r="H151" i="40"/>
  <c r="M155" i="40"/>
  <c r="M156" i="40" s="1"/>
  <c r="M151" i="40"/>
  <c r="G151" i="40"/>
  <c r="G153" i="40"/>
  <c r="AT176" i="40"/>
  <c r="AI186" i="40"/>
  <c r="Y206" i="40"/>
  <c r="D94" i="40"/>
  <c r="D96" i="40" s="1"/>
  <c r="D91" i="40"/>
  <c r="L86" i="40"/>
  <c r="H83" i="40"/>
  <c r="H86" i="40" s="1"/>
  <c r="H81" i="40"/>
  <c r="D83" i="40"/>
  <c r="D86" i="40" s="1"/>
  <c r="D81" i="40"/>
  <c r="AF186" i="40"/>
  <c r="AN196" i="40"/>
  <c r="AP196" i="40"/>
  <c r="AR196" i="40"/>
  <c r="P226" i="40"/>
  <c r="R226" i="40"/>
  <c r="AJ226" i="40"/>
  <c r="T226" i="40"/>
  <c r="AN226" i="40"/>
  <c r="AK236" i="40"/>
  <c r="X236" i="40"/>
  <c r="AD246" i="40"/>
  <c r="M236" i="40"/>
  <c r="G231" i="40"/>
  <c r="M216" i="40"/>
  <c r="I96" i="40"/>
  <c r="H36" i="40"/>
  <c r="U216" i="40"/>
  <c r="W236" i="40"/>
  <c r="AU246" i="40"/>
  <c r="M31" i="40"/>
  <c r="AG206" i="40"/>
  <c r="AS206" i="40"/>
  <c r="AO216" i="40"/>
  <c r="AD226" i="40"/>
  <c r="AV226" i="40"/>
  <c r="AF236" i="40"/>
  <c r="P236" i="40"/>
  <c r="H96" i="40"/>
  <c r="J46" i="40"/>
  <c r="AF11" i="40"/>
  <c r="AF13" i="40"/>
  <c r="AF16" i="40" s="1"/>
  <c r="P16" i="40"/>
  <c r="AI176" i="40"/>
  <c r="AS176" i="40"/>
  <c r="AC186" i="40"/>
  <c r="AC196" i="40"/>
  <c r="AK206" i="40"/>
  <c r="AU216" i="40"/>
  <c r="S226" i="40"/>
  <c r="AC226" i="40"/>
  <c r="AK226" i="40"/>
  <c r="AU226" i="40"/>
  <c r="AO226" i="40"/>
  <c r="AQ226" i="40"/>
  <c r="Q236" i="40"/>
  <c r="Y236" i="40"/>
  <c r="AI236" i="40"/>
  <c r="AS236" i="40"/>
  <c r="AU236" i="40"/>
  <c r="AG246" i="40"/>
  <c r="Q246" i="40"/>
  <c r="E131" i="40"/>
  <c r="M106" i="40"/>
  <c r="G66" i="40"/>
  <c r="H41" i="40"/>
  <c r="T236" i="40"/>
  <c r="AN231" i="40"/>
  <c r="J241" i="40"/>
  <c r="M201" i="40"/>
  <c r="E176" i="40"/>
  <c r="L161" i="40"/>
  <c r="K166" i="40"/>
  <c r="G136" i="40"/>
  <c r="H46" i="40"/>
  <c r="AH176" i="40"/>
  <c r="AR176" i="40"/>
  <c r="AW216" i="40"/>
  <c r="T246" i="40"/>
  <c r="W246" i="40"/>
  <c r="AQ246" i="40"/>
  <c r="J226" i="40"/>
  <c r="H161" i="40"/>
  <c r="I16" i="40"/>
  <c r="AP176" i="40"/>
  <c r="AD206" i="40"/>
  <c r="AK216" i="40"/>
  <c r="I106" i="40"/>
  <c r="E236" i="40"/>
  <c r="I191" i="40"/>
  <c r="H181" i="40"/>
  <c r="F181" i="40"/>
  <c r="G156" i="40"/>
  <c r="E151" i="40"/>
  <c r="M111" i="40"/>
  <c r="G81" i="40"/>
  <c r="H31" i="40"/>
  <c r="AW26" i="40"/>
  <c r="AE66" i="40"/>
  <c r="AI66" i="40"/>
  <c r="AW205" i="40"/>
  <c r="AW206" i="40" s="1"/>
  <c r="AW201" i="40"/>
  <c r="T214" i="40"/>
  <c r="T216" i="40" s="1"/>
  <c r="T211" i="40"/>
  <c r="V215" i="40"/>
  <c r="V216" i="40" s="1"/>
  <c r="V211" i="40"/>
  <c r="AP215" i="40"/>
  <c r="AP216" i="40" s="1"/>
  <c r="AP211" i="40"/>
  <c r="X223" i="40"/>
  <c r="X226" i="40" s="1"/>
  <c r="X221" i="40"/>
  <c r="AR223" i="40"/>
  <c r="AR226" i="40" s="1"/>
  <c r="AR221" i="40"/>
  <c r="AB224" i="40"/>
  <c r="AB226" i="40" s="1"/>
  <c r="AB221" i="40"/>
  <c r="AB235" i="40"/>
  <c r="AB236" i="40" s="1"/>
  <c r="AB231" i="40"/>
  <c r="AT235" i="40"/>
  <c r="AT236" i="40" s="1"/>
  <c r="AT231" i="40"/>
  <c r="AF244" i="40"/>
  <c r="AF241" i="40"/>
  <c r="V245" i="40"/>
  <c r="V246" i="40" s="1"/>
  <c r="V241" i="40"/>
  <c r="F231" i="40"/>
  <c r="F233" i="40"/>
  <c r="G125" i="40"/>
  <c r="G126" i="40" s="1"/>
  <c r="G121" i="40"/>
  <c r="K121" i="40"/>
  <c r="K124" i="40"/>
  <c r="K126" i="40" s="1"/>
  <c r="L126" i="40"/>
  <c r="D123" i="40"/>
  <c r="D126" i="40" s="1"/>
  <c r="D121" i="40"/>
  <c r="G23" i="40"/>
  <c r="G26" i="40" s="1"/>
  <c r="G21" i="40"/>
  <c r="G13" i="40"/>
  <c r="G16" i="40" s="1"/>
  <c r="G11" i="40"/>
  <c r="X13" i="40"/>
  <c r="X16" i="40" s="1"/>
  <c r="X11" i="40"/>
  <c r="T186" i="40"/>
  <c r="W186" i="40"/>
  <c r="AD186" i="40"/>
  <c r="AG186" i="40"/>
  <c r="AN186" i="40"/>
  <c r="AQ186" i="40"/>
  <c r="R196" i="40"/>
  <c r="U196" i="40"/>
  <c r="AE196" i="40"/>
  <c r="AJ196" i="40"/>
  <c r="AO196" i="40"/>
  <c r="AT196" i="40"/>
  <c r="AW196" i="40"/>
  <c r="T203" i="40"/>
  <c r="T206" i="40" s="1"/>
  <c r="T201" i="40"/>
  <c r="W206" i="40"/>
  <c r="AN203" i="40"/>
  <c r="AN206" i="40" s="1"/>
  <c r="AN201" i="40"/>
  <c r="AQ206" i="40"/>
  <c r="AP204" i="40"/>
  <c r="AP206" i="40" s="1"/>
  <c r="AP201" i="40"/>
  <c r="X205" i="40"/>
  <c r="X206" i="40" s="1"/>
  <c r="X201" i="40"/>
  <c r="AR205" i="40"/>
  <c r="AR206" i="40" s="1"/>
  <c r="AR201" i="40"/>
  <c r="AB213" i="40"/>
  <c r="AB216" i="40" s="1"/>
  <c r="AB211" i="40"/>
  <c r="AI216" i="40"/>
  <c r="Q214" i="40"/>
  <c r="Q216" i="40" s="1"/>
  <c r="Q211" i="40"/>
  <c r="AE205" i="40"/>
  <c r="AE206" i="40" s="1"/>
  <c r="AE201" i="40"/>
  <c r="AV243" i="40"/>
  <c r="AV246" i="40" s="1"/>
  <c r="AV241" i="40"/>
  <c r="AS201" i="40"/>
  <c r="AD241" i="40"/>
  <c r="R221" i="40"/>
  <c r="R186" i="40"/>
  <c r="U186" i="40"/>
  <c r="AE186" i="40"/>
  <c r="AJ186" i="40"/>
  <c r="AO186" i="40"/>
  <c r="AT186" i="40"/>
  <c r="AW186" i="40"/>
  <c r="P196" i="40"/>
  <c r="S196" i="40"/>
  <c r="X196" i="40"/>
  <c r="AH196" i="40"/>
  <c r="AK196" i="40"/>
  <c r="AU196" i="40"/>
  <c r="Q203" i="40"/>
  <c r="Q206" i="40" s="1"/>
  <c r="Q201" i="40"/>
  <c r="AI203" i="40"/>
  <c r="AI206" i="40" s="1"/>
  <c r="AI201" i="40"/>
  <c r="S204" i="40"/>
  <c r="S206" i="40" s="1"/>
  <c r="S201" i="40"/>
  <c r="U205" i="40"/>
  <c r="U206" i="40" s="1"/>
  <c r="U201" i="40"/>
  <c r="AO205" i="40"/>
  <c r="AO206" i="40" s="1"/>
  <c r="AO201" i="40"/>
  <c r="W213" i="40"/>
  <c r="W216" i="40" s="1"/>
  <c r="W211" i="40"/>
  <c r="AC216" i="40"/>
  <c r="AS216" i="40"/>
  <c r="AC204" i="40"/>
  <c r="AC206" i="40" s="1"/>
  <c r="AC201" i="40"/>
  <c r="AU204" i="40"/>
  <c r="AU206" i="40" s="1"/>
  <c r="AU201" i="40"/>
  <c r="AQ213" i="40"/>
  <c r="AQ216" i="40" s="1"/>
  <c r="AQ211" i="40"/>
  <c r="AN214" i="40"/>
  <c r="AN216" i="40" s="1"/>
  <c r="AN211" i="40"/>
  <c r="AV214" i="40"/>
  <c r="AV216" i="40" s="1"/>
  <c r="AV211" i="40"/>
  <c r="AF215" i="40"/>
  <c r="AF216" i="40" s="1"/>
  <c r="AF211" i="40"/>
  <c r="AH223" i="40"/>
  <c r="AH226" i="40" s="1"/>
  <c r="AH221" i="40"/>
  <c r="AR234" i="40"/>
  <c r="AR236" i="40" s="1"/>
  <c r="AR231" i="40"/>
  <c r="Y245" i="40"/>
  <c r="Y246" i="40" s="1"/>
  <c r="Y241" i="40"/>
  <c r="Y201" i="40"/>
  <c r="S186" i="40"/>
  <c r="X186" i="40"/>
  <c r="AH186" i="40"/>
  <c r="AK186" i="40"/>
  <c r="AU186" i="40"/>
  <c r="Q196" i="40"/>
  <c r="V196" i="40"/>
  <c r="Y196" i="40"/>
  <c r="AF196" i="40"/>
  <c r="AI196" i="40"/>
  <c r="AS196" i="40"/>
  <c r="AV203" i="40"/>
  <c r="AV206" i="40" s="1"/>
  <c r="AV201" i="40"/>
  <c r="AF204" i="40"/>
  <c r="AF206" i="40" s="1"/>
  <c r="AF201" i="40"/>
  <c r="P205" i="40"/>
  <c r="P206" i="40" s="1"/>
  <c r="P201" i="40"/>
  <c r="AH205" i="40"/>
  <c r="AH206" i="40" s="1"/>
  <c r="AH201" i="40"/>
  <c r="AG213" i="40"/>
  <c r="AG216" i="40" s="1"/>
  <c r="AG211" i="40"/>
  <c r="AT213" i="40"/>
  <c r="AT216" i="40" s="1"/>
  <c r="AT211" i="40"/>
  <c r="AJ11" i="40"/>
  <c r="AT206" i="40"/>
  <c r="P216" i="40"/>
  <c r="S216" i="40"/>
  <c r="X216" i="40"/>
  <c r="Q226" i="40"/>
  <c r="V226" i="40"/>
  <c r="Y226" i="40"/>
  <c r="AS226" i="40"/>
  <c r="AQ236" i="40"/>
  <c r="S246" i="40"/>
  <c r="AK246" i="40"/>
  <c r="AS246" i="40"/>
  <c r="AJ176" i="40"/>
  <c r="AG226" i="40"/>
  <c r="U236" i="40"/>
  <c r="AE236" i="40"/>
  <c r="AW236" i="40"/>
  <c r="AN246" i="40"/>
  <c r="V206" i="40"/>
  <c r="U226" i="40"/>
  <c r="AE226" i="40"/>
  <c r="AT226" i="40"/>
  <c r="AW226" i="40"/>
  <c r="S236" i="40"/>
  <c r="AC236" i="40"/>
  <c r="AI246" i="40"/>
  <c r="AE246" i="40"/>
  <c r="AO246" i="40"/>
  <c r="L201" i="40"/>
  <c r="L203" i="40"/>
  <c r="L206" i="40" s="1"/>
  <c r="D203" i="40"/>
  <c r="D206" i="40" s="1"/>
  <c r="D201" i="40"/>
  <c r="I75" i="40"/>
  <c r="I76" i="40" s="1"/>
  <c r="I71" i="40"/>
  <c r="H64" i="40"/>
  <c r="H66" i="40" s="1"/>
  <c r="H61" i="40"/>
  <c r="E45" i="40"/>
  <c r="E46" i="40" s="1"/>
  <c r="E41" i="40"/>
  <c r="K34" i="40"/>
  <c r="K36" i="40" s="1"/>
  <c r="K31" i="40"/>
  <c r="AN233" i="40"/>
  <c r="AN236" i="40" s="1"/>
  <c r="D221" i="40"/>
  <c r="D224" i="40"/>
  <c r="D226" i="40" s="1"/>
  <c r="AF246" i="40"/>
  <c r="D113" i="40"/>
  <c r="D111" i="40"/>
  <c r="G161" i="40"/>
  <c r="H246" i="40"/>
  <c r="G243" i="40"/>
  <c r="G246" i="40" s="1"/>
  <c r="G241" i="40"/>
  <c r="K236" i="40"/>
  <c r="F216" i="40"/>
  <c r="H215" i="40"/>
  <c r="H216" i="40" s="1"/>
  <c r="H211" i="40"/>
  <c r="F173" i="40"/>
  <c r="F176" i="40" s="1"/>
  <c r="F171" i="40"/>
  <c r="I153" i="40"/>
  <c r="I156" i="40" s="1"/>
  <c r="I151" i="40"/>
  <c r="F143" i="40"/>
  <c r="F146" i="40" s="1"/>
  <c r="F141" i="40"/>
  <c r="E134" i="40"/>
  <c r="E136" i="40" s="1"/>
  <c r="K106" i="40"/>
  <c r="E81" i="40"/>
  <c r="E84" i="40"/>
  <c r="E86" i="40" s="1"/>
  <c r="K81" i="40"/>
  <c r="F54" i="40"/>
  <c r="F56" i="40" s="1"/>
  <c r="F51" i="40"/>
  <c r="H51" i="40"/>
  <c r="H53" i="40"/>
  <c r="H56" i="40" s="1"/>
  <c r="M36" i="40"/>
  <c r="E31" i="40"/>
  <c r="E33" i="40"/>
  <c r="E36" i="40" s="1"/>
  <c r="M164" i="40"/>
  <c r="M166" i="40" s="1"/>
  <c r="M161" i="40"/>
  <c r="I161" i="40"/>
  <c r="I164" i="40"/>
  <c r="I166" i="40" s="1"/>
  <c r="E161" i="40"/>
  <c r="E164" i="40"/>
  <c r="E166" i="40" s="1"/>
  <c r="K161" i="40"/>
  <c r="G166" i="40"/>
  <c r="D154" i="40"/>
  <c r="D156" i="40" s="1"/>
  <c r="D151" i="40"/>
  <c r="L145" i="40"/>
  <c r="L146" i="40" s="1"/>
  <c r="L141" i="40"/>
  <c r="F101" i="40"/>
  <c r="F105" i="40"/>
  <c r="F106" i="40" s="1"/>
  <c r="L94" i="40"/>
  <c r="L96" i="40" s="1"/>
  <c r="L91" i="40"/>
  <c r="K93" i="40"/>
  <c r="K96" i="40" s="1"/>
  <c r="K91" i="40"/>
  <c r="L191" i="40"/>
  <c r="L195" i="40"/>
  <c r="L196" i="40" s="1"/>
  <c r="L186" i="40"/>
  <c r="I131" i="40"/>
  <c r="I135" i="40"/>
  <c r="I136" i="40" s="1"/>
  <c r="K136" i="40"/>
  <c r="H133" i="40"/>
  <c r="H136" i="40" s="1"/>
  <c r="H131" i="40"/>
  <c r="D131" i="40"/>
  <c r="D133" i="40"/>
  <c r="D136" i="40" s="1"/>
  <c r="E64" i="40"/>
  <c r="E61" i="40"/>
  <c r="D63" i="40"/>
  <c r="D66" i="40" s="1"/>
  <c r="D61" i="40"/>
  <c r="G55" i="40"/>
  <c r="G56" i="40" s="1"/>
  <c r="G51" i="40"/>
  <c r="D26" i="40"/>
  <c r="D21" i="40"/>
  <c r="H236" i="40"/>
  <c r="H231" i="40"/>
  <c r="M226" i="40"/>
  <c r="G226" i="40"/>
  <c r="G221" i="40"/>
  <c r="H201" i="40"/>
  <c r="M206" i="40"/>
  <c r="G206" i="40"/>
  <c r="D191" i="40"/>
  <c r="G186" i="40"/>
  <c r="J166" i="40"/>
  <c r="J156" i="40"/>
  <c r="M146" i="40"/>
  <c r="K116" i="40"/>
  <c r="L111" i="40"/>
  <c r="M96" i="40"/>
  <c r="J96" i="40"/>
  <c r="J81" i="40"/>
  <c r="L71" i="40"/>
  <c r="F71" i="40"/>
  <c r="E206" i="40"/>
  <c r="E196" i="40"/>
  <c r="G176" i="40"/>
  <c r="E156" i="40"/>
  <c r="L121" i="40"/>
  <c r="I126" i="40"/>
  <c r="H121" i="40"/>
  <c r="E111" i="40"/>
  <c r="L106" i="40"/>
  <c r="K101" i="40"/>
  <c r="J86" i="40"/>
  <c r="D56" i="40"/>
  <c r="J56" i="40"/>
  <c r="I21" i="40"/>
  <c r="L16" i="40"/>
  <c r="I11" i="40"/>
  <c r="I26" i="40"/>
  <c r="G236" i="40"/>
  <c r="M231" i="40"/>
  <c r="J231" i="40"/>
  <c r="E231" i="40"/>
  <c r="F196" i="40"/>
  <c r="H186" i="40"/>
  <c r="L166" i="40"/>
  <c r="F151" i="40"/>
  <c r="M131" i="40"/>
  <c r="F111" i="40"/>
  <c r="L101" i="40"/>
  <c r="I101" i="40"/>
  <c r="L81" i="40"/>
  <c r="I86" i="40"/>
  <c r="M56" i="40"/>
  <c r="K56" i="40"/>
  <c r="E56" i="40"/>
  <c r="K46" i="40"/>
  <c r="D36" i="40"/>
  <c r="BE201" i="41"/>
  <c r="AP161" i="41"/>
  <c r="AP162" i="41" s="1"/>
  <c r="AP34" i="41"/>
  <c r="BA194" i="41"/>
  <c r="BA178" i="41"/>
  <c r="BA170" i="41"/>
  <c r="BA138" i="41"/>
  <c r="BA106" i="41"/>
  <c r="BA42" i="41"/>
  <c r="AP66" i="41"/>
  <c r="AT73" i="41"/>
  <c r="BA186" i="41"/>
  <c r="BA154" i="41"/>
  <c r="BF169" i="41"/>
  <c r="AE122" i="41"/>
  <c r="BA122" i="41"/>
  <c r="BA90" i="41"/>
  <c r="AE186" i="41"/>
  <c r="AJ72" i="41"/>
  <c r="I34" i="41"/>
  <c r="I66" i="41"/>
  <c r="I98" i="41"/>
  <c r="I130" i="41"/>
  <c r="I162" i="41"/>
  <c r="I194" i="41"/>
  <c r="AE34" i="41"/>
  <c r="AE66" i="41"/>
  <c r="AJ111" i="41"/>
  <c r="AJ113" i="41" s="1"/>
  <c r="W185" i="41"/>
  <c r="AI119" i="41"/>
  <c r="AI121" i="41" s="1"/>
  <c r="AI159" i="41"/>
  <c r="AI161" i="41" s="1"/>
  <c r="AE98" i="41"/>
  <c r="M201" i="41"/>
  <c r="AS73" i="41"/>
  <c r="M81" i="41"/>
  <c r="X129" i="41"/>
  <c r="M169" i="41"/>
  <c r="AI17" i="41"/>
  <c r="AI49" i="41"/>
  <c r="AS65" i="41"/>
  <c r="BF81" i="41"/>
  <c r="W105" i="41"/>
  <c r="M121" i="41"/>
  <c r="AS145" i="41"/>
  <c r="L153" i="41"/>
  <c r="X153" i="41"/>
  <c r="N153" i="41"/>
  <c r="AH153" i="41"/>
  <c r="M161" i="41"/>
  <c r="Y161" i="41"/>
  <c r="AT161" i="41"/>
  <c r="X145" i="41"/>
  <c r="BE153" i="41"/>
  <c r="N169" i="41"/>
  <c r="AT169" i="41"/>
  <c r="BF193" i="41"/>
  <c r="W201" i="41"/>
  <c r="BD201" i="41"/>
  <c r="AU153" i="41"/>
  <c r="AT57" i="41"/>
  <c r="Y129" i="41"/>
  <c r="BD145" i="41"/>
  <c r="X105" i="41"/>
  <c r="BD105" i="41"/>
  <c r="N105" i="41"/>
  <c r="AH105" i="41"/>
  <c r="AS105" i="41"/>
  <c r="AT105" i="41"/>
  <c r="AT113" i="41"/>
  <c r="BD113" i="41"/>
  <c r="N113" i="41"/>
  <c r="AH113" i="41"/>
  <c r="AS113" i="41"/>
  <c r="N121" i="41"/>
  <c r="L121" i="41"/>
  <c r="BD121" i="41"/>
  <c r="L137" i="41"/>
  <c r="X137" i="41"/>
  <c r="AT137" i="41"/>
  <c r="AT145" i="41"/>
  <c r="BF145" i="41"/>
  <c r="Y153" i="41"/>
  <c r="AH161" i="41"/>
  <c r="L161" i="41"/>
  <c r="BD161" i="41"/>
  <c r="X169" i="41"/>
  <c r="Y145" i="41"/>
  <c r="AU25" i="41"/>
  <c r="AH33" i="41"/>
  <c r="Y41" i="41"/>
  <c r="AS41" i="41"/>
  <c r="BE41" i="41"/>
  <c r="N41" i="41"/>
  <c r="W41" i="41"/>
  <c r="L49" i="41"/>
  <c r="Y49" i="41"/>
  <c r="N49" i="41"/>
  <c r="AH49" i="41"/>
  <c r="W57" i="41"/>
  <c r="AU57" i="41"/>
  <c r="X57" i="41"/>
  <c r="M57" i="41"/>
  <c r="AS57" i="41"/>
  <c r="N65" i="41"/>
  <c r="BF65" i="41"/>
  <c r="W65" i="41"/>
  <c r="AU65" i="41"/>
  <c r="L65" i="41"/>
  <c r="AJ65" i="41"/>
  <c r="BD65" i="41"/>
  <c r="M73" i="41"/>
  <c r="Y73" i="41"/>
  <c r="BE73" i="41"/>
  <c r="BF73" i="41"/>
  <c r="W73" i="41"/>
  <c r="AH81" i="41"/>
  <c r="AS81" i="41"/>
  <c r="AH97" i="41"/>
  <c r="L97" i="41"/>
  <c r="X97" i="41"/>
  <c r="Y113" i="41"/>
  <c r="BF185" i="41"/>
  <c r="Y193" i="41"/>
  <c r="AU185" i="41"/>
  <c r="AH41" i="41"/>
  <c r="AS49" i="41"/>
  <c r="BF49" i="41"/>
  <c r="BE57" i="41"/>
  <c r="AS97" i="41"/>
  <c r="BE185" i="41"/>
  <c r="BF137" i="41"/>
  <c r="AU81" i="41"/>
  <c r="W81" i="41"/>
  <c r="N89" i="41"/>
  <c r="AH89" i="41"/>
  <c r="AI129" i="41"/>
  <c r="BF89" i="41"/>
  <c r="BD81" i="41"/>
  <c r="X81" i="41"/>
  <c r="AS169" i="41"/>
  <c r="AS193" i="41"/>
  <c r="AI96" i="41"/>
  <c r="AI97" i="41" s="1"/>
  <c r="AS121" i="41"/>
  <c r="AT129" i="41"/>
  <c r="BD129" i="41"/>
  <c r="W137" i="41"/>
  <c r="BD137" i="41"/>
  <c r="AH137" i="41"/>
  <c r="N145" i="41"/>
  <c r="AT185" i="41"/>
  <c r="BD185" i="41"/>
  <c r="N185" i="41"/>
  <c r="BD193" i="41"/>
  <c r="N193" i="41"/>
  <c r="X201" i="41"/>
  <c r="BF201" i="41"/>
  <c r="AP26" i="41"/>
  <c r="AP58" i="41"/>
  <c r="BA50" i="41"/>
  <c r="AI169" i="41"/>
  <c r="AT97" i="41"/>
  <c r="L89" i="41"/>
  <c r="X89" i="41"/>
  <c r="AH121" i="41"/>
  <c r="BF121" i="41"/>
  <c r="BF129" i="41"/>
  <c r="M137" i="41"/>
  <c r="Y137" i="41"/>
  <c r="M145" i="41"/>
  <c r="BF161" i="41"/>
  <c r="Y169" i="41"/>
  <c r="BE169" i="41"/>
  <c r="W169" i="41"/>
  <c r="L185" i="41"/>
  <c r="X185" i="41"/>
  <c r="AI184" i="41"/>
  <c r="AI185" i="41" s="1"/>
  <c r="M193" i="41"/>
  <c r="AT193" i="41"/>
  <c r="N201" i="41"/>
  <c r="AP18" i="41"/>
  <c r="AP50" i="41"/>
  <c r="AP82" i="41"/>
  <c r="BA130" i="41"/>
  <c r="BA82" i="41"/>
  <c r="BA58" i="41"/>
  <c r="AJ145" i="41"/>
  <c r="AT25" i="41"/>
  <c r="M33" i="41"/>
  <c r="Y33" i="41"/>
  <c r="X41" i="41"/>
  <c r="AJ41" i="41"/>
  <c r="BD41" i="41"/>
  <c r="W49" i="41"/>
  <c r="N57" i="41"/>
  <c r="AH57" i="41"/>
  <c r="M65" i="41"/>
  <c r="BE65" i="41"/>
  <c r="L73" i="41"/>
  <c r="X73" i="41"/>
  <c r="AU73" i="41"/>
  <c r="L81" i="41"/>
  <c r="AS89" i="41"/>
  <c r="AI105" i="41"/>
  <c r="M113" i="41"/>
  <c r="BE113" i="41"/>
  <c r="AT121" i="41"/>
  <c r="M129" i="41"/>
  <c r="AS161" i="41"/>
  <c r="AH169" i="41"/>
  <c r="L169" i="41"/>
  <c r="BD169" i="41"/>
  <c r="AP42" i="41"/>
  <c r="L113" i="41"/>
  <c r="X113" i="41"/>
  <c r="BD153" i="41"/>
  <c r="AP178" i="41"/>
  <c r="AU175" i="41"/>
  <c r="AU89" i="41"/>
  <c r="BE193" i="41"/>
  <c r="AP89" i="41"/>
  <c r="AP90" i="41" s="1"/>
  <c r="X121" i="41"/>
  <c r="AS129" i="41"/>
  <c r="AU137" i="41"/>
  <c r="BE137" i="41"/>
  <c r="W145" i="41"/>
  <c r="L145" i="41"/>
  <c r="L17" i="41"/>
  <c r="X17" i="41"/>
  <c r="AJ17" i="41"/>
  <c r="W25" i="41"/>
  <c r="AI25" i="41"/>
  <c r="N33" i="41"/>
  <c r="AT33" i="41"/>
  <c r="BF33" i="41"/>
  <c r="M41" i="41"/>
  <c r="BF41" i="41"/>
  <c r="X49" i="41"/>
  <c r="AJ49" i="41"/>
  <c r="BD49" i="41"/>
  <c r="AI57" i="41"/>
  <c r="L57" i="41"/>
  <c r="AJ57" i="41"/>
  <c r="BD57" i="41"/>
  <c r="AH65" i="41"/>
  <c r="AT65" i="41"/>
  <c r="AI65" i="41"/>
  <c r="AJ73" i="41"/>
  <c r="BD73" i="41"/>
  <c r="N73" i="41"/>
  <c r="AH73" i="41"/>
  <c r="BE81" i="41"/>
  <c r="N81" i="41"/>
  <c r="BD89" i="41"/>
  <c r="BE97" i="41"/>
  <c r="BF105" i="41"/>
  <c r="BF113" i="41"/>
  <c r="BF153" i="41"/>
  <c r="X161" i="41"/>
  <c r="AJ161" i="41"/>
  <c r="X193" i="41"/>
  <c r="AT201" i="41"/>
  <c r="M17" i="41"/>
  <c r="Y17" i="41"/>
  <c r="AS17" i="41"/>
  <c r="BE17" i="41"/>
  <c r="N17" i="41"/>
  <c r="AT17" i="41"/>
  <c r="W17" i="41"/>
  <c r="AU17" i="41"/>
  <c r="L25" i="41"/>
  <c r="X25" i="41"/>
  <c r="AJ25" i="41"/>
  <c r="BD25" i="41"/>
  <c r="M25" i="41"/>
  <c r="Y25" i="41"/>
  <c r="AS25" i="41"/>
  <c r="BE25" i="41"/>
  <c r="W33" i="41"/>
  <c r="AI33" i="41"/>
  <c r="AU33" i="41"/>
  <c r="L33" i="41"/>
  <c r="X33" i="41"/>
  <c r="AJ33" i="41"/>
  <c r="BD33" i="41"/>
  <c r="AI41" i="41"/>
  <c r="AU41" i="41"/>
  <c r="AT49" i="41"/>
  <c r="Y57" i="41"/>
  <c r="X65" i="41"/>
  <c r="W89" i="41"/>
  <c r="M105" i="41"/>
  <c r="Y105" i="41"/>
  <c r="AS137" i="41"/>
  <c r="N161" i="41"/>
  <c r="BE161" i="41"/>
  <c r="W161" i="41"/>
  <c r="AP129" i="41"/>
  <c r="AP130" i="41" s="1"/>
  <c r="L193" i="41"/>
  <c r="Y201" i="41"/>
  <c r="M89" i="41"/>
  <c r="Y89" i="41"/>
  <c r="L105" i="41"/>
  <c r="BE121" i="41"/>
  <c r="W121" i="41"/>
  <c r="N137" i="41"/>
  <c r="W153" i="41"/>
  <c r="AS153" i="41"/>
  <c r="AT153" i="41"/>
  <c r="AS185" i="41"/>
  <c r="M185" i="41"/>
  <c r="Y185" i="41"/>
  <c r="BD17" i="41"/>
  <c r="BF17" i="41"/>
  <c r="AJ103" i="41"/>
  <c r="AJ105" i="41" s="1"/>
  <c r="AJ87" i="41"/>
  <c r="AJ89" i="41" s="1"/>
  <c r="N25" i="41"/>
  <c r="AH25" i="41"/>
  <c r="N129" i="41"/>
  <c r="AU161" i="41"/>
  <c r="AH193" i="41"/>
  <c r="AH201" i="41"/>
  <c r="AP97" i="41"/>
  <c r="AP98" i="41" s="1"/>
  <c r="AU95" i="41"/>
  <c r="AU97" i="41" s="1"/>
  <c r="AP193" i="41"/>
  <c r="AP194" i="41" s="1"/>
  <c r="AU191" i="41"/>
  <c r="AU193" i="41" s="1"/>
  <c r="AE114" i="41"/>
  <c r="AI110" i="41"/>
  <c r="AI113" i="41" s="1"/>
  <c r="AJ151" i="41"/>
  <c r="AJ153" i="41" s="1"/>
  <c r="AJ121" i="41"/>
  <c r="AJ167" i="41"/>
  <c r="AJ169" i="41" s="1"/>
  <c r="AT81" i="41"/>
  <c r="AT89" i="41"/>
  <c r="BE89" i="41"/>
  <c r="W97" i="41"/>
  <c r="BF97" i="41"/>
  <c r="M97" i="41"/>
  <c r="Y97" i="41"/>
  <c r="BD97" i="41"/>
  <c r="N97" i="41"/>
  <c r="W113" i="41"/>
  <c r="AU129" i="41"/>
  <c r="BE129" i="41"/>
  <c r="W129" i="41"/>
  <c r="L129" i="41"/>
  <c r="M153" i="41"/>
  <c r="AH185" i="41"/>
  <c r="AP137" i="41"/>
  <c r="AP138" i="41" s="1"/>
  <c r="I26" i="41"/>
  <c r="I58" i="41"/>
  <c r="I90" i="41"/>
  <c r="I122" i="41"/>
  <c r="I154" i="41"/>
  <c r="I186" i="41"/>
  <c r="AE26" i="41"/>
  <c r="AE58" i="41"/>
  <c r="AE106" i="41"/>
  <c r="AE130" i="41"/>
  <c r="AE170" i="41"/>
  <c r="BA26" i="41"/>
  <c r="BE33" i="41"/>
  <c r="AT41" i="41"/>
  <c r="L41" i="41"/>
  <c r="M49" i="41"/>
  <c r="BE49" i="41"/>
  <c r="BE105" i="41"/>
  <c r="AH129" i="41"/>
  <c r="AH145" i="41"/>
  <c r="AJ185" i="41"/>
  <c r="I18" i="41"/>
  <c r="I50" i="41"/>
  <c r="I82" i="41"/>
  <c r="I114" i="41"/>
  <c r="I146" i="41"/>
  <c r="I178" i="41"/>
  <c r="AE18" i="41"/>
  <c r="AE50" i="41"/>
  <c r="BA162" i="41"/>
  <c r="BA146" i="41"/>
  <c r="BA114" i="41"/>
  <c r="BA98" i="41"/>
  <c r="BA66" i="41"/>
  <c r="BA34" i="41"/>
  <c r="BA18" i="41"/>
  <c r="AJ81" i="41"/>
  <c r="Y81" i="41"/>
  <c r="AS201" i="41"/>
  <c r="I42" i="41"/>
  <c r="I106" i="41"/>
  <c r="I138" i="41"/>
  <c r="I170" i="41"/>
  <c r="I202" i="41"/>
  <c r="AE42" i="41"/>
  <c r="BF25" i="41"/>
  <c r="AS33" i="41"/>
  <c r="AU49" i="41"/>
  <c r="BF57" i="41"/>
  <c r="Y65" i="41"/>
  <c r="Y121" i="41"/>
  <c r="AP185" i="41"/>
  <c r="AP186" i="41" s="1"/>
  <c r="AE90" i="41"/>
  <c r="AI88" i="41"/>
  <c r="AI89" i="41" s="1"/>
  <c r="AE146" i="41"/>
  <c r="AI144" i="41"/>
  <c r="AI145" i="41" s="1"/>
  <c r="AE162" i="41"/>
  <c r="AE178" i="41"/>
  <c r="AI174" i="41"/>
  <c r="AI177" i="41" s="1"/>
  <c r="AJ190" i="41"/>
  <c r="AJ193" i="41" s="1"/>
  <c r="L201" i="41"/>
  <c r="AP153" i="41"/>
  <c r="AP154" i="41" s="1"/>
  <c r="AI72" i="41"/>
  <c r="AI73" i="41" s="1"/>
  <c r="AJ135" i="41"/>
  <c r="AJ137" i="41" s="1"/>
  <c r="AE154" i="41"/>
  <c r="AI152" i="41"/>
  <c r="AI153" i="41" s="1"/>
  <c r="AI191" i="41"/>
  <c r="AI193" i="41" s="1"/>
  <c r="AE194" i="41"/>
  <c r="BE145" i="41"/>
  <c r="AJ96" i="41"/>
  <c r="AJ97" i="41" s="1"/>
  <c r="AE138" i="41"/>
  <c r="AI134" i="41"/>
  <c r="AI137" i="41" s="1"/>
  <c r="AI199" i="41"/>
  <c r="AI201" i="41" s="1"/>
  <c r="AE202" i="41"/>
  <c r="AP105" i="41"/>
  <c r="AP106" i="41" s="1"/>
  <c r="AU104" i="41"/>
  <c r="AU105" i="41" s="1"/>
  <c r="AU111" i="41"/>
  <c r="AU113" i="41" s="1"/>
  <c r="AP113" i="41"/>
  <c r="AP114" i="41" s="1"/>
  <c r="AP121" i="41"/>
  <c r="AP122" i="41" s="1"/>
  <c r="AU118" i="41"/>
  <c r="AU121" i="41" s="1"/>
  <c r="AP145" i="41"/>
  <c r="AP146" i="41" s="1"/>
  <c r="AU143" i="41"/>
  <c r="AU145" i="41" s="1"/>
  <c r="AP169" i="41"/>
  <c r="AP170" i="41" s="1"/>
  <c r="C29" i="70" s="1"/>
  <c r="AU168" i="41"/>
  <c r="AU169" i="41" s="1"/>
  <c r="AU200" i="41"/>
  <c r="AU201" i="41" s="1"/>
  <c r="AP202" i="41"/>
  <c r="AP201" i="41"/>
  <c r="AH17" i="41"/>
  <c r="AI80" i="41"/>
  <c r="AI81" i="41" s="1"/>
  <c r="AE82" i="41"/>
  <c r="AJ126" i="41"/>
  <c r="AJ129" i="41" s="1"/>
  <c r="AJ198" i="41"/>
  <c r="AJ201" i="41" s="1"/>
  <c r="F19" i="36"/>
  <c r="F13" i="36"/>
  <c r="AE201" i="39"/>
  <c r="AC205" i="39"/>
  <c r="AC206" i="39" s="1"/>
  <c r="M243" i="40"/>
  <c r="M246" i="40" s="1"/>
  <c r="M241" i="40"/>
  <c r="E243" i="40"/>
  <c r="E246" i="40" s="1"/>
  <c r="E241" i="40"/>
  <c r="L225" i="40"/>
  <c r="L221" i="40"/>
  <c r="H221" i="40"/>
  <c r="H224" i="40"/>
  <c r="J11" i="40"/>
  <c r="J14" i="40"/>
  <c r="J16" i="40" s="1"/>
  <c r="M13" i="40"/>
  <c r="M16" i="40" s="1"/>
  <c r="M11" i="40"/>
  <c r="F11" i="40"/>
  <c r="F13" i="40"/>
  <c r="F16" i="40" s="1"/>
  <c r="K244" i="40"/>
  <c r="K246" i="40" s="1"/>
  <c r="K241" i="40"/>
  <c r="F243" i="40"/>
  <c r="F246" i="40" s="1"/>
  <c r="F241" i="40"/>
  <c r="AC16" i="40"/>
  <c r="L214" i="40"/>
  <c r="L216" i="40" s="1"/>
  <c r="L211" i="40"/>
  <c r="D211" i="40"/>
  <c r="D214" i="40"/>
  <c r="D216" i="40" s="1"/>
  <c r="H141" i="40"/>
  <c r="H144" i="40"/>
  <c r="H146" i="40" s="1"/>
  <c r="D144" i="40"/>
  <c r="D146" i="40" s="1"/>
  <c r="D141" i="40"/>
  <c r="M65" i="40"/>
  <c r="M66" i="40" s="1"/>
  <c r="M61" i="40"/>
  <c r="L64" i="40"/>
  <c r="L66" i="40" s="1"/>
  <c r="L61" i="40"/>
  <c r="R11" i="40"/>
  <c r="R13" i="40"/>
  <c r="R16" i="40" s="1"/>
  <c r="AD11" i="40"/>
  <c r="AD13" i="40"/>
  <c r="AD16" i="40" s="1"/>
  <c r="AG13" i="40"/>
  <c r="AG16" i="40" s="1"/>
  <c r="AG11" i="40"/>
  <c r="K221" i="40"/>
  <c r="K223" i="40"/>
  <c r="K226" i="40" s="1"/>
  <c r="J201" i="40"/>
  <c r="J203" i="40"/>
  <c r="J206" i="40" s="1"/>
  <c r="F201" i="40"/>
  <c r="F203" i="40"/>
  <c r="F206" i="40" s="1"/>
  <c r="H171" i="40"/>
  <c r="H173" i="40"/>
  <c r="H176" i="40" s="1"/>
  <c r="D173" i="40"/>
  <c r="D176" i="40" s="1"/>
  <c r="D171" i="40"/>
  <c r="J91" i="40"/>
  <c r="T13" i="40"/>
  <c r="T16" i="40" s="1"/>
  <c r="T11" i="40"/>
  <c r="W16" i="40"/>
  <c r="I66" i="40"/>
  <c r="D234" i="40"/>
  <c r="D236" i="40" s="1"/>
  <c r="D231" i="40"/>
  <c r="L231" i="40"/>
  <c r="M221" i="40"/>
  <c r="M191" i="40"/>
  <c r="M193" i="40"/>
  <c r="M196" i="40" s="1"/>
  <c r="M183" i="40"/>
  <c r="M186" i="40" s="1"/>
  <c r="M181" i="40"/>
  <c r="I181" i="40"/>
  <c r="I183" i="40"/>
  <c r="I186" i="40" s="1"/>
  <c r="E181" i="40"/>
  <c r="E183" i="40"/>
  <c r="E186" i="40" s="1"/>
  <c r="M173" i="40"/>
  <c r="M176" i="40" s="1"/>
  <c r="M171" i="40"/>
  <c r="J121" i="40"/>
  <c r="J123" i="40"/>
  <c r="J126" i="40" s="1"/>
  <c r="F121" i="40"/>
  <c r="F123" i="40"/>
  <c r="F126" i="40" s="1"/>
  <c r="M76" i="40"/>
  <c r="J71" i="40"/>
  <c r="J73" i="40"/>
  <c r="J76" i="40" s="1"/>
  <c r="G76" i="40"/>
  <c r="D73" i="40"/>
  <c r="D76" i="40" s="1"/>
  <c r="D71" i="40"/>
  <c r="I33" i="40"/>
  <c r="I36" i="40" s="1"/>
  <c r="I31" i="40"/>
  <c r="E25" i="40"/>
  <c r="E26" i="40" s="1"/>
  <c r="E21" i="40"/>
  <c r="K24" i="40"/>
  <c r="K26" i="40" s="1"/>
  <c r="K21" i="40"/>
  <c r="H21" i="40"/>
  <c r="H24" i="40"/>
  <c r="H26" i="40" s="1"/>
  <c r="U13" i="40"/>
  <c r="U16" i="40" s="1"/>
  <c r="U11" i="40"/>
  <c r="I241" i="40"/>
  <c r="I193" i="40"/>
  <c r="I196" i="40" s="1"/>
  <c r="J186" i="40"/>
  <c r="D184" i="40"/>
  <c r="D186" i="40" s="1"/>
  <c r="D181" i="40"/>
  <c r="J176" i="40"/>
  <c r="L176" i="40"/>
  <c r="K141" i="40"/>
  <c r="K143" i="40"/>
  <c r="K146" i="40" s="1"/>
  <c r="G141" i="40"/>
  <c r="G143" i="40"/>
  <c r="G146" i="40" s="1"/>
  <c r="M85" i="40"/>
  <c r="M86" i="40" s="1"/>
  <c r="M81" i="40"/>
  <c r="M71" i="40"/>
  <c r="M46" i="40"/>
  <c r="F211" i="40"/>
  <c r="E211" i="40"/>
  <c r="J196" i="40"/>
  <c r="K191" i="40"/>
  <c r="K193" i="40"/>
  <c r="K196" i="40" s="1"/>
  <c r="G191" i="40"/>
  <c r="G193" i="40"/>
  <c r="G196" i="40" s="1"/>
  <c r="K186" i="40"/>
  <c r="K181" i="40"/>
  <c r="I171" i="40"/>
  <c r="K171" i="40"/>
  <c r="J171" i="40"/>
  <c r="F153" i="40"/>
  <c r="F156" i="40" s="1"/>
  <c r="L151" i="40"/>
  <c r="L134" i="40"/>
  <c r="L136" i="40" s="1"/>
  <c r="L131" i="40"/>
  <c r="K131" i="40"/>
  <c r="M116" i="40"/>
  <c r="J101" i="40"/>
  <c r="J104" i="40"/>
  <c r="J106" i="40" s="1"/>
  <c r="H103" i="40"/>
  <c r="H106" i="40" s="1"/>
  <c r="H101" i="40"/>
  <c r="F74" i="40"/>
  <c r="F76" i="40" s="1"/>
  <c r="I53" i="40"/>
  <c r="I56" i="40" s="1"/>
  <c r="I51" i="40"/>
  <c r="F41" i="40"/>
  <c r="F44" i="40"/>
  <c r="F46" i="40" s="1"/>
  <c r="L43" i="40"/>
  <c r="L46" i="40" s="1"/>
  <c r="L41" i="40"/>
  <c r="D46" i="40"/>
  <c r="M26" i="40"/>
  <c r="J23" i="40"/>
  <c r="J26" i="40" s="1"/>
  <c r="J21" i="40"/>
  <c r="F26" i="40"/>
  <c r="K13" i="40"/>
  <c r="K16" i="40" s="1"/>
  <c r="K11" i="40"/>
  <c r="AE16" i="40"/>
  <c r="D241" i="40"/>
  <c r="D243" i="40"/>
  <c r="D246" i="40" s="1"/>
  <c r="L236" i="40"/>
  <c r="J236" i="40"/>
  <c r="K231" i="40"/>
  <c r="J216" i="40"/>
  <c r="K211" i="40"/>
  <c r="K213" i="40"/>
  <c r="K216" i="40" s="1"/>
  <c r="G211" i="40"/>
  <c r="G213" i="40"/>
  <c r="G216" i="40" s="1"/>
  <c r="K206" i="40"/>
  <c r="K201" i="40"/>
  <c r="L181" i="40"/>
  <c r="J181" i="40"/>
  <c r="K176" i="40"/>
  <c r="G171" i="40"/>
  <c r="H166" i="40"/>
  <c r="L156" i="40"/>
  <c r="H126" i="40"/>
  <c r="F116" i="40"/>
  <c r="H115" i="40"/>
  <c r="H116" i="40" s="1"/>
  <c r="H111" i="40"/>
  <c r="G113" i="40"/>
  <c r="G116" i="40" s="1"/>
  <c r="G111" i="40"/>
  <c r="G105" i="40"/>
  <c r="G106" i="40" s="1"/>
  <c r="G101" i="40"/>
  <c r="E106" i="40"/>
  <c r="L76" i="40"/>
  <c r="K63" i="40"/>
  <c r="K66" i="40" s="1"/>
  <c r="K61" i="40"/>
  <c r="D51" i="40"/>
  <c r="L36" i="40"/>
  <c r="AP81" i="44"/>
  <c r="S13" i="40"/>
  <c r="S16" i="40" s="1"/>
  <c r="S11" i="40"/>
  <c r="AK13" i="40"/>
  <c r="AK16" i="40" s="1"/>
  <c r="AK11" i="40"/>
  <c r="D101" i="40"/>
  <c r="L31" i="40"/>
  <c r="G61" i="40"/>
  <c r="E116" i="40"/>
  <c r="E101" i="40"/>
  <c r="G83" i="40"/>
  <c r="G86" i="40" s="1"/>
  <c r="F236" i="40"/>
  <c r="I221" i="40"/>
  <c r="I223" i="40"/>
  <c r="I226" i="40" s="1"/>
  <c r="E223" i="40"/>
  <c r="E226" i="40" s="1"/>
  <c r="E221" i="40"/>
  <c r="Y16" i="40"/>
  <c r="M41" i="40"/>
  <c r="M121" i="40"/>
  <c r="M141" i="40"/>
  <c r="D11" i="40"/>
  <c r="J51" i="40"/>
  <c r="K111" i="40"/>
  <c r="G131" i="40"/>
  <c r="J244" i="40"/>
  <c r="J246" i="40" s="1"/>
  <c r="I244" i="40"/>
  <c r="I246" i="40" s="1"/>
  <c r="H241" i="40"/>
  <c r="I236" i="40"/>
  <c r="I231" i="40"/>
  <c r="H226" i="40"/>
  <c r="F226" i="40"/>
  <c r="L226" i="40"/>
  <c r="J221" i="40"/>
  <c r="F221" i="40"/>
  <c r="I216" i="40"/>
  <c r="M211" i="40"/>
  <c r="I211" i="40"/>
  <c r="H204" i="40"/>
  <c r="H206" i="40" s="1"/>
  <c r="I201" i="40"/>
  <c r="I203" i="40"/>
  <c r="I206" i="40" s="1"/>
  <c r="E201" i="40"/>
  <c r="D194" i="40"/>
  <c r="D196" i="40" s="1"/>
  <c r="F191" i="40"/>
  <c r="E191" i="40"/>
  <c r="F183" i="40"/>
  <c r="F186" i="40" s="1"/>
  <c r="L171" i="40"/>
  <c r="D161" i="40"/>
  <c r="J161" i="40"/>
  <c r="K155" i="40"/>
  <c r="K156" i="40" s="1"/>
  <c r="K151" i="40"/>
  <c r="M134" i="40"/>
  <c r="M136" i="40" s="1"/>
  <c r="D116" i="40"/>
  <c r="J115" i="40"/>
  <c r="J116" i="40" s="1"/>
  <c r="J111" i="40"/>
  <c r="E94" i="40"/>
  <c r="E96" i="40" s="1"/>
  <c r="E91" i="40"/>
  <c r="G93" i="40"/>
  <c r="G96" i="40" s="1"/>
  <c r="G91" i="40"/>
  <c r="H76" i="40"/>
  <c r="I61" i="40"/>
  <c r="E66" i="40"/>
  <c r="L53" i="40"/>
  <c r="L56" i="40" s="1"/>
  <c r="L51" i="40"/>
  <c r="K41" i="40"/>
  <c r="G41" i="40"/>
  <c r="F21" i="40"/>
  <c r="L26" i="40"/>
  <c r="J211" i="40"/>
  <c r="J191" i="40"/>
  <c r="E143" i="40"/>
  <c r="E146" i="40" s="1"/>
  <c r="E141" i="40"/>
  <c r="M126" i="40"/>
  <c r="L116" i="40"/>
  <c r="J61" i="40"/>
  <c r="J63" i="40"/>
  <c r="J66" i="40" s="1"/>
  <c r="F61" i="40"/>
  <c r="F63" i="40"/>
  <c r="F66" i="40" s="1"/>
  <c r="G31" i="40"/>
  <c r="G34" i="40"/>
  <c r="G36" i="40" s="1"/>
  <c r="J31" i="40"/>
  <c r="J33" i="40"/>
  <c r="J36" i="40" s="1"/>
  <c r="I121" i="40"/>
  <c r="F81" i="40"/>
  <c r="F83" i="40"/>
  <c r="F86" i="40" s="1"/>
  <c r="J41" i="40"/>
  <c r="Q55" i="39"/>
  <c r="Q56" i="39" s="1"/>
  <c r="Q51" i="39"/>
  <c r="I114" i="39"/>
  <c r="I116" i="39" s="1"/>
  <c r="I111" i="39"/>
  <c r="P163" i="39"/>
  <c r="P166" i="39" s="1"/>
  <c r="P161" i="39"/>
  <c r="AB161" i="39"/>
  <c r="P131" i="39"/>
  <c r="AW111" i="39"/>
  <c r="AE111" i="39"/>
  <c r="K111" i="39"/>
  <c r="AO121" i="39"/>
  <c r="U121" i="39"/>
  <c r="AV111" i="39"/>
  <c r="W71" i="39"/>
  <c r="AF61" i="39"/>
  <c r="AV121" i="39"/>
  <c r="H31" i="39"/>
  <c r="Y21" i="39"/>
  <c r="AU11" i="39"/>
  <c r="AC11" i="39"/>
  <c r="I11" i="39"/>
  <c r="S111" i="39"/>
  <c r="I26" i="39"/>
  <c r="W26" i="39"/>
  <c r="P33" i="39"/>
  <c r="P36" i="39" s="1"/>
  <c r="P31" i="39"/>
  <c r="H53" i="39"/>
  <c r="H56" i="39" s="1"/>
  <c r="H51" i="39"/>
  <c r="AC53" i="39"/>
  <c r="AC56" i="39" s="1"/>
  <c r="AC51" i="39"/>
  <c r="T63" i="39"/>
  <c r="T66" i="39" s="1"/>
  <c r="T61" i="39"/>
  <c r="AN63" i="39"/>
  <c r="AN66" i="39" s="1"/>
  <c r="AN61" i="39"/>
  <c r="AV63" i="39"/>
  <c r="AV66" i="39" s="1"/>
  <c r="AV61" i="39"/>
  <c r="AB96" i="39"/>
  <c r="X164" i="39"/>
  <c r="X166" i="39" s="1"/>
  <c r="X161" i="39"/>
  <c r="AH164" i="39"/>
  <c r="AH166" i="39" s="1"/>
  <c r="AH161" i="39"/>
  <c r="E174" i="39"/>
  <c r="E176" i="39" s="1"/>
  <c r="E171" i="39"/>
  <c r="W174" i="39"/>
  <c r="W176" i="39" s="1"/>
  <c r="W171" i="39"/>
  <c r="AG174" i="39"/>
  <c r="AG176" i="39" s="1"/>
  <c r="AG171" i="39"/>
  <c r="L175" i="39"/>
  <c r="L176" i="39" s="1"/>
  <c r="L171" i="39"/>
  <c r="V175" i="39"/>
  <c r="V176" i="39" s="1"/>
  <c r="V171" i="39"/>
  <c r="AP175" i="39"/>
  <c r="AP176" i="39" s="1"/>
  <c r="AP171" i="39"/>
  <c r="E183" i="39"/>
  <c r="E186" i="39" s="1"/>
  <c r="E181" i="39"/>
  <c r="M183" i="39"/>
  <c r="M186" i="39" s="1"/>
  <c r="M181" i="39"/>
  <c r="AQ183" i="39"/>
  <c r="AQ186" i="39" s="1"/>
  <c r="AQ181" i="39"/>
  <c r="AI55" i="39"/>
  <c r="AI56" i="39" s="1"/>
  <c r="AI51" i="39"/>
  <c r="R211" i="39"/>
  <c r="AV131" i="39"/>
  <c r="AV91" i="39"/>
  <c r="AD91" i="39"/>
  <c r="J91" i="39"/>
  <c r="AQ91" i="39"/>
  <c r="W91" i="39"/>
  <c r="AG101" i="39"/>
  <c r="M101" i="39"/>
  <c r="AP91" i="39"/>
  <c r="V91" i="39"/>
  <c r="D91" i="39"/>
  <c r="AQ61" i="39"/>
  <c r="W61" i="39"/>
  <c r="E61" i="39"/>
  <c r="H61" i="39"/>
  <c r="Q131" i="39"/>
  <c r="J51" i="39"/>
  <c r="AN121" i="39"/>
  <c r="AD121" i="39"/>
  <c r="J45" i="39"/>
  <c r="J46" i="39" s="1"/>
  <c r="J41" i="39"/>
  <c r="AN45" i="39"/>
  <c r="AN46" i="39" s="1"/>
  <c r="AN41" i="39"/>
  <c r="S66" i="39"/>
  <c r="AK66" i="39"/>
  <c r="AS74" i="39"/>
  <c r="AS76" i="39" s="1"/>
  <c r="AS71" i="39"/>
  <c r="X84" i="39"/>
  <c r="X86" i="39" s="1"/>
  <c r="X81" i="39"/>
  <c r="AG136" i="39"/>
  <c r="AW133" i="39"/>
  <c r="AW136" i="39" s="1"/>
  <c r="AW131" i="39"/>
  <c r="H166" i="39"/>
  <c r="D104" i="39"/>
  <c r="D106" i="39" s="1"/>
  <c r="D101" i="39"/>
  <c r="AP104" i="39"/>
  <c r="AP106" i="39" s="1"/>
  <c r="AP101" i="39"/>
  <c r="AS133" i="39"/>
  <c r="AS136" i="39" s="1"/>
  <c r="AS131" i="39"/>
  <c r="D221" i="39"/>
  <c r="AJ161" i="39"/>
  <c r="R161" i="39"/>
  <c r="F131" i="39"/>
  <c r="AO111" i="39"/>
  <c r="U111" i="39"/>
  <c r="AW121" i="39"/>
  <c r="AE121" i="39"/>
  <c r="K121" i="39"/>
  <c r="AN111" i="39"/>
  <c r="AP61" i="39"/>
  <c r="V61" i="39"/>
  <c r="AF101" i="39"/>
  <c r="T121" i="39"/>
  <c r="J121" i="39"/>
  <c r="AK11" i="39"/>
  <c r="S11" i="39"/>
  <c r="V101" i="39"/>
  <c r="G16" i="39"/>
  <c r="Q16" i="39"/>
  <c r="Y16" i="39"/>
  <c r="AI16" i="39"/>
  <c r="J33" i="39"/>
  <c r="J36" i="39" s="1"/>
  <c r="J31" i="39"/>
  <c r="R36" i="39"/>
  <c r="X33" i="39"/>
  <c r="X36" i="39" s="1"/>
  <c r="X31" i="39"/>
  <c r="AJ36" i="39"/>
  <c r="AR36" i="39"/>
  <c r="L53" i="39"/>
  <c r="L56" i="39" s="1"/>
  <c r="L51" i="39"/>
  <c r="X63" i="39"/>
  <c r="X66" i="39" s="1"/>
  <c r="X61" i="39"/>
  <c r="AH63" i="39"/>
  <c r="AH66" i="39" s="1"/>
  <c r="AH61" i="39"/>
  <c r="Y73" i="39"/>
  <c r="Y76" i="39" s="1"/>
  <c r="Y71" i="39"/>
  <c r="AJ96" i="39"/>
  <c r="T164" i="39"/>
  <c r="T166" i="39" s="1"/>
  <c r="T161" i="39"/>
  <c r="AN164" i="39"/>
  <c r="AN166" i="39" s="1"/>
  <c r="AN161" i="39"/>
  <c r="D173" i="39"/>
  <c r="D176" i="39" s="1"/>
  <c r="D171" i="39"/>
  <c r="G176" i="39"/>
  <c r="AG146" i="39"/>
  <c r="K216" i="39"/>
  <c r="AI246" i="39"/>
  <c r="U176" i="39"/>
  <c r="AW246" i="39"/>
  <c r="G246" i="39"/>
  <c r="AS246" i="39"/>
  <c r="U246" i="39"/>
  <c r="AE246" i="39"/>
  <c r="AS234" i="38"/>
  <c r="AS236" i="38" s="1"/>
  <c r="AS231" i="38"/>
  <c r="AO234" i="38"/>
  <c r="AO236" i="38" s="1"/>
  <c r="AO231" i="38"/>
  <c r="AP213" i="38"/>
  <c r="AP216" i="38" s="1"/>
  <c r="AP211" i="38"/>
  <c r="AV193" i="38"/>
  <c r="AV196" i="38" s="1"/>
  <c r="AV191" i="38"/>
  <c r="AS134" i="38"/>
  <c r="AS136" i="38" s="1"/>
  <c r="AS131" i="38"/>
  <c r="AV93" i="38"/>
  <c r="AV96" i="38" s="1"/>
  <c r="AV91" i="38"/>
  <c r="AR75" i="38"/>
  <c r="AR71" i="38"/>
  <c r="AR13" i="38"/>
  <c r="AR16" i="38" s="1"/>
  <c r="AR11" i="38"/>
  <c r="AR231" i="38"/>
  <c r="AU224" i="38"/>
  <c r="AU226" i="38" s="1"/>
  <c r="AU221" i="38"/>
  <c r="AQ203" i="38"/>
  <c r="AQ206" i="38" s="1"/>
  <c r="AQ201" i="38"/>
  <c r="AV163" i="38"/>
  <c r="AV166" i="38" s="1"/>
  <c r="AV161" i="38"/>
  <c r="AS155" i="38"/>
  <c r="AS156" i="38" s="1"/>
  <c r="AS151" i="38"/>
  <c r="AR156" i="38"/>
  <c r="AN124" i="38"/>
  <c r="AN126" i="38" s="1"/>
  <c r="AN121" i="38"/>
  <c r="AQ83" i="38"/>
  <c r="AQ86" i="38" s="1"/>
  <c r="AQ81" i="38"/>
  <c r="AW241" i="38"/>
  <c r="AW231" i="38"/>
  <c r="AN191" i="38"/>
  <c r="AS161" i="38"/>
  <c r="AU131" i="38"/>
  <c r="AS201" i="38"/>
  <c r="AW121" i="38"/>
  <c r="AV231" i="38"/>
  <c r="AV233" i="38"/>
  <c r="AV236" i="38" s="1"/>
  <c r="AR236" i="38"/>
  <c r="AN233" i="38"/>
  <c r="AN236" i="38" s="1"/>
  <c r="AN231" i="38"/>
  <c r="AT223" i="38"/>
  <c r="AT226" i="38" s="1"/>
  <c r="AT221" i="38"/>
  <c r="AR226" i="38"/>
  <c r="AO224" i="38"/>
  <c r="AO226" i="38" s="1"/>
  <c r="AS216" i="38"/>
  <c r="AQ216" i="38"/>
  <c r="AW163" i="38"/>
  <c r="AW166" i="38" s="1"/>
  <c r="AW161" i="38"/>
  <c r="AP144" i="38"/>
  <c r="AP146" i="38" s="1"/>
  <c r="AP141" i="38"/>
  <c r="AR124" i="38"/>
  <c r="AR126" i="38" s="1"/>
  <c r="AR121" i="38"/>
  <c r="AP125" i="38"/>
  <c r="AP126" i="38" s="1"/>
  <c r="AP121" i="38"/>
  <c r="AO126" i="38"/>
  <c r="AU83" i="38"/>
  <c r="AU86" i="38" s="1"/>
  <c r="AU81" i="38"/>
  <c r="AR193" i="38"/>
  <c r="AR196" i="38" s="1"/>
  <c r="AR191" i="38"/>
  <c r="AQ175" i="38"/>
  <c r="AQ176" i="38" s="1"/>
  <c r="AQ171" i="38"/>
  <c r="AP235" i="38"/>
  <c r="AP236" i="38" s="1"/>
  <c r="AP231" i="38"/>
  <c r="AT213" i="38"/>
  <c r="AT216" i="38" s="1"/>
  <c r="AT211" i="38"/>
  <c r="AO155" i="38"/>
  <c r="AO156" i="38" s="1"/>
  <c r="AO151" i="38"/>
  <c r="AN144" i="38"/>
  <c r="AN146" i="38" s="1"/>
  <c r="AN141" i="38"/>
  <c r="AT241" i="38"/>
  <c r="AW151" i="38"/>
  <c r="AU11" i="38"/>
  <c r="AS243" i="38"/>
  <c r="AS246" i="38" s="1"/>
  <c r="AQ243" i="38"/>
  <c r="AQ246" i="38" s="1"/>
  <c r="AQ241" i="38"/>
  <c r="AP244" i="38"/>
  <c r="AP246" i="38" s="1"/>
  <c r="AO243" i="38"/>
  <c r="AO246" i="38" s="1"/>
  <c r="AU236" i="38"/>
  <c r="AQ236" i="38"/>
  <c r="AP226" i="38"/>
  <c r="AW216" i="38"/>
  <c r="AU216" i="38"/>
  <c r="AT204" i="38"/>
  <c r="AT206" i="38" s="1"/>
  <c r="AT201" i="38"/>
  <c r="AP176" i="38"/>
  <c r="AR113" i="38"/>
  <c r="AR116" i="38" s="1"/>
  <c r="AR111" i="38"/>
  <c r="AW83" i="38"/>
  <c r="AW86" i="38" s="1"/>
  <c r="AW81" i="38"/>
  <c r="AV246" i="38"/>
  <c r="AR246" i="38"/>
  <c r="AN246" i="38"/>
  <c r="AV226" i="38"/>
  <c r="AN226" i="38"/>
  <c r="AU196" i="38"/>
  <c r="AQ196" i="38"/>
  <c r="AT176" i="38"/>
  <c r="AN166" i="38"/>
  <c r="AS126" i="38"/>
  <c r="AO121" i="38"/>
  <c r="AV241" i="38"/>
  <c r="AR241" i="38"/>
  <c r="AT233" i="38"/>
  <c r="AT236" i="38" s="1"/>
  <c r="AT231" i="38"/>
  <c r="AV206" i="38"/>
  <c r="AW186" i="38"/>
  <c r="AO186" i="38"/>
  <c r="AR176" i="38"/>
  <c r="AR166" i="38"/>
  <c r="AT126" i="38"/>
  <c r="AS121" i="38"/>
  <c r="AN116" i="38"/>
  <c r="AU191" i="38"/>
  <c r="AQ191" i="38"/>
  <c r="AN181" i="38"/>
  <c r="AW156" i="38"/>
  <c r="AR151" i="38"/>
  <c r="AU143" i="38"/>
  <c r="AU146" i="38" s="1"/>
  <c r="AU141" i="38"/>
  <c r="AQ143" i="38"/>
  <c r="AQ146" i="38" s="1"/>
  <c r="AQ141" i="38"/>
  <c r="AT136" i="38"/>
  <c r="AP136" i="38"/>
  <c r="AU126" i="38"/>
  <c r="AQ126" i="38"/>
  <c r="AW116" i="38"/>
  <c r="AV116" i="38"/>
  <c r="AQ116" i="38"/>
  <c r="AO116" i="38"/>
  <c r="AT106" i="38"/>
  <c r="AR213" i="38"/>
  <c r="AR216" i="38" s="1"/>
  <c r="AR211" i="38"/>
  <c r="AU186" i="38"/>
  <c r="AQ186" i="38"/>
  <c r="AT156" i="38"/>
  <c r="AP156" i="38"/>
  <c r="AU116" i="38"/>
  <c r="AS116" i="38"/>
  <c r="AP103" i="38"/>
  <c r="AP106" i="38" s="1"/>
  <c r="AP101" i="38"/>
  <c r="AV56" i="38"/>
  <c r="AR56" i="38"/>
  <c r="AN56" i="38"/>
  <c r="AT46" i="38"/>
  <c r="AW106" i="38"/>
  <c r="AU106" i="38"/>
  <c r="AQ106" i="38"/>
  <c r="AO106" i="38"/>
  <c r="AN86" i="38"/>
  <c r="AO76" i="38"/>
  <c r="AQ66" i="38"/>
  <c r="AP46" i="38"/>
  <c r="AW96" i="38"/>
  <c r="AS96" i="38"/>
  <c r="AO96" i="38"/>
  <c r="AV46" i="38"/>
  <c r="AU46" i="38"/>
  <c r="AT76" i="38"/>
  <c r="AN76" i="38"/>
  <c r="AR66" i="38"/>
  <c r="AN46" i="38"/>
  <c r="AN66" i="38"/>
  <c r="AR46" i="38"/>
  <c r="AQ16" i="38"/>
  <c r="AV66" i="38"/>
  <c r="AU56" i="38"/>
  <c r="AQ56" i="38"/>
  <c r="AV16" i="38"/>
  <c r="AW26" i="38"/>
  <c r="AS26" i="38"/>
  <c r="AO26" i="38"/>
  <c r="E9" i="59"/>
  <c r="M34" i="49"/>
  <c r="C9" i="59"/>
  <c r="C12" i="59" s="1"/>
  <c r="K34" i="49"/>
  <c r="D9" i="59"/>
  <c r="L34" i="49"/>
  <c r="F10" i="59"/>
  <c r="I10" i="59" s="1"/>
  <c r="N34" i="49"/>
  <c r="AC236" i="38" l="1"/>
  <c r="Y246" i="38"/>
  <c r="C26" i="70"/>
  <c r="D4" i="57"/>
  <c r="C7" i="61"/>
  <c r="C7" i="67"/>
  <c r="I9" i="55"/>
  <c r="AC246" i="38"/>
  <c r="Q116" i="38"/>
  <c r="BE56" i="38"/>
  <c r="C31" i="70"/>
  <c r="C6" i="70"/>
  <c r="BE246" i="38"/>
  <c r="I196" i="38"/>
  <c r="AK186" i="38"/>
  <c r="Y156" i="38"/>
  <c r="AX21" i="38"/>
  <c r="AX41" i="38"/>
  <c r="BA206" i="38"/>
  <c r="E126" i="38"/>
  <c r="AC56" i="38"/>
  <c r="E116" i="38"/>
  <c r="Q246" i="38"/>
  <c r="AG236" i="38"/>
  <c r="U186" i="38"/>
  <c r="AK136" i="38"/>
  <c r="Y216" i="38"/>
  <c r="AT36" i="38"/>
  <c r="AO66" i="38"/>
  <c r="BQ66" i="38" s="1"/>
  <c r="AW56" i="38"/>
  <c r="BQ56" i="38" s="1"/>
  <c r="BE126" i="38"/>
  <c r="AG46" i="38"/>
  <c r="U126" i="38"/>
  <c r="BI106" i="38"/>
  <c r="BI206" i="38"/>
  <c r="AK206" i="38"/>
  <c r="AW66" i="38"/>
  <c r="M50" i="62"/>
  <c r="L50" i="37" s="1"/>
  <c r="Z76" i="40" s="1"/>
  <c r="D15" i="35" s="1"/>
  <c r="M45" i="62"/>
  <c r="L45" i="37" s="1"/>
  <c r="Z26" i="40" s="1"/>
  <c r="D8" i="35" s="1"/>
  <c r="M55" i="62"/>
  <c r="L55" i="37" s="1"/>
  <c r="AS66" i="38"/>
  <c r="AS76" i="38"/>
  <c r="BQ76" i="38" s="1"/>
  <c r="BA156" i="38"/>
  <c r="E206" i="38"/>
  <c r="BE66" i="38"/>
  <c r="R136" i="38"/>
  <c r="BC246" i="38"/>
  <c r="BG166" i="38"/>
  <c r="BG126" i="38"/>
  <c r="K196" i="38"/>
  <c r="BQ226" i="38"/>
  <c r="AE236" i="38"/>
  <c r="BQ86" i="38"/>
  <c r="E156" i="38"/>
  <c r="Q186" i="38"/>
  <c r="I86" i="38"/>
  <c r="M56" i="38"/>
  <c r="AH46" i="38"/>
  <c r="BC96" i="38"/>
  <c r="S156" i="38"/>
  <c r="S226" i="38"/>
  <c r="BQ246" i="38"/>
  <c r="AX71" i="38"/>
  <c r="AB56" i="38"/>
  <c r="AR76" i="38"/>
  <c r="BA196" i="38"/>
  <c r="U146" i="38"/>
  <c r="BB86" i="38"/>
  <c r="AD196" i="38"/>
  <c r="R196" i="38"/>
  <c r="BF76" i="38"/>
  <c r="V66" i="38"/>
  <c r="BQ116" i="38"/>
  <c r="BQ26" i="38"/>
  <c r="BQ236" i="38"/>
  <c r="BQ106" i="38"/>
  <c r="BQ196" i="38"/>
  <c r="BQ146" i="38"/>
  <c r="BQ186" i="38"/>
  <c r="BQ96" i="38"/>
  <c r="BQ216" i="38"/>
  <c r="BQ156" i="38"/>
  <c r="BQ176" i="38"/>
  <c r="BQ46" i="38"/>
  <c r="BQ166" i="38"/>
  <c r="BQ136" i="38"/>
  <c r="BQ126" i="38"/>
  <c r="BQ206" i="38"/>
  <c r="BQ16" i="38"/>
  <c r="AS46" i="38"/>
  <c r="Z56" i="40"/>
  <c r="D13" i="35" s="1"/>
  <c r="AX26" i="40"/>
  <c r="F8" i="35" s="1"/>
  <c r="Y42" i="41"/>
  <c r="AJ56" i="38"/>
  <c r="BA76" i="38"/>
  <c r="BA226" i="38"/>
  <c r="AC136" i="38"/>
  <c r="Q226" i="38"/>
  <c r="I206" i="38"/>
  <c r="BI226" i="38"/>
  <c r="M166" i="38"/>
  <c r="AK146" i="38"/>
  <c r="M96" i="38"/>
  <c r="Y236" i="38"/>
  <c r="F226" i="38"/>
  <c r="AD76" i="38"/>
  <c r="F46" i="38"/>
  <c r="J156" i="38"/>
  <c r="V86" i="38"/>
  <c r="AE156" i="38"/>
  <c r="G196" i="38"/>
  <c r="G66" i="38"/>
  <c r="G126" i="38"/>
  <c r="BG196" i="38"/>
  <c r="M26" i="62"/>
  <c r="AX61" i="38"/>
  <c r="AC76" i="38"/>
  <c r="E136" i="38"/>
  <c r="BE156" i="38"/>
  <c r="AG56" i="38"/>
  <c r="AG136" i="38"/>
  <c r="U106" i="38"/>
  <c r="BI116" i="38"/>
  <c r="BI66" i="38"/>
  <c r="M186" i="38"/>
  <c r="Y226" i="38"/>
  <c r="AD46" i="38"/>
  <c r="AD176" i="38"/>
  <c r="BF146" i="38"/>
  <c r="AH76" i="38"/>
  <c r="G156" i="38"/>
  <c r="AE186" i="38"/>
  <c r="AI106" i="38"/>
  <c r="W206" i="38"/>
  <c r="C32" i="70"/>
  <c r="AQ36" i="39"/>
  <c r="AC96" i="38"/>
  <c r="BE216" i="38"/>
  <c r="U76" i="38"/>
  <c r="I246" i="38"/>
  <c r="I116" i="38"/>
  <c r="AK116" i="38"/>
  <c r="M236" i="38"/>
  <c r="Y196" i="38"/>
  <c r="AD206" i="38"/>
  <c r="AD146" i="38"/>
  <c r="BF126" i="38"/>
  <c r="V136" i="38"/>
  <c r="AE86" i="38"/>
  <c r="S166" i="38"/>
  <c r="BG156" i="38"/>
  <c r="K166" i="38"/>
  <c r="W126" i="38"/>
  <c r="C25" i="70"/>
  <c r="C14" i="70"/>
  <c r="AS36" i="38"/>
  <c r="BH116" i="38"/>
  <c r="AC146" i="38"/>
  <c r="E46" i="38"/>
  <c r="Q176" i="38"/>
  <c r="BE96" i="38"/>
  <c r="U86" i="38"/>
  <c r="I96" i="38"/>
  <c r="U196" i="38"/>
  <c r="U246" i="38"/>
  <c r="BI236" i="38"/>
  <c r="AK106" i="38"/>
  <c r="M126" i="38"/>
  <c r="U66" i="38"/>
  <c r="BB136" i="38"/>
  <c r="BB236" i="38"/>
  <c r="F236" i="38"/>
  <c r="F56" i="38"/>
  <c r="R156" i="38"/>
  <c r="AH226" i="38"/>
  <c r="J216" i="38"/>
  <c r="J186" i="38"/>
  <c r="J66" i="38"/>
  <c r="BG216" i="38"/>
  <c r="AI136" i="38"/>
  <c r="W176" i="38"/>
  <c r="K206" i="38"/>
  <c r="AU36" i="39"/>
  <c r="C8" i="70"/>
  <c r="C28" i="70"/>
  <c r="BE76" i="38"/>
  <c r="I56" i="38"/>
  <c r="AG166" i="38"/>
  <c r="U236" i="38"/>
  <c r="BI76" i="38"/>
  <c r="BI46" i="38"/>
  <c r="AK46" i="38"/>
  <c r="F96" i="38"/>
  <c r="R236" i="38"/>
  <c r="BF226" i="38"/>
  <c r="AH66" i="38"/>
  <c r="W186" i="38"/>
  <c r="AO36" i="39"/>
  <c r="C33" i="70"/>
  <c r="C27" i="70"/>
  <c r="C24" i="70"/>
  <c r="P96" i="38"/>
  <c r="Y106" i="38"/>
  <c r="BB166" i="38"/>
  <c r="J136" i="38"/>
  <c r="BC186" i="38"/>
  <c r="G46" i="38"/>
  <c r="BG186" i="38"/>
  <c r="E12" i="59"/>
  <c r="I9" i="59"/>
  <c r="C11" i="70"/>
  <c r="BF74" i="41"/>
  <c r="E21" i="36" s="1"/>
  <c r="H21" i="36" s="1"/>
  <c r="E27" i="77" s="1"/>
  <c r="C30" i="70"/>
  <c r="D176" i="38"/>
  <c r="BA126" i="38"/>
  <c r="AG116" i="38"/>
  <c r="M86" i="38"/>
  <c r="AH186" i="38"/>
  <c r="V156" i="38"/>
  <c r="V226" i="38"/>
  <c r="AI66" i="38"/>
  <c r="AI166" i="38"/>
  <c r="AI176" i="38"/>
  <c r="AX56" i="40"/>
  <c r="F13" i="35" s="1"/>
  <c r="Q46" i="38"/>
  <c r="Y86" i="38"/>
  <c r="F166" i="38"/>
  <c r="AH216" i="38"/>
  <c r="AZ166" i="38"/>
  <c r="AZ86" i="38"/>
  <c r="AZ176" i="38"/>
  <c r="AB96" i="38"/>
  <c r="AB116" i="38"/>
  <c r="AB186" i="38"/>
  <c r="D216" i="38"/>
  <c r="D126" i="38"/>
  <c r="P126" i="38"/>
  <c r="P176" i="38"/>
  <c r="BD126" i="38"/>
  <c r="BD86" i="38"/>
  <c r="AF176" i="38"/>
  <c r="H216" i="38"/>
  <c r="H166" i="38"/>
  <c r="H116" i="38"/>
  <c r="H56" i="38"/>
  <c r="H66" i="38"/>
  <c r="T166" i="38"/>
  <c r="T226" i="38"/>
  <c r="BH186" i="38"/>
  <c r="BH226" i="38"/>
  <c r="BH136" i="38"/>
  <c r="AJ236" i="38"/>
  <c r="AJ156" i="38"/>
  <c r="AJ136" i="38"/>
  <c r="AJ216" i="38"/>
  <c r="AJ96" i="38"/>
  <c r="X236" i="38"/>
  <c r="X66" i="38"/>
  <c r="X176" i="38"/>
  <c r="U116" i="38"/>
  <c r="S126" i="38"/>
  <c r="AZ136" i="38"/>
  <c r="AZ146" i="38"/>
  <c r="AZ206" i="38"/>
  <c r="AB106" i="38"/>
  <c r="D196" i="38"/>
  <c r="D166" i="38"/>
  <c r="D76" i="38"/>
  <c r="D136" i="38"/>
  <c r="P66" i="38"/>
  <c r="P206" i="38"/>
  <c r="P166" i="38"/>
  <c r="BD226" i="38"/>
  <c r="BD56" i="38"/>
  <c r="AF86" i="38"/>
  <c r="AF156" i="38"/>
  <c r="AF186" i="38"/>
  <c r="H46" i="38"/>
  <c r="H136" i="38"/>
  <c r="T206" i="38"/>
  <c r="T146" i="38"/>
  <c r="T66" i="38"/>
  <c r="BH146" i="38"/>
  <c r="BH206" i="38"/>
  <c r="BH126" i="38"/>
  <c r="L186" i="38"/>
  <c r="AJ206" i="38"/>
  <c r="AJ116" i="38"/>
  <c r="L226" i="38"/>
  <c r="L116" i="38"/>
  <c r="X226" i="38"/>
  <c r="X166" i="38"/>
  <c r="N74" i="41"/>
  <c r="I176" i="38"/>
  <c r="I186" i="38"/>
  <c r="Y136" i="38"/>
  <c r="AE206" i="38"/>
  <c r="G236" i="38"/>
  <c r="S76" i="38"/>
  <c r="W106" i="38"/>
  <c r="AZ216" i="38"/>
  <c r="AZ46" i="38"/>
  <c r="AB196" i="38"/>
  <c r="AB86" i="38"/>
  <c r="D156" i="38"/>
  <c r="AB66" i="38"/>
  <c r="D56" i="38"/>
  <c r="P226" i="38"/>
  <c r="P196" i="38"/>
  <c r="BD216" i="38"/>
  <c r="BD236" i="38"/>
  <c r="BD196" i="38"/>
  <c r="AF116" i="38"/>
  <c r="H226" i="38"/>
  <c r="AF126" i="38"/>
  <c r="H246" i="38"/>
  <c r="H96" i="38"/>
  <c r="T196" i="38"/>
  <c r="T136" i="38"/>
  <c r="T216" i="38"/>
  <c r="BH176" i="38"/>
  <c r="BH106" i="38"/>
  <c r="BH156" i="38"/>
  <c r="AJ186" i="38"/>
  <c r="AJ66" i="38"/>
  <c r="L146" i="38"/>
  <c r="L136" i="38"/>
  <c r="L46" i="38"/>
  <c r="X126" i="38"/>
  <c r="X206" i="38"/>
  <c r="X146" i="38"/>
  <c r="Q86" i="38"/>
  <c r="AD86" i="38"/>
  <c r="J206" i="38"/>
  <c r="V146" i="38"/>
  <c r="AE216" i="38"/>
  <c r="W146" i="38"/>
  <c r="AZ56" i="38"/>
  <c r="AZ236" i="38"/>
  <c r="AB236" i="38"/>
  <c r="AB166" i="38"/>
  <c r="D246" i="38"/>
  <c r="D236" i="38"/>
  <c r="D66" i="38"/>
  <c r="D96" i="38"/>
  <c r="P106" i="38"/>
  <c r="P186" i="38"/>
  <c r="BD166" i="38"/>
  <c r="BD46" i="38"/>
  <c r="BD116" i="38"/>
  <c r="BR116" i="38" s="1"/>
  <c r="AF96" i="38"/>
  <c r="H176" i="38"/>
  <c r="AF106" i="38"/>
  <c r="H86" i="38"/>
  <c r="H236" i="38"/>
  <c r="T56" i="38"/>
  <c r="T246" i="38"/>
  <c r="BH246" i="38"/>
  <c r="BH216" i="38"/>
  <c r="BH236" i="38"/>
  <c r="L166" i="38"/>
  <c r="AJ246" i="38"/>
  <c r="L196" i="38"/>
  <c r="L56" i="38"/>
  <c r="L176" i="38"/>
  <c r="X86" i="38"/>
  <c r="X116" i="38"/>
  <c r="Q136" i="38"/>
  <c r="Q96" i="38"/>
  <c r="V106" i="38"/>
  <c r="AZ196" i="38"/>
  <c r="AZ126" i="38"/>
  <c r="D106" i="38"/>
  <c r="AB176" i="38"/>
  <c r="D206" i="38"/>
  <c r="AB156" i="38"/>
  <c r="P246" i="38"/>
  <c r="P156" i="38"/>
  <c r="BD206" i="38"/>
  <c r="BD156" i="38"/>
  <c r="BD136" i="38"/>
  <c r="AF46" i="38"/>
  <c r="AF216" i="38"/>
  <c r="AF166" i="38"/>
  <c r="H196" i="38"/>
  <c r="H206" i="38"/>
  <c r="T186" i="38"/>
  <c r="T236" i="38"/>
  <c r="T106" i="38"/>
  <c r="BH66" i="38"/>
  <c r="AJ146" i="38"/>
  <c r="AJ166" i="38"/>
  <c r="L156" i="38"/>
  <c r="L96" i="38"/>
  <c r="L126" i="38"/>
  <c r="X46" i="38"/>
  <c r="X196" i="38"/>
  <c r="Y74" i="41"/>
  <c r="Y46" i="38"/>
  <c r="W56" i="38"/>
  <c r="AI196" i="38"/>
  <c r="K216" i="38"/>
  <c r="AZ186" i="38"/>
  <c r="AZ226" i="38"/>
  <c r="AZ156" i="38"/>
  <c r="AB146" i="38"/>
  <c r="D186" i="38"/>
  <c r="AB76" i="38"/>
  <c r="AB136" i="38"/>
  <c r="D116" i="38"/>
  <c r="P86" i="38"/>
  <c r="P216" i="38"/>
  <c r="P146" i="38"/>
  <c r="BD106" i="38"/>
  <c r="BD66" i="38"/>
  <c r="BD146" i="38"/>
  <c r="H146" i="38"/>
  <c r="AF226" i="38"/>
  <c r="AF206" i="38"/>
  <c r="H156" i="38"/>
  <c r="H106" i="38"/>
  <c r="T126" i="38"/>
  <c r="T96" i="38"/>
  <c r="BH86" i="38"/>
  <c r="BH76" i="38"/>
  <c r="AJ86" i="38"/>
  <c r="L236" i="38"/>
  <c r="AJ176" i="38"/>
  <c r="L246" i="38"/>
  <c r="L216" i="38"/>
  <c r="L86" i="38"/>
  <c r="X216" i="38"/>
  <c r="X56" i="38"/>
  <c r="AU74" i="41"/>
  <c r="AW248" i="40"/>
  <c r="AK56" i="38"/>
  <c r="V196" i="38"/>
  <c r="R126" i="38"/>
  <c r="AZ246" i="38"/>
  <c r="AZ106" i="38"/>
  <c r="AZ76" i="38"/>
  <c r="AB206" i="38"/>
  <c r="AB46" i="38"/>
  <c r="D226" i="38"/>
  <c r="AB216" i="38"/>
  <c r="D46" i="38"/>
  <c r="P46" i="38"/>
  <c r="P116" i="38"/>
  <c r="BD176" i="38"/>
  <c r="BD186" i="38"/>
  <c r="BD246" i="38"/>
  <c r="AF196" i="38"/>
  <c r="H126" i="38"/>
  <c r="H76" i="38"/>
  <c r="T76" i="38"/>
  <c r="T86" i="38"/>
  <c r="BH56" i="38"/>
  <c r="BH96" i="38"/>
  <c r="AJ196" i="38"/>
  <c r="AJ226" i="38"/>
  <c r="AJ46" i="38"/>
  <c r="L206" i="38"/>
  <c r="L76" i="38"/>
  <c r="X246" i="38"/>
  <c r="X106" i="38"/>
  <c r="X186" i="38"/>
  <c r="Y96" i="38"/>
  <c r="F146" i="38"/>
  <c r="R86" i="38"/>
  <c r="BF206" i="38"/>
  <c r="J246" i="38"/>
  <c r="K136" i="38"/>
  <c r="W196" i="38"/>
  <c r="AI236" i="38"/>
  <c r="AZ66" i="38"/>
  <c r="AZ96" i="38"/>
  <c r="AB246" i="38"/>
  <c r="BP246" i="38" s="1"/>
  <c r="D146" i="38"/>
  <c r="AB226" i="38"/>
  <c r="AB126" i="38"/>
  <c r="D86" i="38"/>
  <c r="P236" i="38"/>
  <c r="P56" i="38"/>
  <c r="P76" i="38"/>
  <c r="BD96" i="38"/>
  <c r="BD76" i="38"/>
  <c r="AF236" i="38"/>
  <c r="AF66" i="38"/>
  <c r="H186" i="38"/>
  <c r="AF146" i="38"/>
  <c r="AF56" i="38"/>
  <c r="AF76" i="38"/>
  <c r="T176" i="38"/>
  <c r="T46" i="38"/>
  <c r="BH166" i="38"/>
  <c r="BH196" i="38"/>
  <c r="BH46" i="38"/>
  <c r="L106" i="38"/>
  <c r="AJ106" i="38"/>
  <c r="AJ126" i="38"/>
  <c r="AJ76" i="38"/>
  <c r="L66" i="38"/>
  <c r="X76" i="38"/>
  <c r="X156" i="38"/>
  <c r="C23" i="70"/>
  <c r="C22" i="70"/>
  <c r="C21" i="70"/>
  <c r="AU177" i="41"/>
  <c r="BJ196" i="40"/>
  <c r="G29" i="35" s="1"/>
  <c r="BJ136" i="40"/>
  <c r="G23" i="35" s="1"/>
  <c r="BJ96" i="40"/>
  <c r="G19" i="35" s="1"/>
  <c r="BJ226" i="40"/>
  <c r="G32" i="35" s="1"/>
  <c r="BJ206" i="40"/>
  <c r="G30" i="35" s="1"/>
  <c r="BJ176" i="40"/>
  <c r="G27" i="35" s="1"/>
  <c r="BJ106" i="40"/>
  <c r="G20" i="35" s="1"/>
  <c r="BJ156" i="40"/>
  <c r="G25" i="35" s="1"/>
  <c r="BJ86" i="40"/>
  <c r="G18" i="35" s="1"/>
  <c r="BJ236" i="40"/>
  <c r="G33" i="35" s="1"/>
  <c r="BJ216" i="40"/>
  <c r="G31" i="35" s="1"/>
  <c r="BJ246" i="40"/>
  <c r="G34" i="35" s="1"/>
  <c r="BJ126" i="40"/>
  <c r="G22" i="35" s="1"/>
  <c r="BJ166" i="40"/>
  <c r="G26" i="35" s="1"/>
  <c r="BJ186" i="40"/>
  <c r="G28" i="35" s="1"/>
  <c r="BJ116" i="40"/>
  <c r="G21" i="35" s="1"/>
  <c r="BJ146" i="40"/>
  <c r="G24" i="35" s="1"/>
  <c r="AX76" i="40"/>
  <c r="F15" i="35" s="1"/>
  <c r="BJ46" i="40"/>
  <c r="G12" i="35" s="1"/>
  <c r="BJ56" i="40"/>
  <c r="G13" i="35" s="1"/>
  <c r="BJ76" i="40"/>
  <c r="G15" i="35" s="1"/>
  <c r="BJ66" i="40"/>
  <c r="G14" i="35" s="1"/>
  <c r="AL56" i="40"/>
  <c r="E13" i="35" s="1"/>
  <c r="Z46" i="40"/>
  <c r="D12" i="35" s="1"/>
  <c r="AL46" i="40"/>
  <c r="E12" i="35" s="1"/>
  <c r="AL66" i="40"/>
  <c r="E14" i="35" s="1"/>
  <c r="Z66" i="40"/>
  <c r="D14" i="35" s="1"/>
  <c r="AX51" i="38"/>
  <c r="AX181" i="38"/>
  <c r="AX111" i="38"/>
  <c r="AX91" i="38"/>
  <c r="AX101" i="38"/>
  <c r="AX171" i="38"/>
  <c r="AW36" i="38"/>
  <c r="BQ36" i="38" s="1"/>
  <c r="M17" i="62"/>
  <c r="L17" i="37" s="1"/>
  <c r="AX221" i="38"/>
  <c r="AX201" i="38"/>
  <c r="M12" i="62"/>
  <c r="L12" i="37" s="1"/>
  <c r="AX131" i="38"/>
  <c r="AX11" i="38"/>
  <c r="AX241" i="38"/>
  <c r="AX161" i="38"/>
  <c r="C7" i="70"/>
  <c r="C9" i="70" s="1"/>
  <c r="AJ130" i="41"/>
  <c r="C28" i="36" s="1"/>
  <c r="C20" i="70"/>
  <c r="C19" i="70"/>
  <c r="AJ74" i="41"/>
  <c r="C21" i="36" s="1"/>
  <c r="C13" i="70"/>
  <c r="C12" i="70"/>
  <c r="C18" i="70"/>
  <c r="L26" i="37"/>
  <c r="BJ16" i="39" s="1"/>
  <c r="F7" i="34" s="1"/>
  <c r="M36" i="62"/>
  <c r="L36" i="37" s="1"/>
  <c r="M31" i="62"/>
  <c r="L31" i="37" s="1"/>
  <c r="C21" i="67"/>
  <c r="BJ16" i="40"/>
  <c r="G7" i="35" s="1"/>
  <c r="BJ36" i="40"/>
  <c r="G9" i="35" s="1"/>
  <c r="BJ26" i="40"/>
  <c r="G8" i="35" s="1"/>
  <c r="AL36" i="40"/>
  <c r="E9" i="35" s="1"/>
  <c r="P16" i="12"/>
  <c r="R16" i="12" s="1"/>
  <c r="AA16" i="12" s="1"/>
  <c r="P7" i="12"/>
  <c r="R7" i="12" s="1"/>
  <c r="AA7" i="12" s="1"/>
  <c r="P10" i="12"/>
  <c r="R10" i="12" s="1"/>
  <c r="AA10" i="12" s="1"/>
  <c r="P27" i="12"/>
  <c r="R27" i="12" s="1"/>
  <c r="AA27" i="12" s="1"/>
  <c r="P15" i="12"/>
  <c r="R15" i="12" s="1"/>
  <c r="AA15" i="12" s="1"/>
  <c r="P21" i="12"/>
  <c r="R21" i="12" s="1"/>
  <c r="AA21" i="12" s="1"/>
  <c r="P14" i="12"/>
  <c r="R14" i="12" s="1"/>
  <c r="AA14" i="12" s="1"/>
  <c r="P8" i="12"/>
  <c r="R8" i="12" s="1"/>
  <c r="AA8" i="12" s="1"/>
  <c r="P13" i="12"/>
  <c r="R13" i="12" s="1"/>
  <c r="AA13" i="12" s="1"/>
  <c r="P11" i="12"/>
  <c r="R11" i="12" s="1"/>
  <c r="AA11" i="12" s="1"/>
  <c r="P23" i="12"/>
  <c r="R23" i="12" s="1"/>
  <c r="AA23" i="12" s="1"/>
  <c r="P6" i="12"/>
  <c r="R6" i="12" s="1"/>
  <c r="AA6" i="12" s="1"/>
  <c r="P18" i="12"/>
  <c r="R18" i="12" s="1"/>
  <c r="AA18" i="12" s="1"/>
  <c r="P17" i="12"/>
  <c r="R17" i="12" s="1"/>
  <c r="AA17" i="12" s="1"/>
  <c r="P24" i="12"/>
  <c r="R24" i="12" s="1"/>
  <c r="AA24" i="12" s="1"/>
  <c r="P19" i="12"/>
  <c r="R19" i="12" s="1"/>
  <c r="AA19" i="12" s="1"/>
  <c r="P20" i="12"/>
  <c r="R20" i="12" s="1"/>
  <c r="AA20" i="12" s="1"/>
  <c r="P26" i="12"/>
  <c r="R26" i="12" s="1"/>
  <c r="AA26" i="12" s="1"/>
  <c r="P22" i="12"/>
  <c r="R22" i="12" s="1"/>
  <c r="AA22" i="12" s="1"/>
  <c r="P9" i="12"/>
  <c r="R9" i="12" s="1"/>
  <c r="AA9" i="12" s="1"/>
  <c r="P12" i="12"/>
  <c r="R12" i="12" s="1"/>
  <c r="AA12" i="12" s="1"/>
  <c r="AL76" i="40"/>
  <c r="E15" i="35" s="1"/>
  <c r="AX66" i="40"/>
  <c r="F14" i="35" s="1"/>
  <c r="N26" i="40"/>
  <c r="C8" i="35" s="1"/>
  <c r="Z16" i="40"/>
  <c r="D7" i="35" s="1"/>
  <c r="N36" i="40"/>
  <c r="C9" i="35" s="1"/>
  <c r="N46" i="40"/>
  <c r="C12" i="35" s="1"/>
  <c r="AX36" i="40"/>
  <c r="F9" i="35" s="1"/>
  <c r="Z36" i="40"/>
  <c r="D9" i="35" s="1"/>
  <c r="N76" i="40"/>
  <c r="C15" i="35" s="1"/>
  <c r="N16" i="40"/>
  <c r="C7" i="35" s="1"/>
  <c r="N66" i="40"/>
  <c r="C14" i="35" s="1"/>
  <c r="N56" i="40"/>
  <c r="C13" i="35" s="1"/>
  <c r="AU114" i="41"/>
  <c r="D26" i="36" s="1"/>
  <c r="BF146" i="41"/>
  <c r="E30" i="36" s="1"/>
  <c r="H30" i="36" s="1"/>
  <c r="E36" i="77" s="1"/>
  <c r="AJ194" i="41"/>
  <c r="C36" i="36" s="1"/>
  <c r="AU82" i="41"/>
  <c r="D22" i="36" s="1"/>
  <c r="AU170" i="41"/>
  <c r="D33" i="36" s="1"/>
  <c r="D39" i="77" s="1"/>
  <c r="BF202" i="41"/>
  <c r="E37" i="36" s="1"/>
  <c r="H37" i="36" s="1"/>
  <c r="E43" i="77" s="1"/>
  <c r="AJ82" i="41"/>
  <c r="C22" i="36" s="1"/>
  <c r="N170" i="41"/>
  <c r="AU26" i="41"/>
  <c r="D11" i="36" s="1"/>
  <c r="Y186" i="41"/>
  <c r="BF122" i="41"/>
  <c r="E27" i="36" s="1"/>
  <c r="H27" i="36" s="1"/>
  <c r="E33" i="77" s="1"/>
  <c r="AJ34" i="41"/>
  <c r="C12" i="36" s="1"/>
  <c r="AJ154" i="41"/>
  <c r="C31" i="36" s="1"/>
  <c r="AJ18" i="41"/>
  <c r="C10" i="36" s="1"/>
  <c r="AU122" i="41"/>
  <c r="D27" i="36" s="1"/>
  <c r="D33" i="77" s="1"/>
  <c r="AU106" i="41"/>
  <c r="D25" i="36" s="1"/>
  <c r="N154" i="41"/>
  <c r="AJ114" i="41"/>
  <c r="C26" i="36" s="1"/>
  <c r="N162" i="41"/>
  <c r="BF82" i="41"/>
  <c r="E22" i="36" s="1"/>
  <c r="H22" i="36" s="1"/>
  <c r="E28" i="77" s="1"/>
  <c r="AU58" i="41"/>
  <c r="D17" i="36" s="1"/>
  <c r="Y58" i="41"/>
  <c r="Y114" i="41"/>
  <c r="AU90" i="41"/>
  <c r="D23" i="36" s="1"/>
  <c r="AU98" i="41"/>
  <c r="D24" i="36" s="1"/>
  <c r="AU186" i="41"/>
  <c r="D35" i="36" s="1"/>
  <c r="D21" i="36"/>
  <c r="D27" i="77" s="1"/>
  <c r="N66" i="41"/>
  <c r="AU146" i="41"/>
  <c r="D30" i="36" s="1"/>
  <c r="D36" i="77" s="1"/>
  <c r="N202" i="41"/>
  <c r="AJ90" i="41"/>
  <c r="C23" i="36" s="1"/>
  <c r="AU34" i="41"/>
  <c r="D12" i="36" s="1"/>
  <c r="Y130" i="41"/>
  <c r="BF170" i="41"/>
  <c r="E33" i="36" s="1"/>
  <c r="H33" i="36" s="1"/>
  <c r="E39" i="77" s="1"/>
  <c r="BF194" i="41"/>
  <c r="E36" i="36" s="1"/>
  <c r="H36" i="36" s="1"/>
  <c r="E42" i="77" s="1"/>
  <c r="AJ162" i="41"/>
  <c r="C32" i="36" s="1"/>
  <c r="N50" i="41"/>
  <c r="Y146" i="41"/>
  <c r="AU138" i="41"/>
  <c r="D29" i="36" s="1"/>
  <c r="D35" i="77" s="1"/>
  <c r="BF18" i="41"/>
  <c r="E10" i="36" s="1"/>
  <c r="H10" i="36" s="1"/>
  <c r="E16" i="77" s="1"/>
  <c r="AJ50" i="41"/>
  <c r="C16" i="36" s="1"/>
  <c r="N122" i="41"/>
  <c r="AJ178" i="41"/>
  <c r="C34" i="36" s="1"/>
  <c r="BF178" i="41"/>
  <c r="E34" i="36" s="1"/>
  <c r="H34" i="36" s="1"/>
  <c r="E40" i="77" s="1"/>
  <c r="Y106" i="41"/>
  <c r="Y194" i="41"/>
  <c r="AU66" i="41"/>
  <c r="D18" i="36" s="1"/>
  <c r="D24" i="77" s="1"/>
  <c r="Y66" i="41"/>
  <c r="BF26" i="41"/>
  <c r="E11" i="36" s="1"/>
  <c r="H11" i="36" s="1"/>
  <c r="E17" i="77" s="1"/>
  <c r="AU194" i="41"/>
  <c r="D36" i="36" s="1"/>
  <c r="AJ26" i="41"/>
  <c r="C11" i="36" s="1"/>
  <c r="Y162" i="41"/>
  <c r="N58" i="41"/>
  <c r="N146" i="41"/>
  <c r="AJ106" i="41"/>
  <c r="C25" i="36" s="1"/>
  <c r="N90" i="41"/>
  <c r="BF130" i="41"/>
  <c r="E28" i="36" s="1"/>
  <c r="H28" i="36" s="1"/>
  <c r="E34" i="77" s="1"/>
  <c r="Y154" i="41"/>
  <c r="AU202" i="41"/>
  <c r="D37" i="36" s="1"/>
  <c r="D43" i="77" s="1"/>
  <c r="AU50" i="41"/>
  <c r="D16" i="36" s="1"/>
  <c r="Y178" i="41"/>
  <c r="N186" i="41"/>
  <c r="N138" i="41"/>
  <c r="N194" i="41"/>
  <c r="Y90" i="41"/>
  <c r="Y34" i="41"/>
  <c r="BF114" i="41"/>
  <c r="E26" i="36" s="1"/>
  <c r="H26" i="36" s="1"/>
  <c r="E32" i="77" s="1"/>
  <c r="BF66" i="41"/>
  <c r="E18" i="36" s="1"/>
  <c r="H18" i="36" s="1"/>
  <c r="E24" i="77" s="1"/>
  <c r="AJ98" i="41"/>
  <c r="C24" i="36" s="1"/>
  <c r="BF186" i="41"/>
  <c r="E35" i="36" s="1"/>
  <c r="H35" i="36" s="1"/>
  <c r="E41" i="77" s="1"/>
  <c r="AU130" i="41"/>
  <c r="D28" i="36" s="1"/>
  <c r="D34" i="77" s="1"/>
  <c r="AJ42" i="41"/>
  <c r="C15" i="36" s="1"/>
  <c r="AJ186" i="41"/>
  <c r="C35" i="36" s="1"/>
  <c r="AJ202" i="41"/>
  <c r="C37" i="36" s="1"/>
  <c r="Y82" i="41"/>
  <c r="N82" i="41"/>
  <c r="Y170" i="41"/>
  <c r="Y138" i="41"/>
  <c r="N26" i="41"/>
  <c r="AJ138" i="41"/>
  <c r="C29" i="36" s="1"/>
  <c r="Y202" i="41"/>
  <c r="BF162" i="41"/>
  <c r="E32" i="36" s="1"/>
  <c r="H32" i="36" s="1"/>
  <c r="E38" i="77" s="1"/>
  <c r="AU18" i="41"/>
  <c r="D10" i="36" s="1"/>
  <c r="AJ58" i="41"/>
  <c r="C17" i="36" s="1"/>
  <c r="AU162" i="41"/>
  <c r="D32" i="36" s="1"/>
  <c r="D38" i="77" s="1"/>
  <c r="BF106" i="41"/>
  <c r="E25" i="36" s="1"/>
  <c r="H25" i="36" s="1"/>
  <c r="E31" i="77" s="1"/>
  <c r="AU42" i="41"/>
  <c r="D15" i="36" s="1"/>
  <c r="BF98" i="41"/>
  <c r="E24" i="36" s="1"/>
  <c r="H24" i="36" s="1"/>
  <c r="E30" i="77" s="1"/>
  <c r="AJ122" i="41"/>
  <c r="C27" i="36" s="1"/>
  <c r="N34" i="41"/>
  <c r="BF138" i="41"/>
  <c r="E29" i="36" s="1"/>
  <c r="H29" i="36" s="1"/>
  <c r="E35" i="77" s="1"/>
  <c r="BF154" i="41"/>
  <c r="E31" i="36" s="1"/>
  <c r="H31" i="36" s="1"/>
  <c r="E37" i="77" s="1"/>
  <c r="N130" i="41"/>
  <c r="AU154" i="41"/>
  <c r="D31" i="36" s="1"/>
  <c r="D37" i="77" s="1"/>
  <c r="Y50" i="41"/>
  <c r="Y26" i="41"/>
  <c r="BF58" i="41"/>
  <c r="E17" i="36" s="1"/>
  <c r="H17" i="36" s="1"/>
  <c r="E23" i="77" s="1"/>
  <c r="N98" i="41"/>
  <c r="N178" i="41"/>
  <c r="Y18" i="41"/>
  <c r="BF42" i="41"/>
  <c r="E15" i="36" s="1"/>
  <c r="H15" i="36" s="1"/>
  <c r="E21" i="77" s="1"/>
  <c r="AU178" i="41"/>
  <c r="D34" i="36" s="1"/>
  <c r="D40" i="77" s="1"/>
  <c r="N114" i="41"/>
  <c r="AJ170" i="41"/>
  <c r="C33" i="36" s="1"/>
  <c r="BF90" i="41"/>
  <c r="E23" i="36" s="1"/>
  <c r="H23" i="36" s="1"/>
  <c r="E29" i="77" s="1"/>
  <c r="AJ66" i="41"/>
  <c r="C18" i="36" s="1"/>
  <c r="Y122" i="41"/>
  <c r="BF50" i="41"/>
  <c r="E16" i="36" s="1"/>
  <c r="H16" i="36" s="1"/>
  <c r="E22" i="77" s="1"/>
  <c r="BF34" i="41"/>
  <c r="E12" i="36" s="1"/>
  <c r="H12" i="36" s="1"/>
  <c r="E18" i="77" s="1"/>
  <c r="N106" i="41"/>
  <c r="N18" i="41"/>
  <c r="AJ146" i="41"/>
  <c r="C30" i="36" s="1"/>
  <c r="N42" i="41"/>
  <c r="Y98" i="41"/>
  <c r="F38" i="36"/>
  <c r="F8" i="36" s="1"/>
  <c r="C14" i="19"/>
  <c r="C35" i="67"/>
  <c r="C18" i="19"/>
  <c r="C10" i="19"/>
  <c r="C11" i="19"/>
  <c r="C27" i="19"/>
  <c r="C36" i="19"/>
  <c r="C25" i="19"/>
  <c r="C34" i="19"/>
  <c r="C16" i="19"/>
  <c r="C9" i="19"/>
  <c r="C7" i="19"/>
  <c r="C33" i="19"/>
  <c r="C22" i="19"/>
  <c r="C17" i="19"/>
  <c r="C12" i="19"/>
  <c r="C15" i="19"/>
  <c r="C37" i="19"/>
  <c r="C20" i="19"/>
  <c r="C23" i="19"/>
  <c r="C32" i="19"/>
  <c r="C21" i="19"/>
  <c r="C30" i="19"/>
  <c r="C31" i="19"/>
  <c r="C29" i="19"/>
  <c r="C28" i="19"/>
  <c r="C24" i="19"/>
  <c r="C35" i="19"/>
  <c r="C26" i="19"/>
  <c r="Z156" i="40"/>
  <c r="D25" i="35" s="1"/>
  <c r="AL186" i="40"/>
  <c r="E28" i="35" s="1"/>
  <c r="AX196" i="40"/>
  <c r="F29" i="35" s="1"/>
  <c r="AX216" i="40"/>
  <c r="F31" i="35" s="1"/>
  <c r="AL246" i="40"/>
  <c r="E34" i="35" s="1"/>
  <c r="AX176" i="40"/>
  <c r="F27" i="35" s="1"/>
  <c r="AL216" i="40"/>
  <c r="E31" i="35" s="1"/>
  <c r="N106" i="40"/>
  <c r="C20" i="35" s="1"/>
  <c r="N246" i="40"/>
  <c r="C34" i="35" s="1"/>
  <c r="Z186" i="40"/>
  <c r="D28" i="35" s="1"/>
  <c r="AL156" i="40"/>
  <c r="E25" i="35" s="1"/>
  <c r="Z126" i="40"/>
  <c r="D22" i="35" s="1"/>
  <c r="AX246" i="40"/>
  <c r="F34" i="35" s="1"/>
  <c r="Z146" i="40"/>
  <c r="D24" i="35" s="1"/>
  <c r="N216" i="40"/>
  <c r="C31" i="35" s="1"/>
  <c r="N226" i="40"/>
  <c r="C32" i="35" s="1"/>
  <c r="N86" i="40"/>
  <c r="C18" i="35" s="1"/>
  <c r="N156" i="40"/>
  <c r="C25" i="35" s="1"/>
  <c r="AX126" i="40"/>
  <c r="F22" i="35" s="1"/>
  <c r="AL146" i="40"/>
  <c r="E24" i="35" s="1"/>
  <c r="AX146" i="40"/>
  <c r="F24" i="35" s="1"/>
  <c r="AX206" i="40"/>
  <c r="F30" i="35" s="1"/>
  <c r="Z176" i="40"/>
  <c r="D27" i="35" s="1"/>
  <c r="AL166" i="40"/>
  <c r="E26" i="35" s="1"/>
  <c r="N116" i="40"/>
  <c r="C21" i="35" s="1"/>
  <c r="N126" i="40"/>
  <c r="C22" i="35" s="1"/>
  <c r="Z196" i="40"/>
  <c r="D29" i="35" s="1"/>
  <c r="Z226" i="40"/>
  <c r="D32" i="35" s="1"/>
  <c r="Z86" i="40"/>
  <c r="D18" i="35" s="1"/>
  <c r="AX96" i="40"/>
  <c r="F19" i="35" s="1"/>
  <c r="AL206" i="40"/>
  <c r="E30" i="35" s="1"/>
  <c r="Z96" i="40"/>
  <c r="D19" i="35" s="1"/>
  <c r="N196" i="40"/>
  <c r="C29" i="35" s="1"/>
  <c r="AL226" i="40"/>
  <c r="E32" i="35" s="1"/>
  <c r="Z166" i="40"/>
  <c r="D26" i="35" s="1"/>
  <c r="AX156" i="40"/>
  <c r="F25" i="35" s="1"/>
  <c r="N96" i="40"/>
  <c r="C19" i="35" s="1"/>
  <c r="N186" i="40"/>
  <c r="C28" i="35" s="1"/>
  <c r="N236" i="40"/>
  <c r="C33" i="35" s="1"/>
  <c r="AX166" i="40"/>
  <c r="F26" i="35" s="1"/>
  <c r="N176" i="40"/>
  <c r="C27" i="35" s="1"/>
  <c r="AL96" i="40"/>
  <c r="E19" i="35" s="1"/>
  <c r="N146" i="40"/>
  <c r="C24" i="35" s="1"/>
  <c r="AL106" i="40"/>
  <c r="E20" i="35" s="1"/>
  <c r="AL196" i="40"/>
  <c r="E29" i="35" s="1"/>
  <c r="AL136" i="40"/>
  <c r="E23" i="35" s="1"/>
  <c r="AL176" i="40"/>
  <c r="E27" i="35" s="1"/>
  <c r="Z106" i="40"/>
  <c r="D20" i="35" s="1"/>
  <c r="N206" i="40"/>
  <c r="C30" i="35" s="1"/>
  <c r="Z236" i="40"/>
  <c r="D33" i="35" s="1"/>
  <c r="AX106" i="40"/>
  <c r="F20" i="35" s="1"/>
  <c r="AL126" i="40"/>
  <c r="E22" i="35" s="1"/>
  <c r="Z246" i="40"/>
  <c r="D34" i="35" s="1"/>
  <c r="N136" i="40"/>
  <c r="C23" i="35" s="1"/>
  <c r="AX86" i="40"/>
  <c r="F18" i="35" s="1"/>
  <c r="AX136" i="40"/>
  <c r="F23" i="35" s="1"/>
  <c r="Z206" i="40"/>
  <c r="D30" i="35" s="1"/>
  <c r="Z136" i="40"/>
  <c r="D23" i="35" s="1"/>
  <c r="Z116" i="40"/>
  <c r="D21" i="35" s="1"/>
  <c r="AL86" i="40"/>
  <c r="E18" i="35" s="1"/>
  <c r="AX186" i="40"/>
  <c r="F28" i="35" s="1"/>
  <c r="Z216" i="40"/>
  <c r="D31" i="35" s="1"/>
  <c r="AX116" i="40"/>
  <c r="F21" i="35" s="1"/>
  <c r="AL116" i="40"/>
  <c r="E21" i="35" s="1"/>
  <c r="AX236" i="40"/>
  <c r="F33" i="35" s="1"/>
  <c r="N166" i="40"/>
  <c r="C26" i="35" s="1"/>
  <c r="AX226" i="40"/>
  <c r="F32" i="35" s="1"/>
  <c r="AL236" i="40"/>
  <c r="E33" i="35" s="1"/>
  <c r="AL16" i="40"/>
  <c r="E7" i="35" s="1"/>
  <c r="AX151" i="38"/>
  <c r="AX231" i="38"/>
  <c r="AX211" i="38"/>
  <c r="AX121" i="38"/>
  <c r="AX81" i="38"/>
  <c r="AX141" i="38"/>
  <c r="AX191" i="38"/>
  <c r="D12" i="59"/>
  <c r="F12" i="59"/>
  <c r="G29" i="77" l="1"/>
  <c r="G23" i="77"/>
  <c r="G34" i="77"/>
  <c r="F34" i="77"/>
  <c r="H34" i="77" s="1"/>
  <c r="J34" i="77" s="1"/>
  <c r="G17" i="77"/>
  <c r="F17" i="77"/>
  <c r="H17" i="77" s="1"/>
  <c r="J17" i="77" s="1"/>
  <c r="D30" i="77"/>
  <c r="D17" i="77"/>
  <c r="D32" i="77"/>
  <c r="AX46" i="40"/>
  <c r="F12" i="35" s="1"/>
  <c r="G30" i="77"/>
  <c r="F30" i="77"/>
  <c r="H30" i="77" s="1"/>
  <c r="G16" i="77"/>
  <c r="E19" i="77"/>
  <c r="D18" i="77"/>
  <c r="D29" i="77"/>
  <c r="F29" i="77" s="1"/>
  <c r="H29" i="77" s="1"/>
  <c r="J29" i="77" s="1"/>
  <c r="D31" i="77"/>
  <c r="AL196" i="80"/>
  <c r="Z246" i="80"/>
  <c r="AX206" i="80"/>
  <c r="AX166" i="80"/>
  <c r="N46" i="80"/>
  <c r="Z146" i="80"/>
  <c r="N216" i="80"/>
  <c r="AL146" i="80"/>
  <c r="AL46" i="80"/>
  <c r="AL116" i="80"/>
  <c r="N246" i="80"/>
  <c r="AL246" i="80"/>
  <c r="AX186" i="80"/>
  <c r="Z76" i="80"/>
  <c r="AX246" i="80"/>
  <c r="Z156" i="80"/>
  <c r="AL76" i="80"/>
  <c r="Z196" i="80"/>
  <c r="Z66" i="80"/>
  <c r="AL206" i="80"/>
  <c r="AL106" i="80"/>
  <c r="AL176" i="80"/>
  <c r="BJ116" i="80"/>
  <c r="AX196" i="80"/>
  <c r="Z206" i="80"/>
  <c r="AX96" i="80"/>
  <c r="AX126" i="80"/>
  <c r="Z86" i="80"/>
  <c r="N206" i="80"/>
  <c r="N166" i="80"/>
  <c r="BJ216" i="80"/>
  <c r="N56" i="80"/>
  <c r="Z126" i="80"/>
  <c r="AL96" i="80"/>
  <c r="AL126" i="80"/>
  <c r="BJ146" i="80"/>
  <c r="N136" i="80"/>
  <c r="BJ196" i="80"/>
  <c r="N226" i="80"/>
  <c r="BJ166" i="80"/>
  <c r="Z166" i="80"/>
  <c r="AL56" i="80"/>
  <c r="AL166" i="80"/>
  <c r="Z236" i="80"/>
  <c r="Z226" i="80"/>
  <c r="BJ126" i="80"/>
  <c r="N66" i="80"/>
  <c r="N186" i="80"/>
  <c r="N146" i="80"/>
  <c r="AX236" i="80"/>
  <c r="AX116" i="80"/>
  <c r="AL236" i="80"/>
  <c r="AX146" i="80"/>
  <c r="Z186" i="80"/>
  <c r="N126" i="80"/>
  <c r="AX176" i="80"/>
  <c r="Z176" i="80"/>
  <c r="AX86" i="80"/>
  <c r="N106" i="80"/>
  <c r="N96" i="80"/>
  <c r="N236" i="80"/>
  <c r="Z116" i="80"/>
  <c r="AX76" i="80"/>
  <c r="Z216" i="80"/>
  <c r="Z106" i="80"/>
  <c r="BJ186" i="80"/>
  <c r="N196" i="80"/>
  <c r="AL136" i="80"/>
  <c r="AL226" i="80"/>
  <c r="Z136" i="80"/>
  <c r="BJ226" i="80"/>
  <c r="N76" i="80"/>
  <c r="N156" i="80"/>
  <c r="AX46" i="80"/>
  <c r="AX216" i="80"/>
  <c r="N176" i="80"/>
  <c r="N86" i="80"/>
  <c r="AX156" i="80"/>
  <c r="AL156" i="80"/>
  <c r="AL216" i="80"/>
  <c r="BJ176" i="80"/>
  <c r="AX56" i="80"/>
  <c r="Z96" i="80"/>
  <c r="Z46" i="80"/>
  <c r="N116" i="80"/>
  <c r="AX136" i="80"/>
  <c r="AL86" i="80"/>
  <c r="AX106" i="80"/>
  <c r="AX66" i="80"/>
  <c r="AX226" i="80"/>
  <c r="AL66" i="80"/>
  <c r="AL186" i="80"/>
  <c r="Z56" i="80"/>
  <c r="BJ246" i="80"/>
  <c r="BJ56" i="80"/>
  <c r="BJ236" i="80"/>
  <c r="BJ76" i="80"/>
  <c r="BJ106" i="80"/>
  <c r="BJ156" i="80"/>
  <c r="BJ136" i="80"/>
  <c r="BJ96" i="80"/>
  <c r="BJ86" i="80"/>
  <c r="BJ46" i="80"/>
  <c r="BJ206" i="80"/>
  <c r="BJ66" i="80"/>
  <c r="I11" i="55"/>
  <c r="I15" i="55" s="1"/>
  <c r="I13" i="55"/>
  <c r="D21" i="77"/>
  <c r="D25" i="77" s="1"/>
  <c r="F31" i="77"/>
  <c r="G31" i="77"/>
  <c r="G41" i="77"/>
  <c r="G43" i="77"/>
  <c r="F43" i="77"/>
  <c r="H43" i="77" s="1"/>
  <c r="J43" i="77" s="1"/>
  <c r="F16" i="35"/>
  <c r="I8" i="35"/>
  <c r="I12" i="35"/>
  <c r="E25" i="77"/>
  <c r="G21" i="77"/>
  <c r="D23" i="77"/>
  <c r="F23" i="77" s="1"/>
  <c r="H23" i="77" s="1"/>
  <c r="E44" i="77"/>
  <c r="E45" i="77" s="1"/>
  <c r="G27" i="77"/>
  <c r="F27" i="77"/>
  <c r="H27" i="77" s="1"/>
  <c r="J27" i="77" s="1"/>
  <c r="G22" i="77"/>
  <c r="G37" i="77"/>
  <c r="F37" i="77"/>
  <c r="H37" i="77" s="1"/>
  <c r="J37" i="77" s="1"/>
  <c r="G24" i="77"/>
  <c r="F24" i="77"/>
  <c r="H24" i="77" s="1"/>
  <c r="J24" i="77" s="1"/>
  <c r="D22" i="77"/>
  <c r="F22" i="77" s="1"/>
  <c r="H22" i="77" s="1"/>
  <c r="F40" i="77"/>
  <c r="H40" i="77" s="1"/>
  <c r="G40" i="77"/>
  <c r="G28" i="77"/>
  <c r="D28" i="77"/>
  <c r="F28" i="77" s="1"/>
  <c r="H28" i="77" s="1"/>
  <c r="AX16" i="40"/>
  <c r="F7" i="35" s="1"/>
  <c r="F35" i="77"/>
  <c r="H35" i="77" s="1"/>
  <c r="J35" i="77" s="1"/>
  <c r="G35" i="77"/>
  <c r="D16" i="77"/>
  <c r="D19" i="77" s="1"/>
  <c r="G32" i="77"/>
  <c r="F32" i="77"/>
  <c r="H32" i="77" s="1"/>
  <c r="J32" i="77" s="1"/>
  <c r="G42" i="77"/>
  <c r="F42" i="77"/>
  <c r="H42" i="77" s="1"/>
  <c r="J42" i="77" s="1"/>
  <c r="G33" i="77"/>
  <c r="F33" i="77"/>
  <c r="CE60" i="38"/>
  <c r="CM60" i="38" s="1"/>
  <c r="CU60" i="38" s="1"/>
  <c r="AL36" i="80"/>
  <c r="N36" i="80"/>
  <c r="AL26" i="80"/>
  <c r="BJ16" i="80"/>
  <c r="AX36" i="80"/>
  <c r="BJ26" i="80"/>
  <c r="AL16" i="80"/>
  <c r="AX26" i="80"/>
  <c r="Z16" i="80"/>
  <c r="Z36" i="80"/>
  <c r="N26" i="80"/>
  <c r="CE60" i="80"/>
  <c r="CM60" i="80" s="1"/>
  <c r="CU60" i="80" s="1"/>
  <c r="AX16" i="80"/>
  <c r="N16" i="80"/>
  <c r="Z26" i="80"/>
  <c r="BJ36" i="80"/>
  <c r="BO236" i="38"/>
  <c r="AL26" i="40"/>
  <c r="E8" i="35" s="1"/>
  <c r="E10" i="35" s="1"/>
  <c r="G18" i="77"/>
  <c r="F18" i="77"/>
  <c r="H18" i="77" s="1"/>
  <c r="J18" i="77" s="1"/>
  <c r="G38" i="77"/>
  <c r="F38" i="77"/>
  <c r="H38" i="77" s="1"/>
  <c r="D42" i="77"/>
  <c r="F39" i="77"/>
  <c r="H39" i="77" s="1"/>
  <c r="J39" i="77" s="1"/>
  <c r="G39" i="77"/>
  <c r="D41" i="77"/>
  <c r="F41" i="77" s="1"/>
  <c r="H41" i="77" s="1"/>
  <c r="J41" i="77" s="1"/>
  <c r="F36" i="77"/>
  <c r="G36" i="77"/>
  <c r="BP226" i="38"/>
  <c r="BO206" i="38"/>
  <c r="BP56" i="38"/>
  <c r="BO46" i="38"/>
  <c r="BM46" i="38" s="1"/>
  <c r="BP156" i="38"/>
  <c r="BP196" i="38"/>
  <c r="BR76" i="38"/>
  <c r="BT76" i="38" s="1"/>
  <c r="BP136" i="38"/>
  <c r="BP126" i="38"/>
  <c r="BO116" i="38"/>
  <c r="BR106" i="38"/>
  <c r="BT106" i="38" s="1"/>
  <c r="BP76" i="38"/>
  <c r="BO136" i="38"/>
  <c r="BP86" i="38"/>
  <c r="BT36" i="38"/>
  <c r="BS36" i="38"/>
  <c r="BO246" i="38"/>
  <c r="BS246" i="38" s="1"/>
  <c r="P43" i="78" s="1"/>
  <c r="BP106" i="38"/>
  <c r="BP116" i="38"/>
  <c r="BO166" i="38"/>
  <c r="BR206" i="38"/>
  <c r="BT206" i="38" s="1"/>
  <c r="BP96" i="38"/>
  <c r="BR246" i="38"/>
  <c r="BT246" i="38" s="1"/>
  <c r="G43" i="78" s="1"/>
  <c r="BR146" i="38"/>
  <c r="BT146" i="38" s="1"/>
  <c r="BR176" i="38"/>
  <c r="BT176" i="38" s="1"/>
  <c r="BP146" i="38"/>
  <c r="BP176" i="38"/>
  <c r="BR46" i="38"/>
  <c r="BT46" i="38" s="1"/>
  <c r="BO66" i="38"/>
  <c r="BR136" i="38"/>
  <c r="BT136" i="38" s="1"/>
  <c r="BO176" i="38"/>
  <c r="BR86" i="38"/>
  <c r="BT86" i="38" s="1"/>
  <c r="BP216" i="38"/>
  <c r="BO146" i="38"/>
  <c r="BR156" i="38"/>
  <c r="BT156" i="38" s="1"/>
  <c r="BP166" i="38"/>
  <c r="BO196" i="38"/>
  <c r="BR216" i="38"/>
  <c r="BT216" i="38" s="1"/>
  <c r="BO126" i="38"/>
  <c r="BR166" i="38"/>
  <c r="BT166" i="38" s="1"/>
  <c r="BO76" i="38"/>
  <c r="BR96" i="38"/>
  <c r="BT96" i="38" s="1"/>
  <c r="BO216" i="38"/>
  <c r="BR226" i="38"/>
  <c r="BT226" i="38" s="1"/>
  <c r="BR126" i="38"/>
  <c r="BT126" i="38" s="1"/>
  <c r="BP236" i="38"/>
  <c r="BS236" i="38" s="1"/>
  <c r="P42" i="78" s="1"/>
  <c r="BO226" i="38"/>
  <c r="BS226" i="38" s="1"/>
  <c r="P41" i="78" s="1"/>
  <c r="BO56" i="38"/>
  <c r="BS56" i="38" s="1"/>
  <c r="P22" i="78" s="1"/>
  <c r="BR66" i="38"/>
  <c r="BT66" i="38" s="1"/>
  <c r="BP46" i="38"/>
  <c r="BS46" i="38" s="1"/>
  <c r="P21" i="78" s="1"/>
  <c r="BO86" i="38"/>
  <c r="BR186" i="38"/>
  <c r="BT186" i="38" s="1"/>
  <c r="BR196" i="38"/>
  <c r="BT196" i="38" s="1"/>
  <c r="BO186" i="38"/>
  <c r="BR236" i="38"/>
  <c r="BT236" i="38" s="1"/>
  <c r="BT26" i="38"/>
  <c r="BS26" i="38"/>
  <c r="BP206" i="38"/>
  <c r="BS206" i="38" s="1"/>
  <c r="P39" i="78" s="1"/>
  <c r="BO156" i="38"/>
  <c r="BO106" i="38"/>
  <c r="BR56" i="38"/>
  <c r="BT56" i="38" s="1"/>
  <c r="BP66" i="38"/>
  <c r="BP186" i="38"/>
  <c r="BO96" i="38"/>
  <c r="BS96" i="38" s="1"/>
  <c r="P28" i="78" s="1"/>
  <c r="BT116" i="38"/>
  <c r="BT16" i="38"/>
  <c r="BS16" i="38"/>
  <c r="F10" i="35"/>
  <c r="D16" i="35"/>
  <c r="Z36" i="39"/>
  <c r="C9" i="34" s="1"/>
  <c r="AL16" i="39"/>
  <c r="D7" i="34" s="1"/>
  <c r="Z16" i="39"/>
  <c r="C7" i="34" s="1"/>
  <c r="I18" i="35"/>
  <c r="I21" i="35"/>
  <c r="I25" i="35"/>
  <c r="I20" i="35"/>
  <c r="I31" i="35"/>
  <c r="I28" i="35"/>
  <c r="I26" i="35"/>
  <c r="I27" i="35"/>
  <c r="I22" i="35"/>
  <c r="I30" i="35"/>
  <c r="I34" i="35"/>
  <c r="I32" i="35"/>
  <c r="I19" i="35"/>
  <c r="I33" i="35"/>
  <c r="I23" i="35"/>
  <c r="I24" i="35"/>
  <c r="G35" i="35"/>
  <c r="I29" i="35"/>
  <c r="I14" i="35"/>
  <c r="I13" i="35"/>
  <c r="G16" i="35"/>
  <c r="E16" i="35"/>
  <c r="I15" i="35"/>
  <c r="I9" i="35"/>
  <c r="N226" i="39"/>
  <c r="E32" i="75"/>
  <c r="F22" i="75"/>
  <c r="D29" i="75"/>
  <c r="Z106" i="74"/>
  <c r="C20" i="75" s="1"/>
  <c r="N196" i="74"/>
  <c r="N246" i="74"/>
  <c r="Z146" i="74"/>
  <c r="C24" i="75" s="1"/>
  <c r="E27" i="75"/>
  <c r="Z116" i="74"/>
  <c r="C21" i="75" s="1"/>
  <c r="E21" i="75"/>
  <c r="F29" i="75"/>
  <c r="E33" i="75"/>
  <c r="D25" i="75"/>
  <c r="E24" i="75"/>
  <c r="D27" i="75"/>
  <c r="E28" i="75"/>
  <c r="F24" i="75"/>
  <c r="F25" i="75"/>
  <c r="Z206" i="74"/>
  <c r="C30" i="75" s="1"/>
  <c r="N166" i="74"/>
  <c r="D24" i="75"/>
  <c r="E18" i="75"/>
  <c r="Z86" i="74"/>
  <c r="C18" i="75" s="1"/>
  <c r="N186" i="74"/>
  <c r="N156" i="74"/>
  <c r="E20" i="75"/>
  <c r="F19" i="75"/>
  <c r="N176" i="74"/>
  <c r="F27" i="75"/>
  <c r="F20" i="75"/>
  <c r="F18" i="75"/>
  <c r="N226" i="74"/>
  <c r="E25" i="75"/>
  <c r="Z196" i="74"/>
  <c r="C29" i="75" s="1"/>
  <c r="N116" i="74"/>
  <c r="E23" i="75"/>
  <c r="D32" i="75"/>
  <c r="E26" i="75"/>
  <c r="Z226" i="74"/>
  <c r="C32" i="75" s="1"/>
  <c r="N106" i="74"/>
  <c r="Z166" i="74"/>
  <c r="C26" i="75" s="1"/>
  <c r="D21" i="75"/>
  <c r="Z186" i="74"/>
  <c r="C28" i="75" s="1"/>
  <c r="E31" i="75"/>
  <c r="D23" i="75"/>
  <c r="F28" i="75"/>
  <c r="Z246" i="74"/>
  <c r="C34" i="75" s="1"/>
  <c r="F26" i="75"/>
  <c r="F32" i="75"/>
  <c r="N86" i="74"/>
  <c r="F30" i="75"/>
  <c r="D33" i="75"/>
  <c r="Z136" i="74"/>
  <c r="C23" i="75" s="1"/>
  <c r="F34" i="75"/>
  <c r="Z236" i="74"/>
  <c r="C33" i="75" s="1"/>
  <c r="N96" i="74"/>
  <c r="E34" i="75"/>
  <c r="E22" i="75"/>
  <c r="F31" i="75"/>
  <c r="N216" i="74"/>
  <c r="N146" i="74"/>
  <c r="F21" i="75"/>
  <c r="N136" i="74"/>
  <c r="F23" i="75"/>
  <c r="D19" i="75"/>
  <c r="Z126" i="74"/>
  <c r="C22" i="75" s="1"/>
  <c r="D31" i="75"/>
  <c r="E29" i="75"/>
  <c r="F33" i="75"/>
  <c r="N236" i="74"/>
  <c r="D28" i="75"/>
  <c r="D20" i="75"/>
  <c r="D22" i="75"/>
  <c r="D34" i="75"/>
  <c r="N206" i="74"/>
  <c r="Z156" i="74"/>
  <c r="C25" i="75" s="1"/>
  <c r="E30" i="75"/>
  <c r="D18" i="75"/>
  <c r="Z216" i="74"/>
  <c r="C31" i="75" s="1"/>
  <c r="Z176" i="74"/>
  <c r="C27" i="75" s="1"/>
  <c r="E19" i="75"/>
  <c r="N126" i="74"/>
  <c r="D26" i="75"/>
  <c r="Z96" i="74"/>
  <c r="C19" i="75" s="1"/>
  <c r="D30" i="75"/>
  <c r="AL96" i="39"/>
  <c r="D19" i="34" s="1"/>
  <c r="N66" i="39"/>
  <c r="D13" i="75"/>
  <c r="N56" i="74"/>
  <c r="D12" i="75"/>
  <c r="N66" i="74"/>
  <c r="Z46" i="74"/>
  <c r="C12" i="75" s="1"/>
  <c r="Z56" i="74"/>
  <c r="C13" i="75" s="1"/>
  <c r="F14" i="75"/>
  <c r="D14" i="75"/>
  <c r="N46" i="74"/>
  <c r="D15" i="75"/>
  <c r="Z66" i="74"/>
  <c r="C14" i="75" s="1"/>
  <c r="E13" i="75"/>
  <c r="N76" i="74"/>
  <c r="E12" i="75"/>
  <c r="F12" i="75"/>
  <c r="E14" i="75"/>
  <c r="F13" i="75"/>
  <c r="F15" i="75"/>
  <c r="Z76" i="74"/>
  <c r="C15" i="75" s="1"/>
  <c r="E15" i="75"/>
  <c r="BJ26" i="39"/>
  <c r="F8" i="34" s="1"/>
  <c r="D7" i="75"/>
  <c r="F8" i="75"/>
  <c r="F7" i="75"/>
  <c r="D8" i="75"/>
  <c r="E8" i="75"/>
  <c r="C8" i="75"/>
  <c r="E9" i="75"/>
  <c r="C7" i="75"/>
  <c r="E7" i="75"/>
  <c r="D9" i="75"/>
  <c r="C9" i="75"/>
  <c r="F9" i="75"/>
  <c r="Z166" i="38"/>
  <c r="D27" i="33" s="1"/>
  <c r="Z206" i="38"/>
  <c r="D31" i="33" s="1"/>
  <c r="Z246" i="38"/>
  <c r="Z176" i="38"/>
  <c r="D28" i="33" s="1"/>
  <c r="Z216" i="38"/>
  <c r="D32" i="33" s="1"/>
  <c r="Z186" i="38"/>
  <c r="D29" i="33" s="1"/>
  <c r="Z196" i="38"/>
  <c r="D30" i="33" s="1"/>
  <c r="Z236" i="38"/>
  <c r="D34" i="33" s="1"/>
  <c r="Z116" i="38"/>
  <c r="Z226" i="38"/>
  <c r="D33" i="33" s="1"/>
  <c r="Z136" i="38"/>
  <c r="D24" i="33" s="1"/>
  <c r="Z96" i="38"/>
  <c r="D20" i="33" s="1"/>
  <c r="Z126" i="38"/>
  <c r="D23" i="33" s="1"/>
  <c r="Z146" i="38"/>
  <c r="Z156" i="38"/>
  <c r="D26" i="33" s="1"/>
  <c r="Z106" i="38"/>
  <c r="D21" i="33" s="1"/>
  <c r="Z46" i="38"/>
  <c r="Z76" i="38"/>
  <c r="D16" i="33" s="1"/>
  <c r="Z56" i="38"/>
  <c r="D14" i="33" s="1"/>
  <c r="Z86" i="38"/>
  <c r="D19" i="33" s="1"/>
  <c r="Z66" i="38"/>
  <c r="D15" i="33" s="1"/>
  <c r="Z36" i="38"/>
  <c r="D10" i="33" s="1"/>
  <c r="Z16" i="38"/>
  <c r="D8" i="33" s="1"/>
  <c r="Z26" i="38"/>
  <c r="D9" i="33" s="1"/>
  <c r="AX226" i="38"/>
  <c r="F33" i="33" s="1"/>
  <c r="N56" i="38"/>
  <c r="C14" i="33" s="1"/>
  <c r="N166" i="38"/>
  <c r="C27" i="33" s="1"/>
  <c r="N246" i="38"/>
  <c r="C35" i="33" s="1"/>
  <c r="N216" i="38"/>
  <c r="C32" i="33" s="1"/>
  <c r="N226" i="38"/>
  <c r="C33" i="33" s="1"/>
  <c r="N206" i="38"/>
  <c r="C31" i="33" s="1"/>
  <c r="N176" i="38"/>
  <c r="C28" i="33" s="1"/>
  <c r="N66" i="38"/>
  <c r="C15" i="33" s="1"/>
  <c r="N186" i="38"/>
  <c r="C29" i="33" s="1"/>
  <c r="N146" i="38"/>
  <c r="N106" i="38"/>
  <c r="C21" i="33" s="1"/>
  <c r="N236" i="38"/>
  <c r="C34" i="33" s="1"/>
  <c r="N156" i="38"/>
  <c r="C26" i="33" s="1"/>
  <c r="N126" i="38"/>
  <c r="C23" i="33" s="1"/>
  <c r="N96" i="38"/>
  <c r="C20" i="33" s="1"/>
  <c r="N196" i="38"/>
  <c r="C30" i="33" s="1"/>
  <c r="N86" i="38"/>
  <c r="C19" i="33" s="1"/>
  <c r="N136" i="38"/>
  <c r="C24" i="33" s="1"/>
  <c r="N46" i="38"/>
  <c r="C13" i="33" s="1"/>
  <c r="N76" i="38"/>
  <c r="C16" i="33" s="1"/>
  <c r="N116" i="38"/>
  <c r="C22" i="33" s="1"/>
  <c r="N26" i="38"/>
  <c r="C9" i="33" s="1"/>
  <c r="N36" i="38"/>
  <c r="C10" i="33" s="1"/>
  <c r="N16" i="38"/>
  <c r="C8" i="33" s="1"/>
  <c r="AX86" i="38"/>
  <c r="F19" i="33" s="1"/>
  <c r="BJ166" i="38"/>
  <c r="G27" i="33" s="1"/>
  <c r="AX216" i="38"/>
  <c r="F32" i="33" s="1"/>
  <c r="BJ56" i="38"/>
  <c r="G14" i="33" s="1"/>
  <c r="AX166" i="38"/>
  <c r="F27" i="33" s="1"/>
  <c r="AX96" i="38"/>
  <c r="F20" i="33" s="1"/>
  <c r="AX116" i="38"/>
  <c r="F22" i="33" s="1"/>
  <c r="AX246" i="38"/>
  <c r="F35" i="33" s="1"/>
  <c r="AX206" i="38"/>
  <c r="F31" i="33" s="1"/>
  <c r="AX176" i="38"/>
  <c r="F28" i="33" s="1"/>
  <c r="AX66" i="38"/>
  <c r="F15" i="33" s="1"/>
  <c r="AX186" i="38"/>
  <c r="F29" i="33" s="1"/>
  <c r="AX46" i="38"/>
  <c r="F13" i="33" s="1"/>
  <c r="AX106" i="38"/>
  <c r="F21" i="33" s="1"/>
  <c r="AX146" i="38"/>
  <c r="F25" i="33" s="1"/>
  <c r="AX126" i="38"/>
  <c r="F23" i="33" s="1"/>
  <c r="BJ96" i="38"/>
  <c r="G20" i="33" s="1"/>
  <c r="BJ76" i="38"/>
  <c r="G16" i="33" s="1"/>
  <c r="AX76" i="38"/>
  <c r="F16" i="33" s="1"/>
  <c r="AX236" i="38"/>
  <c r="F34" i="33" s="1"/>
  <c r="AX136" i="38"/>
  <c r="F24" i="33" s="1"/>
  <c r="AX56" i="38"/>
  <c r="F14" i="33" s="1"/>
  <c r="BJ206" i="38"/>
  <c r="G31" i="33" s="1"/>
  <c r="AX196" i="38"/>
  <c r="F30" i="33" s="1"/>
  <c r="AX156" i="38"/>
  <c r="F26" i="33" s="1"/>
  <c r="AL16" i="38"/>
  <c r="E8" i="33" s="1"/>
  <c r="AL26" i="38"/>
  <c r="E9" i="33" s="1"/>
  <c r="AL36" i="38"/>
  <c r="E10" i="33" s="1"/>
  <c r="BJ216" i="38"/>
  <c r="G32" i="33" s="1"/>
  <c r="AL76" i="38"/>
  <c r="E16" i="33" s="1"/>
  <c r="AL206" i="38"/>
  <c r="E31" i="33" s="1"/>
  <c r="AL116" i="38"/>
  <c r="E22" i="33" s="1"/>
  <c r="AL96" i="38"/>
  <c r="E20" i="33" s="1"/>
  <c r="AL46" i="38"/>
  <c r="E13" i="33" s="1"/>
  <c r="AL136" i="38"/>
  <c r="E24" i="33" s="1"/>
  <c r="AL246" i="38"/>
  <c r="E35" i="33" s="1"/>
  <c r="D25" i="33"/>
  <c r="AL146" i="38"/>
  <c r="E25" i="33" s="1"/>
  <c r="AL126" i="38"/>
  <c r="E23" i="33" s="1"/>
  <c r="AL236" i="38"/>
  <c r="E34" i="33" s="1"/>
  <c r="AL186" i="38"/>
  <c r="E29" i="33" s="1"/>
  <c r="AL86" i="38"/>
  <c r="E19" i="33" s="1"/>
  <c r="D13" i="33"/>
  <c r="AL56" i="38"/>
  <c r="E14" i="33" s="1"/>
  <c r="AL226" i="38"/>
  <c r="E33" i="33" s="1"/>
  <c r="AL166" i="38"/>
  <c r="E27" i="33" s="1"/>
  <c r="AL66" i="38"/>
  <c r="E15" i="33" s="1"/>
  <c r="AL106" i="38"/>
  <c r="E21" i="33" s="1"/>
  <c r="AL176" i="38"/>
  <c r="E28" i="33" s="1"/>
  <c r="AL156" i="38"/>
  <c r="E26" i="33" s="1"/>
  <c r="AL216" i="38"/>
  <c r="E32" i="33" s="1"/>
  <c r="AL196" i="38"/>
  <c r="E30" i="33" s="1"/>
  <c r="BJ226" i="38"/>
  <c r="G33" i="33" s="1"/>
  <c r="D35" i="33"/>
  <c r="D22" i="33"/>
  <c r="BJ236" i="38"/>
  <c r="G34" i="33" s="1"/>
  <c r="C25" i="33"/>
  <c r="BJ46" i="38"/>
  <c r="G13" i="33" s="1"/>
  <c r="BJ36" i="38"/>
  <c r="G10" i="33" s="1"/>
  <c r="AX36" i="38"/>
  <c r="F10" i="33" s="1"/>
  <c r="BJ126" i="38"/>
  <c r="G23" i="33" s="1"/>
  <c r="BJ86" i="38"/>
  <c r="G19" i="33" s="1"/>
  <c r="BJ66" i="38"/>
  <c r="G15" i="33" s="1"/>
  <c r="AX26" i="38"/>
  <c r="F9" i="33" s="1"/>
  <c r="BJ246" i="38"/>
  <c r="G35" i="33" s="1"/>
  <c r="BJ176" i="38"/>
  <c r="G28" i="33" s="1"/>
  <c r="BJ196" i="38"/>
  <c r="G30" i="33" s="1"/>
  <c r="BJ156" i="38"/>
  <c r="G26" i="33" s="1"/>
  <c r="BJ136" i="38"/>
  <c r="G24" i="33" s="1"/>
  <c r="BJ16" i="38"/>
  <c r="G8" i="33" s="1"/>
  <c r="BJ186" i="38"/>
  <c r="G29" i="33" s="1"/>
  <c r="BJ146" i="38"/>
  <c r="G25" i="33" s="1"/>
  <c r="BJ26" i="38"/>
  <c r="G9" i="33" s="1"/>
  <c r="AX16" i="38"/>
  <c r="F8" i="33" s="1"/>
  <c r="BJ106" i="38"/>
  <c r="G21" i="33" s="1"/>
  <c r="BJ116" i="38"/>
  <c r="G22" i="33" s="1"/>
  <c r="N236" i="39"/>
  <c r="AL246" i="39"/>
  <c r="D34" i="34" s="1"/>
  <c r="AX126" i="39"/>
  <c r="E22" i="34" s="1"/>
  <c r="AX106" i="39"/>
  <c r="E20" i="34" s="1"/>
  <c r="BJ166" i="39"/>
  <c r="F26" i="34" s="1"/>
  <c r="N246" i="39"/>
  <c r="BJ226" i="39"/>
  <c r="F32" i="34" s="1"/>
  <c r="N116" i="39"/>
  <c r="AX176" i="39"/>
  <c r="E27" i="34" s="1"/>
  <c r="BJ216" i="39"/>
  <c r="F31" i="34" s="1"/>
  <c r="BJ246" i="39"/>
  <c r="F34" i="34" s="1"/>
  <c r="AL136" i="39"/>
  <c r="D23" i="34" s="1"/>
  <c r="Z166" i="39"/>
  <c r="C26" i="34" s="1"/>
  <c r="AL146" i="39"/>
  <c r="D24" i="34" s="1"/>
  <c r="BJ126" i="39"/>
  <c r="F22" i="34" s="1"/>
  <c r="AL176" i="39"/>
  <c r="D27" i="34" s="1"/>
  <c r="N26" i="39"/>
  <c r="Z96" i="39"/>
  <c r="C19" i="34" s="1"/>
  <c r="BJ146" i="39"/>
  <c r="F24" i="34" s="1"/>
  <c r="BJ196" i="39"/>
  <c r="F29" i="34" s="1"/>
  <c r="AX136" i="39"/>
  <c r="E23" i="34" s="1"/>
  <c r="N106" i="39"/>
  <c r="AX16" i="39"/>
  <c r="E7" i="34" s="1"/>
  <c r="H7" i="34" s="1"/>
  <c r="BJ96" i="39"/>
  <c r="F19" i="34" s="1"/>
  <c r="AL126" i="39"/>
  <c r="D22" i="34" s="1"/>
  <c r="AL116" i="39"/>
  <c r="D21" i="34" s="1"/>
  <c r="AL26" i="39"/>
  <c r="D8" i="34" s="1"/>
  <c r="BJ86" i="39"/>
  <c r="F18" i="34" s="1"/>
  <c r="N186" i="39"/>
  <c r="N96" i="39"/>
  <c r="AL106" i="39"/>
  <c r="D20" i="34" s="1"/>
  <c r="BJ156" i="39"/>
  <c r="F25" i="34" s="1"/>
  <c r="BJ236" i="39"/>
  <c r="F33" i="34" s="1"/>
  <c r="AX36" i="39"/>
  <c r="E9" i="34" s="1"/>
  <c r="N16" i="39"/>
  <c r="BJ36" i="39"/>
  <c r="F9" i="34" s="1"/>
  <c r="BJ116" i="39"/>
  <c r="F21" i="34" s="1"/>
  <c r="AX166" i="39"/>
  <c r="E26" i="34" s="1"/>
  <c r="BJ136" i="39"/>
  <c r="F23" i="34" s="1"/>
  <c r="BJ106" i="39"/>
  <c r="F20" i="34" s="1"/>
  <c r="AX206" i="39"/>
  <c r="E30" i="34" s="1"/>
  <c r="AL216" i="39"/>
  <c r="D31" i="34" s="1"/>
  <c r="Z86" i="39"/>
  <c r="C18" i="34" s="1"/>
  <c r="AL196" i="39"/>
  <c r="D29" i="34" s="1"/>
  <c r="BJ206" i="39"/>
  <c r="F30" i="34" s="1"/>
  <c r="N196" i="39"/>
  <c r="G10" i="35"/>
  <c r="G5" i="35" s="1"/>
  <c r="I7" i="35"/>
  <c r="C34" i="70"/>
  <c r="C38" i="36"/>
  <c r="C15" i="70"/>
  <c r="AL166" i="39"/>
  <c r="D26" i="34" s="1"/>
  <c r="AL156" i="39"/>
  <c r="D25" i="34" s="1"/>
  <c r="AX216" i="39"/>
  <c r="E31" i="34" s="1"/>
  <c r="BJ66" i="39"/>
  <c r="F14" i="34" s="1"/>
  <c r="N46" i="39"/>
  <c r="Z76" i="39"/>
  <c r="C15" i="34" s="1"/>
  <c r="BJ76" i="39"/>
  <c r="F15" i="34" s="1"/>
  <c r="AL66" i="39"/>
  <c r="D14" i="34" s="1"/>
  <c r="BJ46" i="39"/>
  <c r="F12" i="34" s="1"/>
  <c r="Z66" i="39"/>
  <c r="C14" i="34" s="1"/>
  <c r="AX46" i="39"/>
  <c r="E12" i="34" s="1"/>
  <c r="AX56" i="39"/>
  <c r="E13" i="34" s="1"/>
  <c r="AX26" i="39"/>
  <c r="E8" i="34" s="1"/>
  <c r="Z186" i="39"/>
  <c r="C28" i="34" s="1"/>
  <c r="AX246" i="39"/>
  <c r="E34" i="34" s="1"/>
  <c r="Z26" i="39"/>
  <c r="C8" i="34" s="1"/>
  <c r="C10" i="34" s="1"/>
  <c r="AL76" i="39"/>
  <c r="D15" i="34" s="1"/>
  <c r="AL36" i="39"/>
  <c r="D9" i="34" s="1"/>
  <c r="N176" i="39"/>
  <c r="AL226" i="39"/>
  <c r="D32" i="34" s="1"/>
  <c r="Z156" i="39"/>
  <c r="C25" i="34" s="1"/>
  <c r="AX76" i="39"/>
  <c r="E15" i="34" s="1"/>
  <c r="N76" i="39"/>
  <c r="AL56" i="39"/>
  <c r="D13" i="34" s="1"/>
  <c r="Z46" i="39"/>
  <c r="C12" i="34" s="1"/>
  <c r="N56" i="39"/>
  <c r="AX66" i="39"/>
  <c r="E14" i="34" s="1"/>
  <c r="AL46" i="39"/>
  <c r="D12" i="34" s="1"/>
  <c r="Z116" i="39"/>
  <c r="C21" i="34" s="1"/>
  <c r="AX86" i="39"/>
  <c r="E18" i="34" s="1"/>
  <c r="BJ176" i="39"/>
  <c r="F27" i="34" s="1"/>
  <c r="BJ186" i="39"/>
  <c r="F28" i="34" s="1"/>
  <c r="BJ56" i="39"/>
  <c r="F13" i="34" s="1"/>
  <c r="Z56" i="39"/>
  <c r="C13" i="34" s="1"/>
  <c r="Z246" i="39"/>
  <c r="C34" i="34" s="1"/>
  <c r="N36" i="39"/>
  <c r="AX186" i="39"/>
  <c r="E28" i="34" s="1"/>
  <c r="Z176" i="39"/>
  <c r="C27" i="34" s="1"/>
  <c r="Z126" i="39"/>
  <c r="C22" i="34" s="1"/>
  <c r="N126" i="39"/>
  <c r="C49" i="67"/>
  <c r="Z106" i="39"/>
  <c r="C20" i="34" s="1"/>
  <c r="Z236" i="39"/>
  <c r="C33" i="34" s="1"/>
  <c r="N136" i="39"/>
  <c r="Z136" i="39"/>
  <c r="C23" i="34" s="1"/>
  <c r="Z206" i="39"/>
  <c r="C30" i="34" s="1"/>
  <c r="AL206" i="39"/>
  <c r="D30" i="34" s="1"/>
  <c r="AX156" i="39"/>
  <c r="E25" i="34" s="1"/>
  <c r="N146" i="39"/>
  <c r="AL236" i="39"/>
  <c r="D33" i="34" s="1"/>
  <c r="AX116" i="39"/>
  <c r="E21" i="34" s="1"/>
  <c r="AL186" i="39"/>
  <c r="D28" i="34" s="1"/>
  <c r="AX236" i="39"/>
  <c r="E33" i="34" s="1"/>
  <c r="N156" i="39"/>
  <c r="Z216" i="39"/>
  <c r="C31" i="34" s="1"/>
  <c r="N216" i="39"/>
  <c r="AX96" i="39"/>
  <c r="E19" i="34" s="1"/>
  <c r="AL86" i="39"/>
  <c r="D18" i="34" s="1"/>
  <c r="AX146" i="39"/>
  <c r="E24" i="34" s="1"/>
  <c r="N166" i="39"/>
  <c r="N86" i="39"/>
  <c r="Z196" i="39"/>
  <c r="C29" i="34" s="1"/>
  <c r="AX196" i="39"/>
  <c r="E29" i="34" s="1"/>
  <c r="Z226" i="39"/>
  <c r="C32" i="34" s="1"/>
  <c r="Z146" i="39"/>
  <c r="C24" i="34" s="1"/>
  <c r="AX226" i="39"/>
  <c r="E32" i="34" s="1"/>
  <c r="N206" i="39"/>
  <c r="C14" i="67"/>
  <c r="C10" i="35"/>
  <c r="C16" i="35"/>
  <c r="D10" i="35"/>
  <c r="E19" i="36"/>
  <c r="C13" i="36"/>
  <c r="C19" i="36"/>
  <c r="E13" i="36"/>
  <c r="D13" i="36"/>
  <c r="D38" i="36"/>
  <c r="D19" i="36"/>
  <c r="E38" i="36"/>
  <c r="C26" i="67"/>
  <c r="D35" i="35"/>
  <c r="D5" i="35" s="1"/>
  <c r="C35" i="35"/>
  <c r="F35" i="35"/>
  <c r="E35" i="35"/>
  <c r="I12" i="59"/>
  <c r="J10" i="59" s="1"/>
  <c r="Q10" i="59" s="1"/>
  <c r="J22" i="61" l="1"/>
  <c r="N17" i="67"/>
  <c r="J34" i="61"/>
  <c r="N44" i="67"/>
  <c r="J10" i="61"/>
  <c r="N16" i="67"/>
  <c r="J32" i="61"/>
  <c r="N40" i="67"/>
  <c r="J20" i="61"/>
  <c r="N24" i="67"/>
  <c r="BS86" i="38"/>
  <c r="P27" i="78" s="1"/>
  <c r="BS116" i="38"/>
  <c r="P30" i="78" s="1"/>
  <c r="H33" i="77"/>
  <c r="J33" i="77" s="1"/>
  <c r="F16" i="77"/>
  <c r="H16" i="77" s="1"/>
  <c r="J16" i="77" s="1"/>
  <c r="J28" i="61"/>
  <c r="N12" i="67"/>
  <c r="J17" i="61"/>
  <c r="N34" i="67"/>
  <c r="J36" i="61"/>
  <c r="N48" i="67"/>
  <c r="J27" i="61"/>
  <c r="N11" i="67"/>
  <c r="H29" i="34"/>
  <c r="BS76" i="38"/>
  <c r="P24" i="78" s="1"/>
  <c r="D44" i="77"/>
  <c r="D45" i="77" s="1"/>
  <c r="J30" i="61"/>
  <c r="N36" i="67"/>
  <c r="J11" i="61"/>
  <c r="N9" i="67"/>
  <c r="J35" i="61"/>
  <c r="N46" i="67"/>
  <c r="I10" i="35"/>
  <c r="H20" i="34"/>
  <c r="H36" i="77"/>
  <c r="J36" i="77" s="1"/>
  <c r="E5" i="35"/>
  <c r="J25" i="61"/>
  <c r="N20" i="67"/>
  <c r="F21" i="77"/>
  <c r="H21" i="77" s="1"/>
  <c r="F5" i="35"/>
  <c r="BS196" i="38"/>
  <c r="P38" i="78" s="1"/>
  <c r="H31" i="77"/>
  <c r="J31" i="77" s="1"/>
  <c r="BS156" i="38"/>
  <c r="P34" i="78" s="1"/>
  <c r="BS136" i="38"/>
  <c r="P32" i="78" s="1"/>
  <c r="BS106" i="38"/>
  <c r="P29" i="78" s="1"/>
  <c r="BS126" i="38"/>
  <c r="P31" i="78" s="1"/>
  <c r="BS186" i="38"/>
  <c r="P37" i="78" s="1"/>
  <c r="BS176" i="38"/>
  <c r="P36" i="78" s="1"/>
  <c r="D19" i="78"/>
  <c r="BS146" i="38"/>
  <c r="BS66" i="38"/>
  <c r="BS216" i="38"/>
  <c r="P40" i="78" s="1"/>
  <c r="BS166" i="38"/>
  <c r="P35" i="78" s="1"/>
  <c r="F43" i="78"/>
  <c r="H43" i="78" s="1"/>
  <c r="G32" i="78"/>
  <c r="F32" i="78"/>
  <c r="G37" i="78"/>
  <c r="G21" i="78"/>
  <c r="F21" i="78"/>
  <c r="E25" i="78"/>
  <c r="F34" i="78"/>
  <c r="G34" i="78"/>
  <c r="G22" i="78"/>
  <c r="F22" i="78"/>
  <c r="G33" i="78"/>
  <c r="G42" i="78"/>
  <c r="F42" i="78"/>
  <c r="G39" i="78"/>
  <c r="F39" i="78"/>
  <c r="G38" i="78"/>
  <c r="F38" i="78"/>
  <c r="G28" i="78"/>
  <c r="F28" i="78"/>
  <c r="G30" i="78"/>
  <c r="F30" i="78"/>
  <c r="G17" i="78"/>
  <c r="F17" i="78"/>
  <c r="G35" i="78"/>
  <c r="F35" i="78"/>
  <c r="F40" i="78"/>
  <c r="G40" i="78"/>
  <c r="G31" i="78"/>
  <c r="F31" i="78"/>
  <c r="G41" i="78"/>
  <c r="F41" i="78"/>
  <c r="E19" i="78"/>
  <c r="G16" i="78"/>
  <c r="F16" i="78"/>
  <c r="G29" i="78"/>
  <c r="F29" i="78"/>
  <c r="G36" i="78"/>
  <c r="G18" i="78"/>
  <c r="F18" i="78"/>
  <c r="G23" i="78"/>
  <c r="G24" i="78"/>
  <c r="F24" i="78"/>
  <c r="G27" i="78"/>
  <c r="F27" i="78"/>
  <c r="E44" i="78"/>
  <c r="H34" i="34"/>
  <c r="H30" i="75"/>
  <c r="H23" i="75"/>
  <c r="H28" i="75"/>
  <c r="F10" i="34"/>
  <c r="H32" i="75"/>
  <c r="H22" i="34"/>
  <c r="H25" i="34"/>
  <c r="I16" i="35"/>
  <c r="H31" i="34"/>
  <c r="H24" i="75"/>
  <c r="H31" i="75"/>
  <c r="F35" i="75"/>
  <c r="H27" i="75"/>
  <c r="H23" i="34"/>
  <c r="H18" i="75"/>
  <c r="D35" i="75"/>
  <c r="H25" i="75"/>
  <c r="C35" i="75"/>
  <c r="H33" i="75"/>
  <c r="H26" i="75"/>
  <c r="H29" i="75"/>
  <c r="H34" i="75"/>
  <c r="H21" i="75"/>
  <c r="E35" i="75"/>
  <c r="H22" i="75"/>
  <c r="H19" i="75"/>
  <c r="H20" i="75"/>
  <c r="H15" i="34"/>
  <c r="C16" i="75"/>
  <c r="E16" i="75"/>
  <c r="D16" i="75"/>
  <c r="H12" i="75"/>
  <c r="H15" i="75"/>
  <c r="F16" i="75"/>
  <c r="H13" i="75"/>
  <c r="H14" i="75"/>
  <c r="E10" i="34"/>
  <c r="H8" i="34"/>
  <c r="H8" i="75"/>
  <c r="H9" i="75"/>
  <c r="E10" i="75"/>
  <c r="F10" i="75"/>
  <c r="C10" i="75"/>
  <c r="H7" i="75"/>
  <c r="D10" i="75"/>
  <c r="I16" i="33"/>
  <c r="I27" i="33"/>
  <c r="I32" i="33"/>
  <c r="F17" i="33"/>
  <c r="I20" i="33"/>
  <c r="F36" i="33"/>
  <c r="I35" i="33"/>
  <c r="I30" i="33"/>
  <c r="I29" i="33"/>
  <c r="C11" i="33"/>
  <c r="I34" i="33"/>
  <c r="I13" i="33"/>
  <c r="I31" i="33"/>
  <c r="I23" i="33"/>
  <c r="I14" i="33"/>
  <c r="I22" i="33"/>
  <c r="I33" i="33"/>
  <c r="D17" i="33"/>
  <c r="E17" i="33"/>
  <c r="I24" i="33"/>
  <c r="I19" i="33"/>
  <c r="C17" i="33"/>
  <c r="C36" i="33"/>
  <c r="I26" i="33"/>
  <c r="E36" i="33"/>
  <c r="E11" i="33"/>
  <c r="D36" i="33"/>
  <c r="I28" i="33"/>
  <c r="I25" i="33"/>
  <c r="I21" i="33"/>
  <c r="I15" i="33"/>
  <c r="D11" i="33"/>
  <c r="I10" i="33"/>
  <c r="G17" i="33"/>
  <c r="I8" i="33"/>
  <c r="I9" i="33"/>
  <c r="G11" i="33"/>
  <c r="G36" i="33"/>
  <c r="F11" i="33"/>
  <c r="H21" i="34"/>
  <c r="H24" i="34"/>
  <c r="H19" i="34"/>
  <c r="D10" i="34"/>
  <c r="H30" i="34"/>
  <c r="H27" i="34"/>
  <c r="H26" i="34"/>
  <c r="C35" i="70"/>
  <c r="H13" i="34"/>
  <c r="C16" i="34"/>
  <c r="H32" i="34"/>
  <c r="H28" i="34"/>
  <c r="D16" i="34"/>
  <c r="H12" i="34"/>
  <c r="H9" i="34"/>
  <c r="F16" i="34"/>
  <c r="H14" i="34"/>
  <c r="H18" i="34"/>
  <c r="E16" i="34"/>
  <c r="F35" i="34"/>
  <c r="E35" i="34"/>
  <c r="H33" i="34"/>
  <c r="D35" i="34"/>
  <c r="C35" i="34"/>
  <c r="C5" i="35"/>
  <c r="C8" i="36"/>
  <c r="H13" i="36"/>
  <c r="E8" i="36"/>
  <c r="H38" i="36"/>
  <c r="H19" i="36"/>
  <c r="D8" i="36"/>
  <c r="I35" i="35"/>
  <c r="J9" i="59"/>
  <c r="Q9" i="59" s="1"/>
  <c r="J12" i="59"/>
  <c r="L12" i="59" s="1"/>
  <c r="Q12" i="59" s="1"/>
  <c r="J11" i="59"/>
  <c r="Q11" i="59" s="1"/>
  <c r="J9" i="61" l="1"/>
  <c r="J19" i="77"/>
  <c r="J12" i="61" s="1"/>
  <c r="N28" i="67"/>
  <c r="J26" i="61"/>
  <c r="N10" i="67"/>
  <c r="J29" i="61"/>
  <c r="N13" i="67"/>
  <c r="J24" i="61"/>
  <c r="N19" i="67"/>
  <c r="F37" i="78"/>
  <c r="F36" i="78"/>
  <c r="F23" i="78"/>
  <c r="P23" i="78"/>
  <c r="F33" i="78"/>
  <c r="H33" i="78" s="1"/>
  <c r="P33" i="78"/>
  <c r="H18" i="78"/>
  <c r="H32" i="78"/>
  <c r="H31" i="78"/>
  <c r="D44" i="78"/>
  <c r="P44" i="78" s="1"/>
  <c r="H21" i="78"/>
  <c r="H28" i="78"/>
  <c r="H38" i="78"/>
  <c r="H22" i="78"/>
  <c r="J22" i="78" s="1"/>
  <c r="H37" i="78"/>
  <c r="H27" i="78"/>
  <c r="D25" i="78"/>
  <c r="H24" i="78"/>
  <c r="H30" i="78"/>
  <c r="H29" i="78"/>
  <c r="H35" i="78"/>
  <c r="H16" i="78"/>
  <c r="H17" i="78"/>
  <c r="H42" i="78"/>
  <c r="E45" i="78"/>
  <c r="H34" i="78"/>
  <c r="J34" i="78" s="1"/>
  <c r="H36" i="78"/>
  <c r="J36" i="78" s="1"/>
  <c r="H40" i="78"/>
  <c r="H23" i="78"/>
  <c r="H41" i="78"/>
  <c r="J41" i="78" s="1"/>
  <c r="H39" i="78"/>
  <c r="I5" i="35"/>
  <c r="E5" i="75"/>
  <c r="H10" i="34"/>
  <c r="J23" i="77"/>
  <c r="J22" i="77"/>
  <c r="J30" i="77"/>
  <c r="J40" i="77"/>
  <c r="J38" i="77"/>
  <c r="H35" i="75"/>
  <c r="F5" i="75"/>
  <c r="H16" i="75"/>
  <c r="C5" i="75"/>
  <c r="D5" i="75"/>
  <c r="D5" i="34"/>
  <c r="H10" i="75"/>
  <c r="C6" i="33"/>
  <c r="F6" i="33"/>
  <c r="I17" i="33"/>
  <c r="E6" i="33"/>
  <c r="I36" i="33"/>
  <c r="D6" i="33"/>
  <c r="I11" i="33"/>
  <c r="G6" i="33"/>
  <c r="D34" i="70"/>
  <c r="D14" i="70"/>
  <c r="D24" i="70"/>
  <c r="D21" i="70"/>
  <c r="D28" i="70"/>
  <c r="D32" i="70"/>
  <c r="D26" i="70"/>
  <c r="D29" i="70"/>
  <c r="D33" i="70"/>
  <c r="D17" i="70"/>
  <c r="D6" i="70"/>
  <c r="D22" i="70"/>
  <c r="D13" i="70"/>
  <c r="D25" i="70"/>
  <c r="D27" i="70"/>
  <c r="D31" i="70"/>
  <c r="D23" i="70"/>
  <c r="D7" i="70"/>
  <c r="D11" i="70"/>
  <c r="D20" i="70"/>
  <c r="D19" i="70"/>
  <c r="D8" i="70"/>
  <c r="D30" i="70"/>
  <c r="D9" i="70"/>
  <c r="D12" i="70"/>
  <c r="D18" i="70"/>
  <c r="D15" i="70"/>
  <c r="F5" i="34"/>
  <c r="C5" i="34"/>
  <c r="H16" i="34"/>
  <c r="H35" i="34"/>
  <c r="E5" i="34"/>
  <c r="H8" i="36"/>
  <c r="I31" i="36" s="1"/>
  <c r="J9" i="35"/>
  <c r="L9" i="35" s="1"/>
  <c r="R9" i="35" s="1"/>
  <c r="J13" i="35"/>
  <c r="L13" i="35" s="1"/>
  <c r="R13" i="35" s="1"/>
  <c r="J15" i="35"/>
  <c r="L15" i="35" s="1"/>
  <c r="R15" i="35" s="1"/>
  <c r="J14" i="35"/>
  <c r="L14" i="35" s="1"/>
  <c r="R14" i="35" s="1"/>
  <c r="J12" i="35"/>
  <c r="J23" i="35"/>
  <c r="L23" i="35" s="1"/>
  <c r="R23" i="35" s="1"/>
  <c r="J7" i="35"/>
  <c r="J34" i="35"/>
  <c r="L34" i="35" s="1"/>
  <c r="R34" i="35" s="1"/>
  <c r="J24" i="35"/>
  <c r="L24" i="35" s="1"/>
  <c r="R24" i="35" s="1"/>
  <c r="J8" i="35"/>
  <c r="L8" i="35" s="1"/>
  <c r="R8" i="35" s="1"/>
  <c r="J26" i="35"/>
  <c r="L26" i="35" s="1"/>
  <c r="R26" i="35" s="1"/>
  <c r="J29" i="35"/>
  <c r="L29" i="35" s="1"/>
  <c r="R29" i="35" s="1"/>
  <c r="J25" i="35"/>
  <c r="L25" i="35" s="1"/>
  <c r="R25" i="35" s="1"/>
  <c r="J20" i="35"/>
  <c r="L20" i="35" s="1"/>
  <c r="R20" i="35" s="1"/>
  <c r="J30" i="35"/>
  <c r="L30" i="35" s="1"/>
  <c r="R30" i="35" s="1"/>
  <c r="J31" i="35"/>
  <c r="L31" i="35" s="1"/>
  <c r="R31" i="35" s="1"/>
  <c r="J19" i="35"/>
  <c r="L19" i="35" s="1"/>
  <c r="R19" i="35" s="1"/>
  <c r="J32" i="35"/>
  <c r="L32" i="35" s="1"/>
  <c r="R32" i="35" s="1"/>
  <c r="J33" i="35"/>
  <c r="L33" i="35" s="1"/>
  <c r="R33" i="35" s="1"/>
  <c r="J18" i="35"/>
  <c r="J28" i="35"/>
  <c r="L28" i="35" s="1"/>
  <c r="R28" i="35" s="1"/>
  <c r="J27" i="35"/>
  <c r="L27" i="35" s="1"/>
  <c r="R27" i="35" s="1"/>
  <c r="J21" i="35"/>
  <c r="L21" i="35" s="1"/>
  <c r="R21" i="35" s="1"/>
  <c r="J22" i="35"/>
  <c r="L22" i="35" s="1"/>
  <c r="R22" i="35" s="1"/>
  <c r="K31" i="36" l="1"/>
  <c r="P31" i="36" s="1"/>
  <c r="I37" i="77"/>
  <c r="J23" i="61"/>
  <c r="N18" i="67"/>
  <c r="J15" i="61"/>
  <c r="N30" i="67"/>
  <c r="N35" i="67" s="1"/>
  <c r="F29" i="61"/>
  <c r="O13" i="67"/>
  <c r="J33" i="61"/>
  <c r="N42" i="67"/>
  <c r="F15" i="61"/>
  <c r="O30" i="67"/>
  <c r="F27" i="61"/>
  <c r="O11" i="67"/>
  <c r="J31" i="61"/>
  <c r="N38" i="67"/>
  <c r="F34" i="61"/>
  <c r="O44" i="67"/>
  <c r="J16" i="61"/>
  <c r="N32" i="67"/>
  <c r="D45" i="78"/>
  <c r="P25" i="78"/>
  <c r="I39" i="78"/>
  <c r="I30" i="78"/>
  <c r="I29" i="78"/>
  <c r="J29" i="78" s="1"/>
  <c r="I28" i="78"/>
  <c r="I31" i="78"/>
  <c r="J31" i="78" s="1"/>
  <c r="I41" i="78"/>
  <c r="I23" i="78"/>
  <c r="I37" i="78"/>
  <c r="I27" i="78"/>
  <c r="I38" i="78"/>
  <c r="I22" i="78"/>
  <c r="I33" i="78"/>
  <c r="I34" i="78"/>
  <c r="I42" i="78"/>
  <c r="I36" i="78"/>
  <c r="I24" i="78"/>
  <c r="I21" i="78"/>
  <c r="I40" i="78"/>
  <c r="I32" i="78"/>
  <c r="I35" i="78"/>
  <c r="I43" i="78"/>
  <c r="J43" i="78"/>
  <c r="J39" i="78"/>
  <c r="J32" i="78"/>
  <c r="J38" i="78"/>
  <c r="J42" i="78"/>
  <c r="I17" i="78"/>
  <c r="I16" i="78"/>
  <c r="I18" i="78"/>
  <c r="J28" i="78"/>
  <c r="I6" i="33"/>
  <c r="J27" i="33" s="1"/>
  <c r="L27" i="33" s="1"/>
  <c r="R27" i="33" s="1"/>
  <c r="H5" i="34"/>
  <c r="I21" i="34" s="1"/>
  <c r="K21" i="34" s="1"/>
  <c r="Q21" i="34" s="1"/>
  <c r="H5" i="75"/>
  <c r="I8" i="75" s="1"/>
  <c r="K8" i="75" s="1"/>
  <c r="Q8" i="75" s="1"/>
  <c r="I20" i="34"/>
  <c r="K20" i="34" s="1"/>
  <c r="Q20" i="34" s="1"/>
  <c r="I35" i="36"/>
  <c r="I26" i="36"/>
  <c r="I32" i="36"/>
  <c r="I25" i="36"/>
  <c r="I33" i="36"/>
  <c r="I23" i="36"/>
  <c r="I16" i="36"/>
  <c r="I24" i="36"/>
  <c r="I36" i="36"/>
  <c r="I10" i="36"/>
  <c r="I15" i="36"/>
  <c r="I34" i="36"/>
  <c r="I12" i="36"/>
  <c r="I17" i="36"/>
  <c r="I22" i="36"/>
  <c r="I11" i="36"/>
  <c r="I21" i="36"/>
  <c r="I27" i="36"/>
  <c r="I29" i="36"/>
  <c r="I18" i="36"/>
  <c r="I37" i="36"/>
  <c r="I28" i="36"/>
  <c r="I30" i="36"/>
  <c r="L18" i="35"/>
  <c r="R18" i="35" s="1"/>
  <c r="J35" i="35"/>
  <c r="L35" i="35" s="1"/>
  <c r="R35" i="35" s="1"/>
  <c r="L7" i="35"/>
  <c r="R7" i="35" s="1"/>
  <c r="J10" i="35"/>
  <c r="J16" i="35"/>
  <c r="L16" i="35" s="1"/>
  <c r="R16" i="35" s="1"/>
  <c r="L12" i="35"/>
  <c r="R12" i="35" s="1"/>
  <c r="K11" i="36" l="1"/>
  <c r="P11" i="36" s="1"/>
  <c r="I17" i="77"/>
  <c r="K16" i="36"/>
  <c r="P16" i="36" s="1"/>
  <c r="I22" i="77"/>
  <c r="K23" i="36"/>
  <c r="P23" i="36" s="1"/>
  <c r="I29" i="77"/>
  <c r="K24" i="36"/>
  <c r="P24" i="36" s="1"/>
  <c r="I30" i="77"/>
  <c r="K12" i="36"/>
  <c r="P12" i="36" s="1"/>
  <c r="I18" i="77"/>
  <c r="K33" i="36"/>
  <c r="P33" i="36" s="1"/>
  <c r="I39" i="77"/>
  <c r="K18" i="36"/>
  <c r="P18" i="36" s="1"/>
  <c r="I24" i="77"/>
  <c r="K22" i="36"/>
  <c r="P22" i="36" s="1"/>
  <c r="I28" i="77"/>
  <c r="K37" i="36"/>
  <c r="P37" i="36" s="1"/>
  <c r="I43" i="77"/>
  <c r="K32" i="36"/>
  <c r="P32" i="36" s="1"/>
  <c r="I38" i="77"/>
  <c r="K28" i="36"/>
  <c r="P28" i="36" s="1"/>
  <c r="I34" i="77"/>
  <c r="K34" i="36"/>
  <c r="P34" i="36" s="1"/>
  <c r="I40" i="77"/>
  <c r="K15" i="36"/>
  <c r="P15" i="36" s="1"/>
  <c r="I21" i="77"/>
  <c r="K27" i="36"/>
  <c r="P27" i="36" s="1"/>
  <c r="I33" i="77"/>
  <c r="K10" i="36"/>
  <c r="P10" i="36" s="1"/>
  <c r="I16" i="77"/>
  <c r="I19" i="77" s="1"/>
  <c r="K26" i="36"/>
  <c r="P26" i="36" s="1"/>
  <c r="I32" i="77"/>
  <c r="K30" i="36"/>
  <c r="P30" i="36" s="1"/>
  <c r="I36" i="77"/>
  <c r="K17" i="36"/>
  <c r="P17" i="36" s="1"/>
  <c r="I23" i="77"/>
  <c r="K25" i="36"/>
  <c r="P25" i="36" s="1"/>
  <c r="I31" i="77"/>
  <c r="K29" i="36"/>
  <c r="P29" i="36" s="1"/>
  <c r="I35" i="77"/>
  <c r="K21" i="36"/>
  <c r="P21" i="36" s="1"/>
  <c r="I27" i="77"/>
  <c r="K36" i="36"/>
  <c r="P36" i="36" s="1"/>
  <c r="I42" i="77"/>
  <c r="K35" i="36"/>
  <c r="P35" i="36" s="1"/>
  <c r="I41" i="77"/>
  <c r="F22" i="61"/>
  <c r="O17" i="67"/>
  <c r="F35" i="61"/>
  <c r="O46" i="67"/>
  <c r="F31" i="61"/>
  <c r="O38" i="67"/>
  <c r="F25" i="61"/>
  <c r="O20" i="67"/>
  <c r="F32" i="61"/>
  <c r="O40" i="67"/>
  <c r="F21" i="61"/>
  <c r="O25" i="67"/>
  <c r="F36" i="61"/>
  <c r="O48" i="67"/>
  <c r="F24" i="61"/>
  <c r="O19" i="67"/>
  <c r="J10" i="33"/>
  <c r="L10" i="33" s="1"/>
  <c r="R10" i="33" s="1"/>
  <c r="J28" i="33"/>
  <c r="L28" i="33" s="1"/>
  <c r="R28" i="33" s="1"/>
  <c r="J9" i="33"/>
  <c r="L9" i="33" s="1"/>
  <c r="R9" i="33" s="1"/>
  <c r="J22" i="33"/>
  <c r="L22" i="33" s="1"/>
  <c r="R22" i="33" s="1"/>
  <c r="J16" i="33"/>
  <c r="L16" i="33" s="1"/>
  <c r="R16" i="33" s="1"/>
  <c r="J20" i="33"/>
  <c r="L20" i="33" s="1"/>
  <c r="R20" i="33" s="1"/>
  <c r="J19" i="33"/>
  <c r="L19" i="33" s="1"/>
  <c r="R19" i="33" s="1"/>
  <c r="J14" i="33"/>
  <c r="L14" i="33" s="1"/>
  <c r="R14" i="33" s="1"/>
  <c r="J30" i="33"/>
  <c r="L30" i="33" s="1"/>
  <c r="R30" i="33" s="1"/>
  <c r="J32" i="33"/>
  <c r="L32" i="33" s="1"/>
  <c r="R32" i="33" s="1"/>
  <c r="J8" i="33"/>
  <c r="L8" i="33" s="1"/>
  <c r="R8" i="33" s="1"/>
  <c r="J25" i="33"/>
  <c r="L25" i="33" s="1"/>
  <c r="R25" i="33" s="1"/>
  <c r="J35" i="33"/>
  <c r="L35" i="33" s="1"/>
  <c r="R35" i="33" s="1"/>
  <c r="J34" i="33"/>
  <c r="L34" i="33" s="1"/>
  <c r="R34" i="33" s="1"/>
  <c r="J21" i="33"/>
  <c r="L21" i="33" s="1"/>
  <c r="R21" i="33" s="1"/>
  <c r="J33" i="33"/>
  <c r="L33" i="33" s="1"/>
  <c r="R33" i="33" s="1"/>
  <c r="J31" i="33"/>
  <c r="L31" i="33" s="1"/>
  <c r="R31" i="33" s="1"/>
  <c r="J26" i="33"/>
  <c r="L26" i="33" s="1"/>
  <c r="R26" i="33" s="1"/>
  <c r="J29" i="33"/>
  <c r="L29" i="33" s="1"/>
  <c r="R29" i="33" s="1"/>
  <c r="J13" i="33"/>
  <c r="L13" i="33" s="1"/>
  <c r="R13" i="33" s="1"/>
  <c r="J23" i="33"/>
  <c r="L23" i="33" s="1"/>
  <c r="R23" i="33" s="1"/>
  <c r="J15" i="33"/>
  <c r="L15" i="33" s="1"/>
  <c r="R15" i="33" s="1"/>
  <c r="J24" i="33"/>
  <c r="L24" i="33" s="1"/>
  <c r="R24" i="33" s="1"/>
  <c r="I25" i="78"/>
  <c r="I19" i="78"/>
  <c r="J27" i="78"/>
  <c r="O24" i="67" s="1"/>
  <c r="I44" i="78"/>
  <c r="I9" i="34"/>
  <c r="K9" i="34" s="1"/>
  <c r="Q9" i="34" s="1"/>
  <c r="I14" i="34"/>
  <c r="K14" i="34" s="1"/>
  <c r="Q14" i="34" s="1"/>
  <c r="I29" i="34"/>
  <c r="K29" i="34" s="1"/>
  <c r="Q29" i="34" s="1"/>
  <c r="I28" i="34"/>
  <c r="K28" i="34" s="1"/>
  <c r="Q28" i="34" s="1"/>
  <c r="I15" i="34"/>
  <c r="K15" i="34" s="1"/>
  <c r="Q15" i="34" s="1"/>
  <c r="I25" i="34"/>
  <c r="K25" i="34" s="1"/>
  <c r="Q25" i="34" s="1"/>
  <c r="I18" i="34"/>
  <c r="K18" i="34" s="1"/>
  <c r="Q18" i="34" s="1"/>
  <c r="I34" i="34"/>
  <c r="K34" i="34" s="1"/>
  <c r="Q34" i="34" s="1"/>
  <c r="I7" i="34"/>
  <c r="K7" i="34" s="1"/>
  <c r="Q7" i="34" s="1"/>
  <c r="I31" i="34"/>
  <c r="K31" i="34" s="1"/>
  <c r="Q31" i="34" s="1"/>
  <c r="I13" i="34"/>
  <c r="K13" i="34" s="1"/>
  <c r="Q13" i="34" s="1"/>
  <c r="I30" i="34"/>
  <c r="K30" i="34" s="1"/>
  <c r="Q30" i="34" s="1"/>
  <c r="I27" i="34"/>
  <c r="K27" i="34" s="1"/>
  <c r="Q27" i="34" s="1"/>
  <c r="I32" i="34"/>
  <c r="K32" i="34" s="1"/>
  <c r="Q32" i="34" s="1"/>
  <c r="I24" i="34"/>
  <c r="K24" i="34" s="1"/>
  <c r="Q24" i="34" s="1"/>
  <c r="I22" i="34"/>
  <c r="K22" i="34" s="1"/>
  <c r="Q22" i="34" s="1"/>
  <c r="I26" i="34"/>
  <c r="K26" i="34" s="1"/>
  <c r="Q26" i="34" s="1"/>
  <c r="I33" i="34"/>
  <c r="K33" i="34" s="1"/>
  <c r="Q33" i="34" s="1"/>
  <c r="I8" i="34"/>
  <c r="K8" i="34" s="1"/>
  <c r="Q8" i="34" s="1"/>
  <c r="I23" i="34"/>
  <c r="K23" i="34" s="1"/>
  <c r="Q23" i="34" s="1"/>
  <c r="I19" i="34"/>
  <c r="K19" i="34" s="1"/>
  <c r="Q19" i="34" s="1"/>
  <c r="I12" i="34"/>
  <c r="K12" i="34" s="1"/>
  <c r="Q12" i="34" s="1"/>
  <c r="I14" i="75"/>
  <c r="K14" i="75" s="1"/>
  <c r="Q14" i="75" s="1"/>
  <c r="I19" i="75"/>
  <c r="K19" i="75" s="1"/>
  <c r="Q19" i="75" s="1"/>
  <c r="I18" i="75"/>
  <c r="K18" i="75" s="1"/>
  <c r="Q18" i="75" s="1"/>
  <c r="I33" i="75"/>
  <c r="K33" i="75" s="1"/>
  <c r="Q33" i="75" s="1"/>
  <c r="I32" i="75"/>
  <c r="K32" i="75" s="1"/>
  <c r="Q32" i="75" s="1"/>
  <c r="I29" i="75"/>
  <c r="K29" i="75" s="1"/>
  <c r="Q29" i="75" s="1"/>
  <c r="I28" i="75"/>
  <c r="K28" i="75" s="1"/>
  <c r="Q28" i="75" s="1"/>
  <c r="I27" i="75"/>
  <c r="K27" i="75" s="1"/>
  <c r="Q27" i="75" s="1"/>
  <c r="I7" i="75"/>
  <c r="I30" i="75"/>
  <c r="K30" i="75" s="1"/>
  <c r="Q30" i="75" s="1"/>
  <c r="I13" i="75"/>
  <c r="K13" i="75" s="1"/>
  <c r="Q13" i="75" s="1"/>
  <c r="I34" i="75"/>
  <c r="K34" i="75" s="1"/>
  <c r="Q34" i="75" s="1"/>
  <c r="I23" i="75"/>
  <c r="K23" i="75" s="1"/>
  <c r="Q23" i="75" s="1"/>
  <c r="I15" i="75"/>
  <c r="K15" i="75" s="1"/>
  <c r="Q15" i="75" s="1"/>
  <c r="I24" i="75"/>
  <c r="K24" i="75" s="1"/>
  <c r="Q24" i="75" s="1"/>
  <c r="I12" i="75"/>
  <c r="K12" i="75" s="1"/>
  <c r="Q12" i="75" s="1"/>
  <c r="I20" i="75"/>
  <c r="K20" i="75" s="1"/>
  <c r="Q20" i="75" s="1"/>
  <c r="I31" i="75"/>
  <c r="K31" i="75" s="1"/>
  <c r="Q31" i="75" s="1"/>
  <c r="I25" i="75"/>
  <c r="K25" i="75" s="1"/>
  <c r="Q25" i="75" s="1"/>
  <c r="I26" i="75"/>
  <c r="K26" i="75" s="1"/>
  <c r="Q26" i="75" s="1"/>
  <c r="I9" i="75"/>
  <c r="K9" i="75" s="1"/>
  <c r="Q9" i="75" s="1"/>
  <c r="I22" i="75"/>
  <c r="K22" i="75" s="1"/>
  <c r="Q22" i="75" s="1"/>
  <c r="I21" i="75"/>
  <c r="K21" i="75" s="1"/>
  <c r="Q21" i="75" s="1"/>
  <c r="J11" i="33"/>
  <c r="L11" i="33" s="1"/>
  <c r="R11" i="33" s="1"/>
  <c r="I13" i="36"/>
  <c r="K13" i="36" s="1"/>
  <c r="P13" i="36" s="1"/>
  <c r="I38" i="36"/>
  <c r="K38" i="36" s="1"/>
  <c r="P38" i="36" s="1"/>
  <c r="I19" i="36"/>
  <c r="K19" i="36" s="1"/>
  <c r="P19" i="36" s="1"/>
  <c r="L10" i="35"/>
  <c r="R10" i="35" s="1"/>
  <c r="J5" i="35"/>
  <c r="I44" i="77" l="1"/>
  <c r="I25" i="77"/>
  <c r="F20" i="61"/>
  <c r="J17" i="33"/>
  <c r="L17" i="33" s="1"/>
  <c r="R17" i="33" s="1"/>
  <c r="J36" i="33"/>
  <c r="L36" i="33" s="1"/>
  <c r="R36" i="33" s="1"/>
  <c r="I45" i="78"/>
  <c r="I35" i="34"/>
  <c r="K35" i="34" s="1"/>
  <c r="Q35" i="34" s="1"/>
  <c r="I10" i="34"/>
  <c r="K10" i="34" s="1"/>
  <c r="Q10" i="34" s="1"/>
  <c r="I10" i="75"/>
  <c r="K10" i="75" s="1"/>
  <c r="Q10" i="75" s="1"/>
  <c r="I16" i="34"/>
  <c r="K16" i="34" s="1"/>
  <c r="Q16" i="34" s="1"/>
  <c r="K7" i="75"/>
  <c r="Q7" i="75" s="1"/>
  <c r="I16" i="75"/>
  <c r="K16" i="75" s="1"/>
  <c r="Q16" i="75" s="1"/>
  <c r="I35" i="75"/>
  <c r="K35" i="75" s="1"/>
  <c r="Q35" i="75" s="1"/>
  <c r="L5" i="35"/>
  <c r="R5" i="35" s="1"/>
  <c r="J6" i="33"/>
  <c r="I8" i="36"/>
  <c r="K8" i="36" s="1"/>
  <c r="P8" i="36" s="1"/>
  <c r="I45" i="77" l="1"/>
  <c r="I5" i="34"/>
  <c r="K5" i="34" s="1"/>
  <c r="Q5" i="34" s="1"/>
  <c r="I5" i="75"/>
  <c r="K5" i="75" s="1"/>
  <c r="Q5" i="75" s="1"/>
  <c r="L6" i="33"/>
  <c r="R6" i="33" s="1"/>
  <c r="I30" i="55" l="1"/>
  <c r="I18" i="55"/>
  <c r="I20" i="55" s="1"/>
  <c r="I40" i="55" s="1"/>
  <c r="D6" i="57"/>
  <c r="E35" i="70" s="1"/>
  <c r="H40" i="55"/>
  <c r="E21" i="70" l="1"/>
  <c r="Y24" i="61" s="1"/>
  <c r="E29" i="70"/>
  <c r="Y32" i="61" s="1"/>
  <c r="E11" i="70"/>
  <c r="Y14" i="61" s="1"/>
  <c r="E6" i="70"/>
  <c r="Y9" i="61" s="1"/>
  <c r="E18" i="70"/>
  <c r="Y21" i="61" s="1"/>
  <c r="E14" i="70"/>
  <c r="Y17" i="61" s="1"/>
  <c r="E19" i="70"/>
  <c r="Y22" i="61" s="1"/>
  <c r="E13" i="70"/>
  <c r="Y16" i="61" s="1"/>
  <c r="E12" i="70"/>
  <c r="Y15" i="61" s="1"/>
  <c r="E22" i="70"/>
  <c r="Y25" i="61" s="1"/>
  <c r="E30" i="70"/>
  <c r="Y33" i="61" s="1"/>
  <c r="E7" i="70"/>
  <c r="Y10" i="61" s="1"/>
  <c r="E23" i="70"/>
  <c r="Y26" i="61" s="1"/>
  <c r="E31" i="70"/>
  <c r="Y34" i="61" s="1"/>
  <c r="E8" i="70"/>
  <c r="Y11" i="61" s="1"/>
  <c r="E24" i="70"/>
  <c r="Y27" i="61" s="1"/>
  <c r="E32" i="70"/>
  <c r="Y35" i="61" s="1"/>
  <c r="E26" i="70"/>
  <c r="Y29" i="61" s="1"/>
  <c r="E33" i="70"/>
  <c r="Y36" i="61" s="1"/>
  <c r="E25" i="70"/>
  <c r="Y28" i="61" s="1"/>
  <c r="E17" i="70"/>
  <c r="Y20" i="61" s="1"/>
  <c r="E27" i="70"/>
  <c r="Y30" i="61" s="1"/>
  <c r="E20" i="70"/>
  <c r="Y23" i="61" s="1"/>
  <c r="E28" i="70"/>
  <c r="Y31" i="61" s="1"/>
  <c r="I22" i="55"/>
  <c r="I41" i="55" s="1"/>
  <c r="I32" i="55"/>
  <c r="D7" i="57" s="1"/>
  <c r="I25" i="55"/>
  <c r="I42" i="55"/>
  <c r="I44" i="55" s="1"/>
  <c r="I27" i="55"/>
  <c r="E10" i="70"/>
  <c r="I35" i="55"/>
  <c r="I37" i="55" s="1"/>
  <c r="D8" i="57" s="1"/>
  <c r="M4" i="75" s="1"/>
  <c r="AC16" i="61" l="1"/>
  <c r="Y32" i="67"/>
  <c r="Y17" i="67"/>
  <c r="AC22" i="61"/>
  <c r="Y11" i="67"/>
  <c r="AC27" i="61"/>
  <c r="AC17" i="61"/>
  <c r="Y34" i="67"/>
  <c r="AC21" i="61"/>
  <c r="Y25" i="67"/>
  <c r="Y38" i="67"/>
  <c r="AC31" i="61"/>
  <c r="Y36" i="67"/>
  <c r="AC30" i="61"/>
  <c r="Y16" i="67"/>
  <c r="AC10" i="61"/>
  <c r="Y12" i="61"/>
  <c r="AC9" i="61"/>
  <c r="Y28" i="67"/>
  <c r="AC11" i="61"/>
  <c r="Y9" i="67"/>
  <c r="Y10" i="67"/>
  <c r="AC26" i="61"/>
  <c r="AC36" i="61"/>
  <c r="Y48" i="67"/>
  <c r="AC14" i="61"/>
  <c r="Y23" i="67"/>
  <c r="Y26" i="67" s="1"/>
  <c r="Y18" i="61"/>
  <c r="AC18" i="61" s="1"/>
  <c r="Y44" i="67"/>
  <c r="AC34" i="61"/>
  <c r="Y42" i="67"/>
  <c r="AC33" i="61"/>
  <c r="AC29" i="61"/>
  <c r="Y13" i="67"/>
  <c r="Y20" i="67"/>
  <c r="AC25" i="61"/>
  <c r="Y40" i="67"/>
  <c r="AC32" i="61"/>
  <c r="AC23" i="61"/>
  <c r="Y18" i="67"/>
  <c r="Y37" i="61"/>
  <c r="AC37" i="61" s="1"/>
  <c r="Y24" i="67"/>
  <c r="AC20" i="61"/>
  <c r="AC28" i="61"/>
  <c r="Y12" i="67"/>
  <c r="Y14" i="67" s="1"/>
  <c r="Y46" i="67"/>
  <c r="AC35" i="61"/>
  <c r="Y30" i="67"/>
  <c r="Y35" i="67" s="1"/>
  <c r="AC15" i="61"/>
  <c r="AC24" i="61"/>
  <c r="Y19" i="67"/>
  <c r="E30" i="57"/>
  <c r="E32" i="57" s="1"/>
  <c r="D5" i="57"/>
  <c r="E15" i="57" s="1"/>
  <c r="E18" i="57" s="1"/>
  <c r="N4" i="35" s="1"/>
  <c r="E31" i="57"/>
  <c r="R8" i="75"/>
  <c r="R26" i="75"/>
  <c r="R13" i="75"/>
  <c r="R30" i="75"/>
  <c r="R28" i="75"/>
  <c r="R18" i="75"/>
  <c r="R19" i="75"/>
  <c r="R20" i="75"/>
  <c r="R15" i="75"/>
  <c r="R14" i="75"/>
  <c r="R12" i="75"/>
  <c r="R21" i="75"/>
  <c r="R25" i="75"/>
  <c r="R33" i="75"/>
  <c r="R9" i="75"/>
  <c r="R29" i="75"/>
  <c r="R24" i="75"/>
  <c r="R31" i="75"/>
  <c r="R34" i="75"/>
  <c r="R22" i="75"/>
  <c r="R10" i="75"/>
  <c r="O12" i="61" s="1"/>
  <c r="R7" i="75"/>
  <c r="R32" i="75"/>
  <c r="R27" i="75"/>
  <c r="R23" i="75"/>
  <c r="R16" i="75"/>
  <c r="R5" i="75"/>
  <c r="R35" i="75"/>
  <c r="E9" i="70"/>
  <c r="E15" i="70"/>
  <c r="E19" i="57"/>
  <c r="E16" i="57"/>
  <c r="E20" i="57"/>
  <c r="E23" i="57" s="1"/>
  <c r="E34" i="70"/>
  <c r="Y49" i="67" l="1"/>
  <c r="Y21" i="67"/>
  <c r="Y7" i="67" s="1"/>
  <c r="E17" i="57"/>
  <c r="M4" i="34" s="1"/>
  <c r="R22" i="34" s="1"/>
  <c r="AC12" i="61"/>
  <c r="Y7" i="61"/>
  <c r="R12" i="34"/>
  <c r="R21" i="34"/>
  <c r="R25" i="34"/>
  <c r="R27" i="34"/>
  <c r="R28" i="34"/>
  <c r="R13" i="34"/>
  <c r="R15" i="34"/>
  <c r="R18" i="34"/>
  <c r="R23" i="34"/>
  <c r="R26" i="34"/>
  <c r="R31" i="34"/>
  <c r="R20" i="34"/>
  <c r="R30" i="34"/>
  <c r="R14" i="34"/>
  <c r="R9" i="34"/>
  <c r="R33" i="34"/>
  <c r="R24" i="34"/>
  <c r="O36" i="61"/>
  <c r="M48" i="67"/>
  <c r="M23" i="67"/>
  <c r="O14" i="61"/>
  <c r="O15" i="61"/>
  <c r="M30" i="67"/>
  <c r="M19" i="67"/>
  <c r="O24" i="61"/>
  <c r="O33" i="61"/>
  <c r="M42" i="67"/>
  <c r="O16" i="61"/>
  <c r="M32" i="67"/>
  <c r="O28" i="61"/>
  <c r="M12" i="67"/>
  <c r="O17" i="61"/>
  <c r="M34" i="67"/>
  <c r="O10" i="61"/>
  <c r="M16" i="67"/>
  <c r="M17" i="67"/>
  <c r="O22" i="61"/>
  <c r="D6" i="77"/>
  <c r="M8" i="36"/>
  <c r="O34" i="61"/>
  <c r="M44" i="67"/>
  <c r="M9" i="67"/>
  <c r="O11" i="61"/>
  <c r="M25" i="67"/>
  <c r="O21" i="61"/>
  <c r="M18" i="67"/>
  <c r="O23" i="61"/>
  <c r="M10" i="67"/>
  <c r="O26" i="61"/>
  <c r="D6" i="78"/>
  <c r="N5" i="33"/>
  <c r="O29" i="61"/>
  <c r="M13" i="67"/>
  <c r="O9" i="61"/>
  <c r="M28" i="67"/>
  <c r="M46" i="67"/>
  <c r="O35" i="61"/>
  <c r="O20" i="61"/>
  <c r="M24" i="67"/>
  <c r="M40" i="67"/>
  <c r="O32" i="61"/>
  <c r="S8" i="35"/>
  <c r="S18" i="35"/>
  <c r="S13" i="35"/>
  <c r="S21" i="35"/>
  <c r="S27" i="35"/>
  <c r="S5" i="35"/>
  <c r="S19" i="35"/>
  <c r="S22" i="35"/>
  <c r="S7" i="35"/>
  <c r="S29" i="35"/>
  <c r="S33" i="35"/>
  <c r="S23" i="35"/>
  <c r="S34" i="35"/>
  <c r="S12" i="35"/>
  <c r="S31" i="35"/>
  <c r="S26" i="35"/>
  <c r="S32" i="35"/>
  <c r="S16" i="35"/>
  <c r="S25" i="35"/>
  <c r="S20" i="35"/>
  <c r="S15" i="35"/>
  <c r="S10" i="35"/>
  <c r="H12" i="61" s="1"/>
  <c r="S28" i="35"/>
  <c r="S30" i="35"/>
  <c r="S9" i="35"/>
  <c r="S14" i="35"/>
  <c r="S24" i="35"/>
  <c r="S35" i="35"/>
  <c r="H37" i="61" s="1"/>
  <c r="E25" i="57"/>
  <c r="AF4" i="50" s="1"/>
  <c r="E26" i="57"/>
  <c r="V4" i="60" s="1"/>
  <c r="E27" i="57"/>
  <c r="U6" i="12" s="1"/>
  <c r="E24" i="57"/>
  <c r="N8" i="59" s="1"/>
  <c r="M20" i="67"/>
  <c r="O25" i="61"/>
  <c r="M38" i="67"/>
  <c r="O31" i="61"/>
  <c r="M11" i="67"/>
  <c r="O27" i="61"/>
  <c r="O30" i="61"/>
  <c r="M36" i="67"/>
  <c r="R5" i="34" l="1"/>
  <c r="R19" i="34"/>
  <c r="R34" i="34"/>
  <c r="G36" i="61" s="1"/>
  <c r="R35" i="34"/>
  <c r="G37" i="61" s="1"/>
  <c r="R32" i="34"/>
  <c r="G34" i="61" s="1"/>
  <c r="R16" i="34"/>
  <c r="R8" i="34"/>
  <c r="R10" i="34"/>
  <c r="G12" i="61" s="1"/>
  <c r="R29" i="34"/>
  <c r="R7" i="34"/>
  <c r="M35" i="67"/>
  <c r="M14" i="67"/>
  <c r="M26" i="67"/>
  <c r="H27" i="61"/>
  <c r="G11" i="67"/>
  <c r="O18" i="61"/>
  <c r="G11" i="61"/>
  <c r="F9" i="67"/>
  <c r="F12" i="67"/>
  <c r="G28" i="61"/>
  <c r="F36" i="67"/>
  <c r="G30" i="61"/>
  <c r="H15" i="61"/>
  <c r="G30" i="67"/>
  <c r="H18" i="61"/>
  <c r="G26" i="67"/>
  <c r="M21" i="67"/>
  <c r="F32" i="67"/>
  <c r="G16" i="61"/>
  <c r="G25" i="61"/>
  <c r="F20" i="67"/>
  <c r="G29" i="61"/>
  <c r="F13" i="67"/>
  <c r="H35" i="61"/>
  <c r="G46" i="67"/>
  <c r="F11" i="67"/>
  <c r="G27" i="61"/>
  <c r="H26" i="61"/>
  <c r="G10" i="67"/>
  <c r="G9" i="67"/>
  <c r="H11" i="61"/>
  <c r="G19" i="67"/>
  <c r="H24" i="61"/>
  <c r="F7" i="67"/>
  <c r="G7" i="61"/>
  <c r="G21" i="61"/>
  <c r="F25" i="67"/>
  <c r="F48" i="67"/>
  <c r="H16" i="61"/>
  <c r="G32" i="67"/>
  <c r="F40" i="67"/>
  <c r="G32" i="61"/>
  <c r="H28" i="61"/>
  <c r="G12" i="67"/>
  <c r="AB22" i="12"/>
  <c r="AB25" i="12"/>
  <c r="AB20" i="12"/>
  <c r="AB19" i="12"/>
  <c r="AB21" i="12"/>
  <c r="AB7" i="12"/>
  <c r="AB26" i="12"/>
  <c r="AB12" i="12"/>
  <c r="AB23" i="12"/>
  <c r="AB24" i="12"/>
  <c r="AB11" i="12"/>
  <c r="AB16" i="12"/>
  <c r="AB15" i="12"/>
  <c r="AB13" i="12"/>
  <c r="AB9" i="12"/>
  <c r="AB17" i="12"/>
  <c r="AB10" i="12"/>
  <c r="AB14" i="12"/>
  <c r="AB8" i="12"/>
  <c r="AB6" i="12"/>
  <c r="AB27" i="12"/>
  <c r="L7" i="67" s="1"/>
  <c r="AB18" i="12"/>
  <c r="G36" i="67"/>
  <c r="H30" i="61"/>
  <c r="G42" i="67"/>
  <c r="H33" i="61"/>
  <c r="G25" i="67"/>
  <c r="H21" i="61"/>
  <c r="Q32" i="36"/>
  <c r="Q18" i="36"/>
  <c r="Q15" i="36"/>
  <c r="Q13" i="36"/>
  <c r="S13" i="36" s="1"/>
  <c r="Q31" i="36"/>
  <c r="Q37" i="36"/>
  <c r="Q28" i="36"/>
  <c r="Q21" i="36"/>
  <c r="Q33" i="36"/>
  <c r="Q8" i="36"/>
  <c r="Q35" i="36"/>
  <c r="Q25" i="36"/>
  <c r="Q16" i="36"/>
  <c r="Q11" i="36"/>
  <c r="Q24" i="36"/>
  <c r="Q23" i="36"/>
  <c r="Q19" i="36"/>
  <c r="Q26" i="36"/>
  <c r="Q38" i="36"/>
  <c r="S38" i="36" s="1"/>
  <c r="Q30" i="36"/>
  <c r="Q29" i="36"/>
  <c r="Q12" i="36"/>
  <c r="Q22" i="36"/>
  <c r="Q17" i="36"/>
  <c r="Q27" i="36"/>
  <c r="Q10" i="36"/>
  <c r="Q36" i="36"/>
  <c r="Q34" i="36"/>
  <c r="F26" i="67"/>
  <c r="G18" i="61"/>
  <c r="G10" i="61"/>
  <c r="F16" i="67"/>
  <c r="H10" i="61"/>
  <c r="G16" i="67"/>
  <c r="R9" i="59"/>
  <c r="R10" i="59"/>
  <c r="R11" i="59"/>
  <c r="R12" i="59"/>
  <c r="D8" i="77"/>
  <c r="G31" i="61"/>
  <c r="F38" i="67"/>
  <c r="F28" i="67"/>
  <c r="G9" i="61"/>
  <c r="G24" i="61"/>
  <c r="F19" i="67"/>
  <c r="G38" i="67"/>
  <c r="H31" i="61"/>
  <c r="G28" i="67"/>
  <c r="H9" i="61"/>
  <c r="F24" i="67"/>
  <c r="G20" i="61"/>
  <c r="G40" i="67"/>
  <c r="H32" i="61"/>
  <c r="AB6" i="60"/>
  <c r="AB7" i="60"/>
  <c r="AB5" i="60"/>
  <c r="AB4" i="60"/>
  <c r="AB8" i="60"/>
  <c r="K7" i="67" s="1"/>
  <c r="G7" i="67"/>
  <c r="H7" i="61"/>
  <c r="AM12" i="50"/>
  <c r="AM16" i="50"/>
  <c r="AM8" i="50"/>
  <c r="AM15" i="50"/>
  <c r="AM21" i="50"/>
  <c r="AM7" i="50"/>
  <c r="AM5" i="50"/>
  <c r="AM23" i="50"/>
  <c r="AM11" i="50"/>
  <c r="AM17" i="50"/>
  <c r="AM20" i="50"/>
  <c r="AM13" i="50"/>
  <c r="AM10" i="50"/>
  <c r="AM6" i="50"/>
  <c r="AM4" i="50"/>
  <c r="AM18" i="50"/>
  <c r="AM14" i="50"/>
  <c r="AM25" i="50"/>
  <c r="J7" i="67" s="1"/>
  <c r="AM22" i="50"/>
  <c r="AM19" i="50"/>
  <c r="AM9" i="50"/>
  <c r="AM24" i="50"/>
  <c r="H17" i="61"/>
  <c r="G34" i="67"/>
  <c r="H36" i="61"/>
  <c r="G48" i="67"/>
  <c r="G13" i="67"/>
  <c r="H29" i="61"/>
  <c r="O37" i="61"/>
  <c r="S31" i="33"/>
  <c r="E40" i="67" s="1"/>
  <c r="S15" i="33"/>
  <c r="E32" i="67" s="1"/>
  <c r="S32" i="33"/>
  <c r="E42" i="67" s="1"/>
  <c r="S27" i="33"/>
  <c r="E12" i="67" s="1"/>
  <c r="S35" i="33"/>
  <c r="E48" i="67" s="1"/>
  <c r="S21" i="33"/>
  <c r="E17" i="67" s="1"/>
  <c r="S22" i="33"/>
  <c r="E18" i="67" s="1"/>
  <c r="S30" i="33"/>
  <c r="E38" i="67" s="1"/>
  <c r="S34" i="33"/>
  <c r="E46" i="67" s="1"/>
  <c r="S6" i="33"/>
  <c r="S26" i="33"/>
  <c r="E11" i="67" s="1"/>
  <c r="S20" i="33"/>
  <c r="E25" i="67" s="1"/>
  <c r="S28" i="33"/>
  <c r="E13" i="67" s="1"/>
  <c r="S25" i="33"/>
  <c r="E10" i="67" s="1"/>
  <c r="S33" i="33"/>
  <c r="E44" i="67" s="1"/>
  <c r="S13" i="33"/>
  <c r="E23" i="67" s="1"/>
  <c r="S24" i="33"/>
  <c r="E20" i="67" s="1"/>
  <c r="S16" i="33"/>
  <c r="E34" i="67" s="1"/>
  <c r="S14" i="33"/>
  <c r="E30" i="67" s="1"/>
  <c r="S19" i="33"/>
  <c r="E24" i="67" s="1"/>
  <c r="S23" i="33"/>
  <c r="E19" i="67" s="1"/>
  <c r="S9" i="33"/>
  <c r="E16" i="67" s="1"/>
  <c r="S29" i="33"/>
  <c r="E36" i="67" s="1"/>
  <c r="S10" i="33"/>
  <c r="S8" i="33"/>
  <c r="E28" i="67" s="1"/>
  <c r="S36" i="33"/>
  <c r="S11" i="33"/>
  <c r="S17" i="33"/>
  <c r="E26" i="67" s="1"/>
  <c r="G26" i="61"/>
  <c r="F10" i="67"/>
  <c r="F17" i="67"/>
  <c r="G22" i="61"/>
  <c r="F34" i="67"/>
  <c r="G17" i="61"/>
  <c r="F18" i="67"/>
  <c r="G23" i="61"/>
  <c r="M49" i="67"/>
  <c r="H20" i="61"/>
  <c r="G24" i="67"/>
  <c r="G44" i="67"/>
  <c r="H34" i="61"/>
  <c r="G23" i="67"/>
  <c r="H14" i="61"/>
  <c r="G17" i="67"/>
  <c r="H22" i="61"/>
  <c r="G20" i="67"/>
  <c r="H25" i="61"/>
  <c r="H23" i="61"/>
  <c r="G18" i="67"/>
  <c r="D8" i="78"/>
  <c r="G35" i="61"/>
  <c r="F46" i="67"/>
  <c r="F42" i="67"/>
  <c r="G33" i="61"/>
  <c r="F30" i="67"/>
  <c r="G15" i="61"/>
  <c r="F23" i="67"/>
  <c r="G14" i="61"/>
  <c r="F44" i="67" l="1"/>
  <c r="E35" i="67"/>
  <c r="F35" i="67"/>
  <c r="G35" i="67"/>
  <c r="M7" i="67"/>
  <c r="J13" i="67"/>
  <c r="L29" i="61"/>
  <c r="L28" i="61"/>
  <c r="J12" i="67"/>
  <c r="K32" i="67"/>
  <c r="M16" i="61"/>
  <c r="J28" i="77"/>
  <c r="N25" i="67" s="1"/>
  <c r="J21" i="77"/>
  <c r="N23" i="67" s="1"/>
  <c r="S27" i="36"/>
  <c r="H26" i="67"/>
  <c r="S19" i="36"/>
  <c r="S33" i="36"/>
  <c r="S32" i="36"/>
  <c r="N25" i="61"/>
  <c r="L20" i="67"/>
  <c r="L38" i="67"/>
  <c r="N31" i="61"/>
  <c r="F49" i="67"/>
  <c r="J10" i="67"/>
  <c r="L26" i="61"/>
  <c r="L23" i="61"/>
  <c r="J18" i="67"/>
  <c r="L24" i="61"/>
  <c r="J19" i="67"/>
  <c r="K7" i="61"/>
  <c r="I7" i="67"/>
  <c r="K12" i="61"/>
  <c r="S17" i="36"/>
  <c r="S23" i="36"/>
  <c r="S21" i="36"/>
  <c r="L23" i="67"/>
  <c r="N14" i="61"/>
  <c r="L10" i="67"/>
  <c r="N26" i="61"/>
  <c r="L13" i="67"/>
  <c r="N29" i="61"/>
  <c r="K11" i="61"/>
  <c r="I9" i="67"/>
  <c r="I14" i="67" s="1"/>
  <c r="S22" i="36"/>
  <c r="S24" i="36"/>
  <c r="S28" i="36"/>
  <c r="N16" i="61"/>
  <c r="L32" i="67"/>
  <c r="N21" i="61"/>
  <c r="L25" i="67"/>
  <c r="L36" i="67"/>
  <c r="N30" i="61"/>
  <c r="L14" i="61"/>
  <c r="J23" i="67"/>
  <c r="J30" i="67"/>
  <c r="L15" i="61"/>
  <c r="I16" i="67"/>
  <c r="I21" i="67" s="1"/>
  <c r="K10" i="61"/>
  <c r="S12" i="36"/>
  <c r="S11" i="36"/>
  <c r="S37" i="36"/>
  <c r="L19" i="67"/>
  <c r="N24" i="61"/>
  <c r="L44" i="67"/>
  <c r="N34" i="61"/>
  <c r="L46" i="67"/>
  <c r="N35" i="61"/>
  <c r="F14" i="67"/>
  <c r="J46" i="67"/>
  <c r="L35" i="61"/>
  <c r="L36" i="61"/>
  <c r="J48" i="67"/>
  <c r="J32" i="67"/>
  <c r="L16" i="61"/>
  <c r="J34" i="67"/>
  <c r="L17" i="61"/>
  <c r="I28" i="67"/>
  <c r="I35" i="67" s="1"/>
  <c r="K9" i="61"/>
  <c r="S29" i="36"/>
  <c r="S16" i="36"/>
  <c r="S31" i="36"/>
  <c r="N20" i="61"/>
  <c r="L24" i="67"/>
  <c r="N33" i="61"/>
  <c r="L42" i="67"/>
  <c r="L40" i="67"/>
  <c r="N32" i="61"/>
  <c r="J37" i="78"/>
  <c r="O36" i="67" s="1"/>
  <c r="J33" i="78"/>
  <c r="O10" i="67" s="1"/>
  <c r="J16" i="78"/>
  <c r="O28" i="67" s="1"/>
  <c r="J18" i="78"/>
  <c r="O9" i="67" s="1"/>
  <c r="J21" i="78"/>
  <c r="O23" i="67" s="1"/>
  <c r="J40" i="78"/>
  <c r="O42" i="67" s="1"/>
  <c r="J23" i="78"/>
  <c r="O32" i="67" s="1"/>
  <c r="J35" i="78"/>
  <c r="O12" i="67" s="1"/>
  <c r="J17" i="78"/>
  <c r="O16" i="67" s="1"/>
  <c r="J24" i="78"/>
  <c r="O34" i="67" s="1"/>
  <c r="J30" i="78"/>
  <c r="O18" i="67" s="1"/>
  <c r="J36" i="67"/>
  <c r="L30" i="61"/>
  <c r="J25" i="67"/>
  <c r="L21" i="61"/>
  <c r="J17" i="67"/>
  <c r="L22" i="61"/>
  <c r="J42" i="67"/>
  <c r="L33" i="61"/>
  <c r="M14" i="61"/>
  <c r="K23" i="67"/>
  <c r="K26" i="67" s="1"/>
  <c r="G21" i="67"/>
  <c r="S34" i="36"/>
  <c r="S30" i="36"/>
  <c r="S25" i="36"/>
  <c r="N27" i="61"/>
  <c r="L11" i="67"/>
  <c r="N22" i="61"/>
  <c r="L17" i="67"/>
  <c r="G14" i="67"/>
  <c r="O7" i="61"/>
  <c r="E49" i="67"/>
  <c r="J38" i="67"/>
  <c r="L31" i="61"/>
  <c r="L25" i="61"/>
  <c r="J20" i="67"/>
  <c r="L27" i="61"/>
  <c r="J11" i="67"/>
  <c r="K30" i="67"/>
  <c r="M15" i="61"/>
  <c r="S36" i="36"/>
  <c r="S35" i="36"/>
  <c r="S15" i="36"/>
  <c r="G49" i="67"/>
  <c r="L34" i="67"/>
  <c r="N17" i="61"/>
  <c r="N36" i="61"/>
  <c r="L48" i="67"/>
  <c r="E21" i="67"/>
  <c r="J44" i="67"/>
  <c r="L34" i="61"/>
  <c r="J40" i="67"/>
  <c r="L32" i="61"/>
  <c r="L20" i="61"/>
  <c r="J24" i="67"/>
  <c r="M17" i="61"/>
  <c r="K34" i="67"/>
  <c r="F21" i="67"/>
  <c r="S10" i="36"/>
  <c r="S26" i="36"/>
  <c r="S8" i="36"/>
  <c r="S18" i="36"/>
  <c r="L12" i="67"/>
  <c r="N28" i="61"/>
  <c r="N23" i="61"/>
  <c r="L18" i="67"/>
  <c r="N15" i="61"/>
  <c r="L30" i="67"/>
  <c r="O35" i="67" l="1"/>
  <c r="J35" i="67"/>
  <c r="K35" i="67"/>
  <c r="L35" i="67"/>
  <c r="F16" i="61"/>
  <c r="J21" i="61"/>
  <c r="J44" i="77"/>
  <c r="M18" i="61"/>
  <c r="M7" i="61" s="1"/>
  <c r="F33" i="61"/>
  <c r="F14" i="61"/>
  <c r="J25" i="78"/>
  <c r="J49" i="67"/>
  <c r="F11" i="61"/>
  <c r="F9" i="61"/>
  <c r="J19" i="78"/>
  <c r="L49" i="67"/>
  <c r="L21" i="67"/>
  <c r="J21" i="67"/>
  <c r="F17" i="61"/>
  <c r="F26" i="61"/>
  <c r="N37" i="61"/>
  <c r="J26" i="67"/>
  <c r="L14" i="67"/>
  <c r="L37" i="61"/>
  <c r="F10" i="61"/>
  <c r="F30" i="61"/>
  <c r="L18" i="61"/>
  <c r="N18" i="61"/>
  <c r="J14" i="67"/>
  <c r="F23" i="61"/>
  <c r="J44" i="78"/>
  <c r="F28" i="61"/>
  <c r="L26" i="67"/>
  <c r="J14" i="61"/>
  <c r="J25" i="77"/>
  <c r="J18" i="61" s="1"/>
  <c r="F18" i="61" l="1"/>
  <c r="J45" i="78"/>
  <c r="F37" i="61"/>
  <c r="N7" i="61"/>
  <c r="J37" i="61"/>
  <c r="J7" i="61" s="1"/>
  <c r="J45" i="77"/>
  <c r="F12" i="61"/>
  <c r="L7" i="61"/>
  <c r="D9" i="77" l="1"/>
  <c r="D10" i="77" s="1"/>
  <c r="F7" i="61"/>
  <c r="D9" i="78"/>
  <c r="D10" i="78" s="1"/>
  <c r="K30" i="78" l="1"/>
  <c r="K35" i="78"/>
  <c r="K24" i="78"/>
  <c r="K37" i="78"/>
  <c r="K23" i="78"/>
  <c r="K40" i="78"/>
  <c r="K18" i="78"/>
  <c r="E9" i="67" s="1"/>
  <c r="E14" i="67" s="1"/>
  <c r="K17" i="78"/>
  <c r="K33" i="78"/>
  <c r="K29" i="78"/>
  <c r="K28" i="78"/>
  <c r="K43" i="78"/>
  <c r="K16" i="78"/>
  <c r="K31" i="78"/>
  <c r="K27" i="78"/>
  <c r="K34" i="78"/>
  <c r="K36" i="78"/>
  <c r="K41" i="78"/>
  <c r="K38" i="78"/>
  <c r="K39" i="78"/>
  <c r="K22" i="78"/>
  <c r="K42" i="78"/>
  <c r="K32" i="78"/>
  <c r="K21" i="78"/>
  <c r="K38" i="77"/>
  <c r="H38" i="67" s="1"/>
  <c r="K42" i="77"/>
  <c r="H46" i="67" s="1"/>
  <c r="K34" i="77"/>
  <c r="H11" i="67" s="1"/>
  <c r="K30" i="77"/>
  <c r="H18" i="67" s="1"/>
  <c r="K41" i="77"/>
  <c r="H44" i="67" s="1"/>
  <c r="K32" i="77"/>
  <c r="H20" i="67" s="1"/>
  <c r="K37" i="77"/>
  <c r="H36" i="67" s="1"/>
  <c r="K21" i="77"/>
  <c r="H23" i="67" s="1"/>
  <c r="K31" i="77"/>
  <c r="H19" i="67" s="1"/>
  <c r="K16" i="77"/>
  <c r="H28" i="67" s="1"/>
  <c r="K23" i="77"/>
  <c r="H32" i="67" s="1"/>
  <c r="K43" i="77"/>
  <c r="H48" i="67" s="1"/>
  <c r="K35" i="77"/>
  <c r="H12" i="67" s="1"/>
  <c r="K22" i="77"/>
  <c r="H30" i="67" s="1"/>
  <c r="K18" i="77"/>
  <c r="H9" i="67" s="1"/>
  <c r="H14" i="67" s="1"/>
  <c r="K39" i="77"/>
  <c r="H40" i="67" s="1"/>
  <c r="K17" i="77"/>
  <c r="H16" i="67" s="1"/>
  <c r="K28" i="77"/>
  <c r="H25" i="67" s="1"/>
  <c r="K33" i="77"/>
  <c r="H10" i="67" s="1"/>
  <c r="K36" i="77"/>
  <c r="H13" i="67" s="1"/>
  <c r="K24" i="77"/>
  <c r="H34" i="67" s="1"/>
  <c r="K27" i="77"/>
  <c r="H24" i="67" s="1"/>
  <c r="K40" i="77"/>
  <c r="H42" i="67" s="1"/>
  <c r="K29" i="77"/>
  <c r="H17" i="67" s="1"/>
  <c r="H35" i="67" l="1"/>
  <c r="H49" i="67"/>
  <c r="H21" i="67"/>
  <c r="L40" i="77"/>
  <c r="I33" i="61"/>
  <c r="K25" i="77"/>
  <c r="I18" i="61" s="1"/>
  <c r="I14" i="61"/>
  <c r="L21" i="77"/>
  <c r="L18" i="77"/>
  <c r="I11" i="61"/>
  <c r="L41" i="77"/>
  <c r="I34" i="61"/>
  <c r="L37" i="77"/>
  <c r="I30" i="61"/>
  <c r="I20" i="61"/>
  <c r="L27" i="77"/>
  <c r="K44" i="77"/>
  <c r="E33" i="61"/>
  <c r="L40" i="78"/>
  <c r="L35" i="77"/>
  <c r="I28" i="61"/>
  <c r="E30" i="61"/>
  <c r="U30" i="61" s="1"/>
  <c r="L37" i="78"/>
  <c r="I22" i="61"/>
  <c r="L29" i="77"/>
  <c r="E10" i="61"/>
  <c r="L17" i="78"/>
  <c r="E25" i="61"/>
  <c r="L32" i="78"/>
  <c r="L22" i="77"/>
  <c r="I15" i="61"/>
  <c r="E24" i="61"/>
  <c r="U24" i="61" s="1"/>
  <c r="L31" i="78"/>
  <c r="E15" i="61"/>
  <c r="L22" i="78"/>
  <c r="I29" i="61"/>
  <c r="L36" i="77"/>
  <c r="I27" i="61"/>
  <c r="L34" i="77"/>
  <c r="E17" i="61"/>
  <c r="U17" i="61" s="1"/>
  <c r="L24" i="78"/>
  <c r="L39" i="77"/>
  <c r="I32" i="61"/>
  <c r="E27" i="61"/>
  <c r="L34" i="78"/>
  <c r="E20" i="61"/>
  <c r="K44" i="78"/>
  <c r="L27" i="78"/>
  <c r="E35" i="61"/>
  <c r="L42" i="78"/>
  <c r="E16" i="61"/>
  <c r="U16" i="61" s="1"/>
  <c r="L23" i="78"/>
  <c r="I23" i="61"/>
  <c r="L30" i="77"/>
  <c r="E36" i="61"/>
  <c r="L43" i="78"/>
  <c r="L23" i="77"/>
  <c r="I16" i="61"/>
  <c r="E21" i="61"/>
  <c r="L28" i="78"/>
  <c r="I21" i="61"/>
  <c r="L28" i="77"/>
  <c r="K19" i="77"/>
  <c r="I12" i="61" s="1"/>
  <c r="L16" i="77"/>
  <c r="I9" i="61"/>
  <c r="L42" i="77"/>
  <c r="I35" i="61"/>
  <c r="E34" i="61"/>
  <c r="L41" i="78"/>
  <c r="E22" i="61"/>
  <c r="L29" i="78"/>
  <c r="E28" i="61"/>
  <c r="U28" i="61" s="1"/>
  <c r="L35" i="78"/>
  <c r="E14" i="61"/>
  <c r="K25" i="78"/>
  <c r="E18" i="61" s="1"/>
  <c r="L21" i="78"/>
  <c r="E11" i="61"/>
  <c r="U11" i="61" s="1"/>
  <c r="L18" i="78"/>
  <c r="I25" i="61"/>
  <c r="L32" i="77"/>
  <c r="I17" i="61"/>
  <c r="L24" i="77"/>
  <c r="E9" i="61"/>
  <c r="U9" i="61" s="1"/>
  <c r="K19" i="78"/>
  <c r="E12" i="61" s="1"/>
  <c r="L16" i="78"/>
  <c r="L43" i="77"/>
  <c r="I36" i="61"/>
  <c r="E32" i="61"/>
  <c r="U32" i="61" s="1"/>
  <c r="L39" i="78"/>
  <c r="I26" i="61"/>
  <c r="L33" i="77"/>
  <c r="E31" i="61"/>
  <c r="U31" i="61" s="1"/>
  <c r="L38" i="78"/>
  <c r="L17" i="77"/>
  <c r="I10" i="61"/>
  <c r="L31" i="77"/>
  <c r="I24" i="61"/>
  <c r="I31" i="61"/>
  <c r="L38" i="77"/>
  <c r="E29" i="61"/>
  <c r="U29" i="61" s="1"/>
  <c r="L36" i="78"/>
  <c r="E26" i="61"/>
  <c r="U26" i="61" s="1"/>
  <c r="L33" i="78"/>
  <c r="E23" i="61"/>
  <c r="U23" i="61" s="1"/>
  <c r="L30" i="78"/>
  <c r="U22" i="61" l="1"/>
  <c r="U34" i="61"/>
  <c r="U20" i="61"/>
  <c r="AA20" i="61" s="1"/>
  <c r="U36" i="61"/>
  <c r="AA36" i="61" s="1"/>
  <c r="U25" i="61"/>
  <c r="U27" i="61"/>
  <c r="U15" i="61"/>
  <c r="U10" i="61"/>
  <c r="AA10" i="61" s="1"/>
  <c r="U33" i="61"/>
  <c r="AA33" i="61" s="1"/>
  <c r="Q21" i="61"/>
  <c r="U21" i="61"/>
  <c r="AA21" i="61" s="1"/>
  <c r="U14" i="61"/>
  <c r="V14" i="61" s="1"/>
  <c r="U35" i="61"/>
  <c r="Q24" i="61"/>
  <c r="AA15" i="61"/>
  <c r="Q15" i="61"/>
  <c r="AA9" i="61"/>
  <c r="Q9" i="61"/>
  <c r="Q35" i="61"/>
  <c r="Q33" i="61"/>
  <c r="AA23" i="61"/>
  <c r="Q23" i="61"/>
  <c r="AA28" i="61"/>
  <c r="Q28" i="61"/>
  <c r="Q36" i="61"/>
  <c r="AA22" i="61"/>
  <c r="Q22" i="61"/>
  <c r="Q20" i="61"/>
  <c r="AA30" i="61"/>
  <c r="Q30" i="61"/>
  <c r="Q10" i="61"/>
  <c r="Q32" i="61"/>
  <c r="Q26" i="61"/>
  <c r="Q11" i="61"/>
  <c r="AA16" i="61"/>
  <c r="Q16" i="61"/>
  <c r="Q14" i="61"/>
  <c r="Q17" i="61"/>
  <c r="AA29" i="61"/>
  <c r="Q29" i="61"/>
  <c r="Q31" i="61"/>
  <c r="AA34" i="61"/>
  <c r="Q34" i="61"/>
  <c r="Q27" i="61"/>
  <c r="Q25" i="61"/>
  <c r="AA24" i="61"/>
  <c r="V9" i="61"/>
  <c r="W9" i="61"/>
  <c r="AA35" i="61"/>
  <c r="W15" i="61"/>
  <c r="V15" i="61"/>
  <c r="W28" i="61"/>
  <c r="V28" i="61"/>
  <c r="W14" i="61"/>
  <c r="AA26" i="61"/>
  <c r="V30" i="61"/>
  <c r="W30" i="61"/>
  <c r="AA32" i="61"/>
  <c r="W22" i="61"/>
  <c r="AA11" i="61"/>
  <c r="W16" i="61"/>
  <c r="V16" i="61"/>
  <c r="AA17" i="61"/>
  <c r="W29" i="61"/>
  <c r="V29" i="61"/>
  <c r="AA31" i="61"/>
  <c r="V34" i="61"/>
  <c r="W34" i="61"/>
  <c r="AA27" i="61"/>
  <c r="AA25" i="61"/>
  <c r="K45" i="77"/>
  <c r="H7" i="67" s="1"/>
  <c r="I37" i="61"/>
  <c r="L44" i="77"/>
  <c r="L25" i="77"/>
  <c r="L19" i="77"/>
  <c r="K45" i="78"/>
  <c r="E7" i="67" s="1"/>
  <c r="E37" i="61"/>
  <c r="L44" i="78"/>
  <c r="L19" i="78"/>
  <c r="Q19" i="67"/>
  <c r="L25" i="78"/>
  <c r="Q12" i="67"/>
  <c r="Q42" i="67"/>
  <c r="AA14" i="61" l="1"/>
  <c r="V10" i="61"/>
  <c r="W10" i="61"/>
  <c r="V20" i="61"/>
  <c r="V22" i="61"/>
  <c r="V33" i="61"/>
  <c r="W20" i="61"/>
  <c r="W24" i="61"/>
  <c r="V24" i="61"/>
  <c r="W23" i="61"/>
  <c r="V23" i="61"/>
  <c r="W33" i="61"/>
  <c r="W21" i="61"/>
  <c r="V21" i="61"/>
  <c r="V32" i="61"/>
  <c r="W32" i="61"/>
  <c r="W35" i="61"/>
  <c r="V35" i="61"/>
  <c r="W25" i="61"/>
  <c r="V25" i="61"/>
  <c r="W36" i="61"/>
  <c r="V36" i="61"/>
  <c r="W31" i="61"/>
  <c r="V31" i="61"/>
  <c r="W11" i="61"/>
  <c r="V11" i="61"/>
  <c r="V12" i="61" s="1"/>
  <c r="W17" i="61"/>
  <c r="V17" i="61"/>
  <c r="V18" i="61" s="1"/>
  <c r="V27" i="61"/>
  <c r="W27" i="61"/>
  <c r="W26" i="61"/>
  <c r="V26" i="61"/>
  <c r="Q18" i="61"/>
  <c r="U37" i="61"/>
  <c r="U18" i="61"/>
  <c r="U12" i="61"/>
  <c r="AA12" i="61" s="1"/>
  <c r="Q20" i="67"/>
  <c r="T20" i="67" s="1"/>
  <c r="Q18" i="67"/>
  <c r="T18" i="67" s="1"/>
  <c r="Q46" i="67"/>
  <c r="T46" i="67" s="1"/>
  <c r="O26" i="67"/>
  <c r="O49" i="67"/>
  <c r="E7" i="61"/>
  <c r="L45" i="78"/>
  <c r="N49" i="67"/>
  <c r="Q36" i="67"/>
  <c r="Q25" i="67"/>
  <c r="N14" i="67"/>
  <c r="Q9" i="67"/>
  <c r="T19" i="67"/>
  <c r="Q30" i="67"/>
  <c r="Q40" i="67"/>
  <c r="Q24" i="67"/>
  <c r="Q44" i="67"/>
  <c r="I7" i="61"/>
  <c r="L45" i="77"/>
  <c r="Q32" i="67"/>
  <c r="T42" i="67"/>
  <c r="Q13" i="67"/>
  <c r="O14" i="67"/>
  <c r="Q11" i="67"/>
  <c r="Q28" i="67"/>
  <c r="Q38" i="67"/>
  <c r="Q17" i="67"/>
  <c r="Q12" i="61"/>
  <c r="T12" i="67"/>
  <c r="N21" i="67"/>
  <c r="Q16" i="67"/>
  <c r="Q37" i="61"/>
  <c r="Q48" i="67"/>
  <c r="Q34" i="67"/>
  <c r="N26" i="67"/>
  <c r="Q23" i="67"/>
  <c r="Q10" i="67"/>
  <c r="O21" i="67"/>
  <c r="V37" i="61" l="1"/>
  <c r="W18" i="61"/>
  <c r="AA18" i="61"/>
  <c r="W37" i="61"/>
  <c r="AA37" i="61"/>
  <c r="W12" i="61"/>
  <c r="AA7" i="61"/>
  <c r="T9" i="67"/>
  <c r="Q14" i="67"/>
  <c r="Q49" i="67"/>
  <c r="T36" i="67"/>
  <c r="N7" i="67"/>
  <c r="T17" i="67"/>
  <c r="T40" i="67"/>
  <c r="T23" i="67"/>
  <c r="Q26" i="67"/>
  <c r="U42" i="67"/>
  <c r="V42" i="67"/>
  <c r="W42" i="67"/>
  <c r="M30" i="78"/>
  <c r="M38" i="78"/>
  <c r="M17" i="78"/>
  <c r="M43" i="78"/>
  <c r="M39" i="78"/>
  <c r="M29" i="78"/>
  <c r="M42" i="78"/>
  <c r="M18" i="78"/>
  <c r="M28" i="78"/>
  <c r="M40" i="78"/>
  <c r="M16" i="78"/>
  <c r="M33" i="78"/>
  <c r="M37" i="78"/>
  <c r="M27" i="78"/>
  <c r="M32" i="78"/>
  <c r="M21" i="78"/>
  <c r="M23" i="78"/>
  <c r="M34" i="78"/>
  <c r="M24" i="78"/>
  <c r="M35" i="78"/>
  <c r="M22" i="78"/>
  <c r="M36" i="78"/>
  <c r="M41" i="78"/>
  <c r="M31" i="78"/>
  <c r="V12" i="67"/>
  <c r="W12" i="67"/>
  <c r="U12" i="67"/>
  <c r="T32" i="67"/>
  <c r="T30" i="67"/>
  <c r="T28" i="67"/>
  <c r="Q7" i="61"/>
  <c r="R37" i="61" s="1"/>
  <c r="T34" i="67"/>
  <c r="U46" i="67"/>
  <c r="V46" i="67"/>
  <c r="W46" i="67"/>
  <c r="M32" i="77"/>
  <c r="M17" i="77"/>
  <c r="M35" i="77"/>
  <c r="M29" i="77"/>
  <c r="M38" i="77"/>
  <c r="M16" i="77"/>
  <c r="M34" i="77"/>
  <c r="M42" i="77"/>
  <c r="M43" i="77"/>
  <c r="M36" i="77"/>
  <c r="M23" i="77"/>
  <c r="M31" i="77"/>
  <c r="M27" i="77"/>
  <c r="M39" i="77"/>
  <c r="M22" i="77"/>
  <c r="M40" i="77"/>
  <c r="M28" i="77"/>
  <c r="M41" i="77"/>
  <c r="M37" i="77"/>
  <c r="M18" i="77"/>
  <c r="M21" i="77"/>
  <c r="M30" i="77"/>
  <c r="M33" i="77"/>
  <c r="M24" i="77"/>
  <c r="T11" i="67"/>
  <c r="T24" i="67"/>
  <c r="O7" i="67"/>
  <c r="U18" i="67"/>
  <c r="V18" i="67"/>
  <c r="W18" i="67"/>
  <c r="W20" i="67"/>
  <c r="U20" i="67"/>
  <c r="V20" i="67"/>
  <c r="T13" i="67"/>
  <c r="T16" i="67"/>
  <c r="Q21" i="67"/>
  <c r="T25" i="67"/>
  <c r="T48" i="67"/>
  <c r="T10" i="67"/>
  <c r="T38" i="67"/>
  <c r="T44" i="67"/>
  <c r="W19" i="67"/>
  <c r="U19" i="67"/>
  <c r="V19" i="67"/>
  <c r="W7" i="61" l="1"/>
  <c r="V7" i="61"/>
  <c r="M19" i="77"/>
  <c r="R12" i="61"/>
  <c r="Q35" i="67"/>
  <c r="W30" i="67"/>
  <c r="V30" i="67"/>
  <c r="U30" i="67"/>
  <c r="W11" i="67"/>
  <c r="U11" i="67"/>
  <c r="V11" i="67"/>
  <c r="V34" i="67"/>
  <c r="W34" i="67"/>
  <c r="U34" i="67"/>
  <c r="M25" i="78"/>
  <c r="U17" i="67"/>
  <c r="W17" i="67"/>
  <c r="V17" i="67"/>
  <c r="W48" i="67"/>
  <c r="V48" i="67"/>
  <c r="U48" i="67"/>
  <c r="V16" i="67"/>
  <c r="U16" i="67"/>
  <c r="T21" i="67"/>
  <c r="W16" i="67"/>
  <c r="V13" i="67"/>
  <c r="W13" i="67"/>
  <c r="U13" i="67"/>
  <c r="R7" i="61"/>
  <c r="R16" i="61"/>
  <c r="R33" i="61"/>
  <c r="R24" i="61"/>
  <c r="R34" i="61"/>
  <c r="R29" i="61"/>
  <c r="R20" i="61"/>
  <c r="R15" i="61"/>
  <c r="R9" i="61"/>
  <c r="R22" i="61"/>
  <c r="R23" i="61"/>
  <c r="R30" i="61"/>
  <c r="R21" i="61"/>
  <c r="R10" i="61"/>
  <c r="R14" i="61"/>
  <c r="R28" i="61"/>
  <c r="R18" i="61"/>
  <c r="R17" i="61"/>
  <c r="R25" i="61"/>
  <c r="R26" i="61"/>
  <c r="R11" i="61"/>
  <c r="R27" i="61"/>
  <c r="R36" i="61"/>
  <c r="R31" i="61"/>
  <c r="R35" i="61"/>
  <c r="R32" i="61"/>
  <c r="U32" i="67"/>
  <c r="V32" i="67"/>
  <c r="W32" i="67"/>
  <c r="M44" i="78"/>
  <c r="W23" i="67"/>
  <c r="T26" i="67"/>
  <c r="V23" i="67"/>
  <c r="U23" i="67"/>
  <c r="T14" i="67"/>
  <c r="W9" i="67"/>
  <c r="V9" i="67"/>
  <c r="U9" i="67"/>
  <c r="Q7" i="67"/>
  <c r="U25" i="67"/>
  <c r="W25" i="67"/>
  <c r="V25" i="67"/>
  <c r="M44" i="77"/>
  <c r="U36" i="67"/>
  <c r="V36" i="67"/>
  <c r="T49" i="67"/>
  <c r="W36" i="67"/>
  <c r="V38" i="67"/>
  <c r="U38" i="67"/>
  <c r="W38" i="67"/>
  <c r="M25" i="77"/>
  <c r="U28" i="67"/>
  <c r="V28" i="67"/>
  <c r="W28" i="67"/>
  <c r="T35" i="67"/>
  <c r="M19" i="78"/>
  <c r="U40" i="67"/>
  <c r="W40" i="67"/>
  <c r="V40" i="67"/>
  <c r="U44" i="67"/>
  <c r="V44" i="67"/>
  <c r="W44" i="67"/>
  <c r="W24" i="67"/>
  <c r="U24" i="67"/>
  <c r="V24" i="67"/>
  <c r="W10" i="67"/>
  <c r="V10" i="67"/>
  <c r="U10" i="67"/>
  <c r="R49" i="67" l="1"/>
  <c r="T7" i="67"/>
  <c r="M45" i="77"/>
  <c r="V14" i="67"/>
  <c r="V21" i="67"/>
  <c r="M45" i="78"/>
  <c r="W14" i="67"/>
  <c r="U14" i="67"/>
  <c r="W35" i="67"/>
  <c r="U35" i="67"/>
  <c r="W49" i="67"/>
  <c r="U49" i="67"/>
  <c r="V26" i="67"/>
  <c r="U21" i="67"/>
  <c r="W21" i="67"/>
  <c r="V35" i="67"/>
  <c r="V49" i="67"/>
  <c r="R7" i="67"/>
  <c r="R12" i="67"/>
  <c r="R42" i="67"/>
  <c r="R20" i="67"/>
  <c r="R46" i="67"/>
  <c r="R19" i="67"/>
  <c r="R18" i="67"/>
  <c r="R30" i="67"/>
  <c r="R28" i="67"/>
  <c r="R11" i="67"/>
  <c r="R13" i="67"/>
  <c r="R25" i="67"/>
  <c r="R10" i="67"/>
  <c r="R44" i="67"/>
  <c r="R40" i="67"/>
  <c r="R24" i="67"/>
  <c r="R38" i="67"/>
  <c r="R9" i="67"/>
  <c r="R17" i="67"/>
  <c r="R32" i="67"/>
  <c r="R48" i="67"/>
  <c r="R23" i="67"/>
  <c r="R16" i="67"/>
  <c r="R36" i="67"/>
  <c r="R34" i="67"/>
  <c r="R35" i="67"/>
  <c r="U26" i="67"/>
  <c r="W26" i="67"/>
  <c r="X49" i="67" l="1"/>
  <c r="X38" i="67"/>
  <c r="X14" i="67"/>
  <c r="X26" i="67"/>
  <c r="R21" i="67"/>
  <c r="R26" i="67"/>
  <c r="R14" i="67"/>
  <c r="U7" i="67"/>
  <c r="X7" i="67"/>
  <c r="V7" i="67"/>
  <c r="W7" i="67"/>
  <c r="X20" i="67"/>
  <c r="X12" i="67"/>
  <c r="X46" i="67"/>
  <c r="X42" i="67"/>
  <c r="X18" i="67"/>
  <c r="X19" i="67"/>
  <c r="X11" i="67"/>
  <c r="X16" i="67"/>
  <c r="X10" i="67"/>
  <c r="X17" i="67"/>
  <c r="X23" i="67"/>
  <c r="X28" i="67"/>
  <c r="X40" i="67"/>
  <c r="X24" i="67"/>
  <c r="X13" i="67"/>
  <c r="X32" i="67"/>
  <c r="X44" i="67"/>
  <c r="X25" i="67"/>
  <c r="X48" i="67"/>
  <c r="X9" i="67"/>
  <c r="X34" i="67"/>
  <c r="X30" i="67"/>
  <c r="X36" i="67"/>
  <c r="X21" i="67"/>
  <c r="X35" i="6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25" authorId="0" shapeId="0" xr:uid="{512FD369-51A1-5246-B140-C08DD83D405D}">
      <text>
        <r>
          <rPr>
            <b/>
            <sz val="10"/>
            <color rgb="FF000000"/>
            <rFont val="Tahoma"/>
            <family val="2"/>
          </rPr>
          <t xml:space="preserve">Author:
</t>
        </r>
        <r>
          <rPr>
            <b/>
            <sz val="10"/>
            <color rgb="FF000000"/>
            <rFont val="Tahoma"/>
            <family val="2"/>
          </rPr>
          <t xml:space="preserve">Adjusted to LFC-HAFC FY22 distribution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26DE8B87-372B-40C8-AF3F-4DE5ED364047}">
      <text>
        <r>
          <rPr>
            <b/>
            <sz val="9"/>
            <color rgb="FF000000"/>
            <rFont val="Tahoma"/>
            <family val="2"/>
          </rPr>
          <t>Author:</t>
        </r>
        <r>
          <rPr>
            <sz val="9"/>
            <color rgb="FF000000"/>
            <rFont val="Tahoma"/>
            <family val="2"/>
          </rPr>
          <t xml:space="preserve">
</t>
        </r>
        <r>
          <rPr>
            <sz val="9"/>
            <color rgb="FF000000"/>
            <rFont val="Tahoma"/>
            <family val="2"/>
          </rPr>
          <t>to Inst Performance and then next row should be percentage toward Total Awards</t>
        </r>
      </text>
    </comment>
    <comment ref="C13" authorId="0" shapeId="0" xr:uid="{84384F11-5241-4691-B56A-B2D62D0D2762}">
      <text>
        <r>
          <rPr>
            <b/>
            <sz val="9"/>
            <color rgb="FF000000"/>
            <rFont val="Tahoma"/>
            <family val="2"/>
          </rPr>
          <t>Author:</t>
        </r>
        <r>
          <rPr>
            <sz val="9"/>
            <color rgb="FF000000"/>
            <rFont val="Tahoma"/>
            <family val="2"/>
          </rPr>
          <t xml:space="preserve">
</t>
        </r>
        <r>
          <rPr>
            <sz val="9"/>
            <color rgb="FF000000"/>
            <rFont val="Tahoma"/>
            <family val="2"/>
          </rPr>
          <t xml:space="preserve">Column C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6CD384BD-32AA-45B5-8B3D-DCDD6AECB618}">
      <text>
        <r>
          <rPr>
            <b/>
            <sz val="9"/>
            <color rgb="FF000000"/>
            <rFont val="Tahoma"/>
            <family val="2"/>
          </rPr>
          <t>Author:</t>
        </r>
        <r>
          <rPr>
            <sz val="9"/>
            <color rgb="FF000000"/>
            <rFont val="Tahoma"/>
            <family val="2"/>
          </rPr>
          <t xml:space="preserve">
</t>
        </r>
        <r>
          <rPr>
            <sz val="9"/>
            <color rgb="FF000000"/>
            <rFont val="Tahoma"/>
            <family val="2"/>
          </rPr>
          <t xml:space="preserve">to Inst Performance and then next row should be percentage toward EOC SCH
</t>
        </r>
        <r>
          <rPr>
            <sz val="9"/>
            <color rgb="FF000000"/>
            <rFont val="Tahoma"/>
            <family val="2"/>
          </rPr>
          <t xml:space="preserve"> </t>
        </r>
      </text>
    </comment>
    <comment ref="C13" authorId="0" shapeId="0" xr:uid="{A2BA403C-D438-40E6-884B-BE6DDEF575C6}">
      <text>
        <r>
          <rPr>
            <b/>
            <sz val="9"/>
            <color rgb="FF000000"/>
            <rFont val="Tahoma"/>
            <family val="2"/>
          </rPr>
          <t>Author:</t>
        </r>
        <r>
          <rPr>
            <sz val="9"/>
            <color rgb="FF000000"/>
            <rFont val="Tahoma"/>
            <family val="2"/>
          </rPr>
          <t xml:space="preserve">
</t>
        </r>
        <r>
          <rPr>
            <sz val="9"/>
            <color rgb="FF000000"/>
            <rFont val="Tahoma"/>
            <family val="2"/>
          </rPr>
          <t xml:space="preserve">Column C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9" authorId="0" shapeId="0" xr:uid="{62A0616B-48BA-8B45-AAAB-F91BD4505B74}">
      <text>
        <r>
          <rPr>
            <b/>
            <sz val="10"/>
            <color rgb="FF000000"/>
            <rFont val="Tahoma"/>
            <family val="2"/>
          </rPr>
          <t xml:space="preserve">Author:
</t>
        </r>
        <r>
          <rPr>
            <b/>
            <sz val="10"/>
            <color rgb="FF000000"/>
            <rFont val="Tahoma"/>
            <family val="2"/>
          </rPr>
          <t xml:space="preserve">Adjusted to match LFC/HAFC FY22 distribution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7" authorId="0" shapeId="0" xr:uid="{00000000-0006-0000-0C00-000001000000}">
      <text>
        <r>
          <rPr>
            <b/>
            <sz val="9"/>
            <color rgb="FF000000"/>
            <rFont val="Tahoma"/>
            <family val="2"/>
          </rPr>
          <t>Author:</t>
        </r>
        <r>
          <rPr>
            <sz val="9"/>
            <color rgb="FF000000"/>
            <rFont val="Tahoma"/>
            <family val="2"/>
          </rPr>
          <t xml:space="preserve">
</t>
        </r>
        <r>
          <rPr>
            <sz val="9"/>
            <color rgb="FF000000"/>
            <rFont val="Tahoma"/>
            <family val="2"/>
          </rPr>
          <t xml:space="preserve">Corrected on 9/9/19 to include 3 Upper Division credits that were not being captured. </t>
        </r>
      </text>
    </comment>
    <comment ref="H8" authorId="0" shapeId="0" xr:uid="{00000000-0006-0000-0C00-000002000000}">
      <text>
        <r>
          <rPr>
            <b/>
            <sz val="9"/>
            <color rgb="FF000000"/>
            <rFont val="Tahoma"/>
            <family val="2"/>
          </rPr>
          <t>Author:</t>
        </r>
        <r>
          <rPr>
            <sz val="9"/>
            <color rgb="FF000000"/>
            <rFont val="Tahoma"/>
            <family val="2"/>
          </rPr>
          <t xml:space="preserve">
</t>
        </r>
        <r>
          <rPr>
            <sz val="9"/>
            <color rgb="FF000000"/>
            <rFont val="Tahoma"/>
            <family val="2"/>
          </rPr>
          <t xml:space="preserve">Corrected on 9/9/19 to include 24 Upper Division credits that were not being captured. </t>
        </r>
      </text>
    </comment>
    <comment ref="H9" authorId="0" shapeId="0" xr:uid="{00000000-0006-0000-0C00-000003000000}">
      <text>
        <r>
          <rPr>
            <b/>
            <sz val="9"/>
            <color rgb="FF000000"/>
            <rFont val="Tahoma"/>
            <family val="2"/>
          </rPr>
          <t>Author:</t>
        </r>
        <r>
          <rPr>
            <sz val="9"/>
            <color rgb="FF000000"/>
            <rFont val="Tahoma"/>
            <family val="2"/>
          </rPr>
          <t xml:space="preserve">
</t>
        </r>
        <r>
          <rPr>
            <sz val="9"/>
            <color rgb="FF000000"/>
            <rFont val="Tahoma"/>
            <family val="2"/>
          </rPr>
          <t xml:space="preserve">Corrected on 9/9/19 to include 42 Upper Division credits that were not being captured. </t>
        </r>
      </text>
    </comment>
    <comment ref="H18" authorId="0" shapeId="0" xr:uid="{00000000-0006-0000-0C00-000004000000}">
      <text>
        <r>
          <rPr>
            <b/>
            <sz val="9"/>
            <color rgb="FF000000"/>
            <rFont val="Tahoma"/>
            <family val="2"/>
          </rPr>
          <t>Author:</t>
        </r>
        <r>
          <rPr>
            <sz val="9"/>
            <color rgb="FF000000"/>
            <rFont val="Tahoma"/>
            <family val="2"/>
          </rPr>
          <t xml:space="preserve">
</t>
        </r>
        <r>
          <rPr>
            <sz val="9"/>
            <color rgb="FF000000"/>
            <rFont val="Tahoma"/>
            <family val="2"/>
          </rPr>
          <t>Corrected on 9/9/19 to capture soley UNM Taos. (Previously captured UNM Valencia Tier 1 as well)</t>
        </r>
      </text>
    </comment>
    <comment ref="I32" authorId="0" shapeId="0" xr:uid="{00000000-0006-0000-0C00-000005000000}">
      <text>
        <r>
          <rPr>
            <sz val="10"/>
            <color rgb="FF000000"/>
            <rFont val="Tahoma"/>
            <family val="2"/>
          </rPr>
          <t xml:space="preserve">Author:
</t>
        </r>
        <r>
          <rPr>
            <sz val="10"/>
            <color rgb="FF000000"/>
            <rFont val="Tahoma"/>
            <family val="2"/>
          </rPr>
          <t>Missing Tier 3?</t>
        </r>
      </text>
    </comment>
    <comment ref="J32" authorId="0" shapeId="0" xr:uid="{00000000-0006-0000-0C00-000006000000}">
      <text>
        <r>
          <rPr>
            <sz val="10"/>
            <color rgb="FF000000"/>
            <rFont val="Tahoma"/>
            <family val="2"/>
          </rPr>
          <t xml:space="preserve">Author:
</t>
        </r>
        <r>
          <rPr>
            <sz val="10"/>
            <color rgb="FF000000"/>
            <rFont val="Tahoma"/>
            <family val="2"/>
          </rPr>
          <t>Missing Tier 3?</t>
        </r>
      </text>
    </comment>
    <comment ref="K32" authorId="0" shapeId="0" xr:uid="{0B8BBF51-9227-4617-9E22-59476877A54D}">
      <text>
        <r>
          <rPr>
            <sz val="10"/>
            <color rgb="FF000000"/>
            <rFont val="Tahoma"/>
            <family val="2"/>
          </rPr>
          <t xml:space="preserve">Author:
</t>
        </r>
        <r>
          <rPr>
            <sz val="10"/>
            <color rgb="FF000000"/>
            <rFont val="Tahoma"/>
            <family val="2"/>
          </rPr>
          <t>Missing Tier 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6" authorId="0" shapeId="0" xr:uid="{00000000-0006-0000-0E00-000001000000}">
      <text>
        <r>
          <rPr>
            <b/>
            <sz val="9"/>
            <color indexed="81"/>
            <rFont val="Tahoma"/>
            <family val="2"/>
          </rPr>
          <t>Author:</t>
        </r>
        <r>
          <rPr>
            <sz val="9"/>
            <color indexed="81"/>
            <rFont val="Tahoma"/>
            <family val="2"/>
          </rPr>
          <t xml:space="preserve">
The P&amp;R SQL query for the raw data of the At-Risk Measure orders UNM-V before UNM-T. The Formula spreadsheets order UNM-T before UNM-V. Consequently, UNM-V data and UNM-T data have to be manually transposed when plugging the raw data for the At-Risk measure into the RAW DATA-At-Risk tab of the main Funding Formula Spreadsheet.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8" authorId="0" shapeId="0" xr:uid="{00000000-0006-0000-1500-000001000000}">
      <text>
        <r>
          <rPr>
            <b/>
            <sz val="10"/>
            <color rgb="FF000000"/>
            <rFont val="Calibri"/>
            <family val="2"/>
          </rPr>
          <t>Author:</t>
        </r>
        <r>
          <rPr>
            <sz val="10"/>
            <color rgb="FF000000"/>
            <rFont val="Calibri"/>
            <family val="2"/>
          </rPr>
          <t xml:space="preserve">
</t>
        </r>
        <r>
          <rPr>
            <sz val="10"/>
            <color rgb="FF000000"/>
            <rFont val="Calibri"/>
            <family val="2"/>
          </rPr>
          <t xml:space="preserve">= total federal expenditures less direct loans
</t>
        </r>
      </text>
    </comment>
    <comment ref="L9" authorId="0" shapeId="0" xr:uid="{00000000-0006-0000-1500-000002000000}">
      <text>
        <r>
          <rPr>
            <b/>
            <sz val="10"/>
            <color rgb="FF000000"/>
            <rFont val="Calibri"/>
            <family val="2"/>
          </rPr>
          <t xml:space="preserve">Author:
</t>
        </r>
        <r>
          <rPr>
            <b/>
            <sz val="10"/>
            <color rgb="FF000000"/>
            <rFont val="Calibri"/>
            <family val="2"/>
          </rPr>
          <t>Subtracts fderal Direct Loans not reported in prior years</t>
        </r>
      </text>
    </comment>
    <comment ref="M9" authorId="0" shapeId="0" xr:uid="{00000000-0006-0000-1500-000003000000}">
      <text>
        <r>
          <rPr>
            <b/>
            <sz val="10"/>
            <color rgb="FF000000"/>
            <rFont val="Tahoma"/>
            <family val="2"/>
          </rPr>
          <t>Author:</t>
        </r>
        <r>
          <rPr>
            <sz val="10"/>
            <color rgb="FF000000"/>
            <rFont val="Tahoma"/>
            <family val="2"/>
          </rPr>
          <t xml:space="preserve">
</t>
        </r>
        <r>
          <rPr>
            <sz val="10"/>
            <color rgb="FF000000"/>
            <rFont val="Tahoma"/>
            <family val="2"/>
          </rPr>
          <t>Less Dept. of Ed Cluster plus HHS Aid</t>
        </r>
      </text>
    </comment>
    <comment ref="N9" authorId="0" shapeId="0" xr:uid="{00000000-0006-0000-1500-000004000000}">
      <text>
        <r>
          <rPr>
            <b/>
            <sz val="10"/>
            <color rgb="FF000000"/>
            <rFont val="Tahoma"/>
            <family val="2"/>
          </rPr>
          <t>Author:</t>
        </r>
        <r>
          <rPr>
            <sz val="10"/>
            <color rgb="FF000000"/>
            <rFont val="Tahoma"/>
            <family val="2"/>
          </rPr>
          <t xml:space="preserve">
</t>
        </r>
        <r>
          <rPr>
            <sz val="10"/>
            <color rgb="FF000000"/>
            <rFont val="Tahoma"/>
            <family val="2"/>
          </rPr>
          <t xml:space="preserve">Less Dept. of Ed Loan 
</t>
        </r>
        <r>
          <rPr>
            <sz val="10"/>
            <color rgb="FF000000"/>
            <rFont val="Tahoma"/>
            <family val="2"/>
          </rPr>
          <t>Cluster plus HHS Aid</t>
        </r>
      </text>
    </comment>
    <comment ref="O9" authorId="0" shapeId="0" xr:uid="{09BB85CD-C5F3-4234-A7C6-1923F2BA8395}">
      <text>
        <r>
          <rPr>
            <b/>
            <sz val="10"/>
            <color rgb="FF000000"/>
            <rFont val="Tahoma"/>
            <family val="2"/>
          </rPr>
          <t>Author:</t>
        </r>
        <r>
          <rPr>
            <sz val="10"/>
            <color rgb="FF000000"/>
            <rFont val="Tahoma"/>
            <family val="2"/>
          </rPr>
          <t xml:space="preserve">
</t>
        </r>
        <r>
          <rPr>
            <sz val="10"/>
            <color rgb="FF000000"/>
            <rFont val="Tahoma"/>
            <family val="2"/>
          </rPr>
          <t xml:space="preserve">Less Dept. of Ed Loan 
</t>
        </r>
        <r>
          <rPr>
            <sz val="10"/>
            <color rgb="FF000000"/>
            <rFont val="Tahoma"/>
            <family val="2"/>
          </rPr>
          <t>Cluster plus HHS Aid</t>
        </r>
      </text>
    </comment>
    <comment ref="L11" authorId="0" shapeId="0" xr:uid="{00000000-0006-0000-1500-000005000000}">
      <text>
        <r>
          <rPr>
            <b/>
            <sz val="10"/>
            <color rgb="FF000000"/>
            <rFont val="Calibri"/>
            <family val="2"/>
          </rPr>
          <t>Author:</t>
        </r>
        <r>
          <rPr>
            <sz val="10"/>
            <color rgb="FF000000"/>
            <rFont val="Calibri"/>
            <family val="2"/>
          </rPr>
          <t xml:space="preserve">
</t>
        </r>
        <r>
          <rPr>
            <sz val="10"/>
            <color rgb="FF000000"/>
            <rFont val="Calibri"/>
            <family val="2"/>
          </rPr>
          <t xml:space="preserve">Uses Total Federal Awards REVENUE - less HUD loan guarantee for UNM-H
</t>
        </r>
        <r>
          <rPr>
            <sz val="10"/>
            <color rgb="FF000000"/>
            <rFont val="Calibri"/>
            <family val="2"/>
          </rPr>
          <t xml:space="preserve">37M
</t>
        </r>
      </text>
    </comment>
    <comment ref="L12" authorId="0" shapeId="0" xr:uid="{00000000-0006-0000-1500-000006000000}">
      <text>
        <r>
          <rPr>
            <b/>
            <sz val="10"/>
            <color rgb="FF000000"/>
            <rFont val="Calibri"/>
            <family val="2"/>
          </rPr>
          <t>Author:</t>
        </r>
        <r>
          <rPr>
            <sz val="10"/>
            <color rgb="FF000000"/>
            <rFont val="Calibri"/>
            <family val="2"/>
          </rPr>
          <t xml:space="preserve">
</t>
        </r>
        <r>
          <rPr>
            <sz val="10"/>
            <color rgb="FF000000"/>
            <rFont val="Calibri"/>
            <family val="2"/>
          </rPr>
          <t xml:space="preserve">Subtracts Federal Direct Student Loans (not reported in prior years)
</t>
        </r>
      </text>
    </comment>
    <comment ref="M12" authorId="0" shapeId="0" xr:uid="{00000000-0006-0000-1500-000007000000}">
      <text>
        <r>
          <rPr>
            <sz val="10"/>
            <color rgb="FF000000"/>
            <rFont val="Tahoma"/>
            <family val="2"/>
          </rPr>
          <t xml:space="preserve">Author:
</t>
        </r>
        <r>
          <rPr>
            <sz val="10"/>
            <color rgb="FF000000"/>
            <rFont val="Tahoma"/>
            <family val="2"/>
          </rPr>
          <t xml:space="preserve">Subtracts Direct Loans from SFA Cluster Total
</t>
        </r>
      </text>
    </comment>
    <comment ref="N12" authorId="0" shapeId="0" xr:uid="{00000000-0006-0000-1500-000008000000}">
      <text>
        <r>
          <rPr>
            <sz val="10"/>
            <color rgb="FF000000"/>
            <rFont val="Tahoma"/>
            <family val="2"/>
          </rPr>
          <t xml:space="preserve">Author:
</t>
        </r>
        <r>
          <rPr>
            <sz val="10"/>
            <color rgb="FF000000"/>
            <rFont val="Tahoma"/>
            <family val="2"/>
          </rPr>
          <t xml:space="preserve">Subtracts Direct Loans from SFA Cluster Total
</t>
        </r>
      </text>
    </comment>
    <comment ref="O12" authorId="0" shapeId="0" xr:uid="{53AA62C4-6422-4920-8343-A99E00615A8B}">
      <text>
        <r>
          <rPr>
            <sz val="10"/>
            <color rgb="FF000000"/>
            <rFont val="Tahoma"/>
            <family val="2"/>
          </rPr>
          <t xml:space="preserve">Author:
</t>
        </r>
        <r>
          <rPr>
            <sz val="10"/>
            <color rgb="FF000000"/>
            <rFont val="Tahoma"/>
            <family val="2"/>
          </rPr>
          <t xml:space="preserve">Subtracts Direct Loans from SFA Cluster Total
</t>
        </r>
      </text>
    </comment>
    <comment ref="N22" authorId="0" shapeId="0" xr:uid="{54BA56BE-83C9-4C45-88FD-F247EBEA47B4}">
      <text>
        <r>
          <rPr>
            <sz val="10"/>
            <color rgb="FF000000"/>
            <rFont val="Tahoma"/>
            <family val="2"/>
          </rPr>
          <t xml:space="preserve">Author:
</t>
        </r>
        <r>
          <rPr>
            <sz val="10"/>
            <color rgb="FF000000"/>
            <rFont val="Tahoma"/>
            <family val="2"/>
          </rPr>
          <t xml:space="preserve">From Statement of Net Position - noted $1,000 error from prior formula run (7515905)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X7" authorId="0" shapeId="0" xr:uid="{6B6B7019-AE3E-5B4B-8F37-F6089DB89E44}">
      <text>
        <r>
          <rPr>
            <sz val="10"/>
            <color rgb="FF000000"/>
            <rFont val="Tahoma"/>
            <family val="2"/>
          </rPr>
          <t xml:space="preserve">Author:
</t>
        </r>
        <r>
          <rPr>
            <sz val="10"/>
            <color rgb="FF000000"/>
            <rFont val="Tahoma"/>
            <family val="2"/>
          </rPr>
          <t xml:space="preserve">Updated 9/27/21
</t>
        </r>
      </text>
    </comment>
    <comment ref="E15" authorId="0" shapeId="0" xr:uid="{531F146B-2B8C-6844-B91E-F6B4C05B541F}">
      <text>
        <r>
          <rPr>
            <b/>
            <sz val="10"/>
            <color rgb="FF000000"/>
            <rFont val="Tahoma"/>
            <family val="2"/>
          </rPr>
          <t>Author:</t>
        </r>
        <r>
          <rPr>
            <sz val="10"/>
            <color rgb="FF000000"/>
            <rFont val="Tahoma"/>
            <family val="2"/>
          </rPr>
          <t xml:space="preserve">
Zeroed out 
</t>
        </r>
      </text>
    </comment>
    <comment ref="AQ15" authorId="0" shapeId="0" xr:uid="{8B74575B-27A2-4ADD-89BA-B1B916282B25}">
      <text>
        <r>
          <rPr>
            <b/>
            <sz val="9"/>
            <color indexed="81"/>
            <rFont val="Tahoma"/>
            <family val="2"/>
          </rPr>
          <t>Author:</t>
        </r>
        <r>
          <rPr>
            <sz val="9"/>
            <color indexed="81"/>
            <rFont val="Tahoma"/>
            <family val="2"/>
          </rPr>
          <t xml:space="preserve">
NOTE UNM Data Showed &lt;1 year certificates - zeroed out by HR</t>
        </r>
      </text>
    </comment>
    <comment ref="AH26" authorId="0" shapeId="0" xr:uid="{00000000-0006-0000-1600-000002000000}">
      <text>
        <r>
          <rPr>
            <b/>
            <sz val="10"/>
            <color rgb="FF000000"/>
            <rFont val="Tahoma"/>
            <family val="2"/>
          </rPr>
          <t>Author:</t>
        </r>
        <r>
          <rPr>
            <sz val="10"/>
            <color rgb="FF000000"/>
            <rFont val="Tahoma"/>
            <family val="2"/>
          </rPr>
          <t xml:space="preserve">
</t>
        </r>
        <r>
          <rPr>
            <sz val="10"/>
            <color rgb="FF000000"/>
            <rFont val="Tahoma"/>
            <family val="2"/>
          </rPr>
          <t>WNMU reported 29 - verified non STMH so not currently counted</t>
        </r>
      </text>
    </comment>
    <comment ref="E58" authorId="0" shapeId="0" xr:uid="{00000000-0006-0000-1600-000003000000}">
      <text>
        <r>
          <rPr>
            <b/>
            <sz val="9"/>
            <color rgb="FF000000"/>
            <rFont val="Tahoma"/>
            <family val="2"/>
          </rPr>
          <t>Author:</t>
        </r>
        <r>
          <rPr>
            <sz val="9"/>
            <color rgb="FF000000"/>
            <rFont val="Tahoma"/>
            <family val="2"/>
          </rPr>
          <t xml:space="preserve">
</t>
        </r>
        <r>
          <rPr>
            <sz val="9"/>
            <color rgb="FF000000"/>
            <rFont val="Tahoma"/>
            <family val="2"/>
          </rPr>
          <t xml:space="preserve">Subtracts new Gen Ed certificates
</t>
        </r>
      </text>
    </comment>
    <comment ref="O58" authorId="0" shapeId="0" xr:uid="{00000000-0006-0000-1600-000004000000}">
      <text>
        <r>
          <rPr>
            <b/>
            <sz val="9"/>
            <color rgb="FF000000"/>
            <rFont val="Tahoma"/>
            <family val="2"/>
          </rPr>
          <t>Author:</t>
        </r>
        <r>
          <rPr>
            <sz val="9"/>
            <color rgb="FF000000"/>
            <rFont val="Tahoma"/>
            <family val="2"/>
          </rPr>
          <t xml:space="preserve">
</t>
        </r>
        <r>
          <rPr>
            <sz val="9"/>
            <color rgb="FF000000"/>
            <rFont val="Tahoma"/>
            <family val="2"/>
          </rPr>
          <t xml:space="preserve">Subtracts new Gen Ed certificates
</t>
        </r>
      </text>
    </comment>
  </commentList>
</comments>
</file>

<file path=xl/sharedStrings.xml><?xml version="1.0" encoding="utf-8"?>
<sst xmlns="http://schemas.openxmlformats.org/spreadsheetml/2006/main" count="8141" uniqueCount="631">
  <si>
    <t>Institution</t>
  </si>
  <si>
    <t xml:space="preserve">Grand Total </t>
  </si>
  <si>
    <t>New Mexico Institute of Mining and Technology</t>
  </si>
  <si>
    <t>New Mexico State University</t>
  </si>
  <si>
    <t>University of New Mexico</t>
  </si>
  <si>
    <t>Research University Total</t>
  </si>
  <si>
    <t>Eastern New Mexico University</t>
  </si>
  <si>
    <t>New Mexico Highlands University</t>
  </si>
  <si>
    <t xml:space="preserve">Northern New Mexico College </t>
  </si>
  <si>
    <t xml:space="preserve">Western New Mexico University </t>
  </si>
  <si>
    <t>Regional University Total</t>
  </si>
  <si>
    <t>Eastern New Mexico University-Roswell</t>
  </si>
  <si>
    <t>Eastern New Mexico University-Ruidoso</t>
  </si>
  <si>
    <t xml:space="preserve">New Mexico State University-Alamogordo </t>
  </si>
  <si>
    <t xml:space="preserve">New Mexico State University-Carlsbad </t>
  </si>
  <si>
    <t xml:space="preserve">New Mexico State University-Dona Ana </t>
  </si>
  <si>
    <t xml:space="preserve">New Mexico State University-Grants </t>
  </si>
  <si>
    <t>University of New Mexico-Gallup</t>
  </si>
  <si>
    <t>University of New Mexico-Los Alamos</t>
  </si>
  <si>
    <t>University of New Mexico-Taos</t>
  </si>
  <si>
    <t>University of New Mexico-Valencia</t>
  </si>
  <si>
    <t xml:space="preserve">Central New Mexico Community College </t>
  </si>
  <si>
    <t>Clovis Community College</t>
  </si>
  <si>
    <t xml:space="preserve">Luna Community College </t>
  </si>
  <si>
    <t xml:space="preserve">Mesalands Community College </t>
  </si>
  <si>
    <t xml:space="preserve">New Mexico Junior College </t>
  </si>
  <si>
    <t xml:space="preserve">San Juan College </t>
  </si>
  <si>
    <t xml:space="preserve">Santa Fe Community College </t>
  </si>
  <si>
    <t>Community College Total</t>
  </si>
  <si>
    <t xml:space="preserve"> </t>
  </si>
  <si>
    <t>MP30</t>
  </si>
  <si>
    <t>MP60</t>
  </si>
  <si>
    <t>InstSort</t>
  </si>
  <si>
    <t>InstAbbr</t>
  </si>
  <si>
    <t>11</t>
  </si>
  <si>
    <t>NMT</t>
  </si>
  <si>
    <t>12</t>
  </si>
  <si>
    <t>NMSU</t>
  </si>
  <si>
    <t>13</t>
  </si>
  <si>
    <t>UNM</t>
  </si>
  <si>
    <t>21</t>
  </si>
  <si>
    <t>ENMU</t>
  </si>
  <si>
    <t>22</t>
  </si>
  <si>
    <t>NMHU</t>
  </si>
  <si>
    <t>23</t>
  </si>
  <si>
    <t>NNMC</t>
  </si>
  <si>
    <t>24</t>
  </si>
  <si>
    <t>WNMU</t>
  </si>
  <si>
    <t>30</t>
  </si>
  <si>
    <t>ENMU-RO</t>
  </si>
  <si>
    <t>31</t>
  </si>
  <si>
    <t>ENMU-RU</t>
  </si>
  <si>
    <t>32</t>
  </si>
  <si>
    <t>NMSU-AL</t>
  </si>
  <si>
    <t>33</t>
  </si>
  <si>
    <t>NMSU-CA</t>
  </si>
  <si>
    <t>34</t>
  </si>
  <si>
    <t>NMSU-DA</t>
  </si>
  <si>
    <t>35</t>
  </si>
  <si>
    <t>NMSU-GR</t>
  </si>
  <si>
    <t>36</t>
  </si>
  <si>
    <t>UNM-GA</t>
  </si>
  <si>
    <t>37</t>
  </si>
  <si>
    <t>UNM-LA</t>
  </si>
  <si>
    <t>38</t>
  </si>
  <si>
    <t>UNM-TA</t>
  </si>
  <si>
    <t>39</t>
  </si>
  <si>
    <t>UNM-VA</t>
  </si>
  <si>
    <t>40</t>
  </si>
  <si>
    <t>CNM</t>
  </si>
  <si>
    <t>42</t>
  </si>
  <si>
    <t>CCC</t>
  </si>
  <si>
    <t>43</t>
  </si>
  <si>
    <t>LCC</t>
  </si>
  <si>
    <t>44</t>
  </si>
  <si>
    <t>MCC</t>
  </si>
  <si>
    <t>45</t>
  </si>
  <si>
    <t>NMJC</t>
  </si>
  <si>
    <t>46</t>
  </si>
  <si>
    <t>SJC</t>
  </si>
  <si>
    <t>47</t>
  </si>
  <si>
    <t>SFCC</t>
  </si>
  <si>
    <t>Total</t>
  </si>
  <si>
    <t>Research</t>
  </si>
  <si>
    <t>Comprehensive</t>
  </si>
  <si>
    <t>Independent CC</t>
  </si>
  <si>
    <t>Branch Campus</t>
  </si>
  <si>
    <t>OVERALL</t>
  </si>
  <si>
    <t>Sector</t>
  </si>
  <si>
    <t>Support Services per Credit Hour:</t>
  </si>
  <si>
    <t>3</t>
  </si>
  <si>
    <t>2</t>
  </si>
  <si>
    <t>1</t>
  </si>
  <si>
    <t>Graduate</t>
  </si>
  <si>
    <t>Upper</t>
  </si>
  <si>
    <t>Lower</t>
  </si>
  <si>
    <t>Tier</t>
  </si>
  <si>
    <t>Formula Cost Factors</t>
  </si>
  <si>
    <t>Original Formula Cost Factors</t>
  </si>
  <si>
    <t>Weighted Value</t>
  </si>
  <si>
    <t>Tier 3</t>
  </si>
  <si>
    <t>Scale Factor</t>
  </si>
  <si>
    <t>Tier 2</t>
  </si>
  <si>
    <t>Two-Year</t>
  </si>
  <si>
    <t>Tier 1</t>
  </si>
  <si>
    <t>Comp</t>
  </si>
  <si>
    <t>6-08</t>
  </si>
  <si>
    <t>6-06</t>
  </si>
  <si>
    <t>5-18</t>
  </si>
  <si>
    <t>5-17</t>
  </si>
  <si>
    <t>4-07</t>
  </si>
  <si>
    <t>3-05</t>
  </si>
  <si>
    <t>2-03</t>
  </si>
  <si>
    <t>1-04</t>
  </si>
  <si>
    <t>1-02</t>
  </si>
  <si>
    <t>1-01</t>
  </si>
  <si>
    <t>Post MA</t>
  </si>
  <si>
    <t>Post Bach</t>
  </si>
  <si>
    <t>1st Prof</t>
  </si>
  <si>
    <t>Doctorate</t>
  </si>
  <si>
    <t xml:space="preserve"> 2-4 Years</t>
  </si>
  <si>
    <t xml:space="preserve"> 1-2 Years</t>
  </si>
  <si>
    <t>&lt;1 Year</t>
  </si>
  <si>
    <t>Grad Cert</t>
  </si>
  <si>
    <t>Doctoral</t>
  </si>
  <si>
    <t>Master Degree</t>
  </si>
  <si>
    <t>Bach Degree</t>
  </si>
  <si>
    <t>Assoc Degree</t>
  </si>
  <si>
    <t>Certificates</t>
  </si>
  <si>
    <t>Dollars per Award Level by Award Program Tier Level</t>
  </si>
  <si>
    <t>All Others</t>
  </si>
  <si>
    <t>TOTAL Dollars</t>
  </si>
  <si>
    <t>TOTAL SCH</t>
  </si>
  <si>
    <t>SCH EndOfCrse</t>
  </si>
  <si>
    <t>Level</t>
  </si>
  <si>
    <t>SFCC - Main</t>
  </si>
  <si>
    <t>48</t>
  </si>
  <si>
    <t>SJC - Main</t>
  </si>
  <si>
    <t>NMJC - Main</t>
  </si>
  <si>
    <t>MCC - Main</t>
  </si>
  <si>
    <t>LCC - Main</t>
  </si>
  <si>
    <t>CCC - Main</t>
  </si>
  <si>
    <t>CNM - Main</t>
  </si>
  <si>
    <t>UNM - Valencia Branch</t>
  </si>
  <si>
    <t>UNM - Taos Branch</t>
  </si>
  <si>
    <t>29</t>
  </si>
  <si>
    <t>UNM - Los Alamos Branch</t>
  </si>
  <si>
    <t>28</t>
  </si>
  <si>
    <t>UNM - Gallup Branch</t>
  </si>
  <si>
    <t>27</t>
  </si>
  <si>
    <t>NMSU - Grants Branch</t>
  </si>
  <si>
    <t>26</t>
  </si>
  <si>
    <t>NMSU - Dona Ana Branch</t>
  </si>
  <si>
    <t>25</t>
  </si>
  <si>
    <t>NMSU - Carlsbad Branch</t>
  </si>
  <si>
    <t>NMSU - Alamogordo Branch</t>
  </si>
  <si>
    <t>ENMU - Ruidoso Branch</t>
  </si>
  <si>
    <t>ENMU - Roswell Branch</t>
  </si>
  <si>
    <t>20</t>
  </si>
  <si>
    <t>WNMU - Main</t>
  </si>
  <si>
    <t>NNMC - Main</t>
  </si>
  <si>
    <t>NMHU - Main</t>
  </si>
  <si>
    <t>ENMU - Main</t>
  </si>
  <si>
    <t>10</t>
  </si>
  <si>
    <t>UNM - Main</t>
  </si>
  <si>
    <t>03</t>
  </si>
  <si>
    <t>NMSU - Main</t>
  </si>
  <si>
    <t>02</t>
  </si>
  <si>
    <t>NMIMT - Main</t>
  </si>
  <si>
    <t>01</t>
  </si>
  <si>
    <t>tier</t>
  </si>
  <si>
    <t>InstitutionName</t>
  </si>
  <si>
    <t>sortorder</t>
  </si>
  <si>
    <t>Total Federal + Grants &amp; Contracts</t>
  </si>
  <si>
    <t>Non-government Grants &amp; Contracts</t>
  </si>
  <si>
    <t>Non FA Federal Awards</t>
  </si>
  <si>
    <t>Private Grants &amp; Contracts</t>
  </si>
  <si>
    <t>NM Tech</t>
  </si>
  <si>
    <t>(=) Non FA Federal Awards</t>
  </si>
  <si>
    <t>(-) Financial Aid (FA)</t>
  </si>
  <si>
    <t>Total SEFA</t>
  </si>
  <si>
    <t>Inst</t>
  </si>
  <si>
    <t>Linked to Raw_Award_Data Tab</t>
  </si>
  <si>
    <t>Base Redistributed by Outcomes</t>
  </si>
  <si>
    <t>New Money</t>
  </si>
  <si>
    <t xml:space="preserve">CHART </t>
  </si>
  <si>
    <t>$</t>
  </si>
  <si>
    <t>%</t>
  </si>
  <si>
    <t xml:space="preserve">$ </t>
  </si>
  <si>
    <t xml:space="preserve">Dual Credit </t>
  </si>
  <si>
    <t xml:space="preserve">Research </t>
  </si>
  <si>
    <t xml:space="preserve">Total Mission Measure Funding </t>
  </si>
  <si>
    <t>How much of the total mission measure funding will go towards each mission measure?</t>
  </si>
  <si>
    <t>See Below.</t>
  </si>
  <si>
    <t>Sector Mission Measures</t>
  </si>
  <si>
    <t>End of Course Student Credit Hours (EOC SCH)</t>
  </si>
  <si>
    <t xml:space="preserve">Awards to Financially At-Risk Students </t>
  </si>
  <si>
    <t>STEMH Awards</t>
  </si>
  <si>
    <t xml:space="preserve">Total Awards </t>
  </si>
  <si>
    <t>Total Performance Funding</t>
  </si>
  <si>
    <t xml:space="preserve">Performance Funding to be Distributed by the Total Awards Measure </t>
  </si>
  <si>
    <t xml:space="preserve">Three-Year Averages of Total Awards Data </t>
  </si>
  <si>
    <t xml:space="preserve">Contribution to the Aggregate Average Total Awards   </t>
  </si>
  <si>
    <t>Distribution of Total Awards Funding, by each Institution's Contribution to the Aggregate Average Total Awards</t>
  </si>
  <si>
    <t>RESEARCH TOTAL</t>
  </si>
  <si>
    <t xml:space="preserve">COMP. TOTAL </t>
  </si>
  <si>
    <t>CC TOTAL</t>
  </si>
  <si>
    <t xml:space="preserve">Awards Matrices for the Awards to Financially At-Risk Students Outcome Measure </t>
  </si>
  <si>
    <t xml:space="preserve">Awards Matrices for the STEMH Awards Outcome Measure </t>
  </si>
  <si>
    <t xml:space="preserve">Awards Matrices for Total Awards Outcome Measure </t>
  </si>
  <si>
    <t xml:space="preserve">RESEARCH TOTAL </t>
  </si>
  <si>
    <t>COMP. TOTAL</t>
  </si>
  <si>
    <t>RESEARCH</t>
  </si>
  <si>
    <t>COMP.</t>
  </si>
  <si>
    <t>CCs</t>
  </si>
  <si>
    <t xml:space="preserve">Three-Year Averages of STEMH Awards Data </t>
  </si>
  <si>
    <t xml:space="preserve">Contribution to the Aggregate Average STEMH Awards   </t>
  </si>
  <si>
    <t xml:space="preserve">Performance Funding to be Distributed by the STEMH Awards Measure </t>
  </si>
  <si>
    <t xml:space="preserve">CCs TOTAL </t>
  </si>
  <si>
    <t xml:space="preserve">Three-Year Averages of At-Risk Awards Data </t>
  </si>
  <si>
    <t xml:space="preserve">Contribution to the Aggregate Average At-Risk Awards   </t>
  </si>
  <si>
    <t xml:space="preserve">Performance Funding to be Distributed by the At-Risk Awards Measure </t>
  </si>
  <si>
    <t xml:space="preserve">Awards Matrix for the End of Course Student Credit Hours Outcome Measure </t>
  </si>
  <si>
    <t>Each Institution's Contribution to the Aggregate EOC SCH                     3-Year Average</t>
  </si>
  <si>
    <t xml:space="preserve">Three-Year Averages of the                                                               EOC SCH Estimated Dollar Values </t>
  </si>
  <si>
    <t>Performance Funding to be Distributed by the EOC SCH Outcomes Measure</t>
  </si>
  <si>
    <t>At-Risk Award Data,                                                           after being weighted then normalized (scaled down) via the At-Risk Awards Matrix</t>
  </si>
  <si>
    <t>Distribution of At-Risk Awards Funding, by each Institution's Contribution to the Aggregate 3-Year Average At-Risk Awards</t>
  </si>
  <si>
    <t>Distribution of STEMH Awards Funding, by each Institution's Contribution to the Aggregate 3-Year Average STEMH Awards</t>
  </si>
  <si>
    <t>Distribution of EOC SCH Funding, by each institution's contribution to the Aggregate 3-Year Average EOC SCH Dollar Value</t>
  </si>
  <si>
    <t xml:space="preserve">Sector </t>
  </si>
  <si>
    <t xml:space="preserve">Comprehensive </t>
  </si>
  <si>
    <t>CCs TOTAL</t>
  </si>
  <si>
    <t>3-Year Average of Private Grants &amp; Contracts and Federal (Non-Fianancial Aid) Awards</t>
  </si>
  <si>
    <t xml:space="preserve">Each Institution's Contribution to the Aggregate Average Research Dollars </t>
  </si>
  <si>
    <t>Performance Funding to be Distributed by the Research Outcomes Measure</t>
  </si>
  <si>
    <t>Distribution of Research Performance Funding, by each institution's contribution to the Aggregate 3-Year Average Research Dollars</t>
  </si>
  <si>
    <t xml:space="preserve">To be distributed among all institutions </t>
  </si>
  <si>
    <t>To be distributed among Research Institutions</t>
  </si>
  <si>
    <t>To be distributed among Comp. Institutions</t>
  </si>
  <si>
    <t xml:space="preserve">To be distributed among CCs and Comps. </t>
  </si>
  <si>
    <t>Table 3. Total Federal (Non-Financal Aid) Awards + Grants &amp; Contracts to Research Institutions</t>
  </si>
  <si>
    <t>STEP 4d - Where the Performance Funding set aside for the EOC SCH Outcome Measure is distributed among the Institutions.</t>
  </si>
  <si>
    <t>STEP 4c - Where the Performance Funding set aside for the At-Risk Awards Outcome Measure is distributed among the Institutions.</t>
  </si>
  <si>
    <t>STEP 4b - Where the Performance Funding set aside for the STEMH Awards Outcome Measure is distributed among the Institutions.</t>
  </si>
  <si>
    <t>STEP 4a - Where the Performance Funding set aside for the Total Awards Outcome Measure is distributed among the Institutions.</t>
  </si>
  <si>
    <t xml:space="preserve">Total MP30  </t>
  </si>
  <si>
    <t>TOTAL</t>
  </si>
  <si>
    <t>STEP 4f - Where the Performance Funding set aside for the Momentum Points 30 (MP30) Mission Measure is distributed among the Comprehensive Universities and the Community Colleges.</t>
  </si>
  <si>
    <t xml:space="preserve">Total MP60  </t>
  </si>
  <si>
    <t>STEP 4g - Where the Performance Funding set aside for the Momentum Points 60 (MP60) Mission Measure is distributed among the Comprehensive Universities.</t>
  </si>
  <si>
    <t xml:space="preserve"> Dual Credit End-Of-Course Student Credit Hours</t>
  </si>
  <si>
    <t>Estimated Tuition Value of the 3-Year Average Dual Credit EOC SCH</t>
  </si>
  <si>
    <t>Estimated Tuition Value                    of 3-Year Average                               Dual Credit EOC SCH</t>
  </si>
  <si>
    <t>Each Institution's Contribution to the Aggregate 3-Year                   Estimated Tuition Value of         Dual Credit EOC SCH</t>
  </si>
  <si>
    <t>Comprehensive University Total</t>
  </si>
  <si>
    <t>STEP 4h - Where the Performance Funding set aside for the Dual Credit Mission Measure is distributed among the Comprehensive Universities and Community Colleges.</t>
  </si>
  <si>
    <t>STEMH Awards Funding</t>
  </si>
  <si>
    <t>At-Risk Student Awards Funding</t>
  </si>
  <si>
    <t xml:space="preserve">EOC SCH Funding </t>
  </si>
  <si>
    <t>Research Mission Measure Funding</t>
  </si>
  <si>
    <t xml:space="preserve">MP30 Mission Measure Funding </t>
  </si>
  <si>
    <t>Dual Credit Mission Measure Funding</t>
  </si>
  <si>
    <t>MP60 Mission Measure Funding</t>
  </si>
  <si>
    <t>DATA -Available Financial Data for the Research Sector Mission Measure</t>
  </si>
  <si>
    <t>STARTING POINT - Knowing the Formula I&amp;G State Funding from the Previous Fiscal Year.</t>
  </si>
  <si>
    <t>Protected Base Funding from Previous Fiscal Year</t>
  </si>
  <si>
    <t xml:space="preserve">DATA: Where the "total dollar value" for each institution's delivered End-of-Course Student Credit Hours (EOC SCH) is estimated by multipling the EOC SCH by the corresponding values in the SCH Matrix (See the "Data - Award Matrices" Tab).   </t>
  </si>
  <si>
    <t>DATA - Where the raw awards data (for each award type and tier) is compiled, multiplied by the values in its corresponding awards matrix, and then normalized (scaled down) by the "scale factor" value by the awards matrix for total awards (See the "Data - Awards Matrices" Tab).</t>
  </si>
  <si>
    <t>Data Type</t>
  </si>
  <si>
    <t xml:space="preserve">Raw Awards Data </t>
  </si>
  <si>
    <t xml:space="preserve">Weighted Awards Data </t>
  </si>
  <si>
    <t xml:space="preserve">Institution Total </t>
  </si>
  <si>
    <t>DATA - Where the raw STEMH awards data (for each award type and tier) is compiled, multiplied by the values in its corresponding awards matrix, and then normalized (scaled down) by the "scale factor" value by the awards matrix for STEMH awards (See the "Data - Awards Matrices" Tab).</t>
  </si>
  <si>
    <t>Distribution of Dual Credit Funding, by each Institution's Contribution to the Aggregate Dual Credit Estimate</t>
  </si>
  <si>
    <t>These are the matrices used to calculate weight values for each award category.</t>
  </si>
  <si>
    <t>Pre-Matrix</t>
  </si>
  <si>
    <t xml:space="preserve">Post-Matrix </t>
  </si>
  <si>
    <t xml:space="preserve">RAW STEMH AWARDEE DATA </t>
  </si>
  <si>
    <t xml:space="preserve">RAW TOTAL AWARDEE DATA </t>
  </si>
  <si>
    <t xml:space="preserve">RAW FINANCIALLY AT-RISK AWARDEE DATA </t>
  </si>
  <si>
    <t>AY13-14</t>
  </si>
  <si>
    <t>FY17 Dollar Calculation</t>
  </si>
  <si>
    <t>AY2014-15 EOC SCH</t>
  </si>
  <si>
    <r>
      <t xml:space="preserve"> FY17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</si>
  <si>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AY12-13</t>
  </si>
  <si>
    <t>AY14-15</t>
  </si>
  <si>
    <t>STEP 1 - Where the Percentages for New Money and Performance/Outcomes Funding are set and, in turn, determine the inputs into the Formula.</t>
  </si>
  <si>
    <t>Total Awards Funding</t>
  </si>
  <si>
    <t>Research Matrix</t>
  </si>
  <si>
    <t>All Others Matrix</t>
  </si>
  <si>
    <t xml:space="preserve">Comprehensive Matrix </t>
  </si>
  <si>
    <t>Comprehensive Matrix</t>
  </si>
  <si>
    <t>All Others - Total Award Matrix Scale Factor</t>
  </si>
  <si>
    <t>Research - Total Award Matrix Scale Factor</t>
  </si>
  <si>
    <t>Research - STEMH Award Matrix Scale Factor</t>
  </si>
  <si>
    <t>Research - At-Risk Award Matrix Scale Factor</t>
  </si>
  <si>
    <t>Comp - STEMH Award Matrix Scale Factor</t>
  </si>
  <si>
    <t>Two-Year - STEMH Award Matrix Scale Factor</t>
  </si>
  <si>
    <t>Comp - At-Risk Award Matrix Scale Factor</t>
  </si>
  <si>
    <t>Two-Year - At-Risk Award Matrix Scale Factor</t>
  </si>
  <si>
    <t>UNM's current unscaled 3-Year Average Weighted Total Award Value for Each Total Awards Matrix</t>
  </si>
  <si>
    <t>UNM's current unscaled 3-Year Average Weighted Total Award Value for Each At-Risk Award Matrix</t>
  </si>
  <si>
    <t>UNM's current unscaled 3-Year Average Weighted Total Award Value for Each STEMH Award Matrix</t>
  </si>
  <si>
    <t>UNM's Performance Data is run through each Matrix, then each Result is divided by 1,000 to Arrive at a Scale Factor for each Matrix.</t>
  </si>
  <si>
    <t xml:space="preserve">Calculations for Determining the Scale Factors used to Normalize (Scale) All Weighted Award Data </t>
  </si>
  <si>
    <t>2015</t>
  </si>
  <si>
    <t>AY15-16</t>
  </si>
  <si>
    <r>
      <t xml:space="preserve"> FY18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</si>
  <si>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FY18 End-of-Course Student Credit Hours (EOC SCH) from NM Higher Education Dept. Data Editing and Reporting (eDEAR) System.</t>
  </si>
  <si>
    <t>AY2015-16 EOC SCH</t>
  </si>
  <si>
    <t>FY18 Dollar Calculation</t>
  </si>
  <si>
    <t xml:space="preserve">Fall              2015 </t>
  </si>
  <si>
    <t>Spring        2016</t>
  </si>
  <si>
    <t>Summer     2015</t>
  </si>
  <si>
    <t>Spring     2015</t>
  </si>
  <si>
    <t>Summer     2014</t>
  </si>
  <si>
    <t>Fall             2014</t>
  </si>
  <si>
    <t>Spring          2014</t>
  </si>
  <si>
    <r>
      <rPr>
        <sz val="48"/>
        <color theme="1"/>
        <rFont val="Wingdings"/>
        <charset val="2"/>
      </rPr>
      <t>ï</t>
    </r>
    <r>
      <rPr>
        <b/>
        <sz val="14"/>
        <color theme="1"/>
        <rFont val="Times New Roman"/>
        <family val="1"/>
      </rPr>
      <t>Adjust these Percentages</t>
    </r>
    <r>
      <rPr>
        <b/>
        <sz val="12"/>
        <color theme="1"/>
        <rFont val="Times New Roman"/>
        <family val="1"/>
      </rPr>
      <t xml:space="preserve"> </t>
    </r>
    <r>
      <rPr>
        <b/>
        <sz val="72"/>
        <color theme="1"/>
        <rFont val="Wingdings"/>
        <charset val="2"/>
      </rPr>
      <t xml:space="preserve"> </t>
    </r>
  </si>
  <si>
    <t xml:space="preserve">Research Institution Dual Credit (not counted for Dual Credit Measure in Formula) </t>
  </si>
  <si>
    <t>2015-16 5-18</t>
  </si>
  <si>
    <t>Proportion of Total I&amp;G Funding</t>
  </si>
  <si>
    <t>Two-Year Matrix (Comprehensive Sector Scale Factor is applied to Two Year Sector Matrices)</t>
  </si>
  <si>
    <t>2016-17</t>
  </si>
  <si>
    <r>
      <t xml:space="preserve">Total Private (Non-Government) Grants &amp; Contracts and Federal (Non-Financial Aid) Awards, </t>
    </r>
    <r>
      <rPr>
        <b/>
        <sz val="10"/>
        <rFont val="Palatino Linotype"/>
        <family val="1"/>
      </rPr>
      <t>Most Recent Available Data</t>
    </r>
  </si>
  <si>
    <t>2016</t>
  </si>
  <si>
    <t>Summer 2016</t>
  </si>
  <si>
    <t xml:space="preserve">Fall                  2016 </t>
  </si>
  <si>
    <t>Spring            2017</t>
  </si>
  <si>
    <t>AY16-17</t>
  </si>
  <si>
    <t>AY2016-17 EOC SCH</t>
  </si>
  <si>
    <t>FY19 Dollar Calculation</t>
  </si>
  <si>
    <r>
      <t xml:space="preserve"> FY19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</si>
  <si>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FY19 End-of-Course Student Credit Hours (EOC SCH) from NM Higher Education Dept. Data Editing and Reporting (eDEAR) System.</t>
  </si>
  <si>
    <t>End-of-Course Student Credit Hours Estimated Dollar Values (EOC SCH multiplied by the dollar values in the SCH Matrix)</t>
  </si>
  <si>
    <t>Base Funding from Prior Fiscal Year</t>
  </si>
  <si>
    <t>Step 0, Column B</t>
  </si>
  <si>
    <t>End-of-Course Student Credit Hours for the most recent completed academic year</t>
  </si>
  <si>
    <t>Total Awards</t>
  </si>
  <si>
    <t>RAW DATA-Awards, Columns D through AQ</t>
  </si>
  <si>
    <t>RAW DATA AY2016-17, Columns D through F</t>
  </si>
  <si>
    <t xml:space="preserve">STEMH Awards </t>
  </si>
  <si>
    <t>RAW DATA-STEMH, Columns D through AQ</t>
  </si>
  <si>
    <t>At-Risk Awards</t>
  </si>
  <si>
    <t>RAW DATA-At-Risk, Columns D through AQ</t>
  </si>
  <si>
    <t>Research Mission Measure Data</t>
  </si>
  <si>
    <t>Calculation</t>
  </si>
  <si>
    <t>Research HEI Annual Audited Financial Reports</t>
  </si>
  <si>
    <t>Dual Credit Mission Measure Data</t>
  </si>
  <si>
    <t>Step4h - Dual Credit $ Distribu., Column H</t>
  </si>
  <si>
    <t>MP30 Mission Measure Data</t>
  </si>
  <si>
    <t>Step4f - MP30$ Distribu.,                  Columns C through Y</t>
  </si>
  <si>
    <t>MP60 Mission Measure Data</t>
  </si>
  <si>
    <t>Step4g - MP60$ Distribu.,                  Columns B through L</t>
  </si>
  <si>
    <t>Data Source:</t>
  </si>
  <si>
    <t>Data Input</t>
  </si>
  <si>
    <t xml:space="preserve">Plug Data into: </t>
  </si>
  <si>
    <t xml:space="preserve">DATA- Research Mission Measure, Column N </t>
  </si>
  <si>
    <t>Chaptered Law - Secretary of State Website.</t>
  </si>
  <si>
    <t>HED P&amp;R Division</t>
  </si>
  <si>
    <t>2017-18</t>
  </si>
  <si>
    <t>NMIMT</t>
  </si>
  <si>
    <t>The dollar value of expenditures based on out-of-state dollars that come to New Mexico as a result of the work of New Mexico’s research universities. From each research university’s Audited Annual Financial Report, subtract “Total Student Financial Aid” from “Total Federal Awards” and then add “Non-governmental grants and contracts” for UNM and NMSU, and “Private grants and contracts” for NMT. The “Total Student Financial Aid” and “Total Federal Awards” data is in the Schedule of Expenditures of Federal Awards (SEFA). The “Non-governmental grants and contracts” and “Private grants and contracts” data is in the Statement of Revenues, Expenses, and Changes in Net Assets (SRECNA).  For FY16 and forward, Student Direct Loans are subtracted from the Total Student Aid Cluster to remain consistent with prior reporting years.</t>
  </si>
  <si>
    <t>AY17-18</t>
  </si>
  <si>
    <t>AY2017-18 EOC SCH</t>
  </si>
  <si>
    <t>Spring            2018</t>
  </si>
  <si>
    <t xml:space="preserve">Fall                  2017 </t>
  </si>
  <si>
    <t>Summer 2017</t>
  </si>
  <si>
    <t xml:space="preserve">AY17-18 Enrollment EOC SCH Total     Dollar Values </t>
  </si>
  <si>
    <t>Summer       2017</t>
  </si>
  <si>
    <t>Fall                  2017</t>
  </si>
  <si>
    <t>Summer          2017</t>
  </si>
  <si>
    <t>Subtotal UNM and Branches</t>
  </si>
  <si>
    <t>Subtotal NMSU and Branches</t>
  </si>
  <si>
    <t>Subtotal ENMU and Branches</t>
  </si>
  <si>
    <t>Independent Community College Total</t>
  </si>
  <si>
    <t>Subtotal non-branch Universities</t>
  </si>
  <si>
    <t>2016-17 1-01</t>
  </si>
  <si>
    <t>2016-17 6-08</t>
  </si>
  <si>
    <t>2016-17 6-06</t>
  </si>
  <si>
    <t>2016-17 5-17</t>
  </si>
  <si>
    <t>2016-17 4-07</t>
  </si>
  <si>
    <t>2016-17 3-05</t>
  </si>
  <si>
    <t>2016-17 2-03</t>
  </si>
  <si>
    <t>2016-17 1-04</t>
  </si>
  <si>
    <t>2016-16 1-02</t>
  </si>
  <si>
    <t>2017-18 1-01</t>
  </si>
  <si>
    <t>2017-18 1-02</t>
  </si>
  <si>
    <t>2017-18 1-04</t>
  </si>
  <si>
    <t>2017-18 2-03</t>
  </si>
  <si>
    <t>2017-18 3-05</t>
  </si>
  <si>
    <t>2017-18 4-07</t>
  </si>
  <si>
    <t>2017-18 5-17</t>
  </si>
  <si>
    <t>2017-18 5-18</t>
  </si>
  <si>
    <t>2017-18 6-06</t>
  </si>
  <si>
    <t>2017-18 6-08</t>
  </si>
  <si>
    <t>2017</t>
  </si>
  <si>
    <t>DATA - Where the raw At-Risk awards data (for each award type and tier) is compiled, multiplied by the values in its corresponding awards matrix, and then normalized (scaled down) by the "scale factor" value by the awards matrix for At-Risk awards (See the "Data - Awards Matrices" Tab).</t>
  </si>
  <si>
    <t xml:space="preserve"> I&amp;G Funding                  </t>
  </si>
  <si>
    <t>Post - Formula Adjustment - 1.32% SFC Add</t>
  </si>
  <si>
    <t>2018-19</t>
  </si>
  <si>
    <t>2018</t>
  </si>
  <si>
    <t>Summer 2018</t>
  </si>
  <si>
    <t>Spring            2019</t>
  </si>
  <si>
    <t>Spring           2017</t>
  </si>
  <si>
    <t>Fall                  2018</t>
  </si>
  <si>
    <t>Summer          2018</t>
  </si>
  <si>
    <t>AY18-19</t>
  </si>
  <si>
    <t>2018-19 1-01</t>
  </si>
  <si>
    <t>2018-19 1-02</t>
  </si>
  <si>
    <t>2018-19 2-03</t>
  </si>
  <si>
    <t>2018-19 3-05</t>
  </si>
  <si>
    <t>2018-19 4-07</t>
  </si>
  <si>
    <t>2018-19 5-17</t>
  </si>
  <si>
    <t>2018-19 5-18</t>
  </si>
  <si>
    <t>2018-19 6-06</t>
  </si>
  <si>
    <t>2018-19 6-08</t>
  </si>
  <si>
    <t>2018-19 1-04</t>
  </si>
  <si>
    <t xml:space="preserve">direct </t>
  </si>
  <si>
    <t>AY2018-19 EOC SCH</t>
  </si>
  <si>
    <r>
      <t xml:space="preserve"> FY20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</si>
  <si>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FY20 End-of-Course Student Credit Hours (EOC SCH) from NM Higher Education Dept. Data Editing and Reporting (eDEAR) System.</t>
  </si>
  <si>
    <t>FY21 Dollar Calculation</t>
  </si>
  <si>
    <t>FY20 Dollar Calculation</t>
  </si>
  <si>
    <t xml:space="preserve">AY18-19 Enrollment EOC SCH Total     Dollar Values </t>
  </si>
  <si>
    <t xml:space="preserve">Fall                  2018 </t>
  </si>
  <si>
    <t>NOTE : EFC CAP = $5,576 FY18-19 ONLY</t>
  </si>
  <si>
    <t>RAW EOC SCH AY2019-20</t>
  </si>
  <si>
    <t>2019</t>
  </si>
  <si>
    <t>History</t>
  </si>
  <si>
    <t>2019-20</t>
  </si>
  <si>
    <t>Average At-Risk Awards
2017-18 to
2019-20</t>
  </si>
  <si>
    <t xml:space="preserve">AY19-20 Enrollment EOC SCH Total     Dollar Values </t>
  </si>
  <si>
    <t>FY22 Dollar Calculation</t>
  </si>
  <si>
    <r>
      <t xml:space="preserve"> FY21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</si>
  <si>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AY2019-20 EOC SCH</t>
  </si>
  <si>
    <t>FY15 End-of-Course Student Credit Hours (EOC SCH) from NM Higher Education Dept. Data Editing and Reporting (eDEAR) System.</t>
  </si>
  <si>
    <t>FY16 End-of-Course Student Credit Hours (EOC SCH) from NM Higher Education Dept. Data Editing and Reporting (eDEAR) System.</t>
  </si>
  <si>
    <t>2019-20 1-01</t>
  </si>
  <si>
    <t>2019-20 1-02</t>
  </si>
  <si>
    <t>2019-20 1-04</t>
  </si>
  <si>
    <t>2019-20 2-03</t>
  </si>
  <si>
    <t>2019-20 3-05</t>
  </si>
  <si>
    <t>2019-20 4-07</t>
  </si>
  <si>
    <t>2019-20 5-17</t>
  </si>
  <si>
    <t>2019-20 5-18</t>
  </si>
  <si>
    <t>2019-20 6-06</t>
  </si>
  <si>
    <t>2019-20 6-08</t>
  </si>
  <si>
    <t>AY19-20</t>
  </si>
  <si>
    <t>Spring            2020</t>
  </si>
  <si>
    <t>Summer          2019</t>
  </si>
  <si>
    <t>Fall                  2019</t>
  </si>
  <si>
    <t>Summer 2019</t>
  </si>
  <si>
    <t>RAW EOC SCH AY2020-21</t>
  </si>
  <si>
    <t>2020-21</t>
  </si>
  <si>
    <t>3-Yr Average 2018-2020</t>
  </si>
  <si>
    <t xml:space="preserve"> FY22 SCH Dollar Values                                                  (EOC SCH data multiplied by the SCH Matrix values for SCH weightings and student fees)                                            The "TOTAL Dollars" value for each institution is used for the SCH Outcome Measure. </t>
  </si>
  <si>
    <t>FY21 End-of-Course Student Credit Hours (EOC SCH) from NM Higher Education Dept. Data Editing and Reporting (eDEAR) System.</t>
  </si>
  <si>
    <r>
      <t xml:space="preserve"> FY23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</si>
  <si>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AY2020-21 EOC SCH</t>
  </si>
  <si>
    <t>FY23 Dollar Calculation</t>
  </si>
  <si>
    <t xml:space="preserve">FY23 Funding distributed by each Performance-Outcomes Measure  </t>
  </si>
  <si>
    <t xml:space="preserve">FY23 Performance Funding </t>
  </si>
  <si>
    <t xml:space="preserve">Total FY23 I&amp;G Formula Funding </t>
  </si>
  <si>
    <t>Change in I&amp;G Funding from FY22 Budget</t>
  </si>
  <si>
    <t>Percentage Change FY22 to FY23</t>
  </si>
  <si>
    <t>FY22 Funding into the Formula for FY23</t>
  </si>
  <si>
    <t>Percent Distribution FY22 Formula Funding</t>
  </si>
  <si>
    <t xml:space="preserve">Adjustable Percentages that                                                     Determine the Inputs into the FY23 Formula </t>
  </si>
  <si>
    <t>New Money for FY23</t>
  </si>
  <si>
    <t>Total FY23 I&amp;G</t>
  </si>
  <si>
    <t>Total Estimated FY23 I&amp;G</t>
  </si>
  <si>
    <t xml:space="preserve">FY23 I&amp;G to go Through Outcome Measures </t>
  </si>
  <si>
    <t>FY23 Formula I&amp;G</t>
  </si>
  <si>
    <t xml:space="preserve">FY22 Base Funding to go through Performance Measures </t>
  </si>
  <si>
    <t>How does the Total I&amp;G Funding change from FY22 to FY23?</t>
  </si>
  <si>
    <t>FY22 I&amp;G Base</t>
  </si>
  <si>
    <t xml:space="preserve">How much of the Total FY22 Funding will go through Outcomes Measures? </t>
  </si>
  <si>
    <t>FY22 Base</t>
  </si>
  <si>
    <t>What happens to the FY22 "Base" Funding in the FY23 Formula?</t>
  </si>
  <si>
    <t xml:space="preserve">FY22 I&amp;G Base </t>
  </si>
  <si>
    <t xml:space="preserve">Protected FY22 Base in FY23 Formula </t>
  </si>
  <si>
    <t xml:space="preserve">FY22 I&amp;G Base that is Redistributed based on Performance Outcomes </t>
  </si>
  <si>
    <t xml:space="preserve">What will go through the FY23 Formula? </t>
  </si>
  <si>
    <t>Protected FY22 Base Funding</t>
  </si>
  <si>
    <t>Total Awards Data,                                                                                after being weighted then normalized (scaled down)                             via the Total Awards Matrices                                                      (See "Data -Total Awards Tab")</t>
  </si>
  <si>
    <t>CertificARes</t>
  </si>
  <si>
    <t>AY20-21</t>
  </si>
  <si>
    <t>FY22 (Resident Undergrad Part Time) Tuition Rate per SCH</t>
  </si>
  <si>
    <t>Spring            2021</t>
  </si>
  <si>
    <t>Summer          2020</t>
  </si>
  <si>
    <t>Fall                  2020</t>
  </si>
  <si>
    <t>Summer 2020</t>
  </si>
  <si>
    <t>2020</t>
  </si>
  <si>
    <t xml:space="preserve">AY20-21 Enrollment EOC SCH Total     Dollar Values </t>
  </si>
  <si>
    <t>EOC SCH Dollar Value                          3-Year Averages                        AY18-19 Through AY20-21</t>
  </si>
  <si>
    <t xml:space="preserve">At-Risk Awards Data used in the FY23 Formula </t>
  </si>
  <si>
    <t xml:space="preserve">STEMH Award Data, after being weighted then normalized (scaled down) via the STEMH Awards Matrix                                                </t>
  </si>
  <si>
    <t>Average STEMH Awards
2018-19 to
2020-21</t>
  </si>
  <si>
    <t xml:space="preserve">STEMH Awards Data used in the FY23 Formula </t>
  </si>
  <si>
    <t xml:space="preserve">End-of-Course SCH Data to be used in the FY23 Formula </t>
  </si>
  <si>
    <t>3-Year Average 2018 through 2020</t>
  </si>
  <si>
    <t xml:space="preserve">Research Dollar Data to be used in the FY23 Formula </t>
  </si>
  <si>
    <t>Each Institution's Contribution to the Total MP30 points from Spring 2014 through Spring 2021</t>
  </si>
  <si>
    <t xml:space="preserve">MP30 Data to be used in the FY23 Formula </t>
  </si>
  <si>
    <t>Performance Funding to be distributed by each institution's contribution to the Aggregate MP30 points from Spring 2014 through Spring 2021</t>
  </si>
  <si>
    <t>Distribution of MP30 Performance Funding, by each Institution's Contribution to the Aggregate MP30 points from Spring 2014 through Spring 2021</t>
  </si>
  <si>
    <t>Each Institution's Contribution to the Total MP60 points from Spring 2017 through Spring 2021</t>
  </si>
  <si>
    <t xml:space="preserve">MP60 Data to be used in the FY23 Formula </t>
  </si>
  <si>
    <t>Performance Funding to be distributed by each institution's contribution to the Aggregate MP60 points from Spring 2017 through Spring 2021</t>
  </si>
  <si>
    <t>Distribution of MP60 Performance Funding, by each Institution's Contribution to the Aggregate MP60 points from Spring 2017 through Spring 2021</t>
  </si>
  <si>
    <t>Dual Credit EOC SCH              Data to be used in                                             the FY23 Formula</t>
  </si>
  <si>
    <t>Dual Credit EOC SCH          3-Year Average
AY19 through AY21</t>
  </si>
  <si>
    <t>Average Total Awards
2018-19 to
2020-21</t>
  </si>
  <si>
    <t xml:space="preserve">Total Awards Data used in the FY23 Formula </t>
  </si>
  <si>
    <t xml:space="preserve">  </t>
  </si>
  <si>
    <t>Change in I&amp;G Funding from FY22 Adjusted Budget</t>
  </si>
  <si>
    <t xml:space="preserve">Performance Funding to be distributed by each institution's contribution to the Aggregate 3-Year Average Dual Credit EOC SCH </t>
  </si>
  <si>
    <t xml:space="preserve">Summary of Total FY22 I&amp;G Funding 
Includes FY22 Compensation and ERB adds </t>
  </si>
  <si>
    <t>FY22 Formula I&amp;G - Includes Comp and ERB adds</t>
  </si>
  <si>
    <t>Grand Total</t>
  </si>
  <si>
    <t>Percent of Total Change in SCH</t>
  </si>
  <si>
    <t>N/A</t>
  </si>
  <si>
    <t xml:space="preserve">hide AR thru BV </t>
  </si>
  <si>
    <t>FY17 End-of-Course Student Credit Hours (EOC SCH) from NM Higher Education Dept. Data Editing and Reporting (eDEAR) System.</t>
  </si>
  <si>
    <t xml:space="preserve">AY16-17 Enrollment EOC SCH Total              Dollar Values </t>
  </si>
  <si>
    <t>Workload Correction</t>
  </si>
  <si>
    <t>DATA - Where the raw New Workforce awards data (for each award type and tier) is compiled, multiplied by the values in its corresponding awards matrix, and then normalized (scaled down) by the "scale factor" value by the awards matrix for STEMH awards (See the "Data - Awards Matrices" Tab).</t>
  </si>
  <si>
    <t xml:space="preserve">Three-Year Averages of New Workforce Awards Data </t>
  </si>
  <si>
    <t xml:space="preserve">Performance Funding to be Distributed by the New Workforce Awards Measure </t>
  </si>
  <si>
    <t>Distribution of New Workforce Awards Funding, by each Institution's Contribution to the Aggregate 3-Year Average New Workforce Awards</t>
  </si>
  <si>
    <t xml:space="preserve">New Workforce Award Data, after being weighted then normalized (scaled down) via the New Workforce Awards Matrix                                                </t>
  </si>
  <si>
    <t>Average New Workforce Awards
2018-19 to
2020-21</t>
  </si>
  <si>
    <t xml:space="preserve">New Workforce Awards Data used in the FY23 Formula </t>
  </si>
  <si>
    <t>New Workforce Awards</t>
  </si>
  <si>
    <t xml:space="preserve">Contribution to the Aggregate New Workforce Awards   </t>
  </si>
  <si>
    <t>FY23 New Money distributed by each Institutional Improvement Measure</t>
  </si>
  <si>
    <t>EOC SCH Improvement Funding</t>
  </si>
  <si>
    <t>FY23 New Money to go through Institutional Improvement Measures</t>
  </si>
  <si>
    <t xml:space="preserve">How much of the Total FY23 New Money will go through Institutional Improvement Measures? </t>
  </si>
  <si>
    <t>Total Estimated FY23 New Money</t>
  </si>
  <si>
    <t xml:space="preserve">FY23 New Money to go Institutional Improvement Measures </t>
  </si>
  <si>
    <t>End of Course Student Credit Hours (EOC SCH) Improvement</t>
  </si>
  <si>
    <t>Total Awards Increase</t>
  </si>
  <si>
    <t>How much of the Insitutional Performance Allocation will go towards each mission measure?</t>
  </si>
  <si>
    <t>Total Allocation</t>
  </si>
  <si>
    <t>Share of"                         Weighted Data                       Current FY</t>
  </si>
  <si>
    <t>* Determined by the existing model for distribution which is the percentage institutions share of the produced weighted units</t>
  </si>
  <si>
    <t>Regular Allocation</t>
  </si>
  <si>
    <t>Criteria Data - Weighted 3 Year Average</t>
  </si>
  <si>
    <t>Exceed Prior Year Target</t>
  </si>
  <si>
    <t xml:space="preserve">Exceed Inst. Floor </t>
  </si>
  <si>
    <t>Qualify Inst. Performance</t>
  </si>
  <si>
    <t>Institutional Performance Allocation</t>
  </si>
  <si>
    <t>Percentage of Total Allocation</t>
  </si>
  <si>
    <t>Dollar Distribution</t>
  </si>
  <si>
    <t>EOC SCH % Allocated</t>
  </si>
  <si>
    <t xml:space="preserve"> ==&gt; Percentage of new funding allocated to EOC SCH</t>
  </si>
  <si>
    <t>Inst Target Floor ( C)</t>
  </si>
  <si>
    <t xml:space="preserve"> ==&gt; Percentage established by Executive/Legislative (Column C below Calculated as the Max of weighted 2015 to 2022 multiplied by the Target floor)</t>
  </si>
  <si>
    <t>Current Fiscal Year</t>
  </si>
  <si>
    <t>Prior Fiscal Year</t>
  </si>
  <si>
    <t>Funding Allocation (L)</t>
  </si>
  <si>
    <t xml:space="preserve"> ==&gt; Funding allocated to EOC SCH</t>
  </si>
  <si>
    <t>Institutional Percentage</t>
  </si>
  <si>
    <t xml:space="preserve"> ==&gt; Percent of funding allocated to Institutional Performance</t>
  </si>
  <si>
    <t>Inst. Perf.  Dollars (I)</t>
  </si>
  <si>
    <t xml:space="preserve"> ==&gt; Dollars available for Institutional Performance</t>
  </si>
  <si>
    <t>Inst. Perf. $ Allocated (J)</t>
  </si>
  <si>
    <t xml:space="preserve"> ==&gt; Dollars allocated to qualifying institutions for institutional performance</t>
  </si>
  <si>
    <t>Aval. for Reg. Allocation (K)</t>
  </si>
  <si>
    <t xml:space="preserve"> ==&gt;Funding allocated  to  Regular  Allocation (remaining funding after distribution to Institutional Performance)</t>
  </si>
  <si>
    <t>Total Awards % Allocated</t>
  </si>
  <si>
    <t xml:space="preserve"> ==&gt; Percentage of new funding allocated to Total Awards</t>
  </si>
  <si>
    <t xml:space="preserve"> ==&gt; Percentage established by Executive/Legislative (Calculated as the Max of weighted 2015 to 2022 multiplied by the Target floor)</t>
  </si>
  <si>
    <t xml:space="preserve"> ==&gt; Funding allocated to Total Awards</t>
  </si>
  <si>
    <t xml:space="preserve">Awards Matrices for the New Workforce Awards Outcome Measure </t>
  </si>
  <si>
    <t>Research - New Workforce Award Matrix Scale Factor</t>
  </si>
  <si>
    <t xml:space="preserve">Awards Matrices for the Awards to New Workforce Outcome Measure </t>
  </si>
  <si>
    <t>Comp - New Workforce Award Matrix Scale Factor</t>
  </si>
  <si>
    <t>Two-Year - New workforce Award Matrix Scale Factor</t>
  </si>
  <si>
    <t>'=SUM(B67:K69)/1000</t>
  </si>
  <si>
    <t>'=SUM(B72:K74)/1000</t>
  </si>
  <si>
    <t>FY23 New Money to go through Workforce Award Measures</t>
  </si>
  <si>
    <t>How much of the Total FY23 New Money will go through New Workforce Awards?</t>
  </si>
  <si>
    <t xml:space="preserve">Total Institutional Improvement Measure Funding </t>
  </si>
  <si>
    <t xml:space="preserve">How much of the overall performance funding will be set aside for each performance outcome measure? </t>
  </si>
  <si>
    <t>New Workforce Award Allocation (taken off new money before computing old measures)</t>
  </si>
  <si>
    <t>Institutional Performance Allocation (% of New Money to go through Institutional Improvement Measures - taken off new money before computing old measures)</t>
  </si>
  <si>
    <t>Sum 17-18</t>
  </si>
  <si>
    <t>Sum 18-19</t>
  </si>
  <si>
    <t>Sum 19-20</t>
  </si>
  <si>
    <t>Sum 20-21</t>
  </si>
  <si>
    <t>average 18 through 20</t>
  </si>
  <si>
    <t>Average 19-20 through 2021</t>
  </si>
  <si>
    <t>Data for IPA Award Tab</t>
  </si>
  <si>
    <t>Floor</t>
  </si>
  <si>
    <t>Prior Year Target - 3 year average FY18-20</t>
  </si>
  <si>
    <t>Current FY2022 3 Year average FY19-21</t>
  </si>
  <si>
    <t>Prior 3 year average FY18-20</t>
  </si>
  <si>
    <t>NOTE - THIS NEW TAB COMPUTES ALL AWARDS USING THE 3X10 RESEARCH MATRIX.  IT IS USED TO POPULATE THE NEW METHODOLOGY AWARDS + INSTITUTIONAL IMPROVEMENT MEASURE</t>
  </si>
  <si>
    <t>CURRENT 3 year average FY19-21</t>
  </si>
  <si>
    <t>Share of Weighted Data Current FY</t>
  </si>
  <si>
    <t>\</t>
  </si>
  <si>
    <t xml:space="preserve">STEMH Awards Funding </t>
  </si>
  <si>
    <t>Total Awards Funding - REGULAR</t>
  </si>
  <si>
    <t>NEW Internal Improvement - Awards</t>
  </si>
  <si>
    <t>NEW Internal Improvement - EOC SCH</t>
  </si>
  <si>
    <t>Inst. Floor - Max - 2015 to 2022  EOC SCH</t>
  </si>
  <si>
    <t>"Performance Funding" (New Money + Redistributed FY22 Base Amount - using new  IPA calculations)</t>
  </si>
  <si>
    <t>Change in 3-year average Total SCH = (1/3)*( (FY18+FY19+FY20) – (FY15+FY16+FY17) )</t>
  </si>
  <si>
    <t>Workload Allotment</t>
  </si>
  <si>
    <t>Inst. Floor Max - 2015 to 2022  Total Awards</t>
  </si>
  <si>
    <t>Total Award Improvement Funding</t>
  </si>
  <si>
    <t>Yes</t>
  </si>
  <si>
    <t>Percent Change FY22 to FY23</t>
  </si>
  <si>
    <t>Student Credit Hour Workload Reduction? (FY 18-20 compared with FY 15-17)</t>
  </si>
  <si>
    <t>STEP 3b(2) - Where the Performance Funding set aside for the New Workforce Awards Outcome Measure is distributed among the Institutions.</t>
  </si>
  <si>
    <t>This Sheet is not used as part of the FY23 totals but will remain for historical purposes</t>
  </si>
  <si>
    <t xml:space="preserve">RAW NEW WORKFORCE DATA - Not used in FY23 run  </t>
  </si>
  <si>
    <t>Base Funding from Previous Fiscal Year</t>
  </si>
  <si>
    <t>FY22 Base Funding for FY23</t>
  </si>
  <si>
    <t xml:space="preserve">STEP4 - Where all the separate components of the FY23 funding formula are added together in order to make the final state I&amp;G funding recommendation for FY23. </t>
  </si>
  <si>
    <t>STEP 2 - Where the Current Year's Total "Performance Funding" (New Money for Performance + Redistributed Previous Year's Base) is split into separate amounts, with each amount to be distributed by a a different performance outcome measure.</t>
  </si>
  <si>
    <t>Total FY23 I&amp;G Formula Funding, all totals rounded to nearest $100</t>
  </si>
  <si>
    <t>NOTE: Workload is computed as a hold-back, contingent upon adoption of HB2 language pursuant to submission of a strategic enrollment management plan.</t>
  </si>
  <si>
    <t>Rounded Workload Adjustment - contingent upon HB2 language adoption</t>
  </si>
  <si>
    <t>FY22 Workload Correction - to be calculated from New Money</t>
  </si>
  <si>
    <t>Workload Adjustment to be held back.  All other measures go through full amount of new money</t>
  </si>
  <si>
    <t xml:space="preserve">Total I&amp;G Funding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</si>
</sst>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409]d\-mmm\-yy;@"/>
    <numFmt numFmtId="165" formatCode="0.0%"/>
    <numFmt numFmtId="166" formatCode="_(* #,##0_);_(* \(#,##0\);_(* &quot;-&quot;??_);_(@_)"/>
    <numFmt numFmtId="167" formatCode="&quot;$&quot;#,##0.00"/>
    <numFmt numFmtId="168" formatCode="&quot;$&quot;#,##0"/>
    <numFmt numFmtId="169" formatCode="#,##0.0"/>
    <numFmt numFmtId="170" formatCode="0.0000000000%"/>
    <numFmt numFmtId="171" formatCode="0.0000%"/>
    <numFmt numFmtId="172" formatCode="&quot;$&quot;#,##0.0_);[Red]\(&quot;$&quot;#,##0.0\)"/>
    <numFmt numFmtId="173" formatCode="_(&quot;$&quot;* #,##0_);_(&quot;$&quot;* \(#,##0\);_(&quot;$&quot;* &quot;-&quot;??_);_(@_)"/>
    <numFmt numFmtId="174" formatCode="#,##0;[Red]#,##0"/>
    <numFmt numFmtId="175" formatCode="&quot;$&quot;#,##0;[Red]&quot;$&quot;#,##0"/>
    <numFmt numFmtId="176" formatCode="#,##0.000_);[Red]\(#,##0.000\)"/>
    <numFmt numFmtId="177" formatCode="#,##0.0000_);[Red]\(#,##0.0000\)"/>
    <numFmt numFmtId="178" formatCode="#,##0.000000_);[Red]\(#,##0.000000\)"/>
    <numFmt numFmtId="179" formatCode="#,##0.0000000_);[Red]\(#,##0.0000000\)"/>
    <numFmt numFmtId="180" formatCode="&quot;$&quot;#,##0.0"/>
  </numFmts>
  <fonts count="79">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Helv"/>
    </font>
    <font>
      <sz val="11"/>
      <name val="Calibri"/>
      <family val="2"/>
      <scheme val="minor"/>
    </font>
    <font>
      <u/>
      <sz val="11"/>
      <color theme="10"/>
      <name val="Calibri"/>
      <family val="2"/>
      <scheme val="minor"/>
    </font>
    <font>
      <u/>
      <sz val="11"/>
      <color theme="11"/>
      <name val="Calibri"/>
      <family val="2"/>
      <scheme val="minor"/>
    </font>
    <font>
      <sz val="10"/>
      <color theme="1"/>
      <name val="Tahoma"/>
      <family val="2"/>
    </font>
    <font>
      <sz val="10"/>
      <name val="Arial"/>
      <family val="2"/>
    </font>
    <font>
      <sz val="12"/>
      <color theme="1"/>
      <name val="Times New Roman"/>
      <family val="2"/>
    </font>
    <font>
      <b/>
      <sz val="12"/>
      <color theme="1"/>
      <name val="Times New Roman"/>
      <family val="1"/>
    </font>
    <font>
      <sz val="10"/>
      <name val="MS Sans Serif"/>
      <family val="2"/>
    </font>
    <font>
      <sz val="11"/>
      <color indexed="8"/>
      <name val="Calibri"/>
      <family val="2"/>
    </font>
    <font>
      <sz val="10"/>
      <color theme="1"/>
      <name val="Arial"/>
      <family val="2"/>
    </font>
    <font>
      <sz val="11"/>
      <color theme="1"/>
      <name val="Palatino Linotype"/>
      <family val="1"/>
    </font>
    <font>
      <b/>
      <sz val="11"/>
      <color theme="1"/>
      <name val="Palatino Linotype"/>
      <family val="1"/>
    </font>
    <font>
      <b/>
      <sz val="10"/>
      <color theme="1"/>
      <name val="Palatino Linotype"/>
      <family val="1"/>
    </font>
    <font>
      <b/>
      <sz val="12"/>
      <color theme="1"/>
      <name val="Palatino Linotype"/>
      <family val="1"/>
    </font>
    <font>
      <sz val="10"/>
      <color theme="1"/>
      <name val="Palatino Linotype"/>
      <family val="1"/>
    </font>
    <font>
      <sz val="10"/>
      <name val="Palatino Linotype"/>
      <family val="1"/>
    </font>
    <font>
      <b/>
      <sz val="10"/>
      <name val="Palatino Linotype"/>
      <family val="1"/>
    </font>
    <font>
      <b/>
      <i/>
      <sz val="10"/>
      <name val="Palatino Linotype"/>
      <family val="1"/>
    </font>
    <font>
      <b/>
      <sz val="11"/>
      <name val="Palatino Linotype"/>
      <family val="1"/>
    </font>
    <font>
      <b/>
      <sz val="12"/>
      <name val="Palatino Linotype"/>
      <family val="1"/>
    </font>
    <font>
      <sz val="12"/>
      <name val="Palatino Linotype"/>
      <family val="1"/>
    </font>
    <font>
      <sz val="11"/>
      <name val="Palatino Linotype"/>
      <family val="1"/>
    </font>
    <font>
      <b/>
      <i/>
      <sz val="11"/>
      <name val="Palatino Linotype"/>
      <family val="1"/>
    </font>
    <font>
      <b/>
      <sz val="16"/>
      <color theme="1"/>
      <name val="Palatino Linotype"/>
      <family val="1"/>
    </font>
    <font>
      <b/>
      <sz val="14"/>
      <color theme="1"/>
      <name val="Palatino Linotype"/>
      <family val="1"/>
    </font>
    <font>
      <b/>
      <sz val="10"/>
      <color indexed="8"/>
      <name val="Palatino Linotype"/>
      <family val="1"/>
    </font>
    <font>
      <sz val="14"/>
      <color theme="1"/>
      <name val="Palatino Linotype"/>
      <family val="1"/>
    </font>
    <font>
      <b/>
      <sz val="14"/>
      <name val="Palatino Linotype"/>
      <family val="1"/>
    </font>
    <font>
      <sz val="12"/>
      <color theme="1"/>
      <name val="Palatino Linotype"/>
      <family val="1"/>
    </font>
    <font>
      <b/>
      <i/>
      <sz val="12"/>
      <name val="Palatino Linotype"/>
      <family val="1"/>
    </font>
    <font>
      <sz val="14"/>
      <name val="Palatino Linotype"/>
      <family val="1"/>
    </font>
    <font>
      <b/>
      <sz val="12"/>
      <color theme="1"/>
      <name val="Calibri"/>
      <family val="2"/>
      <scheme val="minor"/>
    </font>
    <font>
      <sz val="48"/>
      <color theme="1"/>
      <name val="Wingdings"/>
      <charset val="2"/>
    </font>
    <font>
      <b/>
      <sz val="72"/>
      <color theme="1"/>
      <name val="Wingdings"/>
      <charset val="2"/>
    </font>
    <font>
      <b/>
      <sz val="14"/>
      <color theme="1"/>
      <name val="Times New Roman"/>
      <family val="1"/>
    </font>
    <font>
      <b/>
      <sz val="11"/>
      <name val="Calibri"/>
      <family val="2"/>
      <scheme val="minor"/>
    </font>
    <font>
      <sz val="11"/>
      <color theme="0"/>
      <name val="Palatino Linotype"/>
      <family val="1"/>
    </font>
    <font>
      <sz val="11"/>
      <color theme="1"/>
      <name val="Times New Roman"/>
      <family val="1"/>
    </font>
    <font>
      <b/>
      <sz val="11"/>
      <color theme="1"/>
      <name val="Times New Roman"/>
      <family val="1"/>
    </font>
    <font>
      <b/>
      <sz val="10.5"/>
      <color theme="1"/>
      <name val="Palatino Linotype"/>
      <family val="1"/>
    </font>
    <font>
      <b/>
      <sz val="18"/>
      <color theme="1"/>
      <name val="Palatino Linotype"/>
      <family val="1"/>
    </font>
    <font>
      <b/>
      <sz val="9"/>
      <color indexed="81"/>
      <name val="Tahoma"/>
      <family val="2"/>
    </font>
    <font>
      <sz val="9"/>
      <color indexed="81"/>
      <name val="Tahoma"/>
      <family val="2"/>
    </font>
    <font>
      <sz val="12"/>
      <color theme="0"/>
      <name val="Palatino Linotype"/>
      <family val="1"/>
    </font>
    <font>
      <sz val="10"/>
      <color rgb="FFFF0000"/>
      <name val="Palatino Linotype"/>
      <family val="1"/>
    </font>
    <font>
      <b/>
      <sz val="10"/>
      <color rgb="FF000000"/>
      <name val="Calibri"/>
      <family val="2"/>
    </font>
    <font>
      <sz val="10"/>
      <color rgb="FF000000"/>
      <name val="Calibri"/>
      <family val="2"/>
    </font>
    <font>
      <sz val="11"/>
      <color rgb="FFFF0000"/>
      <name val="Palatino Linotype"/>
      <family val="1"/>
    </font>
    <font>
      <sz val="10"/>
      <color rgb="FF000000"/>
      <name val="Tahoma"/>
      <family val="2"/>
    </font>
    <font>
      <b/>
      <sz val="10"/>
      <color rgb="FFFF0000"/>
      <name val="Palatino Linotype"/>
      <family val="1"/>
    </font>
    <font>
      <b/>
      <i/>
      <sz val="10"/>
      <color theme="1"/>
      <name val="Palatino Linotype"/>
      <family val="1"/>
    </font>
    <font>
      <sz val="11"/>
      <color rgb="FF00B050"/>
      <name val="Calibri"/>
      <family val="2"/>
      <scheme val="minor"/>
    </font>
    <font>
      <b/>
      <sz val="10"/>
      <color rgb="FF000000"/>
      <name val="Tahoma"/>
      <family val="2"/>
    </font>
    <font>
      <b/>
      <sz val="11"/>
      <color theme="5"/>
      <name val="Calibri"/>
      <family val="2"/>
      <scheme val="minor"/>
    </font>
    <font>
      <sz val="11"/>
      <color rgb="FF00B050"/>
      <name val="Palatino Linotype"/>
      <family val="1"/>
    </font>
    <font>
      <b/>
      <sz val="9"/>
      <color rgb="FF000000"/>
      <name val="Tahoma"/>
      <family val="2"/>
    </font>
    <font>
      <sz val="9"/>
      <color rgb="FF000000"/>
      <name val="Tahoma"/>
      <family val="2"/>
    </font>
    <font>
      <sz val="10"/>
      <color rgb="FFFF4343"/>
      <name val="Palatino Linotype"/>
      <family val="1"/>
    </font>
    <font>
      <sz val="11"/>
      <color rgb="FFFF4343"/>
      <name val="Calibri"/>
      <family val="2"/>
      <scheme val="minor"/>
    </font>
    <font>
      <b/>
      <sz val="11"/>
      <color rgb="FFFF4343"/>
      <name val="Palatino Linotype"/>
      <family val="1"/>
    </font>
    <font>
      <b/>
      <sz val="10"/>
      <color rgb="FFFF4343"/>
      <name val="Palatino Linotype"/>
      <family val="1"/>
    </font>
    <font>
      <sz val="11"/>
      <color rgb="FFFF0000"/>
      <name val="Calibri"/>
      <family val="2"/>
      <scheme val="minor"/>
    </font>
    <font>
      <b/>
      <sz val="11"/>
      <color rgb="FFFF0000"/>
      <name val="Palatino Linotype"/>
      <family val="1"/>
    </font>
    <font>
      <b/>
      <i/>
      <sz val="10"/>
      <color rgb="FFFF0000"/>
      <name val="Palatino Linotype"/>
      <family val="1"/>
    </font>
    <font>
      <b/>
      <sz val="11"/>
      <color rgb="FFFF4343"/>
      <name val="Calibri"/>
      <family val="2"/>
      <scheme val="minor"/>
    </font>
    <font>
      <sz val="11"/>
      <color rgb="FFFF4343"/>
      <name val="Palatino Linotype"/>
      <family val="1"/>
    </font>
    <font>
      <b/>
      <sz val="11"/>
      <name val="Times New Roman"/>
      <family val="1"/>
    </font>
    <font>
      <sz val="11"/>
      <name val="Times New Roman"/>
      <family val="1"/>
    </font>
    <font>
      <sz val="12"/>
      <color rgb="FFFF0000"/>
      <name val="Palatino Linotype"/>
      <family val="1"/>
    </font>
    <font>
      <sz val="11"/>
      <color theme="9"/>
      <name val="Calibri"/>
      <family val="2"/>
      <scheme val="minor"/>
    </font>
    <font>
      <sz val="11"/>
      <color theme="9"/>
      <name val="Times New Roman"/>
      <family val="1"/>
    </font>
    <font>
      <sz val="11"/>
      <color theme="9"/>
      <name val="Palatino Linotype"/>
      <family val="1"/>
    </font>
    <font>
      <sz val="14"/>
      <color rgb="FFFF5F27"/>
      <name val="Palatino Linotype"/>
      <family val="1"/>
    </font>
    <font>
      <sz val="10"/>
      <color rgb="FFFF5F27"/>
      <name val="Palatino Linotype"/>
      <family val="1"/>
    </font>
  </fonts>
  <fills count="32">
    <fill>
      <patternFill patternType="none"/>
    </fill>
    <fill>
      <patternFill patternType="gray125"/>
    </fill>
    <fill>
      <patternFill patternType="solid">
        <fgColor theme="9"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F3E7FF"/>
        <bgColor indexed="64"/>
      </patternFill>
    </fill>
    <fill>
      <patternFill patternType="solid">
        <fgColor rgb="FFE0C1FF"/>
        <bgColor indexed="64"/>
      </patternFill>
    </fill>
    <fill>
      <patternFill patternType="solid">
        <fgColor theme="4" tint="0.59999389629810485"/>
        <bgColor indexed="64"/>
      </patternFill>
    </fill>
    <fill>
      <patternFill patternType="solid">
        <fgColor rgb="FFEFF6EA"/>
        <bgColor indexed="64"/>
      </patternFill>
    </fill>
    <fill>
      <patternFill patternType="solid">
        <fgColor theme="1"/>
        <bgColor indexed="64"/>
      </patternFill>
    </fill>
    <fill>
      <patternFill patternType="solid">
        <fgColor rgb="FFB9EDB9"/>
        <bgColor indexed="64"/>
      </patternFill>
    </fill>
    <fill>
      <patternFill patternType="solid">
        <fgColor rgb="FFE6EBF6"/>
        <bgColor indexed="64"/>
      </patternFill>
    </fill>
    <fill>
      <patternFill patternType="solid">
        <fgColor rgb="FFFFC00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75"/>
        <bgColor indexed="64"/>
      </patternFill>
    </fill>
    <fill>
      <patternFill patternType="solid">
        <fgColor theme="9" tint="-0.249977111117893"/>
        <bgColor indexed="64"/>
      </patternFill>
    </fill>
    <fill>
      <patternFill patternType="solid">
        <fgColor rgb="FFECFD99"/>
        <bgColor indexed="64"/>
      </patternFill>
    </fill>
    <fill>
      <patternFill patternType="solid">
        <fgColor rgb="FF00B050"/>
        <bgColor indexed="64"/>
      </patternFill>
    </fill>
    <fill>
      <patternFill patternType="solid">
        <fgColor rgb="FFFF0000"/>
        <bgColor indexed="64"/>
      </patternFill>
    </fill>
    <fill>
      <patternFill patternType="solid">
        <fgColor theme="2"/>
        <bgColor indexed="64"/>
      </patternFill>
    </fill>
    <fill>
      <patternFill patternType="solid">
        <fgColor theme="4" tint="0.79998168889431442"/>
        <bgColor theme="4" tint="0.79998168889431442"/>
      </patternFill>
    </fill>
    <fill>
      <patternFill patternType="solid">
        <fgColor rgb="FF92D050"/>
        <bgColor indexed="64"/>
      </patternFill>
    </fill>
  </fills>
  <borders count="65">
    <border>
      <left/>
      <right/>
      <top/>
      <bottom/>
      <diagonal/>
    </border>
    <border>
      <left style="thin">
        <color auto="1"/>
      </left>
      <right/>
      <top style="thin">
        <color auto="1"/>
      </top>
      <bottom/>
      <diagonal/>
    </border>
    <border>
      <left style="thin">
        <color auto="1"/>
      </left>
      <right/>
      <top/>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style="thin">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thin">
        <color auto="1"/>
      </top>
      <bottom/>
      <diagonal/>
    </border>
    <border>
      <left/>
      <right/>
      <top style="thin">
        <color auto="1"/>
      </top>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top style="thin">
        <color auto="1"/>
      </top>
      <bottom style="medium">
        <color auto="1"/>
      </bottom>
      <diagonal/>
    </border>
    <border>
      <left/>
      <right style="medium">
        <color auto="1"/>
      </right>
      <top style="medium">
        <color auto="1"/>
      </top>
      <bottom/>
      <diagonal/>
    </border>
    <border>
      <left style="medium">
        <color auto="1"/>
      </left>
      <right/>
      <top style="medium">
        <color auto="1"/>
      </top>
      <bottom/>
      <diagonal/>
    </border>
    <border>
      <left/>
      <right style="medium">
        <color auto="1"/>
      </right>
      <top style="thin">
        <color auto="1"/>
      </top>
      <bottom style="medium">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style="thin">
        <color auto="1"/>
      </right>
      <top style="medium">
        <color auto="1"/>
      </top>
      <bottom/>
      <diagonal/>
    </border>
    <border>
      <left style="medium">
        <color auto="1"/>
      </left>
      <right/>
      <top style="thin">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thin">
        <color indexed="64"/>
      </left>
      <right/>
      <top style="thin">
        <color indexed="64"/>
      </top>
      <bottom style="medium">
        <color indexed="64"/>
      </bottom>
      <diagonal/>
    </border>
    <border>
      <left/>
      <right/>
      <top style="thin">
        <color theme="4" tint="0.39997558519241921"/>
      </top>
      <bottom style="thin">
        <color theme="4" tint="0.39997558519241921"/>
      </bottom>
      <diagonal/>
    </border>
  </borders>
  <cellStyleXfs count="407">
    <xf numFmtId="0" fontId="0" fillId="0" borderId="0"/>
    <xf numFmtId="43" fontId="2" fillId="0" borderId="0" applyFont="0" applyFill="0" applyBorder="0" applyAlignment="0" applyProtection="0"/>
    <xf numFmtId="9" fontId="2" fillId="0" borderId="0" applyFont="0" applyFill="0" applyBorder="0" applyAlignment="0" applyProtection="0"/>
    <xf numFmtId="0" fontId="4"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0" fontId="2" fillId="0" borderId="0"/>
    <xf numFmtId="0" fontId="8" fillId="0" borderId="0"/>
    <xf numFmtId="0" fontId="9" fillId="0" borderId="0"/>
    <xf numFmtId="9" fontId="4" fillId="0" borderId="0" applyFont="0" applyFill="0" applyBorder="0" applyAlignment="0" applyProtection="0"/>
    <xf numFmtId="0" fontId="10" fillId="0" borderId="0"/>
    <xf numFmtId="43" fontId="4"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13" fillId="0" borderId="0"/>
    <xf numFmtId="0" fontId="2" fillId="0" borderId="0"/>
    <xf numFmtId="0" fontId="9" fillId="0" borderId="0"/>
    <xf numFmtId="0" fontId="9" fillId="0" borderId="0"/>
    <xf numFmtId="0" fontId="14" fillId="0" borderId="0"/>
    <xf numFmtId="9" fontId="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0" fontId="12" fillId="0" borderId="0"/>
    <xf numFmtId="0" fontId="1" fillId="0" borderId="0"/>
    <xf numFmtId="44" fontId="2" fillId="0" borderId="0" applyFont="0" applyFill="0" applyBorder="0" applyAlignment="0" applyProtection="0"/>
  </cellStyleXfs>
  <cellXfs count="1712">
    <xf numFmtId="0" fontId="0" fillId="0" borderId="0" xfId="0"/>
    <xf numFmtId="164" fontId="3" fillId="0" borderId="0" xfId="0" applyNumberFormat="1" applyFont="1" applyAlignment="1">
      <alignment horizontal="left"/>
    </xf>
    <xf numFmtId="0" fontId="3" fillId="0" borderId="11" xfId="0" applyFont="1" applyBorder="1" applyAlignment="1">
      <alignment horizontal="center" wrapText="1"/>
    </xf>
    <xf numFmtId="49" fontId="3" fillId="0" borderId="0" xfId="0" applyNumberFormat="1" applyFont="1"/>
    <xf numFmtId="0" fontId="3" fillId="0" borderId="0" xfId="0" applyFont="1" applyAlignment="1">
      <alignment horizontal="center" wrapText="1"/>
    </xf>
    <xf numFmtId="49" fontId="0" fillId="0" borderId="0" xfId="0" applyNumberFormat="1"/>
    <xf numFmtId="38" fontId="0" fillId="0" borderId="0" xfId="0" applyNumberFormat="1"/>
    <xf numFmtId="0" fontId="3" fillId="0" borderId="12" xfId="0" applyFont="1" applyBorder="1" applyAlignment="1">
      <alignment horizontal="center" wrapText="1"/>
    </xf>
    <xf numFmtId="0" fontId="3" fillId="0" borderId="13" xfId="0" applyFont="1" applyBorder="1" applyAlignment="1">
      <alignment horizontal="center" wrapText="1"/>
    </xf>
    <xf numFmtId="0" fontId="5" fillId="0" borderId="0" xfId="3" applyFont="1"/>
    <xf numFmtId="49" fontId="0" fillId="0" borderId="0" xfId="0" applyNumberFormat="1" applyAlignment="1">
      <alignment horizontal="center"/>
    </xf>
    <xf numFmtId="38" fontId="0" fillId="0" borderId="34" xfId="0" applyNumberFormat="1" applyBorder="1"/>
    <xf numFmtId="38" fontId="0" fillId="0" borderId="0" xfId="0" applyNumberFormat="1" applyBorder="1"/>
    <xf numFmtId="0" fontId="3" fillId="0" borderId="0" xfId="0" applyFont="1" applyAlignment="1">
      <alignment wrapText="1"/>
    </xf>
    <xf numFmtId="49" fontId="3" fillId="0" borderId="0" xfId="0" applyNumberFormat="1" applyFont="1" applyAlignment="1">
      <alignment wrapText="1"/>
    </xf>
    <xf numFmtId="0" fontId="0" fillId="0" borderId="0" xfId="0" applyAlignment="1">
      <alignment wrapText="1"/>
    </xf>
    <xf numFmtId="0" fontId="11" fillId="0" borderId="0" xfId="369" applyFont="1"/>
    <xf numFmtId="0" fontId="15" fillId="0" borderId="0" xfId="0" applyFont="1"/>
    <xf numFmtId="6" fontId="15" fillId="0" borderId="0" xfId="0" applyNumberFormat="1" applyFont="1"/>
    <xf numFmtId="0" fontId="18" fillId="0" borderId="0" xfId="0" applyFont="1"/>
    <xf numFmtId="0" fontId="19" fillId="0" borderId="0" xfId="0" applyFont="1"/>
    <xf numFmtId="0" fontId="20" fillId="0" borderId="0" xfId="0" applyFont="1"/>
    <xf numFmtId="0" fontId="21" fillId="0" borderId="0" xfId="0" applyFont="1"/>
    <xf numFmtId="0" fontId="22" fillId="0" borderId="0" xfId="3" applyFont="1"/>
    <xf numFmtId="0" fontId="26" fillId="0" borderId="0" xfId="3" applyFont="1"/>
    <xf numFmtId="0" fontId="23" fillId="0" borderId="0" xfId="3" applyFont="1"/>
    <xf numFmtId="0" fontId="26" fillId="0" borderId="14" xfId="3" applyFont="1" applyBorder="1"/>
    <xf numFmtId="38" fontId="15" fillId="0" borderId="14" xfId="0" applyNumberFormat="1" applyFont="1" applyBorder="1"/>
    <xf numFmtId="0" fontId="23" fillId="0" borderId="0" xfId="3" applyFont="1" applyBorder="1" applyAlignment="1">
      <alignment wrapText="1"/>
    </xf>
    <xf numFmtId="0" fontId="23" fillId="0" borderId="0" xfId="3" applyFont="1" applyFill="1" applyAlignment="1"/>
    <xf numFmtId="164" fontId="16" fillId="0" borderId="0" xfId="0" applyNumberFormat="1" applyFont="1" applyAlignment="1">
      <alignment horizontal="left"/>
    </xf>
    <xf numFmtId="0" fontId="23" fillId="0" borderId="0" xfId="3" applyFont="1" applyFill="1" applyAlignment="1">
      <alignment wrapText="1"/>
    </xf>
    <xf numFmtId="0" fontId="27" fillId="0" borderId="0" xfId="3" applyFont="1"/>
    <xf numFmtId="0" fontId="15" fillId="0" borderId="23" xfId="0" applyFont="1" applyBorder="1"/>
    <xf numFmtId="0" fontId="15" fillId="0" borderId="22" xfId="0" applyFont="1" applyBorder="1"/>
    <xf numFmtId="168" fontId="15" fillId="0" borderId="20" xfId="0" applyNumberFormat="1" applyFont="1" applyBorder="1"/>
    <xf numFmtId="168" fontId="15" fillId="0" borderId="17" xfId="0" applyNumberFormat="1" applyFont="1" applyBorder="1"/>
    <xf numFmtId="0" fontId="15" fillId="0" borderId="16" xfId="0" applyFont="1" applyBorder="1"/>
    <xf numFmtId="0" fontId="15" fillId="0" borderId="0" xfId="0" applyFont="1" applyBorder="1"/>
    <xf numFmtId="0" fontId="26" fillId="0" borderId="0" xfId="3" applyFont="1" applyBorder="1"/>
    <xf numFmtId="38" fontId="15" fillId="0" borderId="0" xfId="0" applyNumberFormat="1" applyFont="1" applyBorder="1"/>
    <xf numFmtId="38" fontId="15" fillId="0" borderId="21" xfId="0" applyNumberFormat="1" applyFont="1" applyBorder="1"/>
    <xf numFmtId="38" fontId="15" fillId="0" borderId="16" xfId="0" applyNumberFormat="1" applyFont="1" applyBorder="1"/>
    <xf numFmtId="0" fontId="26" fillId="0" borderId="21" xfId="3" applyFont="1" applyBorder="1"/>
    <xf numFmtId="0" fontId="23" fillId="0" borderId="22" xfId="3" applyFont="1" applyBorder="1" applyAlignment="1">
      <alignment wrapText="1"/>
    </xf>
    <xf numFmtId="0" fontId="26" fillId="0" borderId="22" xfId="3" applyFont="1" applyBorder="1"/>
    <xf numFmtId="0" fontId="26" fillId="0" borderId="19" xfId="3" applyFont="1" applyBorder="1"/>
    <xf numFmtId="0" fontId="26" fillId="0" borderId="23" xfId="3" applyFont="1" applyBorder="1"/>
    <xf numFmtId="0" fontId="15" fillId="0" borderId="21" xfId="0" applyFont="1" applyBorder="1"/>
    <xf numFmtId="38" fontId="15" fillId="0" borderId="22" xfId="0" applyNumberFormat="1" applyFont="1" applyBorder="1"/>
    <xf numFmtId="0" fontId="28" fillId="0" borderId="0" xfId="0" applyFont="1"/>
    <xf numFmtId="0" fontId="23" fillId="0" borderId="23" xfId="3" applyFont="1" applyBorder="1" applyAlignment="1">
      <alignment wrapText="1"/>
    </xf>
    <xf numFmtId="165" fontId="15" fillId="0" borderId="22" xfId="0" applyNumberFormat="1" applyFont="1" applyBorder="1"/>
    <xf numFmtId="165" fontId="15" fillId="0" borderId="23" xfId="0" applyNumberFormat="1" applyFont="1" applyBorder="1"/>
    <xf numFmtId="3" fontId="23" fillId="0" borderId="20" xfId="3" applyNumberFormat="1" applyFont="1" applyFill="1" applyBorder="1" applyAlignment="1">
      <alignment wrapText="1"/>
    </xf>
    <xf numFmtId="165" fontId="26" fillId="0" borderId="20" xfId="2" applyNumberFormat="1" applyFont="1" applyFill="1" applyBorder="1"/>
    <xf numFmtId="165" fontId="26" fillId="0" borderId="17" xfId="2" applyNumberFormat="1" applyFont="1" applyFill="1" applyBorder="1"/>
    <xf numFmtId="3" fontId="26" fillId="0" borderId="41" xfId="3" applyNumberFormat="1" applyFont="1" applyFill="1" applyBorder="1"/>
    <xf numFmtId="3" fontId="26" fillId="0" borderId="20" xfId="3" applyNumberFormat="1" applyFont="1" applyFill="1" applyBorder="1"/>
    <xf numFmtId="165" fontId="23" fillId="2" borderId="13" xfId="2" applyNumberFormat="1" applyFont="1" applyFill="1" applyBorder="1" applyAlignment="1">
      <alignment wrapText="1"/>
    </xf>
    <xf numFmtId="165" fontId="23" fillId="2" borderId="17" xfId="2" applyNumberFormat="1" applyFont="1" applyFill="1" applyBorder="1"/>
    <xf numFmtId="165" fontId="23" fillId="2" borderId="13" xfId="2" applyNumberFormat="1" applyFont="1" applyFill="1" applyBorder="1"/>
    <xf numFmtId="3" fontId="23" fillId="0" borderId="22" xfId="3" applyNumberFormat="1" applyFont="1" applyFill="1" applyBorder="1" applyAlignment="1">
      <alignment wrapText="1"/>
    </xf>
    <xf numFmtId="3" fontId="26" fillId="0" borderId="22" xfId="3" applyNumberFormat="1" applyFont="1" applyFill="1" applyBorder="1"/>
    <xf numFmtId="165" fontId="26" fillId="0" borderId="22" xfId="2" applyNumberFormat="1" applyFont="1" applyFill="1" applyBorder="1"/>
    <xf numFmtId="165" fontId="26" fillId="0" borderId="19" xfId="2" applyNumberFormat="1" applyFont="1" applyFill="1" applyBorder="1"/>
    <xf numFmtId="0" fontId="16" fillId="18" borderId="12" xfId="0" applyFont="1" applyFill="1" applyBorder="1"/>
    <xf numFmtId="165" fontId="23" fillId="18" borderId="11" xfId="2" applyNumberFormat="1" applyFont="1" applyFill="1" applyBorder="1" applyAlignment="1">
      <alignment wrapText="1"/>
    </xf>
    <xf numFmtId="0" fontId="23" fillId="19" borderId="18" xfId="3" applyFont="1" applyFill="1" applyBorder="1" applyAlignment="1">
      <alignment wrapText="1"/>
    </xf>
    <xf numFmtId="49" fontId="16" fillId="19" borderId="45" xfId="0" applyNumberFormat="1" applyFont="1" applyFill="1" applyBorder="1" applyAlignment="1">
      <alignment horizontal="center"/>
    </xf>
    <xf numFmtId="3" fontId="23" fillId="19" borderId="12" xfId="3" applyNumberFormat="1" applyFont="1" applyFill="1" applyBorder="1"/>
    <xf numFmtId="3" fontId="23" fillId="19" borderId="11" xfId="3" applyNumberFormat="1" applyFont="1" applyFill="1" applyBorder="1"/>
    <xf numFmtId="3" fontId="23" fillId="19" borderId="16" xfId="3" applyNumberFormat="1" applyFont="1" applyFill="1" applyBorder="1"/>
    <xf numFmtId="3" fontId="23" fillId="19" borderId="14" xfId="3" applyNumberFormat="1" applyFont="1" applyFill="1" applyBorder="1"/>
    <xf numFmtId="3" fontId="23" fillId="20" borderId="12" xfId="3" applyNumberFormat="1" applyFont="1" applyFill="1" applyBorder="1"/>
    <xf numFmtId="165" fontId="23" fillId="20" borderId="18" xfId="2" applyNumberFormat="1" applyFont="1" applyFill="1" applyBorder="1" applyAlignment="1">
      <alignment wrapText="1"/>
    </xf>
    <xf numFmtId="165" fontId="23" fillId="20" borderId="18" xfId="2" applyNumberFormat="1" applyFont="1" applyFill="1" applyBorder="1"/>
    <xf numFmtId="3" fontId="23" fillId="20" borderId="16" xfId="3" applyNumberFormat="1" applyFont="1" applyFill="1" applyBorder="1"/>
    <xf numFmtId="165" fontId="23" fillId="20" borderId="19" xfId="2" applyNumberFormat="1" applyFont="1" applyFill="1" applyBorder="1"/>
    <xf numFmtId="49" fontId="16" fillId="19" borderId="18" xfId="0" applyNumberFormat="1" applyFont="1" applyFill="1" applyBorder="1" applyAlignment="1">
      <alignment horizontal="center"/>
    </xf>
    <xf numFmtId="49" fontId="16" fillId="19" borderId="11" xfId="0" applyNumberFormat="1" applyFont="1" applyFill="1" applyBorder="1" applyAlignment="1">
      <alignment horizontal="center"/>
    </xf>
    <xf numFmtId="0" fontId="23" fillId="19" borderId="12" xfId="3" applyFont="1" applyFill="1" applyBorder="1" applyAlignment="1">
      <alignment wrapText="1"/>
    </xf>
    <xf numFmtId="3" fontId="23" fillId="20" borderId="18" xfId="3" applyNumberFormat="1" applyFont="1" applyFill="1" applyBorder="1"/>
    <xf numFmtId="165" fontId="23" fillId="20" borderId="13" xfId="2" applyNumberFormat="1" applyFont="1" applyFill="1" applyBorder="1" applyAlignment="1">
      <alignment wrapText="1"/>
    </xf>
    <xf numFmtId="165" fontId="23" fillId="20" borderId="13" xfId="2" applyNumberFormat="1" applyFont="1" applyFill="1" applyBorder="1"/>
    <xf numFmtId="3" fontId="23" fillId="20" borderId="19" xfId="3" applyNumberFormat="1" applyFont="1" applyFill="1" applyBorder="1"/>
    <xf numFmtId="165" fontId="23" fillId="20" borderId="17" xfId="2" applyNumberFormat="1" applyFont="1" applyFill="1" applyBorder="1"/>
    <xf numFmtId="165" fontId="26" fillId="0" borderId="0" xfId="2" applyNumberFormat="1" applyFont="1" applyFill="1" applyBorder="1" applyAlignment="1">
      <alignment wrapText="1"/>
    </xf>
    <xf numFmtId="0" fontId="29" fillId="0" borderId="0" xfId="0" applyFont="1"/>
    <xf numFmtId="0" fontId="18" fillId="0" borderId="0" xfId="369" applyFont="1"/>
    <xf numFmtId="0" fontId="16" fillId="0" borderId="0" xfId="0" applyFont="1" applyAlignment="1">
      <alignment horizontal="left"/>
    </xf>
    <xf numFmtId="3" fontId="15" fillId="0" borderId="0" xfId="0" applyNumberFormat="1" applyFont="1"/>
    <xf numFmtId="3" fontId="21" fillId="0" borderId="0" xfId="0" applyNumberFormat="1" applyFont="1" applyBorder="1" applyAlignment="1">
      <alignment wrapText="1"/>
    </xf>
    <xf numFmtId="3" fontId="15" fillId="0" borderId="0" xfId="0" applyNumberFormat="1" applyFont="1" applyBorder="1"/>
    <xf numFmtId="3" fontId="16" fillId="0" borderId="0" xfId="0" applyNumberFormat="1" applyFont="1" applyBorder="1" applyAlignment="1">
      <alignment horizontal="center" wrapText="1"/>
    </xf>
    <xf numFmtId="0" fontId="15" fillId="0" borderId="0" xfId="0" applyFont="1" applyFill="1"/>
    <xf numFmtId="0" fontId="15" fillId="0" borderId="0" xfId="0" applyFont="1" applyBorder="1" applyAlignment="1"/>
    <xf numFmtId="0" fontId="20" fillId="0" borderId="0" xfId="0" applyFont="1" applyBorder="1"/>
    <xf numFmtId="0" fontId="20" fillId="0" borderId="0" xfId="0" applyFont="1" applyFill="1"/>
    <xf numFmtId="0" fontId="21" fillId="0" borderId="0" xfId="0" applyFont="1" applyFill="1" applyAlignment="1">
      <alignment horizontal="right"/>
    </xf>
    <xf numFmtId="0" fontId="30" fillId="0" borderId="0" xfId="0" applyFont="1"/>
    <xf numFmtId="0" fontId="21" fillId="0" borderId="14" xfId="0" applyFont="1" applyFill="1" applyBorder="1" applyAlignment="1">
      <alignment horizontal="center"/>
    </xf>
    <xf numFmtId="0" fontId="20" fillId="0" borderId="0" xfId="0" applyFont="1" applyFill="1" applyBorder="1" applyAlignment="1"/>
    <xf numFmtId="0" fontId="22" fillId="0" borderId="0" xfId="0" applyNumberFormat="1" applyFont="1" applyBorder="1" applyAlignment="1">
      <alignment horizontal="center"/>
    </xf>
    <xf numFmtId="3" fontId="22" fillId="6" borderId="46" xfId="0" quotePrefix="1" applyNumberFormat="1" applyFont="1" applyFill="1" applyBorder="1" applyAlignment="1">
      <alignment horizontal="center"/>
    </xf>
    <xf numFmtId="0" fontId="20" fillId="0" borderId="0" xfId="0" applyNumberFormat="1" applyFont="1" applyBorder="1" applyAlignment="1">
      <alignment horizontal="center"/>
    </xf>
    <xf numFmtId="3" fontId="22" fillId="7" borderId="7" xfId="0" applyNumberFormat="1" applyFont="1" applyFill="1" applyBorder="1" applyAlignment="1">
      <alignment horizontal="center"/>
    </xf>
    <xf numFmtId="3" fontId="22" fillId="7" borderId="39" xfId="0" applyNumberFormat="1" applyFont="1" applyFill="1" applyBorder="1" applyAlignment="1">
      <alignment horizontal="center"/>
    </xf>
    <xf numFmtId="3" fontId="22" fillId="0" borderId="0" xfId="0" applyNumberFormat="1" applyFont="1" applyBorder="1" applyAlignment="1">
      <alignment horizontal="center"/>
    </xf>
    <xf numFmtId="3" fontId="22" fillId="6" borderId="21" xfId="0" applyNumberFormat="1" applyFont="1" applyFill="1" applyBorder="1" applyAlignment="1">
      <alignment horizontal="center"/>
    </xf>
    <xf numFmtId="3" fontId="22" fillId="6" borderId="7" xfId="0" quotePrefix="1" applyNumberFormat="1" applyFont="1" applyFill="1" applyBorder="1" applyAlignment="1">
      <alignment horizontal="center"/>
    </xf>
    <xf numFmtId="3" fontId="22" fillId="6" borderId="7" xfId="0" applyNumberFormat="1" applyFont="1" applyFill="1" applyBorder="1" applyAlignment="1">
      <alignment horizontal="center"/>
    </xf>
    <xf numFmtId="3" fontId="22" fillId="6" borderId="39" xfId="0" applyNumberFormat="1" applyFont="1" applyFill="1" applyBorder="1" applyAlignment="1">
      <alignment horizontal="center"/>
    </xf>
    <xf numFmtId="3" fontId="20" fillId="0" borderId="0" xfId="0" applyNumberFormat="1" applyFont="1" applyBorder="1" applyAlignment="1">
      <alignment horizontal="center"/>
    </xf>
    <xf numFmtId="0" fontId="21" fillId="7" borderId="6" xfId="0" applyFont="1" applyFill="1" applyBorder="1" applyAlignment="1">
      <alignment horizontal="center" vertical="center"/>
    </xf>
    <xf numFmtId="37" fontId="21" fillId="7" borderId="6" xfId="0" quotePrefix="1" applyNumberFormat="1" applyFont="1" applyFill="1" applyBorder="1" applyAlignment="1"/>
    <xf numFmtId="37" fontId="21" fillId="7" borderId="28" xfId="0" quotePrefix="1" applyNumberFormat="1" applyFont="1" applyFill="1" applyBorder="1" applyAlignment="1"/>
    <xf numFmtId="37" fontId="21" fillId="0" borderId="0" xfId="0" quotePrefix="1" applyNumberFormat="1" applyFont="1" applyBorder="1" applyAlignment="1"/>
    <xf numFmtId="3" fontId="22" fillId="6" borderId="47" xfId="0" quotePrefix="1" applyNumberFormat="1" applyFont="1" applyFill="1" applyBorder="1" applyAlignment="1">
      <alignment horizontal="center"/>
    </xf>
    <xf numFmtId="168" fontId="20" fillId="6" borderId="6" xfId="0" quotePrefix="1" applyNumberFormat="1" applyFont="1" applyFill="1" applyBorder="1" applyAlignment="1"/>
    <xf numFmtId="168" fontId="20" fillId="6" borderId="28" xfId="0" quotePrefix="1" applyNumberFormat="1" applyFont="1" applyFill="1" applyBorder="1" applyAlignment="1"/>
    <xf numFmtId="37" fontId="20" fillId="0" borderId="0" xfId="0" quotePrefix="1" applyNumberFormat="1" applyFont="1" applyBorder="1" applyAlignment="1"/>
    <xf numFmtId="166" fontId="21" fillId="7" borderId="6" xfId="1" applyNumberFormat="1" applyFont="1" applyFill="1" applyBorder="1" applyAlignment="1">
      <alignment horizontal="center"/>
    </xf>
    <xf numFmtId="166" fontId="21" fillId="7" borderId="28" xfId="1" applyNumberFormat="1" applyFont="1" applyFill="1" applyBorder="1" applyAlignment="1">
      <alignment horizontal="center"/>
    </xf>
    <xf numFmtId="166" fontId="21" fillId="0" borderId="0" xfId="1" applyNumberFormat="1" applyFont="1" applyFill="1" applyBorder="1" applyAlignment="1">
      <alignment horizontal="center"/>
    </xf>
    <xf numFmtId="3" fontId="22" fillId="6" borderId="47" xfId="0" applyNumberFormat="1" applyFont="1" applyFill="1" applyBorder="1" applyAlignment="1">
      <alignment horizontal="center"/>
    </xf>
    <xf numFmtId="37" fontId="20" fillId="0" borderId="0" xfId="0" applyNumberFormat="1" applyFont="1" applyFill="1" applyBorder="1" applyAlignment="1"/>
    <xf numFmtId="0" fontId="20" fillId="7" borderId="16" xfId="0" applyFont="1" applyFill="1" applyBorder="1"/>
    <xf numFmtId="0" fontId="20" fillId="7" borderId="14" xfId="0" applyFont="1" applyFill="1" applyBorder="1"/>
    <xf numFmtId="37" fontId="22" fillId="7" borderId="40" xfId="0" applyNumberFormat="1" applyFont="1" applyFill="1" applyBorder="1" applyAlignment="1"/>
    <xf numFmtId="37" fontId="22" fillId="7" borderId="17" xfId="0" applyNumberFormat="1" applyFont="1" applyFill="1" applyBorder="1" applyAlignment="1"/>
    <xf numFmtId="37" fontId="22" fillId="0" borderId="0" xfId="0" applyNumberFormat="1" applyFont="1" applyFill="1" applyBorder="1" applyAlignment="1"/>
    <xf numFmtId="3" fontId="20" fillId="6" borderId="16" xfId="0" applyNumberFormat="1" applyFont="1" applyFill="1" applyBorder="1"/>
    <xf numFmtId="168" fontId="22" fillId="6" borderId="14" xfId="0" applyNumberFormat="1" applyFont="1" applyFill="1" applyBorder="1" applyAlignment="1">
      <alignment horizontal="center"/>
    </xf>
    <xf numFmtId="168" fontId="22" fillId="6" borderId="40" xfId="0" applyNumberFormat="1" applyFont="1" applyFill="1" applyBorder="1" applyAlignment="1"/>
    <xf numFmtId="168" fontId="22" fillId="6" borderId="17" xfId="0" applyNumberFormat="1" applyFont="1" applyFill="1" applyBorder="1" applyAlignment="1"/>
    <xf numFmtId="3" fontId="20" fillId="0" borderId="0" xfId="0" applyNumberFormat="1" applyFont="1" applyFill="1"/>
    <xf numFmtId="3" fontId="22" fillId="7" borderId="33" xfId="0" quotePrefix="1" applyNumberFormat="1" applyFont="1" applyFill="1" applyBorder="1" applyAlignment="1">
      <alignment horizontal="center"/>
    </xf>
    <xf numFmtId="0" fontId="21" fillId="7" borderId="4" xfId="0" applyFont="1" applyFill="1" applyBorder="1" applyAlignment="1">
      <alignment horizontal="center" vertical="center"/>
    </xf>
    <xf numFmtId="37" fontId="20" fillId="0" borderId="0" xfId="0" applyNumberFormat="1" applyFont="1"/>
    <xf numFmtId="0" fontId="15" fillId="0" borderId="0" xfId="0" applyFont="1" applyAlignment="1">
      <alignment vertical="center"/>
    </xf>
    <xf numFmtId="3" fontId="16" fillId="19" borderId="18" xfId="0" applyNumberFormat="1" applyFont="1" applyFill="1" applyBorder="1" applyAlignment="1">
      <alignment horizontal="center" vertical="center" wrapText="1"/>
    </xf>
    <xf numFmtId="0" fontId="16" fillId="18" borderId="18" xfId="0" applyFont="1" applyFill="1" applyBorder="1" applyAlignment="1">
      <alignment horizontal="center" vertical="center" wrapText="1"/>
    </xf>
    <xf numFmtId="6" fontId="21" fillId="19" borderId="41" xfId="0" applyNumberFormat="1" applyFont="1" applyFill="1" applyBorder="1" applyAlignment="1">
      <alignment wrapText="1"/>
    </xf>
    <xf numFmtId="0" fontId="15" fillId="0" borderId="23" xfId="0" applyFont="1" applyFill="1" applyBorder="1"/>
    <xf numFmtId="6" fontId="16" fillId="0" borderId="23" xfId="0" applyNumberFormat="1" applyFont="1" applyFill="1" applyBorder="1" applyAlignment="1">
      <alignment horizontal="center" wrapText="1"/>
    </xf>
    <xf numFmtId="0" fontId="15" fillId="0" borderId="0" xfId="0" applyFont="1" applyFill="1" applyBorder="1"/>
    <xf numFmtId="10" fontId="23" fillId="0" borderId="41" xfId="3" applyNumberFormat="1" applyFont="1" applyFill="1" applyBorder="1" applyAlignment="1">
      <alignment wrapText="1"/>
    </xf>
    <xf numFmtId="3" fontId="16" fillId="0" borderId="0" xfId="0" applyNumberFormat="1" applyFont="1" applyFill="1" applyBorder="1" applyAlignment="1">
      <alignment horizontal="center" wrapText="1"/>
    </xf>
    <xf numFmtId="0" fontId="15" fillId="0" borderId="21" xfId="0" applyFont="1" applyFill="1" applyBorder="1"/>
    <xf numFmtId="10" fontId="15" fillId="0" borderId="0" xfId="0" applyNumberFormat="1" applyFont="1" applyFill="1" applyBorder="1"/>
    <xf numFmtId="168" fontId="15" fillId="0" borderId="20" xfId="0" applyNumberFormat="1" applyFont="1" applyFill="1" applyBorder="1"/>
    <xf numFmtId="0" fontId="15" fillId="0" borderId="22" xfId="0" applyFont="1" applyFill="1" applyBorder="1"/>
    <xf numFmtId="6" fontId="15" fillId="0" borderId="22" xfId="0" applyNumberFormat="1" applyFont="1" applyFill="1" applyBorder="1"/>
    <xf numFmtId="10" fontId="26" fillId="0" borderId="20" xfId="2" applyNumberFormat="1" applyFont="1" applyFill="1" applyBorder="1"/>
    <xf numFmtId="3" fontId="15" fillId="0" borderId="0" xfId="0" applyNumberFormat="1" applyFont="1" applyFill="1" applyBorder="1"/>
    <xf numFmtId="6" fontId="15" fillId="0" borderId="23" xfId="0" applyNumberFormat="1" applyFont="1" applyFill="1" applyBorder="1"/>
    <xf numFmtId="10" fontId="26" fillId="0" borderId="41" xfId="3" applyNumberFormat="1" applyFont="1" applyFill="1" applyBorder="1"/>
    <xf numFmtId="6" fontId="15" fillId="0" borderId="20" xfId="0" applyNumberFormat="1" applyFont="1" applyFill="1" applyBorder="1"/>
    <xf numFmtId="6" fontId="15" fillId="0" borderId="19" xfId="0" applyNumberFormat="1" applyFont="1" applyFill="1" applyBorder="1"/>
    <xf numFmtId="10" fontId="26" fillId="0" borderId="17" xfId="2" applyNumberFormat="1" applyFont="1" applyFill="1" applyBorder="1"/>
    <xf numFmtId="10" fontId="26" fillId="0" borderId="20" xfId="3" applyNumberFormat="1" applyFont="1" applyFill="1" applyBorder="1"/>
    <xf numFmtId="3" fontId="16" fillId="20" borderId="18" xfId="0" applyNumberFormat="1" applyFont="1" applyFill="1" applyBorder="1" applyAlignment="1">
      <alignment horizontal="center" vertical="center" wrapText="1"/>
    </xf>
    <xf numFmtId="0" fontId="16" fillId="20" borderId="18" xfId="0" applyFont="1" applyFill="1" applyBorder="1" applyAlignment="1">
      <alignment horizontal="center" vertical="center" wrapText="1"/>
    </xf>
    <xf numFmtId="6" fontId="21" fillId="20" borderId="23" xfId="0" applyNumberFormat="1" applyFont="1" applyFill="1" applyBorder="1" applyAlignment="1">
      <alignment wrapText="1"/>
    </xf>
    <xf numFmtId="10" fontId="23" fillId="20" borderId="41" xfId="2" applyNumberFormat="1" applyFont="1" applyFill="1" applyBorder="1" applyAlignment="1">
      <alignment wrapText="1"/>
    </xf>
    <xf numFmtId="0" fontId="16" fillId="19" borderId="18" xfId="0" applyFont="1" applyFill="1" applyBorder="1"/>
    <xf numFmtId="10" fontId="23" fillId="20" borderId="13" xfId="2" applyNumberFormat="1" applyFont="1" applyFill="1" applyBorder="1"/>
    <xf numFmtId="168" fontId="16" fillId="18" borderId="18" xfId="0" applyNumberFormat="1" applyFont="1" applyFill="1" applyBorder="1"/>
    <xf numFmtId="0" fontId="16" fillId="19" borderId="18" xfId="0" applyFont="1" applyFill="1" applyBorder="1" applyAlignment="1">
      <alignment horizontal="center"/>
    </xf>
    <xf numFmtId="0" fontId="16" fillId="19" borderId="23" xfId="0" applyFont="1" applyFill="1" applyBorder="1" applyAlignment="1">
      <alignment horizontal="center"/>
    </xf>
    <xf numFmtId="0" fontId="23" fillId="19" borderId="13" xfId="3" applyFont="1" applyFill="1" applyBorder="1" applyAlignment="1">
      <alignment wrapText="1"/>
    </xf>
    <xf numFmtId="168" fontId="16" fillId="18" borderId="13" xfId="0" applyNumberFormat="1" applyFont="1" applyFill="1" applyBorder="1"/>
    <xf numFmtId="6" fontId="16" fillId="19" borderId="18" xfId="0" applyNumberFormat="1" applyFont="1" applyFill="1" applyBorder="1"/>
    <xf numFmtId="6" fontId="16" fillId="19" borderId="13" xfId="0" applyNumberFormat="1" applyFont="1" applyFill="1" applyBorder="1"/>
    <xf numFmtId="6" fontId="16" fillId="20" borderId="18" xfId="0" applyNumberFormat="1" applyFont="1" applyFill="1" applyBorder="1"/>
    <xf numFmtId="165" fontId="16" fillId="20" borderId="18" xfId="0" applyNumberFormat="1" applyFont="1" applyFill="1" applyBorder="1"/>
    <xf numFmtId="0" fontId="19" fillId="0" borderId="0" xfId="0" applyFont="1" applyFill="1"/>
    <xf numFmtId="49" fontId="16" fillId="19" borderId="18" xfId="0" applyNumberFormat="1" applyFont="1" applyFill="1" applyBorder="1" applyAlignment="1">
      <alignment horizontal="center" vertical="center" wrapText="1"/>
    </xf>
    <xf numFmtId="165" fontId="15" fillId="0" borderId="0" xfId="0" applyNumberFormat="1" applyFont="1" applyFill="1" applyBorder="1"/>
    <xf numFmtId="165" fontId="16" fillId="18" borderId="11" xfId="0" applyNumberFormat="1" applyFont="1" applyFill="1" applyBorder="1"/>
    <xf numFmtId="0" fontId="23" fillId="0" borderId="0" xfId="367" applyFont="1" applyAlignment="1">
      <alignment horizontal="left" vertical="center"/>
    </xf>
    <xf numFmtId="0" fontId="23" fillId="0" borderId="0" xfId="367" applyFont="1" applyAlignment="1">
      <alignment horizontal="right" vertical="center"/>
    </xf>
    <xf numFmtId="0" fontId="26" fillId="0" borderId="0" xfId="367" applyFont="1" applyAlignment="1">
      <alignment vertical="center" wrapText="1"/>
    </xf>
    <xf numFmtId="0" fontId="26" fillId="0" borderId="0" xfId="367" applyFont="1" applyFill="1" applyBorder="1" applyAlignment="1">
      <alignment horizontal="left" vertical="top"/>
    </xf>
    <xf numFmtId="0" fontId="26" fillId="0" borderId="0" xfId="367" applyFont="1" applyFill="1" applyBorder="1" applyAlignment="1">
      <alignment horizontal="left" vertical="center" wrapText="1"/>
    </xf>
    <xf numFmtId="3" fontId="26" fillId="0" borderId="0" xfId="367" applyNumberFormat="1" applyFont="1" applyFill="1" applyBorder="1" applyAlignment="1">
      <alignment vertical="center"/>
    </xf>
    <xf numFmtId="0" fontId="26" fillId="0" borderId="0" xfId="367" applyFont="1" applyAlignment="1">
      <alignment vertical="center"/>
    </xf>
    <xf numFmtId="0" fontId="26" fillId="0" borderId="0" xfId="367" applyFont="1" applyAlignment="1">
      <alignment horizontal="right" vertical="center"/>
    </xf>
    <xf numFmtId="0" fontId="26" fillId="0" borderId="0" xfId="367" applyFont="1" applyAlignment="1">
      <alignment horizontal="center" vertical="center" wrapText="1"/>
    </xf>
    <xf numFmtId="0" fontId="26" fillId="0" borderId="0" xfId="367" applyFont="1" applyAlignment="1">
      <alignment horizontal="center" vertical="center"/>
    </xf>
    <xf numFmtId="0" fontId="23" fillId="0" borderId="0" xfId="367" applyFont="1" applyFill="1" applyBorder="1" applyAlignment="1">
      <alignment horizontal="center" vertical="center" wrapText="1"/>
    </xf>
    <xf numFmtId="0" fontId="26" fillId="0" borderId="22" xfId="367" applyFont="1" applyFill="1" applyBorder="1" applyAlignment="1">
      <alignment horizontal="left" vertical="center" wrapText="1"/>
    </xf>
    <xf numFmtId="0" fontId="26" fillId="0" borderId="23" xfId="367" applyFont="1" applyFill="1" applyBorder="1" applyAlignment="1">
      <alignment horizontal="left" vertical="center" wrapText="1"/>
    </xf>
    <xf numFmtId="0" fontId="23" fillId="0" borderId="0" xfId="367" applyFont="1" applyBorder="1" applyAlignment="1">
      <alignment horizontal="right" vertical="center"/>
    </xf>
    <xf numFmtId="168" fontId="20" fillId="0" borderId="23" xfId="367" applyNumberFormat="1" applyFont="1" applyFill="1" applyBorder="1" applyAlignment="1">
      <alignment vertical="center"/>
    </xf>
    <xf numFmtId="168" fontId="20" fillId="0" borderId="23" xfId="367" applyNumberFormat="1" applyFont="1" applyFill="1" applyBorder="1" applyAlignment="1">
      <alignment horizontal="right" vertical="center"/>
    </xf>
    <xf numFmtId="168" fontId="20" fillId="0" borderId="41" xfId="367" applyNumberFormat="1" applyFont="1" applyFill="1" applyBorder="1" applyAlignment="1">
      <alignment horizontal="right" vertical="center"/>
    </xf>
    <xf numFmtId="168" fontId="20" fillId="0" borderId="22" xfId="367" applyNumberFormat="1" applyFont="1" applyFill="1" applyBorder="1" applyAlignment="1">
      <alignment vertical="center"/>
    </xf>
    <xf numFmtId="168" fontId="20" fillId="0" borderId="22" xfId="367" applyNumberFormat="1" applyFont="1" applyFill="1" applyBorder="1" applyAlignment="1">
      <alignment horizontal="right" vertical="center"/>
    </xf>
    <xf numFmtId="168" fontId="20" fillId="0" borderId="20" xfId="367" applyNumberFormat="1" applyFont="1" applyFill="1" applyBorder="1" applyAlignment="1">
      <alignment horizontal="right" vertical="center"/>
    </xf>
    <xf numFmtId="0" fontId="26" fillId="0" borderId="21" xfId="367" applyFont="1" applyFill="1" applyBorder="1" applyAlignment="1">
      <alignment horizontal="left" vertical="center" wrapText="1"/>
    </xf>
    <xf numFmtId="1" fontId="23" fillId="21" borderId="20" xfId="367" applyNumberFormat="1" applyFont="1" applyFill="1" applyBorder="1" applyAlignment="1">
      <alignment horizontal="center" vertical="center"/>
    </xf>
    <xf numFmtId="0" fontId="23" fillId="18" borderId="22" xfId="367" applyFont="1" applyFill="1" applyBorder="1" applyAlignment="1">
      <alignment horizontal="center" vertical="center"/>
    </xf>
    <xf numFmtId="0" fontId="23" fillId="18" borderId="19" xfId="367" applyFont="1" applyFill="1" applyBorder="1" applyAlignment="1">
      <alignment horizontal="center" vertical="center"/>
    </xf>
    <xf numFmtId="0" fontId="26" fillId="6" borderId="18" xfId="367" applyFont="1" applyFill="1" applyBorder="1" applyAlignment="1">
      <alignment horizontal="left" vertical="center" wrapText="1"/>
    </xf>
    <xf numFmtId="168" fontId="20" fillId="6" borderId="18" xfId="367" applyNumberFormat="1" applyFont="1" applyFill="1" applyBorder="1" applyAlignment="1">
      <alignment vertical="center"/>
    </xf>
    <xf numFmtId="168" fontId="20" fillId="6" borderId="13" xfId="367" applyNumberFormat="1" applyFont="1" applyFill="1" applyBorder="1" applyAlignment="1">
      <alignment vertical="center"/>
    </xf>
    <xf numFmtId="0" fontId="26" fillId="2" borderId="12" xfId="367" applyFont="1" applyFill="1" applyBorder="1" applyAlignment="1">
      <alignment horizontal="left" vertical="center" wrapText="1"/>
    </xf>
    <xf numFmtId="168" fontId="20" fillId="2" borderId="18" xfId="367" applyNumberFormat="1" applyFont="1" applyFill="1" applyBorder="1" applyAlignment="1">
      <alignment vertical="center"/>
    </xf>
    <xf numFmtId="168" fontId="20" fillId="0" borderId="22" xfId="367" applyNumberFormat="1" applyFont="1" applyBorder="1" applyAlignment="1">
      <alignment horizontal="right" vertical="center"/>
    </xf>
    <xf numFmtId="168" fontId="20" fillId="0" borderId="20" xfId="367" applyNumberFormat="1" applyFont="1" applyBorder="1" applyAlignment="1">
      <alignment horizontal="right" vertical="center"/>
    </xf>
    <xf numFmtId="168" fontId="20" fillId="0" borderId="0" xfId="367" applyNumberFormat="1" applyFont="1" applyAlignment="1">
      <alignment vertical="center"/>
    </xf>
    <xf numFmtId="168" fontId="20" fillId="0" borderId="19" xfId="367" applyNumberFormat="1" applyFont="1" applyBorder="1" applyAlignment="1">
      <alignment horizontal="right" vertical="center"/>
    </xf>
    <xf numFmtId="168" fontId="20" fillId="0" borderId="17" xfId="367" applyNumberFormat="1" applyFont="1" applyBorder="1" applyAlignment="1">
      <alignment horizontal="right" vertical="center"/>
    </xf>
    <xf numFmtId="168" fontId="20" fillId="18" borderId="19" xfId="367" applyNumberFormat="1" applyFont="1" applyFill="1" applyBorder="1" applyAlignment="1">
      <alignment horizontal="right" vertical="center"/>
    </xf>
    <xf numFmtId="168" fontId="20" fillId="18" borderId="17" xfId="367" applyNumberFormat="1" applyFont="1" applyFill="1" applyBorder="1" applyAlignment="1">
      <alignment horizontal="right" vertical="center"/>
    </xf>
    <xf numFmtId="164" fontId="21" fillId="0" borderId="2" xfId="0" applyNumberFormat="1" applyFont="1" applyBorder="1" applyAlignment="1" applyProtection="1">
      <alignment horizontal="left"/>
    </xf>
    <xf numFmtId="169" fontId="16" fillId="0" borderId="0" xfId="0" applyNumberFormat="1" applyFont="1" applyBorder="1" applyAlignment="1">
      <alignment horizontal="center" vertical="center" wrapText="1"/>
    </xf>
    <xf numFmtId="165" fontId="15" fillId="0" borderId="0" xfId="2" applyNumberFormat="1" applyFont="1" applyBorder="1"/>
    <xf numFmtId="169" fontId="15" fillId="0" borderId="0" xfId="0" applyNumberFormat="1" applyFont="1"/>
    <xf numFmtId="169" fontId="15" fillId="0" borderId="0" xfId="0" applyNumberFormat="1" applyFont="1" applyFill="1" applyBorder="1"/>
    <xf numFmtId="169" fontId="17" fillId="20" borderId="41" xfId="0" applyNumberFormat="1" applyFont="1" applyFill="1" applyBorder="1" applyAlignment="1">
      <alignment horizontal="center" vertical="center" wrapText="1"/>
    </xf>
    <xf numFmtId="169" fontId="16" fillId="19" borderId="23" xfId="0" applyNumberFormat="1" applyFont="1" applyFill="1" applyBorder="1" applyAlignment="1">
      <alignment horizontal="center" vertical="center" wrapText="1"/>
    </xf>
    <xf numFmtId="169" fontId="16" fillId="19" borderId="41" xfId="0" applyNumberFormat="1" applyFont="1" applyFill="1" applyBorder="1" applyAlignment="1">
      <alignment horizontal="center" vertical="center" wrapText="1"/>
    </xf>
    <xf numFmtId="169" fontId="16" fillId="0" borderId="0" xfId="0" applyNumberFormat="1" applyFont="1" applyFill="1" applyBorder="1" applyAlignment="1">
      <alignment horizontal="center" vertical="center" wrapText="1"/>
    </xf>
    <xf numFmtId="49" fontId="16" fillId="20" borderId="23" xfId="0" applyNumberFormat="1" applyFont="1" applyFill="1" applyBorder="1" applyAlignment="1">
      <alignment horizontal="center" vertical="center" wrapText="1"/>
    </xf>
    <xf numFmtId="0" fontId="15" fillId="19" borderId="21" xfId="0" applyFont="1" applyFill="1" applyBorder="1"/>
    <xf numFmtId="0" fontId="15" fillId="19" borderId="16" xfId="0" applyFont="1" applyFill="1" applyBorder="1"/>
    <xf numFmtId="0" fontId="16" fillId="19" borderId="18" xfId="0" applyFont="1" applyFill="1" applyBorder="1" applyAlignment="1">
      <alignment horizontal="center" vertical="center"/>
    </xf>
    <xf numFmtId="169" fontId="15" fillId="0" borderId="0" xfId="0" applyNumberFormat="1" applyFont="1" applyAlignment="1">
      <alignment horizontal="right"/>
    </xf>
    <xf numFmtId="0" fontId="15" fillId="0" borderId="42" xfId="0" applyFont="1" applyBorder="1"/>
    <xf numFmtId="165" fontId="26" fillId="0" borderId="45" xfId="2" applyNumberFormat="1" applyFont="1" applyFill="1" applyBorder="1" applyAlignment="1">
      <alignment wrapText="1"/>
    </xf>
    <xf numFmtId="168" fontId="15" fillId="0" borderId="41" xfId="0" applyNumberFormat="1" applyFont="1" applyBorder="1"/>
    <xf numFmtId="169" fontId="15" fillId="0" borderId="23" xfId="0" applyNumberFormat="1" applyFont="1" applyFill="1" applyBorder="1"/>
    <xf numFmtId="165" fontId="15" fillId="0" borderId="41" xfId="2" applyNumberFormat="1" applyFont="1" applyFill="1" applyBorder="1"/>
    <xf numFmtId="169" fontId="15" fillId="0" borderId="22" xfId="0" applyNumberFormat="1" applyFont="1" applyFill="1" applyBorder="1"/>
    <xf numFmtId="165" fontId="15" fillId="0" borderId="20" xfId="2" applyNumberFormat="1" applyFont="1" applyFill="1" applyBorder="1"/>
    <xf numFmtId="165" fontId="15" fillId="0" borderId="0" xfId="2" applyNumberFormat="1" applyFont="1" applyFill="1" applyBorder="1"/>
    <xf numFmtId="169" fontId="15" fillId="0" borderId="19" xfId="0" applyNumberFormat="1" applyFont="1" applyFill="1" applyBorder="1"/>
    <xf numFmtId="165" fontId="15" fillId="0" borderId="17" xfId="2" applyNumberFormat="1" applyFont="1" applyFill="1" applyBorder="1"/>
    <xf numFmtId="168" fontId="16" fillId="18" borderId="18" xfId="0" applyNumberFormat="1" applyFont="1" applyFill="1" applyBorder="1" applyAlignment="1">
      <alignment horizontal="center"/>
    </xf>
    <xf numFmtId="169" fontId="16" fillId="20" borderId="19" xfId="0" applyNumberFormat="1" applyFont="1" applyFill="1" applyBorder="1"/>
    <xf numFmtId="165" fontId="16" fillId="20" borderId="17" xfId="2" applyNumberFormat="1" applyFont="1" applyFill="1" applyBorder="1"/>
    <xf numFmtId="169" fontId="18" fillId="0" borderId="0" xfId="0" applyNumberFormat="1" applyFont="1" applyFill="1" applyBorder="1" applyAlignment="1">
      <alignment horizontal="center" vertical="center" wrapText="1"/>
    </xf>
    <xf numFmtId="0" fontId="18" fillId="19" borderId="18" xfId="0" applyFont="1" applyFill="1" applyBorder="1" applyAlignment="1">
      <alignment horizontal="center" vertical="center"/>
    </xf>
    <xf numFmtId="165" fontId="16" fillId="20" borderId="13" xfId="2" applyNumberFormat="1" applyFont="1" applyFill="1" applyBorder="1"/>
    <xf numFmtId="167" fontId="15" fillId="0" borderId="0" xfId="0" applyNumberFormat="1" applyFont="1"/>
    <xf numFmtId="3" fontId="16" fillId="0" borderId="0" xfId="0" applyNumberFormat="1" applyFont="1" applyBorder="1" applyAlignment="1">
      <alignment horizontal="right"/>
    </xf>
    <xf numFmtId="3" fontId="15" fillId="0" borderId="23" xfId="0" applyNumberFormat="1" applyFont="1" applyBorder="1"/>
    <xf numFmtId="3" fontId="15" fillId="0" borderId="41" xfId="0" applyNumberFormat="1" applyFont="1" applyBorder="1"/>
    <xf numFmtId="3" fontId="15" fillId="0" borderId="22" xfId="0" applyNumberFormat="1" applyFont="1" applyBorder="1"/>
    <xf numFmtId="3" fontId="15" fillId="0" borderId="20" xfId="0" applyNumberFormat="1" applyFont="1" applyBorder="1"/>
    <xf numFmtId="3" fontId="15" fillId="0" borderId="19" xfId="0" applyNumberFormat="1" applyFont="1" applyBorder="1"/>
    <xf numFmtId="0" fontId="15" fillId="19" borderId="12" xfId="0" applyFont="1" applyFill="1" applyBorder="1"/>
    <xf numFmtId="0" fontId="15" fillId="19" borderId="23" xfId="0" applyFont="1" applyFill="1" applyBorder="1"/>
    <xf numFmtId="0" fontId="15" fillId="19" borderId="42" xfId="0" applyFont="1" applyFill="1" applyBorder="1"/>
    <xf numFmtId="0" fontId="15" fillId="19" borderId="22" xfId="0" applyFont="1" applyFill="1" applyBorder="1"/>
    <xf numFmtId="3" fontId="15" fillId="0" borderId="0" xfId="0" applyNumberFormat="1" applyFont="1" applyAlignment="1">
      <alignment horizontal="center"/>
    </xf>
    <xf numFmtId="167" fontId="17" fillId="20" borderId="23" xfId="0" applyNumberFormat="1" applyFont="1" applyFill="1" applyBorder="1" applyAlignment="1">
      <alignment horizontal="center" vertical="center" wrapText="1"/>
    </xf>
    <xf numFmtId="6" fontId="17" fillId="20" borderId="18" xfId="0" applyNumberFormat="1" applyFont="1" applyFill="1" applyBorder="1" applyAlignment="1">
      <alignment horizontal="center" vertical="center" wrapText="1"/>
    </xf>
    <xf numFmtId="0" fontId="17" fillId="20" borderId="18" xfId="0" applyFont="1" applyFill="1" applyBorder="1" applyAlignment="1">
      <alignment horizontal="center" vertical="center" wrapText="1"/>
    </xf>
    <xf numFmtId="165" fontId="15" fillId="0" borderId="23" xfId="2" applyNumberFormat="1" applyFont="1" applyBorder="1"/>
    <xf numFmtId="169" fontId="17" fillId="20" borderId="23" xfId="0" applyNumberFormat="1" applyFont="1" applyFill="1" applyBorder="1" applyAlignment="1">
      <alignment horizontal="center" vertical="center" wrapText="1"/>
    </xf>
    <xf numFmtId="165" fontId="15" fillId="0" borderId="22" xfId="2" applyNumberFormat="1" applyFont="1" applyBorder="1"/>
    <xf numFmtId="165" fontId="16" fillId="20" borderId="18" xfId="2" applyNumberFormat="1" applyFont="1" applyFill="1" applyBorder="1"/>
    <xf numFmtId="3" fontId="15" fillId="0" borderId="21" xfId="0" applyNumberFormat="1" applyFont="1" applyBorder="1"/>
    <xf numFmtId="3" fontId="15" fillId="0" borderId="16" xfId="0" applyNumberFormat="1" applyFont="1" applyBorder="1"/>
    <xf numFmtId="0" fontId="21" fillId="19" borderId="18" xfId="0" applyFont="1" applyFill="1" applyBorder="1" applyProtection="1"/>
    <xf numFmtId="0" fontId="21" fillId="0" borderId="22" xfId="0" applyFont="1" applyBorder="1" applyProtection="1"/>
    <xf numFmtId="0" fontId="20" fillId="0" borderId="22" xfId="0" applyFont="1" applyBorder="1" applyProtection="1"/>
    <xf numFmtId="168" fontId="24" fillId="0" borderId="0" xfId="0" applyNumberFormat="1" applyFont="1" applyBorder="1" applyProtection="1"/>
    <xf numFmtId="168" fontId="25" fillId="0" borderId="0" xfId="0" applyNumberFormat="1" applyFont="1" applyBorder="1" applyProtection="1"/>
    <xf numFmtId="168" fontId="24" fillId="0" borderId="0" xfId="0" applyNumberFormat="1" applyFont="1" applyBorder="1" applyAlignment="1" applyProtection="1">
      <alignment horizontal="center" wrapText="1"/>
    </xf>
    <xf numFmtId="0" fontId="0" fillId="0" borderId="45" xfId="0" applyBorder="1"/>
    <xf numFmtId="0" fontId="0" fillId="0" borderId="11" xfId="0" applyBorder="1"/>
    <xf numFmtId="0" fontId="15" fillId="14" borderId="0" xfId="0" applyFont="1" applyFill="1"/>
    <xf numFmtId="49" fontId="23" fillId="0" borderId="0" xfId="3" applyNumberFormat="1" applyFont="1" applyBorder="1" applyAlignment="1">
      <alignment horizontal="left" wrapText="1"/>
    </xf>
    <xf numFmtId="49" fontId="26" fillId="0" borderId="0" xfId="3" applyNumberFormat="1" applyFont="1"/>
    <xf numFmtId="49" fontId="26" fillId="0" borderId="0" xfId="3" applyNumberFormat="1" applyFont="1" applyBorder="1"/>
    <xf numFmtId="49" fontId="23" fillId="0" borderId="27" xfId="3" applyNumberFormat="1" applyFont="1" applyFill="1" applyBorder="1" applyAlignment="1">
      <alignment horizontal="center" wrapText="1"/>
    </xf>
    <xf numFmtId="49" fontId="23" fillId="0" borderId="6" xfId="3" applyNumberFormat="1" applyFont="1" applyFill="1" applyBorder="1" applyAlignment="1">
      <alignment horizontal="center" wrapText="1"/>
    </xf>
    <xf numFmtId="49" fontId="23" fillId="0" borderId="28" xfId="3" applyNumberFormat="1" applyFont="1" applyFill="1" applyBorder="1" applyAlignment="1">
      <alignment horizontal="center" wrapText="1"/>
    </xf>
    <xf numFmtId="49" fontId="23" fillId="0" borderId="0" xfId="3" applyNumberFormat="1" applyFont="1" applyBorder="1"/>
    <xf numFmtId="49" fontId="23" fillId="0" borderId="29" xfId="3" applyNumberFormat="1" applyFont="1" applyFill="1" applyBorder="1" applyAlignment="1">
      <alignment horizontal="center" wrapText="1"/>
    </xf>
    <xf numFmtId="49" fontId="23" fillId="0" borderId="3" xfId="3" applyNumberFormat="1" applyFont="1" applyFill="1" applyBorder="1" applyAlignment="1">
      <alignment horizontal="center" wrapText="1"/>
    </xf>
    <xf numFmtId="49" fontId="23" fillId="0" borderId="35" xfId="3" applyNumberFormat="1" applyFont="1" applyFill="1" applyBorder="1" applyAlignment="1">
      <alignment horizontal="center" wrapText="1"/>
    </xf>
    <xf numFmtId="49" fontId="23" fillId="0" borderId="24" xfId="3" applyNumberFormat="1" applyFont="1" applyBorder="1"/>
    <xf numFmtId="3" fontId="26" fillId="5" borderId="10" xfId="3" applyNumberFormat="1" applyFont="1" applyFill="1" applyBorder="1" applyAlignment="1">
      <alignment horizontal="right"/>
    </xf>
    <xf numFmtId="3" fontId="26" fillId="5" borderId="25" xfId="3" applyNumberFormat="1" applyFont="1" applyFill="1" applyBorder="1" applyAlignment="1">
      <alignment horizontal="right"/>
    </xf>
    <xf numFmtId="3" fontId="26" fillId="5" borderId="26" xfId="3" applyNumberFormat="1" applyFont="1" applyFill="1" applyBorder="1" applyAlignment="1">
      <alignment horizontal="right"/>
    </xf>
    <xf numFmtId="49" fontId="23" fillId="0" borderId="30" xfId="3" applyNumberFormat="1" applyFont="1" applyBorder="1"/>
    <xf numFmtId="3" fontId="26" fillId="5" borderId="27" xfId="3" applyNumberFormat="1" applyFont="1" applyFill="1" applyBorder="1" applyAlignment="1">
      <alignment horizontal="right"/>
    </xf>
    <xf numFmtId="3" fontId="26" fillId="5" borderId="6" xfId="3" applyNumberFormat="1" applyFont="1" applyFill="1" applyBorder="1" applyAlignment="1">
      <alignment horizontal="right"/>
    </xf>
    <xf numFmtId="3" fontId="26" fillId="5" borderId="28" xfId="3" applyNumberFormat="1" applyFont="1" applyFill="1" applyBorder="1" applyAlignment="1">
      <alignment horizontal="right"/>
    </xf>
    <xf numFmtId="49" fontId="23" fillId="0" borderId="36" xfId="3" applyNumberFormat="1" applyFont="1" applyBorder="1"/>
    <xf numFmtId="3" fontId="26" fillId="5" borderId="29" xfId="3" applyNumberFormat="1" applyFont="1" applyFill="1" applyBorder="1" applyAlignment="1">
      <alignment horizontal="right"/>
    </xf>
    <xf numFmtId="3" fontId="26" fillId="5" borderId="3" xfId="3" applyNumberFormat="1" applyFont="1" applyFill="1" applyBorder="1" applyAlignment="1">
      <alignment horizontal="right"/>
    </xf>
    <xf numFmtId="3" fontId="26" fillId="5" borderId="35" xfId="3" applyNumberFormat="1" applyFont="1" applyFill="1" applyBorder="1" applyAlignment="1">
      <alignment horizontal="right"/>
    </xf>
    <xf numFmtId="164" fontId="23" fillId="0" borderId="0" xfId="3" applyNumberFormat="1" applyFont="1" applyAlignment="1">
      <alignment horizontal="left"/>
    </xf>
    <xf numFmtId="164" fontId="23" fillId="14" borderId="0" xfId="3" applyNumberFormat="1" applyFont="1" applyFill="1" applyAlignment="1">
      <alignment horizontal="left"/>
    </xf>
    <xf numFmtId="0" fontId="23" fillId="14" borderId="0" xfId="3" applyFont="1" applyFill="1" applyAlignment="1">
      <alignment wrapText="1"/>
    </xf>
    <xf numFmtId="0" fontId="15" fillId="0" borderId="45" xfId="0" applyFont="1" applyBorder="1"/>
    <xf numFmtId="0" fontId="15" fillId="0" borderId="41" xfId="0" applyFont="1" applyBorder="1"/>
    <xf numFmtId="0" fontId="15" fillId="0" borderId="20" xfId="0" applyFont="1" applyBorder="1"/>
    <xf numFmtId="49" fontId="23" fillId="0" borderId="53" xfId="3" applyNumberFormat="1" applyFont="1" applyBorder="1"/>
    <xf numFmtId="49" fontId="23" fillId="0" borderId="47" xfId="3" applyNumberFormat="1" applyFont="1" applyBorder="1"/>
    <xf numFmtId="49" fontId="23" fillId="0" borderId="54" xfId="3" applyNumberFormat="1" applyFont="1" applyBorder="1"/>
    <xf numFmtId="0" fontId="23" fillId="0" borderId="21" xfId="3" applyFont="1" applyFill="1" applyBorder="1" applyAlignment="1">
      <alignment wrapText="1"/>
    </xf>
    <xf numFmtId="0" fontId="23" fillId="0" borderId="0" xfId="3" applyFont="1" applyFill="1" applyBorder="1" applyAlignment="1">
      <alignment wrapText="1"/>
    </xf>
    <xf numFmtId="0" fontId="15" fillId="0" borderId="17" xfId="0" applyFont="1" applyBorder="1"/>
    <xf numFmtId="0" fontId="20" fillId="0" borderId="21" xfId="0" applyFont="1" applyBorder="1"/>
    <xf numFmtId="10" fontId="20" fillId="0" borderId="0" xfId="0" applyNumberFormat="1" applyFont="1" applyBorder="1"/>
    <xf numFmtId="0" fontId="20" fillId="0" borderId="20" xfId="0" applyFont="1" applyBorder="1"/>
    <xf numFmtId="10" fontId="20" fillId="0" borderId="0" xfId="0" applyNumberFormat="1" applyFont="1"/>
    <xf numFmtId="0" fontId="21" fillId="0" borderId="21" xfId="0" applyFont="1" applyBorder="1"/>
    <xf numFmtId="0" fontId="21" fillId="6" borderId="0" xfId="0" applyFont="1" applyFill="1" applyBorder="1"/>
    <xf numFmtId="0" fontId="20" fillId="6" borderId="0" xfId="0" applyFont="1" applyFill="1" applyBorder="1"/>
    <xf numFmtId="0" fontId="22" fillId="6" borderId="6" xfId="0" applyFont="1" applyFill="1" applyBorder="1" applyAlignment="1">
      <alignment horizontal="center"/>
    </xf>
    <xf numFmtId="0" fontId="22" fillId="6" borderId="31" xfId="0" quotePrefix="1" applyNumberFormat="1" applyFont="1" applyFill="1" applyBorder="1" applyAlignment="1">
      <alignment horizontal="center"/>
    </xf>
    <xf numFmtId="7" fontId="20" fillId="0" borderId="6" xfId="0" applyNumberFormat="1" applyFont="1" applyFill="1" applyBorder="1"/>
    <xf numFmtId="0" fontId="15" fillId="0" borderId="14" xfId="0" applyFont="1" applyBorder="1"/>
    <xf numFmtId="0" fontId="16" fillId="0" borderId="12" xfId="0" applyFont="1" applyBorder="1" applyAlignment="1">
      <alignment vertical="center"/>
    </xf>
    <xf numFmtId="0" fontId="16" fillId="0" borderId="11" xfId="0" applyFont="1" applyBorder="1" applyAlignment="1">
      <alignment vertical="center"/>
    </xf>
    <xf numFmtId="0" fontId="16" fillId="0" borderId="13" xfId="0" applyFont="1" applyBorder="1" applyAlignment="1">
      <alignment vertical="center"/>
    </xf>
    <xf numFmtId="0" fontId="15" fillId="0" borderId="13" xfId="0" applyFont="1" applyBorder="1"/>
    <xf numFmtId="49" fontId="23" fillId="0" borderId="38" xfId="3" applyNumberFormat="1" applyFont="1" applyFill="1" applyBorder="1" applyAlignment="1">
      <alignment horizontal="center" wrapText="1"/>
    </xf>
    <xf numFmtId="49" fontId="23" fillId="0" borderId="7" xfId="3" applyNumberFormat="1" applyFont="1" applyFill="1" applyBorder="1" applyAlignment="1">
      <alignment horizontal="center" wrapText="1"/>
    </xf>
    <xf numFmtId="49" fontId="23" fillId="0" borderId="39" xfId="3" applyNumberFormat="1" applyFont="1" applyFill="1" applyBorder="1" applyAlignment="1">
      <alignment horizontal="center" wrapText="1"/>
    </xf>
    <xf numFmtId="49" fontId="0" fillId="0" borderId="45" xfId="0" applyNumberFormat="1" applyBorder="1" applyAlignment="1">
      <alignment horizontal="center"/>
    </xf>
    <xf numFmtId="38" fontId="0" fillId="0" borderId="21" xfId="0" applyNumberFormat="1" applyBorder="1"/>
    <xf numFmtId="38" fontId="0" fillId="0" borderId="20" xfId="0" applyNumberFormat="1" applyBorder="1"/>
    <xf numFmtId="38" fontId="0" fillId="0" borderId="55" xfId="0" applyNumberFormat="1" applyBorder="1"/>
    <xf numFmtId="38" fontId="0" fillId="0" borderId="56" xfId="0" applyNumberFormat="1" applyBorder="1"/>
    <xf numFmtId="38" fontId="0" fillId="0" borderId="54" xfId="0" applyNumberFormat="1" applyBorder="1"/>
    <xf numFmtId="38" fontId="0" fillId="0" borderId="40" xfId="0" applyNumberFormat="1" applyBorder="1"/>
    <xf numFmtId="38" fontId="0" fillId="0" borderId="43" xfId="0" applyNumberFormat="1" applyBorder="1"/>
    <xf numFmtId="49" fontId="3" fillId="0" borderId="12" xfId="0" applyNumberFormat="1" applyFont="1" applyBorder="1"/>
    <xf numFmtId="49" fontId="0" fillId="0" borderId="13" xfId="0" applyNumberFormat="1" applyBorder="1" applyAlignment="1">
      <alignment horizontal="center"/>
    </xf>
    <xf numFmtId="0" fontId="3" fillId="0" borderId="21" xfId="0" applyFont="1" applyBorder="1" applyAlignment="1">
      <alignment horizontal="center" wrapText="1"/>
    </xf>
    <xf numFmtId="0" fontId="3" fillId="0" borderId="0" xfId="0" applyFont="1" applyBorder="1" applyAlignment="1">
      <alignment horizontal="center" wrapText="1"/>
    </xf>
    <xf numFmtId="0" fontId="3" fillId="0" borderId="20" xfId="0" applyFont="1" applyBorder="1" applyAlignment="1">
      <alignment horizontal="center" wrapText="1"/>
    </xf>
    <xf numFmtId="0" fontId="32" fillId="0" borderId="0" xfId="367" applyFont="1" applyAlignment="1">
      <alignment horizontal="left" vertical="center"/>
    </xf>
    <xf numFmtId="168" fontId="29" fillId="22" borderId="18" xfId="0" applyNumberFormat="1" applyFont="1" applyFill="1" applyBorder="1" applyAlignment="1">
      <alignment horizontal="center" vertical="center" wrapText="1"/>
    </xf>
    <xf numFmtId="168" fontId="24" fillId="0" borderId="2" xfId="0" applyNumberFormat="1" applyFont="1" applyBorder="1" applyAlignment="1" applyProtection="1">
      <alignment horizontal="left"/>
    </xf>
    <xf numFmtId="168" fontId="24" fillId="0" borderId="0" xfId="0" applyNumberFormat="1" applyFont="1" applyBorder="1" applyAlignment="1" applyProtection="1">
      <alignment horizontal="left"/>
    </xf>
    <xf numFmtId="168" fontId="33" fillId="0" borderId="0" xfId="0" applyNumberFormat="1" applyFont="1" applyBorder="1"/>
    <xf numFmtId="168" fontId="33" fillId="0" borderId="0" xfId="0" applyNumberFormat="1" applyFont="1" applyBorder="1" applyAlignment="1">
      <alignment horizontal="center"/>
    </xf>
    <xf numFmtId="168" fontId="33" fillId="0" borderId="0" xfId="0" applyNumberFormat="1" applyFont="1" applyBorder="1" applyAlignment="1">
      <alignment horizontal="right"/>
    </xf>
    <xf numFmtId="168" fontId="33" fillId="0" borderId="0" xfId="0" applyNumberFormat="1" applyFont="1" applyBorder="1" applyAlignment="1">
      <alignment vertical="center"/>
    </xf>
    <xf numFmtId="168" fontId="33" fillId="0" borderId="0" xfId="0" applyNumberFormat="1" applyFont="1"/>
    <xf numFmtId="168" fontId="33" fillId="0" borderId="0" xfId="0" applyNumberFormat="1" applyFont="1" applyBorder="1" applyAlignment="1"/>
    <xf numFmtId="168" fontId="33" fillId="0" borderId="0" xfId="0" applyNumberFormat="1" applyFont="1" applyAlignment="1">
      <alignment horizontal="center"/>
    </xf>
    <xf numFmtId="168" fontId="33" fillId="0" borderId="0" xfId="0" applyNumberFormat="1" applyFont="1" applyAlignment="1">
      <alignment horizontal="right"/>
    </xf>
    <xf numFmtId="168" fontId="25" fillId="0" borderId="0" xfId="0" applyNumberFormat="1" applyFont="1"/>
    <xf numFmtId="168" fontId="25" fillId="0" borderId="0" xfId="0" applyNumberFormat="1" applyFont="1" applyBorder="1"/>
    <xf numFmtId="168" fontId="25" fillId="0" borderId="0" xfId="1" applyNumberFormat="1" applyFont="1"/>
    <xf numFmtId="168" fontId="25" fillId="0" borderId="0" xfId="1" applyNumberFormat="1" applyFont="1" applyAlignment="1">
      <alignment horizontal="right"/>
    </xf>
    <xf numFmtId="168" fontId="34" fillId="0" borderId="0" xfId="3" applyNumberFormat="1" applyFont="1"/>
    <xf numFmtId="168" fontId="34" fillId="0" borderId="0" xfId="3" applyNumberFormat="1" applyFont="1" applyBorder="1"/>
    <xf numFmtId="168" fontId="24" fillId="0" borderId="0" xfId="0" applyNumberFormat="1" applyFont="1"/>
    <xf numFmtId="168" fontId="24" fillId="0" borderId="0" xfId="0" applyNumberFormat="1" applyFont="1" applyBorder="1"/>
    <xf numFmtId="168" fontId="31" fillId="0" borderId="0" xfId="0" applyNumberFormat="1" applyFont="1"/>
    <xf numFmtId="0" fontId="21" fillId="19" borderId="18" xfId="0" applyFont="1" applyFill="1" applyBorder="1" applyAlignment="1" applyProtection="1">
      <alignment horizontal="center" wrapText="1"/>
    </xf>
    <xf numFmtId="0" fontId="17" fillId="17" borderId="18" xfId="0" applyFont="1" applyFill="1" applyBorder="1" applyAlignment="1">
      <alignment horizontal="center" vertical="center" wrapText="1"/>
    </xf>
    <xf numFmtId="0" fontId="33" fillId="0" borderId="0" xfId="0" applyFont="1"/>
    <xf numFmtId="0" fontId="18" fillId="2" borderId="12" xfId="0" applyFont="1" applyFill="1" applyBorder="1" applyAlignment="1">
      <alignment horizontal="center" vertical="center" wrapText="1"/>
    </xf>
    <xf numFmtId="0" fontId="18" fillId="2" borderId="18" xfId="0" applyFont="1" applyFill="1" applyBorder="1" applyAlignment="1">
      <alignment horizontal="center" vertical="center" wrapText="1"/>
    </xf>
    <xf numFmtId="6" fontId="33" fillId="9" borderId="13" xfId="0" applyNumberFormat="1" applyFont="1" applyFill="1" applyBorder="1" applyAlignment="1">
      <alignment horizontal="right"/>
    </xf>
    <xf numFmtId="0" fontId="18" fillId="0" borderId="0" xfId="0" applyFont="1" applyAlignment="1">
      <alignment horizontal="left" vertical="center" wrapText="1"/>
    </xf>
    <xf numFmtId="6" fontId="33" fillId="0" borderId="0" xfId="0" applyNumberFormat="1" applyFont="1" applyAlignment="1">
      <alignment horizontal="right"/>
    </xf>
    <xf numFmtId="0" fontId="18" fillId="12" borderId="18" xfId="0" applyFont="1" applyFill="1" applyBorder="1" applyAlignment="1">
      <alignment horizontal="center" vertical="center" wrapText="1"/>
    </xf>
    <xf numFmtId="6" fontId="33" fillId="4" borderId="13" xfId="0" applyNumberFormat="1" applyFont="1" applyFill="1" applyBorder="1" applyAlignment="1">
      <alignment horizontal="right" wrapText="1"/>
    </xf>
    <xf numFmtId="0" fontId="18" fillId="12" borderId="24" xfId="0" applyFont="1" applyFill="1" applyBorder="1" applyAlignment="1">
      <alignment horizontal="center" vertical="center" wrapText="1"/>
    </xf>
    <xf numFmtId="0" fontId="18" fillId="12" borderId="36" xfId="0" applyFont="1" applyFill="1" applyBorder="1" applyAlignment="1">
      <alignment horizontal="center" vertical="center" wrapText="1"/>
    </xf>
    <xf numFmtId="6" fontId="33" fillId="4" borderId="43" xfId="0" applyNumberFormat="1" applyFont="1" applyFill="1" applyBorder="1"/>
    <xf numFmtId="6" fontId="33" fillId="0" borderId="0" xfId="0" applyNumberFormat="1" applyFont="1"/>
    <xf numFmtId="0" fontId="18" fillId="11" borderId="23" xfId="0" applyFont="1" applyFill="1" applyBorder="1" applyAlignment="1">
      <alignment horizontal="center" vertical="center" wrapText="1"/>
    </xf>
    <xf numFmtId="6" fontId="33" fillId="10" borderId="41" xfId="0" applyNumberFormat="1" applyFont="1" applyFill="1" applyBorder="1" applyAlignment="1">
      <alignment horizontal="right"/>
    </xf>
    <xf numFmtId="0" fontId="18" fillId="11" borderId="24" xfId="0" applyFont="1" applyFill="1" applyBorder="1" applyAlignment="1">
      <alignment horizontal="center" vertical="center" wrapText="1"/>
    </xf>
    <xf numFmtId="0" fontId="18" fillId="11" borderId="36" xfId="0" applyFont="1" applyFill="1" applyBorder="1" applyAlignment="1">
      <alignment horizontal="center" vertical="center" wrapText="1"/>
    </xf>
    <xf numFmtId="6" fontId="33" fillId="10" borderId="43" xfId="0" applyNumberFormat="1" applyFont="1" applyFill="1" applyBorder="1" applyAlignment="1">
      <alignment horizontal="right"/>
    </xf>
    <xf numFmtId="0" fontId="32" fillId="8" borderId="18" xfId="0" applyFont="1" applyFill="1" applyBorder="1" applyAlignment="1" applyProtection="1">
      <alignment horizontal="center" wrapText="1"/>
    </xf>
    <xf numFmtId="0" fontId="32" fillId="8" borderId="13" xfId="0" applyFont="1" applyFill="1" applyBorder="1" applyAlignment="1" applyProtection="1">
      <alignment horizontal="center" wrapText="1"/>
    </xf>
    <xf numFmtId="0" fontId="32" fillId="8" borderId="19" xfId="0" applyFont="1" applyFill="1" applyBorder="1" applyProtection="1"/>
    <xf numFmtId="0" fontId="35" fillId="0" borderId="22" xfId="0" applyFont="1" applyFill="1" applyBorder="1" applyProtection="1"/>
    <xf numFmtId="0" fontId="35" fillId="0" borderId="19" xfId="0" applyFont="1" applyFill="1" applyBorder="1" applyProtection="1"/>
    <xf numFmtId="0" fontId="32" fillId="8" borderId="16" xfId="0" applyFont="1" applyFill="1" applyBorder="1" applyProtection="1"/>
    <xf numFmtId="0" fontId="32" fillId="8" borderId="18" xfId="0" applyFont="1" applyFill="1" applyBorder="1" applyProtection="1"/>
    <xf numFmtId="0" fontId="1" fillId="0" borderId="0" xfId="0" applyFont="1"/>
    <xf numFmtId="0" fontId="36" fillId="0" borderId="0" xfId="0" applyFont="1" applyAlignment="1">
      <alignment horizontal="center"/>
    </xf>
    <xf numFmtId="0" fontId="18" fillId="12" borderId="16" xfId="0" applyFont="1" applyFill="1" applyBorder="1" applyAlignment="1">
      <alignment wrapText="1"/>
    </xf>
    <xf numFmtId="168" fontId="33" fillId="16" borderId="19" xfId="0" applyNumberFormat="1" applyFont="1" applyFill="1" applyBorder="1"/>
    <xf numFmtId="0" fontId="18" fillId="15" borderId="12" xfId="0" applyFont="1" applyFill="1" applyBorder="1" applyAlignment="1">
      <alignment horizontal="left" wrapText="1"/>
    </xf>
    <xf numFmtId="168" fontId="33" fillId="13" borderId="18" xfId="0" applyNumberFormat="1" applyFont="1" applyFill="1" applyBorder="1"/>
    <xf numFmtId="0" fontId="18" fillId="15" borderId="18" xfId="0" applyFont="1" applyFill="1" applyBorder="1" applyAlignment="1">
      <alignment horizontal="center" vertical="center"/>
    </xf>
    <xf numFmtId="165" fontId="18" fillId="15" borderId="18" xfId="0" applyNumberFormat="1" applyFont="1" applyFill="1" applyBorder="1" applyAlignment="1">
      <alignment horizontal="center" vertical="center"/>
    </xf>
    <xf numFmtId="168" fontId="18" fillId="15" borderId="18" xfId="0" applyNumberFormat="1" applyFont="1" applyFill="1" applyBorder="1" applyAlignment="1">
      <alignment horizontal="center" vertical="center"/>
    </xf>
    <xf numFmtId="0" fontId="18" fillId="9" borderId="18" xfId="0" applyFont="1" applyFill="1" applyBorder="1"/>
    <xf numFmtId="168" fontId="33" fillId="9" borderId="12" xfId="0" applyNumberFormat="1" applyFont="1" applyFill="1" applyBorder="1"/>
    <xf numFmtId="0" fontId="18" fillId="9" borderId="23" xfId="0" applyFont="1" applyFill="1" applyBorder="1"/>
    <xf numFmtId="9" fontId="18" fillId="15" borderId="18" xfId="0" applyNumberFormat="1" applyFont="1" applyFill="1" applyBorder="1" applyAlignment="1">
      <alignment horizontal="center" vertical="center"/>
    </xf>
    <xf numFmtId="168" fontId="18" fillId="15" borderId="13" xfId="0" applyNumberFormat="1" applyFont="1" applyFill="1" applyBorder="1" applyAlignment="1">
      <alignment horizontal="center" vertical="center"/>
    </xf>
    <xf numFmtId="168" fontId="33" fillId="9" borderId="18" xfId="0" applyNumberFormat="1" applyFont="1" applyFill="1" applyBorder="1"/>
    <xf numFmtId="0" fontId="18" fillId="0" borderId="0" xfId="0" applyFont="1" applyAlignment="1">
      <alignment horizontal="center"/>
    </xf>
    <xf numFmtId="0" fontId="29" fillId="0" borderId="0" xfId="0" applyFont="1" applyAlignment="1"/>
    <xf numFmtId="49" fontId="0" fillId="0" borderId="18" xfId="0" applyNumberFormat="1" applyBorder="1" applyAlignment="1">
      <alignment horizontal="center" wrapText="1"/>
    </xf>
    <xf numFmtId="38" fontId="0" fillId="0" borderId="42" xfId="0" applyNumberFormat="1" applyBorder="1"/>
    <xf numFmtId="38" fontId="0" fillId="0" borderId="45" xfId="0" applyNumberFormat="1" applyBorder="1"/>
    <xf numFmtId="38" fontId="0" fillId="0" borderId="41" xfId="0" applyNumberFormat="1" applyBorder="1"/>
    <xf numFmtId="0" fontId="0" fillId="0" borderId="0" xfId="0" applyBorder="1"/>
    <xf numFmtId="49" fontId="0" fillId="0" borderId="0" xfId="0" applyNumberFormat="1" applyBorder="1" applyAlignment="1">
      <alignment horizontal="center"/>
    </xf>
    <xf numFmtId="49" fontId="0" fillId="0" borderId="21" xfId="0" applyNumberFormat="1" applyBorder="1"/>
    <xf numFmtId="0" fontId="0" fillId="0" borderId="14" xfId="0" applyBorder="1"/>
    <xf numFmtId="49" fontId="0" fillId="0" borderId="14" xfId="0" applyNumberFormat="1" applyBorder="1" applyAlignment="1">
      <alignment horizontal="center"/>
    </xf>
    <xf numFmtId="38" fontId="0" fillId="0" borderId="14" xfId="0" applyNumberFormat="1" applyBorder="1"/>
    <xf numFmtId="38" fontId="0" fillId="0" borderId="17" xfId="0" applyNumberFormat="1" applyBorder="1"/>
    <xf numFmtId="49" fontId="3" fillId="0" borderId="42" xfId="0" applyNumberFormat="1" applyFont="1" applyBorder="1" applyAlignment="1">
      <alignment wrapText="1"/>
    </xf>
    <xf numFmtId="0" fontId="3" fillId="0" borderId="45" xfId="0" applyFont="1" applyBorder="1" applyAlignment="1">
      <alignment wrapText="1"/>
    </xf>
    <xf numFmtId="49" fontId="3" fillId="0" borderId="41" xfId="0" applyNumberFormat="1" applyFont="1" applyBorder="1" applyAlignment="1">
      <alignment horizontal="center" wrapText="1"/>
    </xf>
    <xf numFmtId="49" fontId="0" fillId="0" borderId="12" xfId="0" applyNumberFormat="1" applyBorder="1" applyAlignment="1">
      <alignment horizontal="center" wrapText="1"/>
    </xf>
    <xf numFmtId="0" fontId="0" fillId="0" borderId="23" xfId="0" applyBorder="1"/>
    <xf numFmtId="0" fontId="0" fillId="0" borderId="22" xfId="0" applyBorder="1"/>
    <xf numFmtId="0" fontId="0" fillId="0" borderId="19" xfId="0" applyBorder="1"/>
    <xf numFmtId="49" fontId="0" fillId="0" borderId="41" xfId="0" applyNumberFormat="1" applyBorder="1" applyAlignment="1">
      <alignment horizontal="center"/>
    </xf>
    <xf numFmtId="49" fontId="0" fillId="0" borderId="20" xfId="0" applyNumberFormat="1" applyBorder="1" applyAlignment="1">
      <alignment horizontal="center"/>
    </xf>
    <xf numFmtId="49" fontId="0" fillId="0" borderId="17" xfId="0" applyNumberFormat="1" applyBorder="1" applyAlignment="1">
      <alignment horizontal="center"/>
    </xf>
    <xf numFmtId="0" fontId="0" fillId="0" borderId="18" xfId="0" applyBorder="1"/>
    <xf numFmtId="49" fontId="0" fillId="23" borderId="0" xfId="0" applyNumberFormat="1" applyFill="1"/>
    <xf numFmtId="0" fontId="0" fillId="23" borderId="0" xfId="0" applyFill="1"/>
    <xf numFmtId="49" fontId="0" fillId="23" borderId="0" xfId="0" applyNumberFormat="1" applyFill="1" applyAlignment="1">
      <alignment horizontal="center"/>
    </xf>
    <xf numFmtId="38" fontId="0" fillId="23" borderId="21" xfId="0" applyNumberFormat="1" applyFill="1" applyBorder="1"/>
    <xf numFmtId="38" fontId="0" fillId="23" borderId="0" xfId="0" applyNumberFormat="1" applyFill="1" applyBorder="1"/>
    <xf numFmtId="38" fontId="0" fillId="23" borderId="20" xfId="0" applyNumberFormat="1" applyFill="1" applyBorder="1"/>
    <xf numFmtId="38" fontId="0" fillId="23" borderId="0" xfId="0" applyNumberFormat="1" applyFill="1"/>
    <xf numFmtId="0" fontId="0" fillId="0" borderId="0" xfId="0" applyFill="1"/>
    <xf numFmtId="0" fontId="5" fillId="0" borderId="0" xfId="0" applyFont="1" applyFill="1"/>
    <xf numFmtId="49" fontId="0" fillId="0" borderId="22" xfId="0" applyNumberFormat="1" applyBorder="1"/>
    <xf numFmtId="0" fontId="0" fillId="0" borderId="42" xfId="0" applyBorder="1"/>
    <xf numFmtId="0" fontId="0" fillId="0" borderId="21" xfId="0" applyBorder="1"/>
    <xf numFmtId="0" fontId="0" fillId="0" borderId="16" xfId="0" applyBorder="1"/>
    <xf numFmtId="49" fontId="0" fillId="0" borderId="23" xfId="0" applyNumberFormat="1" applyBorder="1"/>
    <xf numFmtId="49" fontId="0" fillId="0" borderId="19" xfId="0" applyNumberFormat="1" applyBorder="1"/>
    <xf numFmtId="3" fontId="17" fillId="20" borderId="23" xfId="0" applyNumberFormat="1" applyFont="1" applyFill="1" applyBorder="1" applyAlignment="1">
      <alignment horizontal="center" vertical="center" wrapText="1"/>
    </xf>
    <xf numFmtId="3" fontId="15" fillId="20" borderId="16" xfId="0" applyNumberFormat="1" applyFont="1" applyFill="1" applyBorder="1"/>
    <xf numFmtId="38" fontId="0" fillId="0" borderId="16" xfId="0" applyNumberFormat="1" applyBorder="1"/>
    <xf numFmtId="0" fontId="3" fillId="0" borderId="0" xfId="0" applyFont="1"/>
    <xf numFmtId="49" fontId="36" fillId="0" borderId="0" xfId="0" applyNumberFormat="1" applyFont="1"/>
    <xf numFmtId="0" fontId="36" fillId="0" borderId="0" xfId="0" applyFont="1"/>
    <xf numFmtId="168" fontId="20" fillId="0" borderId="22" xfId="367" applyNumberFormat="1" applyFont="1" applyBorder="1" applyAlignment="1">
      <alignment vertical="center"/>
    </xf>
    <xf numFmtId="0" fontId="23" fillId="18" borderId="18" xfId="367" applyFont="1" applyFill="1" applyBorder="1" applyAlignment="1">
      <alignment horizontal="center" vertical="center"/>
    </xf>
    <xf numFmtId="168" fontId="26" fillId="0" borderId="22" xfId="367" applyNumberFormat="1" applyFont="1" applyBorder="1" applyAlignment="1">
      <alignment vertical="center" wrapText="1"/>
    </xf>
    <xf numFmtId="168" fontId="26" fillId="6" borderId="18" xfId="367" applyNumberFormat="1" applyFont="1" applyFill="1" applyBorder="1" applyAlignment="1">
      <alignment vertical="center" wrapText="1"/>
    </xf>
    <xf numFmtId="168" fontId="26" fillId="2" borderId="18" xfId="367" applyNumberFormat="1" applyFont="1" applyFill="1" applyBorder="1" applyAlignment="1">
      <alignment vertical="center" wrapText="1"/>
    </xf>
    <xf numFmtId="168" fontId="20" fillId="18" borderId="18" xfId="367" applyNumberFormat="1" applyFont="1" applyFill="1" applyBorder="1" applyAlignment="1">
      <alignment horizontal="right" vertical="center"/>
    </xf>
    <xf numFmtId="49" fontId="0" fillId="0" borderId="19" xfId="0" applyNumberFormat="1" applyBorder="1" applyAlignment="1">
      <alignment horizontal="center" wrapText="1"/>
    </xf>
    <xf numFmtId="49" fontId="0" fillId="0" borderId="42" xfId="0" applyNumberFormat="1" applyBorder="1"/>
    <xf numFmtId="49" fontId="0" fillId="0" borderId="16" xfId="0" applyNumberFormat="1" applyBorder="1"/>
    <xf numFmtId="49" fontId="0" fillId="0" borderId="16" xfId="0" applyNumberFormat="1" applyBorder="1" applyAlignment="1">
      <alignment horizontal="center" wrapText="1"/>
    </xf>
    <xf numFmtId="49" fontId="0" fillId="0" borderId="23" xfId="0" applyNumberFormat="1" applyBorder="1" applyAlignment="1">
      <alignment horizontal="center"/>
    </xf>
    <xf numFmtId="49" fontId="0" fillId="0" borderId="22" xfId="0" applyNumberFormat="1" applyBorder="1" applyAlignment="1">
      <alignment horizontal="center"/>
    </xf>
    <xf numFmtId="49" fontId="0" fillId="0" borderId="19" xfId="0" applyNumberFormat="1" applyBorder="1" applyAlignment="1">
      <alignment horizontal="center"/>
    </xf>
    <xf numFmtId="169" fontId="16" fillId="19" borderId="13" xfId="0" applyNumberFormat="1" applyFont="1" applyFill="1" applyBorder="1" applyAlignment="1">
      <alignment horizontal="center" vertical="center" wrapText="1"/>
    </xf>
    <xf numFmtId="49" fontId="16" fillId="19" borderId="18" xfId="0" applyNumberFormat="1" applyFont="1" applyFill="1" applyBorder="1" applyAlignment="1">
      <alignment horizontal="center" wrapText="1"/>
    </xf>
    <xf numFmtId="49" fontId="16" fillId="19" borderId="23" xfId="0" applyNumberFormat="1" applyFont="1" applyFill="1" applyBorder="1" applyAlignment="1">
      <alignment horizontal="center" wrapText="1"/>
    </xf>
    <xf numFmtId="168" fontId="20" fillId="0" borderId="22" xfId="367" applyNumberFormat="1" applyFont="1" applyBorder="1" applyAlignment="1">
      <alignment vertical="center" wrapText="1"/>
    </xf>
    <xf numFmtId="0" fontId="15" fillId="19" borderId="18" xfId="0" applyFont="1" applyFill="1" applyBorder="1"/>
    <xf numFmtId="168" fontId="33" fillId="0" borderId="0" xfId="0" applyNumberFormat="1" applyFont="1" applyFill="1" applyBorder="1" applyAlignment="1">
      <alignment vertical="center"/>
    </xf>
    <xf numFmtId="168" fontId="28" fillId="0" borderId="0" xfId="0" applyNumberFormat="1" applyFont="1" applyFill="1" applyBorder="1" applyAlignment="1">
      <alignment horizontal="center" vertical="center"/>
    </xf>
    <xf numFmtId="168" fontId="33" fillId="0" borderId="0" xfId="0" applyNumberFormat="1" applyFont="1" applyFill="1"/>
    <xf numFmtId="49" fontId="42" fillId="0" borderId="0" xfId="0" applyNumberFormat="1" applyFont="1"/>
    <xf numFmtId="49" fontId="43" fillId="0" borderId="0" xfId="0" applyNumberFormat="1" applyFont="1"/>
    <xf numFmtId="49" fontId="39" fillId="0" borderId="0" xfId="0" applyNumberFormat="1" applyFont="1"/>
    <xf numFmtId="0" fontId="23" fillId="18" borderId="16" xfId="367" applyFont="1" applyFill="1" applyBorder="1" applyAlignment="1">
      <alignment horizontal="center" vertical="center" wrapText="1"/>
    </xf>
    <xf numFmtId="1" fontId="23" fillId="18" borderId="14" xfId="367" applyNumberFormat="1" applyFont="1" applyFill="1" applyBorder="1" applyAlignment="1">
      <alignment horizontal="center" vertical="center"/>
    </xf>
    <xf numFmtId="1" fontId="23" fillId="18" borderId="18" xfId="367" applyNumberFormat="1" applyFont="1" applyFill="1" applyBorder="1" applyAlignment="1">
      <alignment horizontal="center" vertical="center"/>
    </xf>
    <xf numFmtId="169" fontId="16" fillId="19" borderId="18" xfId="0" applyNumberFormat="1" applyFont="1" applyFill="1" applyBorder="1" applyAlignment="1">
      <alignment horizontal="center" vertical="center" wrapText="1"/>
    </xf>
    <xf numFmtId="0" fontId="42" fillId="0" borderId="0" xfId="0" applyFont="1"/>
    <xf numFmtId="0" fontId="43" fillId="0" borderId="0" xfId="0" applyFont="1"/>
    <xf numFmtId="166" fontId="42" fillId="0" borderId="0" xfId="0" applyNumberFormat="1" applyFont="1"/>
    <xf numFmtId="0" fontId="42" fillId="0" borderId="0" xfId="0" applyFont="1" applyFill="1"/>
    <xf numFmtId="166" fontId="42" fillId="0" borderId="0" xfId="1" applyNumberFormat="1" applyFont="1" applyFill="1" applyBorder="1"/>
    <xf numFmtId="168" fontId="29" fillId="0" borderId="0" xfId="0" applyNumberFormat="1" applyFont="1" applyFill="1" applyBorder="1" applyAlignment="1">
      <alignment horizontal="center" wrapText="1"/>
    </xf>
    <xf numFmtId="168" fontId="29" fillId="0" borderId="0" xfId="0" applyNumberFormat="1" applyFont="1" applyFill="1" applyBorder="1"/>
    <xf numFmtId="168" fontId="31" fillId="0" borderId="0" xfId="0" applyNumberFormat="1" applyFont="1" applyFill="1" applyBorder="1"/>
    <xf numFmtId="0" fontId="18" fillId="2" borderId="19" xfId="0" applyFont="1" applyFill="1" applyBorder="1" applyAlignment="1">
      <alignment horizontal="center" vertical="center" wrapText="1"/>
    </xf>
    <xf numFmtId="6" fontId="33" fillId="9" borderId="18" xfId="0" applyNumberFormat="1" applyFont="1" applyFill="1" applyBorder="1" applyAlignment="1">
      <alignment horizontal="right"/>
    </xf>
    <xf numFmtId="0" fontId="33" fillId="0" borderId="0" xfId="0" applyFont="1" applyBorder="1"/>
    <xf numFmtId="6" fontId="33" fillId="0" borderId="0" xfId="0" applyNumberFormat="1" applyFont="1" applyBorder="1"/>
    <xf numFmtId="0" fontId="41" fillId="0" borderId="0" xfId="0" applyFont="1"/>
    <xf numFmtId="168" fontId="1" fillId="0" borderId="0" xfId="0" applyNumberFormat="1" applyFont="1"/>
    <xf numFmtId="0" fontId="17" fillId="0" borderId="0" xfId="0" applyFont="1"/>
    <xf numFmtId="0" fontId="23" fillId="0" borderId="0" xfId="367" applyFont="1" applyAlignment="1">
      <alignment vertical="center"/>
    </xf>
    <xf numFmtId="49" fontId="16" fillId="0" borderId="0" xfId="0" applyNumberFormat="1" applyFont="1" applyBorder="1" applyAlignment="1"/>
    <xf numFmtId="49" fontId="0" fillId="0" borderId="0" xfId="0" applyNumberFormat="1" applyFill="1"/>
    <xf numFmtId="38" fontId="0" fillId="0" borderId="21" xfId="0" applyNumberFormat="1" applyFill="1" applyBorder="1"/>
    <xf numFmtId="38" fontId="0" fillId="0" borderId="0" xfId="0" applyNumberFormat="1" applyFill="1" applyBorder="1"/>
    <xf numFmtId="38" fontId="15" fillId="0" borderId="19" xfId="0" applyNumberFormat="1" applyFont="1" applyBorder="1"/>
    <xf numFmtId="168" fontId="32" fillId="22" borderId="18" xfId="1" applyNumberFormat="1" applyFont="1" applyFill="1" applyBorder="1" applyProtection="1"/>
    <xf numFmtId="168" fontId="32" fillId="8" borderId="18" xfId="1" applyNumberFormat="1" applyFont="1" applyFill="1" applyBorder="1" applyAlignment="1" applyProtection="1">
      <alignment horizontal="right"/>
    </xf>
    <xf numFmtId="168" fontId="32" fillId="8" borderId="11" xfId="2" applyNumberFormat="1" applyFont="1" applyFill="1" applyBorder="1" applyAlignment="1">
      <alignment horizontal="right" wrapText="1"/>
    </xf>
    <xf numFmtId="168" fontId="32" fillId="8" borderId="11" xfId="1" applyNumberFormat="1" applyFont="1" applyFill="1" applyBorder="1" applyAlignment="1" applyProtection="1">
      <alignment horizontal="right"/>
    </xf>
    <xf numFmtId="168" fontId="35" fillId="0" borderId="22" xfId="1" applyNumberFormat="1" applyFont="1" applyFill="1" applyBorder="1" applyProtection="1"/>
    <xf numFmtId="168" fontId="35" fillId="0" borderId="22" xfId="1" applyNumberFormat="1" applyFont="1" applyFill="1" applyBorder="1" applyAlignment="1" applyProtection="1">
      <alignment horizontal="right"/>
    </xf>
    <xf numFmtId="168" fontId="35" fillId="0" borderId="0" xfId="2" applyNumberFormat="1" applyFont="1" applyFill="1" applyBorder="1" applyAlignment="1">
      <alignment horizontal="right" wrapText="1"/>
    </xf>
    <xf numFmtId="168" fontId="35" fillId="0" borderId="0" xfId="1" applyNumberFormat="1" applyFont="1" applyFill="1" applyBorder="1" applyAlignment="1" applyProtection="1">
      <alignment horizontal="right"/>
    </xf>
    <xf numFmtId="168" fontId="35" fillId="0" borderId="0" xfId="0" applyNumberFormat="1" applyFont="1" applyFill="1" applyBorder="1" applyAlignment="1">
      <alignment horizontal="right" wrapText="1"/>
    </xf>
    <xf numFmtId="168" fontId="31" fillId="0" borderId="0" xfId="0" applyNumberFormat="1" applyFont="1" applyFill="1" applyBorder="1" applyAlignment="1">
      <alignment horizontal="right"/>
    </xf>
    <xf numFmtId="168" fontId="32" fillId="22" borderId="23" xfId="0" applyNumberFormat="1" applyFont="1" applyFill="1" applyBorder="1" applyAlignment="1" applyProtection="1">
      <alignment horizontal="center" wrapText="1"/>
    </xf>
    <xf numFmtId="168" fontId="32" fillId="8" borderId="46" xfId="0" applyNumberFormat="1" applyFont="1" applyFill="1" applyBorder="1" applyAlignment="1" applyProtection="1">
      <alignment horizontal="center" wrapText="1"/>
    </xf>
    <xf numFmtId="168" fontId="29" fillId="8" borderId="23" xfId="0" applyNumberFormat="1" applyFont="1" applyFill="1" applyBorder="1" applyAlignment="1">
      <alignment horizontal="center" wrapText="1"/>
    </xf>
    <xf numFmtId="168" fontId="32" fillId="8" borderId="23" xfId="0" applyNumberFormat="1" applyFont="1" applyFill="1" applyBorder="1" applyAlignment="1" applyProtection="1">
      <alignment horizontal="center" wrapText="1"/>
    </xf>
    <xf numFmtId="168" fontId="32" fillId="8" borderId="41" xfId="0" applyNumberFormat="1" applyFont="1" applyFill="1" applyBorder="1" applyAlignment="1" applyProtection="1">
      <alignment horizontal="center" wrapText="1"/>
    </xf>
    <xf numFmtId="168" fontId="32" fillId="8" borderId="52" xfId="0" applyNumberFormat="1" applyFont="1" applyFill="1" applyBorder="1" applyAlignment="1" applyProtection="1">
      <alignment horizontal="center" wrapText="1"/>
    </xf>
    <xf numFmtId="165" fontId="23" fillId="18" borderId="18" xfId="2" applyNumberFormat="1" applyFont="1" applyFill="1" applyBorder="1" applyAlignment="1">
      <alignment wrapText="1"/>
    </xf>
    <xf numFmtId="165" fontId="23" fillId="0" borderId="22" xfId="2" applyNumberFormat="1" applyFont="1" applyFill="1" applyBorder="1" applyAlignment="1">
      <alignment wrapText="1"/>
    </xf>
    <xf numFmtId="165" fontId="23" fillId="0" borderId="23" xfId="2" applyNumberFormat="1" applyFont="1" applyFill="1" applyBorder="1" applyAlignment="1">
      <alignment wrapText="1"/>
    </xf>
    <xf numFmtId="165" fontId="23" fillId="2" borderId="18" xfId="2" applyNumberFormat="1" applyFont="1" applyFill="1" applyBorder="1" applyAlignment="1">
      <alignment wrapText="1"/>
    </xf>
    <xf numFmtId="165" fontId="26" fillId="0" borderId="22" xfId="2" applyNumberFormat="1" applyFont="1" applyFill="1" applyBorder="1" applyAlignment="1">
      <alignment wrapText="1"/>
    </xf>
    <xf numFmtId="0" fontId="16" fillId="18" borderId="42" xfId="0" applyFont="1" applyFill="1" applyBorder="1"/>
    <xf numFmtId="165" fontId="23" fillId="18" borderId="23" xfId="2" applyNumberFormat="1" applyFont="1" applyFill="1" applyBorder="1" applyAlignment="1">
      <alignment wrapText="1"/>
    </xf>
    <xf numFmtId="168" fontId="16" fillId="18" borderId="41" xfId="0" applyNumberFormat="1" applyFont="1" applyFill="1" applyBorder="1"/>
    <xf numFmtId="0" fontId="16" fillId="18" borderId="16" xfId="0" applyFont="1" applyFill="1" applyBorder="1"/>
    <xf numFmtId="165" fontId="23" fillId="18" borderId="19" xfId="2" applyNumberFormat="1" applyFont="1" applyFill="1" applyBorder="1" applyAlignment="1">
      <alignment wrapText="1"/>
    </xf>
    <xf numFmtId="168" fontId="16" fillId="18" borderId="17" xfId="0" applyNumberFormat="1" applyFont="1" applyFill="1" applyBorder="1"/>
    <xf numFmtId="165" fontId="26" fillId="0" borderId="19" xfId="2" applyNumberFormat="1" applyFont="1" applyFill="1" applyBorder="1" applyAlignment="1">
      <alignment wrapText="1"/>
    </xf>
    <xf numFmtId="3" fontId="23" fillId="19" borderId="18" xfId="3" applyNumberFormat="1" applyFont="1" applyFill="1" applyBorder="1"/>
    <xf numFmtId="3" fontId="23" fillId="19" borderId="19" xfId="3" applyNumberFormat="1" applyFont="1" applyFill="1" applyBorder="1"/>
    <xf numFmtId="0" fontId="26" fillId="0" borderId="23" xfId="3" applyFont="1" applyBorder="1" applyAlignment="1">
      <alignment wrapText="1"/>
    </xf>
    <xf numFmtId="0" fontId="26" fillId="0" borderId="0" xfId="3" applyFont="1" applyBorder="1" applyAlignment="1">
      <alignment wrapText="1"/>
    </xf>
    <xf numFmtId="0" fontId="26" fillId="0" borderId="21" xfId="3" applyFont="1" applyBorder="1" applyAlignment="1">
      <alignment wrapText="1"/>
    </xf>
    <xf numFmtId="0" fontId="26" fillId="0" borderId="22" xfId="3" applyFont="1" applyBorder="1" applyAlignment="1">
      <alignment wrapText="1"/>
    </xf>
    <xf numFmtId="3" fontId="26" fillId="0" borderId="20" xfId="3" applyNumberFormat="1" applyFont="1" applyFill="1" applyBorder="1" applyAlignment="1">
      <alignment wrapText="1"/>
    </xf>
    <xf numFmtId="0" fontId="45" fillId="0" borderId="0" xfId="0" applyFont="1"/>
    <xf numFmtId="168" fontId="35" fillId="0" borderId="22" xfId="0" applyNumberFormat="1" applyFont="1" applyBorder="1" applyProtection="1"/>
    <xf numFmtId="168" fontId="35" fillId="0" borderId="19" xfId="0" applyNumberFormat="1" applyFont="1" applyBorder="1" applyProtection="1"/>
    <xf numFmtId="168" fontId="32" fillId="19" borderId="18" xfId="0" applyNumberFormat="1" applyFont="1" applyFill="1" applyBorder="1" applyAlignment="1" applyProtection="1">
      <alignment horizontal="center" wrapText="1"/>
    </xf>
    <xf numFmtId="168" fontId="32" fillId="19" borderId="18" xfId="0" applyNumberFormat="1" applyFont="1" applyFill="1" applyBorder="1" applyProtection="1"/>
    <xf numFmtId="168" fontId="32" fillId="0" borderId="23" xfId="0" applyNumberFormat="1" applyFont="1" applyBorder="1" applyProtection="1"/>
    <xf numFmtId="0" fontId="18" fillId="14" borderId="22" xfId="0" applyFont="1" applyFill="1" applyBorder="1" applyAlignment="1">
      <alignment horizontal="center" vertical="center" wrapText="1"/>
    </xf>
    <xf numFmtId="0" fontId="18" fillId="14" borderId="19" xfId="0" applyFont="1" applyFill="1" applyBorder="1" applyAlignment="1">
      <alignment horizontal="center" vertical="center" wrapText="1"/>
    </xf>
    <xf numFmtId="6" fontId="33" fillId="14" borderId="18" xfId="0" applyNumberFormat="1" applyFont="1" applyFill="1" applyBorder="1" applyAlignment="1">
      <alignment horizontal="right"/>
    </xf>
    <xf numFmtId="0" fontId="16" fillId="19" borderId="18" xfId="0" applyFont="1" applyFill="1" applyBorder="1" applyAlignment="1"/>
    <xf numFmtId="0" fontId="29" fillId="2" borderId="18" xfId="0" applyFont="1" applyFill="1" applyBorder="1" applyAlignment="1">
      <alignment horizontal="center" vertical="center" wrapText="1"/>
    </xf>
    <xf numFmtId="168" fontId="31" fillId="0" borderId="0" xfId="0" applyNumberFormat="1" applyFont="1" applyAlignment="1"/>
    <xf numFmtId="168" fontId="33" fillId="0" borderId="0" xfId="0" applyNumberFormat="1" applyFont="1" applyAlignment="1"/>
    <xf numFmtId="170" fontId="33" fillId="0" borderId="0" xfId="0" applyNumberFormat="1" applyFont="1"/>
    <xf numFmtId="9" fontId="33" fillId="0" borderId="0" xfId="2" applyFont="1"/>
    <xf numFmtId="171" fontId="1" fillId="0" borderId="0" xfId="2" applyNumberFormat="1" applyFont="1"/>
    <xf numFmtId="165" fontId="33" fillId="0" borderId="0" xfId="0" applyNumberFormat="1" applyFont="1"/>
    <xf numFmtId="0" fontId="20" fillId="0" borderId="0" xfId="0" applyFont="1" applyFill="1" applyBorder="1"/>
    <xf numFmtId="10" fontId="20" fillId="0" borderId="0" xfId="0" applyNumberFormat="1" applyFont="1" applyFill="1" applyBorder="1"/>
    <xf numFmtId="0" fontId="21" fillId="0" borderId="0" xfId="0" applyFont="1" applyFill="1" applyBorder="1"/>
    <xf numFmtId="0" fontId="22" fillId="0" borderId="0" xfId="0" applyFont="1" applyFill="1" applyBorder="1" applyAlignment="1">
      <alignment horizontal="center"/>
    </xf>
    <xf numFmtId="0" fontId="22" fillId="0" borderId="0" xfId="0" quotePrefix="1" applyNumberFormat="1" applyFont="1" applyFill="1" applyBorder="1" applyAlignment="1">
      <alignment horizontal="center"/>
    </xf>
    <xf numFmtId="7" fontId="20" fillId="0" borderId="0" xfId="0" applyNumberFormat="1" applyFont="1" applyFill="1" applyBorder="1"/>
    <xf numFmtId="3" fontId="26" fillId="0" borderId="10" xfId="3" applyNumberFormat="1" applyFont="1" applyFill="1" applyBorder="1" applyAlignment="1">
      <alignment horizontal="right"/>
    </xf>
    <xf numFmtId="164" fontId="23" fillId="0" borderId="0" xfId="3" applyNumberFormat="1" applyFont="1" applyFill="1" applyAlignment="1">
      <alignment horizontal="left"/>
    </xf>
    <xf numFmtId="49" fontId="23" fillId="0" borderId="24" xfId="3" applyNumberFormat="1" applyFont="1" applyFill="1" applyBorder="1"/>
    <xf numFmtId="49" fontId="23" fillId="0" borderId="30" xfId="3" applyNumberFormat="1" applyFont="1" applyFill="1" applyBorder="1"/>
    <xf numFmtId="49" fontId="23" fillId="0" borderId="36" xfId="3" applyNumberFormat="1" applyFont="1" applyFill="1" applyBorder="1"/>
    <xf numFmtId="49" fontId="26" fillId="0" borderId="0" xfId="3" applyNumberFormat="1" applyFont="1" applyFill="1"/>
    <xf numFmtId="49" fontId="26" fillId="0" borderId="0" xfId="3" applyNumberFormat="1" applyFont="1" applyFill="1" applyBorder="1"/>
    <xf numFmtId="49" fontId="23" fillId="0" borderId="0" xfId="3" applyNumberFormat="1" applyFont="1" applyFill="1" applyBorder="1"/>
    <xf numFmtId="49" fontId="23" fillId="0" borderId="53" xfId="3" applyNumberFormat="1" applyFont="1" applyFill="1" applyBorder="1"/>
    <xf numFmtId="49" fontId="23" fillId="0" borderId="47" xfId="3" applyNumberFormat="1" applyFont="1" applyFill="1" applyBorder="1"/>
    <xf numFmtId="49" fontId="23" fillId="0" borderId="54" xfId="3" applyNumberFormat="1" applyFont="1" applyFill="1" applyBorder="1"/>
    <xf numFmtId="49" fontId="26" fillId="0" borderId="22" xfId="3" applyNumberFormat="1" applyFont="1" applyBorder="1"/>
    <xf numFmtId="49" fontId="23" fillId="0" borderId="22" xfId="3" applyNumberFormat="1" applyFont="1" applyBorder="1"/>
    <xf numFmtId="164" fontId="23" fillId="0" borderId="22" xfId="3" applyNumberFormat="1" applyFont="1" applyFill="1" applyBorder="1" applyAlignment="1">
      <alignment horizontal="left"/>
    </xf>
    <xf numFmtId="0" fontId="23" fillId="14" borderId="16" xfId="3" applyFont="1" applyFill="1" applyBorder="1" applyAlignment="1">
      <alignment wrapText="1"/>
    </xf>
    <xf numFmtId="0" fontId="23" fillId="14" borderId="14" xfId="3" applyFont="1" applyFill="1" applyBorder="1" applyAlignment="1">
      <alignment wrapText="1"/>
    </xf>
    <xf numFmtId="0" fontId="15" fillId="14" borderId="14" xfId="0" applyFont="1" applyFill="1" applyBorder="1"/>
    <xf numFmtId="0" fontId="15" fillId="14" borderId="17" xfId="0" applyFont="1" applyFill="1" applyBorder="1"/>
    <xf numFmtId="0" fontId="15" fillId="0" borderId="20" xfId="0" applyFont="1" applyFill="1" applyBorder="1"/>
    <xf numFmtId="49" fontId="26" fillId="0" borderId="42" xfId="3" applyNumberFormat="1" applyFont="1" applyBorder="1"/>
    <xf numFmtId="49" fontId="26" fillId="0" borderId="21" xfId="3" applyNumberFormat="1" applyFont="1" applyBorder="1"/>
    <xf numFmtId="49" fontId="23" fillId="0" borderId="21" xfId="3" applyNumberFormat="1" applyFont="1" applyBorder="1"/>
    <xf numFmtId="49" fontId="23" fillId="9" borderId="0" xfId="3" applyNumberFormat="1" applyFont="1" applyFill="1" applyBorder="1" applyAlignment="1">
      <alignment horizontal="left" wrapText="1"/>
    </xf>
    <xf numFmtId="49" fontId="23" fillId="9" borderId="18" xfId="3" applyNumberFormat="1" applyFont="1" applyFill="1" applyBorder="1" applyAlignment="1">
      <alignment horizontal="left" wrapText="1"/>
    </xf>
    <xf numFmtId="0" fontId="16" fillId="20" borderId="41"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0" borderId="23" xfId="0" applyFont="1" applyFill="1" applyBorder="1" applyAlignment="1">
      <alignment horizontal="center" vertical="center" wrapText="1"/>
    </xf>
    <xf numFmtId="3" fontId="23" fillId="20" borderId="23" xfId="3" applyNumberFormat="1" applyFont="1" applyFill="1" applyBorder="1" applyAlignment="1">
      <alignment horizontal="center" vertical="center" wrapText="1"/>
    </xf>
    <xf numFmtId="3" fontId="23" fillId="2" borderId="23" xfId="3" applyNumberFormat="1" applyFont="1" applyFill="1" applyBorder="1" applyAlignment="1">
      <alignment horizontal="center" vertical="center" wrapText="1"/>
    </xf>
    <xf numFmtId="0" fontId="21" fillId="0" borderId="0" xfId="0" applyNumberFormat="1" applyFont="1" applyFill="1" applyBorder="1" applyAlignment="1">
      <alignment horizontal="center"/>
    </xf>
    <xf numFmtId="3" fontId="22" fillId="0" borderId="0" xfId="0" applyNumberFormat="1" applyFont="1" applyFill="1" applyBorder="1" applyAlignment="1">
      <alignment horizontal="center"/>
    </xf>
    <xf numFmtId="168" fontId="20" fillId="0" borderId="0" xfId="0" quotePrefix="1" applyNumberFormat="1" applyFont="1" applyFill="1" applyBorder="1" applyAlignment="1"/>
    <xf numFmtId="168" fontId="22" fillId="0" borderId="0" xfId="0" applyNumberFormat="1" applyFont="1" applyFill="1" applyBorder="1" applyAlignment="1"/>
    <xf numFmtId="3" fontId="22" fillId="7" borderId="6" xfId="0" quotePrefix="1" applyNumberFormat="1" applyFont="1" applyFill="1" applyBorder="1" applyAlignment="1">
      <alignment horizontal="center"/>
    </xf>
    <xf numFmtId="3" fontId="22" fillId="7" borderId="6" xfId="0" applyNumberFormat="1" applyFont="1" applyFill="1" applyBorder="1" applyAlignment="1">
      <alignment horizontal="center"/>
    </xf>
    <xf numFmtId="3" fontId="22" fillId="7" borderId="28" xfId="0" applyNumberFormat="1" applyFont="1" applyFill="1" applyBorder="1" applyAlignment="1">
      <alignment horizontal="center"/>
    </xf>
    <xf numFmtId="37" fontId="22" fillId="7" borderId="35" xfId="0" applyNumberFormat="1" applyFont="1" applyFill="1" applyBorder="1" applyAlignment="1"/>
    <xf numFmtId="37" fontId="22" fillId="7" borderId="14" xfId="0" applyNumberFormat="1" applyFont="1" applyFill="1" applyBorder="1" applyAlignment="1"/>
    <xf numFmtId="0" fontId="23" fillId="21" borderId="22" xfId="367" applyFont="1" applyFill="1" applyBorder="1" applyAlignment="1">
      <alignment horizontal="center" vertical="center" wrapText="1"/>
    </xf>
    <xf numFmtId="1" fontId="23" fillId="21" borderId="22" xfId="367" applyNumberFormat="1" applyFont="1" applyFill="1" applyBorder="1" applyAlignment="1">
      <alignment horizontal="center" vertical="center"/>
    </xf>
    <xf numFmtId="0" fontId="23" fillId="20" borderId="19" xfId="367" applyFont="1" applyFill="1" applyBorder="1" applyAlignment="1">
      <alignment horizontal="center" vertical="center" wrapText="1"/>
    </xf>
    <xf numFmtId="168" fontId="33" fillId="0" borderId="0" xfId="0" applyNumberFormat="1" applyFont="1" applyFill="1" applyBorder="1" applyAlignment="1">
      <alignment horizontal="right"/>
    </xf>
    <xf numFmtId="168" fontId="33" fillId="0" borderId="0" xfId="0" applyNumberFormat="1" applyFont="1" applyFill="1" applyBorder="1" applyAlignment="1"/>
    <xf numFmtId="168" fontId="32" fillId="0" borderId="0" xfId="0" applyNumberFormat="1" applyFont="1" applyFill="1" applyBorder="1" applyAlignment="1" applyProtection="1">
      <alignment horizontal="center" wrapText="1"/>
    </xf>
    <xf numFmtId="168" fontId="32" fillId="0" borderId="0" xfId="1" applyNumberFormat="1" applyFont="1" applyFill="1" applyBorder="1" applyAlignment="1" applyProtection="1">
      <alignment horizontal="right"/>
    </xf>
    <xf numFmtId="168" fontId="25" fillId="0" borderId="0" xfId="1" applyNumberFormat="1" applyFont="1" applyFill="1" applyBorder="1" applyAlignment="1">
      <alignment horizontal="right"/>
    </xf>
    <xf numFmtId="168" fontId="33" fillId="0" borderId="0" xfId="0" applyNumberFormat="1" applyFont="1" applyFill="1" applyBorder="1"/>
    <xf numFmtId="168" fontId="33" fillId="0" borderId="21" xfId="0" applyNumberFormat="1" applyFont="1" applyBorder="1" applyAlignment="1">
      <alignment horizontal="right"/>
    </xf>
    <xf numFmtId="168" fontId="33" fillId="0" borderId="20" xfId="0" applyNumberFormat="1" applyFont="1" applyBorder="1" applyAlignment="1">
      <alignment horizontal="right"/>
    </xf>
    <xf numFmtId="168" fontId="32" fillId="8" borderId="12" xfId="1" applyNumberFormat="1" applyFont="1" applyFill="1" applyBorder="1" applyAlignment="1" applyProtection="1">
      <alignment horizontal="right"/>
    </xf>
    <xf numFmtId="168" fontId="35" fillId="0" borderId="21" xfId="1" applyNumberFormat="1" applyFont="1" applyFill="1" applyBorder="1" applyAlignment="1" applyProtection="1">
      <alignment horizontal="right"/>
    </xf>
    <xf numFmtId="9" fontId="0" fillId="0" borderId="0" xfId="2" applyFont="1"/>
    <xf numFmtId="6" fontId="15" fillId="0" borderId="0" xfId="0" applyNumberFormat="1" applyFont="1" applyFill="1"/>
    <xf numFmtId="0" fontId="43" fillId="0" borderId="0" xfId="0" applyFont="1" applyFill="1"/>
    <xf numFmtId="0" fontId="23" fillId="0" borderId="0" xfId="367" applyFont="1" applyFill="1" applyAlignment="1">
      <alignment horizontal="left" vertical="center"/>
    </xf>
    <xf numFmtId="3" fontId="15" fillId="0" borderId="0" xfId="0" applyNumberFormat="1" applyFont="1" applyFill="1"/>
    <xf numFmtId="0" fontId="32" fillId="0" borderId="22" xfId="0" applyFont="1" applyFill="1" applyBorder="1" applyProtection="1"/>
    <xf numFmtId="169" fontId="16" fillId="19" borderId="19" xfId="0" applyNumberFormat="1" applyFont="1" applyFill="1" applyBorder="1" applyAlignment="1">
      <alignment horizontal="center" vertical="center" wrapText="1"/>
    </xf>
    <xf numFmtId="169" fontId="15" fillId="0" borderId="22" xfId="0" applyNumberFormat="1" applyFont="1" applyBorder="1"/>
    <xf numFmtId="169" fontId="15" fillId="0" borderId="19" xfId="0" applyNumberFormat="1" applyFont="1" applyBorder="1"/>
    <xf numFmtId="0" fontId="16" fillId="19" borderId="12" xfId="0" applyFont="1" applyFill="1" applyBorder="1" applyAlignment="1">
      <alignment horizontal="center" vertical="center"/>
    </xf>
    <xf numFmtId="0" fontId="15" fillId="19" borderId="19" xfId="0" applyFont="1" applyFill="1" applyBorder="1"/>
    <xf numFmtId="165" fontId="15" fillId="0" borderId="23" xfId="2" applyNumberFormat="1" applyFont="1" applyFill="1" applyBorder="1" applyAlignment="1">
      <alignment horizontal="right" vertical="center" wrapText="1"/>
    </xf>
    <xf numFmtId="165" fontId="15" fillId="0" borderId="22" xfId="2" applyNumberFormat="1" applyFont="1" applyFill="1" applyBorder="1" applyAlignment="1">
      <alignment horizontal="right" vertical="center" wrapText="1"/>
    </xf>
    <xf numFmtId="165" fontId="15" fillId="0" borderId="19" xfId="2" applyNumberFormat="1" applyFont="1" applyFill="1" applyBorder="1" applyAlignment="1">
      <alignment horizontal="right" vertical="center" wrapText="1"/>
    </xf>
    <xf numFmtId="165" fontId="16" fillId="20" borderId="19" xfId="2" applyNumberFormat="1" applyFont="1" applyFill="1" applyBorder="1" applyAlignment="1">
      <alignment horizontal="right" vertical="center" wrapText="1"/>
    </xf>
    <xf numFmtId="169" fontId="15" fillId="0" borderId="23" xfId="0" applyNumberFormat="1" applyFont="1" applyBorder="1"/>
    <xf numFmtId="0" fontId="15" fillId="0" borderId="19" xfId="0" applyFont="1" applyBorder="1"/>
    <xf numFmtId="10" fontId="16" fillId="20" borderId="18" xfId="0" applyNumberFormat="1" applyFont="1" applyFill="1" applyBorder="1"/>
    <xf numFmtId="10" fontId="15" fillId="0" borderId="0" xfId="2" applyNumberFormat="1" applyFont="1" applyFill="1" applyBorder="1"/>
    <xf numFmtId="10" fontId="16" fillId="18" borderId="11" xfId="2" applyNumberFormat="1" applyFont="1" applyFill="1" applyBorder="1"/>
    <xf numFmtId="10" fontId="16" fillId="0" borderId="22" xfId="0" applyNumberFormat="1" applyFont="1" applyFill="1" applyBorder="1"/>
    <xf numFmtId="165" fontId="16" fillId="20" borderId="18" xfId="2" applyNumberFormat="1" applyFont="1" applyFill="1" applyBorder="1" applyAlignment="1">
      <alignment horizontal="right" vertical="center" wrapText="1"/>
    </xf>
    <xf numFmtId="10" fontId="32" fillId="8" borderId="18" xfId="2" applyNumberFormat="1" applyFont="1" applyFill="1" applyBorder="1" applyAlignment="1" applyProtection="1">
      <alignment horizontal="right"/>
    </xf>
    <xf numFmtId="10" fontId="35" fillId="0" borderId="22" xfId="2" applyNumberFormat="1" applyFont="1" applyFill="1" applyBorder="1" applyAlignment="1" applyProtection="1">
      <alignment horizontal="right"/>
    </xf>
    <xf numFmtId="0" fontId="38" fillId="0" borderId="0" xfId="0" applyFont="1" applyFill="1" applyBorder="1" applyAlignment="1">
      <alignment vertical="center" wrapText="1"/>
    </xf>
    <xf numFmtId="165" fontId="33" fillId="5" borderId="41" xfId="0" applyNumberFormat="1" applyFont="1" applyFill="1" applyBorder="1" applyAlignment="1">
      <alignment horizontal="right"/>
    </xf>
    <xf numFmtId="165" fontId="33" fillId="4" borderId="44" xfId="0" applyNumberFormat="1" applyFont="1" applyFill="1" applyBorder="1"/>
    <xf numFmtId="165" fontId="33" fillId="5" borderId="44" xfId="0" applyNumberFormat="1" applyFont="1" applyFill="1" applyBorder="1" applyAlignment="1">
      <alignment horizontal="right"/>
    </xf>
    <xf numFmtId="165" fontId="31" fillId="0" borderId="21" xfId="0" applyNumberFormat="1" applyFont="1" applyFill="1" applyBorder="1"/>
    <xf numFmtId="0" fontId="3" fillId="19" borderId="42" xfId="0" applyFont="1" applyFill="1" applyBorder="1" applyAlignment="1">
      <alignment horizontal="center" vertical="center"/>
    </xf>
    <xf numFmtId="0" fontId="3" fillId="19" borderId="45" xfId="0" applyFont="1" applyFill="1" applyBorder="1" applyAlignment="1">
      <alignment horizontal="center" vertical="center"/>
    </xf>
    <xf numFmtId="0" fontId="3" fillId="19" borderId="41" xfId="0" applyFont="1" applyFill="1" applyBorder="1" applyAlignment="1">
      <alignment horizontal="center" vertical="center"/>
    </xf>
    <xf numFmtId="0" fontId="3" fillId="19" borderId="29" xfId="0" applyFont="1" applyFill="1" applyBorder="1" applyAlignment="1">
      <alignment horizontal="center" wrapText="1"/>
    </xf>
    <xf numFmtId="0" fontId="3" fillId="19" borderId="3" xfId="0" applyFont="1" applyFill="1" applyBorder="1" applyAlignment="1">
      <alignment horizontal="center" wrapText="1"/>
    </xf>
    <xf numFmtId="0" fontId="3" fillId="19" borderId="35" xfId="0" applyFont="1" applyFill="1" applyBorder="1" applyAlignment="1">
      <alignment horizontal="center" wrapText="1"/>
    </xf>
    <xf numFmtId="0" fontId="3" fillId="19" borderId="38" xfId="0" applyFont="1" applyFill="1" applyBorder="1" applyAlignment="1">
      <alignment horizontal="center" wrapText="1"/>
    </xf>
    <xf numFmtId="0" fontId="3" fillId="19" borderId="7" xfId="0" applyFont="1" applyFill="1" applyBorder="1" applyAlignment="1">
      <alignment horizontal="center" wrapText="1"/>
    </xf>
    <xf numFmtId="0" fontId="3" fillId="19" borderId="39" xfId="0" applyFont="1" applyFill="1" applyBorder="1" applyAlignment="1">
      <alignment horizontal="center" wrapText="1"/>
    </xf>
    <xf numFmtId="10" fontId="15" fillId="0" borderId="22" xfId="0" applyNumberFormat="1" applyFont="1" applyFill="1" applyBorder="1"/>
    <xf numFmtId="165" fontId="15" fillId="0" borderId="0" xfId="0" applyNumberFormat="1" applyFont="1" applyBorder="1"/>
    <xf numFmtId="165" fontId="15" fillId="0" borderId="45" xfId="0" applyNumberFormat="1" applyFont="1" applyBorder="1"/>
    <xf numFmtId="165" fontId="15" fillId="0" borderId="14" xfId="0" applyNumberFormat="1" applyFont="1" applyBorder="1"/>
    <xf numFmtId="3" fontId="16" fillId="19" borderId="18" xfId="0" applyNumberFormat="1" applyFont="1" applyFill="1" applyBorder="1" applyAlignment="1">
      <alignment horizontal="center" vertical="center"/>
    </xf>
    <xf numFmtId="168" fontId="31" fillId="0" borderId="21" xfId="0" applyNumberFormat="1" applyFont="1" applyFill="1" applyBorder="1"/>
    <xf numFmtId="165" fontId="31" fillId="0" borderId="41" xfId="2" applyNumberFormat="1" applyFont="1" applyFill="1" applyBorder="1"/>
    <xf numFmtId="165" fontId="31" fillId="0" borderId="20" xfId="2" applyNumberFormat="1" applyFont="1" applyFill="1" applyBorder="1"/>
    <xf numFmtId="6" fontId="19" fillId="0" borderId="0" xfId="0" applyNumberFormat="1" applyFont="1" applyFill="1"/>
    <xf numFmtId="0" fontId="17" fillId="19" borderId="23" xfId="0" applyFont="1" applyFill="1" applyBorder="1" applyAlignment="1">
      <alignment horizontal="center" vertical="center" wrapText="1"/>
    </xf>
    <xf numFmtId="6" fontId="17" fillId="0" borderId="0" xfId="0" applyNumberFormat="1" applyFont="1"/>
    <xf numFmtId="168" fontId="29" fillId="8" borderId="42" xfId="0" applyNumberFormat="1" applyFont="1" applyFill="1" applyBorder="1" applyAlignment="1">
      <alignment horizontal="center" wrapText="1"/>
    </xf>
    <xf numFmtId="168" fontId="29" fillId="8" borderId="13" xfId="0" applyNumberFormat="1" applyFont="1" applyFill="1" applyBorder="1" applyAlignment="1">
      <alignment horizontal="center" wrapText="1"/>
    </xf>
    <xf numFmtId="168" fontId="29" fillId="8" borderId="12" xfId="0" applyNumberFormat="1" applyFont="1" applyFill="1" applyBorder="1"/>
    <xf numFmtId="165" fontId="29" fillId="8" borderId="13" xfId="2" applyNumberFormat="1" applyFont="1" applyFill="1" applyBorder="1"/>
    <xf numFmtId="0" fontId="18" fillId="3" borderId="18" xfId="0" applyFont="1" applyFill="1" applyBorder="1"/>
    <xf numFmtId="165" fontId="33" fillId="3" borderId="18" xfId="0" applyNumberFormat="1" applyFont="1" applyFill="1" applyBorder="1"/>
    <xf numFmtId="168" fontId="33" fillId="3" borderId="12" xfId="0" applyNumberFormat="1" applyFont="1" applyFill="1" applyBorder="1"/>
    <xf numFmtId="168" fontId="33" fillId="3" borderId="18" xfId="0" applyNumberFormat="1" applyFont="1" applyFill="1" applyBorder="1"/>
    <xf numFmtId="172" fontId="15" fillId="0" borderId="0" xfId="0" applyNumberFormat="1" applyFont="1"/>
    <xf numFmtId="6" fontId="29" fillId="8" borderId="18" xfId="2" applyNumberFormat="1" applyFont="1" applyFill="1" applyBorder="1"/>
    <xf numFmtId="6" fontId="31" fillId="0" borderId="22" xfId="2" applyNumberFormat="1" applyFont="1" applyFill="1" applyBorder="1"/>
    <xf numFmtId="10" fontId="29" fillId="8" borderId="13" xfId="2" applyNumberFormat="1" applyFont="1" applyFill="1" applyBorder="1"/>
    <xf numFmtId="10" fontId="31" fillId="0" borderId="20" xfId="2" applyNumberFormat="1" applyFont="1" applyFill="1" applyBorder="1"/>
    <xf numFmtId="0" fontId="41" fillId="0" borderId="0" xfId="0" applyFont="1" applyBorder="1"/>
    <xf numFmtId="0" fontId="23" fillId="21" borderId="19" xfId="367" applyFont="1" applyFill="1" applyBorder="1" applyAlignment="1">
      <alignment horizontal="center" vertical="center" wrapText="1"/>
    </xf>
    <xf numFmtId="0" fontId="17" fillId="19" borderId="23" xfId="0" applyFont="1" applyFill="1" applyBorder="1" applyAlignment="1">
      <alignment horizontal="center" wrapText="1"/>
    </xf>
    <xf numFmtId="6" fontId="16" fillId="0" borderId="22" xfId="0" applyNumberFormat="1" applyFont="1" applyFill="1" applyBorder="1" applyAlignment="1">
      <alignment horizontal="center" wrapText="1"/>
    </xf>
    <xf numFmtId="169" fontId="16" fillId="19" borderId="12" xfId="0" applyNumberFormat="1" applyFont="1" applyFill="1" applyBorder="1" applyAlignment="1">
      <alignment horizontal="center" vertical="center" wrapText="1"/>
    </xf>
    <xf numFmtId="6" fontId="15" fillId="0" borderId="45" xfId="0" applyNumberFormat="1" applyFont="1" applyBorder="1"/>
    <xf numFmtId="6" fontId="15" fillId="0" borderId="0" xfId="0" applyNumberFormat="1" applyFont="1" applyBorder="1"/>
    <xf numFmtId="6" fontId="15" fillId="0" borderId="14" xfId="0" applyNumberFormat="1" applyFont="1" applyBorder="1"/>
    <xf numFmtId="167" fontId="15" fillId="20" borderId="14" xfId="0" applyNumberFormat="1" applyFont="1" applyFill="1" applyBorder="1"/>
    <xf numFmtId="0" fontId="21" fillId="7" borderId="27" xfId="0" applyFont="1" applyFill="1" applyBorder="1" applyAlignment="1">
      <alignment horizontal="center" vertical="center"/>
    </xf>
    <xf numFmtId="0" fontId="21" fillId="7" borderId="27" xfId="0" quotePrefix="1" applyNumberFormat="1" applyFont="1" applyFill="1" applyBorder="1" applyAlignment="1">
      <alignment horizontal="center" vertical="center"/>
    </xf>
    <xf numFmtId="0" fontId="21" fillId="7" borderId="9" xfId="0" applyFont="1" applyFill="1" applyBorder="1" applyAlignment="1">
      <alignment horizontal="center" vertical="center"/>
    </xf>
    <xf numFmtId="0" fontId="23" fillId="21" borderId="19" xfId="367" applyFont="1" applyFill="1" applyBorder="1" applyAlignment="1">
      <alignment horizontal="center" vertical="center" wrapText="1"/>
    </xf>
    <xf numFmtId="0" fontId="30" fillId="0" borderId="0" xfId="0" applyFont="1" applyFill="1"/>
    <xf numFmtId="6" fontId="21" fillId="19" borderId="18" xfId="0" applyNumberFormat="1" applyFont="1" applyFill="1" applyBorder="1" applyAlignment="1">
      <alignment wrapText="1"/>
    </xf>
    <xf numFmtId="0" fontId="48" fillId="0" borderId="0" xfId="0" applyFont="1"/>
    <xf numFmtId="0" fontId="48" fillId="0" borderId="0" xfId="0" applyFont="1" applyBorder="1"/>
    <xf numFmtId="6" fontId="48" fillId="0" borderId="0" xfId="0" applyNumberFormat="1" applyFont="1" applyBorder="1"/>
    <xf numFmtId="0" fontId="18" fillId="21" borderId="46" xfId="0" applyFont="1" applyFill="1" applyBorder="1" applyAlignment="1">
      <alignment horizontal="center" vertical="center"/>
    </xf>
    <xf numFmtId="0" fontId="18" fillId="21" borderId="37" xfId="0" applyFont="1" applyFill="1" applyBorder="1" applyAlignment="1">
      <alignment horizontal="center" vertical="center"/>
    </xf>
    <xf numFmtId="0" fontId="18" fillId="21" borderId="61" xfId="0" applyFont="1" applyFill="1" applyBorder="1" applyAlignment="1">
      <alignment horizontal="center" vertical="center"/>
    </xf>
    <xf numFmtId="0" fontId="15" fillId="0" borderId="0" xfId="0" applyFont="1" applyAlignment="1">
      <alignment horizontal="center" vertical="center"/>
    </xf>
    <xf numFmtId="0" fontId="15" fillId="6" borderId="25"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15" fillId="6" borderId="6" xfId="0" applyFont="1" applyFill="1" applyBorder="1" applyAlignment="1">
      <alignment horizontal="center" vertical="center" wrapText="1"/>
    </xf>
    <xf numFmtId="0" fontId="15" fillId="6" borderId="28" xfId="0" applyFont="1" applyFill="1" applyBorder="1" applyAlignment="1">
      <alignment horizontal="center" vertical="center" wrapText="1"/>
    </xf>
    <xf numFmtId="0" fontId="15" fillId="6" borderId="28" xfId="0" applyFont="1" applyFill="1" applyBorder="1" applyAlignment="1">
      <alignment horizontal="center" vertical="center"/>
    </xf>
    <xf numFmtId="0" fontId="15" fillId="6" borderId="3"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6" fillId="6" borderId="27" xfId="0" applyFont="1" applyFill="1" applyBorder="1" applyAlignment="1">
      <alignment horizontal="center" vertical="center" wrapText="1"/>
    </xf>
    <xf numFmtId="0" fontId="16" fillId="6" borderId="27" xfId="0" applyFont="1" applyFill="1" applyBorder="1" applyAlignment="1">
      <alignment horizontal="center" vertical="center"/>
    </xf>
    <xf numFmtId="0" fontId="16" fillId="6" borderId="29" xfId="0" applyFont="1" applyFill="1" applyBorder="1" applyAlignment="1">
      <alignment horizontal="center" vertical="center"/>
    </xf>
    <xf numFmtId="0" fontId="15" fillId="6" borderId="35" xfId="0" applyFont="1" applyFill="1" applyBorder="1" applyAlignment="1">
      <alignment horizontal="center" vertical="center"/>
    </xf>
    <xf numFmtId="10" fontId="33" fillId="0" borderId="0" xfId="0" applyNumberFormat="1" applyFont="1" applyBorder="1" applyAlignment="1">
      <alignment vertical="center"/>
    </xf>
    <xf numFmtId="10" fontId="29" fillId="8" borderId="41" xfId="0" applyNumberFormat="1" applyFont="1" applyFill="1" applyBorder="1" applyAlignment="1">
      <alignment horizontal="center" wrapText="1"/>
    </xf>
    <xf numFmtId="10" fontId="33" fillId="0" borderId="0" xfId="0" applyNumberFormat="1" applyFont="1"/>
    <xf numFmtId="0" fontId="3" fillId="0" borderId="14" xfId="0" applyFont="1" applyBorder="1" applyAlignment="1">
      <alignment horizontal="center"/>
    </xf>
    <xf numFmtId="168" fontId="15" fillId="6" borderId="18" xfId="367" applyNumberFormat="1" applyFont="1" applyFill="1" applyBorder="1" applyAlignment="1">
      <alignment vertical="center" wrapText="1"/>
    </xf>
    <xf numFmtId="168" fontId="15" fillId="2" borderId="18" xfId="367" applyNumberFormat="1" applyFont="1" applyFill="1" applyBorder="1" applyAlignment="1">
      <alignment vertical="center" wrapText="1"/>
    </xf>
    <xf numFmtId="168" fontId="21" fillId="0" borderId="22" xfId="367" applyNumberFormat="1" applyFont="1" applyBorder="1" applyAlignment="1">
      <alignment vertical="center"/>
    </xf>
    <xf numFmtId="168" fontId="21" fillId="18" borderId="19" xfId="367" applyNumberFormat="1" applyFont="1" applyFill="1" applyBorder="1" applyAlignment="1">
      <alignment horizontal="right" vertical="center"/>
    </xf>
    <xf numFmtId="0" fontId="26" fillId="14" borderId="0" xfId="367" applyFont="1" applyFill="1" applyAlignment="1">
      <alignment vertical="center" wrapText="1"/>
    </xf>
    <xf numFmtId="0" fontId="23" fillId="0" borderId="0" xfId="367" applyFont="1" applyAlignment="1">
      <alignment vertical="center" wrapText="1"/>
    </xf>
    <xf numFmtId="0" fontId="26" fillId="14" borderId="0" xfId="367" applyFont="1" applyFill="1" applyAlignment="1">
      <alignment vertical="center"/>
    </xf>
    <xf numFmtId="168" fontId="19" fillId="0" borderId="22" xfId="367" applyNumberFormat="1" applyFont="1" applyBorder="1" applyAlignment="1">
      <alignment vertical="center"/>
    </xf>
    <xf numFmtId="168" fontId="19" fillId="18" borderId="18" xfId="367" applyNumberFormat="1" applyFont="1" applyFill="1" applyBorder="1" applyAlignment="1">
      <alignment horizontal="right" vertical="center"/>
    </xf>
    <xf numFmtId="0" fontId="52" fillId="0" borderId="0" xfId="0" applyFont="1"/>
    <xf numFmtId="0" fontId="49" fillId="0" borderId="0" xfId="0" applyFont="1"/>
    <xf numFmtId="0" fontId="54" fillId="0" borderId="0" xfId="0" applyFont="1"/>
    <xf numFmtId="0" fontId="11" fillId="0" borderId="0" xfId="369" applyNumberFormat="1" applyFont="1"/>
    <xf numFmtId="168" fontId="32" fillId="0" borderId="22" xfId="0" applyNumberFormat="1" applyFont="1" applyFill="1" applyBorder="1" applyProtection="1"/>
    <xf numFmtId="168" fontId="24" fillId="0" borderId="0" xfId="0" applyNumberFormat="1" applyFont="1" applyFill="1" applyBorder="1" applyProtection="1"/>
    <xf numFmtId="168" fontId="32" fillId="0" borderId="22" xfId="1" applyNumberFormat="1" applyFont="1" applyFill="1" applyBorder="1" applyProtection="1"/>
    <xf numFmtId="168" fontId="31" fillId="0" borderId="0" xfId="0" applyNumberFormat="1" applyFont="1" applyFill="1"/>
    <xf numFmtId="168" fontId="32" fillId="0" borderId="22" xfId="1" applyNumberFormat="1" applyFont="1" applyFill="1" applyBorder="1" applyAlignment="1" applyProtection="1">
      <alignment horizontal="right"/>
    </xf>
    <xf numFmtId="168" fontId="32" fillId="0" borderId="0" xfId="2" applyNumberFormat="1" applyFont="1" applyFill="1" applyBorder="1" applyAlignment="1">
      <alignment horizontal="right" wrapText="1"/>
    </xf>
    <xf numFmtId="168" fontId="29" fillId="0" borderId="21" xfId="0" applyNumberFormat="1" applyFont="1" applyFill="1" applyBorder="1"/>
    <xf numFmtId="6" fontId="29" fillId="0" borderId="22" xfId="2" applyNumberFormat="1" applyFont="1" applyFill="1" applyBorder="1"/>
    <xf numFmtId="168" fontId="29" fillId="8" borderId="12" xfId="1" applyNumberFormat="1" applyFont="1" applyFill="1" applyBorder="1" applyAlignment="1" applyProtection="1">
      <alignment horizontal="right"/>
    </xf>
    <xf numFmtId="10" fontId="29" fillId="8" borderId="18" xfId="2" applyNumberFormat="1" applyFont="1" applyFill="1" applyBorder="1" applyAlignment="1" applyProtection="1">
      <alignment horizontal="right"/>
    </xf>
    <xf numFmtId="168" fontId="31" fillId="0" borderId="21" xfId="1" applyNumberFormat="1" applyFont="1" applyFill="1" applyBorder="1" applyAlignment="1" applyProtection="1">
      <alignment horizontal="right"/>
    </xf>
    <xf numFmtId="10" fontId="31" fillId="0" borderId="22" xfId="2" applyNumberFormat="1" applyFont="1" applyFill="1" applyBorder="1" applyAlignment="1" applyProtection="1">
      <alignment horizontal="right"/>
    </xf>
    <xf numFmtId="168" fontId="29" fillId="0" borderId="21" xfId="1" applyNumberFormat="1" applyFont="1" applyFill="1" applyBorder="1" applyAlignment="1" applyProtection="1">
      <alignment horizontal="right"/>
    </xf>
    <xf numFmtId="10" fontId="29" fillId="0" borderId="22" xfId="2" applyNumberFormat="1" applyFont="1" applyFill="1" applyBorder="1" applyAlignment="1" applyProtection="1">
      <alignment horizontal="right"/>
    </xf>
    <xf numFmtId="168" fontId="33" fillId="0" borderId="0" xfId="1" applyNumberFormat="1" applyFont="1" applyAlignment="1">
      <alignment horizontal="right"/>
    </xf>
    <xf numFmtId="10" fontId="29" fillId="0" borderId="20" xfId="2" applyNumberFormat="1" applyFont="1" applyFill="1" applyBorder="1"/>
    <xf numFmtId="165" fontId="29" fillId="0" borderId="20" xfId="2" applyNumberFormat="1" applyFont="1" applyFill="1" applyBorder="1"/>
    <xf numFmtId="0" fontId="17" fillId="0" borderId="0" xfId="0" applyFont="1" applyFill="1" applyAlignment="1">
      <alignment horizontal="right"/>
    </xf>
    <xf numFmtId="3" fontId="55" fillId="6" borderId="46" xfId="0" quotePrefix="1" applyNumberFormat="1" applyFont="1" applyFill="1" applyBorder="1" applyAlignment="1">
      <alignment horizontal="center"/>
    </xf>
    <xf numFmtId="3" fontId="55" fillId="6" borderId="21" xfId="0" applyNumberFormat="1" applyFont="1" applyFill="1" applyBorder="1" applyAlignment="1">
      <alignment horizontal="center"/>
    </xf>
    <xf numFmtId="3" fontId="55" fillId="6" borderId="7" xfId="0" quotePrefix="1" applyNumberFormat="1" applyFont="1" applyFill="1" applyBorder="1" applyAlignment="1">
      <alignment horizontal="center"/>
    </xf>
    <xf numFmtId="3" fontId="55" fillId="6" borderId="7" xfId="0" applyNumberFormat="1" applyFont="1" applyFill="1" applyBorder="1" applyAlignment="1">
      <alignment horizontal="center"/>
    </xf>
    <xf numFmtId="3" fontId="55" fillId="6" borderId="39" xfId="0" applyNumberFormat="1" applyFont="1" applyFill="1" applyBorder="1" applyAlignment="1">
      <alignment horizontal="center"/>
    </xf>
    <xf numFmtId="3" fontId="55" fillId="6" borderId="47" xfId="0" quotePrefix="1" applyNumberFormat="1" applyFont="1" applyFill="1" applyBorder="1" applyAlignment="1">
      <alignment horizontal="center"/>
    </xf>
    <xf numFmtId="168" fontId="19" fillId="6" borderId="6" xfId="0" quotePrefix="1" applyNumberFormat="1" applyFont="1" applyFill="1" applyBorder="1" applyAlignment="1"/>
    <xf numFmtId="168" fontId="19" fillId="6" borderId="28" xfId="0" quotePrefix="1" applyNumberFormat="1" applyFont="1" applyFill="1" applyBorder="1" applyAlignment="1"/>
    <xf numFmtId="3" fontId="55" fillId="6" borderId="47" xfId="0" applyNumberFormat="1" applyFont="1" applyFill="1" applyBorder="1" applyAlignment="1">
      <alignment horizontal="center"/>
    </xf>
    <xf numFmtId="3" fontId="19" fillId="6" borderId="16" xfId="0" applyNumberFormat="1" applyFont="1" applyFill="1" applyBorder="1"/>
    <xf numFmtId="168" fontId="55" fillId="6" borderId="14" xfId="0" applyNumberFormat="1" applyFont="1" applyFill="1" applyBorder="1" applyAlignment="1">
      <alignment horizontal="center"/>
    </xf>
    <xf numFmtId="168" fontId="55" fillId="6" borderId="40" xfId="0" applyNumberFormat="1" applyFont="1" applyFill="1" applyBorder="1" applyAlignment="1"/>
    <xf numFmtId="168" fontId="55" fillId="6" borderId="17" xfId="0" applyNumberFormat="1" applyFont="1" applyFill="1" applyBorder="1" applyAlignment="1"/>
    <xf numFmtId="3" fontId="19" fillId="0" borderId="0" xfId="0" applyNumberFormat="1" applyFont="1" applyFill="1"/>
    <xf numFmtId="0" fontId="56" fillId="0" borderId="0" xfId="0" applyFont="1"/>
    <xf numFmtId="2" fontId="18" fillId="9" borderId="18" xfId="0" applyNumberFormat="1" applyFont="1" applyFill="1" applyBorder="1"/>
    <xf numFmtId="168" fontId="29" fillId="8" borderId="42" xfId="0" applyNumberFormat="1" applyFont="1" applyFill="1" applyBorder="1" applyAlignment="1">
      <alignment horizontal="center" vertical="center" wrapText="1"/>
    </xf>
    <xf numFmtId="0" fontId="54" fillId="0" borderId="0" xfId="3" applyFont="1"/>
    <xf numFmtId="0" fontId="3" fillId="0" borderId="14" xfId="0" applyFont="1" applyBorder="1" applyAlignment="1">
      <alignment horizontal="center"/>
    </xf>
    <xf numFmtId="0" fontId="16" fillId="0" borderId="0" xfId="0" applyFont="1" applyFill="1" applyBorder="1" applyAlignment="1">
      <alignment horizontal="center" vertical="center" wrapText="1"/>
    </xf>
    <xf numFmtId="0" fontId="40" fillId="19" borderId="42" xfId="0" applyFont="1" applyFill="1" applyBorder="1" applyAlignment="1">
      <alignment horizontal="center" vertical="center"/>
    </xf>
    <xf numFmtId="0" fontId="40" fillId="19" borderId="45" xfId="0" applyFont="1" applyFill="1" applyBorder="1" applyAlignment="1">
      <alignment horizontal="center" vertical="center"/>
    </xf>
    <xf numFmtId="0" fontId="40" fillId="19" borderId="41" xfId="0" applyFont="1" applyFill="1" applyBorder="1" applyAlignment="1">
      <alignment horizontal="center" vertical="center"/>
    </xf>
    <xf numFmtId="0" fontId="40" fillId="19" borderId="29" xfId="0" applyFont="1" applyFill="1" applyBorder="1" applyAlignment="1">
      <alignment horizontal="center" wrapText="1"/>
    </xf>
    <xf numFmtId="0" fontId="40" fillId="19" borderId="3" xfId="0" applyFont="1" applyFill="1" applyBorder="1" applyAlignment="1">
      <alignment horizontal="center" wrapText="1"/>
    </xf>
    <xf numFmtId="0" fontId="40" fillId="19" borderId="35" xfId="0" applyFont="1" applyFill="1" applyBorder="1" applyAlignment="1">
      <alignment horizontal="center" wrapText="1"/>
    </xf>
    <xf numFmtId="3" fontId="15" fillId="5" borderId="22" xfId="0" applyNumberFormat="1" applyFont="1" applyFill="1" applyBorder="1"/>
    <xf numFmtId="38" fontId="0" fillId="5" borderId="0" xfId="0" applyNumberFormat="1" applyFill="1" applyBorder="1"/>
    <xf numFmtId="0" fontId="59" fillId="0" borderId="0" xfId="0" applyFont="1"/>
    <xf numFmtId="2" fontId="26" fillId="0" borderId="0" xfId="3" applyNumberFormat="1" applyFont="1"/>
    <xf numFmtId="2" fontId="23" fillId="0" borderId="0" xfId="3" applyNumberFormat="1" applyFont="1"/>
    <xf numFmtId="2" fontId="23" fillId="19" borderId="18" xfId="3" applyNumberFormat="1" applyFont="1" applyFill="1" applyBorder="1"/>
    <xf numFmtId="2" fontId="23" fillId="19" borderId="13" xfId="3" applyNumberFormat="1" applyFont="1" applyFill="1" applyBorder="1"/>
    <xf numFmtId="2" fontId="23" fillId="0" borderId="22" xfId="3" applyNumberFormat="1" applyFont="1" applyBorder="1" applyAlignment="1">
      <alignment wrapText="1"/>
    </xf>
    <xf numFmtId="2" fontId="23" fillId="0" borderId="20" xfId="3" applyNumberFormat="1" applyFont="1" applyBorder="1" applyAlignment="1">
      <alignment wrapText="1"/>
    </xf>
    <xf numFmtId="2" fontId="15" fillId="0" borderId="22" xfId="0" applyNumberFormat="1" applyFont="1" applyBorder="1"/>
    <xf numFmtId="2" fontId="15" fillId="0" borderId="20" xfId="0" applyNumberFormat="1" applyFont="1" applyBorder="1"/>
    <xf numFmtId="2" fontId="15" fillId="0" borderId="19" xfId="0" applyNumberFormat="1" applyFont="1" applyBorder="1"/>
    <xf numFmtId="2" fontId="15" fillId="0" borderId="17" xfId="0" applyNumberFormat="1" applyFont="1" applyBorder="1"/>
    <xf numFmtId="2" fontId="23" fillId="19" borderId="19" xfId="3" applyNumberFormat="1" applyFont="1" applyFill="1" applyBorder="1"/>
    <xf numFmtId="2" fontId="23" fillId="19" borderId="17" xfId="3" applyNumberFormat="1" applyFont="1" applyFill="1" applyBorder="1"/>
    <xf numFmtId="2" fontId="26" fillId="0" borderId="23" xfId="3" applyNumberFormat="1" applyFont="1" applyBorder="1"/>
    <xf numFmtId="2" fontId="26" fillId="0" borderId="41" xfId="3" applyNumberFormat="1" applyFont="1" applyBorder="1"/>
    <xf numFmtId="2" fontId="26" fillId="0" borderId="22" xfId="3" applyNumberFormat="1" applyFont="1" applyBorder="1"/>
    <xf numFmtId="2" fontId="26" fillId="0" borderId="20" xfId="3" applyNumberFormat="1" applyFont="1" applyBorder="1"/>
    <xf numFmtId="4" fontId="26" fillId="0" borderId="0" xfId="3" applyNumberFormat="1" applyFont="1"/>
    <xf numFmtId="4" fontId="23" fillId="19" borderId="18" xfId="3" applyNumberFormat="1" applyFont="1" applyFill="1" applyBorder="1"/>
    <xf numFmtId="4" fontId="23" fillId="19" borderId="11" xfId="3" applyNumberFormat="1" applyFont="1" applyFill="1" applyBorder="1"/>
    <xf numFmtId="4" fontId="23" fillId="0" borderId="22" xfId="3" applyNumberFormat="1" applyFont="1" applyBorder="1" applyAlignment="1">
      <alignment wrapText="1"/>
    </xf>
    <xf numFmtId="4" fontId="23" fillId="0" borderId="0" xfId="3" applyNumberFormat="1" applyFont="1" applyBorder="1" applyAlignment="1">
      <alignment wrapText="1"/>
    </xf>
    <xf numFmtId="4" fontId="15" fillId="0" borderId="22" xfId="0" applyNumberFormat="1" applyFont="1" applyBorder="1"/>
    <xf numFmtId="4" fontId="15" fillId="0" borderId="0" xfId="0" applyNumberFormat="1" applyFont="1" applyBorder="1"/>
    <xf numFmtId="4" fontId="15" fillId="0" borderId="19" xfId="0" applyNumberFormat="1" applyFont="1" applyBorder="1"/>
    <xf numFmtId="4" fontId="15" fillId="0" borderId="14" xfId="0" applyNumberFormat="1" applyFont="1" applyBorder="1"/>
    <xf numFmtId="4" fontId="23" fillId="19" borderId="19" xfId="3" applyNumberFormat="1" applyFont="1" applyFill="1" applyBorder="1"/>
    <xf numFmtId="4" fontId="23" fillId="19" borderId="14" xfId="3" applyNumberFormat="1" applyFont="1" applyFill="1" applyBorder="1"/>
    <xf numFmtId="4" fontId="26" fillId="0" borderId="23" xfId="3" applyNumberFormat="1" applyFont="1" applyBorder="1"/>
    <xf numFmtId="4" fontId="26" fillId="0" borderId="45" xfId="3" applyNumberFormat="1" applyFont="1" applyBorder="1"/>
    <xf numFmtId="4" fontId="26" fillId="0" borderId="22" xfId="3" applyNumberFormat="1" applyFont="1" applyBorder="1"/>
    <xf numFmtId="4" fontId="26" fillId="0" borderId="0" xfId="3" applyNumberFormat="1" applyFont="1" applyBorder="1"/>
    <xf numFmtId="2" fontId="15" fillId="0" borderId="0" xfId="0" applyNumberFormat="1" applyFont="1"/>
    <xf numFmtId="2" fontId="15" fillId="14" borderId="0" xfId="0" applyNumberFormat="1" applyFont="1" applyFill="1"/>
    <xf numFmtId="2" fontId="16" fillId="0" borderId="0" xfId="0" applyNumberFormat="1" applyFont="1" applyAlignment="1">
      <alignment horizontal="right"/>
    </xf>
    <xf numFmtId="2" fontId="16" fillId="0" borderId="24" xfId="0" applyNumberFormat="1" applyFont="1" applyBorder="1"/>
    <xf numFmtId="2" fontId="15" fillId="0" borderId="45" xfId="0" applyNumberFormat="1" applyFont="1" applyBorder="1"/>
    <xf numFmtId="2" fontId="15" fillId="0" borderId="0" xfId="0" applyNumberFormat="1" applyFont="1" applyBorder="1"/>
    <xf numFmtId="2" fontId="16" fillId="0" borderId="0" xfId="0" applyNumberFormat="1" applyFont="1" applyBorder="1" applyAlignment="1">
      <alignment horizontal="right"/>
    </xf>
    <xf numFmtId="2" fontId="20" fillId="0" borderId="0" xfId="0" applyNumberFormat="1" applyFont="1"/>
    <xf numFmtId="4" fontId="15" fillId="0" borderId="0" xfId="0" applyNumberFormat="1" applyFont="1"/>
    <xf numFmtId="4" fontId="16" fillId="9" borderId="24" xfId="0" applyNumberFormat="1" applyFont="1" applyFill="1" applyBorder="1"/>
    <xf numFmtId="4" fontId="16" fillId="9" borderId="6" xfId="0" applyNumberFormat="1" applyFont="1" applyFill="1" applyBorder="1"/>
    <xf numFmtId="0" fontId="5" fillId="0" borderId="0" xfId="0" applyFont="1"/>
    <xf numFmtId="10" fontId="35" fillId="0" borderId="20" xfId="2" applyNumberFormat="1" applyFont="1" applyFill="1" applyBorder="1"/>
    <xf numFmtId="6" fontId="59" fillId="0" borderId="0" xfId="0" applyNumberFormat="1" applyFont="1"/>
    <xf numFmtId="0" fontId="62" fillId="6" borderId="0" xfId="0" applyFont="1" applyFill="1" applyBorder="1"/>
    <xf numFmtId="7" fontId="62" fillId="0" borderId="6" xfId="0" applyNumberFormat="1" applyFont="1" applyFill="1" applyBorder="1"/>
    <xf numFmtId="4" fontId="15" fillId="9" borderId="6" xfId="0" quotePrefix="1" applyNumberFormat="1" applyFont="1" applyFill="1" applyBorder="1"/>
    <xf numFmtId="4" fontId="15" fillId="9" borderId="36" xfId="0" quotePrefix="1" applyNumberFormat="1" applyFont="1" applyFill="1" applyBorder="1"/>
    <xf numFmtId="6" fontId="23" fillId="0" borderId="0" xfId="367" applyNumberFormat="1" applyFont="1" applyAlignment="1">
      <alignment vertical="center"/>
    </xf>
    <xf numFmtId="38" fontId="63" fillId="0" borderId="0" xfId="0" applyNumberFormat="1" applyFont="1" applyBorder="1"/>
    <xf numFmtId="0" fontId="22" fillId="7" borderId="27" xfId="0" applyFont="1" applyFill="1" applyBorder="1" applyAlignment="1">
      <alignment horizontal="center"/>
    </xf>
    <xf numFmtId="0" fontId="22" fillId="7" borderId="6" xfId="0" applyFont="1" applyFill="1" applyBorder="1" applyAlignment="1">
      <alignment horizontal="center"/>
    </xf>
    <xf numFmtId="0" fontId="22" fillId="7" borderId="10" xfId="0" applyFont="1" applyFill="1" applyBorder="1" applyAlignment="1">
      <alignment horizontal="center"/>
    </xf>
    <xf numFmtId="0" fontId="22" fillId="7" borderId="25" xfId="0" applyFont="1" applyFill="1" applyBorder="1" applyAlignment="1">
      <alignment horizontal="center"/>
    </xf>
    <xf numFmtId="37" fontId="22" fillId="7" borderId="54" xfId="0" applyNumberFormat="1" applyFont="1" applyFill="1" applyBorder="1" applyAlignment="1">
      <alignment horizontal="center"/>
    </xf>
    <xf numFmtId="37" fontId="22" fillId="7" borderId="40" xfId="0" applyNumberFormat="1" applyFont="1" applyFill="1" applyBorder="1" applyAlignment="1">
      <alignment horizontal="center"/>
    </xf>
    <xf numFmtId="37" fontId="22" fillId="7" borderId="60" xfId="0" applyNumberFormat="1" applyFont="1" applyFill="1" applyBorder="1" applyAlignment="1">
      <alignment horizontal="center"/>
    </xf>
    <xf numFmtId="0" fontId="16" fillId="0" borderId="0" xfId="367" applyFont="1" applyAlignment="1">
      <alignment horizontal="left" vertical="center"/>
    </xf>
    <xf numFmtId="0" fontId="16" fillId="0" borderId="0" xfId="367" applyFont="1" applyFill="1" applyAlignment="1">
      <alignment horizontal="left" vertical="center"/>
    </xf>
    <xf numFmtId="0" fontId="16" fillId="21" borderId="19" xfId="367" applyFont="1" applyFill="1" applyBorder="1" applyAlignment="1">
      <alignment horizontal="center" vertical="center" wrapText="1"/>
    </xf>
    <xf numFmtId="168" fontId="19" fillId="0" borderId="22" xfId="367" applyNumberFormat="1" applyFont="1" applyBorder="1" applyAlignment="1">
      <alignment vertical="center" wrapText="1"/>
    </xf>
    <xf numFmtId="168" fontId="16" fillId="0" borderId="22" xfId="367" applyNumberFormat="1" applyFont="1" applyBorder="1" applyAlignment="1">
      <alignment vertical="center" wrapText="1"/>
    </xf>
    <xf numFmtId="168" fontId="15" fillId="0" borderId="22" xfId="367" applyNumberFormat="1" applyFont="1" applyBorder="1" applyAlignment="1">
      <alignment vertical="center" wrapText="1"/>
    </xf>
    <xf numFmtId="0" fontId="15" fillId="0" borderId="0" xfId="367" applyFont="1" applyAlignment="1">
      <alignment vertical="center" wrapText="1"/>
    </xf>
    <xf numFmtId="0" fontId="16" fillId="20" borderId="19" xfId="367" applyFont="1" applyFill="1" applyBorder="1" applyAlignment="1">
      <alignment horizontal="center" vertical="center" wrapText="1"/>
    </xf>
    <xf numFmtId="168" fontId="17" fillId="0" borderId="22" xfId="367" applyNumberFormat="1" applyFont="1" applyBorder="1" applyAlignment="1">
      <alignment vertical="center" wrapText="1"/>
    </xf>
    <xf numFmtId="0" fontId="15" fillId="0" borderId="0" xfId="367" applyFont="1" applyAlignment="1">
      <alignment vertical="center"/>
    </xf>
    <xf numFmtId="0" fontId="16" fillId="18" borderId="18" xfId="367" applyFont="1" applyFill="1" applyBorder="1" applyAlignment="1">
      <alignment horizontal="center" vertical="center"/>
    </xf>
    <xf numFmtId="0" fontId="0" fillId="0" borderId="0" xfId="0" applyFont="1"/>
    <xf numFmtId="38" fontId="0" fillId="0" borderId="45" xfId="0" applyNumberFormat="1" applyFont="1" applyBorder="1"/>
    <xf numFmtId="38" fontId="0" fillId="0" borderId="41" xfId="0" applyNumberFormat="1" applyFont="1" applyBorder="1"/>
    <xf numFmtId="38" fontId="0" fillId="0" borderId="0" xfId="0" applyNumberFormat="1" applyFont="1" applyBorder="1"/>
    <xf numFmtId="38" fontId="0" fillId="0" borderId="20" xfId="0" applyNumberFormat="1" applyFont="1" applyBorder="1"/>
    <xf numFmtId="38" fontId="0" fillId="0" borderId="0" xfId="0" applyNumberFormat="1" applyFont="1" applyFill="1" applyBorder="1"/>
    <xf numFmtId="38" fontId="0" fillId="0" borderId="14" xfId="0" applyNumberFormat="1" applyFont="1" applyBorder="1"/>
    <xf numFmtId="38" fontId="0" fillId="0" borderId="17" xfId="0" applyNumberFormat="1" applyFont="1" applyBorder="1"/>
    <xf numFmtId="38" fontId="0" fillId="0" borderId="0" xfId="0" applyNumberFormat="1" applyFont="1"/>
    <xf numFmtId="0" fontId="0" fillId="0" borderId="42" xfId="0" applyFont="1" applyBorder="1"/>
    <xf numFmtId="0" fontId="0" fillId="0" borderId="45" xfId="0" applyFont="1" applyBorder="1"/>
    <xf numFmtId="0" fontId="0" fillId="0" borderId="41" xfId="0" applyFont="1" applyBorder="1"/>
    <xf numFmtId="0" fontId="0" fillId="0" borderId="21" xfId="0" applyFont="1" applyBorder="1"/>
    <xf numFmtId="0" fontId="0" fillId="0" borderId="0" xfId="0" applyFont="1" applyBorder="1"/>
    <xf numFmtId="0" fontId="0" fillId="0" borderId="20" xfId="0" applyFont="1" applyBorder="1"/>
    <xf numFmtId="0" fontId="0" fillId="0" borderId="16" xfId="0" applyFont="1" applyBorder="1"/>
    <xf numFmtId="0" fontId="0" fillId="0" borderId="14" xfId="0" applyFont="1" applyBorder="1"/>
    <xf numFmtId="0" fontId="0" fillId="0" borderId="17" xfId="0" applyFont="1" applyBorder="1"/>
    <xf numFmtId="6" fontId="19" fillId="3" borderId="21" xfId="0" applyNumberFormat="1" applyFont="1" applyFill="1" applyBorder="1"/>
    <xf numFmtId="6" fontId="17" fillId="2" borderId="12" xfId="0" applyNumberFormat="1" applyFont="1" applyFill="1" applyBorder="1"/>
    <xf numFmtId="165" fontId="17" fillId="19" borderId="18" xfId="2" applyNumberFormat="1" applyFont="1" applyFill="1" applyBorder="1"/>
    <xf numFmtId="165" fontId="19" fillId="0" borderId="22" xfId="2" applyNumberFormat="1" applyFont="1" applyFill="1" applyBorder="1"/>
    <xf numFmtId="6" fontId="17" fillId="19" borderId="12" xfId="0" applyNumberFormat="1" applyFont="1" applyFill="1" applyBorder="1"/>
    <xf numFmtId="164" fontId="64" fillId="0" borderId="0" xfId="0" applyNumberFormat="1" applyFont="1" applyAlignment="1">
      <alignment horizontal="left"/>
    </xf>
    <xf numFmtId="0" fontId="62" fillId="0" borderId="0" xfId="0" applyFont="1"/>
    <xf numFmtId="0" fontId="62" fillId="0" borderId="0" xfId="0" applyFont="1" applyFill="1"/>
    <xf numFmtId="0" fontId="65" fillId="0" borderId="0" xfId="0" applyFont="1"/>
    <xf numFmtId="0" fontId="16" fillId="19" borderId="16" xfId="0" applyFont="1" applyFill="1" applyBorder="1" applyAlignment="1">
      <alignment horizontal="center" vertical="center"/>
    </xf>
    <xf numFmtId="3" fontId="16" fillId="19" borderId="19" xfId="0" applyNumberFormat="1" applyFont="1" applyFill="1" applyBorder="1" applyAlignment="1">
      <alignment horizontal="center" vertical="center"/>
    </xf>
    <xf numFmtId="3" fontId="26" fillId="0" borderId="23" xfId="0" applyNumberFormat="1" applyFont="1" applyBorder="1"/>
    <xf numFmtId="3" fontId="26" fillId="0" borderId="22" xfId="0" applyNumberFormat="1" applyFont="1" applyBorder="1"/>
    <xf numFmtId="3" fontId="26" fillId="0" borderId="19" xfId="0" applyNumberFormat="1" applyFont="1" applyBorder="1"/>
    <xf numFmtId="169" fontId="59" fillId="0" borderId="23" xfId="0" applyNumberFormat="1" applyFont="1" applyFill="1" applyBorder="1"/>
    <xf numFmtId="169" fontId="59" fillId="0" borderId="21" xfId="0" applyNumberFormat="1" applyFont="1" applyFill="1" applyBorder="1"/>
    <xf numFmtId="169" fontId="59" fillId="0" borderId="22" xfId="0" applyNumberFormat="1" applyFont="1" applyFill="1" applyBorder="1"/>
    <xf numFmtId="169" fontId="59" fillId="0" borderId="20" xfId="0" applyNumberFormat="1" applyFont="1" applyFill="1" applyBorder="1"/>
    <xf numFmtId="169" fontId="59" fillId="0" borderId="0" xfId="0" applyNumberFormat="1" applyFont="1" applyFill="1" applyBorder="1"/>
    <xf numFmtId="169" fontId="59" fillId="0" borderId="19" xfId="0" applyNumberFormat="1" applyFont="1" applyFill="1" applyBorder="1"/>
    <xf numFmtId="169" fontId="59" fillId="0" borderId="16" xfId="0" applyNumberFormat="1" applyFont="1" applyFill="1" applyBorder="1"/>
    <xf numFmtId="169" fontId="59" fillId="0" borderId="17" xfId="0" applyNumberFormat="1" applyFont="1" applyFill="1" applyBorder="1"/>
    <xf numFmtId="169" fontId="59" fillId="0" borderId="41" xfId="0" applyNumberFormat="1" applyFont="1" applyFill="1" applyBorder="1"/>
    <xf numFmtId="169" fontId="59" fillId="0" borderId="21" xfId="0" applyNumberFormat="1" applyFont="1" applyBorder="1"/>
    <xf numFmtId="169" fontId="59" fillId="0" borderId="22" xfId="0" applyNumberFormat="1" applyFont="1" applyBorder="1"/>
    <xf numFmtId="169" fontId="59" fillId="0" borderId="20" xfId="0" applyNumberFormat="1" applyFont="1" applyBorder="1"/>
    <xf numFmtId="169" fontId="59" fillId="0" borderId="42" xfId="0" applyNumberFormat="1" applyFont="1" applyFill="1" applyBorder="1"/>
    <xf numFmtId="169" fontId="59" fillId="0" borderId="16" xfId="0" applyNumberFormat="1" applyFont="1" applyBorder="1"/>
    <xf numFmtId="169" fontId="59" fillId="0" borderId="19" xfId="0" applyNumberFormat="1" applyFont="1" applyBorder="1"/>
    <xf numFmtId="169" fontId="59" fillId="0" borderId="17" xfId="0" applyNumberFormat="1" applyFont="1" applyBorder="1"/>
    <xf numFmtId="6" fontId="49" fillId="3" borderId="21" xfId="0" applyNumberFormat="1" applyFont="1" applyFill="1" applyBorder="1"/>
    <xf numFmtId="173" fontId="19" fillId="0" borderId="0" xfId="406" applyNumberFormat="1" applyFont="1" applyFill="1"/>
    <xf numFmtId="0" fontId="20" fillId="0" borderId="22" xfId="0" applyFont="1" applyFill="1" applyBorder="1" applyProtection="1"/>
    <xf numFmtId="0" fontId="20" fillId="0" borderId="19" xfId="0" applyFont="1" applyFill="1" applyBorder="1" applyProtection="1"/>
    <xf numFmtId="2" fontId="16" fillId="2" borderId="23" xfId="0" applyNumberFormat="1" applyFont="1" applyFill="1" applyBorder="1" applyAlignment="1">
      <alignment horizontal="center" vertical="center" wrapText="1"/>
    </xf>
    <xf numFmtId="2" fontId="23" fillId="2" borderId="18" xfId="3" applyNumberFormat="1" applyFont="1" applyFill="1" applyBorder="1"/>
    <xf numFmtId="2" fontId="15" fillId="0" borderId="23" xfId="0" applyNumberFormat="1" applyFont="1" applyBorder="1"/>
    <xf numFmtId="0" fontId="19" fillId="0" borderId="0" xfId="0" applyFont="1" applyFill="1" applyBorder="1" applyAlignment="1"/>
    <xf numFmtId="3" fontId="55" fillId="7" borderId="33" xfId="0" quotePrefix="1" applyNumberFormat="1" applyFont="1" applyFill="1" applyBorder="1" applyAlignment="1">
      <alignment horizontal="center"/>
    </xf>
    <xf numFmtId="3" fontId="55" fillId="7" borderId="7" xfId="0" applyNumberFormat="1" applyFont="1" applyFill="1" applyBorder="1" applyAlignment="1">
      <alignment horizontal="center"/>
    </xf>
    <xf numFmtId="3" fontId="55" fillId="7" borderId="39" xfId="0" applyNumberFormat="1" applyFont="1" applyFill="1" applyBorder="1" applyAlignment="1">
      <alignment horizontal="center"/>
    </xf>
    <xf numFmtId="0" fontId="17" fillId="7" borderId="9" xfId="0" applyFont="1" applyFill="1" applyBorder="1" applyAlignment="1">
      <alignment horizontal="center" vertical="center"/>
    </xf>
    <xf numFmtId="0" fontId="17" fillId="7" borderId="4" xfId="0" applyFont="1" applyFill="1" applyBorder="1" applyAlignment="1">
      <alignment horizontal="center" vertical="center"/>
    </xf>
    <xf numFmtId="37" fontId="17" fillId="7" borderId="6" xfId="0" quotePrefix="1" applyNumberFormat="1" applyFont="1" applyFill="1" applyBorder="1" applyAlignment="1"/>
    <xf numFmtId="0" fontId="17" fillId="7" borderId="6" xfId="0" applyFont="1" applyFill="1" applyBorder="1" applyAlignment="1">
      <alignment horizontal="center" vertical="center"/>
    </xf>
    <xf numFmtId="166" fontId="17" fillId="7" borderId="6" xfId="1" applyNumberFormat="1" applyFont="1" applyFill="1" applyBorder="1" applyAlignment="1">
      <alignment horizontal="center"/>
    </xf>
    <xf numFmtId="166" fontId="17" fillId="7" borderId="28" xfId="1" applyNumberFormat="1" applyFont="1" applyFill="1" applyBorder="1" applyAlignment="1">
      <alignment horizontal="center"/>
    </xf>
    <xf numFmtId="0" fontId="19" fillId="7" borderId="16" xfId="0" applyFont="1" applyFill="1" applyBorder="1"/>
    <xf numFmtId="0" fontId="19" fillId="7" borderId="14" xfId="0" applyFont="1" applyFill="1" applyBorder="1"/>
    <xf numFmtId="37" fontId="55" fillId="7" borderId="40" xfId="0" applyNumberFormat="1" applyFont="1" applyFill="1" applyBorder="1" applyAlignment="1"/>
    <xf numFmtId="37" fontId="55" fillId="7" borderId="17" xfId="0" applyNumberFormat="1" applyFont="1" applyFill="1" applyBorder="1" applyAlignment="1"/>
    <xf numFmtId="3" fontId="55" fillId="7" borderId="6" xfId="0" quotePrefix="1" applyNumberFormat="1" applyFont="1" applyFill="1" applyBorder="1" applyAlignment="1">
      <alignment horizontal="center"/>
    </xf>
    <xf numFmtId="3" fontId="55" fillId="7" borderId="6" xfId="0" applyNumberFormat="1" applyFont="1" applyFill="1" applyBorder="1" applyAlignment="1">
      <alignment horizontal="center"/>
    </xf>
    <xf numFmtId="3" fontId="55" fillId="7" borderId="28" xfId="0" applyNumberFormat="1" applyFont="1" applyFill="1" applyBorder="1" applyAlignment="1">
      <alignment horizontal="center"/>
    </xf>
    <xf numFmtId="0" fontId="17" fillId="7" borderId="27" xfId="0" applyFont="1" applyFill="1" applyBorder="1" applyAlignment="1">
      <alignment horizontal="center" vertical="center"/>
    </xf>
    <xf numFmtId="37" fontId="55" fillId="7" borderId="35" xfId="0" applyNumberFormat="1" applyFont="1" applyFill="1" applyBorder="1" applyAlignment="1"/>
    <xf numFmtId="37" fontId="55" fillId="7" borderId="14" xfId="0" applyNumberFormat="1" applyFont="1" applyFill="1" applyBorder="1" applyAlignment="1"/>
    <xf numFmtId="37" fontId="19" fillId="0" borderId="0" xfId="0" applyNumberFormat="1" applyFont="1"/>
    <xf numFmtId="0" fontId="17" fillId="7" borderId="27" xfId="0" quotePrefix="1" applyNumberFormat="1" applyFont="1" applyFill="1" applyBorder="1" applyAlignment="1">
      <alignment horizontal="center" vertical="center"/>
    </xf>
    <xf numFmtId="38" fontId="66" fillId="0" borderId="0" xfId="0" applyNumberFormat="1" applyFont="1" applyBorder="1"/>
    <xf numFmtId="3" fontId="15" fillId="19" borderId="13" xfId="0" applyNumberFormat="1" applyFont="1" applyFill="1" applyBorder="1" applyAlignment="1">
      <alignment horizontal="center"/>
    </xf>
    <xf numFmtId="49" fontId="16" fillId="19" borderId="0" xfId="0" applyNumberFormat="1" applyFont="1" applyFill="1" applyBorder="1" applyAlignment="1">
      <alignment horizontal="center" vertical="center" wrapText="1"/>
    </xf>
    <xf numFmtId="0" fontId="55" fillId="7" borderId="27" xfId="0" applyFont="1" applyFill="1" applyBorder="1" applyAlignment="1">
      <alignment horizontal="center"/>
    </xf>
    <xf numFmtId="0" fontId="55" fillId="7" borderId="6" xfId="0" applyFont="1" applyFill="1" applyBorder="1" applyAlignment="1">
      <alignment horizontal="center"/>
    </xf>
    <xf numFmtId="0" fontId="55" fillId="7" borderId="10" xfId="0" applyFont="1" applyFill="1" applyBorder="1" applyAlignment="1">
      <alignment horizontal="center"/>
    </xf>
    <xf numFmtId="0" fontId="55" fillId="7" borderId="25" xfId="0" applyFont="1" applyFill="1" applyBorder="1" applyAlignment="1">
      <alignment horizontal="center"/>
    </xf>
    <xf numFmtId="37" fontId="55" fillId="7" borderId="54" xfId="0" applyNumberFormat="1" applyFont="1" applyFill="1" applyBorder="1" applyAlignment="1">
      <alignment horizontal="center"/>
    </xf>
    <xf numFmtId="37" fontId="55" fillId="7" borderId="40" xfId="0" applyNumberFormat="1" applyFont="1" applyFill="1" applyBorder="1" applyAlignment="1">
      <alignment horizontal="center"/>
    </xf>
    <xf numFmtId="37" fontId="55" fillId="7" borderId="60" xfId="0" applyNumberFormat="1" applyFont="1" applyFill="1" applyBorder="1" applyAlignment="1">
      <alignment horizontal="center"/>
    </xf>
    <xf numFmtId="0" fontId="55" fillId="7" borderId="42" xfId="0" applyFont="1" applyFill="1" applyBorder="1" applyAlignment="1">
      <alignment horizontal="center"/>
    </xf>
    <xf numFmtId="0" fontId="55" fillId="7" borderId="50" xfId="0" applyFont="1" applyFill="1" applyBorder="1" applyAlignment="1">
      <alignment horizontal="center"/>
    </xf>
    <xf numFmtId="0" fontId="55" fillId="7" borderId="51" xfId="0" applyFont="1" applyFill="1" applyBorder="1" applyAlignment="1">
      <alignment horizontal="center"/>
    </xf>
    <xf numFmtId="0" fontId="55" fillId="7" borderId="15" xfId="0" applyFont="1" applyFill="1" applyBorder="1" applyAlignment="1">
      <alignment horizontal="center"/>
    </xf>
    <xf numFmtId="0" fontId="23" fillId="21" borderId="23" xfId="367" applyFont="1" applyFill="1" applyBorder="1" applyAlignment="1">
      <alignment horizontal="center" vertical="center" wrapText="1"/>
    </xf>
    <xf numFmtId="0" fontId="23" fillId="21" borderId="19" xfId="367" applyFont="1" applyFill="1" applyBorder="1" applyAlignment="1">
      <alignment horizontal="center" vertical="center" wrapText="1"/>
    </xf>
    <xf numFmtId="0" fontId="5" fillId="0" borderId="42" xfId="0" applyFont="1" applyBorder="1"/>
    <xf numFmtId="0" fontId="5" fillId="0" borderId="45" xfId="0" applyFont="1" applyBorder="1"/>
    <xf numFmtId="0" fontId="5" fillId="0" borderId="41" xfId="0" applyFont="1" applyBorder="1"/>
    <xf numFmtId="0" fontId="5" fillId="0" borderId="21" xfId="0" applyFont="1" applyBorder="1"/>
    <xf numFmtId="0" fontId="5" fillId="0" borderId="0" xfId="0" applyFont="1" applyBorder="1"/>
    <xf numFmtId="0" fontId="5" fillId="0" borderId="20" xfId="0" applyFont="1" applyBorder="1"/>
    <xf numFmtId="0" fontId="5" fillId="0" borderId="16" xfId="0" applyFont="1" applyBorder="1"/>
    <xf numFmtId="0" fontId="5" fillId="0" borderId="14" xfId="0" applyFont="1" applyBorder="1"/>
    <xf numFmtId="0" fontId="5" fillId="0" borderId="17" xfId="0" applyFont="1" applyBorder="1"/>
    <xf numFmtId="38" fontId="5" fillId="0" borderId="21" xfId="0" applyNumberFormat="1" applyFont="1" applyBorder="1"/>
    <xf numFmtId="38" fontId="5" fillId="0" borderId="0" xfId="0" applyNumberFormat="1" applyFont="1" applyBorder="1"/>
    <xf numFmtId="38" fontId="5" fillId="0" borderId="20" xfId="0" applyNumberFormat="1" applyFont="1" applyBorder="1"/>
    <xf numFmtId="38" fontId="5" fillId="0" borderId="16" xfId="0" applyNumberFormat="1" applyFont="1" applyBorder="1"/>
    <xf numFmtId="38" fontId="5" fillId="0" borderId="14" xfId="0" applyNumberFormat="1" applyFont="1" applyBorder="1"/>
    <xf numFmtId="38" fontId="5" fillId="0" borderId="17" xfId="0" applyNumberFormat="1" applyFont="1" applyBorder="1"/>
    <xf numFmtId="38" fontId="5" fillId="0" borderId="42" xfId="0" applyNumberFormat="1" applyFont="1" applyBorder="1"/>
    <xf numFmtId="38" fontId="5" fillId="0" borderId="45" xfId="0" applyNumberFormat="1" applyFont="1" applyBorder="1"/>
    <xf numFmtId="38" fontId="5" fillId="0" borderId="41" xfId="0" applyNumberFormat="1" applyFont="1" applyBorder="1"/>
    <xf numFmtId="38" fontId="5" fillId="0" borderId="0" xfId="0" applyNumberFormat="1" applyFont="1" applyFill="1" applyBorder="1"/>
    <xf numFmtId="168" fontId="23" fillId="0" borderId="22" xfId="367" applyNumberFormat="1" applyFont="1" applyBorder="1" applyAlignment="1">
      <alignment vertical="center" wrapText="1"/>
    </xf>
    <xf numFmtId="168" fontId="21" fillId="0" borderId="22" xfId="367" applyNumberFormat="1" applyFont="1" applyBorder="1" applyAlignment="1">
      <alignment vertical="center" wrapText="1"/>
    </xf>
    <xf numFmtId="0" fontId="5" fillId="0" borderId="0" xfId="0" applyFont="1" applyBorder="1" applyAlignment="1">
      <alignment horizontal="center" vertical="center" wrapText="1"/>
    </xf>
    <xf numFmtId="168" fontId="49" fillId="0" borderId="22" xfId="367" applyNumberFormat="1" applyFont="1" applyBorder="1" applyAlignment="1">
      <alignment vertical="center" wrapText="1"/>
    </xf>
    <xf numFmtId="168" fontId="52" fillId="6" borderId="18" xfId="367" applyNumberFormat="1" applyFont="1" applyFill="1" applyBorder="1" applyAlignment="1">
      <alignment vertical="center" wrapText="1"/>
    </xf>
    <xf numFmtId="168" fontId="67" fillId="0" borderId="22" xfId="367" applyNumberFormat="1" applyFont="1" applyBorder="1" applyAlignment="1">
      <alignment vertical="center" wrapText="1"/>
    </xf>
    <xf numFmtId="168" fontId="52" fillId="0" borderId="22" xfId="367" applyNumberFormat="1" applyFont="1" applyBorder="1" applyAlignment="1">
      <alignment vertical="center" wrapText="1"/>
    </xf>
    <xf numFmtId="0" fontId="52" fillId="0" borderId="0" xfId="367" applyFont="1" applyAlignment="1">
      <alignment vertical="center" wrapText="1"/>
    </xf>
    <xf numFmtId="168" fontId="52" fillId="2" borderId="18" xfId="367" applyNumberFormat="1" applyFont="1" applyFill="1" applyBorder="1" applyAlignment="1">
      <alignment vertical="center" wrapText="1"/>
    </xf>
    <xf numFmtId="168" fontId="54" fillId="0" borderId="22" xfId="367" applyNumberFormat="1" applyFont="1" applyBorder="1" applyAlignment="1">
      <alignment vertical="center" wrapText="1"/>
    </xf>
    <xf numFmtId="0" fontId="52" fillId="0" borderId="0" xfId="367" applyFont="1" applyAlignment="1">
      <alignment vertical="center"/>
    </xf>
    <xf numFmtId="0" fontId="66" fillId="0" borderId="0" xfId="0" applyFont="1" applyBorder="1" applyAlignment="1">
      <alignment horizontal="center" vertical="center" wrapText="1"/>
    </xf>
    <xf numFmtId="0" fontId="67" fillId="18" borderId="18" xfId="367" applyFont="1" applyFill="1" applyBorder="1" applyAlignment="1">
      <alignment horizontal="center" vertical="center"/>
    </xf>
    <xf numFmtId="168" fontId="49" fillId="0" borderId="22" xfId="367" applyNumberFormat="1" applyFont="1" applyBorder="1" applyAlignment="1">
      <alignment vertical="center"/>
    </xf>
    <xf numFmtId="168" fontId="49" fillId="18" borderId="18" xfId="367" applyNumberFormat="1" applyFont="1" applyFill="1" applyBorder="1" applyAlignment="1">
      <alignment horizontal="right" vertical="center"/>
    </xf>
    <xf numFmtId="0" fontId="23" fillId="20" borderId="23" xfId="367" applyFont="1" applyFill="1" applyBorder="1" applyAlignment="1">
      <alignment horizontal="center" vertical="center" wrapText="1"/>
    </xf>
    <xf numFmtId="1" fontId="23" fillId="20" borderId="22" xfId="367" applyNumberFormat="1" applyFont="1" applyFill="1" applyBorder="1" applyAlignment="1">
      <alignment horizontal="center" vertical="center"/>
    </xf>
    <xf numFmtId="1" fontId="23" fillId="20" borderId="20" xfId="367" applyNumberFormat="1" applyFont="1" applyFill="1" applyBorder="1" applyAlignment="1">
      <alignment horizontal="center" vertical="center"/>
    </xf>
    <xf numFmtId="0" fontId="68" fillId="7" borderId="42" xfId="0" applyFont="1" applyFill="1" applyBorder="1" applyAlignment="1">
      <alignment horizontal="center"/>
    </xf>
    <xf numFmtId="0" fontId="68" fillId="7" borderId="50" xfId="0" applyFont="1" applyFill="1" applyBorder="1" applyAlignment="1">
      <alignment horizontal="center"/>
    </xf>
    <xf numFmtId="3" fontId="68" fillId="6" borderId="46" xfId="0" quotePrefix="1" applyNumberFormat="1" applyFont="1" applyFill="1" applyBorder="1" applyAlignment="1">
      <alignment horizontal="center"/>
    </xf>
    <xf numFmtId="0" fontId="68" fillId="7" borderId="51" xfId="0" applyFont="1" applyFill="1" applyBorder="1" applyAlignment="1">
      <alignment horizontal="center"/>
    </xf>
    <xf numFmtId="0" fontId="68" fillId="7" borderId="15" xfId="0" applyFont="1" applyFill="1" applyBorder="1" applyAlignment="1">
      <alignment horizontal="center"/>
    </xf>
    <xf numFmtId="3" fontId="68" fillId="7" borderId="33" xfId="0" quotePrefix="1" applyNumberFormat="1" applyFont="1" applyFill="1" applyBorder="1" applyAlignment="1">
      <alignment horizontal="center"/>
    </xf>
    <xf numFmtId="3" fontId="68" fillId="7" borderId="7" xfId="0" applyNumberFormat="1" applyFont="1" applyFill="1" applyBorder="1" applyAlignment="1">
      <alignment horizontal="center"/>
    </xf>
    <xf numFmtId="3" fontId="68" fillId="7" borderId="39" xfId="0" applyNumberFormat="1" applyFont="1" applyFill="1" applyBorder="1" applyAlignment="1">
      <alignment horizontal="center"/>
    </xf>
    <xf numFmtId="3" fontId="68" fillId="6" borderId="21" xfId="0" applyNumberFormat="1" applyFont="1" applyFill="1" applyBorder="1" applyAlignment="1">
      <alignment horizontal="center"/>
    </xf>
    <xf numFmtId="3" fontId="68" fillId="6" borderId="7" xfId="0" quotePrefix="1" applyNumberFormat="1" applyFont="1" applyFill="1" applyBorder="1" applyAlignment="1">
      <alignment horizontal="center"/>
    </xf>
    <xf numFmtId="3" fontId="68" fillId="6" borderId="7" xfId="0" applyNumberFormat="1" applyFont="1" applyFill="1" applyBorder="1" applyAlignment="1">
      <alignment horizontal="center"/>
    </xf>
    <xf numFmtId="3" fontId="68" fillId="6" borderId="39" xfId="0" applyNumberFormat="1" applyFont="1" applyFill="1" applyBorder="1" applyAlignment="1">
      <alignment horizontal="center"/>
    </xf>
    <xf numFmtId="0" fontId="54" fillId="7" borderId="9" xfId="0" applyFont="1" applyFill="1" applyBorder="1" applyAlignment="1">
      <alignment horizontal="center" vertical="center"/>
    </xf>
    <xf numFmtId="0" fontId="54" fillId="7" borderId="4" xfId="0" applyFont="1" applyFill="1" applyBorder="1" applyAlignment="1">
      <alignment horizontal="center" vertical="center"/>
    </xf>
    <xf numFmtId="37" fontId="54" fillId="7" borderId="6" xfId="0" quotePrefix="1" applyNumberFormat="1" applyFont="1" applyFill="1" applyBorder="1" applyAlignment="1"/>
    <xf numFmtId="3" fontId="68" fillId="6" borderId="47" xfId="0" quotePrefix="1" applyNumberFormat="1" applyFont="1" applyFill="1" applyBorder="1" applyAlignment="1">
      <alignment horizontal="center"/>
    </xf>
    <xf numFmtId="168" fontId="49" fillId="6" borderId="6" xfId="0" quotePrefix="1" applyNumberFormat="1" applyFont="1" applyFill="1" applyBorder="1" applyAlignment="1"/>
    <xf numFmtId="168" fontId="49" fillId="6" borderId="28" xfId="0" quotePrefix="1" applyNumberFormat="1" applyFont="1" applyFill="1" applyBorder="1" applyAlignment="1"/>
    <xf numFmtId="0" fontId="54" fillId="7" borderId="6" xfId="0" applyFont="1" applyFill="1" applyBorder="1" applyAlignment="1">
      <alignment horizontal="center" vertical="center"/>
    </xf>
    <xf numFmtId="166" fontId="54" fillId="7" borderId="6" xfId="1" applyNumberFormat="1" applyFont="1" applyFill="1" applyBorder="1" applyAlignment="1">
      <alignment horizontal="center"/>
    </xf>
    <xf numFmtId="166" fontId="54" fillId="7" borderId="28" xfId="1" applyNumberFormat="1" applyFont="1" applyFill="1" applyBorder="1" applyAlignment="1">
      <alignment horizontal="center"/>
    </xf>
    <xf numFmtId="3" fontId="68" fillId="6" borderId="47" xfId="0" applyNumberFormat="1" applyFont="1" applyFill="1" applyBorder="1" applyAlignment="1">
      <alignment horizontal="center"/>
    </xf>
    <xf numFmtId="0" fontId="49" fillId="7" borderId="16" xfId="0" applyFont="1" applyFill="1" applyBorder="1"/>
    <xf numFmtId="0" fontId="49" fillId="7" borderId="14" xfId="0" applyFont="1" applyFill="1" applyBorder="1"/>
    <xf numFmtId="37" fontId="68" fillId="7" borderId="40" xfId="0" applyNumberFormat="1" applyFont="1" applyFill="1" applyBorder="1" applyAlignment="1"/>
    <xf numFmtId="37" fontId="68" fillId="7" borderId="17" xfId="0" applyNumberFormat="1" applyFont="1" applyFill="1" applyBorder="1" applyAlignment="1"/>
    <xf numFmtId="3" fontId="49" fillId="6" borderId="16" xfId="0" applyNumberFormat="1" applyFont="1" applyFill="1" applyBorder="1"/>
    <xf numFmtId="168" fontId="68" fillId="6" borderId="14" xfId="0" applyNumberFormat="1" applyFont="1" applyFill="1" applyBorder="1" applyAlignment="1">
      <alignment horizontal="center"/>
    </xf>
    <xf numFmtId="168" fontId="68" fillId="6" borderId="40" xfId="0" applyNumberFormat="1" applyFont="1" applyFill="1" applyBorder="1" applyAlignment="1"/>
    <xf numFmtId="168" fontId="68" fillId="6" borderId="17" xfId="0" applyNumberFormat="1" applyFont="1" applyFill="1" applyBorder="1" applyAlignment="1"/>
    <xf numFmtId="3" fontId="49" fillId="0" borderId="0" xfId="0" applyNumberFormat="1" applyFont="1" applyFill="1"/>
    <xf numFmtId="0" fontId="68" fillId="7" borderId="10" xfId="0" applyFont="1" applyFill="1" applyBorder="1" applyAlignment="1">
      <alignment horizontal="center"/>
    </xf>
    <xf numFmtId="0" fontId="68" fillId="7" borderId="25" xfId="0" applyFont="1" applyFill="1" applyBorder="1" applyAlignment="1">
      <alignment horizontal="center"/>
    </xf>
    <xf numFmtId="0" fontId="68" fillId="7" borderId="27" xfId="0" applyFont="1" applyFill="1" applyBorder="1" applyAlignment="1">
      <alignment horizontal="center"/>
    </xf>
    <xf numFmtId="0" fontId="68" fillId="7" borderId="6" xfId="0" applyFont="1" applyFill="1" applyBorder="1" applyAlignment="1">
      <alignment horizontal="center"/>
    </xf>
    <xf numFmtId="3" fontId="68" fillId="7" borderId="6" xfId="0" quotePrefix="1" applyNumberFormat="1" applyFont="1" applyFill="1" applyBorder="1" applyAlignment="1">
      <alignment horizontal="center"/>
    </xf>
    <xf numFmtId="3" fontId="68" fillId="7" borderId="6" xfId="0" applyNumberFormat="1" applyFont="1" applyFill="1" applyBorder="1" applyAlignment="1">
      <alignment horizontal="center"/>
    </xf>
    <xf numFmtId="3" fontId="68" fillId="7" borderId="28" xfId="0" applyNumberFormat="1" applyFont="1" applyFill="1" applyBorder="1" applyAlignment="1">
      <alignment horizontal="center"/>
    </xf>
    <xf numFmtId="0" fontId="54" fillId="7" borderId="27" xfId="0" applyFont="1" applyFill="1" applyBorder="1" applyAlignment="1">
      <alignment horizontal="center" vertical="center"/>
    </xf>
    <xf numFmtId="37" fontId="68" fillId="7" borderId="54" xfId="0" applyNumberFormat="1" applyFont="1" applyFill="1" applyBorder="1" applyAlignment="1">
      <alignment horizontal="center"/>
    </xf>
    <xf numFmtId="37" fontId="68" fillId="7" borderId="40" xfId="0" applyNumberFormat="1" applyFont="1" applyFill="1" applyBorder="1" applyAlignment="1">
      <alignment horizontal="center"/>
    </xf>
    <xf numFmtId="37" fontId="68" fillId="7" borderId="60" xfId="0" applyNumberFormat="1" applyFont="1" applyFill="1" applyBorder="1" applyAlignment="1">
      <alignment horizontal="center"/>
    </xf>
    <xf numFmtId="37" fontId="68" fillId="7" borderId="35" xfId="0" applyNumberFormat="1" applyFont="1" applyFill="1" applyBorder="1" applyAlignment="1"/>
    <xf numFmtId="37" fontId="68" fillId="7" borderId="14" xfId="0" applyNumberFormat="1" applyFont="1" applyFill="1" applyBorder="1" applyAlignment="1"/>
    <xf numFmtId="37" fontId="49" fillId="0" borderId="0" xfId="0" applyNumberFormat="1" applyFont="1"/>
    <xf numFmtId="0" fontId="54" fillId="7" borderId="27" xfId="0" quotePrefix="1" applyNumberFormat="1" applyFont="1" applyFill="1" applyBorder="1" applyAlignment="1">
      <alignment horizontal="center" vertical="center"/>
    </xf>
    <xf numFmtId="4" fontId="16" fillId="19" borderId="16" xfId="0" applyNumberFormat="1" applyFont="1" applyFill="1" applyBorder="1" applyAlignment="1">
      <alignment horizontal="center"/>
    </xf>
    <xf numFmtId="2" fontId="16" fillId="19" borderId="19" xfId="0" applyNumberFormat="1" applyFont="1" applyFill="1" applyBorder="1" applyAlignment="1">
      <alignment horizontal="center"/>
    </xf>
    <xf numFmtId="0" fontId="40" fillId="0" borderId="0" xfId="0" applyFont="1" applyBorder="1" applyAlignment="1">
      <alignment horizontal="center"/>
    </xf>
    <xf numFmtId="0" fontId="40" fillId="0" borderId="12" xfId="0" applyFont="1" applyBorder="1" applyAlignment="1">
      <alignment horizontal="center" wrapText="1"/>
    </xf>
    <xf numFmtId="0" fontId="40" fillId="0" borderId="11" xfId="0" applyFont="1" applyBorder="1" applyAlignment="1">
      <alignment horizontal="center" wrapText="1"/>
    </xf>
    <xf numFmtId="0" fontId="40" fillId="0" borderId="13" xfId="0" applyFont="1" applyBorder="1" applyAlignment="1">
      <alignment horizontal="center" wrapText="1"/>
    </xf>
    <xf numFmtId="38" fontId="5" fillId="0" borderId="55" xfId="0" applyNumberFormat="1" applyFont="1" applyBorder="1"/>
    <xf numFmtId="38" fontId="5" fillId="0" borderId="34" xfId="0" applyNumberFormat="1" applyFont="1" applyBorder="1"/>
    <xf numFmtId="38" fontId="5" fillId="0" borderId="56" xfId="0" applyNumberFormat="1" applyFont="1" applyBorder="1"/>
    <xf numFmtId="38" fontId="5" fillId="0" borderId="54" xfId="0" applyNumberFormat="1" applyFont="1" applyBorder="1"/>
    <xf numFmtId="38" fontId="5" fillId="0" borderId="40" xfId="0" applyNumberFormat="1" applyFont="1" applyBorder="1"/>
    <xf numFmtId="38" fontId="5" fillId="0" borderId="43" xfId="0" applyNumberFormat="1" applyFont="1" applyBorder="1"/>
    <xf numFmtId="38" fontId="5" fillId="23" borderId="21" xfId="0" applyNumberFormat="1" applyFont="1" applyFill="1" applyBorder="1"/>
    <xf numFmtId="38" fontId="5" fillId="23" borderId="0" xfId="0" applyNumberFormat="1" applyFont="1" applyFill="1" applyBorder="1"/>
    <xf numFmtId="38" fontId="5" fillId="23" borderId="20" xfId="0" applyNumberFormat="1" applyFont="1" applyFill="1" applyBorder="1"/>
    <xf numFmtId="38" fontId="5" fillId="23" borderId="0" xfId="0" applyNumberFormat="1" applyFont="1" applyFill="1"/>
    <xf numFmtId="38" fontId="5" fillId="0" borderId="0" xfId="0" applyNumberFormat="1" applyFont="1"/>
    <xf numFmtId="0" fontId="40" fillId="0" borderId="14" xfId="0" applyFont="1" applyBorder="1" applyAlignment="1">
      <alignment horizontal="center"/>
    </xf>
    <xf numFmtId="0" fontId="63" fillId="0" borderId="0" xfId="0" applyFont="1"/>
    <xf numFmtId="49" fontId="64" fillId="0" borderId="27" xfId="3" applyNumberFormat="1" applyFont="1" applyFill="1" applyBorder="1" applyAlignment="1">
      <alignment horizontal="center" wrapText="1"/>
    </xf>
    <xf numFmtId="49" fontId="64" fillId="0" borderId="6" xfId="3" applyNumberFormat="1" applyFont="1" applyFill="1" applyBorder="1" applyAlignment="1">
      <alignment horizontal="center" wrapText="1"/>
    </xf>
    <xf numFmtId="49" fontId="64" fillId="0" borderId="28" xfId="3" applyNumberFormat="1" applyFont="1" applyFill="1" applyBorder="1" applyAlignment="1">
      <alignment horizontal="center" wrapText="1"/>
    </xf>
    <xf numFmtId="0" fontId="69" fillId="0" borderId="0" xfId="0" applyFont="1" applyBorder="1" applyAlignment="1">
      <alignment horizontal="center"/>
    </xf>
    <xf numFmtId="0" fontId="69" fillId="0" borderId="12" xfId="0" applyFont="1" applyBorder="1" applyAlignment="1">
      <alignment horizontal="center" wrapText="1"/>
    </xf>
    <xf numFmtId="0" fontId="69" fillId="0" borderId="11" xfId="0" applyFont="1" applyBorder="1" applyAlignment="1">
      <alignment horizontal="center" wrapText="1"/>
    </xf>
    <xf numFmtId="0" fontId="69" fillId="0" borderId="13" xfId="0" applyFont="1" applyBorder="1" applyAlignment="1">
      <alignment horizontal="center" wrapText="1"/>
    </xf>
    <xf numFmtId="38" fontId="63" fillId="0" borderId="42" xfId="0" applyNumberFormat="1" applyFont="1" applyBorder="1"/>
    <xf numFmtId="38" fontId="63" fillId="0" borderId="45" xfId="0" applyNumberFormat="1" applyFont="1" applyBorder="1"/>
    <xf numFmtId="38" fontId="63" fillId="0" borderId="41" xfId="0" applyNumberFormat="1" applyFont="1" applyBorder="1"/>
    <xf numFmtId="38" fontId="63" fillId="0" borderId="21" xfId="0" applyNumberFormat="1" applyFont="1" applyBorder="1"/>
    <xf numFmtId="38" fontId="63" fillId="0" borderId="20" xfId="0" applyNumberFormat="1" applyFont="1" applyBorder="1"/>
    <xf numFmtId="38" fontId="63" fillId="0" borderId="55" xfId="0" applyNumberFormat="1" applyFont="1" applyBorder="1"/>
    <xf numFmtId="38" fontId="63" fillId="0" borderId="34" xfId="0" applyNumberFormat="1" applyFont="1" applyBorder="1"/>
    <xf numFmtId="38" fontId="63" fillId="0" borderId="56" xfId="0" applyNumberFormat="1" applyFont="1" applyBorder="1"/>
    <xf numFmtId="38" fontId="63" fillId="0" borderId="54" xfId="0" applyNumberFormat="1" applyFont="1" applyBorder="1"/>
    <xf numFmtId="38" fontId="63" fillId="0" borderId="40" xfId="0" applyNumberFormat="1" applyFont="1" applyBorder="1"/>
    <xf numFmtId="38" fontId="63" fillId="0" borderId="43" xfId="0" applyNumberFormat="1" applyFont="1" applyBorder="1"/>
    <xf numFmtId="38" fontId="63" fillId="0" borderId="17" xfId="0" applyNumberFormat="1" applyFont="1" applyBorder="1"/>
    <xf numFmtId="38" fontId="63" fillId="23" borderId="21" xfId="0" applyNumberFormat="1" applyFont="1" applyFill="1" applyBorder="1"/>
    <xf numFmtId="38" fontId="63" fillId="23" borderId="0" xfId="0" applyNumberFormat="1" applyFont="1" applyFill="1" applyBorder="1"/>
    <xf numFmtId="38" fontId="63" fillId="23" borderId="20" xfId="0" applyNumberFormat="1" applyFont="1" applyFill="1" applyBorder="1"/>
    <xf numFmtId="38" fontId="63" fillId="23" borderId="0" xfId="0" applyNumberFormat="1" applyFont="1" applyFill="1"/>
    <xf numFmtId="38" fontId="63" fillId="0" borderId="0" xfId="0" applyNumberFormat="1" applyFont="1"/>
    <xf numFmtId="0" fontId="69" fillId="0" borderId="14" xfId="0" applyFont="1" applyBorder="1" applyAlignment="1">
      <alignment horizontal="center"/>
    </xf>
    <xf numFmtId="0" fontId="69" fillId="0" borderId="18" xfId="0" applyFont="1" applyBorder="1" applyAlignment="1">
      <alignment horizontal="center" wrapText="1"/>
    </xf>
    <xf numFmtId="38" fontId="63" fillId="0" borderId="23" xfId="0" applyNumberFormat="1" applyFont="1" applyBorder="1"/>
    <xf numFmtId="38" fontId="63" fillId="0" borderId="22" xfId="0" applyNumberFormat="1" applyFont="1" applyBorder="1"/>
    <xf numFmtId="38" fontId="63" fillId="0" borderId="19" xfId="0" applyNumberFormat="1" applyFont="1" applyBorder="1"/>
    <xf numFmtId="38" fontId="63" fillId="23" borderId="22" xfId="0" applyNumberFormat="1" applyFont="1" applyFill="1" applyBorder="1"/>
    <xf numFmtId="0" fontId="40" fillId="0" borderId="18" xfId="0" applyFont="1" applyBorder="1" applyAlignment="1">
      <alignment horizontal="center" wrapText="1"/>
    </xf>
    <xf numFmtId="38" fontId="5" fillId="0" borderId="23" xfId="0" applyNumberFormat="1" applyFont="1" applyBorder="1"/>
    <xf numFmtId="38" fontId="5" fillId="0" borderId="22" xfId="0" applyNumberFormat="1" applyFont="1" applyBorder="1"/>
    <xf numFmtId="38" fontId="5" fillId="0" borderId="19" xfId="0" applyNumberFormat="1" applyFont="1" applyBorder="1"/>
    <xf numFmtId="38" fontId="5" fillId="23" borderId="22" xfId="0" applyNumberFormat="1" applyFont="1" applyFill="1" applyBorder="1"/>
    <xf numFmtId="166" fontId="5" fillId="0" borderId="0" xfId="1" applyNumberFormat="1" applyFont="1"/>
    <xf numFmtId="166" fontId="23" fillId="0" borderId="27" xfId="1" applyNumberFormat="1" applyFont="1" applyFill="1" applyBorder="1" applyAlignment="1">
      <alignment horizontal="center" wrapText="1"/>
    </xf>
    <xf numFmtId="166" fontId="23" fillId="0" borderId="6" xfId="1" applyNumberFormat="1" applyFont="1" applyFill="1" applyBorder="1" applyAlignment="1">
      <alignment horizontal="center" wrapText="1"/>
    </xf>
    <xf numFmtId="166" fontId="23" fillId="0" borderId="28" xfId="1" applyNumberFormat="1" applyFont="1" applyFill="1" applyBorder="1" applyAlignment="1">
      <alignment horizontal="center" wrapText="1"/>
    </xf>
    <xf numFmtId="166" fontId="40" fillId="0" borderId="14" xfId="1" applyNumberFormat="1" applyFont="1" applyBorder="1" applyAlignment="1">
      <alignment horizontal="center"/>
    </xf>
    <xf numFmtId="166" fontId="40" fillId="0" borderId="21" xfId="1" applyNumberFormat="1" applyFont="1" applyBorder="1" applyAlignment="1">
      <alignment horizontal="center" wrapText="1"/>
    </xf>
    <xf numFmtId="166" fontId="40" fillId="0" borderId="0" xfId="1" applyNumberFormat="1" applyFont="1" applyBorder="1" applyAlignment="1">
      <alignment horizontal="center" wrapText="1"/>
    </xf>
    <xf numFmtId="166" fontId="40" fillId="0" borderId="20" xfId="1" applyNumberFormat="1" applyFont="1" applyBorder="1" applyAlignment="1">
      <alignment horizontal="center" wrapText="1"/>
    </xf>
    <xf numFmtId="166" fontId="40" fillId="0" borderId="23" xfId="1" applyNumberFormat="1" applyFont="1" applyBorder="1" applyAlignment="1">
      <alignment horizontal="center" wrapText="1"/>
    </xf>
    <xf numFmtId="166" fontId="5" fillId="0" borderId="42" xfId="1" applyNumberFormat="1" applyFont="1" applyBorder="1"/>
    <xf numFmtId="166" fontId="5" fillId="0" borderId="45" xfId="1" applyNumberFormat="1" applyFont="1" applyBorder="1"/>
    <xf numFmtId="166" fontId="5" fillId="0" borderId="41" xfId="1" applyNumberFormat="1" applyFont="1" applyBorder="1"/>
    <xf numFmtId="166" fontId="5" fillId="0" borderId="23" xfId="1" applyNumberFormat="1" applyFont="1" applyBorder="1"/>
    <xf numFmtId="166" fontId="5" fillId="0" borderId="21" xfId="1" applyNumberFormat="1" applyFont="1" applyBorder="1"/>
    <xf numFmtId="166" fontId="5" fillId="0" borderId="0" xfId="1" applyNumberFormat="1" applyFont="1" applyBorder="1"/>
    <xf numFmtId="166" fontId="5" fillId="0" borderId="20" xfId="1" applyNumberFormat="1" applyFont="1" applyBorder="1"/>
    <xf numFmtId="166" fontId="5" fillId="0" borderId="22" xfId="1" applyNumberFormat="1" applyFont="1" applyBorder="1"/>
    <xf numFmtId="166" fontId="5" fillId="0" borderId="55" xfId="1" applyNumberFormat="1" applyFont="1" applyBorder="1"/>
    <xf numFmtId="166" fontId="5" fillId="0" borderId="34" xfId="1" applyNumberFormat="1" applyFont="1" applyBorder="1"/>
    <xf numFmtId="166" fontId="5" fillId="0" borderId="56" xfId="1" applyNumberFormat="1" applyFont="1" applyBorder="1"/>
    <xf numFmtId="166" fontId="5" fillId="0" borderId="54" xfId="1" applyNumberFormat="1" applyFont="1" applyBorder="1"/>
    <xf numFmtId="166" fontId="5" fillId="0" borderId="40" xfId="1" applyNumberFormat="1" applyFont="1" applyBorder="1"/>
    <xf numFmtId="166" fontId="5" fillId="0" borderId="43" xfId="1" applyNumberFormat="1" applyFont="1" applyBorder="1"/>
    <xf numFmtId="166" fontId="5" fillId="0" borderId="19" xfId="1" applyNumberFormat="1" applyFont="1" applyBorder="1"/>
    <xf numFmtId="166" fontId="5" fillId="23" borderId="21" xfId="1" applyNumberFormat="1" applyFont="1" applyFill="1" applyBorder="1"/>
    <xf numFmtId="166" fontId="5" fillId="23" borderId="0" xfId="1" applyNumberFormat="1" applyFont="1" applyFill="1" applyBorder="1"/>
    <xf numFmtId="166" fontId="5" fillId="23" borderId="20" xfId="1" applyNumberFormat="1" applyFont="1" applyFill="1" applyBorder="1"/>
    <xf numFmtId="166" fontId="5" fillId="23" borderId="22" xfId="1" applyNumberFormat="1" applyFont="1" applyFill="1" applyBorder="1"/>
    <xf numFmtId="6" fontId="52" fillId="0" borderId="0" xfId="0" applyNumberFormat="1" applyFont="1"/>
    <xf numFmtId="6" fontId="52" fillId="0" borderId="22" xfId="0" applyNumberFormat="1" applyFont="1" applyFill="1" applyBorder="1"/>
    <xf numFmtId="6" fontId="26" fillId="0" borderId="22" xfId="0" applyNumberFormat="1" applyFont="1" applyFill="1" applyBorder="1"/>
    <xf numFmtId="0" fontId="26" fillId="0" borderId="0" xfId="0" applyFont="1"/>
    <xf numFmtId="6" fontId="26" fillId="0" borderId="0" xfId="0" applyNumberFormat="1" applyFont="1"/>
    <xf numFmtId="3" fontId="23" fillId="19" borderId="18" xfId="0" applyNumberFormat="1" applyFont="1" applyFill="1" applyBorder="1" applyAlignment="1">
      <alignment horizontal="center" vertical="center" wrapText="1"/>
    </xf>
    <xf numFmtId="6" fontId="23" fillId="0" borderId="23" xfId="0" applyNumberFormat="1" applyFont="1" applyFill="1" applyBorder="1" applyAlignment="1">
      <alignment horizontal="center" wrapText="1"/>
    </xf>
    <xf numFmtId="6" fontId="23" fillId="19" borderId="18" xfId="0" applyNumberFormat="1" applyFont="1" applyFill="1" applyBorder="1"/>
    <xf numFmtId="6" fontId="23" fillId="19" borderId="13" xfId="0" applyNumberFormat="1" applyFont="1" applyFill="1" applyBorder="1"/>
    <xf numFmtId="3" fontId="64" fillId="19" borderId="18" xfId="0" applyNumberFormat="1" applyFont="1" applyFill="1" applyBorder="1" applyAlignment="1">
      <alignment horizontal="center" vertical="center" wrapText="1"/>
    </xf>
    <xf numFmtId="6" fontId="65" fillId="19" borderId="41" xfId="0" applyNumberFormat="1" applyFont="1" applyFill="1" applyBorder="1" applyAlignment="1">
      <alignment wrapText="1"/>
    </xf>
    <xf numFmtId="6" fontId="64" fillId="0" borderId="23" xfId="0" applyNumberFormat="1" applyFont="1" applyFill="1" applyBorder="1" applyAlignment="1">
      <alignment horizontal="center" wrapText="1"/>
    </xf>
    <xf numFmtId="6" fontId="70" fillId="0" borderId="22" xfId="0" applyNumberFormat="1" applyFont="1" applyFill="1" applyBorder="1"/>
    <xf numFmtId="6" fontId="64" fillId="19" borderId="18" xfId="0" applyNumberFormat="1" applyFont="1" applyFill="1" applyBorder="1"/>
    <xf numFmtId="6" fontId="64" fillId="19" borderId="13" xfId="0" applyNumberFormat="1" applyFont="1" applyFill="1" applyBorder="1"/>
    <xf numFmtId="3" fontId="64" fillId="19" borderId="18" xfId="3" applyNumberFormat="1" applyFont="1" applyFill="1" applyBorder="1"/>
    <xf numFmtId="0" fontId="70" fillId="0" borderId="22" xfId="3" applyFont="1" applyBorder="1" applyAlignment="1">
      <alignment wrapText="1"/>
    </xf>
    <xf numFmtId="38" fontId="70" fillId="0" borderId="22" xfId="0" applyNumberFormat="1" applyFont="1" applyBorder="1"/>
    <xf numFmtId="38" fontId="70" fillId="0" borderId="19" xfId="0" applyNumberFormat="1" applyFont="1" applyBorder="1"/>
    <xf numFmtId="0" fontId="70" fillId="0" borderId="22" xfId="3" applyFont="1" applyBorder="1"/>
    <xf numFmtId="3" fontId="64" fillId="19" borderId="19" xfId="3" applyNumberFormat="1" applyFont="1" applyFill="1" applyBorder="1"/>
    <xf numFmtId="3" fontId="23" fillId="0" borderId="22" xfId="3" applyNumberFormat="1" applyFont="1" applyFill="1" applyBorder="1"/>
    <xf numFmtId="0" fontId="26" fillId="0" borderId="0" xfId="3" applyFont="1" applyFill="1" applyBorder="1"/>
    <xf numFmtId="0" fontId="23" fillId="0" borderId="16" xfId="3" applyFont="1" applyFill="1" applyBorder="1" applyAlignment="1">
      <alignment vertical="center" wrapText="1"/>
    </xf>
    <xf numFmtId="0" fontId="23" fillId="0" borderId="14" xfId="3" applyFont="1" applyFill="1" applyBorder="1" applyAlignment="1">
      <alignment vertical="center" wrapText="1"/>
    </xf>
    <xf numFmtId="0" fontId="71" fillId="0" borderId="0" xfId="0" applyFont="1"/>
    <xf numFmtId="49" fontId="71" fillId="0" borderId="0" xfId="0" applyNumberFormat="1" applyFont="1"/>
    <xf numFmtId="0" fontId="72" fillId="0" borderId="0" xfId="0" applyFont="1"/>
    <xf numFmtId="166" fontId="5" fillId="0" borderId="6" xfId="1" applyNumberFormat="1" applyFont="1" applyBorder="1"/>
    <xf numFmtId="41" fontId="72" fillId="0" borderId="0" xfId="0" applyNumberFormat="1" applyFont="1"/>
    <xf numFmtId="165" fontId="52" fillId="0" borderId="22" xfId="0" applyNumberFormat="1" applyFont="1" applyFill="1" applyBorder="1"/>
    <xf numFmtId="165" fontId="73" fillId="9" borderId="18" xfId="0" applyNumberFormat="1" applyFont="1" applyFill="1" applyBorder="1"/>
    <xf numFmtId="165" fontId="73" fillId="3" borderId="18" xfId="0" applyNumberFormat="1" applyFont="1" applyFill="1" applyBorder="1"/>
    <xf numFmtId="168" fontId="29" fillId="8" borderId="18" xfId="0" applyNumberFormat="1" applyFont="1" applyFill="1" applyBorder="1"/>
    <xf numFmtId="10" fontId="29" fillId="8" borderId="18" xfId="0" applyNumberFormat="1" applyFont="1" applyFill="1" applyBorder="1"/>
    <xf numFmtId="166" fontId="75" fillId="0" borderId="6" xfId="1" applyNumberFormat="1" applyFont="1" applyFill="1" applyBorder="1"/>
    <xf numFmtId="166" fontId="74" fillId="0" borderId="6" xfId="1" applyNumberFormat="1" applyFont="1" applyBorder="1"/>
    <xf numFmtId="166" fontId="75" fillId="0" borderId="0" xfId="1" applyNumberFormat="1" applyFont="1"/>
    <xf numFmtId="3" fontId="76" fillId="0" borderId="23" xfId="0" applyNumberFormat="1" applyFont="1" applyBorder="1"/>
    <xf numFmtId="3" fontId="76" fillId="0" borderId="22" xfId="0" applyNumberFormat="1" applyFont="1" applyBorder="1"/>
    <xf numFmtId="3" fontId="76" fillId="0" borderId="19" xfId="0" applyNumberFormat="1" applyFont="1" applyBorder="1"/>
    <xf numFmtId="167" fontId="76" fillId="0" borderId="41" xfId="0" applyNumberFormat="1" applyFont="1" applyBorder="1"/>
    <xf numFmtId="167" fontId="76" fillId="0" borderId="20" xfId="0" applyNumberFormat="1" applyFont="1" applyBorder="1"/>
    <xf numFmtId="167" fontId="76" fillId="0" borderId="17" xfId="0" applyNumberFormat="1" applyFont="1" applyBorder="1"/>
    <xf numFmtId="166" fontId="0" fillId="0" borderId="42" xfId="1" applyNumberFormat="1" applyFont="1" applyBorder="1"/>
    <xf numFmtId="166" fontId="0" fillId="0" borderId="21" xfId="1" applyNumberFormat="1" applyFont="1" applyBorder="1"/>
    <xf numFmtId="166" fontId="0" fillId="0" borderId="16" xfId="1" applyNumberFormat="1" applyFont="1" applyBorder="1"/>
    <xf numFmtId="166" fontId="0" fillId="0" borderId="0" xfId="1" applyNumberFormat="1" applyFont="1" applyBorder="1"/>
    <xf numFmtId="166" fontId="0" fillId="0" borderId="20" xfId="1" applyNumberFormat="1" applyFont="1" applyBorder="1"/>
    <xf numFmtId="166" fontId="0" fillId="0" borderId="14" xfId="1" applyNumberFormat="1" applyFont="1" applyBorder="1"/>
    <xf numFmtId="166" fontId="0" fillId="0" borderId="17" xfId="1" applyNumberFormat="1" applyFont="1" applyBorder="1"/>
    <xf numFmtId="166" fontId="0" fillId="0" borderId="27" xfId="1" applyNumberFormat="1" applyFont="1" applyBorder="1"/>
    <xf numFmtId="166" fontId="0" fillId="0" borderId="6" xfId="1" applyNumberFormat="1" applyFont="1" applyBorder="1"/>
    <xf numFmtId="166" fontId="0" fillId="0" borderId="28" xfId="1" applyNumberFormat="1" applyFont="1" applyBorder="1"/>
    <xf numFmtId="166" fontId="0" fillId="0" borderId="31" xfId="1" applyNumberFormat="1" applyFont="1" applyBorder="1"/>
    <xf numFmtId="166" fontId="0" fillId="0" borderId="29" xfId="1" applyNumberFormat="1" applyFont="1" applyBorder="1"/>
    <xf numFmtId="166" fontId="0" fillId="0" borderId="3" xfId="1" applyNumberFormat="1" applyFont="1" applyBorder="1"/>
    <xf numFmtId="166" fontId="0" fillId="0" borderId="35" xfId="1" applyNumberFormat="1" applyFont="1" applyBorder="1"/>
    <xf numFmtId="166" fontId="0" fillId="0" borderId="63" xfId="1" applyNumberFormat="1" applyFont="1" applyBorder="1"/>
    <xf numFmtId="169" fontId="15" fillId="0" borderId="42" xfId="0" applyNumberFormat="1" applyFont="1" applyFill="1" applyBorder="1"/>
    <xf numFmtId="169" fontId="15" fillId="0" borderId="41" xfId="0" applyNumberFormat="1" applyFont="1" applyFill="1" applyBorder="1"/>
    <xf numFmtId="169" fontId="15" fillId="0" borderId="21" xfId="0" applyNumberFormat="1" applyFont="1" applyFill="1" applyBorder="1"/>
    <xf numFmtId="169" fontId="15" fillId="0" borderId="20" xfId="0" applyNumberFormat="1" applyFont="1" applyFill="1" applyBorder="1"/>
    <xf numFmtId="169" fontId="15" fillId="0" borderId="16" xfId="0" applyNumberFormat="1" applyFont="1" applyFill="1" applyBorder="1"/>
    <xf numFmtId="169" fontId="15" fillId="0" borderId="17" xfId="0" applyNumberFormat="1" applyFont="1" applyFill="1" applyBorder="1"/>
    <xf numFmtId="169" fontId="15" fillId="0" borderId="45" xfId="0" applyNumberFormat="1" applyFont="1" applyFill="1" applyBorder="1"/>
    <xf numFmtId="169" fontId="15" fillId="0" borderId="14" xfId="0" applyNumberFormat="1" applyFont="1" applyFill="1" applyBorder="1"/>
    <xf numFmtId="38" fontId="32" fillId="8" borderId="18" xfId="1" applyNumberFormat="1" applyFont="1" applyFill="1" applyBorder="1" applyProtection="1"/>
    <xf numFmtId="38" fontId="32" fillId="0" borderId="23" xfId="1" applyNumberFormat="1" applyFont="1" applyFill="1" applyBorder="1" applyProtection="1"/>
    <xf numFmtId="38" fontId="35" fillId="0" borderId="22" xfId="1" applyNumberFormat="1" applyFont="1" applyFill="1" applyBorder="1" applyProtection="1"/>
    <xf numFmtId="38" fontId="32" fillId="0" borderId="22" xfId="1" applyNumberFormat="1" applyFont="1" applyFill="1" applyBorder="1" applyProtection="1"/>
    <xf numFmtId="10" fontId="0" fillId="0" borderId="0" xfId="0" applyNumberFormat="1"/>
    <xf numFmtId="0" fontId="32" fillId="17" borderId="16" xfId="0" applyFont="1" applyFill="1" applyBorder="1" applyProtection="1"/>
    <xf numFmtId="38" fontId="32" fillId="17" borderId="18" xfId="1" applyNumberFormat="1" applyFont="1" applyFill="1" applyBorder="1" applyProtection="1"/>
    <xf numFmtId="10" fontId="32" fillId="8" borderId="13" xfId="0" applyNumberFormat="1" applyFont="1" applyFill="1" applyBorder="1" applyAlignment="1" applyProtection="1">
      <alignment horizontal="center" wrapText="1"/>
    </xf>
    <xf numFmtId="10" fontId="32" fillId="8" borderId="18" xfId="1" applyNumberFormat="1" applyFont="1" applyFill="1" applyBorder="1" applyProtection="1"/>
    <xf numFmtId="10" fontId="32" fillId="0" borderId="22" xfId="1" applyNumberFormat="1" applyFont="1" applyFill="1" applyBorder="1" applyProtection="1"/>
    <xf numFmtId="10" fontId="35" fillId="0" borderId="22" xfId="1" applyNumberFormat="1" applyFont="1" applyFill="1" applyBorder="1" applyProtection="1"/>
    <xf numFmtId="174" fontId="0" fillId="0" borderId="0" xfId="0" applyNumberFormat="1"/>
    <xf numFmtId="174" fontId="32" fillId="8" borderId="13" xfId="0" applyNumberFormat="1" applyFont="1" applyFill="1" applyBorder="1" applyAlignment="1" applyProtection="1">
      <alignment horizontal="center" wrapText="1"/>
    </xf>
    <xf numFmtId="174" fontId="32" fillId="8" borderId="18" xfId="1" applyNumberFormat="1" applyFont="1" applyFill="1" applyBorder="1" applyProtection="1"/>
    <xf numFmtId="175" fontId="32" fillId="0" borderId="22" xfId="1" applyNumberFormat="1" applyFont="1" applyFill="1" applyBorder="1" applyProtection="1"/>
    <xf numFmtId="175" fontId="35" fillId="0" borderId="22" xfId="1" applyNumberFormat="1" applyFont="1" applyFill="1" applyBorder="1" applyProtection="1"/>
    <xf numFmtId="175" fontId="32" fillId="8" borderId="18" xfId="1" applyNumberFormat="1" applyFont="1" applyFill="1" applyBorder="1" applyProtection="1"/>
    <xf numFmtId="0" fontId="18" fillId="2" borderId="19" xfId="0" applyFont="1" applyFill="1" applyBorder="1" applyAlignment="1">
      <alignment horizontal="center" vertical="center" wrapText="1"/>
    </xf>
    <xf numFmtId="166" fontId="0" fillId="0" borderId="45" xfId="1" applyNumberFormat="1" applyFont="1" applyBorder="1"/>
    <xf numFmtId="166" fontId="0" fillId="0" borderId="41" xfId="1" applyNumberFormat="1" applyFont="1" applyBorder="1"/>
    <xf numFmtId="168" fontId="32" fillId="20" borderId="23" xfId="0" applyNumberFormat="1" applyFont="1" applyFill="1" applyBorder="1" applyAlignment="1" applyProtection="1">
      <alignment horizontal="center" wrapText="1"/>
    </xf>
    <xf numFmtId="166" fontId="2" fillId="0" borderId="0" xfId="1" applyNumberFormat="1" applyFont="1"/>
    <xf numFmtId="0" fontId="2" fillId="0" borderId="0" xfId="0" applyFont="1"/>
    <xf numFmtId="166" fontId="16" fillId="0" borderId="27" xfId="1" applyNumberFormat="1" applyFont="1" applyFill="1" applyBorder="1" applyAlignment="1">
      <alignment horizontal="center" wrapText="1"/>
    </xf>
    <xf numFmtId="166" fontId="16" fillId="0" borderId="6" xfId="1" applyNumberFormat="1" applyFont="1" applyFill="1" applyBorder="1" applyAlignment="1">
      <alignment horizontal="center" wrapText="1"/>
    </xf>
    <xf numFmtId="166" fontId="16" fillId="0" borderId="28" xfId="1" applyNumberFormat="1" applyFont="1" applyFill="1" applyBorder="1" applyAlignment="1">
      <alignment horizontal="center" wrapText="1"/>
    </xf>
    <xf numFmtId="166" fontId="3" fillId="0" borderId="14" xfId="1" applyNumberFormat="1" applyFont="1" applyBorder="1" applyAlignment="1">
      <alignment horizontal="center"/>
    </xf>
    <xf numFmtId="166" fontId="3" fillId="0" borderId="21" xfId="1" applyNumberFormat="1" applyFont="1" applyBorder="1" applyAlignment="1">
      <alignment horizontal="center" wrapText="1"/>
    </xf>
    <xf numFmtId="166" fontId="3" fillId="0" borderId="0" xfId="1" applyNumberFormat="1" applyFont="1" applyBorder="1" applyAlignment="1">
      <alignment horizontal="center" wrapText="1"/>
    </xf>
    <xf numFmtId="166" fontId="3" fillId="0" borderId="20" xfId="1" applyNumberFormat="1" applyFont="1" applyBorder="1" applyAlignment="1">
      <alignment horizontal="center" wrapText="1"/>
    </xf>
    <xf numFmtId="166" fontId="3" fillId="0" borderId="23" xfId="1" applyNumberFormat="1" applyFont="1" applyBorder="1" applyAlignment="1">
      <alignment horizontal="center" wrapText="1"/>
    </xf>
    <xf numFmtId="166" fontId="2" fillId="0" borderId="42" xfId="1" applyNumberFormat="1" applyFont="1" applyBorder="1"/>
    <xf numFmtId="166" fontId="2" fillId="0" borderId="45" xfId="1" applyNumberFormat="1" applyFont="1" applyBorder="1"/>
    <xf numFmtId="166" fontId="2" fillId="0" borderId="41" xfId="1" applyNumberFormat="1" applyFont="1" applyBorder="1"/>
    <xf numFmtId="166" fontId="2" fillId="0" borderId="23" xfId="1" applyNumberFormat="1" applyFont="1" applyBorder="1"/>
    <xf numFmtId="166" fontId="2" fillId="0" borderId="21" xfId="1" applyNumberFormat="1" applyFont="1" applyBorder="1"/>
    <xf numFmtId="166" fontId="2" fillId="0" borderId="0" xfId="1" applyNumberFormat="1" applyFont="1" applyBorder="1"/>
    <xf numFmtId="166" fontId="2" fillId="0" borderId="20" xfId="1" applyNumberFormat="1" applyFont="1" applyBorder="1"/>
    <xf numFmtId="166" fontId="2" fillId="0" borderId="22" xfId="1" applyNumberFormat="1" applyFont="1" applyBorder="1"/>
    <xf numFmtId="166" fontId="2" fillId="0" borderId="55" xfId="1" applyNumberFormat="1" applyFont="1" applyBorder="1"/>
    <xf numFmtId="166" fontId="2" fillId="0" borderId="34" xfId="1" applyNumberFormat="1" applyFont="1" applyBorder="1"/>
    <xf numFmtId="166" fontId="2" fillId="0" borderId="56" xfId="1" applyNumberFormat="1" applyFont="1" applyBorder="1"/>
    <xf numFmtId="166" fontId="2" fillId="0" borderId="54" xfId="1" applyNumberFormat="1" applyFont="1" applyBorder="1"/>
    <xf numFmtId="166" fontId="2" fillId="0" borderId="40" xfId="1" applyNumberFormat="1" applyFont="1" applyBorder="1"/>
    <xf numFmtId="166" fontId="2" fillId="0" borderId="43" xfId="1" applyNumberFormat="1" applyFont="1" applyBorder="1"/>
    <xf numFmtId="166" fontId="2" fillId="0" borderId="19" xfId="1" applyNumberFormat="1" applyFont="1" applyBorder="1"/>
    <xf numFmtId="166" fontId="2" fillId="23" borderId="21" xfId="1" applyNumberFormat="1" applyFont="1" applyFill="1" applyBorder="1"/>
    <xf numFmtId="166" fontId="2" fillId="23" borderId="0" xfId="1" applyNumberFormat="1" applyFont="1" applyFill="1" applyBorder="1"/>
    <xf numFmtId="166" fontId="2" fillId="23" borderId="20" xfId="1" applyNumberFormat="1" applyFont="1" applyFill="1" applyBorder="1"/>
    <xf numFmtId="166" fontId="2" fillId="23" borderId="22" xfId="1" applyNumberFormat="1" applyFont="1" applyFill="1" applyBorder="1"/>
    <xf numFmtId="0" fontId="2" fillId="0" borderId="0" xfId="0" applyFont="1" applyFill="1"/>
    <xf numFmtId="6" fontId="33" fillId="13" borderId="18" xfId="0" applyNumberFormat="1" applyFont="1" applyFill="1" applyBorder="1"/>
    <xf numFmtId="0" fontId="18" fillId="25" borderId="12" xfId="0" applyFont="1" applyFill="1" applyBorder="1" applyAlignment="1">
      <alignment horizontal="left" wrapText="1"/>
    </xf>
    <xf numFmtId="0" fontId="16" fillId="20" borderId="41" xfId="0" applyFont="1" applyFill="1" applyBorder="1" applyAlignment="1">
      <alignment horizontal="center" vertical="center" wrapText="1"/>
    </xf>
    <xf numFmtId="0" fontId="69" fillId="0" borderId="14" xfId="0" applyFont="1" applyBorder="1" applyAlignment="1">
      <alignment horizontal="center"/>
    </xf>
    <xf numFmtId="0" fontId="18" fillId="26" borderId="12" xfId="0" applyFont="1" applyFill="1" applyBorder="1" applyAlignment="1">
      <alignment horizontal="left" wrapText="1"/>
    </xf>
    <xf numFmtId="0" fontId="18" fillId="26" borderId="18" xfId="0" applyFont="1" applyFill="1" applyBorder="1" applyAlignment="1">
      <alignment horizontal="center" vertical="center"/>
    </xf>
    <xf numFmtId="9" fontId="18" fillId="26" borderId="18" xfId="0" applyNumberFormat="1" applyFont="1" applyFill="1" applyBorder="1" applyAlignment="1">
      <alignment horizontal="center" vertical="center"/>
    </xf>
    <xf numFmtId="168" fontId="18" fillId="26" borderId="13" xfId="0" applyNumberFormat="1" applyFont="1" applyFill="1" applyBorder="1" applyAlignment="1">
      <alignment horizontal="center" vertical="center"/>
    </xf>
    <xf numFmtId="0" fontId="18" fillId="26" borderId="18" xfId="0" applyFont="1" applyFill="1" applyBorder="1"/>
    <xf numFmtId="165" fontId="33" fillId="26" borderId="18" xfId="0" applyNumberFormat="1" applyFont="1" applyFill="1" applyBorder="1"/>
    <xf numFmtId="165" fontId="25" fillId="26" borderId="18" xfId="0" applyNumberFormat="1" applyFont="1" applyFill="1" applyBorder="1"/>
    <xf numFmtId="167" fontId="33" fillId="26" borderId="18" xfId="0" applyNumberFormat="1" applyFont="1" applyFill="1" applyBorder="1"/>
    <xf numFmtId="10" fontId="32" fillId="8" borderId="18" xfId="2" applyNumberFormat="1" applyFont="1" applyFill="1" applyBorder="1" applyProtection="1"/>
    <xf numFmtId="10" fontId="32" fillId="17" borderId="18" xfId="2" applyNumberFormat="1" applyFont="1" applyFill="1" applyBorder="1" applyProtection="1"/>
    <xf numFmtId="44" fontId="35" fillId="0" borderId="22" xfId="406" applyFont="1" applyFill="1" applyBorder="1" applyProtection="1"/>
    <xf numFmtId="173" fontId="32" fillId="17" borderId="18" xfId="406" applyNumberFormat="1" applyFont="1" applyFill="1" applyBorder="1" applyProtection="1"/>
    <xf numFmtId="10" fontId="35" fillId="0" borderId="22" xfId="2" applyNumberFormat="1" applyFont="1" applyFill="1" applyBorder="1" applyProtection="1"/>
    <xf numFmtId="0" fontId="0" fillId="0" borderId="0" xfId="0" applyAlignment="1">
      <alignment horizontal="left"/>
    </xf>
    <xf numFmtId="0" fontId="0" fillId="0" borderId="0" xfId="0" applyBorder="1" applyAlignment="1">
      <alignment horizontal="right"/>
    </xf>
    <xf numFmtId="9" fontId="0" fillId="27" borderId="0" xfId="0" applyNumberFormat="1" applyFill="1" applyBorder="1" applyAlignment="1">
      <alignment horizontal="center"/>
    </xf>
    <xf numFmtId="0" fontId="0" fillId="0" borderId="0" xfId="0" applyBorder="1" applyAlignment="1">
      <alignment horizontal="left"/>
    </xf>
    <xf numFmtId="0" fontId="0" fillId="0" borderId="0" xfId="0" applyBorder="1" applyAlignment="1">
      <alignment horizontal="center"/>
    </xf>
    <xf numFmtId="1" fontId="0" fillId="0" borderId="0" xfId="0" applyNumberFormat="1" applyBorder="1" applyAlignment="1">
      <alignment horizontal="center"/>
    </xf>
    <xf numFmtId="168" fontId="0" fillId="0" borderId="0" xfId="406" applyNumberFormat="1" applyFont="1" applyBorder="1" applyAlignment="1">
      <alignment horizontal="center"/>
    </xf>
    <xf numFmtId="9" fontId="0" fillId="27" borderId="0" xfId="2" applyFont="1" applyFill="1" applyBorder="1" applyAlignment="1">
      <alignment horizontal="center"/>
    </xf>
    <xf numFmtId="10" fontId="0" fillId="0" borderId="0" xfId="0" applyNumberFormat="1" applyBorder="1"/>
    <xf numFmtId="174" fontId="0" fillId="0" borderId="0" xfId="0" applyNumberFormat="1" applyBorder="1"/>
    <xf numFmtId="0" fontId="0" fillId="0" borderId="0" xfId="0" applyBorder="1" applyAlignment="1"/>
    <xf numFmtId="9" fontId="0" fillId="27" borderId="0" xfId="2" applyNumberFormat="1" applyFont="1" applyFill="1" applyBorder="1" applyAlignment="1">
      <alignment horizontal="center"/>
    </xf>
    <xf numFmtId="168" fontId="0" fillId="28" borderId="0" xfId="406" applyNumberFormat="1" applyFont="1" applyFill="1" applyBorder="1" applyAlignment="1">
      <alignment horizontal="center"/>
    </xf>
    <xf numFmtId="168" fontId="32" fillId="29" borderId="23" xfId="0" applyNumberFormat="1" applyFont="1" applyFill="1" applyBorder="1" applyAlignment="1" applyProtection="1">
      <alignment horizontal="center" wrapText="1"/>
    </xf>
    <xf numFmtId="168" fontId="32" fillId="29" borderId="18" xfId="1" applyNumberFormat="1" applyFont="1" applyFill="1" applyBorder="1" applyAlignment="1" applyProtection="1">
      <alignment horizontal="right"/>
    </xf>
    <xf numFmtId="165" fontId="16" fillId="5" borderId="16" xfId="0" applyNumberFormat="1" applyFont="1" applyFill="1" applyBorder="1" applyAlignment="1">
      <alignment horizontal="center" vertical="center"/>
    </xf>
    <xf numFmtId="165" fontId="16" fillId="5" borderId="14" xfId="0" applyNumberFormat="1" applyFont="1" applyFill="1" applyBorder="1" applyAlignment="1">
      <alignment horizontal="center" vertical="center"/>
    </xf>
    <xf numFmtId="0" fontId="74" fillId="0" borderId="0" xfId="0" applyFont="1"/>
    <xf numFmtId="49" fontId="42" fillId="0" borderId="6" xfId="0" applyNumberFormat="1" applyFont="1" applyBorder="1" applyAlignment="1">
      <alignment horizontal="left"/>
    </xf>
    <xf numFmtId="49" fontId="42" fillId="0" borderId="6" xfId="0" applyNumberFormat="1" applyFont="1" applyBorder="1"/>
    <xf numFmtId="0" fontId="42" fillId="0" borderId="6" xfId="0" applyFont="1" applyBorder="1"/>
    <xf numFmtId="49" fontId="42" fillId="0" borderId="6" xfId="365" applyNumberFormat="1" applyFont="1" applyBorder="1"/>
    <xf numFmtId="0" fontId="0" fillId="0" borderId="0" xfId="0"/>
    <xf numFmtId="38" fontId="0" fillId="0" borderId="0" xfId="0" applyNumberFormat="1" applyAlignment="1">
      <alignment vertical="center"/>
    </xf>
    <xf numFmtId="38" fontId="0" fillId="17" borderId="14" xfId="0" applyNumberFormat="1" applyFill="1" applyBorder="1"/>
    <xf numFmtId="38" fontId="5" fillId="17" borderId="19" xfId="0" applyNumberFormat="1" applyFont="1" applyFill="1" applyBorder="1"/>
    <xf numFmtId="38" fontId="63" fillId="17" borderId="19" xfId="0" applyNumberFormat="1" applyFont="1" applyFill="1" applyBorder="1"/>
    <xf numFmtId="43" fontId="0" fillId="30" borderId="64" xfId="1" applyFont="1" applyFill="1" applyBorder="1"/>
    <xf numFmtId="43" fontId="0" fillId="0" borderId="64" xfId="1" applyFont="1" applyBorder="1"/>
    <xf numFmtId="179" fontId="15" fillId="0" borderId="0" xfId="0" applyNumberFormat="1" applyFont="1" applyAlignment="1">
      <alignment horizontal="left" indent="6"/>
    </xf>
    <xf numFmtId="178" fontId="0" fillId="17" borderId="14" xfId="0" applyNumberFormat="1" applyFill="1" applyBorder="1"/>
    <xf numFmtId="176" fontId="0" fillId="0" borderId="54" xfId="0" applyNumberFormat="1" applyBorder="1"/>
    <xf numFmtId="176" fontId="0" fillId="0" borderId="40" xfId="0" applyNumberFormat="1" applyBorder="1"/>
    <xf numFmtId="176" fontId="0" fillId="0" borderId="43" xfId="0" applyNumberFormat="1" applyBorder="1"/>
    <xf numFmtId="177" fontId="5" fillId="0" borderId="54" xfId="0" applyNumberFormat="1" applyFont="1" applyBorder="1"/>
    <xf numFmtId="177" fontId="5" fillId="0" borderId="40" xfId="0" applyNumberFormat="1" applyFont="1" applyBorder="1"/>
    <xf numFmtId="177" fontId="5" fillId="0" borderId="43" xfId="0" applyNumberFormat="1" applyFont="1" applyBorder="1"/>
    <xf numFmtId="0" fontId="0" fillId="0" borderId="0" xfId="0"/>
    <xf numFmtId="0" fontId="0" fillId="0" borderId="0" xfId="0" applyBorder="1"/>
    <xf numFmtId="0" fontId="32" fillId="8" borderId="13" xfId="0" applyFont="1" applyFill="1" applyBorder="1" applyAlignment="1" applyProtection="1">
      <alignment horizontal="center" wrapText="1"/>
    </xf>
    <xf numFmtId="166" fontId="3" fillId="0" borderId="14" xfId="1" applyNumberFormat="1" applyFont="1" applyBorder="1" applyAlignment="1">
      <alignment horizontal="center"/>
    </xf>
    <xf numFmtId="168" fontId="29" fillId="20" borderId="23" xfId="0" applyNumberFormat="1" applyFont="1" applyFill="1" applyBorder="1" applyAlignment="1" applyProtection="1">
      <alignment horizontal="center" wrapText="1"/>
    </xf>
    <xf numFmtId="168" fontId="29" fillId="20" borderId="18" xfId="1" applyNumberFormat="1" applyFont="1" applyFill="1" applyBorder="1" applyAlignment="1" applyProtection="1">
      <alignment horizontal="right"/>
    </xf>
    <xf numFmtId="38" fontId="0" fillId="0" borderId="20" xfId="0" applyNumberFormat="1" applyFill="1" applyBorder="1"/>
    <xf numFmtId="168" fontId="32" fillId="29" borderId="18" xfId="0" applyNumberFormat="1" applyFont="1" applyFill="1" applyBorder="1" applyAlignment="1" applyProtection="1">
      <alignment horizontal="center" wrapText="1"/>
    </xf>
    <xf numFmtId="168" fontId="0" fillId="24" borderId="0" xfId="0" applyNumberFormat="1" applyFill="1" applyBorder="1" applyAlignment="1">
      <alignment horizontal="center"/>
    </xf>
    <xf numFmtId="168" fontId="0" fillId="24" borderId="0" xfId="406" applyNumberFormat="1" applyFont="1" applyFill="1" applyBorder="1" applyAlignment="1">
      <alignment horizontal="center"/>
    </xf>
    <xf numFmtId="10" fontId="33" fillId="5" borderId="18" xfId="0" applyNumberFormat="1" applyFont="1" applyFill="1" applyBorder="1"/>
    <xf numFmtId="10" fontId="33" fillId="5" borderId="23" xfId="0" applyNumberFormat="1" applyFont="1" applyFill="1" applyBorder="1"/>
    <xf numFmtId="173" fontId="0" fillId="0" borderId="0" xfId="406" applyNumberFormat="1" applyFont="1" applyFill="1" applyBorder="1" applyAlignment="1">
      <alignment horizontal="center"/>
    </xf>
    <xf numFmtId="173" fontId="0" fillId="0" borderId="0" xfId="406" applyNumberFormat="1" applyFont="1" applyFill="1" applyBorder="1"/>
    <xf numFmtId="173" fontId="0" fillId="0" borderId="0" xfId="406" applyNumberFormat="1" applyFont="1" applyFill="1"/>
    <xf numFmtId="165" fontId="16" fillId="31" borderId="18" xfId="0" applyNumberFormat="1" applyFont="1" applyFill="1" applyBorder="1" applyAlignment="1">
      <alignment horizontal="center" vertical="center"/>
    </xf>
    <xf numFmtId="0" fontId="17" fillId="31" borderId="18" xfId="0" applyFont="1" applyFill="1" applyBorder="1" applyAlignment="1">
      <alignment horizontal="center" vertical="center" wrapText="1"/>
    </xf>
    <xf numFmtId="165" fontId="16" fillId="20" borderId="18" xfId="0" applyNumberFormat="1" applyFont="1" applyFill="1" applyBorder="1" applyAlignment="1">
      <alignment horizontal="center" vertical="center"/>
    </xf>
    <xf numFmtId="0" fontId="18" fillId="20" borderId="23" xfId="0" applyFont="1" applyFill="1" applyBorder="1" applyAlignment="1">
      <alignment horizontal="center" vertical="center" wrapText="1"/>
    </xf>
    <xf numFmtId="6" fontId="33" fillId="20" borderId="41" xfId="0" applyNumberFormat="1" applyFont="1" applyFill="1" applyBorder="1" applyAlignment="1">
      <alignment horizontal="right"/>
    </xf>
    <xf numFmtId="0" fontId="18" fillId="20" borderId="24" xfId="0" applyFont="1" applyFill="1" applyBorder="1" applyAlignment="1">
      <alignment horizontal="center" vertical="center" wrapText="1"/>
    </xf>
    <xf numFmtId="165" fontId="33" fillId="20" borderId="44" xfId="0" applyNumberFormat="1" applyFont="1" applyFill="1" applyBorder="1" applyAlignment="1">
      <alignment horizontal="right"/>
    </xf>
    <xf numFmtId="0" fontId="18" fillId="20" borderId="36" xfId="0" applyFont="1" applyFill="1" applyBorder="1" applyAlignment="1">
      <alignment horizontal="center" vertical="center" wrapText="1"/>
    </xf>
    <xf numFmtId="6" fontId="33" fillId="20" borderId="43" xfId="0" applyNumberFormat="1" applyFont="1" applyFill="1" applyBorder="1" applyAlignment="1">
      <alignment horizontal="right"/>
    </xf>
    <xf numFmtId="0" fontId="18" fillId="31" borderId="23" xfId="0" applyFont="1" applyFill="1" applyBorder="1" applyAlignment="1">
      <alignment horizontal="center" vertical="center" wrapText="1"/>
    </xf>
    <xf numFmtId="6" fontId="33" fillId="31" borderId="41" xfId="0" applyNumberFormat="1" applyFont="1" applyFill="1" applyBorder="1" applyAlignment="1">
      <alignment horizontal="right"/>
    </xf>
    <xf numFmtId="0" fontId="18" fillId="31" borderId="24" xfId="0" applyFont="1" applyFill="1" applyBorder="1" applyAlignment="1">
      <alignment horizontal="center" vertical="center" wrapText="1"/>
    </xf>
    <xf numFmtId="165" fontId="33" fillId="31" borderId="44" xfId="0" applyNumberFormat="1" applyFont="1" applyFill="1" applyBorder="1" applyAlignment="1">
      <alignment horizontal="right"/>
    </xf>
    <xf numFmtId="0" fontId="18" fillId="31" borderId="36" xfId="0" applyFont="1" applyFill="1" applyBorder="1" applyAlignment="1">
      <alignment horizontal="center" vertical="center" wrapText="1"/>
    </xf>
    <xf numFmtId="6" fontId="33" fillId="31" borderId="43" xfId="0" applyNumberFormat="1" applyFont="1" applyFill="1" applyBorder="1" applyAlignment="1">
      <alignment horizontal="right"/>
    </xf>
    <xf numFmtId="0" fontId="18" fillId="21" borderId="12" xfId="0" applyFont="1" applyFill="1" applyBorder="1" applyAlignment="1">
      <alignment horizontal="left" wrapText="1"/>
    </xf>
    <xf numFmtId="166" fontId="0" fillId="0" borderId="0" xfId="0" applyNumberFormat="1"/>
    <xf numFmtId="38" fontId="77" fillId="0" borderId="22" xfId="1" applyNumberFormat="1" applyFont="1" applyFill="1" applyBorder="1" applyProtection="1"/>
    <xf numFmtId="6" fontId="78" fillId="3" borderId="21" xfId="0" applyNumberFormat="1" applyFont="1" applyFill="1" applyBorder="1"/>
    <xf numFmtId="167" fontId="15" fillId="0" borderId="0" xfId="0" applyNumberFormat="1" applyFont="1" applyFill="1"/>
    <xf numFmtId="38" fontId="3" fillId="0" borderId="0" xfId="0" applyNumberFormat="1" applyFont="1"/>
    <xf numFmtId="166" fontId="3" fillId="0" borderId="0" xfId="0" applyNumberFormat="1" applyFont="1"/>
    <xf numFmtId="0" fontId="40" fillId="0" borderId="0" xfId="0" applyFont="1" applyFill="1"/>
    <xf numFmtId="38" fontId="2" fillId="0" borderId="0" xfId="0" applyNumberFormat="1" applyFont="1"/>
    <xf numFmtId="166" fontId="2" fillId="0" borderId="0" xfId="0" applyNumberFormat="1" applyFont="1"/>
    <xf numFmtId="0" fontId="2" fillId="0" borderId="0" xfId="0" applyFont="1" applyBorder="1"/>
    <xf numFmtId="0" fontId="3" fillId="0" borderId="0" xfId="0" applyFont="1" applyBorder="1"/>
    <xf numFmtId="166" fontId="16" fillId="0" borderId="0" xfId="1" applyNumberFormat="1" applyFont="1" applyFill="1" applyBorder="1" applyAlignment="1">
      <alignment horizontal="center" wrapText="1"/>
    </xf>
    <xf numFmtId="2" fontId="15" fillId="0" borderId="0" xfId="3" applyNumberFormat="1" applyFont="1"/>
    <xf numFmtId="2" fontId="16" fillId="0" borderId="0" xfId="3" applyNumberFormat="1" applyFont="1"/>
    <xf numFmtId="2" fontId="16" fillId="19" borderId="13" xfId="3" applyNumberFormat="1" applyFont="1" applyFill="1" applyBorder="1"/>
    <xf numFmtId="2" fontId="16" fillId="0" borderId="20" xfId="3" applyNumberFormat="1" applyFont="1" applyBorder="1" applyAlignment="1">
      <alignment wrapText="1"/>
    </xf>
    <xf numFmtId="2" fontId="16" fillId="19" borderId="17" xfId="3" applyNumberFormat="1" applyFont="1" applyFill="1" applyBorder="1"/>
    <xf numFmtId="2" fontId="15" fillId="0" borderId="41" xfId="3" applyNumberFormat="1" applyFont="1" applyBorder="1"/>
    <xf numFmtId="2" fontId="15" fillId="0" borderId="20" xfId="3" applyNumberFormat="1" applyFont="1" applyBorder="1"/>
    <xf numFmtId="0" fontId="0" fillId="0" borderId="0" xfId="0" applyFill="1" applyBorder="1" applyAlignment="1">
      <alignment horizontal="right"/>
    </xf>
    <xf numFmtId="0" fontId="0" fillId="0" borderId="0" xfId="0" applyFill="1" applyBorder="1"/>
    <xf numFmtId="10" fontId="31" fillId="0" borderId="22" xfId="1" applyNumberFormat="1" applyFont="1" applyFill="1" applyBorder="1" applyProtection="1"/>
    <xf numFmtId="175" fontId="31" fillId="0" borderId="22" xfId="1" applyNumberFormat="1" applyFont="1" applyFill="1" applyBorder="1" applyProtection="1"/>
    <xf numFmtId="10" fontId="29" fillId="8" borderId="18" xfId="1" applyNumberFormat="1" applyFont="1" applyFill="1" applyBorder="1" applyProtection="1"/>
    <xf numFmtId="175" fontId="29" fillId="8" borderId="18" xfId="1" applyNumberFormat="1" applyFont="1" applyFill="1" applyBorder="1" applyProtection="1"/>
    <xf numFmtId="10" fontId="29" fillId="0" borderId="22" xfId="1" applyNumberFormat="1" applyFont="1" applyFill="1" applyBorder="1" applyProtection="1"/>
    <xf numFmtId="175" fontId="29" fillId="0" borderId="22" xfId="1" applyNumberFormat="1" applyFont="1" applyFill="1" applyBorder="1" applyProtection="1"/>
    <xf numFmtId="10" fontId="29" fillId="17" borderId="17" xfId="1" applyNumberFormat="1" applyFont="1" applyFill="1" applyBorder="1" applyProtection="1"/>
    <xf numFmtId="175" fontId="29" fillId="24" borderId="17" xfId="1" applyNumberFormat="1" applyFont="1" applyFill="1" applyBorder="1" applyProtection="1"/>
    <xf numFmtId="0" fontId="3" fillId="17" borderId="6" xfId="0" applyFont="1" applyFill="1" applyBorder="1"/>
    <xf numFmtId="0" fontId="0" fillId="17" borderId="6" xfId="0" applyFill="1" applyBorder="1"/>
    <xf numFmtId="166" fontId="16" fillId="17" borderId="6" xfId="1" applyNumberFormat="1" applyFont="1" applyFill="1" applyBorder="1" applyAlignment="1">
      <alignment horizontal="center" wrapText="1"/>
    </xf>
    <xf numFmtId="166" fontId="3" fillId="17" borderId="6" xfId="1" applyNumberFormat="1" applyFont="1" applyFill="1" applyBorder="1" applyAlignment="1">
      <alignment horizontal="center" wrapText="1"/>
    </xf>
    <xf numFmtId="38" fontId="3" fillId="17" borderId="6" xfId="0" applyNumberFormat="1" applyFont="1" applyFill="1" applyBorder="1"/>
    <xf numFmtId="166" fontId="3" fillId="17" borderId="6" xfId="0" applyNumberFormat="1" applyFont="1" applyFill="1" applyBorder="1"/>
    <xf numFmtId="0" fontId="40" fillId="17" borderId="6" xfId="0" applyFont="1" applyFill="1" applyBorder="1"/>
    <xf numFmtId="0" fontId="5" fillId="17" borderId="6" xfId="0" applyFont="1" applyFill="1" applyBorder="1"/>
    <xf numFmtId="3" fontId="32" fillId="20" borderId="23" xfId="0" applyNumberFormat="1" applyFont="1" applyFill="1" applyBorder="1" applyAlignment="1" applyProtection="1">
      <alignment horizontal="center" wrapText="1"/>
    </xf>
    <xf numFmtId="165" fontId="33" fillId="0" borderId="0" xfId="0" applyNumberFormat="1" applyFont="1" applyBorder="1" applyAlignment="1">
      <alignment vertical="center"/>
    </xf>
    <xf numFmtId="165" fontId="29" fillId="8" borderId="42" xfId="0" applyNumberFormat="1" applyFont="1" applyFill="1" applyBorder="1" applyAlignment="1">
      <alignment horizontal="center" vertical="center" wrapText="1"/>
    </xf>
    <xf numFmtId="165" fontId="29" fillId="8" borderId="12" xfId="0" applyNumberFormat="1" applyFont="1" applyFill="1" applyBorder="1"/>
    <xf numFmtId="10" fontId="29" fillId="20" borderId="18" xfId="0" applyNumberFormat="1" applyFont="1" applyFill="1" applyBorder="1" applyAlignment="1">
      <alignment horizontal="center"/>
    </xf>
    <xf numFmtId="10" fontId="31" fillId="0" borderId="22" xfId="2" applyNumberFormat="1" applyFont="1" applyFill="1" applyBorder="1" applyAlignment="1">
      <alignment horizontal="center"/>
    </xf>
    <xf numFmtId="10" fontId="29" fillId="20" borderId="18" xfId="2" applyNumberFormat="1" applyFont="1" applyFill="1" applyBorder="1" applyAlignment="1">
      <alignment horizontal="center"/>
    </xf>
    <xf numFmtId="173" fontId="33" fillId="0" borderId="0" xfId="406" applyNumberFormat="1" applyFont="1" applyBorder="1" applyAlignment="1">
      <alignment vertical="center"/>
    </xf>
    <xf numFmtId="173" fontId="32" fillId="20" borderId="23" xfId="406" applyNumberFormat="1" applyFont="1" applyFill="1" applyBorder="1" applyAlignment="1" applyProtection="1">
      <alignment horizontal="center" wrapText="1"/>
    </xf>
    <xf numFmtId="173" fontId="29" fillId="20" borderId="13" xfId="406" applyNumberFormat="1" applyFont="1" applyFill="1" applyBorder="1"/>
    <xf numFmtId="173" fontId="31" fillId="0" borderId="41" xfId="406" applyNumberFormat="1" applyFont="1" applyFill="1" applyBorder="1"/>
    <xf numFmtId="173" fontId="31" fillId="0" borderId="20" xfId="406" applyNumberFormat="1" applyFont="1" applyFill="1" applyBorder="1"/>
    <xf numFmtId="173" fontId="33" fillId="0" borderId="0" xfId="406" applyNumberFormat="1" applyFont="1"/>
    <xf numFmtId="180" fontId="33" fillId="0" borderId="0" xfId="0" applyNumberFormat="1" applyFont="1"/>
    <xf numFmtId="180" fontId="33" fillId="0" borderId="0" xfId="0" applyNumberFormat="1" applyFont="1" applyAlignment="1"/>
    <xf numFmtId="0" fontId="32" fillId="0" borderId="0" xfId="3" applyFont="1"/>
    <xf numFmtId="168" fontId="32" fillId="0" borderId="2" xfId="0" applyNumberFormat="1" applyFont="1" applyBorder="1" applyAlignment="1" applyProtection="1">
      <alignment horizontal="left"/>
    </xf>
    <xf numFmtId="3" fontId="33" fillId="0" borderId="0" xfId="0" applyNumberFormat="1" applyFont="1" applyFill="1" applyBorder="1" applyAlignment="1">
      <alignment vertical="center"/>
    </xf>
    <xf numFmtId="3" fontId="29" fillId="20" borderId="23" xfId="0" applyNumberFormat="1" applyFont="1" applyFill="1" applyBorder="1" applyAlignment="1">
      <alignment horizontal="center" wrapText="1"/>
    </xf>
    <xf numFmtId="3" fontId="31" fillId="0" borderId="41" xfId="2" applyNumberFormat="1" applyFont="1" applyFill="1" applyBorder="1"/>
    <xf numFmtId="3" fontId="31" fillId="0" borderId="20" xfId="2" applyNumberFormat="1" applyFont="1" applyFill="1" applyBorder="1"/>
    <xf numFmtId="3" fontId="29" fillId="0" borderId="20" xfId="2" applyNumberFormat="1" applyFont="1" applyFill="1" applyBorder="1"/>
    <xf numFmtId="3" fontId="33" fillId="0" borderId="0" xfId="0" applyNumberFormat="1" applyFont="1" applyFill="1"/>
    <xf numFmtId="3" fontId="29" fillId="20" borderId="13" xfId="2" applyNumberFormat="1" applyFont="1" applyFill="1" applyBorder="1"/>
    <xf numFmtId="168" fontId="28" fillId="8" borderId="12" xfId="0" applyNumberFormat="1" applyFont="1" applyFill="1" applyBorder="1" applyAlignment="1">
      <alignment horizontal="center" vertical="center" wrapText="1"/>
    </xf>
    <xf numFmtId="168" fontId="28" fillId="8" borderId="11" xfId="0" applyNumberFormat="1" applyFont="1" applyFill="1" applyBorder="1" applyAlignment="1">
      <alignment horizontal="center" vertical="center" wrapText="1"/>
    </xf>
    <xf numFmtId="168" fontId="28" fillId="8" borderId="13" xfId="0" applyNumberFormat="1" applyFont="1" applyFill="1" applyBorder="1" applyAlignment="1">
      <alignment horizontal="center" vertical="center" wrapText="1"/>
    </xf>
    <xf numFmtId="168" fontId="28" fillId="8" borderId="12" xfId="0" applyNumberFormat="1" applyFont="1" applyFill="1" applyBorder="1" applyAlignment="1">
      <alignment horizontal="center" vertical="center"/>
    </xf>
    <xf numFmtId="168" fontId="28" fillId="8" borderId="13" xfId="0" applyNumberFormat="1" applyFont="1" applyFill="1" applyBorder="1" applyAlignment="1">
      <alignment horizontal="center" vertical="center"/>
    </xf>
    <xf numFmtId="168" fontId="28" fillId="29" borderId="12" xfId="0" applyNumberFormat="1" applyFont="1" applyFill="1" applyBorder="1" applyAlignment="1">
      <alignment horizontal="center" vertical="center" wrapText="1"/>
    </xf>
    <xf numFmtId="168" fontId="28" fillId="29" borderId="13" xfId="0" applyNumberFormat="1" applyFont="1" applyFill="1" applyBorder="1" applyAlignment="1">
      <alignment horizontal="center" vertical="center" wrapText="1"/>
    </xf>
    <xf numFmtId="0" fontId="0" fillId="0" borderId="13" xfId="0" applyBorder="1" applyAlignment="1">
      <alignment horizontal="center" vertical="center"/>
    </xf>
    <xf numFmtId="168" fontId="28" fillId="8" borderId="11" xfId="0" applyNumberFormat="1" applyFont="1" applyFill="1" applyBorder="1" applyAlignment="1">
      <alignment horizontal="center" vertical="center"/>
    </xf>
    <xf numFmtId="0" fontId="0" fillId="0" borderId="11" xfId="0" applyBorder="1" applyAlignment="1"/>
    <xf numFmtId="0" fontId="0" fillId="0" borderId="13" xfId="0" applyBorder="1" applyAlignment="1"/>
    <xf numFmtId="164" fontId="21" fillId="19" borderId="42" xfId="0" applyNumberFormat="1" applyFont="1" applyFill="1" applyBorder="1" applyAlignment="1" applyProtection="1">
      <alignment horizontal="center" vertical="center" wrapText="1"/>
    </xf>
    <xf numFmtId="164" fontId="21" fillId="19" borderId="45" xfId="0" applyNumberFormat="1" applyFont="1" applyFill="1" applyBorder="1" applyAlignment="1" applyProtection="1">
      <alignment horizontal="center" vertical="center"/>
    </xf>
    <xf numFmtId="164" fontId="21" fillId="19" borderId="41" xfId="0" applyNumberFormat="1" applyFont="1" applyFill="1" applyBorder="1" applyAlignment="1" applyProtection="1">
      <alignment horizontal="center" vertical="center"/>
    </xf>
    <xf numFmtId="164" fontId="21" fillId="19" borderId="16" xfId="0" applyNumberFormat="1" applyFont="1" applyFill="1" applyBorder="1" applyAlignment="1" applyProtection="1">
      <alignment horizontal="center" vertical="center"/>
    </xf>
    <xf numFmtId="164" fontId="21" fillId="19" borderId="14" xfId="0" applyNumberFormat="1" applyFont="1" applyFill="1" applyBorder="1" applyAlignment="1" applyProtection="1">
      <alignment horizontal="center" vertical="center"/>
    </xf>
    <xf numFmtId="164" fontId="21" fillId="19" borderId="17" xfId="0" applyNumberFormat="1" applyFont="1" applyFill="1" applyBorder="1" applyAlignment="1" applyProtection="1">
      <alignment horizontal="center" vertical="center"/>
    </xf>
    <xf numFmtId="0" fontId="18" fillId="31" borderId="12" xfId="0" applyFont="1" applyFill="1" applyBorder="1" applyAlignment="1">
      <alignment horizontal="center" vertical="center" wrapText="1"/>
    </xf>
    <xf numFmtId="0" fontId="18" fillId="31" borderId="11" xfId="0" applyFont="1" applyFill="1" applyBorder="1" applyAlignment="1">
      <alignment horizontal="center" vertical="center" wrapText="1"/>
    </xf>
    <xf numFmtId="0" fontId="18" fillId="31" borderId="13" xfId="0" applyFont="1" applyFill="1" applyBorder="1" applyAlignment="1">
      <alignment horizontal="center" vertical="center" wrapText="1"/>
    </xf>
    <xf numFmtId="0" fontId="18" fillId="31" borderId="23" xfId="0" applyFont="1" applyFill="1" applyBorder="1" applyAlignment="1">
      <alignment horizontal="center" vertical="center" wrapText="1"/>
    </xf>
    <xf numFmtId="0" fontId="18" fillId="31" borderId="19" xfId="0" applyFont="1" applyFill="1" applyBorder="1" applyAlignment="1">
      <alignment horizontal="center" vertical="center" wrapText="1"/>
    </xf>
    <xf numFmtId="0" fontId="18" fillId="20" borderId="23" xfId="0" applyFont="1" applyFill="1" applyBorder="1" applyAlignment="1">
      <alignment horizontal="center" vertical="center" wrapText="1"/>
    </xf>
    <xf numFmtId="0" fontId="18" fillId="20" borderId="19" xfId="0" applyFont="1" applyFill="1" applyBorder="1" applyAlignment="1">
      <alignment horizontal="center" vertical="center" wrapText="1"/>
    </xf>
    <xf numFmtId="0" fontId="18" fillId="20" borderId="12" xfId="0" applyFont="1" applyFill="1" applyBorder="1" applyAlignment="1">
      <alignment horizontal="center" vertical="center" wrapText="1"/>
    </xf>
    <xf numFmtId="0" fontId="18" fillId="20" borderId="11" xfId="0" applyFont="1" applyFill="1" applyBorder="1" applyAlignment="1">
      <alignment horizontal="center" vertical="center" wrapText="1"/>
    </xf>
    <xf numFmtId="0" fontId="18" fillId="20" borderId="13" xfId="0" applyFont="1" applyFill="1" applyBorder="1" applyAlignment="1">
      <alignment horizontal="center" vertical="center" wrapText="1"/>
    </xf>
    <xf numFmtId="0" fontId="18" fillId="11" borderId="23" xfId="0" applyFont="1" applyFill="1" applyBorder="1" applyAlignment="1">
      <alignment horizontal="center" vertical="center" wrapText="1"/>
    </xf>
    <xf numFmtId="0" fontId="18" fillId="11" borderId="19" xfId="0" applyFont="1" applyFill="1" applyBorder="1" applyAlignment="1">
      <alignment horizontal="center" vertical="center" wrapText="1"/>
    </xf>
    <xf numFmtId="0" fontId="18" fillId="11" borderId="12" xfId="0" applyFont="1" applyFill="1" applyBorder="1" applyAlignment="1">
      <alignment horizontal="center" vertical="center" wrapText="1"/>
    </xf>
    <xf numFmtId="0" fontId="18" fillId="11" borderId="11" xfId="0" applyFont="1" applyFill="1" applyBorder="1" applyAlignment="1">
      <alignment horizontal="center" vertical="center" wrapText="1"/>
    </xf>
    <xf numFmtId="0" fontId="18" fillId="11" borderId="13" xfId="0" applyFont="1" applyFill="1" applyBorder="1" applyAlignment="1">
      <alignment horizontal="center" vertical="center" wrapText="1"/>
    </xf>
    <xf numFmtId="0" fontId="16" fillId="17" borderId="12" xfId="0" applyFont="1" applyFill="1" applyBorder="1" applyAlignment="1">
      <alignment horizontal="center" vertical="center" wrapText="1"/>
    </xf>
    <xf numFmtId="0" fontId="16" fillId="17" borderId="13" xfId="0" applyFont="1" applyFill="1" applyBorder="1" applyAlignment="1">
      <alignment horizontal="center" vertical="center" wrapText="1"/>
    </xf>
    <xf numFmtId="0" fontId="18" fillId="12" borderId="42" xfId="0" applyFont="1" applyFill="1" applyBorder="1" applyAlignment="1">
      <alignment horizontal="center" vertical="center" wrapText="1"/>
    </xf>
    <xf numFmtId="0" fontId="18" fillId="12" borderId="45" xfId="0" applyFont="1" applyFill="1" applyBorder="1" applyAlignment="1">
      <alignment horizontal="center" vertical="center" wrapText="1"/>
    </xf>
    <xf numFmtId="0" fontId="18" fillId="12" borderId="41" xfId="0" applyFont="1" applyFill="1" applyBorder="1" applyAlignment="1">
      <alignment horizontal="center" vertical="center" wrapText="1"/>
    </xf>
    <xf numFmtId="0" fontId="18" fillId="2" borderId="42" xfId="0" applyFont="1" applyFill="1" applyBorder="1" applyAlignment="1">
      <alignment horizontal="center" vertical="center"/>
    </xf>
    <xf numFmtId="0" fontId="18" fillId="2" borderId="45" xfId="0" applyFont="1" applyFill="1" applyBorder="1" applyAlignment="1">
      <alignment horizontal="center" vertical="center"/>
    </xf>
    <xf numFmtId="0" fontId="18" fillId="2" borderId="41" xfId="0" applyFont="1" applyFill="1" applyBorder="1" applyAlignment="1">
      <alignment horizontal="center" vertical="center"/>
    </xf>
    <xf numFmtId="0" fontId="18" fillId="12" borderId="23" xfId="0" applyFont="1" applyFill="1" applyBorder="1" applyAlignment="1">
      <alignment horizontal="center" vertical="center" wrapText="1"/>
    </xf>
    <xf numFmtId="0" fontId="18" fillId="12" borderId="19" xfId="0" applyFont="1" applyFill="1" applyBorder="1" applyAlignment="1">
      <alignment horizontal="center" vertical="center" wrapText="1"/>
    </xf>
    <xf numFmtId="0" fontId="38" fillId="5" borderId="42" xfId="0" applyFont="1" applyFill="1" applyBorder="1" applyAlignment="1">
      <alignment horizontal="center" vertical="center" wrapText="1"/>
    </xf>
    <xf numFmtId="0" fontId="38" fillId="5" borderId="41" xfId="0" applyFont="1" applyFill="1" applyBorder="1" applyAlignment="1">
      <alignment horizontal="center" vertical="center" wrapText="1"/>
    </xf>
    <xf numFmtId="0" fontId="38" fillId="5" borderId="16" xfId="0" applyFont="1" applyFill="1" applyBorder="1" applyAlignment="1">
      <alignment horizontal="center" vertical="center" wrapText="1"/>
    </xf>
    <xf numFmtId="0" fontId="38" fillId="5" borderId="17"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8" fillId="12" borderId="12" xfId="0" applyFont="1" applyFill="1" applyBorder="1" applyAlignment="1">
      <alignment horizontal="center" vertical="center"/>
    </xf>
    <xf numFmtId="0" fontId="18" fillId="12" borderId="13" xfId="0" applyFont="1" applyFill="1" applyBorder="1" applyAlignment="1">
      <alignment horizontal="center" vertical="center"/>
    </xf>
    <xf numFmtId="0" fontId="18" fillId="15" borderId="42" xfId="0" applyFont="1" applyFill="1" applyBorder="1" applyAlignment="1">
      <alignment horizontal="center" vertical="center" wrapText="1"/>
    </xf>
    <xf numFmtId="0" fontId="18" fillId="15" borderId="45" xfId="0" applyFont="1" applyFill="1" applyBorder="1" applyAlignment="1">
      <alignment horizontal="center" vertical="center" wrapText="1"/>
    </xf>
    <xf numFmtId="0" fontId="18" fillId="15" borderId="41" xfId="0" applyFont="1" applyFill="1" applyBorder="1" applyAlignment="1">
      <alignment horizontal="center" vertical="center" wrapText="1"/>
    </xf>
    <xf numFmtId="0" fontId="18" fillId="15" borderId="16" xfId="0" applyFont="1" applyFill="1" applyBorder="1" applyAlignment="1">
      <alignment horizontal="center" vertical="center" wrapText="1"/>
    </xf>
    <xf numFmtId="0" fontId="18" fillId="15" borderId="14" xfId="0" applyFont="1" applyFill="1" applyBorder="1" applyAlignment="1">
      <alignment horizontal="center" vertical="center" wrapText="1"/>
    </xf>
    <xf numFmtId="0" fontId="18" fillId="15" borderId="17" xfId="0" applyFont="1" applyFill="1" applyBorder="1" applyAlignment="1">
      <alignment horizontal="center" vertical="center" wrapText="1"/>
    </xf>
    <xf numFmtId="0" fontId="18" fillId="15" borderId="12" xfId="0" applyFont="1" applyFill="1" applyBorder="1" applyAlignment="1">
      <alignment horizontal="center" vertical="center"/>
    </xf>
    <xf numFmtId="0" fontId="18" fillId="15" borderId="11" xfId="0" applyFont="1" applyFill="1" applyBorder="1" applyAlignment="1">
      <alignment horizontal="center" vertical="center"/>
    </xf>
    <xf numFmtId="0" fontId="18" fillId="15" borderId="13" xfId="0" applyFont="1" applyFill="1" applyBorder="1" applyAlignment="1">
      <alignment horizontal="center" vertical="center"/>
    </xf>
    <xf numFmtId="0" fontId="33" fillId="15" borderId="8" xfId="0" applyFont="1" applyFill="1" applyBorder="1" applyAlignment="1">
      <alignment horizontal="center" vertical="center"/>
    </xf>
    <xf numFmtId="0" fontId="33" fillId="15" borderId="32" xfId="0" applyFont="1" applyFill="1" applyBorder="1" applyAlignment="1">
      <alignment horizontal="center" vertical="center"/>
    </xf>
    <xf numFmtId="0" fontId="18" fillId="26" borderId="12" xfId="0" applyFont="1" applyFill="1" applyBorder="1" applyAlignment="1">
      <alignment horizontal="center" vertical="center"/>
    </xf>
    <xf numFmtId="0" fontId="18" fillId="26" borderId="11" xfId="0" applyFont="1" applyFill="1" applyBorder="1" applyAlignment="1">
      <alignment horizontal="center" vertical="center"/>
    </xf>
    <xf numFmtId="0" fontId="18" fillId="26" borderId="13" xfId="0" applyFont="1" applyFill="1" applyBorder="1" applyAlignment="1">
      <alignment horizontal="center" vertical="center"/>
    </xf>
    <xf numFmtId="0" fontId="33" fillId="26" borderId="8" xfId="0" applyFont="1" applyFill="1" applyBorder="1" applyAlignment="1">
      <alignment horizontal="center" vertical="center"/>
    </xf>
    <xf numFmtId="0" fontId="33" fillId="26" borderId="32" xfId="0" applyFont="1" applyFill="1" applyBorder="1" applyAlignment="1">
      <alignment horizontal="center" vertical="center"/>
    </xf>
    <xf numFmtId="0" fontId="33" fillId="15" borderId="42" xfId="0" applyFont="1" applyFill="1" applyBorder="1" applyAlignment="1">
      <alignment horizontal="center" vertical="center"/>
    </xf>
    <xf numFmtId="0" fontId="33" fillId="15" borderId="41" xfId="0" applyFont="1" applyFill="1" applyBorder="1" applyAlignment="1">
      <alignment horizontal="center" vertical="center"/>
    </xf>
    <xf numFmtId="0" fontId="33" fillId="15" borderId="12" xfId="0" applyFont="1" applyFill="1" applyBorder="1" applyAlignment="1">
      <alignment horizontal="center" vertical="center"/>
    </xf>
    <xf numFmtId="0" fontId="33" fillId="15" borderId="13" xfId="0" applyFont="1" applyFill="1" applyBorder="1" applyAlignment="1">
      <alignment horizontal="center" vertical="center"/>
    </xf>
    <xf numFmtId="0" fontId="0" fillId="0" borderId="0" xfId="0" applyBorder="1"/>
    <xf numFmtId="0" fontId="0" fillId="0" borderId="0" xfId="0"/>
    <xf numFmtId="0" fontId="32" fillId="8" borderId="12" xfId="0" applyFont="1" applyFill="1" applyBorder="1" applyAlignment="1" applyProtection="1">
      <alignment horizontal="center" wrapText="1"/>
    </xf>
    <xf numFmtId="0" fontId="32" fillId="8" borderId="11" xfId="0" applyFont="1" applyFill="1" applyBorder="1" applyAlignment="1" applyProtection="1">
      <alignment horizontal="center" wrapText="1"/>
    </xf>
    <xf numFmtId="0" fontId="32" fillId="8" borderId="13" xfId="0" applyFont="1" applyFill="1" applyBorder="1" applyAlignment="1" applyProtection="1">
      <alignment horizontal="center" wrapText="1"/>
    </xf>
    <xf numFmtId="0" fontId="16" fillId="18" borderId="12" xfId="0" applyFont="1" applyFill="1" applyBorder="1" applyAlignment="1">
      <alignment horizontal="center" wrapText="1"/>
    </xf>
    <xf numFmtId="0" fontId="16" fillId="18" borderId="13" xfId="0" applyFont="1" applyFill="1" applyBorder="1" applyAlignment="1">
      <alignment horizontal="center" wrapText="1"/>
    </xf>
    <xf numFmtId="168" fontId="16" fillId="18" borderId="12" xfId="0" applyNumberFormat="1" applyFont="1" applyFill="1" applyBorder="1" applyAlignment="1">
      <alignment horizontal="center"/>
    </xf>
    <xf numFmtId="168" fontId="16" fillId="18" borderId="13" xfId="0" applyNumberFormat="1" applyFont="1" applyFill="1" applyBorder="1" applyAlignment="1">
      <alignment horizontal="center"/>
    </xf>
    <xf numFmtId="0" fontId="16" fillId="18" borderId="42" xfId="0" applyFont="1" applyFill="1" applyBorder="1" applyAlignment="1">
      <alignment horizontal="center" vertical="center" wrapText="1"/>
    </xf>
    <xf numFmtId="0" fontId="16" fillId="18" borderId="45" xfId="0" applyFont="1" applyFill="1" applyBorder="1" applyAlignment="1">
      <alignment horizontal="center" vertical="center" wrapText="1"/>
    </xf>
    <xf numFmtId="0" fontId="16" fillId="18" borderId="41" xfId="0" applyFont="1" applyFill="1" applyBorder="1" applyAlignment="1">
      <alignment horizontal="center" vertical="center" wrapText="1"/>
    </xf>
    <xf numFmtId="0" fontId="23" fillId="19" borderId="12" xfId="3" applyFont="1" applyFill="1" applyBorder="1" applyAlignment="1">
      <alignment horizontal="center" wrapText="1"/>
    </xf>
    <xf numFmtId="0" fontId="23" fillId="19" borderId="11" xfId="3" applyFont="1" applyFill="1" applyBorder="1" applyAlignment="1">
      <alignment horizontal="center" wrapText="1"/>
    </xf>
    <xf numFmtId="0" fontId="23" fillId="19" borderId="12" xfId="3" applyFont="1" applyFill="1" applyBorder="1" applyAlignment="1">
      <alignment horizontal="center"/>
    </xf>
    <xf numFmtId="0" fontId="23" fillId="19" borderId="11" xfId="3" applyFont="1" applyFill="1" applyBorder="1" applyAlignment="1">
      <alignment horizontal="center"/>
    </xf>
    <xf numFmtId="0" fontId="23" fillId="19" borderId="13" xfId="3" applyFont="1" applyFill="1" applyBorder="1" applyAlignment="1">
      <alignment horizontal="center"/>
    </xf>
    <xf numFmtId="0" fontId="16" fillId="20" borderId="12" xfId="0" applyFont="1" applyFill="1" applyBorder="1" applyAlignment="1">
      <alignment horizontal="center" vertical="center" wrapText="1"/>
    </xf>
    <xf numFmtId="0" fontId="16" fillId="20" borderId="13" xfId="0" applyFont="1" applyFill="1" applyBorder="1" applyAlignment="1">
      <alignment horizontal="center" vertical="center" wrapText="1"/>
    </xf>
    <xf numFmtId="0" fontId="23" fillId="19" borderId="14" xfId="3" applyFont="1" applyFill="1" applyBorder="1" applyAlignment="1">
      <alignment horizontal="center" vertical="center" wrapText="1"/>
    </xf>
    <xf numFmtId="0" fontId="23" fillId="19" borderId="16" xfId="3" applyFont="1" applyFill="1" applyBorder="1" applyAlignment="1">
      <alignment horizontal="center" vertical="center" wrapText="1"/>
    </xf>
    <xf numFmtId="0" fontId="32" fillId="8" borderId="16" xfId="0" applyFont="1" applyFill="1" applyBorder="1" applyAlignment="1" applyProtection="1">
      <alignment horizontal="center" wrapText="1"/>
    </xf>
    <xf numFmtId="0" fontId="32" fillId="8" borderId="14" xfId="0" applyFont="1" applyFill="1" applyBorder="1" applyAlignment="1" applyProtection="1">
      <alignment horizontal="center" wrapText="1"/>
    </xf>
    <xf numFmtId="0" fontId="32" fillId="8" borderId="17" xfId="0" applyFont="1" applyFill="1" applyBorder="1" applyAlignment="1" applyProtection="1">
      <alignment horizontal="center" wrapText="1"/>
    </xf>
    <xf numFmtId="0" fontId="16" fillId="20" borderId="42" xfId="0" applyFont="1" applyFill="1" applyBorder="1" applyAlignment="1">
      <alignment horizontal="center" vertical="center" wrapText="1"/>
    </xf>
    <xf numFmtId="0" fontId="16" fillId="20" borderId="41" xfId="0" applyFont="1" applyFill="1" applyBorder="1" applyAlignment="1">
      <alignment horizontal="center" vertical="center" wrapText="1"/>
    </xf>
    <xf numFmtId="0" fontId="16" fillId="20" borderId="16" xfId="0" applyFont="1" applyFill="1" applyBorder="1" applyAlignment="1">
      <alignment horizontal="center" vertical="center" wrapText="1"/>
    </xf>
    <xf numFmtId="0" fontId="16" fillId="20" borderId="17" xfId="0" applyFont="1" applyFill="1" applyBorder="1" applyAlignment="1">
      <alignment horizontal="center" vertical="center" wrapText="1"/>
    </xf>
    <xf numFmtId="0" fontId="16" fillId="18" borderId="12" xfId="0" applyFont="1" applyFill="1" applyBorder="1" applyAlignment="1">
      <alignment horizontal="center" vertical="center" wrapText="1"/>
    </xf>
    <xf numFmtId="0" fontId="16" fillId="18" borderId="11" xfId="0" applyFont="1" applyFill="1" applyBorder="1" applyAlignment="1">
      <alignment horizontal="center" vertical="center" wrapText="1"/>
    </xf>
    <xf numFmtId="0" fontId="16" fillId="18" borderId="13" xfId="0" applyFont="1" applyFill="1" applyBorder="1" applyAlignment="1">
      <alignment horizontal="center" vertical="center" wrapText="1"/>
    </xf>
    <xf numFmtId="0" fontId="16" fillId="19" borderId="12" xfId="0" applyFont="1" applyFill="1" applyBorder="1" applyAlignment="1">
      <alignment horizontal="center"/>
    </xf>
    <xf numFmtId="0" fontId="16" fillId="19" borderId="13" xfId="0" applyFont="1" applyFill="1" applyBorder="1" applyAlignment="1">
      <alignment horizontal="center"/>
    </xf>
    <xf numFmtId="6" fontId="15" fillId="0" borderId="14" xfId="0" applyNumberFormat="1" applyFont="1" applyBorder="1" applyAlignment="1">
      <alignment horizontal="center"/>
    </xf>
    <xf numFmtId="0" fontId="23" fillId="19" borderId="21" xfId="3" applyFont="1" applyFill="1" applyBorder="1" applyAlignment="1">
      <alignment horizontal="center" vertical="center" wrapText="1"/>
    </xf>
    <xf numFmtId="0" fontId="23" fillId="19" borderId="0" xfId="3" applyFont="1" applyFill="1" applyBorder="1" applyAlignment="1">
      <alignment horizontal="center" vertical="center" wrapText="1"/>
    </xf>
    <xf numFmtId="0" fontId="17" fillId="18" borderId="12" xfId="0" applyFont="1" applyFill="1" applyBorder="1" applyAlignment="1">
      <alignment horizontal="center" vertical="center" wrapText="1"/>
    </xf>
    <xf numFmtId="0" fontId="17" fillId="18" borderId="11" xfId="0" applyFont="1" applyFill="1" applyBorder="1" applyAlignment="1">
      <alignment horizontal="center" vertical="center" wrapText="1"/>
    </xf>
    <xf numFmtId="0" fontId="17" fillId="18" borderId="13" xfId="0" applyFont="1" applyFill="1" applyBorder="1" applyAlignment="1">
      <alignment horizontal="center" vertical="center" wrapText="1"/>
    </xf>
    <xf numFmtId="168" fontId="16" fillId="18" borderId="12" xfId="0" applyNumberFormat="1" applyFont="1" applyFill="1" applyBorder="1" applyAlignment="1">
      <alignment horizontal="center" vertical="center"/>
    </xf>
    <xf numFmtId="168" fontId="16" fillId="18" borderId="11" xfId="0" applyNumberFormat="1" applyFont="1" applyFill="1" applyBorder="1" applyAlignment="1">
      <alignment horizontal="center" vertical="center"/>
    </xf>
    <xf numFmtId="168" fontId="16" fillId="18" borderId="13" xfId="0" applyNumberFormat="1" applyFont="1" applyFill="1" applyBorder="1" applyAlignment="1">
      <alignment horizontal="center" vertical="center"/>
    </xf>
    <xf numFmtId="169" fontId="17" fillId="19" borderId="45" xfId="0" applyNumberFormat="1" applyFont="1" applyFill="1" applyBorder="1" applyAlignment="1">
      <alignment horizontal="center" vertical="center"/>
    </xf>
    <xf numFmtId="169" fontId="17" fillId="19" borderId="41" xfId="0" applyNumberFormat="1" applyFont="1" applyFill="1" applyBorder="1" applyAlignment="1">
      <alignment horizontal="center" vertical="center"/>
    </xf>
    <xf numFmtId="169" fontId="17" fillId="19" borderId="14" xfId="0" applyNumberFormat="1" applyFont="1" applyFill="1" applyBorder="1" applyAlignment="1">
      <alignment horizontal="center" vertical="center"/>
    </xf>
    <xf numFmtId="169" fontId="17" fillId="19" borderId="17" xfId="0" applyNumberFormat="1" applyFont="1" applyFill="1" applyBorder="1" applyAlignment="1">
      <alignment horizontal="center" vertical="center"/>
    </xf>
    <xf numFmtId="49" fontId="16" fillId="19" borderId="12" xfId="0" applyNumberFormat="1" applyFont="1" applyFill="1" applyBorder="1" applyAlignment="1">
      <alignment horizontal="center" vertical="center"/>
    </xf>
    <xf numFmtId="49" fontId="16" fillId="19" borderId="11" xfId="0" applyNumberFormat="1" applyFont="1" applyFill="1" applyBorder="1" applyAlignment="1">
      <alignment horizontal="center" vertical="center"/>
    </xf>
    <xf numFmtId="49" fontId="16" fillId="19" borderId="13" xfId="0" applyNumberFormat="1" applyFont="1" applyFill="1" applyBorder="1" applyAlignment="1">
      <alignment horizontal="center" vertical="center"/>
    </xf>
    <xf numFmtId="3" fontId="15" fillId="19" borderId="12" xfId="0" applyNumberFormat="1" applyFont="1" applyFill="1" applyBorder="1" applyAlignment="1">
      <alignment horizontal="center"/>
    </xf>
    <xf numFmtId="3" fontId="15" fillId="19" borderId="11" xfId="0" applyNumberFormat="1" applyFont="1" applyFill="1" applyBorder="1" applyAlignment="1">
      <alignment horizontal="center"/>
    </xf>
    <xf numFmtId="0" fontId="17" fillId="18" borderId="42" xfId="0" applyFont="1" applyFill="1" applyBorder="1" applyAlignment="1">
      <alignment horizontal="center" vertical="center" wrapText="1"/>
    </xf>
    <xf numFmtId="0" fontId="17" fillId="18" borderId="45" xfId="0" applyFont="1" applyFill="1" applyBorder="1" applyAlignment="1">
      <alignment horizontal="center" vertical="center" wrapText="1"/>
    </xf>
    <xf numFmtId="0" fontId="17" fillId="18" borderId="41" xfId="0" applyFont="1" applyFill="1" applyBorder="1" applyAlignment="1">
      <alignment horizontal="center" vertical="center" wrapText="1"/>
    </xf>
    <xf numFmtId="3" fontId="16" fillId="20" borderId="12" xfId="0" applyNumberFormat="1" applyFont="1" applyFill="1" applyBorder="1" applyAlignment="1">
      <alignment horizontal="center" vertical="center" wrapText="1"/>
    </xf>
    <xf numFmtId="3" fontId="16" fillId="20" borderId="11" xfId="0" applyNumberFormat="1" applyFont="1" applyFill="1" applyBorder="1" applyAlignment="1">
      <alignment horizontal="center" vertical="center" wrapText="1"/>
    </xf>
    <xf numFmtId="3" fontId="16" fillId="20" borderId="13" xfId="0" applyNumberFormat="1" applyFont="1" applyFill="1" applyBorder="1" applyAlignment="1">
      <alignment horizontal="center" vertical="center" wrapText="1"/>
    </xf>
    <xf numFmtId="168" fontId="16" fillId="18" borderId="11" xfId="0" applyNumberFormat="1" applyFont="1" applyFill="1" applyBorder="1" applyAlignment="1">
      <alignment horizontal="center"/>
    </xf>
    <xf numFmtId="49" fontId="16" fillId="19" borderId="21" xfId="0" applyNumberFormat="1" applyFont="1" applyFill="1" applyBorder="1" applyAlignment="1">
      <alignment horizontal="center" vertical="center" wrapText="1"/>
    </xf>
    <xf numFmtId="49" fontId="16" fillId="19" borderId="0" xfId="0" applyNumberFormat="1" applyFont="1" applyFill="1" applyBorder="1" applyAlignment="1">
      <alignment horizontal="center" vertical="center" wrapText="1"/>
    </xf>
    <xf numFmtId="49" fontId="0" fillId="0" borderId="23" xfId="0" applyNumberFormat="1" applyBorder="1" applyAlignment="1">
      <alignment horizontal="center" vertical="center" wrapText="1"/>
    </xf>
    <xf numFmtId="49" fontId="0" fillId="0" borderId="22" xfId="0" applyNumberFormat="1" applyBorder="1" applyAlignment="1">
      <alignment horizontal="center" vertical="center" wrapText="1"/>
    </xf>
    <xf numFmtId="49" fontId="0" fillId="0" borderId="19" xfId="0" applyNumberFormat="1" applyBorder="1" applyAlignment="1">
      <alignment horizontal="center" vertical="center" wrapText="1"/>
    </xf>
    <xf numFmtId="49" fontId="0" fillId="0" borderId="42" xfId="0" applyNumberFormat="1" applyBorder="1" applyAlignment="1">
      <alignment horizontal="center" vertical="center" wrapText="1"/>
    </xf>
    <xf numFmtId="49" fontId="0" fillId="0" borderId="21" xfId="0" applyNumberFormat="1" applyBorder="1" applyAlignment="1">
      <alignment horizontal="center" vertical="center" wrapText="1"/>
    </xf>
    <xf numFmtId="49" fontId="0" fillId="0" borderId="16" xfId="0" applyNumberFormat="1" applyBorder="1" applyAlignment="1">
      <alignment horizontal="center" vertical="center" wrapText="1"/>
    </xf>
    <xf numFmtId="0" fontId="58" fillId="0" borderId="54" xfId="0" applyFont="1" applyBorder="1" applyAlignment="1">
      <alignment horizontal="center"/>
    </xf>
    <xf numFmtId="0" fontId="58" fillId="0" borderId="40" xfId="0" applyFont="1" applyBorder="1" applyAlignment="1">
      <alignment horizontal="center"/>
    </xf>
    <xf numFmtId="0" fontId="58" fillId="0" borderId="43" xfId="0" applyFont="1" applyBorder="1" applyAlignment="1">
      <alignment horizontal="center"/>
    </xf>
    <xf numFmtId="166" fontId="3" fillId="0" borderId="54" xfId="1" applyNumberFormat="1" applyFont="1" applyBorder="1" applyAlignment="1">
      <alignment horizontal="center"/>
    </xf>
    <xf numFmtId="166" fontId="3" fillId="0" borderId="40" xfId="1" applyNumberFormat="1" applyFont="1" applyBorder="1" applyAlignment="1">
      <alignment horizontal="center"/>
    </xf>
    <xf numFmtId="166" fontId="3" fillId="0" borderId="43" xfId="1" applyNumberFormat="1" applyFont="1" applyBorder="1" applyAlignment="1">
      <alignment horizontal="center"/>
    </xf>
    <xf numFmtId="166" fontId="3" fillId="17" borderId="6" xfId="1" applyNumberFormat="1" applyFont="1" applyFill="1" applyBorder="1" applyAlignment="1">
      <alignment horizontal="center"/>
    </xf>
    <xf numFmtId="166" fontId="16" fillId="17" borderId="6" xfId="1" applyNumberFormat="1" applyFont="1" applyFill="1" applyBorder="1" applyAlignment="1">
      <alignment horizontal="center" wrapText="1"/>
    </xf>
    <xf numFmtId="166" fontId="16" fillId="0" borderId="48" xfId="1" applyNumberFormat="1" applyFont="1" applyFill="1" applyBorder="1" applyAlignment="1">
      <alignment horizontal="center" wrapText="1"/>
    </xf>
    <xf numFmtId="166" fontId="16" fillId="0" borderId="44" xfId="1" applyNumberFormat="1" applyFont="1" applyFill="1" applyBorder="1" applyAlignment="1">
      <alignment horizontal="center" wrapText="1"/>
    </xf>
    <xf numFmtId="166" fontId="23" fillId="0" borderId="53" xfId="1" applyNumberFormat="1" applyFont="1" applyFill="1" applyBorder="1" applyAlignment="1">
      <alignment horizontal="center" wrapText="1"/>
    </xf>
    <xf numFmtId="166" fontId="23" fillId="0" borderId="49" xfId="1" applyNumberFormat="1" applyFont="1" applyFill="1" applyBorder="1" applyAlignment="1">
      <alignment horizontal="center" wrapText="1"/>
    </xf>
    <xf numFmtId="166" fontId="23" fillId="0" borderId="62" xfId="1" applyNumberFormat="1" applyFont="1" applyFill="1" applyBorder="1" applyAlignment="1">
      <alignment horizontal="center" wrapText="1"/>
    </xf>
    <xf numFmtId="166" fontId="23" fillId="0" borderId="37" xfId="1" applyNumberFormat="1" applyFont="1" applyFill="1" applyBorder="1" applyAlignment="1">
      <alignment horizontal="center" wrapText="1"/>
    </xf>
    <xf numFmtId="166" fontId="23" fillId="0" borderId="4" xfId="1" applyNumberFormat="1" applyFont="1" applyFill="1" applyBorder="1" applyAlignment="1">
      <alignment horizontal="center" wrapText="1"/>
    </xf>
    <xf numFmtId="166" fontId="23" fillId="0" borderId="48" xfId="1" applyNumberFormat="1" applyFont="1" applyFill="1" applyBorder="1" applyAlignment="1">
      <alignment horizontal="center" wrapText="1"/>
    </xf>
    <xf numFmtId="166" fontId="23" fillId="0" borderId="44" xfId="1" applyNumberFormat="1" applyFont="1" applyFill="1" applyBorder="1" applyAlignment="1">
      <alignment horizontal="center" wrapText="1"/>
    </xf>
    <xf numFmtId="166" fontId="16" fillId="0" borderId="53" xfId="1" applyNumberFormat="1" applyFont="1" applyFill="1" applyBorder="1" applyAlignment="1">
      <alignment horizontal="center" wrapText="1"/>
    </xf>
    <xf numFmtId="166" fontId="16" fillId="0" borderId="49" xfId="1" applyNumberFormat="1" applyFont="1" applyFill="1" applyBorder="1" applyAlignment="1">
      <alignment horizontal="center" wrapText="1"/>
    </xf>
    <xf numFmtId="166" fontId="16" fillId="0" borderId="62" xfId="1" applyNumberFormat="1" applyFont="1" applyFill="1" applyBorder="1" applyAlignment="1">
      <alignment horizontal="center" wrapText="1"/>
    </xf>
    <xf numFmtId="166" fontId="16" fillId="0" borderId="37" xfId="1" applyNumberFormat="1" applyFont="1" applyFill="1" applyBorder="1" applyAlignment="1">
      <alignment horizontal="center" wrapText="1"/>
    </xf>
    <xf numFmtId="166" fontId="16" fillId="0" borderId="4" xfId="1" applyNumberFormat="1" applyFont="1" applyFill="1" applyBorder="1" applyAlignment="1">
      <alignment horizontal="center" wrapText="1"/>
    </xf>
    <xf numFmtId="3" fontId="23" fillId="0" borderId="48" xfId="3" applyNumberFormat="1" applyFont="1" applyFill="1" applyBorder="1" applyAlignment="1">
      <alignment horizontal="center" wrapText="1"/>
    </xf>
    <xf numFmtId="3" fontId="23" fillId="0" borderId="44" xfId="3" applyNumberFormat="1" applyFont="1" applyFill="1" applyBorder="1" applyAlignment="1">
      <alignment horizontal="center" wrapText="1"/>
    </xf>
    <xf numFmtId="3" fontId="23" fillId="0" borderId="53" xfId="3" applyNumberFormat="1" applyFont="1" applyFill="1" applyBorder="1" applyAlignment="1">
      <alignment horizontal="center" wrapText="1"/>
    </xf>
    <xf numFmtId="3" fontId="23" fillId="0" borderId="49" xfId="3" applyNumberFormat="1" applyFont="1" applyFill="1" applyBorder="1" applyAlignment="1">
      <alignment horizontal="center" wrapText="1"/>
    </xf>
    <xf numFmtId="3" fontId="23" fillId="0" borderId="62" xfId="3" applyNumberFormat="1" applyFont="1" applyFill="1" applyBorder="1" applyAlignment="1">
      <alignment horizontal="center" wrapText="1"/>
    </xf>
    <xf numFmtId="3" fontId="23" fillId="0" borderId="37" xfId="3" applyNumberFormat="1" applyFont="1" applyFill="1" applyBorder="1" applyAlignment="1">
      <alignment horizontal="center" wrapText="1"/>
    </xf>
    <xf numFmtId="3" fontId="23" fillId="0" borderId="4" xfId="3" applyNumberFormat="1" applyFont="1" applyFill="1" applyBorder="1" applyAlignment="1">
      <alignment horizontal="center" wrapText="1"/>
    </xf>
    <xf numFmtId="3" fontId="64" fillId="0" borderId="10" xfId="3" applyNumberFormat="1" applyFont="1" applyFill="1" applyBorder="1" applyAlignment="1">
      <alignment horizontal="center" wrapText="1"/>
    </xf>
    <xf numFmtId="3" fontId="64" fillId="0" borderId="25" xfId="3" applyNumberFormat="1" applyFont="1" applyFill="1" applyBorder="1" applyAlignment="1">
      <alignment horizontal="center" wrapText="1"/>
    </xf>
    <xf numFmtId="3" fontId="64" fillId="0" borderId="37" xfId="3" applyNumberFormat="1" applyFont="1" applyFill="1" applyBorder="1" applyAlignment="1">
      <alignment horizontal="center" wrapText="1"/>
    </xf>
    <xf numFmtId="3" fontId="64" fillId="0" borderId="4" xfId="3" applyNumberFormat="1" applyFont="1" applyFill="1" applyBorder="1" applyAlignment="1">
      <alignment horizontal="center" wrapText="1"/>
    </xf>
    <xf numFmtId="3" fontId="64" fillId="0" borderId="26" xfId="3" applyNumberFormat="1" applyFont="1" applyFill="1" applyBorder="1" applyAlignment="1">
      <alignment horizontal="center" wrapText="1"/>
    </xf>
    <xf numFmtId="0" fontId="69" fillId="0" borderId="16" xfId="0" applyFont="1" applyBorder="1" applyAlignment="1">
      <alignment horizontal="center"/>
    </xf>
    <xf numFmtId="0" fontId="69" fillId="0" borderId="14" xfId="0" applyFont="1" applyBorder="1" applyAlignment="1">
      <alignment horizontal="center"/>
    </xf>
    <xf numFmtId="0" fontId="69" fillId="0" borderId="17" xfId="0" applyFont="1" applyBorder="1" applyAlignment="1">
      <alignment horizontal="center"/>
    </xf>
    <xf numFmtId="0" fontId="58" fillId="0" borderId="16" xfId="0" applyFont="1" applyBorder="1" applyAlignment="1">
      <alignment horizontal="center"/>
    </xf>
    <xf numFmtId="0" fontId="58" fillId="0" borderId="14" xfId="0" applyFont="1" applyBorder="1" applyAlignment="1">
      <alignment horizontal="center"/>
    </xf>
    <xf numFmtId="0" fontId="58" fillId="0" borderId="17" xfId="0" applyFont="1" applyBorder="1" applyAlignment="1">
      <alignment horizontal="center"/>
    </xf>
    <xf numFmtId="3" fontId="23" fillId="0" borderId="10" xfId="3" applyNumberFormat="1" applyFont="1" applyFill="1" applyBorder="1" applyAlignment="1">
      <alignment horizontal="center" wrapText="1"/>
    </xf>
    <xf numFmtId="3" fontId="23" fillId="0" borderId="25" xfId="3" applyNumberFormat="1" applyFont="1" applyFill="1" applyBorder="1" applyAlignment="1">
      <alignment horizontal="center" wrapText="1"/>
    </xf>
    <xf numFmtId="3" fontId="23" fillId="0" borderId="26" xfId="3" applyNumberFormat="1" applyFont="1" applyFill="1" applyBorder="1" applyAlignment="1">
      <alignment horizontal="center" wrapText="1"/>
    </xf>
    <xf numFmtId="3" fontId="23" fillId="0" borderId="5" xfId="3" applyNumberFormat="1" applyFont="1" applyFill="1" applyBorder="1" applyAlignment="1">
      <alignment horizontal="center" wrapText="1"/>
    </xf>
    <xf numFmtId="0" fontId="16" fillId="0" borderId="12"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3" xfId="0" applyFont="1" applyBorder="1" applyAlignment="1">
      <alignment horizontal="center" vertical="center" wrapText="1"/>
    </xf>
    <xf numFmtId="0" fontId="23" fillId="0" borderId="16" xfId="3" applyFont="1" applyBorder="1" applyAlignment="1">
      <alignment horizontal="center"/>
    </xf>
    <xf numFmtId="0" fontId="23" fillId="0" borderId="14" xfId="3" applyFont="1" applyBorder="1" applyAlignment="1">
      <alignment horizontal="center"/>
    </xf>
    <xf numFmtId="0" fontId="23" fillId="0" borderId="11" xfId="3" applyFont="1" applyBorder="1" applyAlignment="1">
      <alignment horizontal="center"/>
    </xf>
    <xf numFmtId="0" fontId="23" fillId="0" borderId="13" xfId="3" applyFont="1" applyBorder="1" applyAlignment="1">
      <alignment horizontal="center"/>
    </xf>
    <xf numFmtId="0" fontId="16" fillId="0" borderId="12" xfId="0" applyFont="1" applyBorder="1" applyAlignment="1">
      <alignment horizontal="center" vertical="center"/>
    </xf>
    <xf numFmtId="0" fontId="16" fillId="0" borderId="11" xfId="0" applyFont="1" applyBorder="1" applyAlignment="1">
      <alignment horizontal="center" vertical="center"/>
    </xf>
    <xf numFmtId="0" fontId="16" fillId="0" borderId="13" xfId="0" applyFont="1" applyBorder="1" applyAlignment="1">
      <alignment horizontal="center" vertical="center"/>
    </xf>
    <xf numFmtId="0" fontId="30" fillId="6" borderId="1" xfId="0" applyFont="1" applyFill="1" applyBorder="1" applyAlignment="1">
      <alignment horizontal="center"/>
    </xf>
    <xf numFmtId="0" fontId="30" fillId="6" borderId="34" xfId="0" applyFont="1" applyFill="1" applyBorder="1" applyAlignment="1">
      <alignment horizontal="center"/>
    </xf>
    <xf numFmtId="0" fontId="30" fillId="6" borderId="33" xfId="0" applyFont="1" applyFill="1" applyBorder="1" applyAlignment="1">
      <alignment horizontal="center"/>
    </xf>
    <xf numFmtId="0" fontId="16" fillId="0" borderId="0" xfId="0" applyFont="1" applyFill="1" applyBorder="1" applyAlignment="1">
      <alignment horizontal="center" vertical="center" wrapText="1"/>
    </xf>
    <xf numFmtId="0" fontId="30" fillId="0" borderId="0" xfId="0" applyFont="1" applyFill="1" applyBorder="1" applyAlignment="1">
      <alignment horizontal="center"/>
    </xf>
    <xf numFmtId="0" fontId="16" fillId="9" borderId="12" xfId="0" applyFont="1" applyFill="1" applyBorder="1" applyAlignment="1">
      <alignment horizontal="center" vertical="center" wrapText="1"/>
    </xf>
    <xf numFmtId="0" fontId="16" fillId="9" borderId="11" xfId="0" applyFont="1" applyFill="1" applyBorder="1" applyAlignment="1">
      <alignment horizontal="center" vertical="center" wrapText="1"/>
    </xf>
    <xf numFmtId="0" fontId="16" fillId="9" borderId="13" xfId="0" applyFont="1" applyFill="1" applyBorder="1" applyAlignment="1">
      <alignment horizontal="center" vertical="center" wrapText="1"/>
    </xf>
    <xf numFmtId="0" fontId="23" fillId="9" borderId="12" xfId="3" applyFont="1" applyFill="1" applyBorder="1" applyAlignment="1">
      <alignment horizontal="center"/>
    </xf>
    <xf numFmtId="0" fontId="23" fillId="9" borderId="11" xfId="3" applyFont="1" applyFill="1" applyBorder="1" applyAlignment="1">
      <alignment horizontal="center"/>
    </xf>
    <xf numFmtId="0" fontId="23" fillId="9" borderId="13" xfId="3" applyFont="1" applyFill="1" applyBorder="1" applyAlignment="1">
      <alignment horizontal="center"/>
    </xf>
    <xf numFmtId="0" fontId="16" fillId="9" borderId="14" xfId="0" applyFont="1" applyFill="1" applyBorder="1" applyAlignment="1">
      <alignment horizontal="center" vertical="center" wrapText="1"/>
    </xf>
    <xf numFmtId="0" fontId="16" fillId="9" borderId="17" xfId="0" applyFont="1" applyFill="1" applyBorder="1" applyAlignment="1">
      <alignment horizontal="center" vertical="center" wrapText="1"/>
    </xf>
    <xf numFmtId="3" fontId="23" fillId="0" borderId="57" xfId="3" applyNumberFormat="1" applyFont="1" applyFill="1" applyBorder="1" applyAlignment="1">
      <alignment horizontal="center" wrapText="1"/>
    </xf>
    <xf numFmtId="3" fontId="23" fillId="0" borderId="58" xfId="3" applyNumberFormat="1" applyFont="1" applyFill="1" applyBorder="1" applyAlignment="1">
      <alignment horizontal="center" wrapText="1"/>
    </xf>
    <xf numFmtId="0" fontId="16" fillId="9" borderId="12" xfId="0" applyFont="1" applyFill="1" applyBorder="1" applyAlignment="1">
      <alignment horizontal="left" vertical="center"/>
    </xf>
    <xf numFmtId="0" fontId="16" fillId="9" borderId="11" xfId="0" applyFont="1" applyFill="1" applyBorder="1" applyAlignment="1">
      <alignment horizontal="left" vertical="center"/>
    </xf>
    <xf numFmtId="0" fontId="16" fillId="9" borderId="13" xfId="0" applyFont="1" applyFill="1" applyBorder="1" applyAlignment="1">
      <alignment horizontal="left" vertical="center"/>
    </xf>
    <xf numFmtId="0" fontId="24" fillId="9" borderId="12" xfId="3" applyFont="1" applyFill="1" applyBorder="1" applyAlignment="1">
      <alignment horizontal="center" vertical="center"/>
    </xf>
    <xf numFmtId="0" fontId="24" fillId="9" borderId="11" xfId="3" applyFont="1" applyFill="1" applyBorder="1" applyAlignment="1">
      <alignment horizontal="center" vertical="center"/>
    </xf>
    <xf numFmtId="0" fontId="24" fillId="9" borderId="13" xfId="3" applyFont="1" applyFill="1" applyBorder="1" applyAlignment="1">
      <alignment horizontal="center" vertical="center"/>
    </xf>
    <xf numFmtId="0" fontId="16" fillId="9" borderId="12" xfId="0" applyFont="1" applyFill="1" applyBorder="1" applyAlignment="1">
      <alignment horizontal="center" vertical="center"/>
    </xf>
    <xf numFmtId="0" fontId="16" fillId="9" borderId="11" xfId="0" applyFont="1" applyFill="1" applyBorder="1" applyAlignment="1">
      <alignment horizontal="center" vertical="center"/>
    </xf>
    <xf numFmtId="0" fontId="16" fillId="9" borderId="13" xfId="0" applyFont="1" applyFill="1" applyBorder="1" applyAlignment="1">
      <alignment horizontal="center" vertical="center"/>
    </xf>
    <xf numFmtId="0" fontId="23" fillId="9" borderId="42" xfId="3" applyFont="1" applyFill="1" applyBorder="1" applyAlignment="1">
      <alignment horizontal="center"/>
    </xf>
    <xf numFmtId="0" fontId="23" fillId="9" borderId="45" xfId="3" applyFont="1" applyFill="1" applyBorder="1" applyAlignment="1">
      <alignment horizontal="center"/>
    </xf>
    <xf numFmtId="0" fontId="23" fillId="9" borderId="41" xfId="3" applyFont="1" applyFill="1" applyBorder="1" applyAlignment="1">
      <alignment horizontal="center"/>
    </xf>
    <xf numFmtId="0" fontId="55" fillId="7" borderId="42" xfId="0" applyFont="1" applyFill="1" applyBorder="1" applyAlignment="1">
      <alignment horizontal="center"/>
    </xf>
    <xf numFmtId="0" fontId="55" fillId="7" borderId="25" xfId="0" applyFont="1" applyFill="1" applyBorder="1" applyAlignment="1">
      <alignment horizontal="center"/>
    </xf>
    <xf numFmtId="0" fontId="55" fillId="7" borderId="51" xfId="0" applyFont="1" applyFill="1" applyBorder="1" applyAlignment="1">
      <alignment horizontal="center"/>
    </xf>
    <xf numFmtId="0" fontId="55" fillId="7" borderId="6" xfId="0" applyFont="1" applyFill="1" applyBorder="1" applyAlignment="1">
      <alignment horizontal="center"/>
    </xf>
    <xf numFmtId="0" fontId="55" fillId="7" borderId="48" xfId="0" applyNumberFormat="1" applyFont="1" applyFill="1" applyBorder="1" applyAlignment="1">
      <alignment horizontal="center"/>
    </xf>
    <xf numFmtId="0" fontId="55" fillId="7" borderId="25" xfId="0" applyNumberFormat="1" applyFont="1" applyFill="1" applyBorder="1" applyAlignment="1">
      <alignment horizontal="center"/>
    </xf>
    <xf numFmtId="0" fontId="55" fillId="7" borderId="26" xfId="0" applyNumberFormat="1" applyFont="1" applyFill="1" applyBorder="1" applyAlignment="1">
      <alignment horizontal="center"/>
    </xf>
    <xf numFmtId="3" fontId="55" fillId="6" borderId="48" xfId="0" applyNumberFormat="1" applyFont="1" applyFill="1" applyBorder="1" applyAlignment="1">
      <alignment horizontal="center"/>
    </xf>
    <xf numFmtId="3" fontId="55" fillId="6" borderId="49" xfId="0" applyNumberFormat="1" applyFont="1" applyFill="1" applyBorder="1" applyAlignment="1">
      <alignment horizontal="center"/>
    </xf>
    <xf numFmtId="3" fontId="55" fillId="6" borderId="44" xfId="0" applyNumberFormat="1" applyFont="1" applyFill="1" applyBorder="1" applyAlignment="1">
      <alignment horizontal="center"/>
    </xf>
    <xf numFmtId="0" fontId="55" fillId="7" borderId="47" xfId="0" applyFont="1" applyFill="1" applyBorder="1" applyAlignment="1">
      <alignment horizontal="center"/>
    </xf>
    <xf numFmtId="0" fontId="55" fillId="7" borderId="59" xfId="0" applyFont="1" applyFill="1" applyBorder="1" applyAlignment="1">
      <alignment horizontal="center"/>
    </xf>
    <xf numFmtId="0" fontId="55" fillId="7" borderId="45" xfId="0" applyNumberFormat="1" applyFont="1" applyFill="1" applyBorder="1" applyAlignment="1">
      <alignment horizontal="center"/>
    </xf>
    <xf numFmtId="0" fontId="55" fillId="7" borderId="41" xfId="0" applyNumberFormat="1" applyFont="1" applyFill="1" applyBorder="1" applyAlignment="1">
      <alignment horizontal="center"/>
    </xf>
    <xf numFmtId="0" fontId="44" fillId="7" borderId="42" xfId="0" applyFont="1" applyFill="1" applyBorder="1" applyAlignment="1">
      <alignment horizontal="center" vertical="center" wrapText="1"/>
    </xf>
    <xf numFmtId="0" fontId="44" fillId="7" borderId="45" xfId="0" applyFont="1" applyFill="1" applyBorder="1" applyAlignment="1">
      <alignment horizontal="center" vertical="center" wrapText="1"/>
    </xf>
    <xf numFmtId="0" fontId="44" fillId="7" borderId="41" xfId="0" applyFont="1" applyFill="1" applyBorder="1" applyAlignment="1">
      <alignment horizontal="center" vertical="center" wrapText="1"/>
    </xf>
    <xf numFmtId="0" fontId="44" fillId="7" borderId="21" xfId="0" applyFont="1" applyFill="1" applyBorder="1" applyAlignment="1">
      <alignment horizontal="center" vertical="center" wrapText="1"/>
    </xf>
    <xf numFmtId="0" fontId="44" fillId="7" borderId="0" xfId="0" applyFont="1" applyFill="1" applyBorder="1" applyAlignment="1">
      <alignment horizontal="center" vertical="center" wrapText="1"/>
    </xf>
    <xf numFmtId="0" fontId="44" fillId="7" borderId="20" xfId="0" applyFont="1" applyFill="1" applyBorder="1" applyAlignment="1">
      <alignment horizontal="center" vertical="center" wrapText="1"/>
    </xf>
    <xf numFmtId="0" fontId="44" fillId="7" borderId="16" xfId="0" applyFont="1" applyFill="1" applyBorder="1" applyAlignment="1">
      <alignment horizontal="center" vertical="center" wrapText="1"/>
    </xf>
    <xf numFmtId="0" fontId="44" fillId="7" borderId="14" xfId="0" applyFont="1" applyFill="1" applyBorder="1" applyAlignment="1">
      <alignment horizontal="center" vertical="center" wrapText="1"/>
    </xf>
    <xf numFmtId="0" fontId="44" fillId="7" borderId="17" xfId="0" applyFont="1" applyFill="1" applyBorder="1" applyAlignment="1">
      <alignment horizontal="center" vertical="center" wrapText="1"/>
    </xf>
    <xf numFmtId="0" fontId="16" fillId="6" borderId="42" xfId="0" applyFont="1" applyFill="1" applyBorder="1" applyAlignment="1">
      <alignment horizontal="center" vertical="center" wrapText="1"/>
    </xf>
    <xf numFmtId="0" fontId="16" fillId="6" borderId="45" xfId="0" applyFont="1" applyFill="1" applyBorder="1" applyAlignment="1">
      <alignment horizontal="center" vertical="center" wrapText="1"/>
    </xf>
    <xf numFmtId="0" fontId="16" fillId="6" borderId="41" xfId="0" applyFont="1" applyFill="1" applyBorder="1" applyAlignment="1">
      <alignment horizontal="center" vertical="center" wrapText="1"/>
    </xf>
    <xf numFmtId="0" fontId="16" fillId="6" borderId="21"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6" fillId="6" borderId="20"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16" fillId="6" borderId="14" xfId="0" applyFont="1" applyFill="1" applyBorder="1" applyAlignment="1">
      <alignment horizontal="center" vertical="center" wrapText="1"/>
    </xf>
    <xf numFmtId="0" fontId="16" fillId="6" borderId="17" xfId="0" applyFont="1" applyFill="1" applyBorder="1" applyAlignment="1">
      <alignment horizontal="center" vertical="center" wrapText="1"/>
    </xf>
    <xf numFmtId="0" fontId="17" fillId="19" borderId="12" xfId="0" applyFont="1" applyFill="1" applyBorder="1" applyAlignment="1">
      <alignment horizontal="center"/>
    </xf>
    <xf numFmtId="0" fontId="17" fillId="19" borderId="11" xfId="0" applyFont="1" applyFill="1" applyBorder="1" applyAlignment="1">
      <alignment horizontal="center"/>
    </xf>
    <xf numFmtId="0" fontId="17" fillId="19" borderId="13" xfId="0" applyFont="1" applyFill="1" applyBorder="1" applyAlignment="1">
      <alignment horizontal="center"/>
    </xf>
    <xf numFmtId="0" fontId="17" fillId="21" borderId="12" xfId="0" applyNumberFormat="1" applyFont="1" applyFill="1" applyBorder="1" applyAlignment="1">
      <alignment horizontal="center"/>
    </xf>
    <xf numFmtId="0" fontId="17" fillId="21" borderId="11" xfId="0" applyNumberFormat="1" applyFont="1" applyFill="1" applyBorder="1" applyAlignment="1">
      <alignment horizontal="center"/>
    </xf>
    <xf numFmtId="0" fontId="17" fillId="21" borderId="13" xfId="0" applyNumberFormat="1" applyFont="1" applyFill="1" applyBorder="1" applyAlignment="1">
      <alignment horizontal="center"/>
    </xf>
    <xf numFmtId="0" fontId="55" fillId="7" borderId="50" xfId="0" applyFont="1" applyFill="1" applyBorder="1" applyAlignment="1">
      <alignment horizontal="center"/>
    </xf>
    <xf numFmtId="0" fontId="55" fillId="7" borderId="15" xfId="0" applyFont="1" applyFill="1" applyBorder="1" applyAlignment="1">
      <alignment horizontal="center"/>
    </xf>
    <xf numFmtId="0" fontId="68" fillId="7" borderId="47" xfId="0" applyFont="1" applyFill="1" applyBorder="1" applyAlignment="1">
      <alignment horizontal="center"/>
    </xf>
    <xf numFmtId="0" fontId="68" fillId="7" borderId="6" xfId="0" applyFont="1" applyFill="1" applyBorder="1" applyAlignment="1">
      <alignment horizontal="center"/>
    </xf>
    <xf numFmtId="0" fontId="68" fillId="7" borderId="42" xfId="0" applyFont="1" applyFill="1" applyBorder="1" applyAlignment="1">
      <alignment horizontal="center"/>
    </xf>
    <xf numFmtId="0" fontId="68" fillId="7" borderId="25" xfId="0" applyFont="1" applyFill="1" applyBorder="1" applyAlignment="1">
      <alignment horizontal="center"/>
    </xf>
    <xf numFmtId="0" fontId="68" fillId="7" borderId="51" xfId="0" applyFont="1" applyFill="1" applyBorder="1" applyAlignment="1">
      <alignment horizontal="center"/>
    </xf>
    <xf numFmtId="0" fontId="68" fillId="7" borderId="48" xfId="0" applyNumberFormat="1" applyFont="1" applyFill="1" applyBorder="1" applyAlignment="1">
      <alignment horizontal="center"/>
    </xf>
    <xf numFmtId="0" fontId="68" fillId="7" borderId="25" xfId="0" applyNumberFormat="1" applyFont="1" applyFill="1" applyBorder="1" applyAlignment="1">
      <alignment horizontal="center"/>
    </xf>
    <xf numFmtId="0" fontId="68" fillId="7" borderId="26" xfId="0" applyNumberFormat="1" applyFont="1" applyFill="1" applyBorder="1" applyAlignment="1">
      <alignment horizontal="center"/>
    </xf>
    <xf numFmtId="3" fontId="68" fillId="6" borderId="48" xfId="0" applyNumberFormat="1" applyFont="1" applyFill="1" applyBorder="1" applyAlignment="1">
      <alignment horizontal="center"/>
    </xf>
    <xf numFmtId="3" fontId="68" fillId="6" borderId="49" xfId="0" applyNumberFormat="1" applyFont="1" applyFill="1" applyBorder="1" applyAlignment="1">
      <alignment horizontal="center"/>
    </xf>
    <xf numFmtId="3" fontId="68" fillId="6" borderId="44" xfId="0" applyNumberFormat="1" applyFont="1" applyFill="1" applyBorder="1" applyAlignment="1">
      <alignment horizontal="center"/>
    </xf>
    <xf numFmtId="0" fontId="68" fillId="7" borderId="45" xfId="0" applyNumberFormat="1" applyFont="1" applyFill="1" applyBorder="1" applyAlignment="1">
      <alignment horizontal="center"/>
    </xf>
    <xf numFmtId="0" fontId="68" fillId="7" borderId="41" xfId="0" applyNumberFormat="1" applyFont="1" applyFill="1" applyBorder="1" applyAlignment="1">
      <alignment horizontal="center"/>
    </xf>
    <xf numFmtId="0" fontId="68" fillId="7" borderId="59" xfId="0" applyFont="1" applyFill="1" applyBorder="1" applyAlignment="1">
      <alignment horizontal="center"/>
    </xf>
    <xf numFmtId="0" fontId="68" fillId="7" borderId="50" xfId="0" applyFont="1" applyFill="1" applyBorder="1" applyAlignment="1">
      <alignment horizontal="center"/>
    </xf>
    <xf numFmtId="0" fontId="68" fillId="7" borderId="15" xfId="0" applyFont="1" applyFill="1" applyBorder="1" applyAlignment="1">
      <alignment horizontal="center"/>
    </xf>
    <xf numFmtId="0" fontId="22" fillId="7" borderId="27" xfId="0" applyFont="1" applyFill="1" applyBorder="1" applyAlignment="1">
      <alignment horizontal="center"/>
    </xf>
    <xf numFmtId="0" fontId="22" fillId="7" borderId="6" xfId="0" applyFont="1" applyFill="1" applyBorder="1" applyAlignment="1">
      <alignment horizontal="center"/>
    </xf>
    <xf numFmtId="0" fontId="22" fillId="7" borderId="10" xfId="0" applyFont="1" applyFill="1" applyBorder="1" applyAlignment="1">
      <alignment horizontal="center"/>
    </xf>
    <xf numFmtId="0" fontId="22" fillId="7" borderId="25" xfId="0" applyFont="1" applyFill="1" applyBorder="1" applyAlignment="1">
      <alignment horizontal="center"/>
    </xf>
    <xf numFmtId="0" fontId="22" fillId="7" borderId="25" xfId="0" applyNumberFormat="1" applyFont="1" applyFill="1" applyBorder="1" applyAlignment="1">
      <alignment horizontal="center"/>
    </xf>
    <xf numFmtId="0" fontId="22" fillId="7" borderId="26" xfId="0" applyNumberFormat="1" applyFont="1" applyFill="1" applyBorder="1" applyAlignment="1">
      <alignment horizontal="center"/>
    </xf>
    <xf numFmtId="3" fontId="22" fillId="6" borderId="48" xfId="0" applyNumberFormat="1" applyFont="1" applyFill="1" applyBorder="1" applyAlignment="1">
      <alignment horizontal="center"/>
    </xf>
    <xf numFmtId="3" fontId="22" fillId="6" borderId="49" xfId="0" applyNumberFormat="1" applyFont="1" applyFill="1" applyBorder="1" applyAlignment="1">
      <alignment horizontal="center"/>
    </xf>
    <xf numFmtId="3" fontId="22" fillId="6" borderId="44" xfId="0" applyNumberFormat="1" applyFont="1" applyFill="1" applyBorder="1" applyAlignment="1">
      <alignment horizontal="center"/>
    </xf>
    <xf numFmtId="0" fontId="22" fillId="7" borderId="45" xfId="0" applyNumberFormat="1" applyFont="1" applyFill="1" applyBorder="1" applyAlignment="1">
      <alignment horizontal="center"/>
    </xf>
    <xf numFmtId="0" fontId="22" fillId="7" borderId="41" xfId="0" applyNumberFormat="1" applyFont="1" applyFill="1" applyBorder="1" applyAlignment="1">
      <alignment horizontal="center"/>
    </xf>
    <xf numFmtId="0" fontId="22" fillId="7" borderId="47" xfId="0" applyFont="1" applyFill="1" applyBorder="1" applyAlignment="1">
      <alignment horizontal="center"/>
    </xf>
    <xf numFmtId="0" fontId="22" fillId="7" borderId="59" xfId="0" applyFont="1" applyFill="1" applyBorder="1" applyAlignment="1">
      <alignment horizontal="center"/>
    </xf>
    <xf numFmtId="37" fontId="22" fillId="7" borderId="54" xfId="0" applyNumberFormat="1" applyFont="1" applyFill="1" applyBorder="1" applyAlignment="1">
      <alignment horizontal="center"/>
    </xf>
    <xf numFmtId="37" fontId="22" fillId="7" borderId="40" xfId="0" applyNumberFormat="1" applyFont="1" applyFill="1" applyBorder="1" applyAlignment="1">
      <alignment horizontal="center"/>
    </xf>
    <xf numFmtId="37" fontId="22" fillId="7" borderId="60" xfId="0" applyNumberFormat="1" applyFont="1" applyFill="1" applyBorder="1" applyAlignment="1">
      <alignment horizontal="center"/>
    </xf>
    <xf numFmtId="0" fontId="22" fillId="7" borderId="42" xfId="0" applyFont="1" applyFill="1" applyBorder="1" applyAlignment="1">
      <alignment horizontal="center"/>
    </xf>
    <xf numFmtId="0" fontId="22" fillId="7" borderId="50" xfId="0" applyFont="1" applyFill="1" applyBorder="1" applyAlignment="1">
      <alignment horizontal="center"/>
    </xf>
    <xf numFmtId="0" fontId="22" fillId="7" borderId="51" xfId="0" applyFont="1" applyFill="1" applyBorder="1" applyAlignment="1">
      <alignment horizontal="center"/>
    </xf>
    <xf numFmtId="0" fontId="22" fillId="7" borderId="15" xfId="0" applyFont="1" applyFill="1" applyBorder="1" applyAlignment="1">
      <alignment horizontal="center"/>
    </xf>
    <xf numFmtId="0" fontId="21" fillId="19" borderId="12" xfId="0" applyFont="1" applyFill="1" applyBorder="1" applyAlignment="1">
      <alignment horizontal="center"/>
    </xf>
    <xf numFmtId="0" fontId="21" fillId="19" borderId="11" xfId="0" applyFont="1" applyFill="1" applyBorder="1" applyAlignment="1">
      <alignment horizontal="center"/>
    </xf>
    <xf numFmtId="0" fontId="21" fillId="19" borderId="13" xfId="0" applyFont="1" applyFill="1" applyBorder="1" applyAlignment="1">
      <alignment horizontal="center"/>
    </xf>
    <xf numFmtId="0" fontId="21" fillId="21" borderId="12" xfId="0" applyNumberFormat="1" applyFont="1" applyFill="1" applyBorder="1" applyAlignment="1">
      <alignment horizontal="center"/>
    </xf>
    <xf numFmtId="0" fontId="21" fillId="21" borderId="11" xfId="0" applyNumberFormat="1" applyFont="1" applyFill="1" applyBorder="1" applyAlignment="1">
      <alignment horizontal="center"/>
    </xf>
    <xf numFmtId="0" fontId="21" fillId="21" borderId="13" xfId="0" applyNumberFormat="1" applyFont="1" applyFill="1" applyBorder="1" applyAlignment="1">
      <alignment horizontal="center"/>
    </xf>
    <xf numFmtId="0" fontId="21" fillId="18" borderId="23" xfId="0" applyFont="1" applyFill="1" applyBorder="1" applyAlignment="1">
      <alignment horizontal="center" vertical="center"/>
    </xf>
    <xf numFmtId="0" fontId="21" fillId="18" borderId="22" xfId="0" applyFont="1" applyFill="1" applyBorder="1" applyAlignment="1">
      <alignment horizontal="center" vertical="center"/>
    </xf>
    <xf numFmtId="0" fontId="21" fillId="18" borderId="19" xfId="0" applyFont="1" applyFill="1" applyBorder="1" applyAlignment="1">
      <alignment horizontal="center" vertical="center"/>
    </xf>
    <xf numFmtId="0" fontId="22" fillId="7" borderId="48" xfId="0" applyNumberFormat="1" applyFont="1" applyFill="1" applyBorder="1" applyAlignment="1">
      <alignment horizontal="center"/>
    </xf>
    <xf numFmtId="0" fontId="22" fillId="7" borderId="49" xfId="0" applyNumberFormat="1" applyFont="1" applyFill="1" applyBorder="1" applyAlignment="1">
      <alignment horizontal="center"/>
    </xf>
    <xf numFmtId="0" fontId="22" fillId="7" borderId="44" xfId="0" applyNumberFormat="1" applyFont="1" applyFill="1" applyBorder="1" applyAlignment="1">
      <alignment horizontal="center"/>
    </xf>
    <xf numFmtId="0" fontId="21" fillId="18" borderId="42" xfId="367" applyFont="1" applyFill="1" applyBorder="1" applyAlignment="1">
      <alignment horizontal="center" vertical="center" wrapText="1"/>
    </xf>
    <xf numFmtId="0" fontId="21" fillId="18" borderId="45" xfId="367" applyFont="1" applyFill="1" applyBorder="1" applyAlignment="1">
      <alignment horizontal="center" vertical="center" wrapText="1"/>
    </xf>
    <xf numFmtId="0" fontId="21" fillId="18" borderId="41" xfId="367" applyFont="1" applyFill="1" applyBorder="1" applyAlignment="1">
      <alignment horizontal="center" vertical="center" wrapText="1"/>
    </xf>
    <xf numFmtId="0" fontId="21" fillId="18" borderId="21" xfId="367" applyFont="1" applyFill="1" applyBorder="1" applyAlignment="1">
      <alignment horizontal="center" vertical="center" wrapText="1"/>
    </xf>
    <xf numFmtId="0" fontId="21" fillId="18" borderId="0" xfId="367" applyFont="1" applyFill="1" applyBorder="1" applyAlignment="1">
      <alignment horizontal="center" vertical="center" wrapText="1"/>
    </xf>
    <xf numFmtId="0" fontId="21" fillId="18" borderId="20" xfId="367" applyFont="1" applyFill="1" applyBorder="1" applyAlignment="1">
      <alignment horizontal="center" vertical="center" wrapText="1"/>
    </xf>
    <xf numFmtId="0" fontId="21" fillId="18" borderId="16" xfId="367" applyFont="1" applyFill="1" applyBorder="1" applyAlignment="1">
      <alignment horizontal="center" vertical="center" wrapText="1"/>
    </xf>
    <xf numFmtId="0" fontId="21" fillId="18" borderId="14" xfId="367" applyFont="1" applyFill="1" applyBorder="1" applyAlignment="1">
      <alignment horizontal="center" vertical="center" wrapText="1"/>
    </xf>
    <xf numFmtId="0" fontId="21" fillId="18" borderId="17" xfId="367" applyFont="1" applyFill="1" applyBorder="1" applyAlignment="1">
      <alignment horizontal="center" vertical="center" wrapText="1"/>
    </xf>
    <xf numFmtId="0" fontId="23" fillId="18" borderId="23" xfId="367" applyFont="1" applyFill="1" applyBorder="1" applyAlignment="1">
      <alignment horizontal="center" vertical="center" wrapText="1"/>
    </xf>
    <xf numFmtId="0" fontId="23" fillId="18" borderId="22" xfId="367" applyFont="1" applyFill="1" applyBorder="1" applyAlignment="1">
      <alignment horizontal="center" vertical="center" wrapText="1"/>
    </xf>
    <xf numFmtId="0" fontId="24" fillId="18" borderId="16" xfId="367" applyFont="1" applyFill="1" applyBorder="1" applyAlignment="1">
      <alignment horizontal="center" vertical="center" wrapText="1"/>
    </xf>
    <xf numFmtId="0" fontId="24" fillId="18" borderId="14" xfId="367" applyFont="1" applyFill="1" applyBorder="1" applyAlignment="1">
      <alignment horizontal="center" vertical="center" wrapText="1"/>
    </xf>
    <xf numFmtId="0" fontId="0" fillId="0" borderId="14" xfId="0" applyBorder="1" applyAlignment="1">
      <alignment horizontal="center" vertical="center" wrapText="1"/>
    </xf>
    <xf numFmtId="0" fontId="23" fillId="21" borderId="23" xfId="367" applyFont="1" applyFill="1" applyBorder="1" applyAlignment="1">
      <alignment horizontal="center" vertical="center" wrapText="1"/>
    </xf>
    <xf numFmtId="0" fontId="23" fillId="21" borderId="19" xfId="367" applyFont="1" applyFill="1" applyBorder="1" applyAlignment="1">
      <alignment horizontal="center" vertical="center" wrapText="1"/>
    </xf>
    <xf numFmtId="0" fontId="26" fillId="20" borderId="23" xfId="367" applyFont="1" applyFill="1" applyBorder="1" applyAlignment="1">
      <alignment horizontal="center" vertical="center" wrapText="1"/>
    </xf>
    <xf numFmtId="0" fontId="26" fillId="20" borderId="22" xfId="367" applyFont="1" applyFill="1" applyBorder="1" applyAlignment="1">
      <alignment horizontal="center" vertical="center" wrapText="1"/>
    </xf>
    <xf numFmtId="0" fontId="26" fillId="20" borderId="19" xfId="367" applyFont="1" applyFill="1" applyBorder="1" applyAlignment="1">
      <alignment horizontal="center" vertical="center" wrapText="1"/>
    </xf>
    <xf numFmtId="0" fontId="23" fillId="20" borderId="42" xfId="367" applyFont="1" applyFill="1" applyBorder="1" applyAlignment="1">
      <alignment horizontal="center" vertical="center" wrapText="1"/>
    </xf>
    <xf numFmtId="0" fontId="23" fillId="20" borderId="16" xfId="367" applyFont="1" applyFill="1" applyBorder="1" applyAlignment="1">
      <alignment horizontal="center" vertical="center" wrapText="1"/>
    </xf>
    <xf numFmtId="0" fontId="26" fillId="21" borderId="23" xfId="367" applyFont="1" applyFill="1" applyBorder="1" applyAlignment="1">
      <alignment horizontal="center" vertical="center" wrapText="1"/>
    </xf>
    <xf numFmtId="0" fontId="26" fillId="21" borderId="22" xfId="367" applyFont="1" applyFill="1" applyBorder="1" applyAlignment="1">
      <alignment horizontal="center" vertical="center" wrapText="1"/>
    </xf>
    <xf numFmtId="0" fontId="26" fillId="21" borderId="19" xfId="367" applyFont="1" applyFill="1" applyBorder="1" applyAlignment="1">
      <alignment horizontal="center" vertical="center" wrapText="1"/>
    </xf>
    <xf numFmtId="0" fontId="3" fillId="19" borderId="12" xfId="0" applyFont="1" applyFill="1" applyBorder="1" applyAlignment="1">
      <alignment horizontal="center" vertical="center"/>
    </xf>
    <xf numFmtId="0" fontId="3" fillId="19" borderId="11" xfId="0" applyFont="1" applyFill="1" applyBorder="1" applyAlignment="1">
      <alignment horizontal="center" vertical="center"/>
    </xf>
    <xf numFmtId="0" fontId="3" fillId="19" borderId="13" xfId="0" applyFont="1" applyFill="1" applyBorder="1" applyAlignment="1">
      <alignment horizontal="center" vertical="center"/>
    </xf>
    <xf numFmtId="3" fontId="3" fillId="19" borderId="23" xfId="3" applyNumberFormat="1" applyFont="1" applyFill="1" applyBorder="1" applyAlignment="1">
      <alignment horizontal="center" wrapText="1"/>
    </xf>
    <xf numFmtId="3" fontId="3" fillId="19" borderId="22" xfId="3" applyNumberFormat="1" applyFont="1" applyFill="1" applyBorder="1" applyAlignment="1">
      <alignment horizontal="center" wrapText="1"/>
    </xf>
    <xf numFmtId="3" fontId="40" fillId="19" borderId="23" xfId="3" applyNumberFormat="1" applyFont="1" applyFill="1" applyBorder="1" applyAlignment="1">
      <alignment horizontal="center" wrapText="1"/>
    </xf>
    <xf numFmtId="3" fontId="40" fillId="19" borderId="22" xfId="3" applyNumberFormat="1" applyFont="1" applyFill="1" applyBorder="1" applyAlignment="1">
      <alignment horizontal="center" wrapText="1"/>
    </xf>
    <xf numFmtId="0" fontId="40" fillId="19" borderId="12" xfId="0" applyFont="1" applyFill="1" applyBorder="1" applyAlignment="1">
      <alignment horizontal="center" vertical="center"/>
    </xf>
    <xf numFmtId="0" fontId="40" fillId="19" borderId="11" xfId="0" applyFont="1" applyFill="1" applyBorder="1" applyAlignment="1">
      <alignment horizontal="center" vertical="center"/>
    </xf>
    <xf numFmtId="0" fontId="40" fillId="19" borderId="13" xfId="0" applyFont="1" applyFill="1" applyBorder="1" applyAlignment="1">
      <alignment horizontal="center" vertical="center"/>
    </xf>
    <xf numFmtId="0" fontId="16" fillId="2" borderId="12"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23" fillId="19" borderId="12" xfId="3" applyFont="1" applyFill="1" applyBorder="1" applyAlignment="1">
      <alignment horizontal="center" vertical="center" wrapText="1"/>
    </xf>
    <xf numFmtId="0" fontId="23" fillId="19" borderId="11" xfId="3" applyFont="1" applyFill="1" applyBorder="1" applyAlignment="1">
      <alignment horizontal="center" vertical="center" wrapText="1"/>
    </xf>
    <xf numFmtId="0" fontId="23" fillId="19" borderId="13" xfId="3" applyFont="1" applyFill="1" applyBorder="1" applyAlignment="1">
      <alignment horizontal="center" vertical="center" wrapText="1"/>
    </xf>
    <xf numFmtId="0" fontId="23" fillId="19" borderId="13" xfId="3" applyFont="1" applyFill="1" applyBorder="1" applyAlignment="1">
      <alignment horizontal="center" wrapText="1"/>
    </xf>
    <xf numFmtId="166" fontId="16" fillId="0" borderId="0" xfId="1" applyNumberFormat="1" applyFont="1" applyFill="1" applyBorder="1" applyAlignment="1">
      <alignment horizontal="center" wrapText="1"/>
    </xf>
    <xf numFmtId="166" fontId="3" fillId="0" borderId="0" xfId="1" applyNumberFormat="1" applyFont="1" applyBorder="1" applyAlignment="1">
      <alignment horizontal="center"/>
    </xf>
    <xf numFmtId="0" fontId="23" fillId="19" borderId="12" xfId="0" applyFont="1" applyFill="1" applyBorder="1" applyAlignment="1">
      <alignment horizontal="center" wrapText="1"/>
    </xf>
    <xf numFmtId="0" fontId="23" fillId="19" borderId="13" xfId="0" applyFont="1" applyFill="1" applyBorder="1" applyAlignment="1">
      <alignment horizontal="center" wrapText="1"/>
    </xf>
    <xf numFmtId="0" fontId="24" fillId="19" borderId="42" xfId="3" applyFont="1" applyFill="1" applyBorder="1" applyAlignment="1">
      <alignment horizontal="center" vertical="center" wrapText="1"/>
    </xf>
    <xf numFmtId="0" fontId="24" fillId="19" borderId="45" xfId="3" applyFont="1" applyFill="1" applyBorder="1" applyAlignment="1">
      <alignment horizontal="center" vertical="center" wrapText="1"/>
    </xf>
    <xf numFmtId="0" fontId="24" fillId="19" borderId="41" xfId="3" applyFont="1" applyFill="1" applyBorder="1" applyAlignment="1">
      <alignment horizontal="center" vertical="center" wrapText="1"/>
    </xf>
    <xf numFmtId="0" fontId="24" fillId="19" borderId="16" xfId="3" applyFont="1" applyFill="1" applyBorder="1" applyAlignment="1">
      <alignment horizontal="center" vertical="center" wrapText="1"/>
    </xf>
    <xf numFmtId="0" fontId="24" fillId="19" borderId="14" xfId="3" applyFont="1" applyFill="1" applyBorder="1" applyAlignment="1">
      <alignment horizontal="center" vertical="center" wrapText="1"/>
    </xf>
    <xf numFmtId="0" fontId="24" fillId="19" borderId="17" xfId="3" applyFont="1" applyFill="1" applyBorder="1" applyAlignment="1">
      <alignment horizontal="center" vertical="center" wrapText="1"/>
    </xf>
  </cellXfs>
  <cellStyles count="407">
    <cellStyle name="Comma" xfId="1" builtinId="3"/>
    <cellStyle name="Comma 2" xfId="360" xr:uid="{00000000-0005-0000-0000-000001000000}"/>
    <cellStyle name="Comma 2 2" xfId="361" xr:uid="{00000000-0005-0000-0000-000002000000}"/>
    <cellStyle name="Comma 2 2 2" xfId="372" xr:uid="{00000000-0005-0000-0000-000003000000}"/>
    <cellStyle name="Comma 2 3" xfId="370" xr:uid="{00000000-0005-0000-0000-000004000000}"/>
    <cellStyle name="Comma 2 4" xfId="373" xr:uid="{00000000-0005-0000-0000-000005000000}"/>
    <cellStyle name="Comma 2 5" xfId="374" xr:uid="{00000000-0005-0000-0000-000006000000}"/>
    <cellStyle name="Comma 3" xfId="362" xr:uid="{00000000-0005-0000-0000-000007000000}"/>
    <cellStyle name="Comma 3 2" xfId="371" xr:uid="{00000000-0005-0000-0000-000008000000}"/>
    <cellStyle name="Comma 4" xfId="375" xr:uid="{00000000-0005-0000-0000-000009000000}"/>
    <cellStyle name="Comma 4 2" xfId="376" xr:uid="{00000000-0005-0000-0000-00000A000000}"/>
    <cellStyle name="Comma 4 3" xfId="377" xr:uid="{00000000-0005-0000-0000-00000B000000}"/>
    <cellStyle name="Comma 4 4" xfId="403" xr:uid="{00000000-0005-0000-0000-00000C000000}"/>
    <cellStyle name="Comma 5" xfId="378" xr:uid="{00000000-0005-0000-0000-00000D000000}"/>
    <cellStyle name="Comma 6" xfId="379" xr:uid="{00000000-0005-0000-0000-00000E000000}"/>
    <cellStyle name="Currency" xfId="406" builtinId="4"/>
    <cellStyle name="Currency 2" xfId="363" xr:uid="{00000000-0005-0000-0000-00000F000000}"/>
    <cellStyle name="Currency 2 2" xfId="380" xr:uid="{00000000-0005-0000-0000-000010000000}"/>
    <cellStyle name="Currency 2 2 2" xfId="381" xr:uid="{00000000-0005-0000-0000-000011000000}"/>
    <cellStyle name="Currency 2 3" xfId="382" xr:uid="{00000000-0005-0000-0000-000012000000}"/>
    <cellStyle name="Currency 2 4" xfId="383" xr:uid="{00000000-0005-0000-0000-000013000000}"/>
    <cellStyle name="Currency 2 5" xfId="384" xr:uid="{00000000-0005-0000-0000-000014000000}"/>
    <cellStyle name="Currency 3" xfId="364" xr:uid="{00000000-0005-0000-0000-000015000000}"/>
    <cellStyle name="Currency 3 2" xfId="385" xr:uid="{00000000-0005-0000-0000-000016000000}"/>
    <cellStyle name="Currency 4" xfId="386" xr:uid="{00000000-0005-0000-0000-000017000000}"/>
    <cellStyle name="Currency 5" xfId="387" xr:uid="{00000000-0005-0000-0000-000018000000}"/>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Normal" xfId="0" builtinId="0"/>
    <cellStyle name="Normal 2" xfId="3" xr:uid="{00000000-0005-0000-0000-00007E010000}"/>
    <cellStyle name="Normal 2 2" xfId="365" xr:uid="{00000000-0005-0000-0000-00007F010000}"/>
    <cellStyle name="Normal 2 3" xfId="388" xr:uid="{00000000-0005-0000-0000-000080010000}"/>
    <cellStyle name="Normal 2 3 2" xfId="404" xr:uid="{00000000-0005-0000-0000-000081010000}"/>
    <cellStyle name="Normal 2 4" xfId="389" xr:uid="{00000000-0005-0000-0000-000082010000}"/>
    <cellStyle name="Normal 2 5" xfId="390" xr:uid="{00000000-0005-0000-0000-000083010000}"/>
    <cellStyle name="Normal 2 6" xfId="391" xr:uid="{00000000-0005-0000-0000-000084010000}"/>
    <cellStyle name="Normal 3" xfId="366" xr:uid="{00000000-0005-0000-0000-000085010000}"/>
    <cellStyle name="Normal 3 2" xfId="392" xr:uid="{00000000-0005-0000-0000-000086010000}"/>
    <cellStyle name="Normal 3 3" xfId="393" xr:uid="{00000000-0005-0000-0000-000087010000}"/>
    <cellStyle name="Normal 4" xfId="367" xr:uid="{00000000-0005-0000-0000-000088010000}"/>
    <cellStyle name="Normal 4 2" xfId="394" xr:uid="{00000000-0005-0000-0000-000089010000}"/>
    <cellStyle name="Normal 5" xfId="369" xr:uid="{00000000-0005-0000-0000-00008A010000}"/>
    <cellStyle name="Normal 5 2" xfId="405" xr:uid="{00000000-0005-0000-0000-00008B010000}"/>
    <cellStyle name="Percent" xfId="2" builtinId="5"/>
    <cellStyle name="Percent 2" xfId="368" xr:uid="{00000000-0005-0000-0000-00008D010000}"/>
    <cellStyle name="Percent 2 2" xfId="395" xr:uid="{00000000-0005-0000-0000-00008E010000}"/>
    <cellStyle name="Percent 2 2 2" xfId="396" xr:uid="{00000000-0005-0000-0000-00008F010000}"/>
    <cellStyle name="Percent 2 3" xfId="397" xr:uid="{00000000-0005-0000-0000-000090010000}"/>
    <cellStyle name="Percent 2 4" xfId="398" xr:uid="{00000000-0005-0000-0000-000091010000}"/>
    <cellStyle name="Percent 3" xfId="399" xr:uid="{00000000-0005-0000-0000-000092010000}"/>
    <cellStyle name="Percent 3 2" xfId="400" xr:uid="{00000000-0005-0000-0000-000093010000}"/>
    <cellStyle name="Percent 4" xfId="401" xr:uid="{00000000-0005-0000-0000-000094010000}"/>
    <cellStyle name="Percent 5" xfId="402" xr:uid="{00000000-0005-0000-0000-000095010000}"/>
  </cellStyles>
  <dxfs count="22">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color rgb="FF9C0006"/>
      </font>
    </dxf>
    <dxf>
      <font>
        <color rgb="FF9C0006"/>
      </font>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s>
  <tableStyles count="0" defaultTableStyle="TableStyleMedium2" defaultPivotStyle="PivotStyleMedium9"/>
  <colors>
    <mruColors>
      <color rgb="FFFF5F27"/>
      <color rgb="FFFFFF75"/>
      <color rgb="FF00FF00"/>
      <color rgb="FFFF4343"/>
      <color rgb="FFFFFFE5"/>
      <color rgb="FFCCFF99"/>
      <color rgb="FF003300"/>
      <color rgb="FFECFD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Palatino Linotype" panose="02040502050505030304" pitchFamily="18" charset="0"/>
                <a:ea typeface="+mn-ea"/>
                <a:cs typeface="+mn-cs"/>
              </a:defRPr>
            </a:pPr>
            <a:r>
              <a:rPr lang="en-US" sz="1800" b="1"/>
              <a:t>Change in Formula I&amp;G Funding From FY22 to FY23 </a:t>
            </a:r>
          </a:p>
        </c:rich>
      </c:tx>
      <c:layout>
        <c:manualLayout>
          <c:xMode val="edge"/>
          <c:yMode val="edge"/>
          <c:x val="0.222330960055307"/>
          <c:y val="4.2130526033972498E-3"/>
        </c:manualLayout>
      </c:layout>
      <c:overlay val="0"/>
      <c:spPr>
        <a:noFill/>
        <a:ln>
          <a:solidFill>
            <a:schemeClr val="tx1"/>
          </a:solidFill>
        </a:ln>
        <a:effectLst/>
      </c:spPr>
    </c:title>
    <c:autoTitleDeleted val="0"/>
    <c:plotArea>
      <c:layout>
        <c:manualLayout>
          <c:layoutTarget val="inner"/>
          <c:xMode val="edge"/>
          <c:yMode val="edge"/>
          <c:x val="0.11371008101709328"/>
          <c:y val="0.12749864975328098"/>
          <c:w val="0.89224508110533596"/>
          <c:h val="0.80497527094827503"/>
        </c:manualLayout>
      </c:layout>
      <c:barChart>
        <c:barDir val="col"/>
        <c:grouping val="stacked"/>
        <c:varyColors val="0"/>
        <c:ser>
          <c:idx val="0"/>
          <c:order val="0"/>
          <c:tx>
            <c:strRef>
              <c:f>'Step1- Set % New $ and Outcomes'!$G$40</c:f>
              <c:strCache>
                <c:ptCount val="1"/>
                <c:pt idx="0">
                  <c:v>FY22 Base</c:v>
                </c:pt>
              </c:strCache>
            </c:strRef>
          </c:tx>
          <c:spPr>
            <a:solidFill>
              <a:schemeClr val="accent1"/>
            </a:solidFill>
            <a:ln>
              <a:solidFill>
                <a:schemeClr val="tx1"/>
              </a:solidFill>
            </a:ln>
            <a:effectLst/>
          </c:spPr>
          <c:invertIfNegative val="0"/>
          <c:dLbls>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'Step1- Set % New $ and Outcomes'!$H$39:$I$39</c:f>
              <c:strCache>
                <c:ptCount val="2"/>
                <c:pt idx="0">
                  <c:v>FY22 Formula I&amp;G - Includes Comp and ERB adds</c:v>
                </c:pt>
                <c:pt idx="1">
                  <c:v>FY23 Formula I&amp;G</c:v>
                </c:pt>
              </c:strCache>
            </c:strRef>
          </c:cat>
          <c:val>
            <c:numRef>
              <c:f>'Step1- Set % New $ and Outcomes'!$H$40:$I$40</c:f>
              <c:numCache>
                <c:formatCode>"$"#,##0_);[Red]\("$"#,##0\)</c:formatCode>
                <c:ptCount val="2"/>
                <c:pt idx="0">
                  <c:v>636132300</c:v>
                </c:pt>
                <c:pt idx="1">
                  <c:v>636132300</c:v>
                </c:pt>
              </c:numCache>
            </c:numRef>
          </c:val>
          <c:extLst>
            <c:ext xmlns:c16="http://schemas.microsoft.com/office/drawing/2014/chart" uri="{C3380CC4-5D6E-409C-BE32-E72D297353CC}">
              <c16:uniqueId val="{00000000-F653-6244-A723-E3C81FBCB2C2}"/>
            </c:ext>
          </c:extLst>
        </c:ser>
        <c:ser>
          <c:idx val="1"/>
          <c:order val="1"/>
          <c:tx>
            <c:strRef>
              <c:f>'Step1- Set % New $ and Outcomes'!$G$41</c:f>
              <c:strCache>
                <c:ptCount val="1"/>
                <c:pt idx="0">
                  <c:v>Base Redistributed by Outcomes</c:v>
                </c:pt>
              </c:strCache>
            </c:strRef>
          </c:tx>
          <c:spPr>
            <a:solidFill>
              <a:srgbClr val="92D050"/>
            </a:solidFill>
            <a:ln>
              <a:solidFill>
                <a:schemeClr val="tx1"/>
              </a:solidFill>
            </a:ln>
            <a:effectLst/>
          </c:spPr>
          <c:invertIfNegative val="0"/>
          <c:cat>
            <c:strRef>
              <c:f>'Step1- Set % New $ and Outcomes'!$H$39:$I$39</c:f>
              <c:strCache>
                <c:ptCount val="2"/>
                <c:pt idx="0">
                  <c:v>FY22 Formula I&amp;G - Includes Comp and ERB adds</c:v>
                </c:pt>
                <c:pt idx="1">
                  <c:v>FY23 Formula I&amp;G</c:v>
                </c:pt>
              </c:strCache>
            </c:strRef>
          </c:cat>
          <c:val>
            <c:numRef>
              <c:f>'Step1- Set % New $ and Outcomes'!$H$41:$I$41</c:f>
              <c:numCache>
                <c:formatCode>"$"#,##0_);[Red]\("$"#,##0\)</c:formatCode>
                <c:ptCount val="2"/>
                <c:pt idx="0" formatCode="General">
                  <c:v>0</c:v>
                </c:pt>
                <c:pt idx="1">
                  <c:v>0</c:v>
                </c:pt>
              </c:numCache>
            </c:numRef>
          </c:val>
          <c:extLst>
            <c:ext xmlns:c16="http://schemas.microsoft.com/office/drawing/2014/chart" uri="{C3380CC4-5D6E-409C-BE32-E72D297353CC}">
              <c16:uniqueId val="{00000002-F653-6244-A723-E3C81FBCB2C2}"/>
            </c:ext>
          </c:extLst>
        </c:ser>
        <c:ser>
          <c:idx val="2"/>
          <c:order val="2"/>
          <c:tx>
            <c:strRef>
              <c:f>'Step1- Set % New $ and Outcomes'!$G$42</c:f>
              <c:strCache>
                <c:ptCount val="1"/>
                <c:pt idx="0">
                  <c:v>New Money</c:v>
                </c:pt>
              </c:strCache>
            </c:strRef>
          </c:tx>
          <c:spPr>
            <a:solidFill>
              <a:srgbClr val="FFC000"/>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A1FE-4478-AAC4-C2A562205A3C}"/>
                </c:ext>
              </c:extLst>
            </c:dLbl>
            <c:dLbl>
              <c:idx val="1"/>
              <c:layout>
                <c:manualLayout>
                  <c:x val="0"/>
                  <c:y val="-3.2483222117374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FE-4478-AAC4-C2A562205A3C}"/>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'Step1- Set % New $ and Outcomes'!$H$39:$I$39</c:f>
              <c:strCache>
                <c:ptCount val="2"/>
                <c:pt idx="0">
                  <c:v>FY22 Formula I&amp;G - Includes Comp and ERB adds</c:v>
                </c:pt>
                <c:pt idx="1">
                  <c:v>FY23 Formula I&amp;G</c:v>
                </c:pt>
              </c:strCache>
            </c:strRef>
          </c:cat>
          <c:val>
            <c:numRef>
              <c:f>'Step1- Set % New $ and Outcomes'!$H$42:$I$42</c:f>
              <c:numCache>
                <c:formatCode>"$"#,##0_);[Red]\("$"#,##0\)</c:formatCode>
                <c:ptCount val="2"/>
                <c:pt idx="0" formatCode="General">
                  <c:v>0</c:v>
                </c:pt>
                <c:pt idx="1">
                  <c:v>15903307.5</c:v>
                </c:pt>
              </c:numCache>
            </c:numRef>
          </c:val>
          <c:extLst>
            <c:ext xmlns:c16="http://schemas.microsoft.com/office/drawing/2014/chart" uri="{C3380CC4-5D6E-409C-BE32-E72D297353CC}">
              <c16:uniqueId val="{00000003-F653-6244-A723-E3C81FBCB2C2}"/>
            </c:ext>
          </c:extLst>
        </c:ser>
        <c:dLbls>
          <c:showLegendKey val="0"/>
          <c:showVal val="0"/>
          <c:showCatName val="0"/>
          <c:showSerName val="0"/>
          <c:showPercent val="0"/>
          <c:showBubbleSize val="0"/>
        </c:dLbls>
        <c:gapWidth val="150"/>
        <c:overlap val="100"/>
        <c:axId val="239329440"/>
        <c:axId val="239328264"/>
      </c:barChart>
      <c:catAx>
        <c:axId val="23932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Palatino Linotype" panose="02040502050505030304" pitchFamily="18" charset="0"/>
                <a:ea typeface="+mn-ea"/>
                <a:cs typeface="+mn-cs"/>
              </a:defRPr>
            </a:pPr>
            <a:endParaRPr lang="en-US"/>
          </a:p>
        </c:txPr>
        <c:crossAx val="239328264"/>
        <c:crosses val="autoZero"/>
        <c:auto val="1"/>
        <c:lblAlgn val="ctr"/>
        <c:lblOffset val="100"/>
        <c:noMultiLvlLbl val="0"/>
      </c:catAx>
      <c:valAx>
        <c:axId val="239328264"/>
        <c:scaling>
          <c:orientation val="minMax"/>
          <c:min val="0"/>
        </c:scaling>
        <c:delete val="0"/>
        <c:axPos val="l"/>
        <c:majorGridlines>
          <c:spPr>
            <a:ln w="9525" cap="flat" cmpd="sng" algn="ctr">
              <a:solidFill>
                <a:schemeClr val="bg1">
                  <a:lumMod val="6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Palatino Linotype" panose="02040502050505030304" pitchFamily="18" charset="0"/>
                <a:ea typeface="+mn-ea"/>
                <a:cs typeface="+mn-cs"/>
              </a:defRPr>
            </a:pPr>
            <a:endParaRPr lang="en-US"/>
          </a:p>
        </c:txPr>
        <c:crossAx val="239329440"/>
        <c:crosses val="autoZero"/>
        <c:crossBetween val="between"/>
      </c:valAx>
      <c:spPr>
        <a:noFill/>
        <a:ln>
          <a:noFill/>
        </a:ln>
        <a:effectLst/>
      </c:spPr>
    </c:plotArea>
    <c:legend>
      <c:legendPos val="b"/>
      <c:layout>
        <c:manualLayout>
          <c:xMode val="edge"/>
          <c:yMode val="edge"/>
          <c:x val="0.21742933523628799"/>
          <c:y val="0.95266413126930605"/>
          <c:w val="0.62281372397966195"/>
          <c:h val="3.8265573946113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Palatino Linotype" panose="02040502050505030304" pitchFamily="18" charset="0"/>
              <a:ea typeface="+mn-ea"/>
              <a:cs typeface="+mn-cs"/>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solidFill>
            <a:schemeClr val="tx1"/>
          </a:solidFill>
          <a:latin typeface="Palatino Linotype" panose="0204050205050503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Palatino Linotype" panose="02040502050505030304" pitchFamily="18" charset="0"/>
                <a:ea typeface="+mn-ea"/>
                <a:cs typeface="+mn-cs"/>
              </a:defRPr>
            </a:pPr>
            <a:r>
              <a:rPr lang="en-US" b="1"/>
              <a:t>State I&amp;G Funding Through the Funding Formula: </a:t>
            </a:r>
          </a:p>
          <a:p>
            <a:pPr>
              <a:defRPr b="1"/>
            </a:pPr>
            <a:r>
              <a:rPr lang="en-US" b="1"/>
              <a:t>What will go through the FY23 Formula.  </a:t>
            </a:r>
          </a:p>
        </c:rich>
      </c:tx>
      <c:overlay val="0"/>
      <c:spPr>
        <a:noFill/>
        <a:ln>
          <a:solidFill>
            <a:schemeClr val="tx1"/>
          </a:solidFill>
        </a:ln>
        <a:effectLst/>
      </c:spPr>
      <c:txPr>
        <a:bodyPr rot="0" spcFirstLastPara="1" vertOverflow="ellipsis" vert="horz" wrap="square" anchor="ctr" anchorCtr="1"/>
        <a:lstStyle/>
        <a:p>
          <a:pPr>
            <a:defRPr sz="1440" b="1" i="0" u="none" strike="noStrike" kern="1200" spc="0" baseline="0">
              <a:solidFill>
                <a:schemeClr val="tx1"/>
              </a:solidFill>
              <a:latin typeface="Palatino Linotype" panose="02040502050505030304" pitchFamily="18" charset="0"/>
              <a:ea typeface="+mn-ea"/>
              <a:cs typeface="+mn-cs"/>
            </a:defRPr>
          </a:pPr>
          <a:endParaRPr lang="en-US"/>
        </a:p>
      </c:txPr>
    </c:title>
    <c:autoTitleDeleted val="0"/>
    <c:plotArea>
      <c:layout>
        <c:manualLayout>
          <c:layoutTarget val="inner"/>
          <c:xMode val="edge"/>
          <c:yMode val="edge"/>
          <c:x val="0.367821815800702"/>
          <c:y val="0.16239301626414601"/>
          <c:w val="0.351132719554202"/>
          <c:h val="0.63688948791310995"/>
        </c:manualLayout>
      </c:layout>
      <c:pieChart>
        <c:varyColors val="1"/>
        <c:ser>
          <c:idx val="0"/>
          <c:order val="0"/>
          <c:explosion val="1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7AE-4744-AA39-63A4D02844B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7AE-4744-AA39-63A4D02844B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7AE-4744-AA39-63A4D02844B1}"/>
              </c:ext>
            </c:extLst>
          </c:dPt>
          <c:dLbls>
            <c:dLbl>
              <c:idx val="0"/>
              <c:layout>
                <c:manualLayout>
                  <c:x val="1.47135298277104E-2"/>
                  <c:y val="-8.4187809857101198E-2"/>
                </c:manualLayout>
              </c:layout>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Palatino Linotype" panose="02040502050505030304" pitchFamily="18" charset="0"/>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15:layout>
                    <c:manualLayout>
                      <c:w val="0.17687045016134001"/>
                      <c:h val="0.18288808493532899"/>
                    </c:manualLayout>
                  </c15:layout>
                </c:ext>
                <c:ext xmlns:c16="http://schemas.microsoft.com/office/drawing/2014/chart" uri="{C3380CC4-5D6E-409C-BE32-E72D297353CC}">
                  <c16:uniqueId val="{00000001-97AE-4744-AA39-63A4D02844B1}"/>
                </c:ext>
              </c:extLst>
            </c:dLbl>
            <c:dLbl>
              <c:idx val="1"/>
              <c:layout>
                <c:manualLayout>
                  <c:x val="-4.2050867820113698E-2"/>
                  <c:y val="-1.38778026017982E-2"/>
                </c:manualLayout>
              </c:layout>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Palatino Linotype" panose="02040502050505030304" pitchFamily="18" charset="0"/>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15:layout>
                    <c:manualLayout>
                      <c:w val="0.18983221982888601"/>
                      <c:h val="0.16730331292982201"/>
                    </c:manualLayout>
                  </c15:layout>
                </c:ext>
                <c:ext xmlns:c16="http://schemas.microsoft.com/office/drawing/2014/chart" uri="{C3380CC4-5D6E-409C-BE32-E72D297353CC}">
                  <c16:uniqueId val="{00000003-97AE-4744-AA39-63A4D02844B1}"/>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Palatino Linotype" panose="02040502050505030304" pitchFamily="18" charset="0"/>
                    <a:ea typeface="+mn-ea"/>
                    <a:cs typeface="+mn-cs"/>
                  </a:defRPr>
                </a:pPr>
                <a:endParaRPr lang="en-US"/>
              </a:p>
            </c:txPr>
            <c:dLblPos val="outEnd"/>
            <c:showLegendKey val="0"/>
            <c:showVal val="1"/>
            <c:showCatName val="0"/>
            <c:showSerName val="0"/>
            <c:showPercent val="1"/>
            <c:showBubbleSize val="0"/>
            <c:showLeaderLines val="1"/>
            <c:leaderLines>
              <c:spPr>
                <a:ln w="9525" cap="flat" cmpd="sng" algn="ctr">
                  <a:solidFill>
                    <a:schemeClr val="bg1"/>
                  </a:solidFill>
                  <a:round/>
                </a:ln>
                <a:effectLst/>
              </c:spPr>
            </c:leaderLines>
            <c:extLst>
              <c:ext xmlns:c15="http://schemas.microsoft.com/office/drawing/2012/chart" uri="{CE6537A1-D6FC-4f65-9D91-7224C49458BB}"/>
            </c:extLst>
          </c:dLbls>
          <c:cat>
            <c:strRef>
              <c:f>'Step2- $ for Outcome Measures'!$C$4:$C$8</c:f>
              <c:strCache>
                <c:ptCount val="3"/>
                <c:pt idx="0">
                  <c:v>Protected FY22 Base Funding</c:v>
                </c:pt>
                <c:pt idx="1">
                  <c:v>"Performance Funding" (New Money + Redistributed FY22 Base Amount - using new  IPA calculations)</c:v>
                </c:pt>
                <c:pt idx="2">
                  <c:v>Workload Correction</c:v>
                </c:pt>
              </c:strCache>
            </c:strRef>
          </c:cat>
          <c:val>
            <c:numRef>
              <c:f>'Step2- $ for Outcome Measures'!$D$4:$D$8</c:f>
              <c:numCache>
                <c:formatCode>"$"#,##0</c:formatCode>
                <c:ptCount val="3"/>
                <c:pt idx="0">
                  <c:v>636132300</c:v>
                </c:pt>
                <c:pt idx="1">
                  <c:v>19083969</c:v>
                </c:pt>
                <c:pt idx="2" formatCode="&quot;$&quot;#,##0_);[Red]\(&quot;$&quot;#,##0\)">
                  <c:v>3180661.5</c:v>
                </c:pt>
              </c:numCache>
            </c:numRef>
          </c:val>
          <c:extLst>
            <c:ext xmlns:c16="http://schemas.microsoft.com/office/drawing/2014/chart" uri="{C3380CC4-5D6E-409C-BE32-E72D297353CC}">
              <c16:uniqueId val="{00000006-97AE-4744-AA39-63A4D02844B1}"/>
            </c:ext>
          </c:extLst>
        </c:ser>
        <c:dLbls>
          <c:showLegendKey val="0"/>
          <c:showVal val="0"/>
          <c:showCatName val="0"/>
          <c:showSerName val="0"/>
          <c:showPercent val="0"/>
          <c:showBubbleSize val="0"/>
          <c:showLeaderLines val="1"/>
        </c:dLbls>
        <c:firstSliceAng val="102"/>
      </c:pieChart>
      <c:spPr>
        <a:noFill/>
        <a:ln>
          <a:noFill/>
        </a:ln>
        <a:effectLst/>
      </c:spPr>
    </c:plotArea>
    <c:legend>
      <c:legendPos val="b"/>
      <c:layout>
        <c:manualLayout>
          <c:xMode val="edge"/>
          <c:yMode val="edge"/>
          <c:x val="2.9725965602957701E-2"/>
          <c:y val="0.75877975896301897"/>
          <c:w val="0.95791673428165403"/>
          <c:h val="0.2210691775175339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Palatino Linotype" panose="02040502050505030304" pitchFamily="18" charset="0"/>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sz="1200">
          <a:solidFill>
            <a:schemeClr val="tx1"/>
          </a:solidFill>
          <a:latin typeface="Palatino Linotype" panose="0204050205050503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Palatino Linotype" panose="02040502050505030304" pitchFamily="18" charset="0"/>
                <a:ea typeface="+mn-ea"/>
                <a:cs typeface="+mn-cs"/>
              </a:defRPr>
            </a:pPr>
            <a:r>
              <a:rPr lang="en-US" sz="1600"/>
              <a:t>Distribution of FY23</a:t>
            </a:r>
          </a:p>
          <a:p>
            <a:pPr>
              <a:defRPr sz="1600"/>
            </a:pPr>
            <a:r>
              <a:rPr lang="en-US" sz="1600"/>
              <a:t> Outcome Measures Funding  </a:t>
            </a:r>
          </a:p>
        </c:rich>
      </c:tx>
      <c:layout>
        <c:manualLayout>
          <c:xMode val="edge"/>
          <c:yMode val="edge"/>
          <c:x val="0.34979568156462609"/>
          <c:y val="8.5897400533430646E-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spc="0" baseline="0">
              <a:solidFill>
                <a:schemeClr val="tx1"/>
              </a:solidFill>
              <a:latin typeface="Palatino Linotype" panose="02040502050505030304" pitchFamily="18" charset="0"/>
              <a:ea typeface="+mn-ea"/>
              <a:cs typeface="+mn-cs"/>
            </a:defRPr>
          </a:pPr>
          <a:endParaRPr lang="en-US"/>
        </a:p>
      </c:txPr>
    </c:title>
    <c:autoTitleDeleted val="0"/>
    <c:plotArea>
      <c:layout>
        <c:manualLayout>
          <c:layoutTarget val="inner"/>
          <c:xMode val="edge"/>
          <c:yMode val="edge"/>
          <c:x val="0.27898810521025302"/>
          <c:y val="0.17023786824853199"/>
          <c:w val="0.44958865248226998"/>
          <c:h val="0.71067264573990996"/>
        </c:manualLayout>
      </c:layout>
      <c:pieChart>
        <c:varyColors val="1"/>
        <c:ser>
          <c:idx val="0"/>
          <c:order val="0"/>
          <c:spPr>
            <a:ln>
              <a:noFill/>
            </a:ln>
          </c:spPr>
          <c:dPt>
            <c:idx val="0"/>
            <c:bubble3D val="0"/>
            <c:spPr>
              <a:solidFill>
                <a:srgbClr val="7030A0"/>
              </a:solidFill>
              <a:ln w="19050">
                <a:noFill/>
              </a:ln>
              <a:effectLst/>
            </c:spPr>
            <c:extLst>
              <c:ext xmlns:c16="http://schemas.microsoft.com/office/drawing/2014/chart" uri="{C3380CC4-5D6E-409C-BE32-E72D297353CC}">
                <c16:uniqueId val="{00000001-D6CA-0C40-9D25-6B9BFD5920DC}"/>
              </c:ext>
            </c:extLst>
          </c:dPt>
          <c:dPt>
            <c:idx val="1"/>
            <c:bubble3D val="0"/>
            <c:spPr>
              <a:solidFill>
                <a:schemeClr val="accent3"/>
              </a:solidFill>
              <a:ln w="19050">
                <a:noFill/>
              </a:ln>
              <a:effectLst/>
            </c:spPr>
            <c:extLst>
              <c:ext xmlns:c16="http://schemas.microsoft.com/office/drawing/2014/chart" uri="{C3380CC4-5D6E-409C-BE32-E72D297353CC}">
                <c16:uniqueId val="{00000003-D6CA-0C40-9D25-6B9BFD5920DC}"/>
              </c:ext>
            </c:extLst>
          </c:dPt>
          <c:dPt>
            <c:idx val="2"/>
            <c:bubble3D val="0"/>
            <c:spPr>
              <a:solidFill>
                <a:srgbClr val="006666"/>
              </a:solidFill>
              <a:ln w="19050">
                <a:noFill/>
              </a:ln>
              <a:effectLst/>
            </c:spPr>
            <c:extLst>
              <c:ext xmlns:c16="http://schemas.microsoft.com/office/drawing/2014/chart" uri="{C3380CC4-5D6E-409C-BE32-E72D297353CC}">
                <c16:uniqueId val="{00000005-D6CA-0C40-9D25-6B9BFD5920DC}"/>
              </c:ext>
            </c:extLst>
          </c:dPt>
          <c:dPt>
            <c:idx val="3"/>
            <c:bubble3D val="0"/>
            <c:spPr>
              <a:solidFill>
                <a:srgbClr val="002060"/>
              </a:solidFill>
              <a:ln w="19050">
                <a:noFill/>
              </a:ln>
              <a:effectLst/>
            </c:spPr>
            <c:extLst>
              <c:ext xmlns:c16="http://schemas.microsoft.com/office/drawing/2014/chart" uri="{C3380CC4-5D6E-409C-BE32-E72D297353CC}">
                <c16:uniqueId val="{00000007-D6CA-0C40-9D25-6B9BFD5920DC}"/>
              </c:ext>
            </c:extLst>
          </c:dPt>
          <c:dPt>
            <c:idx val="4"/>
            <c:bubble3D val="0"/>
            <c:spPr>
              <a:solidFill>
                <a:schemeClr val="accent2">
                  <a:lumMod val="75000"/>
                </a:schemeClr>
              </a:solidFill>
              <a:ln w="19050">
                <a:noFill/>
              </a:ln>
              <a:effectLst/>
            </c:spPr>
            <c:extLst>
              <c:ext xmlns:c16="http://schemas.microsoft.com/office/drawing/2014/chart" uri="{C3380CC4-5D6E-409C-BE32-E72D297353CC}">
                <c16:uniqueId val="{00000009-D6CA-0C40-9D25-6B9BFD5920DC}"/>
              </c:ext>
            </c:extLst>
          </c:dPt>
          <c:dPt>
            <c:idx val="5"/>
            <c:bubble3D val="0"/>
            <c:spPr>
              <a:solidFill>
                <a:srgbClr val="C00000"/>
              </a:solidFill>
              <a:ln w="19050">
                <a:noFill/>
              </a:ln>
              <a:effectLst/>
            </c:spPr>
            <c:extLst>
              <c:ext xmlns:c16="http://schemas.microsoft.com/office/drawing/2014/chart" uri="{C3380CC4-5D6E-409C-BE32-E72D297353CC}">
                <c16:uniqueId val="{0000000B-D6CA-0C40-9D25-6B9BFD5920DC}"/>
              </c:ext>
            </c:extLst>
          </c:dPt>
          <c:dLbls>
            <c:dLbl>
              <c:idx val="0"/>
              <c:layout>
                <c:manualLayout>
                  <c:x val="5.67375886524821E-3"/>
                  <c:y val="-5.4807538258742002E-17"/>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CA-0C40-9D25-6B9BFD5920DC}"/>
                </c:ext>
              </c:extLst>
            </c:dLbl>
            <c:dLbl>
              <c:idx val="1"/>
              <c:layout>
                <c:manualLayout>
                  <c:x val="-7.3758865248227001E-2"/>
                  <c:y val="5.979073243647239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CA-0C40-9D25-6B9BFD5920DC}"/>
                </c:ext>
              </c:extLst>
            </c:dLbl>
            <c:dLbl>
              <c:idx val="2"/>
              <c:layout>
                <c:manualLayout>
                  <c:x val="5.0784955274281091E-2"/>
                  <c:y val="8.222432864349951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CA-0C40-9D25-6B9BFD5920DC}"/>
                </c:ext>
              </c:extLst>
            </c:dLbl>
            <c:dLbl>
              <c:idx val="3"/>
              <c:layout>
                <c:manualLayout>
                  <c:x val="-1.5130023640662099E-2"/>
                  <c:y val="-3.587443946188349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CA-0C40-9D25-6B9BFD5920DC}"/>
                </c:ext>
              </c:extLst>
            </c:dLbl>
            <c:dLbl>
              <c:idx val="5"/>
              <c:layout>
                <c:manualLayout>
                  <c:x val="-9.4562647754137807E-3"/>
                  <c:y val="-2.9895366218236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6CA-0C40-9D25-6B9BFD5920DC}"/>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Palatino Linotype" panose="02040502050505030304" pitchFamily="18" charset="0"/>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'Step2- $ for Outcome Measures'!$C$16:$C$20</c:f>
              <c:strCache>
                <c:ptCount val="5"/>
                <c:pt idx="0">
                  <c:v>Total Awards </c:v>
                </c:pt>
                <c:pt idx="1">
                  <c:v>STEMH Awards</c:v>
                </c:pt>
                <c:pt idx="2">
                  <c:v>Awards to Financially At-Risk Students </c:v>
                </c:pt>
                <c:pt idx="3">
                  <c:v>End of Course Student Credit Hours (EOC SCH)</c:v>
                </c:pt>
                <c:pt idx="4">
                  <c:v>Sector Mission Measures</c:v>
                </c:pt>
              </c:strCache>
            </c:strRef>
          </c:cat>
          <c:val>
            <c:numRef>
              <c:f>'Step2- $ for Outcome Measures'!$D$16:$D$20</c:f>
              <c:numCache>
                <c:formatCode>0.00%</c:formatCode>
                <c:ptCount val="5"/>
                <c:pt idx="0">
                  <c:v>0.33</c:v>
                </c:pt>
                <c:pt idx="1">
                  <c:v>0.13500000000000001</c:v>
                </c:pt>
                <c:pt idx="2">
                  <c:v>0.185</c:v>
                </c:pt>
                <c:pt idx="3">
                  <c:v>0.15</c:v>
                </c:pt>
                <c:pt idx="4">
                  <c:v>0.2</c:v>
                </c:pt>
              </c:numCache>
            </c:numRef>
          </c:val>
          <c:extLst>
            <c:ext xmlns:c16="http://schemas.microsoft.com/office/drawing/2014/chart" uri="{C3380CC4-5D6E-409C-BE32-E72D297353CC}">
              <c16:uniqueId val="{0000000C-D6CA-0C40-9D25-6B9BFD5920DC}"/>
            </c:ext>
          </c:extLst>
        </c:ser>
        <c:dLbls>
          <c:showLegendKey val="0"/>
          <c:showVal val="0"/>
          <c:showCatName val="0"/>
          <c:showSerName val="0"/>
          <c:showPercent val="0"/>
          <c:showBubbleSize val="0"/>
          <c:showLeaderLines val="0"/>
        </c:dLbls>
        <c:firstSliceAng val="225"/>
      </c:pieChart>
      <c:spPr>
        <a:noFill/>
        <a:ln>
          <a:noFill/>
        </a:ln>
        <a:effectLst/>
      </c:spPr>
    </c:plotArea>
    <c:plotVisOnly val="1"/>
    <c:dispBlanksAs val="zero"/>
    <c:showDLblsOverMax val="0"/>
  </c:chart>
  <c:spPr>
    <a:solidFill>
      <a:schemeClr val="bg1"/>
    </a:solidFill>
    <a:ln w="9525" cap="flat" cmpd="sng" algn="ctr">
      <a:solidFill>
        <a:schemeClr val="tx1"/>
      </a:solidFill>
      <a:round/>
    </a:ln>
    <a:effectLst/>
  </c:spPr>
  <c:txPr>
    <a:bodyPr/>
    <a:lstStyle/>
    <a:p>
      <a:pPr>
        <a:defRPr sz="900">
          <a:solidFill>
            <a:schemeClr val="tx1"/>
          </a:solidFill>
          <a:latin typeface="Palatino Linotype" panose="02040502050505030304"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Palatino Linotype" panose="02040502050505030304" pitchFamily="18" charset="0"/>
                <a:ea typeface="+mn-ea"/>
                <a:cs typeface="+mn-cs"/>
              </a:defRPr>
            </a:pPr>
            <a:r>
              <a:rPr lang="en-US"/>
              <a:t>Distribution of Total Sector Mission Measure Funding </a:t>
            </a:r>
          </a:p>
        </c:rich>
      </c:tx>
      <c:layout>
        <c:manualLayout>
          <c:xMode val="edge"/>
          <c:yMode val="edge"/>
          <c:x val="0.19595998198969899"/>
          <c:y val="4.178536262037590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spc="0" baseline="0">
              <a:solidFill>
                <a:schemeClr val="tx1"/>
              </a:solidFill>
              <a:latin typeface="Palatino Linotype" panose="02040502050505030304" pitchFamily="18" charset="0"/>
              <a:ea typeface="+mn-ea"/>
              <a:cs typeface="+mn-cs"/>
            </a:defRPr>
          </a:pPr>
          <a:endParaRPr lang="en-US"/>
        </a:p>
      </c:txPr>
    </c:title>
    <c:autoTitleDeleted val="0"/>
    <c:plotArea>
      <c:layout>
        <c:manualLayout>
          <c:layoutTarget val="inner"/>
          <c:xMode val="edge"/>
          <c:yMode val="edge"/>
          <c:x val="0.306336624239962"/>
          <c:y val="0.15608732273375001"/>
          <c:w val="0.39848435263583698"/>
          <c:h val="0.813997707637659"/>
        </c:manualLayout>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99BF-DA4D-8F60-805EFA5FF568}"/>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99BF-DA4D-8F60-805EFA5FF568}"/>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99BF-DA4D-8F60-805EFA5FF568}"/>
              </c:ext>
            </c:extLst>
          </c:dPt>
          <c:dPt>
            <c:idx val="3"/>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7-99BF-DA4D-8F60-805EFA5FF568}"/>
              </c:ext>
            </c:extLst>
          </c:dPt>
          <c:dLbls>
            <c:dLbl>
              <c:idx val="2"/>
              <c:layout>
                <c:manualLayout>
                  <c:x val="3.7192003719200002E-3"/>
                  <c:y val="0"/>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BF-DA4D-8F60-805EFA5FF568}"/>
                </c:ext>
              </c:extLst>
            </c:dLbl>
            <c:dLbl>
              <c:idx val="3"/>
              <c:layout>
                <c:manualLayout>
                  <c:x val="-1.30172013017202E-2"/>
                  <c:y val="5.31813706077512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BF-DA4D-8F60-805EFA5FF568}"/>
                </c:ext>
              </c:extLst>
            </c:dLbl>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Palatino Linotype" panose="02040502050505030304" pitchFamily="18" charset="0"/>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'Step2- $ for Outcome Measures'!$C$24:$C$27</c:f>
              <c:strCache>
                <c:ptCount val="4"/>
                <c:pt idx="0">
                  <c:v>Research </c:v>
                </c:pt>
                <c:pt idx="1">
                  <c:v>MP30</c:v>
                </c:pt>
                <c:pt idx="2">
                  <c:v>MP60</c:v>
                </c:pt>
                <c:pt idx="3">
                  <c:v>Dual Credit </c:v>
                </c:pt>
              </c:strCache>
            </c:strRef>
          </c:cat>
          <c:val>
            <c:numRef>
              <c:f>'Step2- $ for Outcome Measures'!$D$24:$D$27</c:f>
              <c:numCache>
                <c:formatCode>0.0%</c:formatCode>
                <c:ptCount val="4"/>
                <c:pt idx="0">
                  <c:v>0.55300000000000005</c:v>
                </c:pt>
                <c:pt idx="1">
                  <c:v>0.14000000000000001</c:v>
                </c:pt>
                <c:pt idx="2">
                  <c:v>0.157</c:v>
                </c:pt>
                <c:pt idx="3">
                  <c:v>0.15</c:v>
                </c:pt>
              </c:numCache>
            </c:numRef>
          </c:val>
          <c:extLst>
            <c:ext xmlns:c16="http://schemas.microsoft.com/office/drawing/2014/chart" uri="{C3380CC4-5D6E-409C-BE32-E72D297353CC}">
              <c16:uniqueId val="{00000008-99BF-DA4D-8F60-805EFA5FF56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9525" cap="flat" cmpd="sng" algn="ctr">
      <a:solidFill>
        <a:schemeClr val="tx1"/>
      </a:solidFill>
      <a:round/>
    </a:ln>
    <a:effectLst/>
  </c:spPr>
  <c:txPr>
    <a:bodyPr/>
    <a:lstStyle/>
    <a:p>
      <a:pPr>
        <a:defRPr>
          <a:solidFill>
            <a:schemeClr val="tx1"/>
          </a:solidFill>
          <a:latin typeface="Palatino Linotype" panose="020405020505050303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57148</xdr:colOff>
      <xdr:row>17</xdr:row>
      <xdr:rowOff>111124</xdr:rowOff>
    </xdr:from>
    <xdr:to>
      <xdr:col>5</xdr:col>
      <xdr:colOff>2181223</xdr:colOff>
      <xdr:row>36</xdr:row>
      <xdr:rowOff>56583</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97010</xdr:colOff>
      <xdr:row>0</xdr:row>
      <xdr:rowOff>0</xdr:rowOff>
    </xdr:from>
    <xdr:to>
      <xdr:col>20</xdr:col>
      <xdr:colOff>12786</xdr:colOff>
      <xdr:row>18</xdr:row>
      <xdr:rowOff>335495</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108743</xdr:colOff>
      <xdr:row>11</xdr:row>
      <xdr:rowOff>100013</xdr:rowOff>
    </xdr:from>
    <xdr:to>
      <xdr:col>18</xdr:col>
      <xdr:colOff>170656</xdr:colOff>
      <xdr:row>21</xdr:row>
      <xdr:rowOff>361950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91972</xdr:colOff>
      <xdr:row>22</xdr:row>
      <xdr:rowOff>61525</xdr:rowOff>
    </xdr:from>
    <xdr:to>
      <xdr:col>18</xdr:col>
      <xdr:colOff>195385</xdr:colOff>
      <xdr:row>35</xdr:row>
      <xdr:rowOff>149632</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36</xdr:col>
      <xdr:colOff>564651</xdr:colOff>
      <xdr:row>36</xdr:row>
      <xdr:rowOff>195066</xdr:rowOff>
    </xdr:from>
    <xdr:to>
      <xdr:col>49</xdr:col>
      <xdr:colOff>233737</xdr:colOff>
      <xdr:row>43</xdr:row>
      <xdr:rowOff>675526</xdr:rowOff>
    </xdr:to>
    <xdr:pic>
      <xdr:nvPicPr>
        <xdr:cNvPr id="11" name="Picture 10">
          <a:extLst>
            <a:ext uri="{FF2B5EF4-FFF2-40B4-BE49-F238E27FC236}">
              <a16:creationId xmlns:a16="http://schemas.microsoft.com/office/drawing/2014/main" id="{8BBB53B0-6736-A144-AD4E-894CA0425305}"/>
            </a:ext>
          </a:extLst>
        </xdr:cNvPr>
        <xdr:cNvPicPr>
          <a:picLocks noChangeAspect="1"/>
        </xdr:cNvPicPr>
      </xdr:nvPicPr>
      <xdr:blipFill>
        <a:blip xmlns:r="http://schemas.openxmlformats.org/officeDocument/2006/relationships" r:embed="rId1"/>
        <a:stretch>
          <a:fillRect/>
        </a:stretch>
      </xdr:blipFill>
      <xdr:spPr>
        <a:xfrm>
          <a:off x="28675887" y="9969785"/>
          <a:ext cx="8830210" cy="1950235"/>
        </a:xfrm>
        <a:prstGeom prst="rect">
          <a:avLst/>
        </a:prstGeom>
      </xdr:spPr>
    </xdr:pic>
    <xdr:clientData/>
  </xdr:twoCellAnchor>
  <xdr:twoCellAnchor editAs="oneCell">
    <xdr:from>
      <xdr:col>17</xdr:col>
      <xdr:colOff>608315</xdr:colOff>
      <xdr:row>63</xdr:row>
      <xdr:rowOff>99888</xdr:rowOff>
    </xdr:from>
    <xdr:to>
      <xdr:col>30</xdr:col>
      <xdr:colOff>401976</xdr:colOff>
      <xdr:row>83</xdr:row>
      <xdr:rowOff>48089</xdr:rowOff>
    </xdr:to>
    <xdr:pic>
      <xdr:nvPicPr>
        <xdr:cNvPr id="8" name="Picture 7">
          <a:extLst>
            <a:ext uri="{FF2B5EF4-FFF2-40B4-BE49-F238E27FC236}">
              <a16:creationId xmlns:a16="http://schemas.microsoft.com/office/drawing/2014/main" id="{6356AC2C-355E-3846-8335-BB76DFA418C0}"/>
            </a:ext>
          </a:extLst>
        </xdr:cNvPr>
        <xdr:cNvPicPr>
          <a:picLocks noChangeAspect="1"/>
        </xdr:cNvPicPr>
      </xdr:nvPicPr>
      <xdr:blipFill>
        <a:blip xmlns:r="http://schemas.openxmlformats.org/officeDocument/2006/relationships" r:embed="rId2"/>
        <a:stretch>
          <a:fillRect/>
        </a:stretch>
      </xdr:blipFill>
      <xdr:spPr>
        <a:xfrm>
          <a:off x="14335731" y="16809663"/>
          <a:ext cx="9982200" cy="4229100"/>
        </a:xfrm>
        <a:prstGeom prst="rect">
          <a:avLst/>
        </a:prstGeom>
      </xdr:spPr>
    </xdr:pic>
    <xdr:clientData/>
  </xdr:twoCellAnchor>
  <xdr:twoCellAnchor editAs="oneCell">
    <xdr:from>
      <xdr:col>0</xdr:col>
      <xdr:colOff>1641011</xdr:colOff>
      <xdr:row>45</xdr:row>
      <xdr:rowOff>42810</xdr:rowOff>
    </xdr:from>
    <xdr:to>
      <xdr:col>17</xdr:col>
      <xdr:colOff>684287</xdr:colOff>
      <xdr:row>77</xdr:row>
      <xdr:rowOff>2</xdr:rowOff>
    </xdr:to>
    <xdr:pic>
      <xdr:nvPicPr>
        <xdr:cNvPr id="10" name="Picture 9">
          <a:extLst>
            <a:ext uri="{FF2B5EF4-FFF2-40B4-BE49-F238E27FC236}">
              <a16:creationId xmlns:a16="http://schemas.microsoft.com/office/drawing/2014/main" id="{0877F238-0692-A042-AD24-9807CA19FE13}"/>
            </a:ext>
          </a:extLst>
        </xdr:cNvPr>
        <xdr:cNvPicPr>
          <a:picLocks noChangeAspect="1"/>
        </xdr:cNvPicPr>
      </xdr:nvPicPr>
      <xdr:blipFill>
        <a:blip xmlns:r="http://schemas.openxmlformats.org/officeDocument/2006/relationships" r:embed="rId3"/>
        <a:stretch>
          <a:fillRect/>
        </a:stretch>
      </xdr:blipFill>
      <xdr:spPr>
        <a:xfrm>
          <a:off x="1641011" y="12899776"/>
          <a:ext cx="12770692" cy="6806630"/>
        </a:xfrm>
        <a:prstGeom prst="rect">
          <a:avLst/>
        </a:prstGeom>
      </xdr:spPr>
    </xdr:pic>
    <xdr:clientData/>
  </xdr:twoCellAnchor>
  <xdr:twoCellAnchor editAs="oneCell">
    <xdr:from>
      <xdr:col>1</xdr:col>
      <xdr:colOff>0</xdr:colOff>
      <xdr:row>79</xdr:row>
      <xdr:rowOff>0</xdr:rowOff>
    </xdr:from>
    <xdr:to>
      <xdr:col>14</xdr:col>
      <xdr:colOff>563795</xdr:colOff>
      <xdr:row>122</xdr:row>
      <xdr:rowOff>117867</xdr:rowOff>
    </xdr:to>
    <xdr:pic>
      <xdr:nvPicPr>
        <xdr:cNvPr id="18" name="Picture 17">
          <a:extLst>
            <a:ext uri="{FF2B5EF4-FFF2-40B4-BE49-F238E27FC236}">
              <a16:creationId xmlns:a16="http://schemas.microsoft.com/office/drawing/2014/main" id="{CA80BEC0-2F53-A54C-AB81-D7B0E382424D}"/>
            </a:ext>
          </a:extLst>
        </xdr:cNvPr>
        <xdr:cNvPicPr>
          <a:picLocks noChangeAspect="1"/>
        </xdr:cNvPicPr>
      </xdr:nvPicPr>
      <xdr:blipFill>
        <a:blip xmlns:r="http://schemas.openxmlformats.org/officeDocument/2006/relationships" r:embed="rId4"/>
        <a:stretch>
          <a:fillRect/>
        </a:stretch>
      </xdr:blipFill>
      <xdr:spPr>
        <a:xfrm>
          <a:off x="1669551" y="20134494"/>
          <a:ext cx="9639300" cy="9321800"/>
        </a:xfrm>
        <a:prstGeom prst="rect">
          <a:avLst/>
        </a:prstGeom>
      </xdr:spPr>
    </xdr:pic>
    <xdr:clientData/>
  </xdr:twoCellAnchor>
  <xdr:twoCellAnchor editAs="oneCell">
    <xdr:from>
      <xdr:col>32</xdr:col>
      <xdr:colOff>499439</xdr:colOff>
      <xdr:row>1</xdr:row>
      <xdr:rowOff>57079</xdr:rowOff>
    </xdr:from>
    <xdr:to>
      <xdr:col>45</xdr:col>
      <xdr:colOff>507715</xdr:colOff>
      <xdr:row>19</xdr:row>
      <xdr:rowOff>169667</xdr:rowOff>
    </xdr:to>
    <xdr:pic>
      <xdr:nvPicPr>
        <xdr:cNvPr id="19" name="Picture 18">
          <a:extLst>
            <a:ext uri="{FF2B5EF4-FFF2-40B4-BE49-F238E27FC236}">
              <a16:creationId xmlns:a16="http://schemas.microsoft.com/office/drawing/2014/main" id="{D082BF3D-C090-E345-839E-3E62603BECD6}"/>
            </a:ext>
          </a:extLst>
        </xdr:cNvPr>
        <xdr:cNvPicPr>
          <a:picLocks noChangeAspect="1"/>
        </xdr:cNvPicPr>
      </xdr:nvPicPr>
      <xdr:blipFill>
        <a:blip xmlns:r="http://schemas.openxmlformats.org/officeDocument/2006/relationships" r:embed="rId5"/>
        <a:stretch>
          <a:fillRect/>
        </a:stretch>
      </xdr:blipFill>
      <xdr:spPr>
        <a:xfrm>
          <a:off x="25813821" y="328203"/>
          <a:ext cx="9169400" cy="5092700"/>
        </a:xfrm>
        <a:prstGeom prst="rect">
          <a:avLst/>
        </a:prstGeom>
      </xdr:spPr>
    </xdr:pic>
    <xdr:clientData/>
  </xdr:twoCellAnchor>
  <xdr:twoCellAnchor editAs="oneCell">
    <xdr:from>
      <xdr:col>16</xdr:col>
      <xdr:colOff>285393</xdr:colOff>
      <xdr:row>0</xdr:row>
      <xdr:rowOff>0</xdr:rowOff>
    </xdr:from>
    <xdr:to>
      <xdr:col>32</xdr:col>
      <xdr:colOff>414391</xdr:colOff>
      <xdr:row>27</xdr:row>
      <xdr:rowOff>139700</xdr:rowOff>
    </xdr:to>
    <xdr:pic>
      <xdr:nvPicPr>
        <xdr:cNvPr id="22" name="Picture 21">
          <a:extLst>
            <a:ext uri="{FF2B5EF4-FFF2-40B4-BE49-F238E27FC236}">
              <a16:creationId xmlns:a16="http://schemas.microsoft.com/office/drawing/2014/main" id="{82F7D08B-F5AF-BD42-9A57-62780E999BEF}"/>
            </a:ext>
          </a:extLst>
        </xdr:cNvPr>
        <xdr:cNvPicPr>
          <a:picLocks noChangeAspect="1"/>
        </xdr:cNvPicPr>
      </xdr:nvPicPr>
      <xdr:blipFill>
        <a:blip xmlns:r="http://schemas.openxmlformats.org/officeDocument/2006/relationships" r:embed="rId6"/>
        <a:stretch>
          <a:fillRect/>
        </a:stretch>
      </xdr:blipFill>
      <xdr:spPr>
        <a:xfrm>
          <a:off x="12571573" y="0"/>
          <a:ext cx="13157200" cy="7759700"/>
        </a:xfrm>
        <a:prstGeom prst="rect">
          <a:avLst/>
        </a:prstGeom>
      </xdr:spPr>
    </xdr:pic>
    <xdr:clientData/>
  </xdr:twoCellAnchor>
  <xdr:twoCellAnchor editAs="oneCell">
    <xdr:from>
      <xdr:col>18</xdr:col>
      <xdr:colOff>0</xdr:colOff>
      <xdr:row>28</xdr:row>
      <xdr:rowOff>0</xdr:rowOff>
    </xdr:from>
    <xdr:to>
      <xdr:col>36</xdr:col>
      <xdr:colOff>52940</xdr:colOff>
      <xdr:row>62</xdr:row>
      <xdr:rowOff>166385</xdr:rowOff>
    </xdr:to>
    <xdr:pic>
      <xdr:nvPicPr>
        <xdr:cNvPr id="23" name="Picture 22">
          <a:extLst>
            <a:ext uri="{FF2B5EF4-FFF2-40B4-BE49-F238E27FC236}">
              <a16:creationId xmlns:a16="http://schemas.microsoft.com/office/drawing/2014/main" id="{BA727DEA-7B90-9643-A9DD-B77F81D97022}"/>
            </a:ext>
          </a:extLst>
        </xdr:cNvPr>
        <xdr:cNvPicPr>
          <a:picLocks noChangeAspect="1"/>
        </xdr:cNvPicPr>
      </xdr:nvPicPr>
      <xdr:blipFill>
        <a:blip xmlns:r="http://schemas.openxmlformats.org/officeDocument/2006/relationships" r:embed="rId7"/>
        <a:stretch>
          <a:fillRect/>
        </a:stretch>
      </xdr:blipFill>
      <xdr:spPr>
        <a:xfrm>
          <a:off x="14968876" y="7848315"/>
          <a:ext cx="13195300" cy="8813800"/>
        </a:xfrm>
        <a:prstGeom prst="rect">
          <a:avLst/>
        </a:prstGeom>
      </xdr:spPr>
    </xdr:pic>
    <xdr:clientData/>
  </xdr:twoCellAnchor>
  <xdr:twoCellAnchor editAs="oneCell">
    <xdr:from>
      <xdr:col>38</xdr:col>
      <xdr:colOff>0</xdr:colOff>
      <xdr:row>21</xdr:row>
      <xdr:rowOff>0</xdr:rowOff>
    </xdr:from>
    <xdr:to>
      <xdr:col>53</xdr:col>
      <xdr:colOff>281398</xdr:colOff>
      <xdr:row>53</xdr:row>
      <xdr:rowOff>58505</xdr:rowOff>
    </xdr:to>
    <xdr:pic>
      <xdr:nvPicPr>
        <xdr:cNvPr id="2" name="Picture 1">
          <a:extLst>
            <a:ext uri="{FF2B5EF4-FFF2-40B4-BE49-F238E27FC236}">
              <a16:creationId xmlns:a16="http://schemas.microsoft.com/office/drawing/2014/main" id="{2A6FB5BA-4109-164A-ABB2-66374E9DAE65}"/>
            </a:ext>
          </a:extLst>
        </xdr:cNvPr>
        <xdr:cNvPicPr>
          <a:picLocks noChangeAspect="1"/>
        </xdr:cNvPicPr>
      </xdr:nvPicPr>
      <xdr:blipFill>
        <a:blip xmlns:r="http://schemas.openxmlformats.org/officeDocument/2006/relationships" r:embed="rId8"/>
        <a:stretch>
          <a:fillRect/>
        </a:stretch>
      </xdr:blipFill>
      <xdr:spPr>
        <a:xfrm>
          <a:off x="29581011" y="5864831"/>
          <a:ext cx="10769600" cy="8763000"/>
        </a:xfrm>
        <a:prstGeom prst="rect">
          <a:avLst/>
        </a:prstGeom>
      </xdr:spPr>
    </xdr:pic>
    <xdr:clientData/>
  </xdr:twoCellAnchor>
  <xdr:twoCellAnchor editAs="oneCell">
    <xdr:from>
      <xdr:col>54</xdr:col>
      <xdr:colOff>0</xdr:colOff>
      <xdr:row>22</xdr:row>
      <xdr:rowOff>0</xdr:rowOff>
    </xdr:from>
    <xdr:to>
      <xdr:col>69</xdr:col>
      <xdr:colOff>281398</xdr:colOff>
      <xdr:row>54</xdr:row>
      <xdr:rowOff>129854</xdr:rowOff>
    </xdr:to>
    <xdr:pic>
      <xdr:nvPicPr>
        <xdr:cNvPr id="5" name="Picture 4">
          <a:extLst>
            <a:ext uri="{FF2B5EF4-FFF2-40B4-BE49-F238E27FC236}">
              <a16:creationId xmlns:a16="http://schemas.microsoft.com/office/drawing/2014/main" id="{A38BA7C9-5E5D-F34F-8C64-B378C110A410}"/>
            </a:ext>
          </a:extLst>
        </xdr:cNvPr>
        <xdr:cNvPicPr>
          <a:picLocks noChangeAspect="1"/>
        </xdr:cNvPicPr>
      </xdr:nvPicPr>
      <xdr:blipFill>
        <a:blip xmlns:r="http://schemas.openxmlformats.org/officeDocument/2006/relationships" r:embed="rId9"/>
        <a:stretch>
          <a:fillRect/>
        </a:stretch>
      </xdr:blipFill>
      <xdr:spPr>
        <a:xfrm>
          <a:off x="40768427" y="6150225"/>
          <a:ext cx="10769600" cy="876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22.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pageSetUpPr fitToPage="1"/>
  </sheetPr>
  <dimension ref="A1:Y61"/>
  <sheetViews>
    <sheetView topLeftCell="A4" zoomScale="114" zoomScaleNormal="114" workbookViewId="0">
      <pane xSplit="1" topLeftCell="R1" activePane="topRight" state="frozen"/>
      <selection activeCell="A14" sqref="A14"/>
      <selection pane="topRight" activeCell="Y19" sqref="Y19"/>
    </sheetView>
  </sheetViews>
  <sheetFormatPr baseColWidth="10" defaultColWidth="9.1640625" defaultRowHeight="19"/>
  <cols>
    <col min="1" max="1" width="60.83203125" style="354" customWidth="1"/>
    <col min="2" max="2" width="7.1640625" style="355" customWidth="1"/>
    <col min="3" max="3" width="38" style="350" bestFit="1" customWidth="1"/>
    <col min="4" max="4" width="2.6640625" style="350" customWidth="1"/>
    <col min="5" max="5" width="17.5" style="350" customWidth="1"/>
    <col min="6" max="6" width="17.6640625" style="352" customWidth="1"/>
    <col min="7" max="7" width="18.5" style="350" customWidth="1"/>
    <col min="8" max="8" width="17.5" style="350" customWidth="1"/>
    <col min="9" max="10" width="18" style="353" customWidth="1"/>
    <col min="11" max="11" width="17.6640625" style="353" customWidth="1"/>
    <col min="12" max="12" width="19.6640625" style="353" customWidth="1"/>
    <col min="13" max="13" width="19.6640625" style="353" hidden="1" customWidth="1"/>
    <col min="14" max="15" width="19.6640625" style="353" customWidth="1"/>
    <col min="16" max="16" width="4.83203125" style="597" customWidth="1"/>
    <col min="17" max="17" width="24.83203125" style="353" customWidth="1"/>
    <col min="18" max="18" width="19.83203125" style="353" customWidth="1"/>
    <col min="19" max="19" width="3.1640625" style="597" customWidth="1"/>
    <col min="20" max="20" width="28.83203125" style="350" customWidth="1"/>
    <col min="21" max="21" width="28.83203125" style="350" hidden="1" customWidth="1"/>
    <col min="22" max="22" width="23.6640625" style="350" customWidth="1"/>
    <col min="23" max="23" width="23.6640625" style="704" customWidth="1"/>
    <col min="24" max="24" width="23.6640625" style="350" customWidth="1"/>
    <col min="25" max="25" width="19.83203125" style="1355" customWidth="1"/>
    <col min="26" max="16384" width="9.1640625" style="350"/>
  </cols>
  <sheetData>
    <row r="1" spans="1:25" ht="26">
      <c r="A1" s="533"/>
      <c r="B1" s="345"/>
      <c r="C1" s="346"/>
      <c r="D1" s="346"/>
      <c r="E1" s="346"/>
      <c r="F1" s="347"/>
      <c r="G1" s="346"/>
      <c r="H1" s="346"/>
      <c r="I1" s="348"/>
      <c r="J1" s="348"/>
      <c r="K1" s="348"/>
      <c r="L1" s="348"/>
      <c r="M1" s="348"/>
      <c r="N1" s="348"/>
      <c r="O1" s="348"/>
      <c r="Q1" s="348"/>
      <c r="R1" s="348"/>
      <c r="T1" s="349"/>
      <c r="U1" s="349"/>
      <c r="V1" s="349"/>
      <c r="W1" s="702"/>
      <c r="X1" s="349"/>
      <c r="Y1" s="1350"/>
    </row>
    <row r="2" spans="1:25">
      <c r="A2" s="344"/>
      <c r="B2" s="345"/>
      <c r="C2" s="351"/>
      <c r="D2" s="351"/>
      <c r="E2" s="351"/>
      <c r="F2" s="351"/>
      <c r="G2" s="351"/>
      <c r="H2" s="351"/>
      <c r="I2" s="351"/>
      <c r="J2" s="351"/>
      <c r="K2" s="351"/>
      <c r="L2" s="351"/>
      <c r="M2" s="351"/>
      <c r="N2" s="351"/>
      <c r="O2" s="351"/>
      <c r="P2" s="598"/>
      <c r="Q2" s="351"/>
      <c r="R2" s="351"/>
      <c r="S2" s="598"/>
      <c r="T2" s="349"/>
      <c r="U2" s="349"/>
      <c r="V2" s="349"/>
      <c r="W2" s="702"/>
      <c r="X2" s="349"/>
      <c r="Y2" s="1350"/>
    </row>
    <row r="3" spans="1:25" ht="20" thickBot="1">
      <c r="A3" s="344"/>
      <c r="B3" s="345"/>
      <c r="C3" s="351"/>
      <c r="D3" s="351"/>
      <c r="E3" s="351"/>
      <c r="F3" s="351"/>
      <c r="G3" s="351"/>
      <c r="H3" s="351"/>
      <c r="I3" s="351"/>
      <c r="J3" s="351"/>
      <c r="K3" s="351"/>
      <c r="L3" s="351"/>
      <c r="M3" s="351"/>
      <c r="N3" s="351"/>
      <c r="O3" s="351"/>
      <c r="P3" s="598"/>
      <c r="Q3" s="351"/>
      <c r="R3" s="351"/>
      <c r="S3" s="598"/>
      <c r="T3" s="349"/>
      <c r="U3" s="349"/>
      <c r="V3" s="349"/>
      <c r="W3" s="702"/>
      <c r="X3" s="349"/>
      <c r="Y3" s="1350"/>
    </row>
    <row r="4" spans="1:25" ht="93" customHeight="1" thickBot="1">
      <c r="A4" s="344"/>
      <c r="B4" s="345"/>
      <c r="C4" s="343" t="s">
        <v>266</v>
      </c>
      <c r="E4" s="1357" t="s">
        <v>462</v>
      </c>
      <c r="F4" s="1358"/>
      <c r="G4" s="1358"/>
      <c r="H4" s="1358"/>
      <c r="I4" s="1358"/>
      <c r="J4" s="1358"/>
      <c r="K4" s="1358"/>
      <c r="L4" s="1359"/>
      <c r="M4" s="1272" t="s">
        <v>535</v>
      </c>
      <c r="N4" s="1362" t="s">
        <v>537</v>
      </c>
      <c r="O4" s="1363"/>
      <c r="P4" s="468"/>
      <c r="Q4" s="1360" t="s">
        <v>463</v>
      </c>
      <c r="R4" s="1361"/>
      <c r="S4" s="468"/>
      <c r="T4" s="1357" t="s">
        <v>464</v>
      </c>
      <c r="U4" s="1358"/>
      <c r="V4" s="1358"/>
      <c r="W4" s="1358"/>
      <c r="X4" s="1358"/>
      <c r="Y4" s="1364"/>
    </row>
    <row r="5" spans="1:25" ht="20" thickBot="1">
      <c r="A5" s="344"/>
      <c r="B5" s="345"/>
      <c r="Q5" s="603"/>
      <c r="R5" s="604"/>
      <c r="T5" s="349"/>
      <c r="U5" s="349"/>
      <c r="V5" s="349"/>
      <c r="W5" s="702"/>
      <c r="X5" s="349"/>
      <c r="Y5" s="1350"/>
    </row>
    <row r="6" spans="1:25" s="545" customFormat="1" ht="133" thickBot="1">
      <c r="A6" s="536" t="s">
        <v>0</v>
      </c>
      <c r="B6" s="273"/>
      <c r="C6" s="508" t="s">
        <v>622</v>
      </c>
      <c r="D6" s="544"/>
      <c r="E6" s="509" t="s">
        <v>288</v>
      </c>
      <c r="F6" s="510" t="s">
        <v>257</v>
      </c>
      <c r="G6" s="511" t="s">
        <v>258</v>
      </c>
      <c r="H6" s="512" t="s">
        <v>259</v>
      </c>
      <c r="I6" s="513" t="s">
        <v>260</v>
      </c>
      <c r="J6" s="511" t="s">
        <v>261</v>
      </c>
      <c r="K6" s="511" t="s">
        <v>263</v>
      </c>
      <c r="L6" s="511" t="s">
        <v>262</v>
      </c>
      <c r="M6" s="1241" t="s">
        <v>535</v>
      </c>
      <c r="N6" s="1241" t="s">
        <v>538</v>
      </c>
      <c r="O6" s="1241" t="s">
        <v>614</v>
      </c>
      <c r="P6" s="599"/>
      <c r="Q6" s="1360" t="s">
        <v>463</v>
      </c>
      <c r="R6" s="1361"/>
      <c r="S6" s="599"/>
      <c r="T6" s="656" t="s">
        <v>399</v>
      </c>
      <c r="U6" s="656" t="s">
        <v>400</v>
      </c>
      <c r="V6" s="510" t="s">
        <v>465</v>
      </c>
      <c r="W6" s="703" t="s">
        <v>466</v>
      </c>
      <c r="X6" s="657" t="s">
        <v>322</v>
      </c>
      <c r="Y6" s="1351" t="str">
        <f>'Step 4- Total Funding Distribu.'!Y6</f>
        <v>Rounded Workload Adjustment - contingent upon HB2 language adoption</v>
      </c>
    </row>
    <row r="7" spans="1:25" ht="22" thickBot="1">
      <c r="A7" s="537" t="s">
        <v>1</v>
      </c>
      <c r="B7" s="271"/>
      <c r="C7" s="498">
        <f>'Step 0- FY22 Formula I&amp;G Actual'!B7</f>
        <v>636132300</v>
      </c>
      <c r="D7" s="362"/>
      <c r="E7" s="499">
        <f>'Step3a -TotalAward$ (IPA) '!K45</f>
        <v>5765530.4779699687</v>
      </c>
      <c r="F7" s="500">
        <f>'Step3b- STEMH$ Distribu.'!R5</f>
        <v>2576335.8149999999</v>
      </c>
      <c r="G7" s="499">
        <f>'Step3c- At-Risk$ Distribu.'!S5</f>
        <v>3530534.2650000001</v>
      </c>
      <c r="H7" s="501">
        <f>'Step3d  - EOCSCH$ (IPA)'!K45</f>
        <v>2844204.7196037173</v>
      </c>
      <c r="I7" s="499">
        <f>'Step3e - Research$ Distribu.'!R12</f>
        <v>2110686.9714000002</v>
      </c>
      <c r="J7" s="500">
        <f>'Step3f- MP30$ Distribu.'!AM25</f>
        <v>534351.1320000001</v>
      </c>
      <c r="K7" s="499">
        <f>'Step3g-MP60$ Distribu.'!AB8</f>
        <v>599236.62660000008</v>
      </c>
      <c r="L7" s="499">
        <f>'Step3h-Dual Credit$ Distribu.'!AB27</f>
        <v>572519.07000000007</v>
      </c>
      <c r="M7" s="1242">
        <f>SUM(M14,M21,M26,M35,M49)</f>
        <v>0</v>
      </c>
      <c r="N7" s="1242">
        <f t="shared" ref="N7:O7" si="0">SUM(N14,N21,N26,N35,N49)</f>
        <v>18390.630396282188</v>
      </c>
      <c r="O7" s="1242">
        <f t="shared" si="0"/>
        <v>532179.29203003156</v>
      </c>
      <c r="P7" s="600"/>
      <c r="Q7" s="727">
        <f>SUM(E7:O7)</f>
        <v>19083969</v>
      </c>
      <c r="R7" s="728">
        <f>Q7/$Q$7</f>
        <v>1</v>
      </c>
      <c r="S7" s="600"/>
      <c r="T7" s="658">
        <f>ROUND(C7+Q7,-2)</f>
        <v>655216300</v>
      </c>
      <c r="U7" s="658" t="e">
        <f>ROUND(T7*#REF!,-2)</f>
        <v>#REF!</v>
      </c>
      <c r="V7" s="1126">
        <f>T7-'Step 0- FY22 Formula I&amp;G Actual'!B7</f>
        <v>19084000</v>
      </c>
      <c r="W7" s="1127">
        <f>(T7/'Step 0- FY22 Formula I&amp;G Actual'!B7)-1</f>
        <v>3.0000048732001128E-2</v>
      </c>
      <c r="X7" s="659">
        <f>T7/$T$7</f>
        <v>1</v>
      </c>
      <c r="Y7" s="1356">
        <f>SUM(Y14,Y21,Y26,Y35,Y49)</f>
        <v>3180600</v>
      </c>
    </row>
    <row r="8" spans="1:25" ht="21">
      <c r="A8" s="538"/>
      <c r="B8" s="271"/>
      <c r="C8" s="502"/>
      <c r="D8" s="362"/>
      <c r="E8" s="503"/>
      <c r="F8" s="504"/>
      <c r="G8" s="503"/>
      <c r="H8" s="505"/>
      <c r="I8" s="503"/>
      <c r="J8" s="506"/>
      <c r="K8" s="503"/>
      <c r="L8" s="503"/>
      <c r="M8" s="503"/>
      <c r="N8" s="503"/>
      <c r="O8" s="503"/>
      <c r="P8" s="505"/>
      <c r="Q8" s="729"/>
      <c r="R8" s="730"/>
      <c r="S8" s="505"/>
      <c r="T8" s="650"/>
      <c r="U8" s="650"/>
      <c r="V8" s="666"/>
      <c r="W8" s="668"/>
      <c r="X8" s="651"/>
      <c r="Y8" s="1352"/>
    </row>
    <row r="9" spans="1:25" ht="21">
      <c r="A9" s="534" t="s">
        <v>4</v>
      </c>
      <c r="B9" s="272"/>
      <c r="C9" s="502">
        <f>'Step 0- FY22 Formula I&amp;G Actual'!B11</f>
        <v>197843000</v>
      </c>
      <c r="D9" s="362"/>
      <c r="E9" s="503">
        <f>'Step3a -TotalAward$ (IPA) '!K18</f>
        <v>2109524.3780969689</v>
      </c>
      <c r="F9" s="504">
        <f>'Step3b- STEMH$ Distribu.'!R9</f>
        <v>802008.73383133567</v>
      </c>
      <c r="G9" s="503">
        <f>'Step3c- At-Risk$ Distribu.'!S9</f>
        <v>1133010.0868874113</v>
      </c>
      <c r="H9" s="505">
        <f>'Step3d  - EOCSCH$ (IPA)'!K18</f>
        <v>858358.54849356378</v>
      </c>
      <c r="I9" s="503">
        <f>'Step3e - Research$ Distribu.'!R11</f>
        <v>791507.61427500006</v>
      </c>
      <c r="J9" s="504"/>
      <c r="K9" s="503"/>
      <c r="L9" s="503"/>
      <c r="M9" s="503">
        <f>'Step3b(2)- NewWork$ Distribu.'!R9</f>
        <v>0</v>
      </c>
      <c r="N9" s="503">
        <f>'Step3d  - EOCSCH$ (IPA)'!J18</f>
        <v>0</v>
      </c>
      <c r="O9" s="503">
        <f>'Step3a -TotalAward$ (IPA) '!J18</f>
        <v>230424.10991940743</v>
      </c>
      <c r="P9" s="505"/>
      <c r="Q9" s="729">
        <f>SUM(E9:O9)</f>
        <v>5924833.4715036871</v>
      </c>
      <c r="R9" s="730">
        <f>Q9/$Q$7</f>
        <v>0.31046128148204849</v>
      </c>
      <c r="S9" s="505"/>
      <c r="T9" s="650">
        <f>ROUND(C9+Q9,-2)</f>
        <v>203767800</v>
      </c>
      <c r="U9" s="650" t="e">
        <f>ROUND(T9*#REF!,-2)</f>
        <v>#REF!</v>
      </c>
      <c r="V9" s="666">
        <f>T9-'Step 0- FY22 Formula I&amp;G Actual'!B11</f>
        <v>5924800</v>
      </c>
      <c r="W9" s="668">
        <f>(T9/'Step 0- FY22 Formula I&amp;G Actual'!B11)-1</f>
        <v>2.9946978159449689E-2</v>
      </c>
      <c r="X9" s="652">
        <f t="shared" ref="X9:X14" si="1">T9/$T$7</f>
        <v>0.3109931788937485</v>
      </c>
      <c r="Y9" s="1353">
        <f>'Step 4- Total Funding Distribu.'!Y11</f>
        <v>1246000</v>
      </c>
    </row>
    <row r="10" spans="1:25" ht="21">
      <c r="A10" s="534" t="s">
        <v>17</v>
      </c>
      <c r="B10" s="272"/>
      <c r="C10" s="502">
        <f>'Step 0- FY22 Formula I&amp;G Actual'!B26</f>
        <v>8848700</v>
      </c>
      <c r="D10" s="362"/>
      <c r="E10" s="503">
        <f>'OLD TotalAward$ Distribu. '!S25</f>
        <v>35724.742122766394</v>
      </c>
      <c r="F10" s="504">
        <f>'Step3b- STEMH$ Distribu.'!R24</f>
        <v>16580.770359284128</v>
      </c>
      <c r="G10" s="503">
        <f>'Step3c- At-Risk$ Distribu.'!S24</f>
        <v>41897.196471952018</v>
      </c>
      <c r="H10" s="505">
        <f>'Step3d  - EOCSCH$ (IPA)'!K33</f>
        <v>31421.810471092376</v>
      </c>
      <c r="I10" s="503"/>
      <c r="J10" s="504">
        <f>'Step3f- MP30$ Distribu.'!AM14</f>
        <v>14806.007862853829</v>
      </c>
      <c r="K10" s="503"/>
      <c r="L10" s="503">
        <f>'Step3h-Dual Credit$ Distribu.'!AB16</f>
        <v>1373.3932623158121</v>
      </c>
      <c r="M10" s="503">
        <f>'Step3b(2)- NewWork$ Distribu.'!R24</f>
        <v>0</v>
      </c>
      <c r="N10" s="503">
        <f>'Step3d  - EOCSCH$ (IPA)'!J33</f>
        <v>0</v>
      </c>
      <c r="O10" s="503">
        <f>'Step3a -TotalAward$ (IPA) '!J33</f>
        <v>3926.7558627648305</v>
      </c>
      <c r="P10" s="505"/>
      <c r="Q10" s="729">
        <f>SUM(E10:O10)</f>
        <v>145730.67641302937</v>
      </c>
      <c r="R10" s="730">
        <f>Q10/$Q$7</f>
        <v>7.6362876303681573E-3</v>
      </c>
      <c r="S10" s="505"/>
      <c r="T10" s="650">
        <f>ROUND(C10+Q10,-2)</f>
        <v>8994400</v>
      </c>
      <c r="U10" s="650" t="e">
        <f>ROUND(T10*#REF!,-2)</f>
        <v>#REF!</v>
      </c>
      <c r="V10" s="666">
        <f>T10-'Step 0- FY22 Formula I&amp;G Actual'!B26</f>
        <v>145700</v>
      </c>
      <c r="W10" s="668">
        <f>(T10/'Step 0- FY22 Formula I&amp;G Actual'!B26)-1</f>
        <v>1.6465695525896384E-2</v>
      </c>
      <c r="X10" s="652">
        <f t="shared" si="1"/>
        <v>1.3727375219450432E-2</v>
      </c>
      <c r="Y10" s="1353">
        <f>'Step 4- Total Funding Distribu.'!Y26</f>
        <v>81700</v>
      </c>
    </row>
    <row r="11" spans="1:25" ht="21">
      <c r="A11" s="534" t="s">
        <v>18</v>
      </c>
      <c r="B11" s="272"/>
      <c r="C11" s="502">
        <f>'Step 0- FY22 Formula I&amp;G Actual'!B27</f>
        <v>1926200</v>
      </c>
      <c r="D11" s="362"/>
      <c r="E11" s="503">
        <f>'OLD TotalAward$ Distribu. '!S26</f>
        <v>9716.526112080639</v>
      </c>
      <c r="F11" s="504">
        <f>'Step3b- STEMH$ Distribu.'!R25</f>
        <v>11512.685834370866</v>
      </c>
      <c r="G11" s="503">
        <f>'Step3c- At-Risk$ Distribu.'!S25</f>
        <v>4807.8750049781011</v>
      </c>
      <c r="H11" s="505">
        <f>'Step3d  - EOCSCH$ (IPA)'!K34</f>
        <v>8548.3229198503086</v>
      </c>
      <c r="I11" s="503"/>
      <c r="J11" s="504">
        <f>'Step3f- MP30$ Distribu.'!AM15</f>
        <v>5572.7156580771107</v>
      </c>
      <c r="K11" s="503"/>
      <c r="L11" s="503">
        <f>'Step3h-Dual Credit$ Distribu.'!AB17</f>
        <v>4158.5390574485245</v>
      </c>
      <c r="M11" s="503">
        <f>'Step3b(2)- NewWork$ Distribu.'!R25</f>
        <v>0</v>
      </c>
      <c r="N11" s="503">
        <f>'Step3d  - EOCSCH$ (IPA)'!J34</f>
        <v>0</v>
      </c>
      <c r="O11" s="503">
        <f>'Step3a -TotalAward$ (IPA) '!J34</f>
        <v>0</v>
      </c>
      <c r="P11" s="505"/>
      <c r="Q11" s="729">
        <f>SUM(E11:O11)</f>
        <v>44316.664586805549</v>
      </c>
      <c r="R11" s="730">
        <f>Q11/$Q$7</f>
        <v>2.3221932810101268E-3</v>
      </c>
      <c r="S11" s="505"/>
      <c r="T11" s="650">
        <f>ROUND(C11+Q11,-2)</f>
        <v>1970500</v>
      </c>
      <c r="U11" s="650" t="e">
        <f>ROUND(T11*#REF!,-2)</f>
        <v>#REF!</v>
      </c>
      <c r="V11" s="666">
        <f>T11-'Step 0- FY22 Formula I&amp;G Actual'!B27</f>
        <v>44300</v>
      </c>
      <c r="W11" s="668">
        <f>(T11/'Step 0- FY22 Formula I&amp;G Actual'!B27)-1</f>
        <v>2.2998650192088022E-2</v>
      </c>
      <c r="X11" s="652">
        <f t="shared" si="1"/>
        <v>3.0074038145876409E-3</v>
      </c>
      <c r="Y11" s="1353">
        <f>'Step 4- Total Funding Distribu.'!Y27</f>
        <v>12900</v>
      </c>
    </row>
    <row r="12" spans="1:25" ht="21">
      <c r="A12" s="534" t="s">
        <v>19</v>
      </c>
      <c r="B12" s="272"/>
      <c r="C12" s="502">
        <f>'Step 0- FY22 Formula I&amp;G Actual'!B28</f>
        <v>3864700</v>
      </c>
      <c r="D12" s="362"/>
      <c r="E12" s="503">
        <f>'OLD TotalAward$ Distribu. '!S27</f>
        <v>16640.730157000246</v>
      </c>
      <c r="F12" s="504">
        <f>'Step3b- STEMH$ Distribu.'!R26</f>
        <v>13577.461011187381</v>
      </c>
      <c r="G12" s="503">
        <f>'Step3c- At-Risk$ Distribu.'!S26</f>
        <v>18682.028590772046</v>
      </c>
      <c r="H12" s="505">
        <f>'Step3d  - EOCSCH$ (IPA)'!K35</f>
        <v>11448.773080788671</v>
      </c>
      <c r="I12" s="503"/>
      <c r="J12" s="504">
        <f>'Step3f- MP30$ Distribu.'!AM16</f>
        <v>6564.4374649495494</v>
      </c>
      <c r="K12" s="503"/>
      <c r="L12" s="503">
        <f>'Step3h-Dual Credit$ Distribu.'!AB18</f>
        <v>15508.735060233737</v>
      </c>
      <c r="M12" s="503">
        <f>'Step3b(2)- NewWork$ Distribu.'!R26</f>
        <v>0</v>
      </c>
      <c r="N12" s="503">
        <f>'Step3d  - EOCSCH$ (IPA)'!J35</f>
        <v>0</v>
      </c>
      <c r="O12" s="503">
        <f>'Step3a -TotalAward$ (IPA) '!J35</f>
        <v>1678.6525354098576</v>
      </c>
      <c r="P12" s="505"/>
      <c r="Q12" s="729">
        <f>SUM(E12:O12)</f>
        <v>84100.817900341484</v>
      </c>
      <c r="R12" s="730">
        <f>Q12/$Q$7</f>
        <v>4.4068829655058385E-3</v>
      </c>
      <c r="S12" s="505"/>
      <c r="T12" s="650">
        <f>ROUND(C12+Q12,-2)</f>
        <v>3948800</v>
      </c>
      <c r="U12" s="650" t="e">
        <f>ROUND(T12*#REF!,-2)</f>
        <v>#REF!</v>
      </c>
      <c r="V12" s="666">
        <f>T12-'Step 0- FY22 Formula I&amp;G Actual'!B28</f>
        <v>84100</v>
      </c>
      <c r="W12" s="668">
        <f>(T12/'Step 0- FY22 Formula I&amp;G Actual'!B28)-1</f>
        <v>2.1761068129479755E-2</v>
      </c>
      <c r="X12" s="652">
        <f t="shared" si="1"/>
        <v>6.0267120949219367E-3</v>
      </c>
      <c r="Y12" s="1353">
        <f>'Step 4- Total Funding Distribu.'!Y28</f>
        <v>79800</v>
      </c>
    </row>
    <row r="13" spans="1:25" ht="22" thickBot="1">
      <c r="A13" s="535" t="s">
        <v>20</v>
      </c>
      <c r="B13" s="272"/>
      <c r="C13" s="502">
        <f>'Step 0- FY22 Formula I&amp;G Actual'!B29</f>
        <v>5847400</v>
      </c>
      <c r="D13" s="362"/>
      <c r="E13" s="503">
        <f>'OLD TotalAward$ Distribu. '!S28</f>
        <v>19395.318142172615</v>
      </c>
      <c r="F13" s="504">
        <f>'Step3b- STEMH$ Distribu.'!R27</f>
        <v>19020.95920461274</v>
      </c>
      <c r="G13" s="503">
        <f>'Step3c- At-Risk$ Distribu.'!S27</f>
        <v>20124.39109226548</v>
      </c>
      <c r="H13" s="505">
        <f>'Step3d  - EOCSCH$ (IPA)'!K36</f>
        <v>18983.209929642544</v>
      </c>
      <c r="I13" s="503"/>
      <c r="J13" s="504">
        <f>'Step3f- MP30$ Distribu.'!AM17</f>
        <v>14012.18472997249</v>
      </c>
      <c r="K13" s="503"/>
      <c r="L13" s="503">
        <f>'Step3h-Dual Credit$ Distribu.'!AB19</f>
        <v>25006.518916929999</v>
      </c>
      <c r="M13" s="503">
        <f>'Step3b(2)- NewWork$ Distribu.'!R27</f>
        <v>0</v>
      </c>
      <c r="N13" s="503">
        <f>'Step3d  - EOCSCH$ (IPA)'!J36</f>
        <v>0</v>
      </c>
      <c r="O13" s="503">
        <f>'Step3a -TotalAward$ (IPA) '!J36</f>
        <v>0</v>
      </c>
      <c r="P13" s="505"/>
      <c r="Q13" s="729">
        <f>SUM(E13:O13)</f>
        <v>116542.58201559586</v>
      </c>
      <c r="R13" s="730">
        <f>Q13/$Q$7</f>
        <v>6.1068314466239107E-3</v>
      </c>
      <c r="S13" s="505"/>
      <c r="T13" s="650">
        <f>ROUND(C13+Q13,-2)</f>
        <v>5963900</v>
      </c>
      <c r="U13" s="650" t="e">
        <f>ROUND(T13*#REF!,-2)</f>
        <v>#REF!</v>
      </c>
      <c r="V13" s="666">
        <f>T13-'Step 0- FY22 Formula I&amp;G Actual'!B29</f>
        <v>116500</v>
      </c>
      <c r="W13" s="668">
        <f>(T13/'Step 0- FY22 Formula I&amp;G Actual'!B29)-1</f>
        <v>1.992338475219757E-2</v>
      </c>
      <c r="X13" s="652">
        <f t="shared" si="1"/>
        <v>9.1021850341635267E-3</v>
      </c>
      <c r="Y13" s="1353">
        <f>'Step 4- Total Funding Distribu.'!Y29</f>
        <v>72000</v>
      </c>
    </row>
    <row r="14" spans="1:25" ht="22" thickBot="1">
      <c r="A14" s="537" t="s">
        <v>373</v>
      </c>
      <c r="B14" s="271"/>
      <c r="C14" s="498">
        <f>SUM(C9:C13)</f>
        <v>218330000</v>
      </c>
      <c r="D14" s="362"/>
      <c r="E14" s="499">
        <f t="shared" ref="E14:T14" si="2">SUM(E9:E13)</f>
        <v>2191001.6946309884</v>
      </c>
      <c r="F14" s="500">
        <f t="shared" si="2"/>
        <v>862700.61024079088</v>
      </c>
      <c r="G14" s="499">
        <f t="shared" si="2"/>
        <v>1218521.5780473789</v>
      </c>
      <c r="H14" s="501">
        <f t="shared" si="2"/>
        <v>928760.66489493765</v>
      </c>
      <c r="I14" s="499">
        <f t="shared" si="2"/>
        <v>791507.61427500006</v>
      </c>
      <c r="J14" s="500">
        <f t="shared" si="2"/>
        <v>40955.345715852978</v>
      </c>
      <c r="K14" s="499">
        <f t="shared" si="2"/>
        <v>0</v>
      </c>
      <c r="L14" s="499">
        <f t="shared" si="2"/>
        <v>46047.186296928077</v>
      </c>
      <c r="M14" s="1242">
        <f t="shared" si="2"/>
        <v>0</v>
      </c>
      <c r="N14" s="1242">
        <f t="shared" si="2"/>
        <v>0</v>
      </c>
      <c r="O14" s="1242">
        <f t="shared" si="2"/>
        <v>236029.51831758214</v>
      </c>
      <c r="P14" s="600"/>
      <c r="Q14" s="727">
        <f t="shared" si="2"/>
        <v>6315524.2124194596</v>
      </c>
      <c r="R14" s="728">
        <f t="shared" si="2"/>
        <v>0.33093347680555651</v>
      </c>
      <c r="S14" s="600"/>
      <c r="T14" s="658">
        <f t="shared" si="2"/>
        <v>224645400</v>
      </c>
      <c r="U14" s="658" t="e">
        <f>ROUND(T14*#REF!,-2)</f>
        <v>#REF!</v>
      </c>
      <c r="V14" s="665">
        <f>SUM(V9:V13)</f>
        <v>6315400</v>
      </c>
      <c r="W14" s="667">
        <f>T14/('Step 0- FY22 Formula I&amp;G Actual'!B11+SUM('Step 0- FY22 Formula I&amp;G Actual'!B26:B29))-1</f>
        <v>2.8925937800577062E-2</v>
      </c>
      <c r="X14" s="659">
        <f t="shared" si="1"/>
        <v>0.34285685505687208</v>
      </c>
      <c r="Y14" s="1356">
        <f>SUM(Y9:Y13)</f>
        <v>1492400</v>
      </c>
    </row>
    <row r="15" spans="1:25" ht="21">
      <c r="A15" s="534"/>
      <c r="B15" s="272"/>
      <c r="C15" s="502"/>
      <c r="D15" s="362"/>
      <c r="E15" s="503"/>
      <c r="F15" s="504"/>
      <c r="G15" s="503"/>
      <c r="H15" s="505"/>
      <c r="I15" s="503"/>
      <c r="J15" s="507"/>
      <c r="K15" s="503"/>
      <c r="L15" s="503"/>
      <c r="M15" s="503"/>
      <c r="N15" s="503"/>
      <c r="O15" s="503"/>
      <c r="P15" s="505"/>
      <c r="Q15" s="729"/>
      <c r="R15" s="730"/>
      <c r="S15" s="505"/>
      <c r="T15" s="650"/>
      <c r="U15" s="650"/>
      <c r="V15" s="666"/>
      <c r="W15" s="668"/>
      <c r="X15" s="652"/>
      <c r="Y15" s="1353"/>
    </row>
    <row r="16" spans="1:25" ht="21">
      <c r="A16" s="534" t="s">
        <v>3</v>
      </c>
      <c r="B16" s="272"/>
      <c r="C16" s="502">
        <f>'Step 0- FY22 Formula I&amp;G Actual'!B10</f>
        <v>122211300</v>
      </c>
      <c r="D16" s="362"/>
      <c r="E16" s="503">
        <f>'OLD TotalAward$ Distribu. '!S9</f>
        <v>1263300.8479722335</v>
      </c>
      <c r="F16" s="504">
        <f>'Step3b- STEMH$ Distribu.'!R8</f>
        <v>459986.01804972708</v>
      </c>
      <c r="G16" s="503">
        <f>'Step3c- At-Risk$ Distribu.'!S8</f>
        <v>609390.65355757542</v>
      </c>
      <c r="H16" s="505">
        <f>'Step3d  - EOCSCH$ (IPA)'!K17</f>
        <v>592423.37713486725</v>
      </c>
      <c r="I16" s="503">
        <f>'Step3e - Research$ Distribu.'!R10</f>
        <v>791507.61427500006</v>
      </c>
      <c r="J16" s="504"/>
      <c r="K16" s="503"/>
      <c r="L16" s="503"/>
      <c r="M16" s="503">
        <f>'Step3b(2)- NewWork$ Distribu.'!R8</f>
        <v>0</v>
      </c>
      <c r="N16" s="503">
        <f>'Step3d  - EOCSCH$ (IPA)'!J17</f>
        <v>0</v>
      </c>
      <c r="O16" s="503">
        <f>'Step3a -TotalAward$ (IPA) '!J17</f>
        <v>127359.86462347305</v>
      </c>
      <c r="P16" s="505"/>
      <c r="Q16" s="729">
        <f>SUM(E16:O16)</f>
        <v>3843968.3756128764</v>
      </c>
      <c r="R16" s="730">
        <f>Q16/$Q$7</f>
        <v>0.20142394779685904</v>
      </c>
      <c r="S16" s="505"/>
      <c r="T16" s="650">
        <f>ROUND(C16+Q16,-2)</f>
        <v>126055300</v>
      </c>
      <c r="U16" s="650" t="e">
        <f>ROUND(T16*#REF!,-2)</f>
        <v>#REF!</v>
      </c>
      <c r="V16" s="666">
        <f>T16-'Step 0- FY22 Formula I&amp;G Actual'!B10</f>
        <v>3844000</v>
      </c>
      <c r="W16" s="668">
        <f>(T16/'Step 0- FY22 Formula I&amp;G Actual'!B10)-1</f>
        <v>3.1453719909697364E-2</v>
      </c>
      <c r="X16" s="652">
        <f t="shared" ref="X16:X21" si="3">T16/$T$7</f>
        <v>0.19238730782491217</v>
      </c>
      <c r="Y16" s="1353">
        <f>'Step 4- Total Funding Distribu.'!Y10</f>
        <v>232200</v>
      </c>
    </row>
    <row r="17" spans="1:25" ht="21">
      <c r="A17" s="534" t="s">
        <v>13</v>
      </c>
      <c r="B17" s="272"/>
      <c r="C17" s="502">
        <f>'Step 0- FY22 Formula I&amp;G Actual'!B22</f>
        <v>7257600</v>
      </c>
      <c r="D17" s="362"/>
      <c r="E17" s="503">
        <f>'OLD TotalAward$ Distribu. '!S21</f>
        <v>15574.742340820521</v>
      </c>
      <c r="F17" s="504">
        <f>'Step3b- STEMH$ Distribu.'!R20</f>
        <v>11324.979000114818</v>
      </c>
      <c r="G17" s="503">
        <f>'Step3c- At-Risk$ Distribu.'!S20</f>
        <v>14148.889300364126</v>
      </c>
      <c r="H17" s="505">
        <f>'Step3d  - EOCSCH$ (IPA)'!K29</f>
        <v>15791.750359812093</v>
      </c>
      <c r="I17" s="503"/>
      <c r="J17" s="504">
        <f>'Step3f- MP30$ Distribu.'!AM10</f>
        <v>9266.563925223003</v>
      </c>
      <c r="K17" s="503"/>
      <c r="L17" s="503">
        <f>'Step3h-Dual Credit$ Distribu.'!AB12</f>
        <v>8980.9064102221255</v>
      </c>
      <c r="M17" s="503">
        <f>'Step3b(2)- NewWork$ Distribu.'!R20</f>
        <v>0</v>
      </c>
      <c r="N17" s="503">
        <f>'Step3d  - EOCSCH$ (IPA)'!J29</f>
        <v>0</v>
      </c>
      <c r="O17" s="503">
        <f>'Step3a -TotalAward$ (IPA) '!J29</f>
        <v>0</v>
      </c>
      <c r="P17" s="505"/>
      <c r="Q17" s="729">
        <f>SUM(E17:O17)</f>
        <v>75087.831336556686</v>
      </c>
      <c r="R17" s="730">
        <f>Q17/$Q$7</f>
        <v>3.9346024580398705E-3</v>
      </c>
      <c r="S17" s="505"/>
      <c r="T17" s="650">
        <f>ROUND(C17+Q17,-2)</f>
        <v>7332700</v>
      </c>
      <c r="U17" s="650" t="e">
        <f>ROUND(T17*#REF!,-2)</f>
        <v>#REF!</v>
      </c>
      <c r="V17" s="666">
        <f>T17-'Step 0- FY22 Formula I&amp;G Actual'!B22</f>
        <v>75100</v>
      </c>
      <c r="W17" s="809">
        <f>(T17/'Step 0- FY22 Formula I&amp;G Actual'!B22)-1</f>
        <v>1.0347773368606594E-2</v>
      </c>
      <c r="X17" s="652">
        <f t="shared" si="3"/>
        <v>1.1191266151345747E-2</v>
      </c>
      <c r="Y17" s="1353">
        <f>'Step 4- Total Funding Distribu.'!Y22</f>
        <v>56200</v>
      </c>
    </row>
    <row r="18" spans="1:25" ht="21">
      <c r="A18" s="534" t="s">
        <v>14</v>
      </c>
      <c r="B18" s="272"/>
      <c r="C18" s="502">
        <f>'Step 0- FY22 Formula I&amp;G Actual'!B23</f>
        <v>4276000</v>
      </c>
      <c r="D18" s="362"/>
      <c r="E18" s="503">
        <f>'OLD TotalAward$ Distribu. '!S22</f>
        <v>19753.791921064912</v>
      </c>
      <c r="F18" s="504">
        <f>'Step3b- STEMH$ Distribu.'!R21</f>
        <v>6507.1702542096191</v>
      </c>
      <c r="G18" s="503">
        <f>'Step3c- At-Risk$ Distribu.'!S21</f>
        <v>10233.9053677391</v>
      </c>
      <c r="H18" s="505">
        <f>'Step3d  - EOCSCH$ (IPA)'!K30</f>
        <v>21482.188225323127</v>
      </c>
      <c r="I18" s="503"/>
      <c r="J18" s="504">
        <f>'Step3f- MP30$ Distribu.'!AM11</f>
        <v>12618.312976134366</v>
      </c>
      <c r="K18" s="503"/>
      <c r="L18" s="503">
        <f>'Step3h-Dual Credit$ Distribu.'!AB13</f>
        <v>22341.788754068435</v>
      </c>
      <c r="M18" s="503">
        <f>'Step3b(2)- NewWork$ Distribu.'!R21</f>
        <v>0</v>
      </c>
      <c r="N18" s="503">
        <f>'Step3d  - EOCSCH$ (IPA)'!J30</f>
        <v>0</v>
      </c>
      <c r="O18" s="503">
        <f>'Step3a -TotalAward$ (IPA) '!J30</f>
        <v>2182.390435577076</v>
      </c>
      <c r="P18" s="505"/>
      <c r="Q18" s="729">
        <f>SUM(E18:O18)</f>
        <v>95119.547934116621</v>
      </c>
      <c r="R18" s="730">
        <f>Q18/$Q$7</f>
        <v>4.9842644333637628E-3</v>
      </c>
      <c r="S18" s="505"/>
      <c r="T18" s="650">
        <f>ROUND(C18+Q18,-2)</f>
        <v>4371100</v>
      </c>
      <c r="U18" s="650" t="e">
        <f>ROUND(T18*#REF!,-2)</f>
        <v>#REF!</v>
      </c>
      <c r="V18" s="666">
        <f>T18-'Step 0- FY22 Formula I&amp;G Actual'!B23</f>
        <v>95100</v>
      </c>
      <c r="W18" s="668">
        <f>(T18/'Step 0- FY22 Formula I&amp;G Actual'!B23)-1</f>
        <v>2.2240411599625753E-2</v>
      </c>
      <c r="X18" s="652">
        <f t="shared" si="3"/>
        <v>6.6712320801542938E-3</v>
      </c>
      <c r="Y18" s="1353">
        <f>'Step 4- Total Funding Distribu.'!Y23</f>
        <v>8200</v>
      </c>
    </row>
    <row r="19" spans="1:25" ht="21">
      <c r="A19" s="534" t="s">
        <v>15</v>
      </c>
      <c r="B19" s="272"/>
      <c r="C19" s="502">
        <f>'Step 0- FY22 Formula I&amp;G Actual'!B24</f>
        <v>23679100</v>
      </c>
      <c r="D19" s="362"/>
      <c r="E19" s="503">
        <f>'OLD TotalAward$ Distribu. '!S23</f>
        <v>149587.33452355603</v>
      </c>
      <c r="F19" s="504">
        <f>'Step3b- STEMH$ Distribu.'!R22</f>
        <v>71328.59701729774</v>
      </c>
      <c r="G19" s="503">
        <f>'Step3c- At-Risk$ Distribu.'!S22</f>
        <v>117998.98940789109</v>
      </c>
      <c r="H19" s="505">
        <f>'Step3d  - EOCSCH$ (IPA)'!K31</f>
        <v>116368.2538144727</v>
      </c>
      <c r="I19" s="503"/>
      <c r="J19" s="504">
        <f>'Step3f- MP30$ Distribu.'!AM12</f>
        <v>83094.169647649847</v>
      </c>
      <c r="K19" s="503"/>
      <c r="L19" s="503">
        <f>'Step3h-Dual Credit$ Distribu.'!AB14</f>
        <v>56555.577646530117</v>
      </c>
      <c r="M19" s="503">
        <f>'Step3b(2)- NewWork$ Distribu.'!R22</f>
        <v>0</v>
      </c>
      <c r="N19" s="503">
        <f>'Step3d  - EOCSCH$ (IPA)'!J31</f>
        <v>0</v>
      </c>
      <c r="O19" s="503">
        <f>'Step3a -TotalAward$ (IPA) '!J31</f>
        <v>0</v>
      </c>
      <c r="P19" s="505"/>
      <c r="Q19" s="729">
        <f>SUM(E19:O19)</f>
        <v>594932.92205739755</v>
      </c>
      <c r="R19" s="730">
        <f>Q19/$Q$7</f>
        <v>3.1174485876465086E-2</v>
      </c>
      <c r="S19" s="505"/>
      <c r="T19" s="650">
        <f>ROUND(C19+Q19,-2)</f>
        <v>24274000</v>
      </c>
      <c r="U19" s="650" t="e">
        <f>ROUND(T19*#REF!,-2)</f>
        <v>#REF!</v>
      </c>
      <c r="V19" s="666">
        <f>T19-'Step 0- FY22 Formula I&amp;G Actual'!B24</f>
        <v>594900</v>
      </c>
      <c r="W19" s="668">
        <f>(T19/'Step 0- FY22 Formula I&amp;G Actual'!B24)-1</f>
        <v>2.5123421075969876E-2</v>
      </c>
      <c r="X19" s="652">
        <f t="shared" si="3"/>
        <v>3.7047307889013142E-2</v>
      </c>
      <c r="Y19" s="1353">
        <f>'Step 4- Total Funding Distribu.'!Y24</f>
        <v>70000</v>
      </c>
    </row>
    <row r="20" spans="1:25" ht="22" thickBot="1">
      <c r="A20" s="534" t="s">
        <v>16</v>
      </c>
      <c r="B20" s="272"/>
      <c r="C20" s="502">
        <f>'Step 0- FY22 Formula I&amp;G Actual'!B25</f>
        <v>3557600.0000000005</v>
      </c>
      <c r="D20" s="362"/>
      <c r="E20" s="503">
        <f>'OLD TotalAward$ Distribu. '!S24</f>
        <v>8329.7985989972858</v>
      </c>
      <c r="F20" s="504">
        <f>'Step3b- STEMH$ Distribu.'!R23</f>
        <v>4192.1192983850442</v>
      </c>
      <c r="G20" s="503">
        <f>'Step3c- At-Risk$ Distribu.'!S23</f>
        <v>8448.1232230329497</v>
      </c>
      <c r="H20" s="505">
        <f>'Step3d  - EOCSCH$ (IPA)'!K32</f>
        <v>7942.8699187225275</v>
      </c>
      <c r="I20" s="503"/>
      <c r="J20" s="504">
        <f>'Step3f- MP30$ Distribu.'!AM13</f>
        <v>4890.3713356466114</v>
      </c>
      <c r="K20" s="503"/>
      <c r="L20" s="503">
        <f>'Step3h-Dual Credit$ Distribu.'!AB15</f>
        <v>9935.7883405329958</v>
      </c>
      <c r="M20" s="503">
        <f>'Step3b(2)- NewWork$ Distribu.'!R23</f>
        <v>0</v>
      </c>
      <c r="N20" s="503">
        <f>'Step3d  - EOCSCH$ (IPA)'!J32</f>
        <v>0</v>
      </c>
      <c r="O20" s="503">
        <f>'Step3a -TotalAward$ (IPA) '!J32</f>
        <v>0</v>
      </c>
      <c r="P20" s="505"/>
      <c r="Q20" s="729">
        <f>SUM(E20:O20)</f>
        <v>43739.070715317415</v>
      </c>
      <c r="R20" s="730">
        <f>Q20/$Q$7</f>
        <v>2.2919273614056602E-3</v>
      </c>
      <c r="S20" s="505"/>
      <c r="T20" s="650">
        <f>ROUND(C20+Q20,-2)</f>
        <v>3601300</v>
      </c>
      <c r="U20" s="650" t="e">
        <f>ROUND(T20*#REF!,-2)</f>
        <v>#REF!</v>
      </c>
      <c r="V20" s="666">
        <f>T20-'Step 0- FY22 Formula I&amp;G Actual'!B25</f>
        <v>43699.999999999534</v>
      </c>
      <c r="W20" s="668">
        <f>(T20/'Step 0- FY22 Formula I&amp;G Actual'!B25)-1</f>
        <v>1.228356195187752E-2</v>
      </c>
      <c r="X20" s="652">
        <f t="shared" si="3"/>
        <v>5.4963528837728851E-3</v>
      </c>
      <c r="Y20" s="1353">
        <f>'Step 4- Total Funding Distribu.'!Y25</f>
        <v>16100</v>
      </c>
    </row>
    <row r="21" spans="1:25" ht="22" thickBot="1">
      <c r="A21" s="537" t="s">
        <v>374</v>
      </c>
      <c r="B21" s="271"/>
      <c r="C21" s="498">
        <f>SUM(C16:C20)</f>
        <v>160981600</v>
      </c>
      <c r="D21" s="362"/>
      <c r="E21" s="499">
        <f t="shared" ref="E21:V21" si="4">SUM(E16:E20)</f>
        <v>1456546.5153566725</v>
      </c>
      <c r="F21" s="500">
        <f t="shared" si="4"/>
        <v>553338.8836197342</v>
      </c>
      <c r="G21" s="499">
        <f t="shared" si="4"/>
        <v>760220.56085660262</v>
      </c>
      <c r="H21" s="501">
        <f t="shared" si="4"/>
        <v>754008.43945319764</v>
      </c>
      <c r="I21" s="499">
        <f t="shared" si="4"/>
        <v>791507.61427500006</v>
      </c>
      <c r="J21" s="500">
        <f t="shared" si="4"/>
        <v>109869.41788465383</v>
      </c>
      <c r="K21" s="499"/>
      <c r="L21" s="499">
        <f t="shared" si="4"/>
        <v>97814.061151353671</v>
      </c>
      <c r="M21" s="1242">
        <f t="shared" si="4"/>
        <v>0</v>
      </c>
      <c r="N21" s="1242">
        <f t="shared" si="4"/>
        <v>0</v>
      </c>
      <c r="O21" s="1242">
        <f t="shared" si="4"/>
        <v>129542.25505905013</v>
      </c>
      <c r="P21" s="600"/>
      <c r="Q21" s="727">
        <f t="shared" si="4"/>
        <v>4652847.7476562643</v>
      </c>
      <c r="R21" s="728">
        <f t="shared" si="4"/>
        <v>0.24380922792613341</v>
      </c>
      <c r="S21" s="600"/>
      <c r="T21" s="658">
        <f t="shared" si="4"/>
        <v>165634400</v>
      </c>
      <c r="U21" s="658" t="e">
        <f>ROUND(T21*#REF!,-2)</f>
        <v>#REF!</v>
      </c>
      <c r="V21" s="658">
        <f t="shared" si="4"/>
        <v>4652800</v>
      </c>
      <c r="W21" s="667">
        <f>T21/('Step 0- FY22 Formula I&amp;G Actual'!B10+SUM('Step 0- FY22 Formula I&amp;G Actual'!B22:B25))-1</f>
        <v>2.8902682045649941E-2</v>
      </c>
      <c r="X21" s="659">
        <f t="shared" si="3"/>
        <v>0.25279346682919823</v>
      </c>
      <c r="Y21" s="1356">
        <f>SUM(Y16:Y20)</f>
        <v>382700</v>
      </c>
    </row>
    <row r="22" spans="1:25" s="469" customFormat="1" ht="21">
      <c r="A22" s="719"/>
      <c r="B22" s="720"/>
      <c r="C22" s="721"/>
      <c r="D22" s="722"/>
      <c r="E22" s="723"/>
      <c r="F22" s="724"/>
      <c r="G22" s="723"/>
      <c r="H22" s="600"/>
      <c r="I22" s="723"/>
      <c r="J22" s="724"/>
      <c r="K22" s="723"/>
      <c r="L22" s="723"/>
      <c r="M22" s="723"/>
      <c r="N22" s="723"/>
      <c r="O22" s="723"/>
      <c r="P22" s="600"/>
      <c r="Q22" s="731"/>
      <c r="R22" s="732"/>
      <c r="S22" s="600"/>
      <c r="T22" s="725"/>
      <c r="U22" s="725"/>
      <c r="V22" s="726"/>
      <c r="W22" s="734"/>
      <c r="X22" s="735"/>
      <c r="Y22" s="1354"/>
    </row>
    <row r="23" spans="1:25" ht="21">
      <c r="A23" s="534" t="s">
        <v>6</v>
      </c>
      <c r="B23" s="272"/>
      <c r="C23" s="502">
        <f>'Step 0- FY22 Formula I&amp;G Actual'!B14</f>
        <v>30722000</v>
      </c>
      <c r="D23" s="362"/>
      <c r="E23" s="503">
        <f>'OLD TotalAward$ Distribu. '!S13</f>
        <v>409461.95717947587</v>
      </c>
      <c r="F23" s="504">
        <f>'Step3b- STEMH$ Distribu.'!R12</f>
        <v>106742.61974693858</v>
      </c>
      <c r="G23" s="503">
        <f>'Step3c- At-Risk$ Distribu.'!S12</f>
        <v>260861.56098438325</v>
      </c>
      <c r="H23" s="505">
        <f>'Step3d  - EOCSCH$ (IPA)'!K21</f>
        <v>175696.37061661351</v>
      </c>
      <c r="I23" s="503"/>
      <c r="J23" s="504">
        <f>'Step3f- MP30$ Distribu.'!AM4</f>
        <v>25139.101169534726</v>
      </c>
      <c r="K23" s="503">
        <f>'Step3g-MP60$ Distribu.'!AB4</f>
        <v>262589.37436578801</v>
      </c>
      <c r="L23" s="503">
        <f>'Step3h-Dual Credit$ Distribu.'!AB6</f>
        <v>51231.021041693144</v>
      </c>
      <c r="M23" s="503">
        <f>'Step3b(2)- NewWork$ Distribu.'!R12</f>
        <v>0</v>
      </c>
      <c r="N23" s="503">
        <f>'Step3d  - EOCSCH$ (IPA)'!J21</f>
        <v>17683.242351453169</v>
      </c>
      <c r="O23" s="503">
        <f>'Step3a -TotalAward$ (IPA) '!J21</f>
        <v>37049.708931151006</v>
      </c>
      <c r="P23" s="505"/>
      <c r="Q23" s="729">
        <f>SUM(E23:O23)</f>
        <v>1346454.9563870316</v>
      </c>
      <c r="R23" s="730">
        <f>Q23/$Q$7</f>
        <v>7.0554241436203952E-2</v>
      </c>
      <c r="S23" s="505"/>
      <c r="T23" s="650">
        <f>ROUND(C23+Q23,-2)</f>
        <v>32068500</v>
      </c>
      <c r="U23" s="650" t="e">
        <f>ROUND(T23*#REF!,-2)</f>
        <v>#REF!</v>
      </c>
      <c r="V23" s="666">
        <f>T23-'Step 0- FY22 Formula I&amp;G Actual'!B14</f>
        <v>1346500</v>
      </c>
      <c r="W23" s="668">
        <f>(T23/'Step 0- FY22 Formula I&amp;G Actual'!B14)-1</f>
        <v>4.3828526788620481E-2</v>
      </c>
      <c r="X23" s="652">
        <f>T23/$T$7</f>
        <v>4.8943379461103151E-2</v>
      </c>
      <c r="Y23" s="1353">
        <f>'Step 4- Total Funding Distribu.'!Y14</f>
        <v>65700</v>
      </c>
    </row>
    <row r="24" spans="1:25" ht="21">
      <c r="A24" s="534" t="s">
        <v>11</v>
      </c>
      <c r="B24" s="272"/>
      <c r="C24" s="502">
        <f>'Step 0- FY22 Formula I&amp;G Actual'!B20</f>
        <v>11995600</v>
      </c>
      <c r="D24" s="362"/>
      <c r="E24" s="503">
        <f>'OLD TotalAward$ Distribu. '!S19</f>
        <v>42818.749536634969</v>
      </c>
      <c r="F24" s="504">
        <f>'Step3b- STEMH$ Distribu.'!R18</f>
        <v>38542.469967241595</v>
      </c>
      <c r="G24" s="503">
        <f>'Step3c- At-Risk$ Distribu.'!S18</f>
        <v>30564.348245932211</v>
      </c>
      <c r="H24" s="505">
        <f>'Step3d  - EOCSCH$ (IPA)'!K27</f>
        <v>37744.379898354295</v>
      </c>
      <c r="I24" s="503"/>
      <c r="J24" s="504">
        <f>'Step3f- MP30$ Distribu.'!AM8</f>
        <v>16997.670656308263</v>
      </c>
      <c r="K24" s="503"/>
      <c r="L24" s="503">
        <f>'Step3h-Dual Credit$ Distribu.'!AB10</f>
        <v>37618.406702941189</v>
      </c>
      <c r="M24" s="503">
        <f>'Step3b(2)- NewWork$ Distribu.'!R18</f>
        <v>0</v>
      </c>
      <c r="N24" s="503">
        <f>'Step3d  - EOCSCH$ (IPA)'!J27</f>
        <v>0</v>
      </c>
      <c r="O24" s="503">
        <f>'Step3a -TotalAward$ (IPA) '!J27</f>
        <v>0</v>
      </c>
      <c r="P24" s="505"/>
      <c r="Q24" s="729">
        <f>SUM(E24:O24)</f>
        <v>204286.02500741254</v>
      </c>
      <c r="R24" s="730">
        <f>Q24/$Q$7</f>
        <v>1.0704587971580363E-2</v>
      </c>
      <c r="S24" s="505"/>
      <c r="T24" s="650">
        <f>ROUND(C24+Q24,-2)</f>
        <v>12199900</v>
      </c>
      <c r="U24" s="650" t="e">
        <f>ROUND(T24*#REF!,-2)</f>
        <v>#REF!</v>
      </c>
      <c r="V24" s="666">
        <f>T24-'Step 0- FY22 Formula I&amp;G Actual'!B20</f>
        <v>204300</v>
      </c>
      <c r="W24" s="668">
        <f>(T24/'Step 0- FY22 Formula I&amp;G Actual'!B20)-1</f>
        <v>1.7031244789756261E-2</v>
      </c>
      <c r="X24" s="652">
        <f>T24/$T$7</f>
        <v>1.8619652777258442E-2</v>
      </c>
      <c r="Y24" s="1353">
        <f>'Step 4- Total Funding Distribu.'!Y20</f>
        <v>37500</v>
      </c>
    </row>
    <row r="25" spans="1:25" ht="22" thickBot="1">
      <c r="A25" s="534" t="s">
        <v>12</v>
      </c>
      <c r="B25" s="272"/>
      <c r="C25" s="502">
        <f>'Step 0- FY22 Formula I&amp;G Actual'!B21</f>
        <v>2100000</v>
      </c>
      <c r="D25" s="362"/>
      <c r="E25" s="503">
        <f>'OLD TotalAward$ Distribu. '!S20</f>
        <v>7886.4231356305008</v>
      </c>
      <c r="F25" s="504">
        <f>'Step3b- STEMH$ Distribu.'!R19</f>
        <v>4442.3950773931065</v>
      </c>
      <c r="G25" s="503">
        <f>'Step3c- At-Risk$ Distribu.'!S19</f>
        <v>5082.6107195482773</v>
      </c>
      <c r="H25" s="505">
        <f>'Step3d  - EOCSCH$ (IPA)'!K28</f>
        <v>7028.4345836513075</v>
      </c>
      <c r="I25" s="503"/>
      <c r="J25" s="504">
        <f>'Step3f- MP30$ Distribu.'!AM9</f>
        <v>3478.1156987118125</v>
      </c>
      <c r="K25" s="503"/>
      <c r="L25" s="503">
        <f>'Step3h-Dual Credit$ Distribu.'!AB11</f>
        <v>9568.1126311854132</v>
      </c>
      <c r="M25" s="503">
        <f>'Step3b(2)- NewWork$ Distribu.'!R19</f>
        <v>0</v>
      </c>
      <c r="N25" s="503">
        <f>'Step3d  - EOCSCH$ (IPA)'!J28</f>
        <v>707.38804482901901</v>
      </c>
      <c r="O25" s="503">
        <f>'Step3a -TotalAward$ (IPA) '!J28</f>
        <v>0</v>
      </c>
      <c r="P25" s="505"/>
      <c r="Q25" s="729">
        <f>SUM(E25:O25)</f>
        <v>38193.479890949442</v>
      </c>
      <c r="R25" s="730">
        <f>Q25/$Q$7</f>
        <v>2.0013383951184077E-3</v>
      </c>
      <c r="S25" s="505"/>
      <c r="T25" s="650">
        <f>ROUND(C25+Q25,-2)</f>
        <v>2138200</v>
      </c>
      <c r="U25" s="650" t="e">
        <f>ROUND(T25*#REF!,-2)</f>
        <v>#REF!</v>
      </c>
      <c r="V25" s="666">
        <f>T25-'Step 0- FY22 Formula I&amp;G Actual'!B21</f>
        <v>38200</v>
      </c>
      <c r="W25" s="668">
        <f>(T25/'Step 0- FY22 Formula I&amp;G Actual'!B21)-1</f>
        <v>1.819047619047609E-2</v>
      </c>
      <c r="X25" s="652">
        <f>T25/$T$7</f>
        <v>3.2633498281407223E-3</v>
      </c>
      <c r="Y25" s="1353">
        <f>'Step 4- Total Funding Distribu.'!Y21</f>
        <v>17600</v>
      </c>
    </row>
    <row r="26" spans="1:25" ht="22" thickBot="1">
      <c r="A26" s="537" t="s">
        <v>375</v>
      </c>
      <c r="B26" s="271"/>
      <c r="C26" s="498">
        <f>SUM(C23:C25)</f>
        <v>44817600</v>
      </c>
      <c r="D26" s="362"/>
      <c r="E26" s="499">
        <f>'OLD TotalAward$ Distribu. '!S17</f>
        <v>1012160.1482228932</v>
      </c>
      <c r="F26" s="500">
        <f>'Step3b- STEMH$ Distribu.'!R16</f>
        <v>302583.41682074731</v>
      </c>
      <c r="G26" s="499">
        <f>'Step3c- At-Risk$ Distribu.'!S16</f>
        <v>678322.47927376756</v>
      </c>
      <c r="H26" s="501">
        <f>'Step3d OLD - EOCSCH$ Distribu.'!Q19</f>
        <v>449164.33295058541</v>
      </c>
      <c r="I26" s="499"/>
      <c r="J26" s="500">
        <f t="shared" ref="J26:O26" si="5">SUM(J23:J25)</f>
        <v>45614.887524554804</v>
      </c>
      <c r="K26" s="499">
        <f t="shared" si="5"/>
        <v>262589.37436578801</v>
      </c>
      <c r="L26" s="499">
        <f t="shared" si="5"/>
        <v>98417.54037581975</v>
      </c>
      <c r="M26" s="1242">
        <f t="shared" si="5"/>
        <v>0</v>
      </c>
      <c r="N26" s="1242">
        <f t="shared" si="5"/>
        <v>18390.630396282188</v>
      </c>
      <c r="O26" s="1242">
        <f t="shared" si="5"/>
        <v>37049.708931151006</v>
      </c>
      <c r="P26" s="600"/>
      <c r="Q26" s="727">
        <f>SUM(Q23:Q25)</f>
        <v>1588934.4612853937</v>
      </c>
      <c r="R26" s="728">
        <f>SUM(R23:R25)</f>
        <v>8.3260167802902713E-2</v>
      </c>
      <c r="S26" s="600"/>
      <c r="T26" s="658">
        <f>SUM(T23:T25)</f>
        <v>46406600</v>
      </c>
      <c r="U26" s="658" t="e">
        <f>ROUND(T26*#REF!,-2)</f>
        <v>#REF!</v>
      </c>
      <c r="V26" s="658">
        <f>SUM(V23:V25)</f>
        <v>1589000</v>
      </c>
      <c r="W26" s="667">
        <f>T26/('Step 0- FY22 Formula I&amp;G Actual'!B14+SUM('Step 0- FY22 Formula I&amp;G Actual'!B20:B21))-1</f>
        <v>3.5454821320195729E-2</v>
      </c>
      <c r="X26" s="659">
        <f>T26/$T$7</f>
        <v>7.0826382066502311E-2</v>
      </c>
      <c r="Y26" s="1356">
        <f>SUM(Y23:Y25)</f>
        <v>120800</v>
      </c>
    </row>
    <row r="27" spans="1:25" ht="21">
      <c r="A27" s="534"/>
      <c r="B27" s="272"/>
      <c r="C27" s="502"/>
      <c r="D27" s="362"/>
      <c r="E27" s="503"/>
      <c r="F27" s="504"/>
      <c r="G27" s="503"/>
      <c r="H27" s="505"/>
      <c r="I27" s="503"/>
      <c r="J27" s="507"/>
      <c r="K27" s="503"/>
      <c r="L27" s="503"/>
      <c r="M27" s="503"/>
      <c r="N27" s="503"/>
      <c r="O27" s="503"/>
      <c r="P27" s="505"/>
      <c r="Q27" s="729"/>
      <c r="R27" s="730"/>
      <c r="S27" s="505"/>
      <c r="T27" s="650"/>
      <c r="U27" s="650"/>
      <c r="V27" s="666"/>
      <c r="W27" s="668"/>
      <c r="X27" s="652"/>
      <c r="Y27" s="1353"/>
    </row>
    <row r="28" spans="1:25" ht="21">
      <c r="A28" s="534" t="s">
        <v>2</v>
      </c>
      <c r="B28" s="272"/>
      <c r="C28" s="502">
        <f>'Step 0- FY22 Formula I&amp;G Actual'!B9</f>
        <v>28895900</v>
      </c>
      <c r="D28" s="362"/>
      <c r="E28" s="503">
        <f>'OLD TotalAward$ Distribu. '!S8</f>
        <v>226228.42630690004</v>
      </c>
      <c r="F28" s="504">
        <f>'Step3b- STEMH$ Distribu.'!R7</f>
        <v>143676.10680872572</v>
      </c>
      <c r="G28" s="503">
        <f>'Step3c- At-Risk$ Distribu.'!S7</f>
        <v>75431.07992452888</v>
      </c>
      <c r="H28" s="505">
        <f>'Step3d  - EOCSCH$ (IPA)'!K16</f>
        <v>99357.71612653925</v>
      </c>
      <c r="I28" s="503">
        <f>'Step3e - Research$ Distribu.'!R9</f>
        <v>527671.74285000004</v>
      </c>
      <c r="J28" s="504"/>
      <c r="K28" s="503"/>
      <c r="L28" s="503"/>
      <c r="M28" s="503">
        <f>'Step3b(2)- NewWork$ Distribu.'!R7</f>
        <v>0</v>
      </c>
      <c r="N28" s="503">
        <f>'Step3d  - EOCSCH$ (IPA)'!J16</f>
        <v>0</v>
      </c>
      <c r="O28" s="503">
        <f>'Step3a -TotalAward$ (IPA) '!J16</f>
        <v>22807.252757469381</v>
      </c>
      <c r="P28" s="505"/>
      <c r="Q28" s="729">
        <f>SUM(E28:O28)</f>
        <v>1095172.3247741633</v>
      </c>
      <c r="R28" s="730">
        <f>Q28/$Q$7</f>
        <v>5.7387031218409719E-2</v>
      </c>
      <c r="S28" s="505"/>
      <c r="T28" s="650">
        <f>ROUND(C28+Q28,-2)</f>
        <v>29991100</v>
      </c>
      <c r="U28" s="650" t="e">
        <f>ROUND(T28*#REF!,-2)</f>
        <v>#REF!</v>
      </c>
      <c r="V28" s="666">
        <f>T28-'Step 0- FY22 Formula I&amp;G Actual'!B9</f>
        <v>1095200</v>
      </c>
      <c r="W28" s="668">
        <f>(T28/'Step 0- FY22 Formula I&amp;G Actual'!B9)-1</f>
        <v>3.7901570811083918E-2</v>
      </c>
      <c r="X28" s="652">
        <f>T28/$T$7</f>
        <v>4.5772823417244049E-2</v>
      </c>
      <c r="Y28" s="1353">
        <f>'Step 4- Total Funding Distribu.'!Y9</f>
        <v>62700</v>
      </c>
    </row>
    <row r="29" spans="1:25" ht="21">
      <c r="A29" s="534"/>
      <c r="B29" s="272"/>
      <c r="C29" s="502"/>
      <c r="D29" s="362"/>
      <c r="E29" s="503"/>
      <c r="F29" s="504"/>
      <c r="G29" s="503"/>
      <c r="H29" s="505"/>
      <c r="I29" s="503"/>
      <c r="J29" s="504"/>
      <c r="K29" s="503"/>
      <c r="L29" s="503"/>
      <c r="M29" s="503"/>
      <c r="N29" s="503"/>
      <c r="O29" s="503"/>
      <c r="P29" s="505"/>
      <c r="Q29" s="729"/>
      <c r="R29" s="730"/>
      <c r="S29" s="505"/>
      <c r="T29" s="650"/>
      <c r="U29" s="650"/>
      <c r="V29" s="666"/>
      <c r="W29" s="668"/>
      <c r="X29" s="652"/>
      <c r="Y29" s="1353"/>
    </row>
    <row r="30" spans="1:25" ht="21">
      <c r="A30" s="534" t="s">
        <v>7</v>
      </c>
      <c r="B30" s="272"/>
      <c r="C30" s="502">
        <f>'Step 0- FY22 Formula I&amp;G Actual'!B15</f>
        <v>29035800</v>
      </c>
      <c r="D30" s="362"/>
      <c r="E30" s="503">
        <f>'OLD TotalAward$ Distribu. '!S14</f>
        <v>344465.00095400441</v>
      </c>
      <c r="F30" s="504">
        <f>'Step3b- STEMH$ Distribu.'!R13</f>
        <v>132521.024984769</v>
      </c>
      <c r="G30" s="503">
        <f>'Step3c- At-Risk$ Distribu.'!S13</f>
        <v>218964.36451243123</v>
      </c>
      <c r="H30" s="505">
        <f>'Step3d  - EOCSCH$ (IPA)'!K22</f>
        <v>139365.50841200358</v>
      </c>
      <c r="I30" s="503"/>
      <c r="J30" s="504">
        <f>'Step3f- MP30$ Distribu.'!AM5</f>
        <v>11881.063432790083</v>
      </c>
      <c r="K30" s="503">
        <f>'Step3g-MP60$ Distribu.'!AB5</f>
        <v>113266.3990714376</v>
      </c>
      <c r="L30" s="503">
        <f>'Step3h-Dual Credit$ Distribu.'!AB7</f>
        <v>5073.3165897972731</v>
      </c>
      <c r="M30" s="503">
        <f>'Step3b(2)- NewWork$ Distribu.'!R13</f>
        <v>0</v>
      </c>
      <c r="N30" s="503">
        <f>'Step3d  - EOCSCH$ (IPA)'!J22</f>
        <v>0</v>
      </c>
      <c r="O30" s="503">
        <f>'Step3a -TotalAward$ (IPA) '!J22</f>
        <v>0</v>
      </c>
      <c r="P30" s="505"/>
      <c r="Q30" s="729">
        <f>SUM(E30:O30)</f>
        <v>965536.67795723316</v>
      </c>
      <c r="R30" s="730">
        <f>Q30/$Q$7</f>
        <v>5.059412315945562E-2</v>
      </c>
      <c r="S30" s="505"/>
      <c r="T30" s="650">
        <f>ROUND(C30+Q30,-2)</f>
        <v>30001300</v>
      </c>
      <c r="U30" s="650" t="e">
        <f>ROUND(T30*#REF!,-2)</f>
        <v>#REF!</v>
      </c>
      <c r="V30" s="666">
        <f>T30-'Step 0- FY22 Formula I&amp;G Actual'!B15</f>
        <v>965500</v>
      </c>
      <c r="W30" s="668">
        <f>(T30/'Step 0- FY22 Formula I&amp;G Actual'!B15)-1</f>
        <v>3.3252054360479066E-2</v>
      </c>
      <c r="X30" s="652">
        <f>T30/$T$7</f>
        <v>4.5788390795528135E-2</v>
      </c>
      <c r="Y30" s="1353">
        <f>'Step 4- Total Funding Distribu.'!Y15</f>
        <v>90200</v>
      </c>
    </row>
    <row r="31" spans="1:25" ht="21">
      <c r="A31" s="534"/>
      <c r="B31" s="272"/>
      <c r="C31" s="502"/>
      <c r="D31" s="362"/>
      <c r="E31" s="503"/>
      <c r="F31" s="504"/>
      <c r="G31" s="503"/>
      <c r="H31" s="505"/>
      <c r="I31" s="503"/>
      <c r="J31" s="504"/>
      <c r="K31" s="503"/>
      <c r="L31" s="503"/>
      <c r="M31" s="503"/>
      <c r="N31" s="503"/>
      <c r="O31" s="503"/>
      <c r="P31" s="505"/>
      <c r="Q31" s="729"/>
      <c r="R31" s="730"/>
      <c r="S31" s="505"/>
      <c r="T31" s="650"/>
      <c r="U31" s="650"/>
      <c r="V31" s="666"/>
      <c r="W31" s="668"/>
      <c r="X31" s="652"/>
      <c r="Y31" s="1353"/>
    </row>
    <row r="32" spans="1:25" ht="21">
      <c r="A32" s="534" t="s">
        <v>8</v>
      </c>
      <c r="B32" s="272"/>
      <c r="C32" s="502">
        <f>'Step 0- FY22 Formula I&amp;G Actual'!B16</f>
        <v>10363800</v>
      </c>
      <c r="D32" s="362"/>
      <c r="E32" s="503">
        <f>'OLD TotalAward$ Distribu. '!S15</f>
        <v>33875.772105321921</v>
      </c>
      <c r="F32" s="504">
        <f>'Step3b- STEMH$ Distribu.'!R14</f>
        <v>25653.267348326386</v>
      </c>
      <c r="G32" s="503">
        <f>'Step3c- At-Risk$ Distribu.'!S14</f>
        <v>47666.646477925744</v>
      </c>
      <c r="H32" s="505">
        <f>'Step3d  - EOCSCH$ (IPA)'!K23</f>
        <v>24379.795426333796</v>
      </c>
      <c r="I32" s="503"/>
      <c r="J32" s="504">
        <f>'Step3f- MP30$ Distribu.'!AM6</f>
        <v>8375.7364285291733</v>
      </c>
      <c r="K32" s="503">
        <f>'Step3g-MP60$ Distribu.'!AB6</f>
        <v>79290.567493754861</v>
      </c>
      <c r="L32" s="503">
        <f>'Step3h-Dual Credit$ Distribu.'!AB8</f>
        <v>20659.085545074249</v>
      </c>
      <c r="M32" s="503">
        <f>'Step3b(2)- NewWork$ Distribu.'!R14</f>
        <v>0</v>
      </c>
      <c r="N32" s="503">
        <f>'Step3d  - EOCSCH$ (IPA)'!J23</f>
        <v>0</v>
      </c>
      <c r="O32" s="503">
        <f>'Step3a -TotalAward$ (IPA) '!J23</f>
        <v>4274.171526608</v>
      </c>
      <c r="P32" s="505"/>
      <c r="Q32" s="729">
        <f>SUM(E32:O32)</f>
        <v>244175.04235187412</v>
      </c>
      <c r="R32" s="730">
        <f>Q32/$Q$7</f>
        <v>1.2794772531430654E-2</v>
      </c>
      <c r="S32" s="505"/>
      <c r="T32" s="650">
        <f>ROUND(C32+Q32,-2)</f>
        <v>10608000</v>
      </c>
      <c r="U32" s="650" t="e">
        <f>ROUND(T32*#REF!,-2)</f>
        <v>#REF!</v>
      </c>
      <c r="V32" s="666">
        <f>T32-'Step 0- FY22 Formula I&amp;G Actual'!B16</f>
        <v>244200</v>
      </c>
      <c r="W32" s="668">
        <f>(T32/'Step 0- FY22 Formula I&amp;G Actual'!B16)-1</f>
        <v>2.3562785850749668E-2</v>
      </c>
      <c r="X32" s="652">
        <f>T32/$T$7</f>
        <v>1.6190073415450746E-2</v>
      </c>
      <c r="Y32" s="1353">
        <f>'Step 4- Total Funding Distribu.'!Y16</f>
        <v>4500</v>
      </c>
    </row>
    <row r="33" spans="1:25" ht="21">
      <c r="A33" s="534"/>
      <c r="B33" s="272"/>
      <c r="C33" s="502"/>
      <c r="D33" s="362"/>
      <c r="E33" s="503"/>
      <c r="F33" s="504"/>
      <c r="G33" s="503"/>
      <c r="H33" s="505"/>
      <c r="I33" s="503"/>
      <c r="J33" s="504"/>
      <c r="K33" s="503"/>
      <c r="L33" s="503"/>
      <c r="M33" s="503"/>
      <c r="N33" s="503"/>
      <c r="O33" s="503"/>
      <c r="P33" s="505"/>
      <c r="Q33" s="729"/>
      <c r="R33" s="730"/>
      <c r="S33" s="505"/>
      <c r="T33" s="650"/>
      <c r="U33" s="650"/>
      <c r="V33" s="666"/>
      <c r="W33" s="668"/>
      <c r="X33" s="652"/>
      <c r="Y33" s="1353"/>
    </row>
    <row r="34" spans="1:25" ht="22" thickBot="1">
      <c r="A34" s="534" t="s">
        <v>9</v>
      </c>
      <c r="B34" s="272"/>
      <c r="C34" s="502">
        <f>'Step 0- FY22 Formula I&amp;G Actual'!B17</f>
        <v>19188800</v>
      </c>
      <c r="D34" s="362"/>
      <c r="E34" s="503">
        <f>'OLD TotalAward$ Distribu. '!S16</f>
        <v>224357.41798409115</v>
      </c>
      <c r="F34" s="504">
        <f>'Step3b- STEMH$ Distribu.'!R15</f>
        <v>37666.504740713382</v>
      </c>
      <c r="G34" s="503">
        <f>'Step3c- At-Risk$ Distribu.'!S15</f>
        <v>150829.90729902728</v>
      </c>
      <c r="H34" s="505">
        <f>'Step3d  - EOCSCH$ (IPA)'!K24</f>
        <v>106837.02003664414</v>
      </c>
      <c r="I34" s="503"/>
      <c r="J34" s="504">
        <f>'Step3f- MP30$ Distribu.'!AM7</f>
        <v>17100.863835410863</v>
      </c>
      <c r="K34" s="503">
        <f>'Step3g-MP60$ Distribu.'!AB7</f>
        <v>144090.28566901962</v>
      </c>
      <c r="L34" s="503">
        <f>'Step3h-Dual Credit$ Distribu.'!AB9</f>
        <v>59013.191635663417</v>
      </c>
      <c r="M34" s="503">
        <f>'Step3b(2)- NewWork$ Distribu.'!R15</f>
        <v>0</v>
      </c>
      <c r="N34" s="503">
        <f>'Step3d  - EOCSCH$ (IPA)'!J24</f>
        <v>0</v>
      </c>
      <c r="O34" s="503">
        <f>'Step3a -TotalAward$ (IPA) '!J24</f>
        <v>16944.483356355115</v>
      </c>
      <c r="P34" s="505"/>
      <c r="Q34" s="729">
        <f>SUM(E34:O34)</f>
        <v>756839.67455692485</v>
      </c>
      <c r="R34" s="730">
        <f>Q34/$Q$7</f>
        <v>3.965839991444782E-2</v>
      </c>
      <c r="S34" s="505"/>
      <c r="T34" s="650">
        <f>ROUND(C34+Q34,-2)</f>
        <v>19945600</v>
      </c>
      <c r="U34" s="650" t="e">
        <f>ROUND(T34*#REF!,-2)</f>
        <v>#REF!</v>
      </c>
      <c r="V34" s="666">
        <f>T34-'Step 0- FY22 Formula I&amp;G Actual'!B17</f>
        <v>756800</v>
      </c>
      <c r="W34" s="668">
        <f>(T34/'Step 0- FY22 Formula I&amp;G Actual'!B17)-1</f>
        <v>3.9439673142666498E-2</v>
      </c>
      <c r="X34" s="652">
        <f>T34/$T$7</f>
        <v>3.0441245127753994E-2</v>
      </c>
      <c r="Y34" s="1353">
        <f>'Step 4- Total Funding Distribu.'!Y17</f>
        <v>59100</v>
      </c>
    </row>
    <row r="35" spans="1:25" ht="22" thickBot="1">
      <c r="A35" s="537" t="s">
        <v>377</v>
      </c>
      <c r="B35" s="271"/>
      <c r="C35" s="498">
        <f>SUM(C28:C34)</f>
        <v>87484300</v>
      </c>
      <c r="D35" s="362"/>
      <c r="E35" s="499">
        <f t="shared" ref="E35:O35" si="6">SUM(E28:E34)</f>
        <v>828926.61735031754</v>
      </c>
      <c r="F35" s="500">
        <f t="shared" si="6"/>
        <v>339516.90388253448</v>
      </c>
      <c r="G35" s="499">
        <f t="shared" si="6"/>
        <v>492891.99821391318</v>
      </c>
      <c r="H35" s="501">
        <f t="shared" si="6"/>
        <v>369940.04000152077</v>
      </c>
      <c r="I35" s="499">
        <f t="shared" si="6"/>
        <v>527671.74285000004</v>
      </c>
      <c r="J35" s="500">
        <f t="shared" si="6"/>
        <v>37357.663696730116</v>
      </c>
      <c r="K35" s="499">
        <f t="shared" si="6"/>
        <v>336647.25223421206</v>
      </c>
      <c r="L35" s="499">
        <f t="shared" si="6"/>
        <v>84745.593770534935</v>
      </c>
      <c r="M35" s="1242">
        <f t="shared" si="6"/>
        <v>0</v>
      </c>
      <c r="N35" s="1242">
        <f t="shared" si="6"/>
        <v>0</v>
      </c>
      <c r="O35" s="1242">
        <f t="shared" si="6"/>
        <v>44025.907640432495</v>
      </c>
      <c r="P35" s="600"/>
      <c r="Q35" s="727">
        <f>SUM(Q28:Q34,Q26,Q21,Q14)</f>
        <v>15619030.141001312</v>
      </c>
      <c r="R35" s="728">
        <f>$Q35/$Q$7</f>
        <v>0.81843719935833636</v>
      </c>
      <c r="S35" s="600">
        <f t="shared" ref="S35" si="7">SUM(S28:S34,S26,S21,S14)</f>
        <v>0</v>
      </c>
      <c r="T35" s="658">
        <f>SUM(T28:T34)</f>
        <v>90546000</v>
      </c>
      <c r="U35" s="658" t="e">
        <f>ROUND(T35*#REF!,-2)</f>
        <v>#REF!</v>
      </c>
      <c r="V35" s="658">
        <f>SUM(V28:V34)</f>
        <v>3061700</v>
      </c>
      <c r="W35" s="667">
        <f>T35/('Step 0- FY22 Formula I&amp;G Actual'!B9+SUM('Step 0- FY22 Formula I&amp;G Actual'!B15:B17))-1</f>
        <v>3.4997136629086656E-2</v>
      </c>
      <c r="X35" s="659">
        <f>T35/$T$7</f>
        <v>0.13819253275597693</v>
      </c>
      <c r="Y35" s="1356">
        <f>SUM(Y28:Y34)</f>
        <v>216500</v>
      </c>
    </row>
    <row r="36" spans="1:25" ht="21">
      <c r="A36" s="534" t="s">
        <v>21</v>
      </c>
      <c r="B36" s="272"/>
      <c r="C36" s="502">
        <f>'Step 0- FY22 Formula I&amp;G Actual'!B30</f>
        <v>61808600</v>
      </c>
      <c r="D36" s="362"/>
      <c r="E36" s="503">
        <f>'OLD TotalAward$ Distribu. '!S29</f>
        <v>807396.15231141506</v>
      </c>
      <c r="F36" s="504">
        <f>'Step3b- STEMH$ Distribu.'!R28</f>
        <v>335870.09542881971</v>
      </c>
      <c r="G36" s="503">
        <f>'Step3c- At-Risk$ Distribu.'!S28</f>
        <v>490265.88265048125</v>
      </c>
      <c r="H36" s="505">
        <f>'Step3d  - EOCSCH$ (IPA)'!K37</f>
        <v>311254.10175838834</v>
      </c>
      <c r="I36" s="503"/>
      <c r="J36" s="504">
        <f>'Step3f- MP30$ Distribu.'!AM18</f>
        <v>184492.57767763667</v>
      </c>
      <c r="K36" s="503"/>
      <c r="L36" s="503">
        <f>'Step3h-Dual Credit$ Distribu.'!AB20</f>
        <v>126215.06566596824</v>
      </c>
      <c r="M36" s="503">
        <f>'Step3b(2)- NewWork$ Distribu.'!R28</f>
        <v>0</v>
      </c>
      <c r="N36" s="503">
        <f>'Step3d  - EOCSCH$ (IPA)'!J37</f>
        <v>0</v>
      </c>
      <c r="O36" s="503">
        <f>'Step3a -TotalAward$ (IPA) '!J37</f>
        <v>82546.508373886201</v>
      </c>
      <c r="P36" s="505"/>
      <c r="Q36" s="729">
        <f>SUM(E36:O36)</f>
        <v>2338040.3838665956</v>
      </c>
      <c r="R36" s="730">
        <f t="shared" ref="R36:R48" si="8">Q36/$Q$7</f>
        <v>0.12251331910393459</v>
      </c>
      <c r="S36" s="505"/>
      <c r="T36" s="650">
        <f>ROUND(C36+Q36,-2)</f>
        <v>64146600</v>
      </c>
      <c r="U36" s="650" t="e">
        <f>ROUND(T36*#REF!,-2)</f>
        <v>#REF!</v>
      </c>
      <c r="V36" s="666">
        <f>T36-'Step 0- FY22 Formula I&amp;G Actual'!B30</f>
        <v>2338000</v>
      </c>
      <c r="W36" s="668">
        <f>(T36/'Step 0- FY22 Formula I&amp;G Actual'!B30)-1</f>
        <v>3.7826451335251088E-2</v>
      </c>
      <c r="X36" s="652">
        <f>T36/$T$7</f>
        <v>9.7901410572356032E-2</v>
      </c>
      <c r="Y36" s="1353">
        <f>'Step 4- Total Funding Distribu.'!Y30</f>
        <v>578400</v>
      </c>
    </row>
    <row r="37" spans="1:25" ht="21">
      <c r="A37" s="534"/>
      <c r="B37" s="272"/>
      <c r="C37" s="502"/>
      <c r="D37" s="362"/>
      <c r="E37" s="503"/>
      <c r="F37" s="504"/>
      <c r="G37" s="503"/>
      <c r="H37" s="505"/>
      <c r="I37" s="503"/>
      <c r="J37" s="504"/>
      <c r="K37" s="503"/>
      <c r="L37" s="503"/>
      <c r="M37" s="503"/>
      <c r="N37" s="503"/>
      <c r="O37" s="503"/>
      <c r="P37" s="505"/>
      <c r="Q37" s="729"/>
      <c r="R37" s="730"/>
      <c r="S37" s="505"/>
      <c r="T37" s="650"/>
      <c r="U37" s="650"/>
      <c r="V37" s="666"/>
      <c r="W37" s="668"/>
      <c r="X37" s="652"/>
      <c r="Y37" s="1353"/>
    </row>
    <row r="38" spans="1:25" ht="21">
      <c r="A38" s="534" t="s">
        <v>22</v>
      </c>
      <c r="B38" s="272"/>
      <c r="C38" s="502">
        <f>'Step 0- FY22 Formula I&amp;G Actual'!B31</f>
        <v>10052300</v>
      </c>
      <c r="D38" s="362"/>
      <c r="E38" s="503">
        <f>'OLD TotalAward$ Distribu. '!S30</f>
        <v>57138.833651332461</v>
      </c>
      <c r="F38" s="504">
        <f>'Step3b- STEMH$ Distribu.'!R29</f>
        <v>66448.219326640552</v>
      </c>
      <c r="G38" s="503">
        <f>'Step3c- At-Risk$ Distribu.'!S29</f>
        <v>62227.639350145131</v>
      </c>
      <c r="H38" s="505">
        <f>'Step3d  - EOCSCH$ (IPA)'!K38</f>
        <v>37892.977003140055</v>
      </c>
      <c r="I38" s="503"/>
      <c r="J38" s="504">
        <f>'Step3f- MP30$ Distribu.'!AM19</f>
        <v>18844.360825126168</v>
      </c>
      <c r="K38" s="503"/>
      <c r="L38" s="503">
        <f>'Step3h-Dual Credit$ Distribu.'!AB21</f>
        <v>20913.416397208315</v>
      </c>
      <c r="M38" s="503">
        <f>'Step3b(2)- NewWork$ Distribu.'!R29</f>
        <v>0</v>
      </c>
      <c r="N38" s="503">
        <f>'Step3d  - EOCSCH$ (IPA)'!J38</f>
        <v>0</v>
      </c>
      <c r="O38" s="503">
        <f>'Step3a -TotalAward$ (IPA) '!J38</f>
        <v>0</v>
      </c>
      <c r="P38" s="505"/>
      <c r="Q38" s="729">
        <f>SUM(E38:O38)</f>
        <v>263465.44655359269</v>
      </c>
      <c r="R38" s="730">
        <f t="shared" si="8"/>
        <v>1.3805589736264647E-2</v>
      </c>
      <c r="S38" s="505"/>
      <c r="T38" s="650">
        <f>ROUND(C38+Q38,-2)</f>
        <v>10315800</v>
      </c>
      <c r="U38" s="650" t="e">
        <f>ROUND(T38*#REF!,-2)</f>
        <v>#REF!</v>
      </c>
      <c r="V38" s="666">
        <f>T38-'Step 0- FY22 Formula I&amp;G Actual'!B31</f>
        <v>263500</v>
      </c>
      <c r="W38" s="668">
        <f>(T38/'Step 0- FY22 Formula I&amp;G Actual'!B31)-1</f>
        <v>2.6212906499010202E-2</v>
      </c>
      <c r="X38" s="652">
        <f>T38/$T$7</f>
        <v>1.5744113814018364E-2</v>
      </c>
      <c r="Y38" s="1353">
        <f>'Step 4- Total Funding Distribu.'!Y31</f>
        <v>15500</v>
      </c>
    </row>
    <row r="39" spans="1:25" ht="21">
      <c r="A39" s="534"/>
      <c r="B39" s="272"/>
      <c r="C39" s="502"/>
      <c r="D39" s="362"/>
      <c r="E39" s="503"/>
      <c r="F39" s="504"/>
      <c r="G39" s="503"/>
      <c r="H39" s="505"/>
      <c r="I39" s="503"/>
      <c r="J39" s="504"/>
      <c r="K39" s="503"/>
      <c r="L39" s="503"/>
      <c r="M39" s="503"/>
      <c r="N39" s="503"/>
      <c r="O39" s="503"/>
      <c r="P39" s="505"/>
      <c r="Q39" s="729"/>
      <c r="R39" s="730"/>
      <c r="S39" s="505"/>
      <c r="T39" s="650"/>
      <c r="U39" s="650"/>
      <c r="V39" s="666"/>
      <c r="W39" s="668"/>
      <c r="X39" s="652"/>
      <c r="Y39" s="1353"/>
    </row>
    <row r="40" spans="1:25" ht="21">
      <c r="A40" s="534" t="s">
        <v>23</v>
      </c>
      <c r="B40" s="272"/>
      <c r="C40" s="502">
        <f>'Step 0- FY22 Formula I&amp;G Actual'!B32</f>
        <v>6942300</v>
      </c>
      <c r="D40" s="362"/>
      <c r="E40" s="503">
        <f>'OLD TotalAward$ Distribu. '!S31</f>
        <v>13093.726450065949</v>
      </c>
      <c r="F40" s="504">
        <f>'Step3b- STEMH$ Distribu.'!R30</f>
        <v>9948.4622155704783</v>
      </c>
      <c r="G40" s="503">
        <f>'Step3c- At-Risk$ Distribu.'!S30</f>
        <v>10646.008939594369</v>
      </c>
      <c r="H40" s="505">
        <f>'Step3d  - EOCSCH$ (IPA)'!K39</f>
        <v>13255.349394635799</v>
      </c>
      <c r="I40" s="503"/>
      <c r="J40" s="504">
        <f>'Step3f- MP30$ Distribu.'!AM20</f>
        <v>6906.1549095923729</v>
      </c>
      <c r="K40" s="503"/>
      <c r="L40" s="503">
        <f>'Step3h-Dual Credit$ Distribu.'!AB22</f>
        <v>4793.9326621081645</v>
      </c>
      <c r="M40" s="503">
        <f>'Step3b(2)- NewWork$ Distribu.'!R30</f>
        <v>0</v>
      </c>
      <c r="N40" s="503">
        <f>'Step3d  - EOCSCH$ (IPA)'!J39</f>
        <v>0</v>
      </c>
      <c r="O40" s="503">
        <f>'Step3a -TotalAward$ (IPA) '!J39</f>
        <v>0</v>
      </c>
      <c r="P40" s="505"/>
      <c r="Q40" s="729">
        <f>SUM(E40:O40)</f>
        <v>58643.634571567141</v>
      </c>
      <c r="R40" s="730">
        <f t="shared" si="8"/>
        <v>3.0729265265295254E-3</v>
      </c>
      <c r="S40" s="505"/>
      <c r="T40" s="650">
        <f>ROUND(C40+Q40,-2)</f>
        <v>7000900</v>
      </c>
      <c r="U40" s="650" t="e">
        <f>ROUND(T40*#REF!,-2)</f>
        <v>#REF!</v>
      </c>
      <c r="V40" s="666">
        <f>T40-'Step 0- FY22 Formula I&amp;G Actual'!B32</f>
        <v>58600</v>
      </c>
      <c r="W40" s="668">
        <f>(T40/'Step 0- FY22 Formula I&amp;G Actual'!B32)-1</f>
        <v>8.4410065828328662E-3</v>
      </c>
      <c r="X40" s="652">
        <f>T40/$T$7</f>
        <v>1.0684868493045731E-2</v>
      </c>
      <c r="Y40" s="1353">
        <f>'Step 4- Total Funding Distribu.'!Y32</f>
        <v>45400</v>
      </c>
    </row>
    <row r="41" spans="1:25" ht="21">
      <c r="A41" s="534"/>
      <c r="B41" s="272"/>
      <c r="C41" s="502"/>
      <c r="D41" s="362"/>
      <c r="E41" s="503"/>
      <c r="F41" s="504"/>
      <c r="G41" s="503"/>
      <c r="H41" s="505"/>
      <c r="I41" s="503"/>
      <c r="J41" s="504"/>
      <c r="K41" s="503"/>
      <c r="L41" s="503"/>
      <c r="M41" s="503"/>
      <c r="N41" s="503"/>
      <c r="O41" s="503"/>
      <c r="P41" s="505"/>
      <c r="Q41" s="729"/>
      <c r="R41" s="730"/>
      <c r="S41" s="505"/>
      <c r="T41" s="650"/>
      <c r="U41" s="650"/>
      <c r="V41" s="666"/>
      <c r="W41" s="668"/>
      <c r="X41" s="652"/>
      <c r="Y41" s="1353"/>
    </row>
    <row r="42" spans="1:25" ht="21">
      <c r="A42" s="534" t="s">
        <v>24</v>
      </c>
      <c r="B42" s="272"/>
      <c r="C42" s="502">
        <f>'Step 0- FY22 Formula I&amp;G Actual'!B33</f>
        <v>4183200</v>
      </c>
      <c r="D42" s="362"/>
      <c r="E42" s="503">
        <f>'OLD TotalAward$ Distribu. '!S32</f>
        <v>20649.976368295651</v>
      </c>
      <c r="F42" s="504">
        <f>'Step3b- STEMH$ Distribu.'!R31</f>
        <v>49930.017912108429</v>
      </c>
      <c r="G42" s="503">
        <f>'Step3c- At-Risk$ Distribu.'!S31</f>
        <v>8585.4910803180373</v>
      </c>
      <c r="H42" s="505">
        <f>'Step3d  - EOCSCH$ (IPA)'!K40</f>
        <v>11182.286472667476</v>
      </c>
      <c r="I42" s="503"/>
      <c r="J42" s="504">
        <f>'Step3f- MP30$ Distribu.'!AM21</f>
        <v>2702.7142162088448</v>
      </c>
      <c r="K42" s="503"/>
      <c r="L42" s="503">
        <f>'Step3h-Dual Credit$ Distribu.'!AB23</f>
        <v>12647.500054086117</v>
      </c>
      <c r="M42" s="503">
        <f>'Step3b(2)- NewWork$ Distribu.'!R31</f>
        <v>0</v>
      </c>
      <c r="N42" s="503">
        <f>'Step3d  - EOCSCH$ (IPA)'!J40</f>
        <v>0</v>
      </c>
      <c r="O42" s="503">
        <f>'Step3a -TotalAward$ (IPA) '!J40</f>
        <v>2985.3937079296475</v>
      </c>
      <c r="P42" s="505"/>
      <c r="Q42" s="729">
        <f>SUM(E42:O42)</f>
        <v>108683.3798116142</v>
      </c>
      <c r="R42" s="730">
        <f t="shared" si="8"/>
        <v>5.6950092410868094E-3</v>
      </c>
      <c r="S42" s="505"/>
      <c r="T42" s="650">
        <f>ROUND(C42+Q42,-2)</f>
        <v>4291900</v>
      </c>
      <c r="U42" s="650" t="e">
        <f>ROUND(T42*#REF!,-2)</f>
        <v>#REF!</v>
      </c>
      <c r="V42" s="666">
        <f>T42-'Step 0- FY22 Formula I&amp;G Actual'!B33</f>
        <v>108700</v>
      </c>
      <c r="W42" s="668">
        <f>(T42/'Step 0- FY22 Formula I&amp;G Actual'!B33)-1</f>
        <v>2.5984891948747313E-2</v>
      </c>
      <c r="X42" s="652">
        <f>T42/$T$7</f>
        <v>6.550355966419028E-3</v>
      </c>
      <c r="Y42" s="1353">
        <f>'Step 4- Total Funding Distribu.'!Y33</f>
        <v>700</v>
      </c>
    </row>
    <row r="43" spans="1:25" ht="21">
      <c r="A43" s="534"/>
      <c r="B43" s="272"/>
      <c r="C43" s="502"/>
      <c r="D43" s="362"/>
      <c r="E43" s="503"/>
      <c r="F43" s="504"/>
      <c r="G43" s="503"/>
      <c r="H43" s="505"/>
      <c r="I43" s="503"/>
      <c r="J43" s="504"/>
      <c r="K43" s="503"/>
      <c r="L43" s="503"/>
      <c r="M43" s="503"/>
      <c r="N43" s="503"/>
      <c r="O43" s="503"/>
      <c r="P43" s="505"/>
      <c r="Q43" s="729"/>
      <c r="R43" s="730"/>
      <c r="S43" s="505"/>
      <c r="T43" s="650"/>
      <c r="U43" s="650"/>
      <c r="V43" s="666"/>
      <c r="W43" s="668"/>
      <c r="X43" s="652"/>
      <c r="Y43" s="1353"/>
    </row>
    <row r="44" spans="1:25" ht="21">
      <c r="A44" s="534" t="s">
        <v>25</v>
      </c>
      <c r="B44" s="272"/>
      <c r="C44" s="502">
        <f>'Step 0- FY22 Formula I&amp;G Actual'!B34</f>
        <v>5951300</v>
      </c>
      <c r="D44" s="362"/>
      <c r="E44" s="503">
        <f>'OLD TotalAward$ Distribu. '!S33</f>
        <v>47686.44611317246</v>
      </c>
      <c r="F44" s="504">
        <f>'Step3b- STEMH$ Distribu.'!R32</f>
        <v>7821.1180940019485</v>
      </c>
      <c r="G44" s="503">
        <f>'Step3c- At-Risk$ Distribu.'!S32</f>
        <v>26031.208955524289</v>
      </c>
      <c r="H44" s="505">
        <f>'Step3d  - EOCSCH$ (IPA)'!K41</f>
        <v>36368.603695294514</v>
      </c>
      <c r="I44" s="503"/>
      <c r="J44" s="504">
        <f>'Step3f- MP30$ Distribu.'!AM22</f>
        <v>26338.706223883528</v>
      </c>
      <c r="K44" s="503"/>
      <c r="L44" s="503">
        <f>'Step3h-Dual Credit$ Distribu.'!AB24</f>
        <v>14820.03215263833</v>
      </c>
      <c r="M44" s="503">
        <f>'Step3b(2)- NewWork$ Distribu.'!R32</f>
        <v>0</v>
      </c>
      <c r="N44" s="503">
        <f>'Step3d  - EOCSCH$ (IPA)'!J41</f>
        <v>0</v>
      </c>
      <c r="O44" s="503">
        <f>'Step3a -TotalAward$ (IPA) '!J41</f>
        <v>0</v>
      </c>
      <c r="P44" s="505"/>
      <c r="Q44" s="729">
        <f>SUM(E44:O44)</f>
        <v>159066.11523451508</v>
      </c>
      <c r="R44" s="730">
        <f t="shared" si="8"/>
        <v>8.3350646416641676E-3</v>
      </c>
      <c r="S44" s="505"/>
      <c r="T44" s="650">
        <f>ROUND(C44+Q44,-2)</f>
        <v>6110400</v>
      </c>
      <c r="U44" s="650" t="e">
        <f>ROUND(T44*#REF!,-2)</f>
        <v>#REF!</v>
      </c>
      <c r="V44" s="666">
        <f>T44-'Step 0- FY22 Formula I&amp;G Actual'!B34</f>
        <v>159100</v>
      </c>
      <c r="W44" s="668">
        <f>(T44/'Step 0- FY22 Formula I&amp;G Actual'!B34)-1</f>
        <v>2.6733654831717413E-2</v>
      </c>
      <c r="X44" s="652">
        <f>T44/$T$7</f>
        <v>9.3257753203026244E-3</v>
      </c>
      <c r="Y44" s="1353">
        <f>'Step 4- Total Funding Distribu.'!Y34</f>
        <v>41200</v>
      </c>
    </row>
    <row r="45" spans="1:25" ht="21">
      <c r="A45" s="534"/>
      <c r="B45" s="272"/>
      <c r="C45" s="502"/>
      <c r="D45" s="362"/>
      <c r="E45" s="503"/>
      <c r="F45" s="504"/>
      <c r="G45" s="503"/>
      <c r="H45" s="505"/>
      <c r="I45" s="503"/>
      <c r="J45" s="504"/>
      <c r="K45" s="503"/>
      <c r="L45" s="503"/>
      <c r="M45" s="503"/>
      <c r="N45" s="503"/>
      <c r="O45" s="503"/>
      <c r="P45" s="505"/>
      <c r="Q45" s="729"/>
      <c r="R45" s="730"/>
      <c r="S45" s="505"/>
      <c r="T45" s="650"/>
      <c r="U45" s="650"/>
      <c r="V45" s="666"/>
      <c r="W45" s="668"/>
      <c r="X45" s="652"/>
      <c r="Y45" s="1353"/>
    </row>
    <row r="46" spans="1:25" ht="21">
      <c r="A46" s="534" t="s">
        <v>26</v>
      </c>
      <c r="B46" s="272"/>
      <c r="C46" s="502">
        <f>'Step 0- FY22 Formula I&amp;G Actual'!B35</f>
        <v>24795500</v>
      </c>
      <c r="D46" s="362"/>
      <c r="E46" s="503">
        <f>'OLD TotalAward$ Distribu. '!S34</f>
        <v>158388.80914741164</v>
      </c>
      <c r="F46" s="504">
        <f>'Step3b- STEMH$ Distribu.'!R33</f>
        <v>138339.93684670646</v>
      </c>
      <c r="G46" s="503">
        <f>'Step3c- At-Risk$ Distribu.'!S33</f>
        <v>121982.65726915866</v>
      </c>
      <c r="H46" s="505">
        <f>'Step3d  - EOCSCH$ (IPA)'!K42</f>
        <v>108453.37573536369</v>
      </c>
      <c r="I46" s="503"/>
      <c r="J46" s="504">
        <f>'Step3f- MP30$ Distribu.'!AM23</f>
        <v>38917.174174114698</v>
      </c>
      <c r="K46" s="503"/>
      <c r="L46" s="503">
        <f>'Step3h-Dual Credit$ Distribu.'!AB25</f>
        <v>40655.635907169511</v>
      </c>
      <c r="M46" s="503">
        <f>'Step3b(2)- NewWork$ Distribu.'!R33</f>
        <v>0</v>
      </c>
      <c r="N46" s="503">
        <f>'Step3d  - EOCSCH$ (IPA)'!J42</f>
        <v>0</v>
      </c>
      <c r="O46" s="503">
        <f>'Step3a -TotalAward$ (IPA) '!J42</f>
        <v>0</v>
      </c>
      <c r="P46" s="505"/>
      <c r="Q46" s="729">
        <f>SUM(E46:O46)</f>
        <v>606737.58907992474</v>
      </c>
      <c r="R46" s="730">
        <f t="shared" si="8"/>
        <v>3.1793050443538487E-2</v>
      </c>
      <c r="S46" s="505"/>
      <c r="T46" s="650">
        <f>ROUND(C46+Q46,-2)</f>
        <v>25402200</v>
      </c>
      <c r="U46" s="650" t="e">
        <f>ROUND(T46*#REF!,-2)</f>
        <v>#REF!</v>
      </c>
      <c r="V46" s="666">
        <f>T46-'Step 0- FY22 Formula I&amp;G Actual'!B35</f>
        <v>606700</v>
      </c>
      <c r="W46" s="668">
        <f>(T46/'Step 0- FY22 Formula I&amp;G Actual'!B35)-1</f>
        <v>2.4468149462604005E-2</v>
      </c>
      <c r="X46" s="652">
        <f>T46/$T$7</f>
        <v>3.8769182024317769E-2</v>
      </c>
      <c r="Y46" s="1353">
        <f>'Step 4- Total Funding Distribu.'!Y35</f>
        <v>141500</v>
      </c>
    </row>
    <row r="47" spans="1:25" ht="21">
      <c r="A47" s="534"/>
      <c r="B47" s="272"/>
      <c r="C47" s="502"/>
      <c r="D47" s="362"/>
      <c r="E47" s="503"/>
      <c r="F47" s="504"/>
      <c r="G47" s="503"/>
      <c r="H47" s="505"/>
      <c r="I47" s="503"/>
      <c r="J47" s="504"/>
      <c r="K47" s="503"/>
      <c r="L47" s="503"/>
      <c r="M47" s="503"/>
      <c r="N47" s="503"/>
      <c r="O47" s="503"/>
      <c r="P47" s="505"/>
      <c r="Q47" s="729"/>
      <c r="R47" s="730"/>
      <c r="S47" s="505"/>
      <c r="T47" s="650"/>
      <c r="U47" s="650"/>
      <c r="V47" s="666"/>
      <c r="W47" s="668"/>
      <c r="X47" s="652"/>
      <c r="Y47" s="1353"/>
    </row>
    <row r="48" spans="1:25" ht="22" thickBot="1">
      <c r="A48" s="534" t="s">
        <v>27</v>
      </c>
      <c r="B48" s="272"/>
      <c r="C48" s="502">
        <f>'Step 0- FY22 Formula I&amp;G Actual'!B36</f>
        <v>10785600</v>
      </c>
      <c r="D48" s="362"/>
      <c r="E48" s="503">
        <f>'OLD TotalAward$ Distribu. '!S35</f>
        <v>80628.299689274951</v>
      </c>
      <c r="F48" s="504">
        <f>'Step3b- STEMH$ Distribu.'!R34</f>
        <v>62694.082641519621</v>
      </c>
      <c r="G48" s="503">
        <f>'Step3c- At-Risk$ Distribu.'!S34</f>
        <v>42652.719687020013</v>
      </c>
      <c r="H48" s="505">
        <f>'Step3d  - EOCSCH$ (IPA)'!K43</f>
        <v>52619.696095952509</v>
      </c>
      <c r="I48" s="503"/>
      <c r="J48" s="504">
        <f>'Step3f- MP30$ Distribu.'!AM24</f>
        <v>22352.129151646011</v>
      </c>
      <c r="K48" s="503"/>
      <c r="L48" s="503">
        <f>'Step3h-Dual Credit$ Distribu.'!AB26</f>
        <v>25449.10556618495</v>
      </c>
      <c r="M48" s="503">
        <f>'Step3b(2)- NewWork$ Distribu.'!R34</f>
        <v>0</v>
      </c>
      <c r="N48" s="503">
        <f>'Step3d  - EOCSCH$ (IPA)'!J43</f>
        <v>0</v>
      </c>
      <c r="O48" s="503">
        <f>'Step3a -TotalAward$ (IPA) '!J43</f>
        <v>0</v>
      </c>
      <c r="P48" s="505"/>
      <c r="Q48" s="729">
        <f>SUM(E48:O48)</f>
        <v>286396.03283159807</v>
      </c>
      <c r="R48" s="730">
        <f t="shared" si="8"/>
        <v>1.5007152486550259E-2</v>
      </c>
      <c r="S48" s="505"/>
      <c r="T48" s="650">
        <f>ROUND(C48+Q48,-2)</f>
        <v>11072000</v>
      </c>
      <c r="U48" s="650" t="e">
        <f>ROUND(T48*#REF!,-2)</f>
        <v>#REF!</v>
      </c>
      <c r="V48" s="666">
        <f>T48-'Step 0- FY22 Formula I&amp;G Actual'!B36</f>
        <v>286400</v>
      </c>
      <c r="W48" s="668">
        <f>(T48/'Step 0- FY22 Formula I&amp;G Actual'!B36)-1</f>
        <v>2.6553923750185504E-2</v>
      </c>
      <c r="X48" s="652">
        <f>T48/$T$7</f>
        <v>1.689823650602099E-2</v>
      </c>
      <c r="Y48" s="1353">
        <f>'Step 4- Total Funding Distribu.'!Y36</f>
        <v>145500</v>
      </c>
    </row>
    <row r="49" spans="1:25" ht="22" thickBot="1">
      <c r="A49" s="537" t="s">
        <v>376</v>
      </c>
      <c r="B49" s="272"/>
      <c r="C49" s="498">
        <f>SUM(C36:C48)</f>
        <v>124518800</v>
      </c>
      <c r="D49" s="362"/>
      <c r="E49" s="499">
        <f t="shared" ref="E49:V49" si="9">SUM(E36:E48)</f>
        <v>1184982.2437309681</v>
      </c>
      <c r="F49" s="500">
        <f t="shared" si="9"/>
        <v>671051.93246536725</v>
      </c>
      <c r="G49" s="499">
        <f t="shared" si="9"/>
        <v>762391.60793224175</v>
      </c>
      <c r="H49" s="501">
        <f t="shared" si="9"/>
        <v>571026.39015544241</v>
      </c>
      <c r="I49" s="499">
        <f t="shared" si="9"/>
        <v>0</v>
      </c>
      <c r="J49" s="500">
        <f t="shared" si="9"/>
        <v>300553.81717820826</v>
      </c>
      <c r="K49" s="499">
        <f t="shared" si="9"/>
        <v>0</v>
      </c>
      <c r="L49" s="499">
        <f t="shared" si="9"/>
        <v>245494.68840536362</v>
      </c>
      <c r="M49" s="1242">
        <f>SUM(M36:M48)</f>
        <v>0</v>
      </c>
      <c r="N49" s="1242">
        <f t="shared" si="9"/>
        <v>0</v>
      </c>
      <c r="O49" s="1242">
        <f t="shared" si="9"/>
        <v>85531.902081815846</v>
      </c>
      <c r="P49" s="600"/>
      <c r="Q49" s="727">
        <f t="shared" si="9"/>
        <v>3821032.5819494077</v>
      </c>
      <c r="R49" s="728">
        <f>Q49/$Q$7</f>
        <v>0.20022211217956851</v>
      </c>
      <c r="S49" s="600"/>
      <c r="T49" s="658">
        <f t="shared" si="9"/>
        <v>128339800</v>
      </c>
      <c r="U49" s="658" t="e">
        <f>ROUND(T49*#REF!,-2)</f>
        <v>#REF!</v>
      </c>
      <c r="V49" s="658">
        <f t="shared" si="9"/>
        <v>3821000</v>
      </c>
      <c r="W49" s="667">
        <f>T49/SUM('Step 0- FY22 Formula I&amp;G Actual'!B30:B36)-1</f>
        <v>3.0686129323443501E-2</v>
      </c>
      <c r="X49" s="659">
        <f>T49/$T$7</f>
        <v>0.19587394269648054</v>
      </c>
      <c r="Y49" s="1356">
        <f>SUM(Y36:Y48)</f>
        <v>968200</v>
      </c>
    </row>
    <row r="50" spans="1:25">
      <c r="C50" s="356" t="s">
        <v>29</v>
      </c>
      <c r="E50" s="356"/>
      <c r="G50" s="356"/>
      <c r="H50" s="356" t="s">
        <v>29</v>
      </c>
      <c r="I50" s="357"/>
      <c r="J50" s="357"/>
      <c r="K50" s="357"/>
      <c r="L50" s="357"/>
      <c r="M50" s="357"/>
      <c r="N50" s="357"/>
      <c r="O50" s="357"/>
      <c r="P50" s="601"/>
      <c r="Q50" s="733"/>
      <c r="R50" s="733"/>
      <c r="S50" s="601"/>
    </row>
    <row r="51" spans="1:25">
      <c r="A51" s="358"/>
      <c r="B51" s="359"/>
    </row>
    <row r="52" spans="1:25">
      <c r="A52" s="360"/>
      <c r="B52" s="361"/>
    </row>
    <row r="53" spans="1:25">
      <c r="A53" s="360"/>
      <c r="B53" s="361"/>
    </row>
    <row r="60" spans="1:25" ht="19" customHeight="1">
      <c r="A60" s="350"/>
      <c r="B60" s="346"/>
      <c r="F60" s="350"/>
      <c r="I60" s="350"/>
      <c r="J60" s="350"/>
      <c r="K60" s="350"/>
      <c r="L60" s="350"/>
      <c r="M60" s="350"/>
      <c r="N60" s="350"/>
      <c r="O60" s="350"/>
      <c r="P60" s="602"/>
      <c r="Q60" s="350"/>
      <c r="R60" s="350"/>
      <c r="S60" s="602"/>
    </row>
    <row r="61" spans="1:25" ht="16" customHeight="1">
      <c r="A61" s="350"/>
      <c r="B61" s="346"/>
      <c r="F61" s="350"/>
      <c r="I61" s="350"/>
      <c r="J61" s="350"/>
      <c r="K61" s="350"/>
      <c r="L61" s="350"/>
      <c r="M61" s="350"/>
      <c r="N61" s="350"/>
      <c r="O61" s="350"/>
      <c r="P61" s="602"/>
      <c r="Q61" s="350"/>
      <c r="R61" s="350"/>
      <c r="S61" s="602"/>
    </row>
  </sheetData>
  <mergeCells count="5">
    <mergeCell ref="E4:L4"/>
    <mergeCell ref="Q4:R4"/>
    <mergeCell ref="Q6:R6"/>
    <mergeCell ref="N4:O4"/>
    <mergeCell ref="T4:Y4"/>
  </mergeCells>
  <conditionalFormatting sqref="J7 J10:J13 J16:J20 J23:J25 J28:J34 J36:J48">
    <cfRule type="expression" dxfId="21" priority="17">
      <formula>J7&lt;0</formula>
    </cfRule>
  </conditionalFormatting>
  <conditionalFormatting sqref="J28:J34 J9:J13">
    <cfRule type="expression" dxfId="20" priority="16">
      <formula>J9&lt;0</formula>
    </cfRule>
  </conditionalFormatting>
  <conditionalFormatting sqref="J14">
    <cfRule type="expression" dxfId="19" priority="15">
      <formula>J14&lt;0</formula>
    </cfRule>
  </conditionalFormatting>
  <conditionalFormatting sqref="J26">
    <cfRule type="expression" dxfId="18" priority="14">
      <formula>J26&lt;0</formula>
    </cfRule>
  </conditionalFormatting>
  <conditionalFormatting sqref="J16">
    <cfRule type="expression" dxfId="17" priority="13">
      <formula>J16&lt;0</formula>
    </cfRule>
  </conditionalFormatting>
  <conditionalFormatting sqref="J49">
    <cfRule type="expression" dxfId="16" priority="10">
      <formula>J49&lt;0</formula>
    </cfRule>
  </conditionalFormatting>
  <conditionalFormatting sqref="F7:F20 F23:F34 F36:F49">
    <cfRule type="expression" dxfId="15" priority="18">
      <formula>#REF!&lt;0</formula>
    </cfRule>
  </conditionalFormatting>
  <conditionalFormatting sqref="J21:J25">
    <cfRule type="expression" dxfId="14" priority="8">
      <formula>J21&lt;0</formula>
    </cfRule>
  </conditionalFormatting>
  <conditionalFormatting sqref="F21:F25">
    <cfRule type="expression" dxfId="13" priority="9">
      <formula>#REF!&lt;0</formula>
    </cfRule>
  </conditionalFormatting>
  <conditionalFormatting sqref="J35">
    <cfRule type="expression" dxfId="12" priority="6">
      <formula>J35&lt;0</formula>
    </cfRule>
  </conditionalFormatting>
  <conditionalFormatting sqref="F35">
    <cfRule type="expression" dxfId="11" priority="7">
      <formula>#REF!&lt;0</formula>
    </cfRule>
  </conditionalFormatting>
  <conditionalFormatting sqref="T1:X1048576">
    <cfRule type="cellIs" dxfId="10" priority="5" operator="lessThan">
      <formula>0</formula>
    </cfRule>
  </conditionalFormatting>
  <conditionalFormatting sqref="Y7:Y49">
    <cfRule type="cellIs" dxfId="9" priority="1" operator="lessThan">
      <formula>0</formula>
    </cfRule>
  </conditionalFormatting>
  <pageMargins left="0.25" right="0.25" top="0.75" bottom="0.75" header="0.3" footer="0.3"/>
  <pageSetup paperSize="3" scale="51" fitToHeight="0" orientation="landscape" copies="4" r:id="rId1"/>
  <headerFooter>
    <oddFooter>&amp;L&amp;F - &amp;A&amp;RPage &amp;P of &amp;N  &amp;D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pageSetUpPr fitToPage="1"/>
  </sheetPr>
  <dimension ref="A1:T43"/>
  <sheetViews>
    <sheetView workbookViewId="0">
      <selection activeCell="F24" sqref="F24"/>
    </sheetView>
  </sheetViews>
  <sheetFormatPr baseColWidth="10" defaultColWidth="9.1640625" defaultRowHeight="17"/>
  <cols>
    <col min="1" max="1" width="20.83203125" style="17" customWidth="1"/>
    <col min="2" max="2" width="22.6640625" style="17" customWidth="1"/>
    <col min="3" max="3" width="24" style="18" customWidth="1"/>
    <col min="4" max="4" width="25.1640625" style="18" customWidth="1"/>
    <col min="5" max="7" width="20.6640625" style="18" customWidth="1"/>
    <col min="8" max="8" width="2.6640625" style="17" customWidth="1"/>
    <col min="9" max="9" width="25.5" style="18" customWidth="1"/>
    <col min="10" max="10" width="23.5" style="17" customWidth="1"/>
    <col min="11" max="11" width="3.5" style="17" customWidth="1"/>
    <col min="12" max="12" width="27.33203125" style="17" customWidth="1"/>
    <col min="13" max="13" width="3.6640625" style="17" customWidth="1"/>
    <col min="14" max="14" width="28.5" style="17" customWidth="1"/>
    <col min="15" max="15" width="3.83203125" style="17" customWidth="1"/>
    <col min="16" max="16" width="15.83203125" style="17" customWidth="1"/>
    <col min="17" max="17" width="16" style="17" customWidth="1"/>
    <col min="18" max="18" width="17" style="17" customWidth="1"/>
    <col min="19" max="16384" width="9.1640625" style="17"/>
  </cols>
  <sheetData>
    <row r="1" spans="1:20" ht="37.5" customHeight="1">
      <c r="A1" s="50" t="s">
        <v>29</v>
      </c>
      <c r="B1" s="50"/>
      <c r="C1" s="24"/>
      <c r="D1" s="24"/>
      <c r="E1" s="17"/>
      <c r="F1" s="17"/>
      <c r="G1" s="17"/>
      <c r="I1" s="17"/>
    </row>
    <row r="2" spans="1:20" ht="19">
      <c r="B2" s="89"/>
      <c r="C2" s="24"/>
      <c r="D2" s="24"/>
      <c r="E2" s="17"/>
      <c r="F2" s="17"/>
      <c r="G2" s="17"/>
      <c r="I2" s="17"/>
    </row>
    <row r="3" spans="1:20" ht="18" thickBot="1">
      <c r="B3" s="30"/>
      <c r="C3" s="24"/>
      <c r="D3" s="24"/>
      <c r="E3" s="17"/>
      <c r="F3" s="17"/>
      <c r="G3" s="17"/>
      <c r="I3" s="17"/>
    </row>
    <row r="4" spans="1:20" ht="17.25" customHeight="1">
      <c r="B4" s="24"/>
      <c r="C4" s="1461" t="s">
        <v>325</v>
      </c>
      <c r="D4" s="1462"/>
      <c r="E4" s="1462"/>
      <c r="F4" s="1462"/>
      <c r="G4" s="1462"/>
      <c r="I4" s="1451" t="s">
        <v>233</v>
      </c>
      <c r="J4" s="1452"/>
    </row>
    <row r="5" spans="1:20" ht="54.75" customHeight="1" thickBot="1">
      <c r="B5" s="90"/>
      <c r="C5" s="1461"/>
      <c r="D5" s="1462"/>
      <c r="E5" s="1462"/>
      <c r="F5" s="1462"/>
      <c r="G5" s="1462"/>
      <c r="I5" s="1453"/>
      <c r="J5" s="1454"/>
      <c r="K5" s="38"/>
    </row>
    <row r="6" spans="1:20" ht="18" thickBot="1">
      <c r="K6" s="38"/>
    </row>
    <row r="7" spans="1:20" ht="81" customHeight="1" thickBot="1">
      <c r="A7" s="542" t="s">
        <v>230</v>
      </c>
      <c r="B7" s="169" t="s">
        <v>0</v>
      </c>
      <c r="C7" s="178" t="s">
        <v>326</v>
      </c>
      <c r="D7" s="178" t="s">
        <v>397</v>
      </c>
      <c r="E7" s="178" t="s">
        <v>402</v>
      </c>
      <c r="F7" s="178" t="s">
        <v>429</v>
      </c>
      <c r="G7" s="178" t="s">
        <v>494</v>
      </c>
      <c r="H7" s="140"/>
      <c r="I7" s="162" t="s">
        <v>502</v>
      </c>
      <c r="J7" s="163" t="s">
        <v>234</v>
      </c>
      <c r="K7" s="38"/>
      <c r="L7" s="163" t="s">
        <v>503</v>
      </c>
      <c r="N7" s="142" t="s">
        <v>235</v>
      </c>
      <c r="P7" s="1455" t="s">
        <v>236</v>
      </c>
      <c r="Q7" s="1456"/>
      <c r="R7" s="1457"/>
    </row>
    <row r="8" spans="1:20" ht="21" customHeight="1" thickBot="1">
      <c r="B8" s="152"/>
      <c r="C8" s="145"/>
      <c r="D8" s="145"/>
      <c r="E8" s="672"/>
      <c r="F8" s="672"/>
      <c r="G8" s="672"/>
      <c r="H8" s="146"/>
      <c r="I8" s="145"/>
      <c r="J8" s="147"/>
      <c r="K8" s="146"/>
      <c r="L8" s="144"/>
      <c r="M8" s="95"/>
      <c r="N8" s="241">
        <f>'Step2- $ for Outcome Measures'!E24</f>
        <v>2110686.9714000002</v>
      </c>
      <c r="O8" s="95"/>
      <c r="P8" s="149"/>
      <c r="Q8" s="150"/>
      <c r="R8" s="151"/>
      <c r="S8" s="95"/>
      <c r="T8" s="95"/>
    </row>
    <row r="9" spans="1:20">
      <c r="A9" s="17" t="s">
        <v>83</v>
      </c>
      <c r="B9" s="152" t="s">
        <v>35</v>
      </c>
      <c r="C9" s="153">
        <f>'DATA- Research Mission Measure'!K31</f>
        <v>55547598</v>
      </c>
      <c r="D9" s="153">
        <f>'DATA- Research Mission Measure'!L31</f>
        <v>61749118</v>
      </c>
      <c r="E9" s="153">
        <f>'DATA- Research Mission Measure'!M31</f>
        <v>58064919</v>
      </c>
      <c r="F9" s="1095">
        <f>'DATA- Research Mission Measure'!N31</f>
        <v>59854163</v>
      </c>
      <c r="G9" s="1094">
        <f>'DATA- Research Mission Measure'!O31</f>
        <v>59720488</v>
      </c>
      <c r="H9" s="146"/>
      <c r="I9" s="153">
        <f>ROUND(AVERAGE(E9:G9),0)</f>
        <v>59213190</v>
      </c>
      <c r="J9" s="55">
        <f>I9/$I$12</f>
        <v>0.14576640434706206</v>
      </c>
      <c r="K9" s="146"/>
      <c r="L9" s="1123">
        <v>0.25</v>
      </c>
      <c r="M9" s="95"/>
      <c r="N9" s="95"/>
      <c r="O9" s="95"/>
      <c r="P9" s="149" t="s">
        <v>35</v>
      </c>
      <c r="Q9" s="179">
        <f>L9</f>
        <v>0.25</v>
      </c>
      <c r="R9" s="151">
        <f>N8*Q9</f>
        <v>527671.74285000004</v>
      </c>
      <c r="S9" s="95"/>
      <c r="T9" s="95"/>
    </row>
    <row r="10" spans="1:20">
      <c r="A10" s="17" t="s">
        <v>83</v>
      </c>
      <c r="B10" s="152" t="s">
        <v>37</v>
      </c>
      <c r="C10" s="153">
        <f>'DATA- Research Mission Measure'!K32</f>
        <v>99166598</v>
      </c>
      <c r="D10" s="153">
        <f>'DATA- Research Mission Measure'!L32</f>
        <v>96206489</v>
      </c>
      <c r="E10" s="153">
        <f>'DATA- Research Mission Measure'!M32</f>
        <v>90106590</v>
      </c>
      <c r="F10" s="1095">
        <f>'DATA- Research Mission Measure'!N32</f>
        <v>92482993</v>
      </c>
      <c r="G10" s="1094">
        <f>'DATA- Research Mission Measure'!O32</f>
        <v>101588223</v>
      </c>
      <c r="H10" s="146"/>
      <c r="I10" s="153">
        <f>ROUND(AVERAGE(E10:G10),0)</f>
        <v>94725935</v>
      </c>
      <c r="J10" s="55">
        <f>I10/$I$12</f>
        <v>0.23318890509637327</v>
      </c>
      <c r="K10" s="146"/>
      <c r="L10" s="1123">
        <v>0.375</v>
      </c>
      <c r="M10" s="95"/>
      <c r="N10" s="95"/>
      <c r="O10" s="95"/>
      <c r="P10" s="149" t="s">
        <v>37</v>
      </c>
      <c r="Q10" s="179">
        <f>L10</f>
        <v>0.375</v>
      </c>
      <c r="R10" s="151">
        <f>N8*Q10</f>
        <v>791507.61427500006</v>
      </c>
      <c r="S10" s="95"/>
      <c r="T10" s="95"/>
    </row>
    <row r="11" spans="1:20" ht="18" thickBot="1">
      <c r="A11" s="17" t="s">
        <v>83</v>
      </c>
      <c r="B11" s="152" t="s">
        <v>39</v>
      </c>
      <c r="C11" s="153">
        <f>'DATA- Research Mission Measure'!K33</f>
        <v>230797600</v>
      </c>
      <c r="D11" s="153">
        <f>'DATA- Research Mission Measure'!L33</f>
        <v>234963936</v>
      </c>
      <c r="E11" s="153">
        <f>'DATA- Research Mission Measure'!M33</f>
        <v>246131025</v>
      </c>
      <c r="F11" s="1095">
        <f>'DATA- Research Mission Measure'!N33</f>
        <v>235241320</v>
      </c>
      <c r="G11" s="1094">
        <f>'DATA- Research Mission Measure'!O33</f>
        <v>275469481</v>
      </c>
      <c r="H11" s="146"/>
      <c r="I11" s="153">
        <f>ROUND(AVERAGE(E11:G11),0)</f>
        <v>252280609</v>
      </c>
      <c r="J11" s="55">
        <f>I11/$I$12</f>
        <v>0.62104469055656464</v>
      </c>
      <c r="K11" s="146"/>
      <c r="L11" s="1123">
        <v>0.375</v>
      </c>
      <c r="M11" s="95"/>
      <c r="N11" s="95"/>
      <c r="O11" s="95"/>
      <c r="P11" s="149" t="s">
        <v>39</v>
      </c>
      <c r="Q11" s="179">
        <f>L11</f>
        <v>0.375</v>
      </c>
      <c r="R11" s="151">
        <f>N8*Q11</f>
        <v>791507.61427500006</v>
      </c>
      <c r="S11" s="95"/>
      <c r="T11" s="95"/>
    </row>
    <row r="12" spans="1:20" ht="31.75" customHeight="1" thickBot="1">
      <c r="A12" s="1458" t="s">
        <v>204</v>
      </c>
      <c r="B12" s="1459"/>
      <c r="C12" s="173">
        <f>SUM(C9:C11)</f>
        <v>385511796</v>
      </c>
      <c r="D12" s="173">
        <f>SUM(D9:D11)</f>
        <v>392919543</v>
      </c>
      <c r="E12" s="173">
        <f>SUM(E9:E11)</f>
        <v>394302534</v>
      </c>
      <c r="F12" s="173">
        <f>SUM(F9:F11)</f>
        <v>387578476</v>
      </c>
      <c r="G12" s="173">
        <f>SUM(G9:G11)</f>
        <v>436778192</v>
      </c>
      <c r="I12" s="175">
        <f>SUM(I9:I11)</f>
        <v>406219734</v>
      </c>
      <c r="J12" s="167">
        <f>I12/$I$12</f>
        <v>1</v>
      </c>
      <c r="K12" s="38"/>
      <c r="L12" s="176">
        <f>J12</f>
        <v>1</v>
      </c>
      <c r="P12" s="66" t="s">
        <v>212</v>
      </c>
      <c r="Q12" s="180">
        <f>L12</f>
        <v>1</v>
      </c>
      <c r="R12" s="172">
        <f>N8*Q12</f>
        <v>2110686.9714000002</v>
      </c>
    </row>
    <row r="13" spans="1:20">
      <c r="K13" s="38"/>
    </row>
    <row r="14" spans="1:20">
      <c r="K14" s="38"/>
    </row>
    <row r="15" spans="1:20" ht="18" thickBot="1">
      <c r="C15" s="1460" t="s">
        <v>430</v>
      </c>
      <c r="D15" s="1460"/>
      <c r="E15" s="1460"/>
      <c r="K15" s="38"/>
    </row>
    <row r="16" spans="1:20" ht="19" thickBot="1">
      <c r="C16" s="178" t="s">
        <v>306</v>
      </c>
      <c r="D16" s="178" t="s">
        <v>326</v>
      </c>
      <c r="E16" s="178" t="s">
        <v>397</v>
      </c>
      <c r="F16" s="178" t="s">
        <v>402</v>
      </c>
      <c r="G16" s="178" t="s">
        <v>429</v>
      </c>
      <c r="K16" s="38"/>
    </row>
    <row r="17" spans="2:11">
      <c r="C17" s="815"/>
      <c r="K17" s="38"/>
    </row>
    <row r="18" spans="2:11">
      <c r="B18" s="17" t="s">
        <v>35</v>
      </c>
      <c r="C18" s="18">
        <v>62831752</v>
      </c>
      <c r="D18" s="18">
        <v>52738019</v>
      </c>
      <c r="E18" s="18">
        <v>58928683</v>
      </c>
      <c r="F18" s="18">
        <v>54650241</v>
      </c>
      <c r="G18" s="1093">
        <v>54650241</v>
      </c>
      <c r="K18" s="38"/>
    </row>
    <row r="19" spans="2:11">
      <c r="B19" s="17" t="s">
        <v>37</v>
      </c>
      <c r="C19" s="18">
        <v>114719167</v>
      </c>
      <c r="D19" s="18">
        <v>99166598</v>
      </c>
      <c r="E19" s="18">
        <v>96206489</v>
      </c>
      <c r="F19" s="18">
        <v>90106590</v>
      </c>
      <c r="G19" s="1093">
        <v>90106590</v>
      </c>
      <c r="K19" s="38"/>
    </row>
    <row r="20" spans="2:11">
      <c r="B20" s="17" t="s">
        <v>39</v>
      </c>
      <c r="C20" s="18">
        <v>227122833</v>
      </c>
      <c r="D20" s="18">
        <v>230797600</v>
      </c>
      <c r="E20" s="18">
        <v>234963936</v>
      </c>
      <c r="F20" s="18">
        <v>246131025</v>
      </c>
      <c r="G20" s="1093">
        <v>246131025</v>
      </c>
      <c r="K20" s="38"/>
    </row>
    <row r="21" spans="2:11">
      <c r="B21" s="17" t="s">
        <v>82</v>
      </c>
      <c r="C21" s="18">
        <v>404673752</v>
      </c>
      <c r="D21" s="18">
        <v>382702217</v>
      </c>
      <c r="E21" s="18">
        <v>390099108</v>
      </c>
      <c r="F21" s="18">
        <v>390887856</v>
      </c>
      <c r="G21" s="1093">
        <v>390887856</v>
      </c>
      <c r="K21" s="38"/>
    </row>
    <row r="22" spans="2:11">
      <c r="K22" s="38"/>
    </row>
    <row r="23" spans="2:11">
      <c r="K23" s="38"/>
    </row>
    <row r="24" spans="2:11">
      <c r="K24" s="38"/>
    </row>
    <row r="25" spans="2:11">
      <c r="K25" s="38"/>
    </row>
    <row r="26" spans="2:11">
      <c r="K26" s="38"/>
    </row>
    <row r="27" spans="2:11">
      <c r="K27" s="38"/>
    </row>
    <row r="28" spans="2:11">
      <c r="K28" s="38"/>
    </row>
    <row r="29" spans="2:11">
      <c r="K29" s="38"/>
    </row>
    <row r="30" spans="2:11">
      <c r="K30" s="38"/>
    </row>
    <row r="31" spans="2:11">
      <c r="K31" s="38"/>
    </row>
    <row r="32" spans="2:11">
      <c r="K32" s="38"/>
    </row>
    <row r="33" spans="11:11">
      <c r="K33" s="38"/>
    </row>
    <row r="34" spans="11:11">
      <c r="K34" s="38"/>
    </row>
    <row r="35" spans="11:11">
      <c r="K35" s="38"/>
    </row>
    <row r="36" spans="11:11">
      <c r="K36" s="38"/>
    </row>
    <row r="37" spans="11:11">
      <c r="K37" s="38"/>
    </row>
    <row r="38" spans="11:11">
      <c r="K38" s="38"/>
    </row>
    <row r="39" spans="11:11">
      <c r="K39" s="38"/>
    </row>
    <row r="40" spans="11:11">
      <c r="K40" s="38"/>
    </row>
    <row r="41" spans="11:11">
      <c r="K41" s="38"/>
    </row>
    <row r="42" spans="11:11">
      <c r="K42" s="38"/>
    </row>
    <row r="43" spans="11:11">
      <c r="K43" s="38"/>
    </row>
  </sheetData>
  <mergeCells count="5">
    <mergeCell ref="I4:J5"/>
    <mergeCell ref="P7:R7"/>
    <mergeCell ref="A12:B12"/>
    <mergeCell ref="C15:E15"/>
    <mergeCell ref="C4:G5"/>
  </mergeCells>
  <pageMargins left="0.25" right="0.25" top="0.75" bottom="0.75" header="0.3" footer="0.3"/>
  <pageSetup scale="44" fitToHeight="0" orientation="landscape" r:id="rId1"/>
  <headerFooter>
    <oddFooter>&amp;L&amp;F - &amp;A&amp;RPage &amp;P of &amp;N  &amp;D</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pageSetUpPr fitToPage="1"/>
  </sheetPr>
  <dimension ref="A1:AM32"/>
  <sheetViews>
    <sheetView workbookViewId="0">
      <selection activeCell="I14" sqref="I14"/>
    </sheetView>
  </sheetViews>
  <sheetFormatPr baseColWidth="10" defaultColWidth="9.1640625" defaultRowHeight="17"/>
  <cols>
    <col min="1" max="1" width="9.1640625" style="17"/>
    <col min="2" max="2" width="13.33203125" style="17" customWidth="1"/>
    <col min="3" max="3" width="2.5" style="221" customWidth="1"/>
    <col min="4" max="4" width="11.1640625" style="220" customWidth="1"/>
    <col min="5" max="6" width="12.1640625" style="220" customWidth="1"/>
    <col min="7" max="7" width="11.5" style="220" customWidth="1"/>
    <col min="8" max="8" width="12" style="220" customWidth="1"/>
    <col min="9" max="9" width="12.5" style="220" customWidth="1"/>
    <col min="10" max="10" width="11.1640625" style="220" customWidth="1"/>
    <col min="11" max="11" width="14.83203125" style="220" customWidth="1"/>
    <col min="12" max="12" width="13.83203125" style="221" customWidth="1"/>
    <col min="13" max="13" width="13" style="221" customWidth="1"/>
    <col min="14" max="14" width="13.5" style="221" customWidth="1"/>
    <col min="15" max="16" width="14.1640625" style="221" customWidth="1"/>
    <col min="17" max="17" width="12.1640625" style="221" customWidth="1"/>
    <col min="18" max="18" width="14" style="221" customWidth="1"/>
    <col min="19" max="19" width="14.1640625" style="221" customWidth="1"/>
    <col min="20" max="20" width="12.1640625" style="221" customWidth="1"/>
    <col min="21" max="21" width="14" style="221" customWidth="1"/>
    <col min="22" max="22" width="14.1640625" style="221" customWidth="1"/>
    <col min="23" max="23" width="12.1640625" style="221" customWidth="1"/>
    <col min="24" max="24" width="14" style="221" customWidth="1"/>
    <col min="25" max="25" width="14.1640625" style="221" customWidth="1"/>
    <col min="26" max="26" width="12" style="221" customWidth="1"/>
    <col min="27" max="27" width="18.33203125" style="220" customWidth="1"/>
    <col min="28" max="28" width="25.33203125" style="220" customWidth="1"/>
    <col min="29" max="29" width="2.6640625" style="220" customWidth="1"/>
    <col min="30" max="30" width="21.1640625" style="230" customWidth="1"/>
    <col min="31" max="31" width="3.5" style="17" customWidth="1"/>
    <col min="32" max="32" width="14.6640625" style="17" customWidth="1"/>
    <col min="33" max="33" width="15.5" style="17" customWidth="1"/>
    <col min="34" max="34" width="17.6640625" style="17" customWidth="1"/>
    <col min="35" max="35" width="3.1640625" style="17" customWidth="1"/>
    <col min="36" max="36" width="4.5" style="17" customWidth="1"/>
    <col min="37" max="37" width="16.33203125" style="17" customWidth="1"/>
    <col min="38" max="38" width="15.5" style="17" customWidth="1"/>
    <col min="39" max="39" width="18.1640625" style="17" customWidth="1"/>
    <col min="40" max="16384" width="9.1640625" style="17"/>
  </cols>
  <sheetData>
    <row r="1" spans="1:39" ht="38.25" customHeight="1">
      <c r="A1" s="50" t="s">
        <v>248</v>
      </c>
    </row>
    <row r="2" spans="1:39" ht="18" thickBot="1"/>
    <row r="3" spans="1:39" ht="72.75" customHeight="1" thickBot="1">
      <c r="B3" s="229" t="s">
        <v>181</v>
      </c>
      <c r="C3" s="225"/>
      <c r="D3" s="223" t="s">
        <v>318</v>
      </c>
      <c r="E3" s="223" t="s">
        <v>316</v>
      </c>
      <c r="F3" s="224" t="s">
        <v>317</v>
      </c>
      <c r="G3" s="476" t="s">
        <v>315</v>
      </c>
      <c r="H3" s="462" t="s">
        <v>314</v>
      </c>
      <c r="I3" s="476" t="s">
        <v>312</v>
      </c>
      <c r="J3" s="476" t="s">
        <v>313</v>
      </c>
      <c r="K3" s="462" t="s">
        <v>327</v>
      </c>
      <c r="L3" s="476" t="s">
        <v>328</v>
      </c>
      <c r="M3" s="476" t="s">
        <v>329</v>
      </c>
      <c r="N3" s="673" t="s">
        <v>368</v>
      </c>
      <c r="O3" s="476" t="s">
        <v>367</v>
      </c>
      <c r="P3" s="462" t="s">
        <v>366</v>
      </c>
      <c r="Q3" s="673" t="s">
        <v>403</v>
      </c>
      <c r="R3" s="476" t="s">
        <v>426</v>
      </c>
      <c r="S3" s="462" t="s">
        <v>404</v>
      </c>
      <c r="T3" s="673" t="s">
        <v>453</v>
      </c>
      <c r="U3" s="476" t="s">
        <v>452</v>
      </c>
      <c r="V3" s="462" t="s">
        <v>450</v>
      </c>
      <c r="W3" s="673" t="s">
        <v>493</v>
      </c>
      <c r="X3" s="476" t="s">
        <v>492</v>
      </c>
      <c r="Y3" s="462" t="s">
        <v>490</v>
      </c>
      <c r="Z3" s="225"/>
      <c r="AA3" s="226" t="s">
        <v>246</v>
      </c>
      <c r="AB3" s="222" t="s">
        <v>504</v>
      </c>
      <c r="AC3" s="218"/>
      <c r="AD3" s="263" t="s">
        <v>505</v>
      </c>
      <c r="AF3" s="1463" t="s">
        <v>506</v>
      </c>
      <c r="AG3" s="1464"/>
      <c r="AH3" s="1465"/>
      <c r="AK3" s="1463" t="s">
        <v>507</v>
      </c>
      <c r="AL3" s="1464"/>
      <c r="AM3" s="1465"/>
    </row>
    <row r="4" spans="1:39" ht="21.75" customHeight="1" thickBot="1">
      <c r="B4" s="227" t="s">
        <v>41</v>
      </c>
      <c r="D4" s="867">
        <v>0</v>
      </c>
      <c r="E4" s="867">
        <v>0</v>
      </c>
      <c r="F4" s="875">
        <v>0</v>
      </c>
      <c r="G4" s="867">
        <v>0</v>
      </c>
      <c r="H4" s="867">
        <v>0</v>
      </c>
      <c r="I4" s="875">
        <v>0</v>
      </c>
      <c r="J4" s="867">
        <v>0</v>
      </c>
      <c r="K4" s="875">
        <v>0</v>
      </c>
      <c r="L4" s="867">
        <v>0</v>
      </c>
      <c r="M4" s="867">
        <v>0</v>
      </c>
      <c r="N4" s="867">
        <v>0</v>
      </c>
      <c r="O4" s="234">
        <v>0</v>
      </c>
      <c r="P4" s="234">
        <v>1.0333330000000001</v>
      </c>
      <c r="Q4" s="234">
        <v>9.0909000000000004E-2</v>
      </c>
      <c r="R4" s="234">
        <v>3.5580599999999998</v>
      </c>
      <c r="S4" s="234">
        <v>6.4153549999999999</v>
      </c>
      <c r="T4" s="234">
        <v>8.1424400000000006</v>
      </c>
      <c r="U4" s="234">
        <v>91.830009000000004</v>
      </c>
      <c r="V4" s="234">
        <v>225.18504899999999</v>
      </c>
      <c r="W4" s="234">
        <v>10.969169000000001</v>
      </c>
      <c r="X4" s="234">
        <v>100.221895</v>
      </c>
      <c r="Y4" s="234">
        <v>153.619236</v>
      </c>
      <c r="AA4" s="234">
        <f>SUM(D4:Y4)</f>
        <v>601.06545500000004</v>
      </c>
      <c r="AB4" s="235">
        <f>AA4/$AA$25</f>
        <v>4.7046033336623903E-2</v>
      </c>
      <c r="AC4" s="225"/>
      <c r="AD4" s="618">
        <f>AB4</f>
        <v>4.7046033336623903E-2</v>
      </c>
      <c r="AF4" s="1466">
        <f>'Step2- $ for Outcome Measures'!E25</f>
        <v>534351.1320000001</v>
      </c>
      <c r="AG4" s="1467"/>
      <c r="AH4" s="1468"/>
      <c r="AK4" s="231" t="s">
        <v>41</v>
      </c>
      <c r="AL4" s="232">
        <f>AB4</f>
        <v>4.7046033336623903E-2</v>
      </c>
      <c r="AM4" s="233">
        <f t="shared" ref="AM4:AM25" si="0">$AF$4*AL4</f>
        <v>25139.101169534726</v>
      </c>
    </row>
    <row r="5" spans="1:39">
      <c r="B5" s="227" t="s">
        <v>43</v>
      </c>
      <c r="D5" s="869">
        <v>0</v>
      </c>
      <c r="E5" s="869">
        <v>0</v>
      </c>
      <c r="F5" s="870">
        <v>0</v>
      </c>
      <c r="G5" s="869">
        <v>0</v>
      </c>
      <c r="H5" s="869">
        <v>0</v>
      </c>
      <c r="I5" s="870">
        <v>0</v>
      </c>
      <c r="J5" s="869">
        <v>0</v>
      </c>
      <c r="K5" s="870">
        <v>0</v>
      </c>
      <c r="L5" s="869">
        <v>0</v>
      </c>
      <c r="M5" s="869">
        <v>0</v>
      </c>
      <c r="N5" s="869">
        <v>0</v>
      </c>
      <c r="O5" s="236">
        <v>0</v>
      </c>
      <c r="P5" s="236">
        <v>0</v>
      </c>
      <c r="Q5" s="236">
        <v>8.3333000000000004E-2</v>
      </c>
      <c r="R5" s="236">
        <v>1.5978479999999999</v>
      </c>
      <c r="S5" s="236">
        <v>0</v>
      </c>
      <c r="T5" s="236">
        <v>5.2516629999999997</v>
      </c>
      <c r="U5" s="236">
        <v>47.730974000000003</v>
      </c>
      <c r="V5" s="236">
        <v>120.801491</v>
      </c>
      <c r="W5" s="236">
        <v>4</v>
      </c>
      <c r="X5" s="236">
        <v>38.944777000000002</v>
      </c>
      <c r="Y5" s="236">
        <v>65.661199999999994</v>
      </c>
      <c r="AA5" s="236">
        <f t="shared" ref="AA5:AA24" si="1">SUM(D5:Y5)</f>
        <v>284.07128599999999</v>
      </c>
      <c r="AB5" s="237">
        <f t="shared" ref="AB5:AB25" si="2">AA5/$AA$25</f>
        <v>2.2234562109601893E-2</v>
      </c>
      <c r="AC5" s="238"/>
      <c r="AD5" s="619">
        <f t="shared" ref="AD5:AD25" si="3">AB5</f>
        <v>2.2234562109601893E-2</v>
      </c>
      <c r="AK5" s="48" t="s">
        <v>43</v>
      </c>
      <c r="AL5" s="87">
        <f t="shared" ref="AL5:AL25" si="4">AB5</f>
        <v>2.2234562109601893E-2</v>
      </c>
      <c r="AM5" s="35">
        <f t="shared" si="0"/>
        <v>11881.063432790083</v>
      </c>
    </row>
    <row r="6" spans="1:39">
      <c r="B6" s="227" t="s">
        <v>45</v>
      </c>
      <c r="D6" s="869">
        <v>0</v>
      </c>
      <c r="E6" s="869">
        <v>0</v>
      </c>
      <c r="F6" s="870">
        <v>0</v>
      </c>
      <c r="G6" s="869">
        <v>0</v>
      </c>
      <c r="H6" s="869">
        <v>0</v>
      </c>
      <c r="I6" s="870">
        <v>0</v>
      </c>
      <c r="J6" s="869">
        <v>0</v>
      </c>
      <c r="K6" s="870">
        <v>0</v>
      </c>
      <c r="L6" s="869">
        <v>0</v>
      </c>
      <c r="M6" s="869">
        <v>0</v>
      </c>
      <c r="N6" s="869">
        <v>0</v>
      </c>
      <c r="O6" s="236">
        <v>4</v>
      </c>
      <c r="P6" s="236">
        <v>0</v>
      </c>
      <c r="Q6" s="236">
        <v>0.13333300000000001</v>
      </c>
      <c r="R6" s="236">
        <v>1.463414</v>
      </c>
      <c r="S6" s="236">
        <v>2</v>
      </c>
      <c r="T6" s="236">
        <v>6.3424040000000002</v>
      </c>
      <c r="U6" s="236">
        <v>37.208030999999998</v>
      </c>
      <c r="V6" s="236">
        <v>57.651966000000002</v>
      </c>
      <c r="W6" s="236">
        <v>5.0975999999999999</v>
      </c>
      <c r="X6" s="236">
        <v>44.755200000000002</v>
      </c>
      <c r="Y6" s="236">
        <v>41.608426999999999</v>
      </c>
      <c r="AA6" s="236">
        <f t="shared" si="1"/>
        <v>200.26037500000001</v>
      </c>
      <c r="AB6" s="237">
        <f t="shared" si="2"/>
        <v>1.5674592841564659E-2</v>
      </c>
      <c r="AC6" s="238"/>
      <c r="AD6" s="619">
        <f t="shared" si="3"/>
        <v>1.5674592841564659E-2</v>
      </c>
      <c r="AK6" s="48" t="s">
        <v>45</v>
      </c>
      <c r="AL6" s="87">
        <f t="shared" si="4"/>
        <v>1.5674592841564659E-2</v>
      </c>
      <c r="AM6" s="35">
        <f t="shared" si="0"/>
        <v>8375.7364285291733</v>
      </c>
    </row>
    <row r="7" spans="1:39" ht="18" customHeight="1">
      <c r="B7" s="227" t="s">
        <v>47</v>
      </c>
      <c r="D7" s="869">
        <v>0</v>
      </c>
      <c r="E7" s="869">
        <v>0</v>
      </c>
      <c r="F7" s="870">
        <v>0</v>
      </c>
      <c r="G7" s="869">
        <v>0</v>
      </c>
      <c r="H7" s="869">
        <v>0</v>
      </c>
      <c r="I7" s="870">
        <v>0</v>
      </c>
      <c r="J7" s="869">
        <v>0</v>
      </c>
      <c r="K7" s="870">
        <v>0</v>
      </c>
      <c r="L7" s="869">
        <v>0</v>
      </c>
      <c r="M7" s="869">
        <v>0</v>
      </c>
      <c r="N7" s="869">
        <v>0</v>
      </c>
      <c r="O7" s="236">
        <v>1</v>
      </c>
      <c r="P7" s="236">
        <v>9.0909000000000004E-2</v>
      </c>
      <c r="Q7" s="236">
        <v>1</v>
      </c>
      <c r="R7" s="236">
        <v>3</v>
      </c>
      <c r="S7" s="236">
        <v>2.2580640000000001</v>
      </c>
      <c r="T7" s="236">
        <v>8.7615960000000008</v>
      </c>
      <c r="U7" s="236">
        <v>66.357535999999996</v>
      </c>
      <c r="V7" s="236">
        <v>133.58555200000001</v>
      </c>
      <c r="W7" s="236">
        <v>11.492607</v>
      </c>
      <c r="X7" s="236">
        <v>64.648951999999994</v>
      </c>
      <c r="Y7" s="236">
        <v>116.679327</v>
      </c>
      <c r="AA7" s="236">
        <f t="shared" si="1"/>
        <v>408.87454299999996</v>
      </c>
      <c r="AB7" s="237">
        <f t="shared" si="2"/>
        <v>3.2003045958571785E-2</v>
      </c>
      <c r="AC7" s="238"/>
      <c r="AD7" s="619">
        <f t="shared" si="3"/>
        <v>3.2003045958571785E-2</v>
      </c>
      <c r="AK7" s="48" t="s">
        <v>47</v>
      </c>
      <c r="AL7" s="87">
        <f t="shared" si="4"/>
        <v>3.2003045958571785E-2</v>
      </c>
      <c r="AM7" s="35">
        <f t="shared" si="0"/>
        <v>17100.863835410863</v>
      </c>
    </row>
    <row r="8" spans="1:39">
      <c r="B8" s="227" t="s">
        <v>49</v>
      </c>
      <c r="D8" s="869">
        <v>0</v>
      </c>
      <c r="E8" s="869">
        <v>0</v>
      </c>
      <c r="F8" s="870">
        <v>0</v>
      </c>
      <c r="G8" s="869">
        <v>0</v>
      </c>
      <c r="H8" s="869">
        <v>0</v>
      </c>
      <c r="I8" s="870">
        <v>0</v>
      </c>
      <c r="J8" s="869">
        <v>0</v>
      </c>
      <c r="K8" s="870">
        <v>0</v>
      </c>
      <c r="L8" s="869">
        <v>1</v>
      </c>
      <c r="M8" s="869">
        <v>1</v>
      </c>
      <c r="N8" s="869">
        <v>0</v>
      </c>
      <c r="O8" s="236">
        <v>2</v>
      </c>
      <c r="P8" s="236">
        <v>2.9864860000000002</v>
      </c>
      <c r="Q8" s="236">
        <v>0</v>
      </c>
      <c r="R8" s="236">
        <v>2.878787</v>
      </c>
      <c r="S8" s="236">
        <v>4.4345739999999996</v>
      </c>
      <c r="T8" s="236">
        <v>33.099998999999997</v>
      </c>
      <c r="U8" s="236">
        <v>88.501088999999993</v>
      </c>
      <c r="V8" s="236">
        <v>97.270993000000004</v>
      </c>
      <c r="W8" s="236">
        <v>21.428357999999999</v>
      </c>
      <c r="X8" s="236">
        <v>75.937262000000004</v>
      </c>
      <c r="Y8" s="236">
        <v>75.869688999999994</v>
      </c>
      <c r="AA8" s="236">
        <f t="shared" si="1"/>
        <v>406.40723700000001</v>
      </c>
      <c r="AB8" s="237">
        <f t="shared" si="2"/>
        <v>3.1809927290110541E-2</v>
      </c>
      <c r="AC8" s="238"/>
      <c r="AD8" s="619">
        <f t="shared" si="3"/>
        <v>3.1809927290110541E-2</v>
      </c>
      <c r="AK8" s="48" t="s">
        <v>49</v>
      </c>
      <c r="AL8" s="87">
        <f t="shared" si="4"/>
        <v>3.1809927290110541E-2</v>
      </c>
      <c r="AM8" s="35">
        <f t="shared" si="0"/>
        <v>16997.670656308263</v>
      </c>
    </row>
    <row r="9" spans="1:39">
      <c r="B9" s="227" t="s">
        <v>51</v>
      </c>
      <c r="D9" s="869">
        <v>0</v>
      </c>
      <c r="E9" s="869">
        <v>0</v>
      </c>
      <c r="F9" s="870">
        <v>0</v>
      </c>
      <c r="G9" s="869">
        <v>0</v>
      </c>
      <c r="H9" s="869">
        <v>0</v>
      </c>
      <c r="I9" s="870">
        <v>0</v>
      </c>
      <c r="J9" s="869">
        <v>0</v>
      </c>
      <c r="K9" s="870">
        <v>0</v>
      </c>
      <c r="L9" s="869">
        <v>0</v>
      </c>
      <c r="M9" s="869">
        <v>0</v>
      </c>
      <c r="N9" s="869">
        <v>0</v>
      </c>
      <c r="O9" s="236">
        <v>1</v>
      </c>
      <c r="P9" s="236">
        <v>2</v>
      </c>
      <c r="Q9" s="236">
        <v>0.625</v>
      </c>
      <c r="R9" s="236">
        <v>2.9526870000000001</v>
      </c>
      <c r="S9" s="236">
        <v>0</v>
      </c>
      <c r="T9" s="236">
        <v>3.5921050000000001</v>
      </c>
      <c r="U9" s="236">
        <v>16.474447999999999</v>
      </c>
      <c r="V9" s="236">
        <v>19.784775</v>
      </c>
      <c r="W9" s="236">
        <v>6.2304490000000001</v>
      </c>
      <c r="X9" s="236">
        <v>12.974242</v>
      </c>
      <c r="Y9" s="236">
        <v>17.526593999999999</v>
      </c>
      <c r="AA9" s="236">
        <f t="shared" si="1"/>
        <v>83.160300000000007</v>
      </c>
      <c r="AB9" s="237">
        <f t="shared" si="2"/>
        <v>6.5090452521242379E-3</v>
      </c>
      <c r="AC9" s="238"/>
      <c r="AD9" s="619">
        <f t="shared" si="3"/>
        <v>6.5090452521242379E-3</v>
      </c>
      <c r="AK9" s="48" t="s">
        <v>51</v>
      </c>
      <c r="AL9" s="87">
        <f t="shared" si="4"/>
        <v>6.5090452521242379E-3</v>
      </c>
      <c r="AM9" s="35">
        <f t="shared" si="0"/>
        <v>3478.1156987118125</v>
      </c>
    </row>
    <row r="10" spans="1:39">
      <c r="B10" s="227" t="s">
        <v>53</v>
      </c>
      <c r="D10" s="869">
        <v>0</v>
      </c>
      <c r="E10" s="869">
        <v>0</v>
      </c>
      <c r="F10" s="870">
        <v>0</v>
      </c>
      <c r="G10" s="869">
        <v>0</v>
      </c>
      <c r="H10" s="869">
        <v>0</v>
      </c>
      <c r="I10" s="870">
        <v>0</v>
      </c>
      <c r="J10" s="869">
        <v>0</v>
      </c>
      <c r="K10" s="870">
        <v>0</v>
      </c>
      <c r="L10" s="869">
        <v>0</v>
      </c>
      <c r="M10" s="869">
        <v>0</v>
      </c>
      <c r="N10" s="869">
        <v>0</v>
      </c>
      <c r="O10" s="236">
        <v>1</v>
      </c>
      <c r="P10" s="236">
        <v>3</v>
      </c>
      <c r="Q10" s="236">
        <v>1.90909</v>
      </c>
      <c r="R10" s="236">
        <v>3</v>
      </c>
      <c r="S10" s="236">
        <v>2</v>
      </c>
      <c r="T10" s="236">
        <v>5.9778209999999996</v>
      </c>
      <c r="U10" s="236">
        <v>57.5122</v>
      </c>
      <c r="V10" s="236">
        <v>45.053449999999998</v>
      </c>
      <c r="W10" s="236">
        <v>8.5324039999999997</v>
      </c>
      <c r="X10" s="236">
        <v>51.856107000000002</v>
      </c>
      <c r="Y10" s="236">
        <v>41.718617999999999</v>
      </c>
      <c r="AA10" s="236">
        <f t="shared" si="1"/>
        <v>221.55968999999999</v>
      </c>
      <c r="AB10" s="237">
        <f t="shared" si="2"/>
        <v>1.7341712911769412E-2</v>
      </c>
      <c r="AC10" s="238"/>
      <c r="AD10" s="619">
        <f t="shared" si="3"/>
        <v>1.7341712911769412E-2</v>
      </c>
      <c r="AK10" s="48" t="s">
        <v>53</v>
      </c>
      <c r="AL10" s="87">
        <f t="shared" si="4"/>
        <v>1.7341712911769412E-2</v>
      </c>
      <c r="AM10" s="35">
        <f t="shared" si="0"/>
        <v>9266.563925223003</v>
      </c>
    </row>
    <row r="11" spans="1:39">
      <c r="B11" s="227" t="s">
        <v>55</v>
      </c>
      <c r="D11" s="869">
        <v>0</v>
      </c>
      <c r="E11" s="869">
        <v>0</v>
      </c>
      <c r="F11" s="870">
        <v>0</v>
      </c>
      <c r="G11" s="869">
        <v>0</v>
      </c>
      <c r="H11" s="869">
        <v>0</v>
      </c>
      <c r="I11" s="870">
        <v>0</v>
      </c>
      <c r="J11" s="869">
        <v>0</v>
      </c>
      <c r="K11" s="870">
        <v>0</v>
      </c>
      <c r="L11" s="869">
        <v>2</v>
      </c>
      <c r="M11" s="869">
        <v>30</v>
      </c>
      <c r="N11" s="869">
        <v>0</v>
      </c>
      <c r="O11" s="236">
        <v>2</v>
      </c>
      <c r="P11" s="236">
        <v>3.5769229999999999</v>
      </c>
      <c r="Q11" s="236">
        <v>0</v>
      </c>
      <c r="R11" s="236">
        <v>1.2666660000000001</v>
      </c>
      <c r="S11" s="236">
        <v>8.9960920000000009</v>
      </c>
      <c r="T11" s="236">
        <v>5.7719139999999998</v>
      </c>
      <c r="U11" s="236">
        <v>69.871547000000007</v>
      </c>
      <c r="V11" s="236">
        <v>61.539881999999999</v>
      </c>
      <c r="W11" s="236">
        <v>7.1464809999999996</v>
      </c>
      <c r="X11" s="236">
        <v>55.290185999999999</v>
      </c>
      <c r="Y11" s="236">
        <v>54.238925000000002</v>
      </c>
      <c r="AA11" s="236">
        <f t="shared" si="1"/>
        <v>301.69861600000002</v>
      </c>
      <c r="AB11" s="237">
        <f t="shared" si="2"/>
        <v>2.3614272002953976E-2</v>
      </c>
      <c r="AC11" s="238"/>
      <c r="AD11" s="619">
        <f t="shared" si="3"/>
        <v>2.3614272002953976E-2</v>
      </c>
      <c r="AK11" s="48" t="s">
        <v>55</v>
      </c>
      <c r="AL11" s="87">
        <f t="shared" si="4"/>
        <v>2.3614272002953976E-2</v>
      </c>
      <c r="AM11" s="35">
        <f t="shared" si="0"/>
        <v>12618.312976134366</v>
      </c>
    </row>
    <row r="12" spans="1:39">
      <c r="B12" s="227" t="s">
        <v>57</v>
      </c>
      <c r="D12" s="869">
        <v>0</v>
      </c>
      <c r="E12" s="869">
        <v>0</v>
      </c>
      <c r="F12" s="870">
        <v>0</v>
      </c>
      <c r="G12" s="869">
        <v>0</v>
      </c>
      <c r="H12" s="869">
        <v>0</v>
      </c>
      <c r="I12" s="870">
        <v>0</v>
      </c>
      <c r="J12" s="869">
        <v>1</v>
      </c>
      <c r="K12" s="870">
        <v>0</v>
      </c>
      <c r="L12" s="869">
        <v>3</v>
      </c>
      <c r="M12" s="869">
        <v>8</v>
      </c>
      <c r="N12" s="869">
        <v>9.3752659999999999</v>
      </c>
      <c r="O12" s="236">
        <v>66.686907000000005</v>
      </c>
      <c r="P12" s="236">
        <v>21</v>
      </c>
      <c r="Q12" s="236">
        <v>3</v>
      </c>
      <c r="R12" s="236">
        <v>6</v>
      </c>
      <c r="S12" s="236">
        <v>0.84553500000000004</v>
      </c>
      <c r="T12" s="236">
        <v>70.609680999999995</v>
      </c>
      <c r="U12" s="236">
        <v>489.29161199999999</v>
      </c>
      <c r="V12" s="236">
        <v>392.07572499999998</v>
      </c>
      <c r="W12" s="236">
        <v>82.339826000000002</v>
      </c>
      <c r="X12" s="236">
        <v>495.40810099999999</v>
      </c>
      <c r="Y12" s="236">
        <v>338.11438900000002</v>
      </c>
      <c r="AA12" s="236">
        <f t="shared" si="1"/>
        <v>1986.747042</v>
      </c>
      <c r="AB12" s="237">
        <f t="shared" si="2"/>
        <v>0.15550480699206198</v>
      </c>
      <c r="AC12" s="238"/>
      <c r="AD12" s="619">
        <f t="shared" si="3"/>
        <v>0.15550480699206198</v>
      </c>
      <c r="AK12" s="48" t="s">
        <v>57</v>
      </c>
      <c r="AL12" s="87">
        <f t="shared" si="4"/>
        <v>0.15550480699206198</v>
      </c>
      <c r="AM12" s="35">
        <f t="shared" si="0"/>
        <v>83094.169647649847</v>
      </c>
    </row>
    <row r="13" spans="1:39">
      <c r="B13" s="227" t="s">
        <v>59</v>
      </c>
      <c r="D13" s="869">
        <v>0</v>
      </c>
      <c r="E13" s="869">
        <v>0</v>
      </c>
      <c r="F13" s="870">
        <v>0</v>
      </c>
      <c r="G13" s="869">
        <v>0</v>
      </c>
      <c r="H13" s="869">
        <v>0</v>
      </c>
      <c r="I13" s="870">
        <v>0</v>
      </c>
      <c r="J13" s="869">
        <v>0</v>
      </c>
      <c r="K13" s="870">
        <v>0</v>
      </c>
      <c r="L13" s="869">
        <v>0</v>
      </c>
      <c r="M13" s="869">
        <v>0</v>
      </c>
      <c r="N13" s="869">
        <v>1</v>
      </c>
      <c r="O13" s="236">
        <v>0</v>
      </c>
      <c r="P13" s="236">
        <v>3</v>
      </c>
      <c r="Q13" s="236">
        <v>0</v>
      </c>
      <c r="R13" s="236">
        <v>1</v>
      </c>
      <c r="S13" s="236">
        <v>2.4134709999999999</v>
      </c>
      <c r="T13" s="236">
        <v>2.4116059999999999</v>
      </c>
      <c r="U13" s="236">
        <v>20.108393</v>
      </c>
      <c r="V13" s="236">
        <v>33.813744</v>
      </c>
      <c r="W13" s="236">
        <v>6.7732020000000004</v>
      </c>
      <c r="X13" s="236">
        <v>25.120515999999999</v>
      </c>
      <c r="Y13" s="236">
        <v>21.285813000000001</v>
      </c>
      <c r="AA13" s="236">
        <f t="shared" si="1"/>
        <v>116.926745</v>
      </c>
      <c r="AB13" s="237">
        <f t="shared" si="2"/>
        <v>9.1519808657327048E-3</v>
      </c>
      <c r="AC13" s="238"/>
      <c r="AD13" s="619">
        <f t="shared" si="3"/>
        <v>9.1519808657327048E-3</v>
      </c>
      <c r="AK13" s="48" t="s">
        <v>59</v>
      </c>
      <c r="AL13" s="87">
        <f t="shared" si="4"/>
        <v>9.1519808657327048E-3</v>
      </c>
      <c r="AM13" s="35">
        <f t="shared" si="0"/>
        <v>4890.3713356466114</v>
      </c>
    </row>
    <row r="14" spans="1:39">
      <c r="B14" s="227" t="s">
        <v>61</v>
      </c>
      <c r="D14" s="869">
        <v>0</v>
      </c>
      <c r="E14" s="869">
        <v>0</v>
      </c>
      <c r="F14" s="870">
        <v>0</v>
      </c>
      <c r="G14" s="869">
        <v>0</v>
      </c>
      <c r="H14" s="869">
        <v>0</v>
      </c>
      <c r="I14" s="870">
        <v>0</v>
      </c>
      <c r="J14" s="869">
        <v>0</v>
      </c>
      <c r="K14" s="870">
        <v>0</v>
      </c>
      <c r="L14" s="869">
        <v>0</v>
      </c>
      <c r="M14" s="869">
        <v>1</v>
      </c>
      <c r="N14" s="869">
        <v>0</v>
      </c>
      <c r="O14" s="236">
        <v>7</v>
      </c>
      <c r="P14" s="236">
        <v>5</v>
      </c>
      <c r="Q14" s="236">
        <v>1</v>
      </c>
      <c r="R14" s="236">
        <v>7</v>
      </c>
      <c r="S14" s="236">
        <v>11.650401</v>
      </c>
      <c r="T14" s="236">
        <v>28.008334000000001</v>
      </c>
      <c r="U14" s="236">
        <v>111.215795</v>
      </c>
      <c r="V14" s="236">
        <v>38.289166000000002</v>
      </c>
      <c r="W14" s="236">
        <v>9.3495699999999999</v>
      </c>
      <c r="X14" s="236">
        <v>83.357301000000007</v>
      </c>
      <c r="Y14" s="236">
        <v>51.134923999999998</v>
      </c>
      <c r="AA14" s="236">
        <f t="shared" si="1"/>
        <v>354.00549100000001</v>
      </c>
      <c r="AB14" s="237">
        <f t="shared" si="2"/>
        <v>2.7708386819425369E-2</v>
      </c>
      <c r="AC14" s="238"/>
      <c r="AD14" s="619">
        <f t="shared" si="3"/>
        <v>2.7708386819425369E-2</v>
      </c>
      <c r="AK14" s="48" t="s">
        <v>61</v>
      </c>
      <c r="AL14" s="87">
        <f t="shared" si="4"/>
        <v>2.7708386819425369E-2</v>
      </c>
      <c r="AM14" s="35">
        <f t="shared" si="0"/>
        <v>14806.007862853829</v>
      </c>
    </row>
    <row r="15" spans="1:39">
      <c r="B15" s="227" t="s">
        <v>63</v>
      </c>
      <c r="D15" s="869">
        <v>0</v>
      </c>
      <c r="E15" s="869">
        <v>0</v>
      </c>
      <c r="F15" s="870">
        <v>0</v>
      </c>
      <c r="G15" s="869">
        <v>0</v>
      </c>
      <c r="H15" s="869">
        <v>0</v>
      </c>
      <c r="I15" s="870">
        <v>0</v>
      </c>
      <c r="J15" s="869">
        <v>0</v>
      </c>
      <c r="K15" s="870">
        <v>0</v>
      </c>
      <c r="L15" s="869">
        <v>0</v>
      </c>
      <c r="M15" s="869">
        <v>1</v>
      </c>
      <c r="N15" s="869">
        <v>0</v>
      </c>
      <c r="O15" s="236">
        <v>0</v>
      </c>
      <c r="P15" s="236">
        <v>0</v>
      </c>
      <c r="Q15" s="236">
        <v>0.375</v>
      </c>
      <c r="R15" s="236">
        <v>0</v>
      </c>
      <c r="S15" s="236">
        <v>2</v>
      </c>
      <c r="T15" s="236">
        <v>7.0002909999999998</v>
      </c>
      <c r="U15" s="236">
        <v>32.291258999999997</v>
      </c>
      <c r="V15" s="236">
        <v>22.291419000000001</v>
      </c>
      <c r="W15" s="236">
        <v>3.4957150000000001</v>
      </c>
      <c r="X15" s="236">
        <v>24.845745000000001</v>
      </c>
      <c r="Y15" s="236">
        <v>39.941884999999999</v>
      </c>
      <c r="AA15" s="236">
        <f t="shared" si="1"/>
        <v>133.24131399999999</v>
      </c>
      <c r="AB15" s="237">
        <f t="shared" si="2"/>
        <v>1.0428939557439001E-2</v>
      </c>
      <c r="AC15" s="238"/>
      <c r="AD15" s="619">
        <f t="shared" si="3"/>
        <v>1.0428939557439001E-2</v>
      </c>
      <c r="AK15" s="48" t="s">
        <v>63</v>
      </c>
      <c r="AL15" s="87">
        <f t="shared" si="4"/>
        <v>1.0428939557439001E-2</v>
      </c>
      <c r="AM15" s="35">
        <f t="shared" si="0"/>
        <v>5572.7156580771107</v>
      </c>
    </row>
    <row r="16" spans="1:39">
      <c r="B16" s="227" t="s">
        <v>65</v>
      </c>
      <c r="D16" s="869">
        <v>0</v>
      </c>
      <c r="E16" s="869">
        <v>0</v>
      </c>
      <c r="F16" s="870">
        <v>0</v>
      </c>
      <c r="G16" s="869">
        <v>0</v>
      </c>
      <c r="H16" s="869">
        <v>0</v>
      </c>
      <c r="I16" s="870">
        <v>0</v>
      </c>
      <c r="J16" s="869">
        <v>0</v>
      </c>
      <c r="K16" s="870">
        <v>0</v>
      </c>
      <c r="L16" s="869">
        <v>1</v>
      </c>
      <c r="M16" s="869">
        <v>6</v>
      </c>
      <c r="N16" s="869">
        <v>0</v>
      </c>
      <c r="O16" s="236">
        <v>7</v>
      </c>
      <c r="P16" s="236">
        <v>11</v>
      </c>
      <c r="Q16" s="236">
        <v>0.21621599999999999</v>
      </c>
      <c r="R16" s="236">
        <v>4.2424239999999998</v>
      </c>
      <c r="S16" s="236">
        <v>9.1333330000000004</v>
      </c>
      <c r="T16" s="236">
        <v>7.5315519999999996</v>
      </c>
      <c r="U16" s="236">
        <v>42.95599</v>
      </c>
      <c r="V16" s="236">
        <v>9.6947460000000003</v>
      </c>
      <c r="W16" s="236">
        <v>5.2842739999999999</v>
      </c>
      <c r="X16" s="236">
        <v>26.716904</v>
      </c>
      <c r="Y16" s="236">
        <v>26.177530999999998</v>
      </c>
      <c r="AA16" s="236">
        <f t="shared" si="1"/>
        <v>156.95296999999997</v>
      </c>
      <c r="AB16" s="237">
        <f t="shared" si="2"/>
        <v>1.2284876127013704E-2</v>
      </c>
      <c r="AC16" s="238"/>
      <c r="AD16" s="619">
        <f t="shared" si="3"/>
        <v>1.2284876127013704E-2</v>
      </c>
      <c r="AK16" s="48" t="s">
        <v>65</v>
      </c>
      <c r="AL16" s="87">
        <f t="shared" si="4"/>
        <v>1.2284876127013704E-2</v>
      </c>
      <c r="AM16" s="35">
        <f t="shared" si="0"/>
        <v>6564.4374649495494</v>
      </c>
    </row>
    <row r="17" spans="2:39">
      <c r="B17" s="227" t="s">
        <v>67</v>
      </c>
      <c r="D17" s="869">
        <v>0</v>
      </c>
      <c r="E17" s="869">
        <v>0</v>
      </c>
      <c r="F17" s="870">
        <v>0</v>
      </c>
      <c r="G17" s="869">
        <v>0</v>
      </c>
      <c r="H17" s="869">
        <v>0</v>
      </c>
      <c r="I17" s="870">
        <v>0</v>
      </c>
      <c r="J17" s="869">
        <v>0</v>
      </c>
      <c r="K17" s="870">
        <v>0</v>
      </c>
      <c r="L17" s="869">
        <v>0</v>
      </c>
      <c r="M17" s="869">
        <v>1</v>
      </c>
      <c r="N17" s="869">
        <v>0</v>
      </c>
      <c r="O17" s="236">
        <v>4</v>
      </c>
      <c r="P17" s="236">
        <v>3.8709669999999998</v>
      </c>
      <c r="Q17" s="236">
        <v>0</v>
      </c>
      <c r="R17" s="236">
        <v>1.916666</v>
      </c>
      <c r="S17" s="236">
        <v>15.420883999999999</v>
      </c>
      <c r="T17" s="236">
        <v>14.016434</v>
      </c>
      <c r="U17" s="236">
        <v>92.673175000000001</v>
      </c>
      <c r="V17" s="236">
        <v>31.078264000000001</v>
      </c>
      <c r="W17" s="236">
        <v>21.522780000000001</v>
      </c>
      <c r="X17" s="236">
        <v>82.746301000000003</v>
      </c>
      <c r="Y17" s="236">
        <v>66.780039000000002</v>
      </c>
      <c r="AA17" s="236">
        <f t="shared" si="1"/>
        <v>335.02551</v>
      </c>
      <c r="AB17" s="237">
        <f t="shared" si="2"/>
        <v>2.622280349164206E-2</v>
      </c>
      <c r="AC17" s="238"/>
      <c r="AD17" s="619">
        <f t="shared" si="3"/>
        <v>2.622280349164206E-2</v>
      </c>
      <c r="AK17" s="48" t="s">
        <v>67</v>
      </c>
      <c r="AL17" s="87">
        <f t="shared" si="4"/>
        <v>2.622280349164206E-2</v>
      </c>
      <c r="AM17" s="35">
        <f t="shared" si="0"/>
        <v>14012.18472997249</v>
      </c>
    </row>
    <row r="18" spans="2:39">
      <c r="B18" s="227" t="s">
        <v>69</v>
      </c>
      <c r="D18" s="869">
        <v>0</v>
      </c>
      <c r="E18" s="869">
        <v>0</v>
      </c>
      <c r="F18" s="870">
        <v>0</v>
      </c>
      <c r="G18" s="869">
        <v>0</v>
      </c>
      <c r="H18" s="869">
        <v>0</v>
      </c>
      <c r="I18" s="870">
        <v>0</v>
      </c>
      <c r="J18" s="869">
        <v>0</v>
      </c>
      <c r="K18" s="870">
        <v>0</v>
      </c>
      <c r="L18" s="869">
        <v>3</v>
      </c>
      <c r="M18" s="869">
        <v>0</v>
      </c>
      <c r="N18" s="869">
        <v>6</v>
      </c>
      <c r="O18" s="236">
        <v>15</v>
      </c>
      <c r="P18" s="236">
        <v>30.027552</v>
      </c>
      <c r="Q18" s="236">
        <v>12.569716</v>
      </c>
      <c r="R18" s="236">
        <v>45.610503000000001</v>
      </c>
      <c r="S18" s="236">
        <v>32.003337000000002</v>
      </c>
      <c r="T18" s="236">
        <v>445.73382900000001</v>
      </c>
      <c r="U18" s="236">
        <v>958.54579000000001</v>
      </c>
      <c r="V18" s="236">
        <v>836.88868600000001</v>
      </c>
      <c r="W18" s="236">
        <v>486.23025200000001</v>
      </c>
      <c r="X18" s="236">
        <v>858.237979</v>
      </c>
      <c r="Y18" s="236">
        <v>681.29316800000004</v>
      </c>
      <c r="AA18" s="236">
        <f t="shared" si="1"/>
        <v>4411.1408119999996</v>
      </c>
      <c r="AB18" s="237">
        <f t="shared" si="2"/>
        <v>0.34526468950689271</v>
      </c>
      <c r="AC18" s="238"/>
      <c r="AD18" s="619">
        <f t="shared" si="3"/>
        <v>0.34526468950689271</v>
      </c>
      <c r="AK18" s="48" t="s">
        <v>69</v>
      </c>
      <c r="AL18" s="87">
        <f t="shared" si="4"/>
        <v>0.34526468950689271</v>
      </c>
      <c r="AM18" s="35">
        <f t="shared" si="0"/>
        <v>184492.57767763667</v>
      </c>
    </row>
    <row r="19" spans="2:39">
      <c r="B19" s="227" t="s">
        <v>71</v>
      </c>
      <c r="D19" s="869">
        <v>0</v>
      </c>
      <c r="E19" s="869">
        <v>0</v>
      </c>
      <c r="F19" s="870">
        <v>0</v>
      </c>
      <c r="G19" s="869">
        <v>0</v>
      </c>
      <c r="H19" s="869">
        <v>0</v>
      </c>
      <c r="I19" s="870">
        <v>0</v>
      </c>
      <c r="J19" s="869">
        <v>0</v>
      </c>
      <c r="K19" s="870">
        <v>0</v>
      </c>
      <c r="L19" s="869">
        <v>0</v>
      </c>
      <c r="M19" s="869">
        <v>1</v>
      </c>
      <c r="N19" s="869">
        <v>0</v>
      </c>
      <c r="O19" s="236">
        <v>0</v>
      </c>
      <c r="P19" s="236">
        <v>1.00909</v>
      </c>
      <c r="Q19" s="236">
        <v>0</v>
      </c>
      <c r="R19" s="236">
        <v>5.3702550000000002</v>
      </c>
      <c r="S19" s="236">
        <v>18.483224</v>
      </c>
      <c r="T19" s="236">
        <v>34.56653</v>
      </c>
      <c r="U19" s="236">
        <v>121.887263</v>
      </c>
      <c r="V19" s="236">
        <v>86.054236000000003</v>
      </c>
      <c r="W19" s="236">
        <v>25.209368000000001</v>
      </c>
      <c r="X19" s="236">
        <v>91.219024000000005</v>
      </c>
      <c r="Y19" s="236">
        <v>65.761841000000004</v>
      </c>
      <c r="AA19" s="236">
        <f t="shared" si="1"/>
        <v>450.56083099999995</v>
      </c>
      <c r="AB19" s="237">
        <f t="shared" si="2"/>
        <v>3.5265876118937771E-2</v>
      </c>
      <c r="AC19" s="238"/>
      <c r="AD19" s="619">
        <f t="shared" si="3"/>
        <v>3.5265876118937771E-2</v>
      </c>
      <c r="AK19" s="48" t="s">
        <v>71</v>
      </c>
      <c r="AL19" s="87">
        <f t="shared" si="4"/>
        <v>3.5265876118937771E-2</v>
      </c>
      <c r="AM19" s="35">
        <f t="shared" si="0"/>
        <v>18844.360825126168</v>
      </c>
    </row>
    <row r="20" spans="2:39" ht="18" customHeight="1">
      <c r="B20" s="227" t="s">
        <v>73</v>
      </c>
      <c r="D20" s="869">
        <v>0</v>
      </c>
      <c r="E20" s="869">
        <v>0</v>
      </c>
      <c r="F20" s="870">
        <v>0</v>
      </c>
      <c r="G20" s="869">
        <v>0</v>
      </c>
      <c r="H20" s="869">
        <v>0</v>
      </c>
      <c r="I20" s="870">
        <v>0</v>
      </c>
      <c r="J20" s="869">
        <v>0</v>
      </c>
      <c r="K20" s="870">
        <v>0</v>
      </c>
      <c r="L20" s="869">
        <v>0</v>
      </c>
      <c r="M20" s="869">
        <v>0</v>
      </c>
      <c r="N20" s="869">
        <v>0</v>
      </c>
      <c r="O20" s="236">
        <v>0</v>
      </c>
      <c r="P20" s="236">
        <v>0</v>
      </c>
      <c r="Q20" s="236">
        <v>2.3773040000000001</v>
      </c>
      <c r="R20" s="236">
        <v>4.4800310000000003</v>
      </c>
      <c r="S20" s="236">
        <v>4.1602139999999999</v>
      </c>
      <c r="T20" s="236">
        <v>8.2896699999999992</v>
      </c>
      <c r="U20" s="236">
        <v>29.018868000000001</v>
      </c>
      <c r="V20" s="236">
        <v>31.233287000000001</v>
      </c>
      <c r="W20" s="236">
        <v>4.3556140000000001</v>
      </c>
      <c r="X20" s="236">
        <v>30.508866000000001</v>
      </c>
      <c r="Y20" s="236">
        <v>50.699438000000001</v>
      </c>
      <c r="AA20" s="236">
        <f t="shared" si="1"/>
        <v>165.12329199999999</v>
      </c>
      <c r="AB20" s="237">
        <f t="shared" si="2"/>
        <v>1.2924375931877639E-2</v>
      </c>
      <c r="AC20" s="238"/>
      <c r="AD20" s="619">
        <f t="shared" si="3"/>
        <v>1.2924375931877639E-2</v>
      </c>
      <c r="AK20" s="48" t="s">
        <v>73</v>
      </c>
      <c r="AL20" s="87">
        <f t="shared" si="4"/>
        <v>1.2924375931877639E-2</v>
      </c>
      <c r="AM20" s="35">
        <f t="shared" si="0"/>
        <v>6906.1549095923729</v>
      </c>
    </row>
    <row r="21" spans="2:39">
      <c r="B21" s="227" t="s">
        <v>75</v>
      </c>
      <c r="D21" s="869">
        <v>0</v>
      </c>
      <c r="E21" s="869">
        <v>0</v>
      </c>
      <c r="F21" s="870">
        <v>0</v>
      </c>
      <c r="G21" s="869">
        <v>0</v>
      </c>
      <c r="H21" s="869">
        <v>0</v>
      </c>
      <c r="I21" s="870">
        <v>0</v>
      </c>
      <c r="J21" s="869">
        <v>0</v>
      </c>
      <c r="K21" s="870">
        <v>0</v>
      </c>
      <c r="L21" s="869">
        <v>0</v>
      </c>
      <c r="M21" s="869">
        <v>0</v>
      </c>
      <c r="N21" s="869">
        <v>0</v>
      </c>
      <c r="O21" s="236">
        <v>0</v>
      </c>
      <c r="P21" s="236">
        <v>1.380179</v>
      </c>
      <c r="Q21" s="236">
        <v>0</v>
      </c>
      <c r="R21" s="236">
        <v>2.621407</v>
      </c>
      <c r="S21" s="236">
        <v>2.9732229999999999</v>
      </c>
      <c r="T21" s="236">
        <v>2.1935479999999998</v>
      </c>
      <c r="U21" s="236">
        <v>16.507408000000002</v>
      </c>
      <c r="V21" s="236">
        <v>16.471374999999998</v>
      </c>
      <c r="W21" s="236">
        <v>0.71934399999999998</v>
      </c>
      <c r="X21" s="236">
        <v>11.219813</v>
      </c>
      <c r="Y21" s="236">
        <v>10.534476</v>
      </c>
      <c r="AA21" s="236">
        <f t="shared" si="1"/>
        <v>64.620773</v>
      </c>
      <c r="AB21" s="237">
        <f t="shared" si="2"/>
        <v>5.0579367280330651E-3</v>
      </c>
      <c r="AC21" s="238"/>
      <c r="AD21" s="619">
        <f t="shared" si="3"/>
        <v>5.0579367280330651E-3</v>
      </c>
      <c r="AK21" s="48" t="s">
        <v>75</v>
      </c>
      <c r="AL21" s="87">
        <f t="shared" si="4"/>
        <v>5.0579367280330651E-3</v>
      </c>
      <c r="AM21" s="35">
        <f t="shared" si="0"/>
        <v>2702.7142162088448</v>
      </c>
    </row>
    <row r="22" spans="2:39">
      <c r="B22" s="227" t="s">
        <v>77</v>
      </c>
      <c r="D22" s="869">
        <v>1</v>
      </c>
      <c r="E22" s="869">
        <v>0</v>
      </c>
      <c r="F22" s="870">
        <v>0</v>
      </c>
      <c r="G22" s="869">
        <v>0</v>
      </c>
      <c r="H22" s="869">
        <v>0</v>
      </c>
      <c r="I22" s="870">
        <v>0</v>
      </c>
      <c r="J22" s="869">
        <v>0</v>
      </c>
      <c r="K22" s="870">
        <v>0</v>
      </c>
      <c r="L22" s="869">
        <v>1</v>
      </c>
      <c r="M22" s="869">
        <v>1</v>
      </c>
      <c r="N22" s="869">
        <v>0</v>
      </c>
      <c r="O22" s="236">
        <v>0</v>
      </c>
      <c r="P22" s="236">
        <v>8.923076</v>
      </c>
      <c r="Q22" s="236">
        <v>1</v>
      </c>
      <c r="R22" s="236">
        <v>3</v>
      </c>
      <c r="S22" s="236">
        <v>18.161290000000001</v>
      </c>
      <c r="T22" s="236">
        <v>30.30827</v>
      </c>
      <c r="U22" s="236">
        <v>123.548427</v>
      </c>
      <c r="V22" s="236">
        <v>165.91404399999999</v>
      </c>
      <c r="W22" s="236">
        <v>23.590907999999999</v>
      </c>
      <c r="X22" s="236">
        <v>141.294464</v>
      </c>
      <c r="Y22" s="236">
        <v>111.007034</v>
      </c>
      <c r="AA22" s="236">
        <f t="shared" si="1"/>
        <v>629.74751300000003</v>
      </c>
      <c r="AB22" s="237">
        <f t="shared" si="2"/>
        <v>4.9291008564539773E-2</v>
      </c>
      <c r="AC22" s="238"/>
      <c r="AD22" s="619">
        <f t="shared" si="3"/>
        <v>4.9291008564539773E-2</v>
      </c>
      <c r="AK22" s="48" t="s">
        <v>77</v>
      </c>
      <c r="AL22" s="87">
        <f t="shared" si="4"/>
        <v>4.9291008564539773E-2</v>
      </c>
      <c r="AM22" s="35">
        <f t="shared" si="0"/>
        <v>26338.706223883528</v>
      </c>
    </row>
    <row r="23" spans="2:39">
      <c r="B23" s="227" t="s">
        <v>79</v>
      </c>
      <c r="D23" s="869">
        <v>0</v>
      </c>
      <c r="E23" s="869">
        <v>0</v>
      </c>
      <c r="F23" s="870">
        <v>0</v>
      </c>
      <c r="G23" s="869">
        <v>0</v>
      </c>
      <c r="H23" s="869">
        <v>0</v>
      </c>
      <c r="I23" s="870">
        <v>0</v>
      </c>
      <c r="J23" s="869">
        <v>0</v>
      </c>
      <c r="K23" s="870">
        <v>0</v>
      </c>
      <c r="L23" s="869">
        <v>0</v>
      </c>
      <c r="M23" s="869">
        <v>0</v>
      </c>
      <c r="N23" s="869">
        <v>1</v>
      </c>
      <c r="O23" s="236">
        <v>2</v>
      </c>
      <c r="P23" s="236">
        <v>2</v>
      </c>
      <c r="Q23" s="236">
        <v>4</v>
      </c>
      <c r="R23" s="236">
        <v>15</v>
      </c>
      <c r="S23" s="236">
        <v>18.041383</v>
      </c>
      <c r="T23" s="236">
        <v>66.112589</v>
      </c>
      <c r="U23" s="236">
        <v>235.04885400000001</v>
      </c>
      <c r="V23" s="236">
        <v>200.57322400000001</v>
      </c>
      <c r="W23" s="236">
        <v>54.257390999999998</v>
      </c>
      <c r="X23" s="236">
        <v>186.022918</v>
      </c>
      <c r="Y23" s="236">
        <v>146.43709200000001</v>
      </c>
      <c r="AA23" s="236">
        <f t="shared" si="1"/>
        <v>930.49345100000005</v>
      </c>
      <c r="AB23" s="237">
        <f t="shared" si="2"/>
        <v>7.283071344576976E-2</v>
      </c>
      <c r="AC23" s="238"/>
      <c r="AD23" s="619">
        <f t="shared" si="3"/>
        <v>7.283071344576976E-2</v>
      </c>
      <c r="AK23" s="48" t="s">
        <v>79</v>
      </c>
      <c r="AL23" s="87">
        <f t="shared" si="4"/>
        <v>7.283071344576976E-2</v>
      </c>
      <c r="AM23" s="35">
        <f t="shared" si="0"/>
        <v>38917.174174114698</v>
      </c>
    </row>
    <row r="24" spans="2:39" ht="18" thickBot="1">
      <c r="B24" s="228" t="s">
        <v>81</v>
      </c>
      <c r="D24" s="872">
        <v>0</v>
      </c>
      <c r="E24" s="872">
        <v>0</v>
      </c>
      <c r="F24" s="874">
        <v>0</v>
      </c>
      <c r="G24" s="872">
        <v>0</v>
      </c>
      <c r="H24" s="872">
        <v>0</v>
      </c>
      <c r="I24" s="874">
        <v>0</v>
      </c>
      <c r="J24" s="872">
        <v>0</v>
      </c>
      <c r="K24" s="874">
        <v>0</v>
      </c>
      <c r="L24" s="872">
        <v>1</v>
      </c>
      <c r="M24" s="872">
        <v>0</v>
      </c>
      <c r="N24" s="872">
        <v>0</v>
      </c>
      <c r="O24" s="239">
        <v>6</v>
      </c>
      <c r="P24" s="239">
        <v>4</v>
      </c>
      <c r="Q24" s="239">
        <v>1.747617</v>
      </c>
      <c r="R24" s="239">
        <v>11.304323</v>
      </c>
      <c r="S24" s="239">
        <v>8</v>
      </c>
      <c r="T24" s="239">
        <v>27.260624</v>
      </c>
      <c r="U24" s="239">
        <v>126.42141100000001</v>
      </c>
      <c r="V24" s="239">
        <v>112.676868</v>
      </c>
      <c r="W24" s="239">
        <v>34.990189999999998</v>
      </c>
      <c r="X24" s="239">
        <v>90.367996000000005</v>
      </c>
      <c r="Y24" s="239">
        <v>110.661084</v>
      </c>
      <c r="AA24" s="239">
        <f t="shared" si="1"/>
        <v>534.43011300000001</v>
      </c>
      <c r="AB24" s="240">
        <f t="shared" si="2"/>
        <v>4.1830414147313921E-2</v>
      </c>
      <c r="AC24" s="238"/>
      <c r="AD24" s="620">
        <f t="shared" si="3"/>
        <v>4.1830414147313921E-2</v>
      </c>
      <c r="AK24" s="48" t="s">
        <v>81</v>
      </c>
      <c r="AL24" s="87">
        <f t="shared" si="4"/>
        <v>4.1830414147313921E-2</v>
      </c>
      <c r="AM24" s="35">
        <f t="shared" si="0"/>
        <v>22352.129151646011</v>
      </c>
    </row>
    <row r="25" spans="2:39" ht="18" thickBot="1">
      <c r="AA25" s="242">
        <f>SUM(AA4:AA24)</f>
        <v>12776.113359000001</v>
      </c>
      <c r="AB25" s="243">
        <f t="shared" si="2"/>
        <v>1</v>
      </c>
      <c r="AC25" s="219"/>
      <c r="AD25" s="621">
        <f t="shared" si="3"/>
        <v>1</v>
      </c>
      <c r="AK25" s="66" t="s">
        <v>247</v>
      </c>
      <c r="AL25" s="67">
        <f t="shared" si="4"/>
        <v>1</v>
      </c>
      <c r="AM25" s="172">
        <f t="shared" si="0"/>
        <v>534351.1320000001</v>
      </c>
    </row>
    <row r="26" spans="2:39" ht="18" thickBot="1"/>
    <row r="27" spans="2:39">
      <c r="C27" s="1469"/>
      <c r="D27" s="1469"/>
      <c r="E27" s="1469"/>
      <c r="F27" s="1469"/>
      <c r="G27" s="1469"/>
      <c r="H27" s="1469"/>
      <c r="I27" s="1469"/>
      <c r="J27" s="1469"/>
      <c r="K27" s="1469"/>
      <c r="L27" s="1469"/>
      <c r="M27" s="1469"/>
      <c r="N27" s="1469"/>
      <c r="O27" s="1469"/>
      <c r="P27" s="1469"/>
      <c r="Q27" s="1469"/>
      <c r="R27" s="1469"/>
      <c r="S27" s="1469"/>
      <c r="T27" s="1469"/>
      <c r="U27" s="1469"/>
      <c r="V27" s="1469"/>
      <c r="W27" s="1469"/>
      <c r="X27" s="1469"/>
      <c r="Y27" s="1469"/>
      <c r="Z27" s="1469"/>
      <c r="AA27" s="1470"/>
    </row>
    <row r="28" spans="2:39" ht="18" thickBot="1">
      <c r="C28" s="1471"/>
      <c r="D28" s="1471"/>
      <c r="E28" s="1471"/>
      <c r="F28" s="1471"/>
      <c r="G28" s="1471"/>
      <c r="H28" s="1471"/>
      <c r="I28" s="1471"/>
      <c r="J28" s="1471"/>
      <c r="K28" s="1471"/>
      <c r="L28" s="1471"/>
      <c r="M28" s="1471"/>
      <c r="N28" s="1471"/>
      <c r="O28" s="1471"/>
      <c r="P28" s="1471"/>
      <c r="Q28" s="1471"/>
      <c r="R28" s="1471"/>
      <c r="S28" s="1471"/>
      <c r="T28" s="1471"/>
      <c r="U28" s="1471"/>
      <c r="V28" s="1471"/>
      <c r="W28" s="1471"/>
      <c r="X28" s="1471"/>
      <c r="Y28" s="1471"/>
      <c r="Z28" s="1471"/>
      <c r="AA28" s="1472"/>
    </row>
    <row r="29" spans="2:39" ht="37" thickBot="1">
      <c r="B29" s="616" t="s">
        <v>181</v>
      </c>
      <c r="C29" s="225"/>
      <c r="D29" s="223" t="s">
        <v>318</v>
      </c>
      <c r="E29" s="223" t="s">
        <v>316</v>
      </c>
      <c r="F29" s="224" t="s">
        <v>317</v>
      </c>
      <c r="G29" s="476" t="s">
        <v>315</v>
      </c>
      <c r="H29" s="462" t="s">
        <v>314</v>
      </c>
      <c r="I29" s="476" t="s">
        <v>312</v>
      </c>
      <c r="J29" s="476" t="s">
        <v>313</v>
      </c>
      <c r="K29" s="462" t="s">
        <v>327</v>
      </c>
      <c r="L29" s="476" t="s">
        <v>328</v>
      </c>
      <c r="M29" s="476" t="s">
        <v>329</v>
      </c>
      <c r="N29" s="673" t="s">
        <v>368</v>
      </c>
      <c r="O29" s="476" t="s">
        <v>367</v>
      </c>
      <c r="P29" s="462" t="s">
        <v>366</v>
      </c>
      <c r="Q29" s="673" t="s">
        <v>403</v>
      </c>
      <c r="R29" s="476" t="s">
        <v>426</v>
      </c>
      <c r="S29" s="462" t="s">
        <v>404</v>
      </c>
      <c r="T29" s="673" t="s">
        <v>453</v>
      </c>
      <c r="U29" s="476" t="s">
        <v>452</v>
      </c>
      <c r="V29" s="462" t="s">
        <v>450</v>
      </c>
      <c r="W29" s="673" t="s">
        <v>493</v>
      </c>
      <c r="X29" s="476" t="s">
        <v>492</v>
      </c>
      <c r="Y29" s="462" t="s">
        <v>490</v>
      </c>
      <c r="AA29" s="226" t="s">
        <v>246</v>
      </c>
    </row>
    <row r="30" spans="2:39">
      <c r="B30" s="255" t="s">
        <v>35</v>
      </c>
      <c r="D30" s="876">
        <v>0</v>
      </c>
      <c r="E30" s="877">
        <v>0</v>
      </c>
      <c r="F30" s="878">
        <v>0</v>
      </c>
      <c r="G30" s="876">
        <v>0</v>
      </c>
      <c r="H30" s="877">
        <v>0</v>
      </c>
      <c r="I30" s="878">
        <v>0</v>
      </c>
      <c r="J30" s="876">
        <v>0</v>
      </c>
      <c r="K30" s="877">
        <v>0</v>
      </c>
      <c r="L30" s="870">
        <v>0</v>
      </c>
      <c r="M30" s="879">
        <v>0</v>
      </c>
      <c r="N30" s="867">
        <v>0</v>
      </c>
      <c r="O30" s="1158">
        <v>0</v>
      </c>
      <c r="P30" s="234">
        <v>0</v>
      </c>
      <c r="Q30" s="1152">
        <v>0</v>
      </c>
      <c r="R30" s="234">
        <v>0</v>
      </c>
      <c r="S30" s="1153">
        <v>0.193548</v>
      </c>
      <c r="T30" s="1152">
        <v>7.0531759999999997</v>
      </c>
      <c r="U30" s="234">
        <v>40.473317999999999</v>
      </c>
      <c r="V30" s="1153">
        <v>112.290673</v>
      </c>
      <c r="W30" s="1152">
        <v>2</v>
      </c>
      <c r="X30" s="234">
        <v>32.461706</v>
      </c>
      <c r="Y30" s="1153">
        <v>100.75147</v>
      </c>
      <c r="AA30" s="622">
        <f>SUM(D30:Y30)</f>
        <v>295.22389099999998</v>
      </c>
    </row>
    <row r="31" spans="2:39">
      <c r="B31" s="257" t="s">
        <v>37</v>
      </c>
      <c r="D31" s="876">
        <v>0</v>
      </c>
      <c r="E31" s="877">
        <v>0</v>
      </c>
      <c r="F31" s="878">
        <v>0</v>
      </c>
      <c r="G31" s="876">
        <v>0</v>
      </c>
      <c r="H31" s="877">
        <v>0</v>
      </c>
      <c r="I31" s="878">
        <v>0</v>
      </c>
      <c r="J31" s="876">
        <v>0</v>
      </c>
      <c r="K31" s="877">
        <v>0</v>
      </c>
      <c r="L31" s="870">
        <v>0</v>
      </c>
      <c r="M31" s="868">
        <v>0</v>
      </c>
      <c r="N31" s="869">
        <v>0.62473000000000001</v>
      </c>
      <c r="O31" s="221">
        <v>0.31308999999999998</v>
      </c>
      <c r="P31" s="236">
        <v>0</v>
      </c>
      <c r="Q31" s="1154">
        <v>0</v>
      </c>
      <c r="R31" s="236">
        <v>0</v>
      </c>
      <c r="S31" s="1155">
        <v>1.3719749999999999</v>
      </c>
      <c r="T31" s="1154">
        <v>67.255564000000007</v>
      </c>
      <c r="U31" s="236">
        <v>205.085566</v>
      </c>
      <c r="V31" s="1155">
        <v>1128.229971</v>
      </c>
      <c r="W31" s="1154">
        <v>49.336298999999997</v>
      </c>
      <c r="X31" s="236">
        <v>232.89351199999999</v>
      </c>
      <c r="Y31" s="1155">
        <v>1051.6582209999999</v>
      </c>
      <c r="AA31" s="614">
        <f>SUM(D31:Y31)</f>
        <v>2736.7689280000004</v>
      </c>
    </row>
    <row r="32" spans="2:39" ht="18" thickBot="1">
      <c r="B32" s="617" t="s">
        <v>39</v>
      </c>
      <c r="D32" s="880">
        <v>0</v>
      </c>
      <c r="E32" s="881">
        <v>0</v>
      </c>
      <c r="F32" s="882">
        <v>0</v>
      </c>
      <c r="G32" s="880">
        <v>0</v>
      </c>
      <c r="H32" s="881">
        <v>0</v>
      </c>
      <c r="I32" s="882">
        <v>0</v>
      </c>
      <c r="J32" s="880">
        <v>0</v>
      </c>
      <c r="K32" s="881">
        <v>0</v>
      </c>
      <c r="L32" s="874">
        <v>0</v>
      </c>
      <c r="M32" s="873">
        <v>0</v>
      </c>
      <c r="N32" s="872">
        <v>0</v>
      </c>
      <c r="O32" s="1159">
        <v>0</v>
      </c>
      <c r="P32" s="239">
        <v>1.101478</v>
      </c>
      <c r="Q32" s="1156">
        <v>0.87247300000000005</v>
      </c>
      <c r="R32" s="239">
        <v>9.7368950000000005</v>
      </c>
      <c r="S32" s="1157">
        <v>7.0440610000000001</v>
      </c>
      <c r="T32" s="1156">
        <v>96.708201000000003</v>
      </c>
      <c r="U32" s="239">
        <v>327.44009799999998</v>
      </c>
      <c r="V32" s="1157">
        <v>178.55018699999999</v>
      </c>
      <c r="W32" s="1156">
        <v>51.648049</v>
      </c>
      <c r="X32" s="239">
        <v>314.949364</v>
      </c>
      <c r="Y32" s="1157">
        <v>1282.838244</v>
      </c>
      <c r="AA32" s="615">
        <f>SUM(D32:Y32)</f>
        <v>2270.8890499999998</v>
      </c>
    </row>
  </sheetData>
  <mergeCells count="4">
    <mergeCell ref="AK3:AM3"/>
    <mergeCell ref="AF3:AH3"/>
    <mergeCell ref="AF4:AH4"/>
    <mergeCell ref="C27:AA28"/>
  </mergeCells>
  <pageMargins left="0.25" right="0.25" top="0.75" bottom="0.75" header="0.3" footer="0.3"/>
  <pageSetup scale="29" fitToHeight="0" orientation="landscape" r:id="rId1"/>
  <headerFooter>
    <oddFooter>&amp;L&amp;F - &amp;A&amp;RPage &amp;P of &amp;N  &amp;D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pageSetUpPr fitToPage="1"/>
  </sheetPr>
  <dimension ref="A1:AB33"/>
  <sheetViews>
    <sheetView workbookViewId="0"/>
  </sheetViews>
  <sheetFormatPr baseColWidth="10" defaultColWidth="9.1640625" defaultRowHeight="17"/>
  <cols>
    <col min="1" max="1" width="13.33203125" style="17" customWidth="1"/>
    <col min="2" max="2" width="3.33203125" style="221" customWidth="1"/>
    <col min="3" max="3" width="16" style="221" customWidth="1"/>
    <col min="4" max="15" width="15.6640625" style="221" customWidth="1"/>
    <col min="16" max="16" width="3.6640625" style="221" customWidth="1"/>
    <col min="17" max="17" width="18.33203125" style="220" customWidth="1"/>
    <col min="18" max="18" width="28.83203125" style="220" customWidth="1"/>
    <col min="19" max="19" width="2.6640625" style="220" customWidth="1"/>
    <col min="20" max="20" width="21.1640625" style="230" customWidth="1"/>
    <col min="21" max="21" width="3.5" style="17" customWidth="1"/>
    <col min="22" max="22" width="14.6640625" style="17" customWidth="1"/>
    <col min="23" max="23" width="15.5" style="17" customWidth="1"/>
    <col min="24" max="24" width="17.6640625" style="17" customWidth="1"/>
    <col min="25" max="25" width="4.5" style="17" customWidth="1"/>
    <col min="26" max="26" width="16.33203125" style="17" customWidth="1"/>
    <col min="27" max="27" width="15.5" style="17" customWidth="1"/>
    <col min="28" max="28" width="18.1640625" style="17" customWidth="1"/>
    <col min="29" max="16384" width="9.1640625" style="17"/>
  </cols>
  <sheetData>
    <row r="1" spans="1:28" ht="38.25" customHeight="1">
      <c r="A1" s="50" t="s">
        <v>250</v>
      </c>
    </row>
    <row r="2" spans="1:28" ht="18" thickBot="1"/>
    <row r="3" spans="1:28" ht="72.75" customHeight="1" thickBot="1">
      <c r="A3" s="245" t="s">
        <v>181</v>
      </c>
      <c r="B3" s="244"/>
      <c r="C3" s="476" t="s">
        <v>405</v>
      </c>
      <c r="D3" s="673" t="s">
        <v>370</v>
      </c>
      <c r="E3" s="476" t="s">
        <v>371</v>
      </c>
      <c r="F3" s="462" t="s">
        <v>366</v>
      </c>
      <c r="G3" s="673" t="s">
        <v>407</v>
      </c>
      <c r="H3" s="476" t="s">
        <v>406</v>
      </c>
      <c r="I3" s="462" t="s">
        <v>404</v>
      </c>
      <c r="J3" s="673" t="s">
        <v>451</v>
      </c>
      <c r="K3" s="476" t="s">
        <v>452</v>
      </c>
      <c r="L3" s="462" t="s">
        <v>450</v>
      </c>
      <c r="M3" s="673" t="s">
        <v>491</v>
      </c>
      <c r="N3" s="476" t="s">
        <v>492</v>
      </c>
      <c r="O3" s="462" t="s">
        <v>490</v>
      </c>
      <c r="P3" s="225"/>
      <c r="Q3" s="226" t="s">
        <v>249</v>
      </c>
      <c r="R3" s="222" t="s">
        <v>508</v>
      </c>
      <c r="S3" s="218"/>
      <c r="T3" s="263" t="s">
        <v>509</v>
      </c>
      <c r="V3" s="1463" t="s">
        <v>510</v>
      </c>
      <c r="W3" s="1464"/>
      <c r="X3" s="1465"/>
      <c r="Z3" s="1463" t="s">
        <v>511</v>
      </c>
      <c r="AA3" s="1464"/>
      <c r="AB3" s="1465"/>
    </row>
    <row r="4" spans="1:28" ht="21.75" customHeight="1" thickBot="1">
      <c r="A4" s="227" t="s">
        <v>41</v>
      </c>
      <c r="C4" s="869">
        <v>0</v>
      </c>
      <c r="D4" s="868">
        <v>0</v>
      </c>
      <c r="E4" s="236">
        <v>0</v>
      </c>
      <c r="F4" s="1155">
        <v>0</v>
      </c>
      <c r="G4" s="1154">
        <v>0</v>
      </c>
      <c r="H4" s="236">
        <v>9.8387000000000002E-2</v>
      </c>
      <c r="I4" s="1155">
        <v>0</v>
      </c>
      <c r="J4" s="1154">
        <v>9.9726199999999992</v>
      </c>
      <c r="K4" s="236">
        <v>122.94405</v>
      </c>
      <c r="L4" s="1155">
        <v>166.03269800000001</v>
      </c>
      <c r="M4" s="1154">
        <v>11.796435000000001</v>
      </c>
      <c r="N4" s="236">
        <v>80.947119999999998</v>
      </c>
      <c r="O4" s="1155">
        <v>180.78498500000001</v>
      </c>
      <c r="P4" s="871"/>
      <c r="Q4" s="867">
        <f>SUM(C4:O4)</f>
        <v>572.57629500000007</v>
      </c>
      <c r="R4" s="235">
        <f>Q4/$Q$8</f>
        <v>0.43820648256380795</v>
      </c>
      <c r="S4" s="225"/>
      <c r="T4" s="618">
        <f>R4</f>
        <v>0.43820648256380795</v>
      </c>
      <c r="V4" s="1466">
        <f>'Step2- $ for Outcome Measures'!E26</f>
        <v>599236.62660000008</v>
      </c>
      <c r="W4" s="1467"/>
      <c r="X4" s="1468"/>
      <c r="Z4" s="48" t="s">
        <v>41</v>
      </c>
      <c r="AA4" s="87">
        <f>T4</f>
        <v>0.43820648256380795</v>
      </c>
      <c r="AB4" s="35">
        <f>$V$4*AA4</f>
        <v>262589.37436578801</v>
      </c>
    </row>
    <row r="5" spans="1:28">
      <c r="A5" s="227" t="s">
        <v>43</v>
      </c>
      <c r="C5" s="869">
        <v>0</v>
      </c>
      <c r="D5" s="868">
        <v>0</v>
      </c>
      <c r="E5" s="236">
        <v>0</v>
      </c>
      <c r="F5" s="1155">
        <v>0</v>
      </c>
      <c r="G5" s="1154">
        <v>0</v>
      </c>
      <c r="H5" s="236">
        <v>0</v>
      </c>
      <c r="I5" s="1155">
        <v>4.7619000000000002E-2</v>
      </c>
      <c r="J5" s="1154">
        <v>5.1243790000000002</v>
      </c>
      <c r="K5" s="236">
        <v>50.657544000000001</v>
      </c>
      <c r="L5" s="1155">
        <v>76.810924999999997</v>
      </c>
      <c r="M5" s="1154">
        <v>2.5536289999999999</v>
      </c>
      <c r="N5" s="236">
        <v>30.607430999999998</v>
      </c>
      <c r="O5" s="1155">
        <v>81.175927000000001</v>
      </c>
      <c r="P5" s="871"/>
      <c r="Q5" s="869">
        <f t="shared" ref="Q5:Q7" si="0">SUM(C5:O5)</f>
        <v>246.97745399999999</v>
      </c>
      <c r="R5" s="237">
        <f>Q5/$Q$8</f>
        <v>0.1890178170751981</v>
      </c>
      <c r="S5" s="238"/>
      <c r="T5" s="619">
        <f>R5</f>
        <v>0.1890178170751981</v>
      </c>
      <c r="Z5" s="48" t="s">
        <v>43</v>
      </c>
      <c r="AA5" s="87">
        <f>T5</f>
        <v>0.1890178170751981</v>
      </c>
      <c r="AB5" s="35">
        <f>$V$4*AA5</f>
        <v>113266.3990714376</v>
      </c>
    </row>
    <row r="6" spans="1:28">
      <c r="A6" s="227" t="s">
        <v>45</v>
      </c>
      <c r="C6" s="869">
        <v>0</v>
      </c>
      <c r="D6" s="868">
        <v>0</v>
      </c>
      <c r="E6" s="236">
        <v>0</v>
      </c>
      <c r="F6" s="1155">
        <v>0</v>
      </c>
      <c r="G6" s="1154">
        <v>0</v>
      </c>
      <c r="H6" s="236">
        <v>1.7462040000000001</v>
      </c>
      <c r="I6" s="1155">
        <v>0.94202799999999998</v>
      </c>
      <c r="J6" s="1154">
        <v>9.6552520000000008</v>
      </c>
      <c r="K6" s="236">
        <v>34.189070999999998</v>
      </c>
      <c r="L6" s="1155">
        <v>51.963270000000001</v>
      </c>
      <c r="M6" s="1154">
        <v>6.4629390000000004</v>
      </c>
      <c r="N6" s="236">
        <v>27.418717999999998</v>
      </c>
      <c r="O6" s="1155">
        <v>40.515650000000001</v>
      </c>
      <c r="P6" s="871"/>
      <c r="Q6" s="869">
        <f t="shared" si="0"/>
        <v>172.89313199999998</v>
      </c>
      <c r="R6" s="237">
        <f>Q6/$Q$8</f>
        <v>0.13231929420543009</v>
      </c>
      <c r="S6" s="238"/>
      <c r="T6" s="619">
        <f>R6</f>
        <v>0.13231929420543009</v>
      </c>
      <c r="Z6" s="48" t="s">
        <v>45</v>
      </c>
      <c r="AA6" s="87">
        <f>T6</f>
        <v>0.13231929420543009</v>
      </c>
      <c r="AB6" s="35">
        <f>$V$4*AA6</f>
        <v>79290.567493754861</v>
      </c>
    </row>
    <row r="7" spans="1:28" ht="18" customHeight="1" thickBot="1">
      <c r="A7" s="228" t="s">
        <v>47</v>
      </c>
      <c r="C7" s="872">
        <v>0</v>
      </c>
      <c r="D7" s="873">
        <v>0</v>
      </c>
      <c r="E7" s="239">
        <v>0</v>
      </c>
      <c r="F7" s="1157">
        <v>0</v>
      </c>
      <c r="G7" s="1156">
        <v>0</v>
      </c>
      <c r="H7" s="239">
        <v>0</v>
      </c>
      <c r="I7" s="1157">
        <v>1</v>
      </c>
      <c r="J7" s="1156">
        <v>12.904334</v>
      </c>
      <c r="K7" s="239">
        <v>47.439905000000003</v>
      </c>
      <c r="L7" s="1157">
        <v>90.31344</v>
      </c>
      <c r="M7" s="1156">
        <v>6.9724259999999996</v>
      </c>
      <c r="N7" s="239">
        <v>50.501348999999998</v>
      </c>
      <c r="O7" s="1157">
        <v>105.05750399999999</v>
      </c>
      <c r="P7" s="871"/>
      <c r="Q7" s="872">
        <f t="shared" si="0"/>
        <v>314.18895800000001</v>
      </c>
      <c r="R7" s="237">
        <f>Q7/$Q$8</f>
        <v>0.24045640615556391</v>
      </c>
      <c r="S7" s="238"/>
      <c r="T7" s="619">
        <f>R7</f>
        <v>0.24045640615556391</v>
      </c>
      <c r="Z7" s="48" t="s">
        <v>47</v>
      </c>
      <c r="AA7" s="87">
        <f>T7</f>
        <v>0.24045640615556391</v>
      </c>
      <c r="AB7" s="35">
        <f>$V$4*AA7</f>
        <v>144090.28566901962</v>
      </c>
    </row>
    <row r="8" spans="1:28" ht="18" thickBot="1">
      <c r="Q8" s="242">
        <f>SUM(Q4:Q7)</f>
        <v>1306.635839</v>
      </c>
      <c r="R8" s="246">
        <f>Q8/$Q$8</f>
        <v>1</v>
      </c>
      <c r="S8" s="219"/>
      <c r="T8" s="628">
        <f>R8</f>
        <v>1</v>
      </c>
      <c r="Z8" s="66" t="s">
        <v>247</v>
      </c>
      <c r="AA8" s="67">
        <f>T8</f>
        <v>1</v>
      </c>
      <c r="AB8" s="172">
        <f>$V$4*AA8</f>
        <v>599236.62660000008</v>
      </c>
    </row>
    <row r="10" spans="1:28" ht="18" thickBot="1"/>
    <row r="11" spans="1:28">
      <c r="B11" s="1469"/>
      <c r="C11" s="1469"/>
      <c r="D11" s="1469"/>
      <c r="E11" s="1469"/>
      <c r="F11" s="1469"/>
      <c r="G11" s="1469"/>
      <c r="H11" s="1469"/>
      <c r="I11" s="1469"/>
      <c r="J11" s="1469"/>
      <c r="K11" s="1469"/>
      <c r="L11" s="1469"/>
      <c r="M11" s="1469"/>
      <c r="N11" s="1469"/>
      <c r="O11" s="1469"/>
      <c r="P11" s="1469"/>
      <c r="Q11" s="1470"/>
    </row>
    <row r="12" spans="1:28" ht="18" thickBot="1">
      <c r="B12" s="1471"/>
      <c r="C12" s="1471"/>
      <c r="D12" s="1471"/>
      <c r="E12" s="1471"/>
      <c r="F12" s="1471"/>
      <c r="G12" s="1471"/>
      <c r="H12" s="1471"/>
      <c r="I12" s="1471"/>
      <c r="J12" s="1471"/>
      <c r="K12" s="1471"/>
      <c r="L12" s="1471"/>
      <c r="M12" s="1471"/>
      <c r="N12" s="1471"/>
      <c r="O12" s="1471"/>
      <c r="P12" s="1471"/>
      <c r="Q12" s="1472"/>
    </row>
    <row r="13" spans="1:28" ht="37" thickBot="1">
      <c r="A13" s="245" t="s">
        <v>181</v>
      </c>
      <c r="B13" s="244"/>
      <c r="C13" s="613" t="s">
        <v>405</v>
      </c>
      <c r="D13" s="673" t="s">
        <v>372</v>
      </c>
      <c r="E13" s="476" t="s">
        <v>367</v>
      </c>
      <c r="F13" s="462" t="s">
        <v>366</v>
      </c>
      <c r="G13" s="673" t="s">
        <v>407</v>
      </c>
      <c r="H13" s="476" t="s">
        <v>406</v>
      </c>
      <c r="I13" s="462" t="s">
        <v>404</v>
      </c>
      <c r="J13" s="673" t="s">
        <v>451</v>
      </c>
      <c r="K13" s="476" t="s">
        <v>452</v>
      </c>
      <c r="L13" s="462" t="s">
        <v>450</v>
      </c>
      <c r="M13" s="673" t="s">
        <v>491</v>
      </c>
      <c r="N13" s="476" t="s">
        <v>492</v>
      </c>
      <c r="O13" s="462" t="s">
        <v>490</v>
      </c>
      <c r="Q13" s="226" t="s">
        <v>249</v>
      </c>
    </row>
    <row r="14" spans="1:28">
      <c r="A14" s="33" t="s">
        <v>35</v>
      </c>
      <c r="C14" s="867">
        <v>0</v>
      </c>
      <c r="D14" s="868">
        <v>0</v>
      </c>
      <c r="E14" s="236">
        <v>0</v>
      </c>
      <c r="F14" s="1155">
        <v>0</v>
      </c>
      <c r="G14" s="1154">
        <v>0</v>
      </c>
      <c r="H14" s="236">
        <v>0</v>
      </c>
      <c r="I14" s="1155">
        <v>0</v>
      </c>
      <c r="J14" s="1154">
        <v>4.7511640000000002</v>
      </c>
      <c r="K14" s="236">
        <v>48.725752999999997</v>
      </c>
      <c r="L14" s="1155">
        <v>114.196246</v>
      </c>
      <c r="M14" s="1154">
        <v>6.112044</v>
      </c>
      <c r="N14" s="236">
        <v>48.509557999999998</v>
      </c>
      <c r="O14" s="1155">
        <v>82.783259000000001</v>
      </c>
      <c r="P14" s="871"/>
      <c r="Q14" s="867">
        <f>SUM(C14:O14)</f>
        <v>305.07802399999997</v>
      </c>
    </row>
    <row r="15" spans="1:28">
      <c r="A15" s="34" t="s">
        <v>37</v>
      </c>
      <c r="C15" s="869">
        <v>0</v>
      </c>
      <c r="D15" s="868">
        <v>0</v>
      </c>
      <c r="E15" s="236">
        <v>0</v>
      </c>
      <c r="F15" s="1155">
        <v>0.246755</v>
      </c>
      <c r="G15" s="1154">
        <v>0</v>
      </c>
      <c r="H15" s="236">
        <v>0.22153999999999999</v>
      </c>
      <c r="I15" s="1155">
        <v>1.003252</v>
      </c>
      <c r="J15" s="1154">
        <v>42.948354000000002</v>
      </c>
      <c r="K15" s="236">
        <v>319.59509300000002</v>
      </c>
      <c r="L15" s="1155">
        <v>990.01291200000003</v>
      </c>
      <c r="M15" s="1154">
        <v>53.937274000000002</v>
      </c>
      <c r="N15" s="236">
        <v>294.24426999999997</v>
      </c>
      <c r="O15" s="1155">
        <v>966.00719300000003</v>
      </c>
      <c r="P15" s="871"/>
      <c r="Q15" s="869">
        <f t="shared" ref="Q15:Q33" si="1">SUM(C15:O15)</f>
        <v>2668.2166430000002</v>
      </c>
    </row>
    <row r="16" spans="1:28">
      <c r="A16" s="34" t="s">
        <v>39</v>
      </c>
      <c r="C16" s="869">
        <v>0</v>
      </c>
      <c r="D16" s="868">
        <v>0</v>
      </c>
      <c r="E16" s="236">
        <v>0</v>
      </c>
      <c r="F16" s="1155">
        <v>9.5238000000000003E-2</v>
      </c>
      <c r="G16" s="1154">
        <v>0</v>
      </c>
      <c r="H16" s="236">
        <v>0</v>
      </c>
      <c r="I16" s="1155">
        <v>0.55492200000000003</v>
      </c>
      <c r="J16" s="1154">
        <v>89.378040999999996</v>
      </c>
      <c r="K16" s="236">
        <v>459.17867000000001</v>
      </c>
      <c r="L16" s="1155">
        <v>311.64718099999999</v>
      </c>
      <c r="M16" s="1154">
        <v>77.809659999999994</v>
      </c>
      <c r="N16" s="236">
        <v>406.28287</v>
      </c>
      <c r="O16" s="1155">
        <v>1126.2865059999999</v>
      </c>
      <c r="P16" s="871"/>
      <c r="Q16" s="869">
        <f t="shared" si="1"/>
        <v>2471.233088</v>
      </c>
    </row>
    <row r="17" spans="1:17">
      <c r="A17" s="34" t="s">
        <v>49</v>
      </c>
      <c r="C17" s="869">
        <v>0</v>
      </c>
      <c r="D17" s="868">
        <v>0</v>
      </c>
      <c r="E17" s="236">
        <v>2</v>
      </c>
      <c r="F17" s="1155">
        <v>0</v>
      </c>
      <c r="G17" s="1154">
        <v>0</v>
      </c>
      <c r="H17" s="236">
        <v>0</v>
      </c>
      <c r="I17" s="1155">
        <v>2</v>
      </c>
      <c r="J17" s="1154">
        <v>18.901897000000002</v>
      </c>
      <c r="K17" s="236">
        <v>92.303087000000005</v>
      </c>
      <c r="L17" s="1155">
        <v>60.722327999999997</v>
      </c>
      <c r="M17" s="1154">
        <v>10.980365000000001</v>
      </c>
      <c r="N17" s="236">
        <v>53.460923999999999</v>
      </c>
      <c r="O17" s="1155">
        <v>65.375843000000003</v>
      </c>
      <c r="P17" s="871"/>
      <c r="Q17" s="869">
        <f t="shared" si="1"/>
        <v>305.74444400000004</v>
      </c>
    </row>
    <row r="18" spans="1:17">
      <c r="A18" s="34" t="s">
        <v>51</v>
      </c>
      <c r="C18" s="869">
        <v>0</v>
      </c>
      <c r="D18" s="868">
        <v>0</v>
      </c>
      <c r="E18" s="236">
        <v>0</v>
      </c>
      <c r="F18" s="1155">
        <v>0</v>
      </c>
      <c r="G18" s="1154">
        <v>0</v>
      </c>
      <c r="H18" s="236">
        <v>1</v>
      </c>
      <c r="I18" s="1155">
        <v>2</v>
      </c>
      <c r="J18" s="1154">
        <v>2.0021640000000001</v>
      </c>
      <c r="K18" s="236">
        <v>7.3205239999999998</v>
      </c>
      <c r="L18" s="1155">
        <v>9.9486059999999998</v>
      </c>
      <c r="M18" s="1154">
        <v>1.897931</v>
      </c>
      <c r="N18" s="236">
        <v>10.29086</v>
      </c>
      <c r="O18" s="1155">
        <v>13.336202</v>
      </c>
      <c r="P18" s="871"/>
      <c r="Q18" s="869">
        <f t="shared" si="1"/>
        <v>47.796287</v>
      </c>
    </row>
    <row r="19" spans="1:17">
      <c r="A19" s="34" t="s">
        <v>53</v>
      </c>
      <c r="C19" s="869">
        <v>0</v>
      </c>
      <c r="D19" s="868">
        <v>0</v>
      </c>
      <c r="E19" s="236">
        <v>0</v>
      </c>
      <c r="F19" s="1155">
        <v>0</v>
      </c>
      <c r="G19" s="1154">
        <v>0</v>
      </c>
      <c r="H19" s="236">
        <v>1</v>
      </c>
      <c r="I19" s="1155">
        <v>2</v>
      </c>
      <c r="J19" s="1154">
        <v>4.8740519999999998</v>
      </c>
      <c r="K19" s="236">
        <v>38.916902</v>
      </c>
      <c r="L19" s="1155">
        <v>38.582563999999998</v>
      </c>
      <c r="M19" s="1154">
        <v>5.6312740000000003</v>
      </c>
      <c r="N19" s="236">
        <v>32.775939999999999</v>
      </c>
      <c r="O19" s="1155">
        <v>38.417852000000003</v>
      </c>
      <c r="P19" s="871"/>
      <c r="Q19" s="869">
        <f t="shared" si="1"/>
        <v>162.19858400000001</v>
      </c>
    </row>
    <row r="20" spans="1:17">
      <c r="A20" s="34" t="s">
        <v>55</v>
      </c>
      <c r="C20" s="869">
        <v>0</v>
      </c>
      <c r="D20" s="868">
        <v>1</v>
      </c>
      <c r="E20" s="236">
        <v>2</v>
      </c>
      <c r="F20" s="1155">
        <v>8</v>
      </c>
      <c r="G20" s="1154">
        <v>3</v>
      </c>
      <c r="H20" s="236">
        <v>13.048387</v>
      </c>
      <c r="I20" s="1155">
        <v>5</v>
      </c>
      <c r="J20" s="1154">
        <v>8.5676559999999995</v>
      </c>
      <c r="K20" s="236">
        <v>43.463211000000001</v>
      </c>
      <c r="L20" s="1155">
        <v>38.491753000000003</v>
      </c>
      <c r="M20" s="1154">
        <v>3.976334</v>
      </c>
      <c r="N20" s="236">
        <v>39.625759000000002</v>
      </c>
      <c r="O20" s="1155">
        <v>39.415222999999997</v>
      </c>
      <c r="P20" s="871"/>
      <c r="Q20" s="869">
        <f t="shared" si="1"/>
        <v>205.58832299999997</v>
      </c>
    </row>
    <row r="21" spans="1:17">
      <c r="A21" s="34" t="s">
        <v>57</v>
      </c>
      <c r="C21" s="869">
        <v>0</v>
      </c>
      <c r="D21" s="868">
        <v>0</v>
      </c>
      <c r="E21" s="236">
        <v>3</v>
      </c>
      <c r="F21" s="1155">
        <v>7.7532420000000002</v>
      </c>
      <c r="G21" s="1154">
        <v>1</v>
      </c>
      <c r="H21" s="236">
        <v>21.728456999999999</v>
      </c>
      <c r="I21" s="1155">
        <v>49.996740000000003</v>
      </c>
      <c r="J21" s="1154">
        <v>56.081403999999999</v>
      </c>
      <c r="K21" s="236">
        <v>306.92444999999998</v>
      </c>
      <c r="L21" s="1155">
        <v>301.95682299999999</v>
      </c>
      <c r="M21" s="1154">
        <v>53.153081</v>
      </c>
      <c r="N21" s="236">
        <v>330.602146</v>
      </c>
      <c r="O21" s="1155">
        <v>274.49924800000002</v>
      </c>
      <c r="P21" s="871"/>
      <c r="Q21" s="869">
        <f t="shared" si="1"/>
        <v>1406.6955910000001</v>
      </c>
    </row>
    <row r="22" spans="1:17">
      <c r="A22" s="34" t="s">
        <v>59</v>
      </c>
      <c r="C22" s="869">
        <v>0</v>
      </c>
      <c r="D22" s="868">
        <v>0</v>
      </c>
      <c r="E22" s="236">
        <v>0</v>
      </c>
      <c r="F22" s="1155">
        <v>0</v>
      </c>
      <c r="G22" s="1154">
        <v>0</v>
      </c>
      <c r="H22" s="236">
        <v>0</v>
      </c>
      <c r="I22" s="1155">
        <v>1</v>
      </c>
      <c r="J22" s="1154">
        <v>7.0982430000000001</v>
      </c>
      <c r="K22" s="236">
        <v>19.341540999999999</v>
      </c>
      <c r="L22" s="1155">
        <v>20.836074</v>
      </c>
      <c r="M22" s="1154">
        <v>4.0613359999999998</v>
      </c>
      <c r="N22" s="236">
        <v>13.545934000000001</v>
      </c>
      <c r="O22" s="1155">
        <v>19.811395000000001</v>
      </c>
      <c r="P22" s="871"/>
      <c r="Q22" s="869">
        <f t="shared" si="1"/>
        <v>85.694523000000004</v>
      </c>
    </row>
    <row r="23" spans="1:17">
      <c r="A23" s="34" t="s">
        <v>61</v>
      </c>
      <c r="C23" s="869">
        <v>0</v>
      </c>
      <c r="D23" s="868">
        <v>0</v>
      </c>
      <c r="E23" s="236">
        <v>0</v>
      </c>
      <c r="F23" s="1155">
        <v>1</v>
      </c>
      <c r="G23" s="1154">
        <v>0</v>
      </c>
      <c r="H23" s="236">
        <v>7</v>
      </c>
      <c r="I23" s="1155">
        <v>5.9508190000000001</v>
      </c>
      <c r="J23" s="1154">
        <v>12.468425</v>
      </c>
      <c r="K23" s="236">
        <v>83.032948000000005</v>
      </c>
      <c r="L23" s="1155">
        <v>29.405076000000001</v>
      </c>
      <c r="M23" s="1154">
        <v>15.65361</v>
      </c>
      <c r="N23" s="236">
        <v>69.863640000000004</v>
      </c>
      <c r="O23" s="1155">
        <v>58.890518999999998</v>
      </c>
      <c r="P23" s="871"/>
      <c r="Q23" s="869">
        <f t="shared" si="1"/>
        <v>283.26503700000001</v>
      </c>
    </row>
    <row r="24" spans="1:17">
      <c r="A24" s="34" t="s">
        <v>63</v>
      </c>
      <c r="C24" s="869">
        <v>0</v>
      </c>
      <c r="D24" s="868">
        <v>0</v>
      </c>
      <c r="E24" s="236">
        <v>0</v>
      </c>
      <c r="F24" s="1155">
        <v>0</v>
      </c>
      <c r="G24" s="1154">
        <v>0</v>
      </c>
      <c r="H24" s="236">
        <v>0</v>
      </c>
      <c r="I24" s="1155">
        <v>1.04918</v>
      </c>
      <c r="J24" s="1154">
        <v>10.945577</v>
      </c>
      <c r="K24" s="236">
        <v>23.092860000000002</v>
      </c>
      <c r="L24" s="1155">
        <v>12.563445</v>
      </c>
      <c r="M24" s="1154">
        <v>4.0015229999999997</v>
      </c>
      <c r="N24" s="236">
        <v>23.241434999999999</v>
      </c>
      <c r="O24" s="1155">
        <v>32.294780000000003</v>
      </c>
      <c r="P24" s="871"/>
      <c r="Q24" s="869">
        <f t="shared" si="1"/>
        <v>107.1888</v>
      </c>
    </row>
    <row r="25" spans="1:17">
      <c r="A25" s="34" t="s">
        <v>65</v>
      </c>
      <c r="C25" s="869">
        <v>0</v>
      </c>
      <c r="D25" s="868">
        <v>0</v>
      </c>
      <c r="E25" s="236">
        <v>0</v>
      </c>
      <c r="F25" s="1155">
        <v>0</v>
      </c>
      <c r="G25" s="1154">
        <v>0</v>
      </c>
      <c r="H25" s="236">
        <v>3</v>
      </c>
      <c r="I25" s="1155">
        <v>5.0579710000000002</v>
      </c>
      <c r="J25" s="1154">
        <v>4.7262519999999997</v>
      </c>
      <c r="K25" s="236">
        <v>32.040993</v>
      </c>
      <c r="L25" s="1155">
        <v>8.2291869999999996</v>
      </c>
      <c r="M25" s="1154">
        <v>1.8212120000000001</v>
      </c>
      <c r="N25" s="236">
        <v>26.509709000000001</v>
      </c>
      <c r="O25" s="1155">
        <v>22.792548</v>
      </c>
      <c r="P25" s="871"/>
      <c r="Q25" s="869">
        <f t="shared" si="1"/>
        <v>104.17787199999999</v>
      </c>
    </row>
    <row r="26" spans="1:17">
      <c r="A26" s="34" t="s">
        <v>67</v>
      </c>
      <c r="C26" s="869">
        <v>0</v>
      </c>
      <c r="D26" s="868">
        <v>0</v>
      </c>
      <c r="E26" s="236">
        <v>0</v>
      </c>
      <c r="F26" s="1155">
        <v>0</v>
      </c>
      <c r="G26" s="1154">
        <v>0</v>
      </c>
      <c r="H26" s="236">
        <v>2.956521</v>
      </c>
      <c r="I26" s="1155">
        <v>1.0476190000000001</v>
      </c>
      <c r="J26" s="1154">
        <v>13.67841</v>
      </c>
      <c r="K26" s="236">
        <v>66.993386000000001</v>
      </c>
      <c r="L26" s="1155">
        <v>24.59526</v>
      </c>
      <c r="M26" s="1154">
        <v>12.213422</v>
      </c>
      <c r="N26" s="236">
        <v>67.128024999999994</v>
      </c>
      <c r="O26" s="1155">
        <v>43.845457000000003</v>
      </c>
      <c r="P26" s="871"/>
      <c r="Q26" s="869">
        <f t="shared" si="1"/>
        <v>232.4581</v>
      </c>
    </row>
    <row r="27" spans="1:17">
      <c r="A27" s="34" t="s">
        <v>69</v>
      </c>
      <c r="C27" s="869">
        <v>0</v>
      </c>
      <c r="D27" s="868">
        <v>0</v>
      </c>
      <c r="E27" s="236">
        <v>1</v>
      </c>
      <c r="F27" s="1155">
        <v>1.9047609999999999</v>
      </c>
      <c r="G27" s="1154">
        <v>3</v>
      </c>
      <c r="H27" s="236">
        <v>12.087595</v>
      </c>
      <c r="I27" s="1155">
        <v>25.079993999999999</v>
      </c>
      <c r="J27" s="1154">
        <v>304.34146199999998</v>
      </c>
      <c r="K27" s="236">
        <v>616.36812399999997</v>
      </c>
      <c r="L27" s="1155">
        <v>563.19973800000002</v>
      </c>
      <c r="M27" s="1154">
        <v>306.66174799999999</v>
      </c>
      <c r="N27" s="236">
        <v>563.21585300000004</v>
      </c>
      <c r="O27" s="1155">
        <v>561.96297300000003</v>
      </c>
      <c r="P27" s="871"/>
      <c r="Q27" s="869">
        <f t="shared" si="1"/>
        <v>2958.8222480000004</v>
      </c>
    </row>
    <row r="28" spans="1:17">
      <c r="A28" s="34" t="s">
        <v>71</v>
      </c>
      <c r="C28" s="869">
        <v>0</v>
      </c>
      <c r="D28" s="868">
        <v>0</v>
      </c>
      <c r="E28" s="236">
        <v>0</v>
      </c>
      <c r="F28" s="1155">
        <v>0</v>
      </c>
      <c r="G28" s="1154">
        <v>0</v>
      </c>
      <c r="H28" s="236">
        <v>0.209677</v>
      </c>
      <c r="I28" s="1155">
        <v>0.28571400000000002</v>
      </c>
      <c r="J28" s="1154">
        <v>23.273671</v>
      </c>
      <c r="K28" s="236">
        <v>71.976275000000001</v>
      </c>
      <c r="L28" s="1155">
        <v>63.897526999999997</v>
      </c>
      <c r="M28" s="1154">
        <v>15.518272</v>
      </c>
      <c r="N28" s="236">
        <v>72.948796000000002</v>
      </c>
      <c r="O28" s="1155">
        <v>69.949151000000001</v>
      </c>
      <c r="P28" s="871"/>
      <c r="Q28" s="869">
        <f t="shared" si="1"/>
        <v>318.05908299999999</v>
      </c>
    </row>
    <row r="29" spans="1:17">
      <c r="A29" s="34" t="s">
        <v>73</v>
      </c>
      <c r="C29" s="869">
        <v>0</v>
      </c>
      <c r="D29" s="868">
        <v>0</v>
      </c>
      <c r="E29" s="236">
        <v>0</v>
      </c>
      <c r="F29" s="1155">
        <v>0</v>
      </c>
      <c r="G29" s="1154">
        <v>0</v>
      </c>
      <c r="H29" s="236">
        <v>0</v>
      </c>
      <c r="I29" s="1155">
        <v>1.2222219999999999</v>
      </c>
      <c r="J29" s="1154">
        <v>2.61652</v>
      </c>
      <c r="K29" s="236">
        <v>20.042479</v>
      </c>
      <c r="L29" s="1155">
        <v>36.696815000000001</v>
      </c>
      <c r="M29" s="1154">
        <v>2.8733140000000001</v>
      </c>
      <c r="N29" s="236">
        <v>17.938262999999999</v>
      </c>
      <c r="O29" s="1155">
        <v>20.975339999999999</v>
      </c>
      <c r="P29" s="871"/>
      <c r="Q29" s="869">
        <f t="shared" si="1"/>
        <v>102.364953</v>
      </c>
    </row>
    <row r="30" spans="1:17">
      <c r="A30" s="34" t="s">
        <v>75</v>
      </c>
      <c r="C30" s="869">
        <v>0</v>
      </c>
      <c r="D30" s="868">
        <v>0</v>
      </c>
      <c r="E30" s="236">
        <v>0</v>
      </c>
      <c r="F30" s="1155">
        <v>0</v>
      </c>
      <c r="G30" s="1154">
        <v>0</v>
      </c>
      <c r="H30" s="236">
        <v>0</v>
      </c>
      <c r="I30" s="1155">
        <v>0.66666599999999998</v>
      </c>
      <c r="J30" s="1154">
        <v>1.4932350000000001</v>
      </c>
      <c r="K30" s="236">
        <v>17.453603000000001</v>
      </c>
      <c r="L30" s="1155">
        <v>13.177986000000001</v>
      </c>
      <c r="M30" s="1154">
        <v>3.7833320000000001</v>
      </c>
      <c r="N30" s="236">
        <v>6.2138260000000001</v>
      </c>
      <c r="O30" s="1155">
        <v>11.580429000000001</v>
      </c>
      <c r="P30" s="871"/>
      <c r="Q30" s="869">
        <f t="shared" si="1"/>
        <v>54.369077000000004</v>
      </c>
    </row>
    <row r="31" spans="1:17">
      <c r="A31" s="34" t="s">
        <v>77</v>
      </c>
      <c r="C31" s="869">
        <v>0</v>
      </c>
      <c r="D31" s="868">
        <v>0</v>
      </c>
      <c r="E31" s="236">
        <v>1</v>
      </c>
      <c r="F31" s="1155">
        <v>1</v>
      </c>
      <c r="G31" s="1154">
        <v>0</v>
      </c>
      <c r="H31" s="236">
        <v>1.9032249999999999</v>
      </c>
      <c r="I31" s="1155">
        <v>6</v>
      </c>
      <c r="J31" s="1154">
        <v>15.44393</v>
      </c>
      <c r="K31" s="236">
        <v>54.867106</v>
      </c>
      <c r="L31" s="1155">
        <v>69.431644000000006</v>
      </c>
      <c r="M31" s="1154">
        <v>15.310962</v>
      </c>
      <c r="N31" s="236">
        <v>66.234673999999998</v>
      </c>
      <c r="O31" s="1155">
        <v>89.359635999999995</v>
      </c>
      <c r="P31" s="871"/>
      <c r="Q31" s="869">
        <f t="shared" si="1"/>
        <v>320.55117699999994</v>
      </c>
    </row>
    <row r="32" spans="1:17">
      <c r="A32" s="34" t="s">
        <v>79</v>
      </c>
      <c r="C32" s="869">
        <v>0</v>
      </c>
      <c r="D32" s="868">
        <v>0</v>
      </c>
      <c r="E32" s="236">
        <v>0</v>
      </c>
      <c r="F32" s="1155">
        <v>1</v>
      </c>
      <c r="G32" s="1154">
        <v>0</v>
      </c>
      <c r="H32" s="236">
        <v>0</v>
      </c>
      <c r="I32" s="1155">
        <v>4</v>
      </c>
      <c r="J32" s="1154">
        <v>35.081437000000001</v>
      </c>
      <c r="K32" s="236">
        <v>188.973962</v>
      </c>
      <c r="L32" s="1155">
        <v>158.74518</v>
      </c>
      <c r="M32" s="1154">
        <v>45.764507999999999</v>
      </c>
      <c r="N32" s="236">
        <v>132.438244</v>
      </c>
      <c r="O32" s="1155">
        <v>123.382822</v>
      </c>
      <c r="P32" s="871"/>
      <c r="Q32" s="869">
        <f t="shared" si="1"/>
        <v>689.38615299999992</v>
      </c>
    </row>
    <row r="33" spans="1:17" ht="18" thickBot="1">
      <c r="A33" s="623" t="s">
        <v>81</v>
      </c>
      <c r="C33" s="872">
        <v>0</v>
      </c>
      <c r="D33" s="873">
        <v>0</v>
      </c>
      <c r="E33" s="239">
        <v>0</v>
      </c>
      <c r="F33" s="1157">
        <v>3</v>
      </c>
      <c r="G33" s="1156">
        <v>0</v>
      </c>
      <c r="H33" s="239">
        <v>2</v>
      </c>
      <c r="I33" s="1157">
        <v>2.0952380000000002</v>
      </c>
      <c r="J33" s="1156">
        <v>27.671267</v>
      </c>
      <c r="K33" s="239">
        <v>87.157041000000007</v>
      </c>
      <c r="L33" s="1157">
        <v>87.541853000000003</v>
      </c>
      <c r="M33" s="1156">
        <v>13.053139</v>
      </c>
      <c r="N33" s="239">
        <v>72.453394000000003</v>
      </c>
      <c r="O33" s="1157">
        <v>85.497800999999995</v>
      </c>
      <c r="P33" s="871"/>
      <c r="Q33" s="872">
        <f t="shared" si="1"/>
        <v>380.46973300000002</v>
      </c>
    </row>
  </sheetData>
  <mergeCells count="4">
    <mergeCell ref="V3:X3"/>
    <mergeCell ref="Z3:AB3"/>
    <mergeCell ref="V4:X4"/>
    <mergeCell ref="B11:Q12"/>
  </mergeCells>
  <pageMargins left="0.25" right="0.25" top="0.75" bottom="0.75" header="0.3" footer="0.3"/>
  <pageSetup scale="37" fitToHeight="0" orientation="landscape" r:id="rId1"/>
  <headerFooter>
    <oddFooter>&amp;L&amp;F - &amp;A&amp;RPage &amp;P of &amp;N  &amp;D</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pageSetUpPr fitToPage="1"/>
  </sheetPr>
  <dimension ref="A1:AB34"/>
  <sheetViews>
    <sheetView topLeftCell="B1" zoomScale="70" zoomScaleNormal="70" workbookViewId="0"/>
  </sheetViews>
  <sheetFormatPr baseColWidth="10" defaultColWidth="8.6640625" defaultRowHeight="17"/>
  <cols>
    <col min="1" max="1" width="21.1640625" style="17" customWidth="1"/>
    <col min="2" max="2" width="21.83203125" style="17" customWidth="1"/>
    <col min="3" max="4" width="20.83203125" style="91" customWidth="1"/>
    <col min="5" max="5" width="20.5" style="91" customWidth="1"/>
    <col min="6" max="11" width="21.83203125" style="91" customWidth="1"/>
    <col min="12" max="12" width="2.1640625" style="91" customWidth="1"/>
    <col min="13" max="13" width="28.5" style="91" customWidth="1"/>
    <col min="14" max="14" width="24" style="247" customWidth="1"/>
    <col min="15" max="15" width="28.5" style="18" customWidth="1"/>
    <col min="16" max="16" width="31.1640625" style="17" customWidth="1"/>
    <col min="17" max="17" width="2.33203125" style="17" customWidth="1"/>
    <col min="18" max="18" width="27.33203125" style="17" customWidth="1"/>
    <col min="19" max="19" width="3" style="17" customWidth="1"/>
    <col min="20" max="20" width="2.6640625" style="17" customWidth="1"/>
    <col min="21" max="21" width="14.33203125" style="17" customWidth="1"/>
    <col min="22" max="22" width="12.6640625" style="17" customWidth="1"/>
    <col min="23" max="23" width="12.1640625" style="17" customWidth="1"/>
    <col min="24" max="24" width="4.5" style="18" customWidth="1"/>
    <col min="25" max="25" width="4.5" style="17" customWidth="1"/>
    <col min="26" max="26" width="15.5" style="17" customWidth="1"/>
    <col min="27" max="27" width="12.5" style="17" customWidth="1"/>
    <col min="28" max="28" width="14" style="17" customWidth="1"/>
    <col min="29" max="16384" width="8.6640625" style="17"/>
  </cols>
  <sheetData>
    <row r="1" spans="1:28" ht="24">
      <c r="A1" s="50" t="s">
        <v>256</v>
      </c>
    </row>
    <row r="2" spans="1:28" ht="18" thickBot="1">
      <c r="F2" s="258"/>
      <c r="G2" s="258"/>
      <c r="H2" s="258"/>
      <c r="I2" s="258"/>
      <c r="J2" s="258"/>
      <c r="K2" s="258"/>
      <c r="X2" s="17"/>
    </row>
    <row r="3" spans="1:28" ht="48.75" customHeight="1" thickBot="1">
      <c r="C3" s="1485" t="s">
        <v>251</v>
      </c>
      <c r="D3" s="1486"/>
      <c r="E3" s="1486"/>
      <c r="F3" s="1486"/>
      <c r="G3" s="1486"/>
      <c r="H3" s="1486"/>
      <c r="I3" s="1486"/>
      <c r="J3" s="1486"/>
      <c r="K3" s="914"/>
      <c r="M3" s="1481" t="s">
        <v>252</v>
      </c>
      <c r="N3" s="1482"/>
      <c r="O3" s="1483"/>
      <c r="R3" s="38"/>
      <c r="S3" s="38"/>
      <c r="T3" s="38"/>
      <c r="U3" s="38"/>
      <c r="X3" s="17"/>
    </row>
    <row r="4" spans="1:28" ht="18" thickBot="1">
      <c r="F4" s="611"/>
      <c r="G4" s="611"/>
      <c r="H4" s="611"/>
      <c r="I4" s="611"/>
      <c r="J4" s="611"/>
      <c r="K4" s="611"/>
      <c r="L4" s="611"/>
      <c r="M4" s="611"/>
      <c r="X4" s="17"/>
    </row>
    <row r="5" spans="1:28" ht="78.75" customHeight="1" thickBot="1">
      <c r="A5" s="169" t="s">
        <v>88</v>
      </c>
      <c r="B5" s="170" t="s">
        <v>0</v>
      </c>
      <c r="C5" s="616" t="s">
        <v>285</v>
      </c>
      <c r="D5" s="649" t="s">
        <v>281</v>
      </c>
      <c r="E5" s="649" t="s">
        <v>286</v>
      </c>
      <c r="F5" s="649" t="s">
        <v>307</v>
      </c>
      <c r="G5" s="649" t="s">
        <v>330</v>
      </c>
      <c r="H5" s="649" t="s">
        <v>364</v>
      </c>
      <c r="I5" s="649" t="s">
        <v>408</v>
      </c>
      <c r="J5" s="649" t="s">
        <v>449</v>
      </c>
      <c r="K5" s="649" t="s">
        <v>488</v>
      </c>
      <c r="L5" s="248"/>
      <c r="M5" s="443" t="s">
        <v>513</v>
      </c>
      <c r="N5" s="259" t="s">
        <v>489</v>
      </c>
      <c r="O5" s="260" t="s">
        <v>253</v>
      </c>
      <c r="P5" s="263" t="s">
        <v>254</v>
      </c>
      <c r="R5" s="261" t="s">
        <v>512</v>
      </c>
      <c r="U5" s="1463" t="s">
        <v>518</v>
      </c>
      <c r="V5" s="1464"/>
      <c r="W5" s="1465"/>
      <c r="X5" s="17"/>
      <c r="Z5" s="1478" t="s">
        <v>274</v>
      </c>
      <c r="AA5" s="1479"/>
      <c r="AB5" s="1480"/>
    </row>
    <row r="6" spans="1:28" ht="18" thickBot="1">
      <c r="A6" s="255" t="s">
        <v>231</v>
      </c>
      <c r="B6" s="256" t="s">
        <v>41</v>
      </c>
      <c r="C6" s="249">
        <v>3844</v>
      </c>
      <c r="D6" s="249">
        <v>4384</v>
      </c>
      <c r="E6" s="249">
        <v>4572</v>
      </c>
      <c r="F6" s="250">
        <v>5614</v>
      </c>
      <c r="G6" s="250">
        <v>4473.0029999999997</v>
      </c>
      <c r="H6" s="250">
        <v>5920</v>
      </c>
      <c r="I6" s="864">
        <v>4652</v>
      </c>
      <c r="J6" s="864">
        <v>5101</v>
      </c>
      <c r="K6" s="1131">
        <v>3387</v>
      </c>
      <c r="L6" s="93"/>
      <c r="M6" s="249">
        <f>(I6+J6+K6)/3</f>
        <v>4380</v>
      </c>
      <c r="N6" s="1134">
        <v>169.75</v>
      </c>
      <c r="O6" s="674">
        <f>M6*N6</f>
        <v>743505</v>
      </c>
      <c r="P6" s="262">
        <f>O6/$O$27</f>
        <v>8.9483518936221876E-2</v>
      </c>
      <c r="R6" s="262">
        <f>P6</f>
        <v>8.9483518936221876E-2</v>
      </c>
      <c r="U6" s="1434">
        <f>'Step2- $ for Outcome Measures'!E27</f>
        <v>572519.07000000007</v>
      </c>
      <c r="V6" s="1484"/>
      <c r="W6" s="1435"/>
      <c r="X6" s="17"/>
      <c r="Z6" s="231" t="s">
        <v>41</v>
      </c>
      <c r="AA6" s="647">
        <f>R6</f>
        <v>8.9483518936221876E-2</v>
      </c>
      <c r="AB6" s="233">
        <f>$U$6*AA6</f>
        <v>51231.021041693144</v>
      </c>
    </row>
    <row r="7" spans="1:28">
      <c r="A7" s="257" t="s">
        <v>231</v>
      </c>
      <c r="B7" s="227" t="s">
        <v>43</v>
      </c>
      <c r="C7" s="251">
        <v>423</v>
      </c>
      <c r="D7" s="251">
        <v>899</v>
      </c>
      <c r="E7" s="251">
        <v>583</v>
      </c>
      <c r="F7" s="252">
        <v>417</v>
      </c>
      <c r="G7" s="252">
        <v>405</v>
      </c>
      <c r="H7" s="252">
        <v>716</v>
      </c>
      <c r="I7" s="865">
        <v>506</v>
      </c>
      <c r="J7" s="865">
        <v>384</v>
      </c>
      <c r="K7" s="1132">
        <v>224</v>
      </c>
      <c r="L7" s="93"/>
      <c r="M7" s="251">
        <f t="shared" ref="M7:M26" si="0">(I7+J7+K7)/3</f>
        <v>371.33333333333331</v>
      </c>
      <c r="N7" s="1135">
        <v>198.28</v>
      </c>
      <c r="O7" s="675">
        <f t="shared" ref="O7:O24" si="1">M7*N7</f>
        <v>73627.973333333328</v>
      </c>
      <c r="P7" s="264">
        <f t="shared" ref="P7:P27" si="2">O7/$O$27</f>
        <v>8.8613931930638969E-3</v>
      </c>
      <c r="R7" s="264">
        <f t="shared" ref="R7:R26" si="3">P7</f>
        <v>8.8613931930638969E-3</v>
      </c>
      <c r="X7" s="17"/>
      <c r="Z7" s="48" t="s">
        <v>43</v>
      </c>
      <c r="AA7" s="646">
        <f t="shared" ref="AA7:AA27" si="4">R7</f>
        <v>8.8613931930638969E-3</v>
      </c>
      <c r="AB7" s="35">
        <f t="shared" ref="AB7:AB26" si="5">$U$6*AA7</f>
        <v>5073.3165897972731</v>
      </c>
    </row>
    <row r="8" spans="1:28">
      <c r="A8" s="257" t="s">
        <v>231</v>
      </c>
      <c r="B8" s="227" t="s">
        <v>45</v>
      </c>
      <c r="C8" s="251">
        <v>2799</v>
      </c>
      <c r="D8" s="251">
        <v>3342.5</v>
      </c>
      <c r="E8" s="251">
        <v>2972</v>
      </c>
      <c r="F8" s="252">
        <v>1656</v>
      </c>
      <c r="G8" s="252">
        <v>1949</v>
      </c>
      <c r="H8" s="252">
        <v>1963</v>
      </c>
      <c r="I8" s="865">
        <v>1683</v>
      </c>
      <c r="J8" s="865">
        <v>2519</v>
      </c>
      <c r="K8" s="1132">
        <v>2419</v>
      </c>
      <c r="L8" s="93"/>
      <c r="M8" s="251">
        <f t="shared" si="0"/>
        <v>2207</v>
      </c>
      <c r="N8" s="1135">
        <v>135.85</v>
      </c>
      <c r="O8" s="675">
        <f t="shared" si="1"/>
        <v>299820.95</v>
      </c>
      <c r="P8" s="264">
        <f t="shared" si="2"/>
        <v>3.6084536965859053E-2</v>
      </c>
      <c r="R8" s="264">
        <f t="shared" si="3"/>
        <v>3.6084536965859053E-2</v>
      </c>
      <c r="X8" s="17"/>
      <c r="Z8" s="48" t="s">
        <v>45</v>
      </c>
      <c r="AA8" s="646">
        <f t="shared" si="4"/>
        <v>3.6084536965859053E-2</v>
      </c>
      <c r="AB8" s="35">
        <f t="shared" si="5"/>
        <v>20659.085545074249</v>
      </c>
    </row>
    <row r="9" spans="1:28">
      <c r="A9" s="257" t="s">
        <v>231</v>
      </c>
      <c r="B9" s="227" t="s">
        <v>47</v>
      </c>
      <c r="C9" s="251">
        <v>5767</v>
      </c>
      <c r="D9" s="251">
        <v>6016.01</v>
      </c>
      <c r="E9" s="251">
        <v>6554</v>
      </c>
      <c r="F9" s="252">
        <v>5740</v>
      </c>
      <c r="G9" s="252">
        <v>5482</v>
      </c>
      <c r="H9" s="252">
        <v>4677</v>
      </c>
      <c r="I9" s="865">
        <v>4949</v>
      </c>
      <c r="J9" s="865">
        <v>6353</v>
      </c>
      <c r="K9" s="1132">
        <v>2658</v>
      </c>
      <c r="L9" s="93"/>
      <c r="M9" s="251">
        <f t="shared" si="0"/>
        <v>4653.333333333333</v>
      </c>
      <c r="N9" s="1135">
        <v>184.05</v>
      </c>
      <c r="O9" s="675">
        <f t="shared" si="1"/>
        <v>856446</v>
      </c>
      <c r="P9" s="264">
        <f t="shared" si="2"/>
        <v>0.10307637723868902</v>
      </c>
      <c r="R9" s="264">
        <f t="shared" si="3"/>
        <v>0.10307637723868902</v>
      </c>
      <c r="X9" s="17"/>
      <c r="Z9" s="48" t="s">
        <v>47</v>
      </c>
      <c r="AA9" s="646">
        <f t="shared" si="4"/>
        <v>0.10307637723868902</v>
      </c>
      <c r="AB9" s="35">
        <f t="shared" si="5"/>
        <v>59013.191635663417</v>
      </c>
    </row>
    <row r="10" spans="1:28">
      <c r="A10" s="257" t="s">
        <v>86</v>
      </c>
      <c r="B10" s="227" t="s">
        <v>49</v>
      </c>
      <c r="C10" s="251">
        <v>6437.47</v>
      </c>
      <c r="D10" s="251">
        <v>5545.5</v>
      </c>
      <c r="E10" s="251">
        <v>5036</v>
      </c>
      <c r="F10" s="252">
        <v>6404</v>
      </c>
      <c r="G10" s="252">
        <v>9669.5018</v>
      </c>
      <c r="H10" s="252">
        <v>9263.0008999999991</v>
      </c>
      <c r="I10" s="865">
        <v>7755</v>
      </c>
      <c r="J10" s="865">
        <v>7926</v>
      </c>
      <c r="K10" s="1132">
        <v>5317</v>
      </c>
      <c r="L10" s="93"/>
      <c r="M10" s="251">
        <f t="shared" si="0"/>
        <v>6999.333333333333</v>
      </c>
      <c r="N10" s="1135">
        <v>78</v>
      </c>
      <c r="O10" s="675">
        <f t="shared" si="1"/>
        <v>545948</v>
      </c>
      <c r="P10" s="264">
        <f t="shared" si="2"/>
        <v>6.5706818644383644E-2</v>
      </c>
      <c r="R10" s="264">
        <f t="shared" si="3"/>
        <v>6.5706818644383644E-2</v>
      </c>
      <c r="X10" s="17"/>
      <c r="Z10" s="48" t="s">
        <v>49</v>
      </c>
      <c r="AA10" s="646">
        <f t="shared" si="4"/>
        <v>6.5706818644383644E-2</v>
      </c>
      <c r="AB10" s="35">
        <f t="shared" si="5"/>
        <v>37618.406702941189</v>
      </c>
    </row>
    <row r="11" spans="1:28">
      <c r="A11" s="257" t="s">
        <v>86</v>
      </c>
      <c r="B11" s="227" t="s">
        <v>51</v>
      </c>
      <c r="C11" s="251">
        <v>2550</v>
      </c>
      <c r="D11" s="251">
        <v>2733</v>
      </c>
      <c r="E11" s="251">
        <v>3748</v>
      </c>
      <c r="F11" s="252">
        <v>4085</v>
      </c>
      <c r="G11" s="252">
        <v>3756</v>
      </c>
      <c r="H11" s="251">
        <v>2310.5</v>
      </c>
      <c r="I11" s="865">
        <v>2230.5</v>
      </c>
      <c r="J11" s="865">
        <v>3147</v>
      </c>
      <c r="K11" s="1132">
        <v>2482.5</v>
      </c>
      <c r="L11" s="93"/>
      <c r="M11" s="251">
        <f t="shared" si="0"/>
        <v>2620</v>
      </c>
      <c r="N11" s="1135">
        <v>53</v>
      </c>
      <c r="O11" s="675">
        <f t="shared" si="1"/>
        <v>138860</v>
      </c>
      <c r="P11" s="264">
        <f t="shared" si="2"/>
        <v>1.6712303803584065E-2</v>
      </c>
      <c r="R11" s="264">
        <f t="shared" si="3"/>
        <v>1.6712303803584065E-2</v>
      </c>
      <c r="X11" s="17"/>
      <c r="Z11" s="48" t="s">
        <v>51</v>
      </c>
      <c r="AA11" s="646">
        <f t="shared" si="4"/>
        <v>1.6712303803584065E-2</v>
      </c>
      <c r="AB11" s="35">
        <f t="shared" si="5"/>
        <v>9568.1126311854132</v>
      </c>
    </row>
    <row r="12" spans="1:28">
      <c r="A12" s="257" t="s">
        <v>86</v>
      </c>
      <c r="B12" s="227" t="s">
        <v>53</v>
      </c>
      <c r="C12" s="251">
        <v>2178</v>
      </c>
      <c r="D12" s="251">
        <v>2253</v>
      </c>
      <c r="E12" s="251">
        <v>2063</v>
      </c>
      <c r="F12" s="252">
        <v>1827</v>
      </c>
      <c r="G12" s="252">
        <v>1876</v>
      </c>
      <c r="H12" s="251">
        <v>2092</v>
      </c>
      <c r="I12" s="865">
        <v>2055</v>
      </c>
      <c r="J12" s="865">
        <v>1813</v>
      </c>
      <c r="K12" s="1132">
        <v>1145</v>
      </c>
      <c r="L12" s="93"/>
      <c r="M12" s="251">
        <f t="shared" si="0"/>
        <v>1671</v>
      </c>
      <c r="N12" s="1135">
        <v>78</v>
      </c>
      <c r="O12" s="675">
        <f t="shared" si="1"/>
        <v>130338</v>
      </c>
      <c r="P12" s="264">
        <f t="shared" si="2"/>
        <v>1.5686650245942242E-2</v>
      </c>
      <c r="R12" s="264">
        <f t="shared" si="3"/>
        <v>1.5686650245942242E-2</v>
      </c>
      <c r="X12" s="17"/>
      <c r="Z12" s="48" t="s">
        <v>53</v>
      </c>
      <c r="AA12" s="646">
        <f t="shared" si="4"/>
        <v>1.5686650245942242E-2</v>
      </c>
      <c r="AB12" s="35">
        <f t="shared" si="5"/>
        <v>8980.9064102221255</v>
      </c>
    </row>
    <row r="13" spans="1:28">
      <c r="A13" s="257" t="s">
        <v>86</v>
      </c>
      <c r="B13" s="227" t="s">
        <v>55</v>
      </c>
      <c r="C13" s="251">
        <v>5813</v>
      </c>
      <c r="D13" s="251">
        <v>5958</v>
      </c>
      <c r="E13" s="251">
        <v>6373</v>
      </c>
      <c r="F13" s="252">
        <v>8420</v>
      </c>
      <c r="G13" s="252">
        <v>9311</v>
      </c>
      <c r="H13" s="251">
        <v>9959</v>
      </c>
      <c r="I13" s="865">
        <v>8487</v>
      </c>
      <c r="J13" s="865">
        <v>9267</v>
      </c>
      <c r="K13" s="1132">
        <v>5971</v>
      </c>
      <c r="L13" s="93"/>
      <c r="M13" s="251">
        <f t="shared" si="0"/>
        <v>7908.333333333333</v>
      </c>
      <c r="N13" s="1135">
        <v>41</v>
      </c>
      <c r="O13" s="675">
        <f t="shared" si="1"/>
        <v>324241.66666666663</v>
      </c>
      <c r="P13" s="264">
        <f>O13/$O$27</f>
        <v>3.9023658642616803E-2</v>
      </c>
      <c r="R13" s="264">
        <f t="shared" si="3"/>
        <v>3.9023658642616803E-2</v>
      </c>
      <c r="X13" s="17"/>
      <c r="Z13" s="48" t="s">
        <v>55</v>
      </c>
      <c r="AA13" s="646">
        <f t="shared" si="4"/>
        <v>3.9023658642616803E-2</v>
      </c>
      <c r="AB13" s="35">
        <f t="shared" si="5"/>
        <v>22341.788754068435</v>
      </c>
    </row>
    <row r="14" spans="1:28">
      <c r="A14" s="257" t="s">
        <v>86</v>
      </c>
      <c r="B14" s="227" t="s">
        <v>57</v>
      </c>
      <c r="C14" s="251">
        <v>5557</v>
      </c>
      <c r="D14" s="251">
        <v>4302</v>
      </c>
      <c r="E14" s="251">
        <v>4506</v>
      </c>
      <c r="F14" s="252">
        <v>13798</v>
      </c>
      <c r="G14" s="252">
        <v>16190</v>
      </c>
      <c r="H14" s="251">
        <v>13562</v>
      </c>
      <c r="I14" s="865">
        <v>12010</v>
      </c>
      <c r="J14" s="865">
        <v>13114</v>
      </c>
      <c r="K14" s="1132">
        <v>12326</v>
      </c>
      <c r="L14" s="93"/>
      <c r="M14" s="251">
        <f t="shared" si="0"/>
        <v>12483.333333333334</v>
      </c>
      <c r="N14" s="1135">
        <v>65.75</v>
      </c>
      <c r="O14" s="675">
        <f t="shared" si="1"/>
        <v>820779.16666666674</v>
      </c>
      <c r="P14" s="264">
        <f t="shared" si="2"/>
        <v>9.8783744699595957E-2</v>
      </c>
      <c r="R14" s="264">
        <f t="shared" si="3"/>
        <v>9.8783744699595957E-2</v>
      </c>
      <c r="X14" s="17"/>
      <c r="Z14" s="48" t="s">
        <v>57</v>
      </c>
      <c r="AA14" s="646">
        <f t="shared" si="4"/>
        <v>9.8783744699595957E-2</v>
      </c>
      <c r="AB14" s="35">
        <f t="shared" si="5"/>
        <v>56555.577646530117</v>
      </c>
    </row>
    <row r="15" spans="1:28">
      <c r="A15" s="257" t="s">
        <v>86</v>
      </c>
      <c r="B15" s="227" t="s">
        <v>59</v>
      </c>
      <c r="C15" s="251">
        <v>1676</v>
      </c>
      <c r="D15" s="251">
        <v>1920</v>
      </c>
      <c r="E15" s="251">
        <v>2510</v>
      </c>
      <c r="F15" s="252">
        <v>2790</v>
      </c>
      <c r="G15" s="252">
        <v>3329.0027</v>
      </c>
      <c r="H15" s="251">
        <v>3068</v>
      </c>
      <c r="I15" s="865">
        <v>2489</v>
      </c>
      <c r="J15" s="865">
        <v>1744</v>
      </c>
      <c r="K15" s="1132">
        <v>1313</v>
      </c>
      <c r="L15" s="93"/>
      <c r="M15" s="251">
        <f t="shared" si="0"/>
        <v>1848.6666666666667</v>
      </c>
      <c r="N15" s="1135">
        <v>78</v>
      </c>
      <c r="O15" s="675">
        <f t="shared" si="1"/>
        <v>144196</v>
      </c>
      <c r="P15" s="264">
        <f t="shared" si="2"/>
        <v>1.7354510724914358E-2</v>
      </c>
      <c r="R15" s="264">
        <f t="shared" si="3"/>
        <v>1.7354510724914358E-2</v>
      </c>
      <c r="X15" s="17"/>
      <c r="Z15" s="48" t="s">
        <v>59</v>
      </c>
      <c r="AA15" s="646">
        <f t="shared" si="4"/>
        <v>1.7354510724914358E-2</v>
      </c>
      <c r="AB15" s="35">
        <f t="shared" si="5"/>
        <v>9935.7883405329958</v>
      </c>
    </row>
    <row r="16" spans="1:28">
      <c r="A16" s="257" t="s">
        <v>86</v>
      </c>
      <c r="B16" s="227" t="s">
        <v>61</v>
      </c>
      <c r="C16" s="251">
        <v>48</v>
      </c>
      <c r="D16" s="251">
        <v>69</v>
      </c>
      <c r="E16" s="251">
        <v>99</v>
      </c>
      <c r="F16" s="252">
        <v>247</v>
      </c>
      <c r="G16" s="252">
        <v>560.99940000000004</v>
      </c>
      <c r="H16" s="251">
        <v>349</v>
      </c>
      <c r="I16" s="865">
        <v>298</v>
      </c>
      <c r="J16" s="865">
        <v>267</v>
      </c>
      <c r="K16" s="1132">
        <v>288</v>
      </c>
      <c r="L16" s="93"/>
      <c r="M16" s="251">
        <f t="shared" si="0"/>
        <v>284.33333333333331</v>
      </c>
      <c r="N16" s="1135">
        <v>70.099999999999994</v>
      </c>
      <c r="O16" s="675">
        <f t="shared" si="1"/>
        <v>19931.766666666663</v>
      </c>
      <c r="P16" s="264">
        <f t="shared" si="2"/>
        <v>2.3988602900438093E-3</v>
      </c>
      <c r="R16" s="264">
        <f t="shared" si="3"/>
        <v>2.3988602900438093E-3</v>
      </c>
      <c r="X16" s="17"/>
      <c r="Z16" s="48" t="s">
        <v>61</v>
      </c>
      <c r="AA16" s="646">
        <f t="shared" si="4"/>
        <v>2.3988602900438093E-3</v>
      </c>
      <c r="AB16" s="35">
        <f t="shared" si="5"/>
        <v>1373.3932623158121</v>
      </c>
    </row>
    <row r="17" spans="1:28">
      <c r="A17" s="257" t="s">
        <v>86</v>
      </c>
      <c r="B17" s="227" t="s">
        <v>63</v>
      </c>
      <c r="C17" s="251">
        <v>993</v>
      </c>
      <c r="D17" s="251">
        <v>1018</v>
      </c>
      <c r="E17" s="251">
        <v>1315</v>
      </c>
      <c r="F17" s="252">
        <v>1211</v>
      </c>
      <c r="G17" s="252">
        <v>1401.9978999999998</v>
      </c>
      <c r="H17" s="251">
        <v>1542</v>
      </c>
      <c r="I17" s="865">
        <v>1385</v>
      </c>
      <c r="J17" s="865">
        <v>823</v>
      </c>
      <c r="K17" s="1132">
        <v>0</v>
      </c>
      <c r="L17" s="93"/>
      <c r="M17" s="251">
        <f t="shared" si="0"/>
        <v>736</v>
      </c>
      <c r="N17" s="1135">
        <v>82</v>
      </c>
      <c r="O17" s="675">
        <f t="shared" si="1"/>
        <v>60352</v>
      </c>
      <c r="P17" s="264">
        <f t="shared" si="2"/>
        <v>7.263581730908149E-3</v>
      </c>
      <c r="R17" s="264">
        <f t="shared" si="3"/>
        <v>7.263581730908149E-3</v>
      </c>
      <c r="X17" s="17"/>
      <c r="Z17" s="48" t="s">
        <v>63</v>
      </c>
      <c r="AA17" s="646">
        <f t="shared" si="4"/>
        <v>7.263581730908149E-3</v>
      </c>
      <c r="AB17" s="35">
        <f t="shared" si="5"/>
        <v>4158.5390574485245</v>
      </c>
    </row>
    <row r="18" spans="1:28">
      <c r="A18" s="257" t="s">
        <v>86</v>
      </c>
      <c r="B18" s="227" t="s">
        <v>65</v>
      </c>
      <c r="C18" s="251">
        <v>5546</v>
      </c>
      <c r="D18" s="251">
        <v>7006</v>
      </c>
      <c r="E18" s="251">
        <v>6100.35</v>
      </c>
      <c r="F18" s="252">
        <v>6195</v>
      </c>
      <c r="G18" s="252">
        <v>6438.9912999999997</v>
      </c>
      <c r="H18" s="763">
        <v>5851</v>
      </c>
      <c r="I18" s="865">
        <v>4162</v>
      </c>
      <c r="J18" s="865">
        <v>2530</v>
      </c>
      <c r="K18" s="1132">
        <v>2311</v>
      </c>
      <c r="L18" s="93"/>
      <c r="M18" s="251">
        <f t="shared" si="0"/>
        <v>3001</v>
      </c>
      <c r="N18" s="1135">
        <v>75</v>
      </c>
      <c r="O18" s="675">
        <f t="shared" si="1"/>
        <v>225075</v>
      </c>
      <c r="P18" s="264">
        <f t="shared" si="2"/>
        <v>2.7088591232836551E-2</v>
      </c>
      <c r="R18" s="264">
        <f t="shared" si="3"/>
        <v>2.7088591232836551E-2</v>
      </c>
      <c r="X18" s="17"/>
      <c r="Z18" s="48" t="s">
        <v>65</v>
      </c>
      <c r="AA18" s="646">
        <f t="shared" si="4"/>
        <v>2.7088591232836551E-2</v>
      </c>
      <c r="AB18" s="35">
        <f t="shared" si="5"/>
        <v>15508.735060233737</v>
      </c>
    </row>
    <row r="19" spans="1:28">
      <c r="A19" s="257" t="s">
        <v>86</v>
      </c>
      <c r="B19" s="227" t="s">
        <v>67</v>
      </c>
      <c r="C19" s="251">
        <v>3276</v>
      </c>
      <c r="D19" s="251">
        <v>4389</v>
      </c>
      <c r="E19" s="251">
        <v>5522</v>
      </c>
      <c r="F19" s="252">
        <v>5710</v>
      </c>
      <c r="G19" s="252">
        <v>6392.0250999999998</v>
      </c>
      <c r="H19" s="251">
        <v>7452</v>
      </c>
      <c r="I19" s="865">
        <v>6744</v>
      </c>
      <c r="J19" s="865">
        <v>3546</v>
      </c>
      <c r="K19" s="1132">
        <v>4324</v>
      </c>
      <c r="L19" s="93"/>
      <c r="M19" s="251">
        <f t="shared" si="0"/>
        <v>4871.333333333333</v>
      </c>
      <c r="N19" s="1135">
        <v>74.5</v>
      </c>
      <c r="O19" s="675">
        <f t="shared" si="1"/>
        <v>362914.33333333331</v>
      </c>
      <c r="P19" s="264">
        <f t="shared" si="2"/>
        <v>4.3678054107315581E-2</v>
      </c>
      <c r="R19" s="264">
        <f t="shared" si="3"/>
        <v>4.3678054107315581E-2</v>
      </c>
      <c r="X19" s="17"/>
      <c r="Z19" s="48" t="s">
        <v>67</v>
      </c>
      <c r="AA19" s="646">
        <f t="shared" si="4"/>
        <v>4.3678054107315581E-2</v>
      </c>
      <c r="AB19" s="35">
        <f t="shared" si="5"/>
        <v>25006.518916929999</v>
      </c>
    </row>
    <row r="20" spans="1:28">
      <c r="A20" s="257" t="s">
        <v>85</v>
      </c>
      <c r="B20" s="227" t="s">
        <v>69</v>
      </c>
      <c r="C20" s="251">
        <v>14504</v>
      </c>
      <c r="D20" s="251">
        <v>18098</v>
      </c>
      <c r="E20" s="251">
        <v>24000</v>
      </c>
      <c r="F20" s="252">
        <v>28714</v>
      </c>
      <c r="G20" s="252">
        <v>30864</v>
      </c>
      <c r="H20" s="251">
        <v>32604</v>
      </c>
      <c r="I20" s="865">
        <v>32955</v>
      </c>
      <c r="J20" s="865">
        <v>34223</v>
      </c>
      <c r="K20" s="1132">
        <v>29228.98</v>
      </c>
      <c r="L20" s="93"/>
      <c r="M20" s="251">
        <f t="shared" si="0"/>
        <v>32135.66</v>
      </c>
      <c r="N20" s="1135">
        <v>57</v>
      </c>
      <c r="O20" s="675">
        <f t="shared" si="1"/>
        <v>1831732.6199999999</v>
      </c>
      <c r="P20" s="264">
        <f t="shared" si="2"/>
        <v>0.22045565340900911</v>
      </c>
      <c r="R20" s="264">
        <f t="shared" si="3"/>
        <v>0.22045565340900911</v>
      </c>
      <c r="X20" s="17"/>
      <c r="Z20" s="48" t="s">
        <v>69</v>
      </c>
      <c r="AA20" s="646">
        <f t="shared" si="4"/>
        <v>0.22045565340900911</v>
      </c>
      <c r="AB20" s="35">
        <f t="shared" si="5"/>
        <v>126215.06566596824</v>
      </c>
    </row>
    <row r="21" spans="1:28">
      <c r="A21" s="257" t="s">
        <v>85</v>
      </c>
      <c r="B21" s="227" t="s">
        <v>71</v>
      </c>
      <c r="C21" s="251">
        <v>3572</v>
      </c>
      <c r="D21" s="251">
        <v>3865</v>
      </c>
      <c r="E21" s="251">
        <v>4921</v>
      </c>
      <c r="F21" s="252">
        <v>6452</v>
      </c>
      <c r="G21" s="252">
        <v>6457</v>
      </c>
      <c r="H21" s="251">
        <v>6224</v>
      </c>
      <c r="I21" s="865">
        <v>6174</v>
      </c>
      <c r="J21" s="865">
        <v>6916</v>
      </c>
      <c r="K21" s="1132">
        <v>7604</v>
      </c>
      <c r="L21" s="93"/>
      <c r="M21" s="251">
        <f t="shared" si="0"/>
        <v>6898</v>
      </c>
      <c r="N21" s="1135">
        <v>44</v>
      </c>
      <c r="O21" s="675">
        <f t="shared" si="1"/>
        <v>303512</v>
      </c>
      <c r="P21" s="264">
        <f t="shared" si="2"/>
        <v>3.65287681984258E-2</v>
      </c>
      <c r="R21" s="264">
        <f t="shared" si="3"/>
        <v>3.65287681984258E-2</v>
      </c>
      <c r="X21" s="17"/>
      <c r="Z21" s="48" t="s">
        <v>71</v>
      </c>
      <c r="AA21" s="646">
        <f t="shared" si="4"/>
        <v>3.65287681984258E-2</v>
      </c>
      <c r="AB21" s="35">
        <f t="shared" si="5"/>
        <v>20913.416397208315</v>
      </c>
    </row>
    <row r="22" spans="1:28">
      <c r="A22" s="257" t="s">
        <v>85</v>
      </c>
      <c r="B22" s="227" t="s">
        <v>73</v>
      </c>
      <c r="C22" s="251">
        <v>3544</v>
      </c>
      <c r="D22" s="251">
        <v>3303</v>
      </c>
      <c r="E22" s="251">
        <v>2542</v>
      </c>
      <c r="F22" s="252">
        <v>2760</v>
      </c>
      <c r="G22" s="252">
        <v>3206</v>
      </c>
      <c r="H22" s="251">
        <v>2764</v>
      </c>
      <c r="I22" s="865">
        <v>1747</v>
      </c>
      <c r="J22" s="865">
        <v>1759</v>
      </c>
      <c r="K22" s="1132">
        <v>1712</v>
      </c>
      <c r="L22" s="93"/>
      <c r="M22" s="251">
        <f t="shared" si="0"/>
        <v>1739.3333333333333</v>
      </c>
      <c r="N22" s="1135">
        <v>40</v>
      </c>
      <c r="O22" s="675">
        <f t="shared" si="1"/>
        <v>69573.333333333328</v>
      </c>
      <c r="P22" s="264">
        <f t="shared" si="2"/>
        <v>8.373402587459949E-3</v>
      </c>
      <c r="R22" s="264">
        <f t="shared" si="3"/>
        <v>8.373402587459949E-3</v>
      </c>
      <c r="X22" s="17"/>
      <c r="Z22" s="48" t="s">
        <v>73</v>
      </c>
      <c r="AA22" s="646">
        <f t="shared" si="4"/>
        <v>8.373402587459949E-3</v>
      </c>
      <c r="AB22" s="35">
        <f t="shared" si="5"/>
        <v>4793.9326621081645</v>
      </c>
    </row>
    <row r="23" spans="1:28">
      <c r="A23" s="257" t="s">
        <v>85</v>
      </c>
      <c r="B23" s="227" t="s">
        <v>75</v>
      </c>
      <c r="C23" s="251">
        <v>2263</v>
      </c>
      <c r="D23" s="251">
        <v>2621</v>
      </c>
      <c r="E23" s="251">
        <v>2062</v>
      </c>
      <c r="F23" s="252">
        <v>1751</v>
      </c>
      <c r="G23" s="252">
        <v>2553.0104000000001</v>
      </c>
      <c r="H23" s="251">
        <v>2869.0003000000002</v>
      </c>
      <c r="I23" s="865">
        <v>2773</v>
      </c>
      <c r="J23" s="865">
        <v>3335.5</v>
      </c>
      <c r="K23" s="1132">
        <v>2632</v>
      </c>
      <c r="L23" s="93"/>
      <c r="M23" s="251">
        <f t="shared" si="0"/>
        <v>2913.5</v>
      </c>
      <c r="N23" s="1135">
        <v>63</v>
      </c>
      <c r="O23" s="675">
        <f t="shared" si="1"/>
        <v>183550.5</v>
      </c>
      <c r="P23" s="264">
        <f t="shared" si="2"/>
        <v>2.2090967300156684E-2</v>
      </c>
      <c r="R23" s="264">
        <f t="shared" si="3"/>
        <v>2.2090967300156684E-2</v>
      </c>
      <c r="X23" s="17"/>
      <c r="Z23" s="48" t="s">
        <v>75</v>
      </c>
      <c r="AA23" s="646">
        <f t="shared" si="4"/>
        <v>2.2090967300156684E-2</v>
      </c>
      <c r="AB23" s="35">
        <f t="shared" si="5"/>
        <v>12647.500054086117</v>
      </c>
    </row>
    <row r="24" spans="1:28">
      <c r="A24" s="257" t="s">
        <v>85</v>
      </c>
      <c r="B24" s="227" t="s">
        <v>77</v>
      </c>
      <c r="C24" s="251">
        <v>6514</v>
      </c>
      <c r="D24" s="251">
        <v>6570</v>
      </c>
      <c r="E24" s="251">
        <v>6894</v>
      </c>
      <c r="F24" s="252">
        <v>6802</v>
      </c>
      <c r="G24" s="252">
        <v>7729</v>
      </c>
      <c r="H24" s="251">
        <v>6703</v>
      </c>
      <c r="I24" s="865">
        <v>5155</v>
      </c>
      <c r="J24" s="865">
        <v>5777</v>
      </c>
      <c r="K24" s="1132">
        <v>5199</v>
      </c>
      <c r="L24" s="93"/>
      <c r="M24" s="251">
        <f t="shared" si="0"/>
        <v>5377</v>
      </c>
      <c r="N24" s="1135">
        <v>40</v>
      </c>
      <c r="O24" s="675">
        <f t="shared" si="1"/>
        <v>215080</v>
      </c>
      <c r="P24" s="264">
        <f t="shared" si="2"/>
        <v>2.588565679155164E-2</v>
      </c>
      <c r="R24" s="264">
        <f t="shared" si="3"/>
        <v>2.588565679155164E-2</v>
      </c>
      <c r="X24" s="17"/>
      <c r="Z24" s="48" t="s">
        <v>77</v>
      </c>
      <c r="AA24" s="646">
        <f t="shared" si="4"/>
        <v>2.588565679155164E-2</v>
      </c>
      <c r="AB24" s="35">
        <f t="shared" si="5"/>
        <v>14820.03215263833</v>
      </c>
    </row>
    <row r="25" spans="1:28">
      <c r="A25" s="257" t="s">
        <v>85</v>
      </c>
      <c r="B25" s="227" t="s">
        <v>79</v>
      </c>
      <c r="C25" s="251">
        <v>5975.5</v>
      </c>
      <c r="D25" s="251">
        <v>7704</v>
      </c>
      <c r="E25" s="251">
        <v>8336</v>
      </c>
      <c r="F25" s="252">
        <v>9595</v>
      </c>
      <c r="G25" s="252">
        <v>10794.5</v>
      </c>
      <c r="H25" s="251">
        <v>11207</v>
      </c>
      <c r="I25" s="865">
        <v>7904</v>
      </c>
      <c r="J25" s="865">
        <v>14979</v>
      </c>
      <c r="K25" s="1132">
        <v>11157</v>
      </c>
      <c r="L25" s="93"/>
      <c r="M25" s="251">
        <f t="shared" si="0"/>
        <v>11346.666666666666</v>
      </c>
      <c r="N25" s="1135">
        <v>52</v>
      </c>
      <c r="O25" s="675">
        <f>M25*N25</f>
        <v>590026.66666666663</v>
      </c>
      <c r="P25" s="264">
        <f t="shared" si="2"/>
        <v>7.1011845783878438E-2</v>
      </c>
      <c r="R25" s="264">
        <f t="shared" si="3"/>
        <v>7.1011845783878438E-2</v>
      </c>
      <c r="X25" s="17"/>
      <c r="Z25" s="48" t="s">
        <v>79</v>
      </c>
      <c r="AA25" s="646">
        <f t="shared" si="4"/>
        <v>7.1011845783878438E-2</v>
      </c>
      <c r="AB25" s="35">
        <f t="shared" si="5"/>
        <v>40655.635907169511</v>
      </c>
    </row>
    <row r="26" spans="1:28" ht="18" thickBot="1">
      <c r="A26" s="257" t="s">
        <v>85</v>
      </c>
      <c r="B26" s="227" t="s">
        <v>81</v>
      </c>
      <c r="C26" s="251">
        <v>3701.4988000000003</v>
      </c>
      <c r="D26" s="251">
        <v>4580.5</v>
      </c>
      <c r="E26" s="251">
        <v>6575</v>
      </c>
      <c r="F26" s="252">
        <v>7190.5</v>
      </c>
      <c r="G26" s="252">
        <v>6939.5015999999996</v>
      </c>
      <c r="H26" s="251">
        <v>6432.5</v>
      </c>
      <c r="I26" s="865">
        <v>7826</v>
      </c>
      <c r="J26" s="865">
        <v>7830.5</v>
      </c>
      <c r="K26" s="1132">
        <v>6956</v>
      </c>
      <c r="L26" s="93"/>
      <c r="M26" s="253">
        <f t="shared" si="0"/>
        <v>7537.5</v>
      </c>
      <c r="N26" s="1136">
        <v>49</v>
      </c>
      <c r="O26" s="676">
        <f>M26*N26</f>
        <v>369337.5</v>
      </c>
      <c r="P26" s="264">
        <f t="shared" si="2"/>
        <v>4.4451105473543348E-2</v>
      </c>
      <c r="R26" s="264">
        <f t="shared" si="3"/>
        <v>4.4451105473543348E-2</v>
      </c>
      <c r="X26" s="17"/>
      <c r="Z26" s="37" t="s">
        <v>81</v>
      </c>
      <c r="AA26" s="648">
        <f t="shared" si="4"/>
        <v>4.4451105473543348E-2</v>
      </c>
      <c r="AB26" s="36">
        <f t="shared" si="5"/>
        <v>25449.10556618495</v>
      </c>
    </row>
    <row r="27" spans="1:28" ht="18" thickBot="1">
      <c r="A27" s="254"/>
      <c r="B27" s="466"/>
      <c r="C27" s="1476"/>
      <c r="D27" s="1477"/>
      <c r="E27" s="1477"/>
      <c r="F27" s="1477"/>
      <c r="G27" s="1477"/>
      <c r="H27" s="1477"/>
      <c r="I27" s="1477"/>
      <c r="J27" s="1477"/>
      <c r="K27" s="913"/>
      <c r="M27" s="444"/>
      <c r="N27" s="677"/>
      <c r="O27" s="175">
        <f>SUM(O6:O26)</f>
        <v>8308848.4766666666</v>
      </c>
      <c r="P27" s="265">
        <f t="shared" si="2"/>
        <v>1</v>
      </c>
      <c r="R27" s="265">
        <f>P27</f>
        <v>1</v>
      </c>
      <c r="X27" s="17"/>
      <c r="Z27" s="66" t="s">
        <v>247</v>
      </c>
      <c r="AA27" s="180">
        <f t="shared" si="4"/>
        <v>1</v>
      </c>
      <c r="AB27" s="172">
        <f>U6</f>
        <v>572519.07000000007</v>
      </c>
    </row>
    <row r="28" spans="1:28">
      <c r="X28" s="17"/>
    </row>
    <row r="29" spans="1:28" ht="18" thickBot="1">
      <c r="X29" s="17"/>
    </row>
    <row r="30" spans="1:28" ht="44.25" customHeight="1" thickBot="1">
      <c r="B30" s="493"/>
      <c r="C30" s="1473" t="s">
        <v>320</v>
      </c>
      <c r="D30" s="1474"/>
      <c r="E30" s="1474"/>
      <c r="F30" s="1474"/>
      <c r="G30" s="1474"/>
      <c r="H30" s="1474"/>
      <c r="I30" s="1474"/>
      <c r="J30" s="1474"/>
      <c r="K30" s="1475"/>
    </row>
    <row r="31" spans="1:28" ht="30" customHeight="1" thickBot="1">
      <c r="B31" s="229" t="s">
        <v>0</v>
      </c>
      <c r="C31" s="862" t="s">
        <v>285</v>
      </c>
      <c r="D31" s="863" t="s">
        <v>281</v>
      </c>
      <c r="E31" s="863" t="s">
        <v>286</v>
      </c>
      <c r="F31" s="863" t="s">
        <v>307</v>
      </c>
      <c r="G31" s="863" t="s">
        <v>330</v>
      </c>
      <c r="H31" s="863" t="s">
        <v>364</v>
      </c>
      <c r="I31" s="863" t="s">
        <v>408</v>
      </c>
      <c r="J31" s="863" t="s">
        <v>449</v>
      </c>
      <c r="K31" s="863" t="s">
        <v>488</v>
      </c>
    </row>
    <row r="32" spans="1:28" ht="18" customHeight="1">
      <c r="B32" s="257" t="s">
        <v>35</v>
      </c>
      <c r="C32" s="251">
        <v>65</v>
      </c>
      <c r="D32" s="266">
        <v>106</v>
      </c>
      <c r="E32" s="251">
        <v>154</v>
      </c>
      <c r="F32" s="251">
        <v>124</v>
      </c>
      <c r="G32" s="251">
        <v>143</v>
      </c>
      <c r="H32" s="249">
        <v>51</v>
      </c>
      <c r="I32" s="864">
        <v>76</v>
      </c>
      <c r="J32" s="864">
        <v>40</v>
      </c>
      <c r="K32" s="1131">
        <v>38</v>
      </c>
      <c r="L32" s="18"/>
      <c r="M32" s="17"/>
      <c r="N32" s="17"/>
      <c r="O32" s="17"/>
      <c r="U32" s="18"/>
      <c r="X32" s="17"/>
    </row>
    <row r="33" spans="2:11" ht="17.25" customHeight="1">
      <c r="B33" s="257" t="s">
        <v>37</v>
      </c>
      <c r="C33" s="251">
        <v>1199</v>
      </c>
      <c r="D33" s="266">
        <v>1110</v>
      </c>
      <c r="E33" s="251">
        <v>1162</v>
      </c>
      <c r="F33" s="251">
        <v>1951</v>
      </c>
      <c r="G33" s="251">
        <v>2227</v>
      </c>
      <c r="H33" s="251">
        <v>2176</v>
      </c>
      <c r="I33" s="865">
        <v>2060</v>
      </c>
      <c r="J33" s="865">
        <v>1982</v>
      </c>
      <c r="K33" s="1132">
        <v>1984</v>
      </c>
    </row>
    <row r="34" spans="2:11" ht="17.25" customHeight="1" thickBot="1">
      <c r="B34" s="617" t="s">
        <v>39</v>
      </c>
      <c r="C34" s="253">
        <v>2124</v>
      </c>
      <c r="D34" s="267">
        <v>2441</v>
      </c>
      <c r="E34" s="253">
        <v>3061</v>
      </c>
      <c r="F34" s="253">
        <v>3397</v>
      </c>
      <c r="G34" s="253">
        <v>3297</v>
      </c>
      <c r="H34" s="253">
        <v>3630</v>
      </c>
      <c r="I34" s="866">
        <v>2681</v>
      </c>
      <c r="J34" s="866">
        <v>1012</v>
      </c>
      <c r="K34" s="1133">
        <v>2037</v>
      </c>
    </row>
  </sheetData>
  <mergeCells count="7">
    <mergeCell ref="C30:K30"/>
    <mergeCell ref="C27:J27"/>
    <mergeCell ref="Z5:AB5"/>
    <mergeCell ref="M3:O3"/>
    <mergeCell ref="U6:W6"/>
    <mergeCell ref="U5:W5"/>
    <mergeCell ref="C3:J3"/>
  </mergeCells>
  <pageMargins left="0.25" right="0.25" top="0.75" bottom="0.75" header="0.3" footer="0.3"/>
  <pageSetup scale="29" fitToHeight="0" orientation="landscape" r:id="rId1"/>
  <headerFooter>
    <oddFooter>&amp;L&amp;F - &amp;A&amp;RPage &amp;P of &amp;N  &amp;D</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84997-2951-4EA7-8C2D-C9F523C09CC4}">
  <sheetPr>
    <tabColor theme="1"/>
  </sheetPr>
  <dimension ref="B2:H36"/>
  <sheetViews>
    <sheetView topLeftCell="B19" zoomScale="98" zoomScaleNormal="98" workbookViewId="0">
      <selection activeCell="E34" activeCellId="2" sqref="E9 E15 E34"/>
    </sheetView>
  </sheetViews>
  <sheetFormatPr baseColWidth="10" defaultColWidth="11.5" defaultRowHeight="15"/>
  <cols>
    <col min="2" max="2" width="52" customWidth="1"/>
    <col min="3" max="3" width="43.83203125" customWidth="1"/>
    <col min="4" max="4" width="28.33203125" style="1164" customWidth="1"/>
    <col min="5" max="5" width="23.5" style="1171" customWidth="1"/>
  </cols>
  <sheetData>
    <row r="2" spans="2:5" ht="16" thickBot="1"/>
    <row r="3" spans="2:5" ht="80.25" customHeight="1" thickBot="1">
      <c r="B3" s="382" t="s">
        <v>0</v>
      </c>
      <c r="C3" s="383" t="s">
        <v>611</v>
      </c>
      <c r="D3" s="1167" t="s">
        <v>522</v>
      </c>
      <c r="E3" s="1172" t="s">
        <v>612</v>
      </c>
    </row>
    <row r="4" spans="2:5" ht="22" thickBot="1">
      <c r="B4" s="384" t="s">
        <v>1</v>
      </c>
      <c r="C4" s="1160"/>
      <c r="D4" s="1168"/>
      <c r="E4" s="1173"/>
    </row>
    <row r="5" spans="2:5" ht="21">
      <c r="B5" s="612"/>
      <c r="C5" s="1161"/>
      <c r="D5" s="1169"/>
      <c r="E5" s="1174"/>
    </row>
    <row r="6" spans="2:5" ht="21">
      <c r="B6" s="385" t="s">
        <v>2</v>
      </c>
      <c r="C6" s="1162">
        <f>(1/3)*(('DATA-EOC SCH Calc Sheet'!AP18+'DATA-EOC SCH Calc Sheet'!BA18+'DATA-EOC SCH Calc Sheet'!BL18)-('DATA-EOC SCH Calc Sheet'!I18+'DATA-EOC SCH Calc Sheet'!T18+'DATA-EOC SCH Calc Sheet'!AE18))</f>
        <v>-6279.3999999999942</v>
      </c>
      <c r="D6" s="1317">
        <f>-(C6/$C$35)</f>
        <v>-1.9713030077667958E-2</v>
      </c>
      <c r="E6" s="1318">
        <f>-$E$35*D6</f>
        <v>62700.475816380487</v>
      </c>
    </row>
    <row r="7" spans="2:5" ht="21">
      <c r="B7" s="385" t="s">
        <v>3</v>
      </c>
      <c r="C7" s="1162">
        <f>(1/3)*(('DATA-EOC SCH Calc Sheet'!AP26+'DATA-EOC SCH Calc Sheet'!BA26+'DATA-EOC SCH Calc Sheet'!BL26)-('DATA-EOC SCH Calc Sheet'!I26+'DATA-EOC SCH Calc Sheet'!T26+'DATA-EOC SCH Calc Sheet'!AE26))</f>
        <v>-23256.89093333335</v>
      </c>
      <c r="D7" s="1317">
        <f>-(C7/$C$35)</f>
        <v>-7.3010763843972995E-2</v>
      </c>
      <c r="E7" s="1318">
        <f t="shared" ref="E7:E8" si="0">-$E$35*D7</f>
        <v>232222.52564411692</v>
      </c>
    </row>
    <row r="8" spans="2:5" ht="22" thickBot="1">
      <c r="B8" s="385" t="s">
        <v>4</v>
      </c>
      <c r="C8" s="1162">
        <f>(1/3)*(('DATA-EOC SCH Calc Sheet'!AP34+'DATA-EOC SCH Calc Sheet'!BA34+'DATA-EOC SCH Calc Sheet'!BL34)-('DATA-EOC SCH Calc Sheet'!I34+'DATA-EOC SCH Calc Sheet'!T34+'DATA-EOC SCH Calc Sheet'!AE34))</f>
        <v>-124788.41186666666</v>
      </c>
      <c r="D8" s="1317">
        <f>-(C8/$C$35)</f>
        <v>-0.3917504405631142</v>
      </c>
      <c r="E8" s="1318">
        <f t="shared" si="0"/>
        <v>1246025.5439071357</v>
      </c>
    </row>
    <row r="9" spans="2:5" ht="22" thickBot="1">
      <c r="B9" s="388" t="s">
        <v>5</v>
      </c>
      <c r="C9" s="1160">
        <f>SUM(C6:C8)</f>
        <v>-154324.7028</v>
      </c>
      <c r="D9" s="1319">
        <f>-(C9/$C$35)</f>
        <v>-0.48447423448475513</v>
      </c>
      <c r="E9" s="1320">
        <f>SUM(E6:E8)</f>
        <v>1540948.545367633</v>
      </c>
    </row>
    <row r="10" spans="2:5" ht="21">
      <c r="B10" s="385"/>
      <c r="C10" s="1161"/>
      <c r="D10" s="1321"/>
      <c r="E10" s="1318">
        <f t="shared" ref="E10" si="1">ROUND($E$35*D10,-2)</f>
        <v>0</v>
      </c>
    </row>
    <row r="11" spans="2:5" ht="21">
      <c r="B11" s="385" t="s">
        <v>6</v>
      </c>
      <c r="C11" s="1162">
        <f>(1/3)*(('DATA-EOC SCH Calc Sheet'!AP42+'DATA-EOC SCH Calc Sheet'!BA42+'DATA-EOC SCH Calc Sheet'!BL42)-('DATA-EOC SCH Calc Sheet'!I42+'DATA-EOC SCH Calc Sheet'!T42+'DATA-EOC SCH Calc Sheet'!AE42))</f>
        <v>-6583.3557666666647</v>
      </c>
      <c r="D11" s="1317">
        <f>-(C11/$C$35)</f>
        <v>-2.0667243723968672E-2</v>
      </c>
      <c r="E11" s="1318">
        <f>-$E$35*D11</f>
        <v>65735.506423943778</v>
      </c>
    </row>
    <row r="12" spans="2:5" ht="21">
      <c r="B12" s="385" t="s">
        <v>7</v>
      </c>
      <c r="C12" s="1162">
        <f>(1/3)*(('DATA-EOC SCH Calc Sheet'!AP50+'DATA-EOC SCH Calc Sheet'!BA50+'DATA-EOC SCH Calc Sheet'!BL50)-('DATA-EOC SCH Calc Sheet'!I50+'DATA-EOC SCH Calc Sheet'!T50+'DATA-EOC SCH Calc Sheet'!AE50))</f>
        <v>-9031.074033333347</v>
      </c>
      <c r="D12" s="1317">
        <f>-(C12/$C$35)</f>
        <v>-2.835140842321663E-2</v>
      </c>
      <c r="E12" s="1318">
        <f t="shared" ref="E12:E14" si="2">-$E$35*D12</f>
        <v>90176.233242500835</v>
      </c>
    </row>
    <row r="13" spans="2:5" ht="21">
      <c r="B13" s="385" t="s">
        <v>8</v>
      </c>
      <c r="C13" s="1162">
        <f>(1/3)*(('DATA-EOC SCH Calc Sheet'!AP58+'DATA-EOC SCH Calc Sheet'!BA58+'DATA-EOC SCH Calc Sheet'!BL58)-('DATA-EOC SCH Calc Sheet'!I58+'DATA-EOC SCH Calc Sheet'!T58+'DATA-EOC SCH Calc Sheet'!AE58))</f>
        <v>-453.25280000000203</v>
      </c>
      <c r="D13" s="1317">
        <f>-(C13/$C$35)</f>
        <v>-1.4229044302301601E-3</v>
      </c>
      <c r="E13" s="1318">
        <f t="shared" si="2"/>
        <v>4525.7773394125061</v>
      </c>
    </row>
    <row r="14" spans="2:5" ht="22" thickBot="1">
      <c r="B14" s="385" t="s">
        <v>9</v>
      </c>
      <c r="C14" s="1162">
        <f>(1/3)*(('DATA-EOC SCH Calc Sheet'!AP66+'DATA-EOC SCH Calc Sheet'!BA66+'DATA-EOC SCH Calc Sheet'!BL66)-('DATA-EOC SCH Calc Sheet'!I66+'DATA-EOC SCH Calc Sheet'!T66+'DATA-EOC SCH Calc Sheet'!AE66))</f>
        <v>-5917.3620999999985</v>
      </c>
      <c r="D14" s="1317">
        <f>-(C14/$C$35)</f>
        <v>-1.8576478175900964E-2</v>
      </c>
      <c r="E14" s="1318">
        <f t="shared" si="2"/>
        <v>59085.488939678427</v>
      </c>
    </row>
    <row r="15" spans="2:5" ht="22" thickBot="1">
      <c r="B15" s="388" t="s">
        <v>10</v>
      </c>
      <c r="C15" s="1160">
        <f>SUM(C11:C14)</f>
        <v>-21985.044700000013</v>
      </c>
      <c r="D15" s="1319">
        <f>-(C15/$C$35)</f>
        <v>-6.9018034753316429E-2</v>
      </c>
      <c r="E15" s="1320">
        <f>SUM(E11:E14)</f>
        <v>219523.00594553555</v>
      </c>
    </row>
    <row r="16" spans="2:5" ht="21">
      <c r="B16" s="385"/>
      <c r="C16" s="1163"/>
      <c r="D16" s="1321"/>
      <c r="E16" s="1322"/>
    </row>
    <row r="17" spans="2:8" ht="21">
      <c r="B17" s="385" t="s">
        <v>11</v>
      </c>
      <c r="C17" s="1162">
        <f>(1/3)*(('DATA-EOC SCH Calc Sheet'!AP74+'DATA-EOC SCH Calc Sheet'!BA74+'DATA-EOC SCH Calc Sheet'!BL74)-('DATA-EOC SCH Calc Sheet'!I74+'DATA-EOC SCH Calc Sheet'!T74+'DATA-EOC SCH Calc Sheet'!AE74))</f>
        <v>-3757.9307666666618</v>
      </c>
      <c r="D17" s="1317">
        <f t="shared" ref="D17:D34" si="3">-(C17/$C$35)</f>
        <v>-1.1797337680844313E-2</v>
      </c>
      <c r="E17" s="1318">
        <f>-$E$35*D17</f>
        <v>37523.337763960793</v>
      </c>
      <c r="G17" s="1164"/>
    </row>
    <row r="18" spans="2:8" ht="21">
      <c r="B18" s="385" t="s">
        <v>12</v>
      </c>
      <c r="C18" s="1162">
        <f>(1/3)*(('DATA-EOC SCH Calc Sheet'!AP82+'DATA-EOC SCH Calc Sheet'!BA82+'DATA-EOC SCH Calc Sheet'!BL82)-('DATA-EOC SCH Calc Sheet'!I82+'DATA-EOC SCH Calc Sheet'!T82+'DATA-EOC SCH Calc Sheet'!AE82))</f>
        <v>-1757.6964000000007</v>
      </c>
      <c r="D18" s="1317">
        <f t="shared" si="3"/>
        <v>-5.5179670033138097E-3</v>
      </c>
      <c r="E18" s="1318">
        <f t="shared" ref="E18:E32" si="4">-$E$35*D18</f>
        <v>17550.785205710607</v>
      </c>
    </row>
    <row r="19" spans="2:8" ht="21">
      <c r="B19" s="385" t="s">
        <v>13</v>
      </c>
      <c r="C19" s="1162">
        <f>(1/3)*(('DATA-EOC SCH Calc Sheet'!AP90+'DATA-EOC SCH Calc Sheet'!BA90+'DATA-EOC SCH Calc Sheet'!BL90)-('DATA-EOC SCH Calc Sheet'!I90+'DATA-EOC SCH Calc Sheet'!T90+'DATA-EOC SCH Calc Sheet'!AE90))</f>
        <v>-5631.6700999999975</v>
      </c>
      <c r="D19" s="1317">
        <f t="shared" si="3"/>
        <v>-1.7679600291238554E-2</v>
      </c>
      <c r="E19" s="1318">
        <f t="shared" si="4"/>
        <v>56232.823981731257</v>
      </c>
      <c r="H19" s="835"/>
    </row>
    <row r="20" spans="2:8" ht="21">
      <c r="B20" s="385" t="s">
        <v>14</v>
      </c>
      <c r="C20" s="1162">
        <f>(1/3)*(('DATA-EOC SCH Calc Sheet'!AP98+'DATA-EOC SCH Calc Sheet'!BA98+'DATA-EOC SCH Calc Sheet'!BL98)-('DATA-EOC SCH Calc Sheet'!I98+'DATA-EOC SCH Calc Sheet'!T98+'DATA-EOC SCH Calc Sheet'!AE98))</f>
        <v>-824.330700000001</v>
      </c>
      <c r="D20" s="1317">
        <f t="shared" si="3"/>
        <v>-2.5878357618634132E-3</v>
      </c>
      <c r="E20" s="1318">
        <f t="shared" si="4"/>
        <v>8231.0295760821264</v>
      </c>
    </row>
    <row r="21" spans="2:8" ht="21">
      <c r="B21" s="385" t="s">
        <v>15</v>
      </c>
      <c r="C21" s="1162">
        <f>(1/3)*(('DATA-EOC SCH Calc Sheet'!AP106+'DATA-EOC SCH Calc Sheet'!BA106+'DATA-EOC SCH Calc Sheet'!BL106)-('DATA-EOC SCH Calc Sheet'!I106+'DATA-EOC SCH Calc Sheet'!T106+'DATA-EOC SCH Calc Sheet'!AE106))</f>
        <v>-7008.4266666666563</v>
      </c>
      <c r="D21" s="1317">
        <f t="shared" si="3"/>
        <v>-2.2001676223386009E-2</v>
      </c>
      <c r="E21" s="1318">
        <f t="shared" si="4"/>
        <v>69979.884499189284</v>
      </c>
    </row>
    <row r="22" spans="2:8" ht="21">
      <c r="B22" s="385" t="s">
        <v>16</v>
      </c>
      <c r="C22" s="1162">
        <f>(1/3)*(('DATA-EOC SCH Calc Sheet'!AP114+'DATA-EOC SCH Calc Sheet'!BA114+'DATA-EOC SCH Calc Sheet'!BL114)-('DATA-EOC SCH Calc Sheet'!I114+'DATA-EOC SCH Calc Sheet'!T114+'DATA-EOC SCH Calc Sheet'!AE114))</f>
        <v>-1617.0029333333307</v>
      </c>
      <c r="D22" s="1317">
        <f t="shared" si="3"/>
        <v>-5.0762855464657917E-3</v>
      </c>
      <c r="E22" s="1318">
        <f t="shared" si="4"/>
        <v>16145.946000650205</v>
      </c>
    </row>
    <row r="23" spans="2:8" ht="21">
      <c r="B23" s="385" t="s">
        <v>17</v>
      </c>
      <c r="C23" s="1162">
        <f>(1/3)*(('DATA-EOC SCH Calc Sheet'!AP122+'DATA-EOC SCH Calc Sheet'!BA122+'DATA-EOC SCH Calc Sheet'!BL122)-('DATA-EOC SCH Calc Sheet'!I122+'DATA-EOC SCH Calc Sheet'!T122+'DATA-EOC SCH Calc Sheet'!AE122))</f>
        <v>-8180.2533333333358</v>
      </c>
      <c r="D23" s="1317">
        <f t="shared" si="3"/>
        <v>-2.5680412141756183E-2</v>
      </c>
      <c r="E23" s="1318">
        <f t="shared" si="4"/>
        <v>81680.698203416439</v>
      </c>
    </row>
    <row r="24" spans="2:8" ht="21">
      <c r="B24" s="385" t="s">
        <v>18</v>
      </c>
      <c r="C24" s="1162">
        <f>(1/3)*(('DATA-EOC SCH Calc Sheet'!AP130+'DATA-EOC SCH Calc Sheet'!BA130+'DATA-EOC SCH Calc Sheet'!BL130)-('DATA-EOC SCH Calc Sheet'!I130+'DATA-EOC SCH Calc Sheet'!T130+'DATA-EOC SCH Calc Sheet'!AE130))</f>
        <v>-1294.6633333333325</v>
      </c>
      <c r="D24" s="1317">
        <f t="shared" si="3"/>
        <v>-4.0643592111433997E-3</v>
      </c>
      <c r="E24" s="1318">
        <f t="shared" si="4"/>
        <v>12927.350865054183</v>
      </c>
    </row>
    <row r="25" spans="2:8" ht="21">
      <c r="B25" s="385" t="s">
        <v>19</v>
      </c>
      <c r="C25" s="1162">
        <f>(1/3)*(('DATA-EOC SCH Calc Sheet'!AP138+'DATA-EOC SCH Calc Sheet'!BA138+'DATA-EOC SCH Calc Sheet'!BL138)-('DATA-EOC SCH Calc Sheet'!I138+'DATA-EOC SCH Calc Sheet'!T138+'DATA-EOC SCH Calc Sheet'!AE138))</f>
        <v>-7994.7233333333352</v>
      </c>
      <c r="D25" s="1317">
        <f t="shared" si="3"/>
        <v>-2.5097974572830847E-2</v>
      </c>
      <c r="E25" s="1318">
        <f t="shared" si="4"/>
        <v>79828.161451782027</v>
      </c>
    </row>
    <row r="26" spans="2:8" ht="21">
      <c r="B26" s="385" t="s">
        <v>20</v>
      </c>
      <c r="C26" s="1162">
        <f>(1/3)*(('DATA-EOC SCH Calc Sheet'!AP146+'DATA-EOC SCH Calc Sheet'!BA146+'DATA-EOC SCH Calc Sheet'!BL146)-('DATA-EOC SCH Calc Sheet'!I146+'DATA-EOC SCH Calc Sheet'!T146+'DATA-EOC SCH Calc Sheet'!AE146))</f>
        <v>-7211.659999999998</v>
      </c>
      <c r="D26" s="1317">
        <f t="shared" si="3"/>
        <v>-2.2639690175799438E-2</v>
      </c>
      <c r="E26" s="1318">
        <f t="shared" si="4"/>
        <v>72009.190914093502</v>
      </c>
    </row>
    <row r="27" spans="2:8" ht="21">
      <c r="B27" s="385" t="s">
        <v>21</v>
      </c>
      <c r="C27" s="1162">
        <f>(1/3)*(('DATA-EOC SCH Calc Sheet'!AP154+'DATA-EOC SCH Calc Sheet'!BA154+'DATA-EOC SCH Calc Sheet'!BL154)-('DATA-EOC SCH Calc Sheet'!I154+'DATA-EOC SCH Calc Sheet'!T154+'DATA-EOC SCH Calc Sheet'!AE154))</f>
        <v>-57922.277300000031</v>
      </c>
      <c r="D27" s="1317">
        <f t="shared" si="3"/>
        <v>-0.18183641662928396</v>
      </c>
      <c r="E27" s="1318">
        <f t="shared" si="4"/>
        <v>578360.0896707233</v>
      </c>
    </row>
    <row r="28" spans="2:8" ht="21">
      <c r="B28" s="385" t="s">
        <v>22</v>
      </c>
      <c r="C28" s="1162">
        <f>(1/3)*(('DATA-EOC SCH Calc Sheet'!AP162+'DATA-EOC SCH Calc Sheet'!BA162+'DATA-EOC SCH Calc Sheet'!BL162)-('DATA-EOC SCH Calc Sheet'!I162+'DATA-EOC SCH Calc Sheet'!T162+'DATA-EOC SCH Calc Sheet'!AE162))</f>
        <v>-1549.8636333333366</v>
      </c>
      <c r="D28" s="1317">
        <f t="shared" si="3"/>
        <v>-4.8655139695168064E-3</v>
      </c>
      <c r="E28" s="1318">
        <f t="shared" si="4"/>
        <v>15475.55296055428</v>
      </c>
    </row>
    <row r="29" spans="2:8" ht="21">
      <c r="B29" s="385" t="s">
        <v>23</v>
      </c>
      <c r="C29" s="1162">
        <f>(1/3)*(('DATA-EOC SCH Calc Sheet'!AP170+'DATA-EOC SCH Calc Sheet'!BA170+'DATA-EOC SCH Calc Sheet'!BL170)-('DATA-EOC SCH Calc Sheet'!I170+'DATA-EOC SCH Calc Sheet'!T170+'DATA-EOC SCH Calc Sheet'!AE170))</f>
        <v>-4544.6722666666656</v>
      </c>
      <c r="D29" s="1317">
        <f t="shared" si="3"/>
        <v>-1.4267169010724508E-2</v>
      </c>
      <c r="E29" s="1318">
        <f t="shared" si="4"/>
        <v>45379.03518640453</v>
      </c>
    </row>
    <row r="30" spans="2:8" ht="21">
      <c r="B30" s="385" t="s">
        <v>24</v>
      </c>
      <c r="C30" s="1162">
        <f>(1/3)*(('DATA-EOC SCH Calc Sheet'!AP178+'DATA-EOC SCH Calc Sheet'!BA178+'DATA-EOC SCH Calc Sheet'!BL178)-('DATA-EOC SCH Calc Sheet'!I178+'DATA-EOC SCH Calc Sheet'!T178+'DATA-EOC SCH Calc Sheet'!AE178))</f>
        <v>-67.166716666669032</v>
      </c>
      <c r="D30" s="1317">
        <f t="shared" si="3"/>
        <v>-2.1085764656945721E-4</v>
      </c>
      <c r="E30" s="1318">
        <f t="shared" si="4"/>
        <v>670.66679842407962</v>
      </c>
    </row>
    <row r="31" spans="2:8" ht="21">
      <c r="B31" s="385" t="s">
        <v>25</v>
      </c>
      <c r="C31" s="1162">
        <f>(1/3)*(('DATA-EOC SCH Calc Sheet'!AP186+'DATA-EOC SCH Calc Sheet'!BA186+'DATA-EOC SCH Calc Sheet'!BL186)-('DATA-EOC SCH Calc Sheet'!I186+'DATA-EOC SCH Calc Sheet'!T186+'DATA-EOC SCH Calc Sheet'!AE186))</f>
        <v>-4124.5035333333408</v>
      </c>
      <c r="D31" s="1317">
        <f t="shared" si="3"/>
        <v>-1.2948125968730769E-2</v>
      </c>
      <c r="E31" s="1318">
        <f t="shared" si="4"/>
        <v>41183.605765892164</v>
      </c>
    </row>
    <row r="32" spans="2:8" ht="21">
      <c r="B32" s="385" t="s">
        <v>26</v>
      </c>
      <c r="C32" s="1162">
        <f>(1/3)*(('DATA-EOC SCH Calc Sheet'!AP194+'DATA-EOC SCH Calc Sheet'!BA194+'DATA-EOC SCH Calc Sheet'!BL194)-('DATA-EOC SCH Calc Sheet'!I194+'DATA-EOC SCH Calc Sheet'!T194+'DATA-EOC SCH Calc Sheet'!AE194))</f>
        <v>-14171.494533333325</v>
      </c>
      <c r="D32" s="1317">
        <f t="shared" si="3"/>
        <v>-4.4488820266443789E-2</v>
      </c>
      <c r="E32" s="1318">
        <f t="shared" si="4"/>
        <v>141503.8778018975</v>
      </c>
    </row>
    <row r="33" spans="2:6" ht="22" thickBot="1">
      <c r="B33" s="386" t="s">
        <v>27</v>
      </c>
      <c r="C33" s="1162">
        <f>(1/3)*(('DATA-EOC SCH Calc Sheet'!AP202+'DATA-EOC SCH Calc Sheet'!BA202+'DATA-EOC SCH Calc Sheet'!BL202)-('DATA-EOC SCH Calc Sheet'!I202+'DATA-EOC SCH Calc Sheet'!T202+'DATA-EOC SCH Calc Sheet'!AE202))</f>
        <v>-14572.495199999994</v>
      </c>
      <c r="D33" s="1317">
        <f t="shared" si="3"/>
        <v>-4.5747688662017408E-2</v>
      </c>
      <c r="E33" s="1318">
        <f>-$E$35*D33</f>
        <v>145507.91204126528</v>
      </c>
    </row>
    <row r="34" spans="2:6" ht="28" customHeight="1" thickBot="1">
      <c r="B34" s="387" t="s">
        <v>28</v>
      </c>
      <c r="C34" s="1160">
        <f>SUM(C17:C33)</f>
        <v>-142230.83075000002</v>
      </c>
      <c r="D34" s="1319">
        <f t="shared" si="3"/>
        <v>-0.44650773076192851</v>
      </c>
      <c r="E34" s="1320">
        <f>SUM(E17:E33)</f>
        <v>1420189.9486868314</v>
      </c>
    </row>
    <row r="35" spans="2:6" ht="22" thickBot="1">
      <c r="B35" s="1165" t="s">
        <v>521</v>
      </c>
      <c r="C35" s="1166">
        <f>SUM(C34,C15,C9)</f>
        <v>-318540.57825000002</v>
      </c>
      <c r="D35" s="1323" t="s">
        <v>523</v>
      </c>
      <c r="E35" s="1324">
        <f>'Step2- $ for Outcome Measures'!D6</f>
        <v>3180661.5</v>
      </c>
    </row>
    <row r="36" spans="2:6">
      <c r="F36" t="s">
        <v>29</v>
      </c>
    </row>
  </sheetData>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pageSetUpPr fitToPage="1"/>
  </sheetPr>
  <dimension ref="A1:D41"/>
  <sheetViews>
    <sheetView workbookViewId="0"/>
  </sheetViews>
  <sheetFormatPr baseColWidth="10" defaultColWidth="8.83203125" defaultRowHeight="17"/>
  <cols>
    <col min="1" max="1" width="47.33203125" style="17" customWidth="1"/>
    <col min="2" max="2" width="37" style="17" customWidth="1"/>
    <col min="3" max="3" width="30.33203125" style="17" customWidth="1"/>
    <col min="4" max="16384" width="8.83203125" style="17"/>
  </cols>
  <sheetData>
    <row r="1" spans="1:4" ht="18" thickBot="1"/>
    <row r="2" spans="1:4" s="690" customFormat="1" ht="27" customHeight="1" thickBot="1">
      <c r="A2" s="687" t="s">
        <v>356</v>
      </c>
      <c r="B2" s="688" t="s">
        <v>357</v>
      </c>
      <c r="C2" s="689" t="s">
        <v>355</v>
      </c>
    </row>
    <row r="3" spans="1:4" ht="34.5" customHeight="1">
      <c r="A3" s="697" t="s">
        <v>336</v>
      </c>
      <c r="B3" s="691" t="s">
        <v>337</v>
      </c>
      <c r="C3" s="692" t="s">
        <v>359</v>
      </c>
    </row>
    <row r="4" spans="1:4" ht="33.75" customHeight="1">
      <c r="A4" s="698" t="s">
        <v>339</v>
      </c>
      <c r="B4" s="693" t="s">
        <v>340</v>
      </c>
      <c r="C4" s="694" t="s">
        <v>360</v>
      </c>
    </row>
    <row r="5" spans="1:4" ht="33.75" customHeight="1">
      <c r="A5" s="698" t="s">
        <v>342</v>
      </c>
      <c r="B5" s="693" t="s">
        <v>343</v>
      </c>
      <c r="C5" s="694" t="s">
        <v>360</v>
      </c>
    </row>
    <row r="6" spans="1:4" ht="33.75" customHeight="1">
      <c r="A6" s="698" t="s">
        <v>344</v>
      </c>
      <c r="B6" s="693" t="s">
        <v>345</v>
      </c>
      <c r="C6" s="694" t="s">
        <v>360</v>
      </c>
    </row>
    <row r="7" spans="1:4" ht="37.5" customHeight="1">
      <c r="A7" s="698" t="s">
        <v>338</v>
      </c>
      <c r="B7" s="693" t="s">
        <v>341</v>
      </c>
      <c r="C7" s="694" t="s">
        <v>360</v>
      </c>
      <c r="D7" s="38"/>
    </row>
    <row r="8" spans="1:4" ht="35.25" customHeight="1">
      <c r="A8" s="699" t="s">
        <v>346</v>
      </c>
      <c r="B8" s="693" t="s">
        <v>358</v>
      </c>
      <c r="C8" s="694" t="s">
        <v>348</v>
      </c>
      <c r="D8" s="38"/>
    </row>
    <row r="9" spans="1:4" ht="39.75" customHeight="1">
      <c r="A9" s="699" t="s">
        <v>351</v>
      </c>
      <c r="B9" s="693" t="s">
        <v>352</v>
      </c>
      <c r="C9" s="695" t="s">
        <v>360</v>
      </c>
    </row>
    <row r="10" spans="1:4" ht="38.25" customHeight="1">
      <c r="A10" s="699" t="s">
        <v>353</v>
      </c>
      <c r="B10" s="693" t="s">
        <v>354</v>
      </c>
      <c r="C10" s="695" t="s">
        <v>360</v>
      </c>
    </row>
    <row r="11" spans="1:4" ht="35.25" customHeight="1" thickBot="1">
      <c r="A11" s="700" t="s">
        <v>349</v>
      </c>
      <c r="B11" s="696" t="s">
        <v>350</v>
      </c>
      <c r="C11" s="701" t="s">
        <v>360</v>
      </c>
      <c r="D11" s="38"/>
    </row>
    <row r="12" spans="1:4">
      <c r="A12" s="690"/>
      <c r="B12" s="690"/>
      <c r="C12" s="690"/>
    </row>
    <row r="13" spans="1:4">
      <c r="A13" s="690"/>
      <c r="B13" s="690"/>
      <c r="C13" s="690"/>
    </row>
    <row r="14" spans="1:4">
      <c r="A14" s="690"/>
      <c r="B14" s="690"/>
      <c r="C14" s="690"/>
    </row>
    <row r="15" spans="1:4">
      <c r="A15" s="690"/>
      <c r="B15" s="690"/>
      <c r="C15" s="690"/>
    </row>
    <row r="16" spans="1:4">
      <c r="A16" s="690"/>
      <c r="B16" s="690"/>
      <c r="C16" s="690"/>
    </row>
    <row r="17" spans="1:3">
      <c r="A17" s="690"/>
      <c r="B17" s="690"/>
      <c r="C17" s="690"/>
    </row>
    <row r="18" spans="1:3">
      <c r="A18" s="690"/>
      <c r="B18" s="690"/>
      <c r="C18" s="690"/>
    </row>
    <row r="19" spans="1:3">
      <c r="A19" s="690"/>
      <c r="B19" s="690"/>
      <c r="C19" s="690"/>
    </row>
    <row r="20" spans="1:3">
      <c r="A20" s="690"/>
      <c r="B20" s="690"/>
      <c r="C20" s="690"/>
    </row>
    <row r="21" spans="1:3">
      <c r="A21" s="690"/>
      <c r="B21" s="690"/>
      <c r="C21" s="690"/>
    </row>
    <row r="22" spans="1:3">
      <c r="A22" s="690"/>
      <c r="B22" s="690"/>
      <c r="C22" s="690"/>
    </row>
    <row r="23" spans="1:3">
      <c r="A23" s="690"/>
      <c r="B23" s="690"/>
      <c r="C23" s="690"/>
    </row>
    <row r="24" spans="1:3">
      <c r="A24" s="690"/>
      <c r="B24" s="690"/>
      <c r="C24" s="690"/>
    </row>
    <row r="25" spans="1:3">
      <c r="A25" s="690"/>
      <c r="B25" s="690"/>
      <c r="C25" s="690"/>
    </row>
    <row r="26" spans="1:3">
      <c r="A26" s="690"/>
      <c r="B26" s="690"/>
      <c r="C26" s="690"/>
    </row>
    <row r="27" spans="1:3">
      <c r="A27" s="690"/>
      <c r="B27" s="690"/>
      <c r="C27" s="690"/>
    </row>
    <row r="28" spans="1:3">
      <c r="A28" s="690"/>
      <c r="B28" s="690"/>
      <c r="C28" s="690"/>
    </row>
    <row r="29" spans="1:3">
      <c r="A29" s="690"/>
      <c r="B29" s="690"/>
      <c r="C29" s="690"/>
    </row>
    <row r="30" spans="1:3">
      <c r="A30" s="690"/>
      <c r="B30" s="690"/>
      <c r="C30" s="690"/>
    </row>
    <row r="31" spans="1:3">
      <c r="A31" s="690"/>
      <c r="B31" s="690"/>
      <c r="C31" s="690"/>
    </row>
    <row r="32" spans="1:3">
      <c r="A32" s="690"/>
      <c r="B32" s="690"/>
      <c r="C32" s="690"/>
    </row>
    <row r="33" spans="1:3">
      <c r="A33" s="690"/>
      <c r="B33" s="690"/>
      <c r="C33" s="690"/>
    </row>
    <row r="34" spans="1:3">
      <c r="A34" s="690"/>
      <c r="B34" s="690"/>
      <c r="C34" s="690"/>
    </row>
    <row r="35" spans="1:3">
      <c r="A35" s="690"/>
      <c r="B35" s="690"/>
      <c r="C35" s="690"/>
    </row>
    <row r="36" spans="1:3">
      <c r="A36" s="690"/>
      <c r="B36" s="690"/>
      <c r="C36" s="690"/>
    </row>
    <row r="37" spans="1:3">
      <c r="A37" s="690"/>
      <c r="B37" s="690"/>
      <c r="C37" s="690"/>
    </row>
    <row r="38" spans="1:3">
      <c r="A38" s="690"/>
      <c r="B38" s="690"/>
      <c r="C38" s="690"/>
    </row>
    <row r="39" spans="1:3">
      <c r="A39" s="690"/>
      <c r="B39" s="690"/>
      <c r="C39" s="690"/>
    </row>
    <row r="40" spans="1:3">
      <c r="A40" s="690"/>
      <c r="B40" s="690"/>
      <c r="C40" s="690"/>
    </row>
    <row r="41" spans="1:3">
      <c r="A41" s="690"/>
      <c r="B41" s="690"/>
      <c r="C41" s="690"/>
    </row>
  </sheetData>
  <pageMargins left="0.25" right="0.25" top="0.75" bottom="0.75" header="0.3" footer="0.3"/>
  <pageSetup fitToHeight="0" orientation="landscape" r:id="rId1"/>
  <headerFooter>
    <oddFooter>&amp;L&amp;F - &amp;A&amp;RPage &amp;P of &amp;N  &amp;D</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E64E9-1004-494B-A69C-E7B01C0D13F1}">
  <dimension ref="A1:CY249"/>
  <sheetViews>
    <sheetView topLeftCell="BH97" workbookViewId="0">
      <selection activeCell="BM131" sqref="BM131"/>
    </sheetView>
  </sheetViews>
  <sheetFormatPr baseColWidth="10" defaultColWidth="8.83203125" defaultRowHeight="15"/>
  <cols>
    <col min="1" max="1" width="11.6640625" style="5" customWidth="1"/>
    <col min="2" max="2" width="8.83203125" style="1265"/>
    <col min="3" max="3" width="8.83203125" style="10"/>
    <col min="4" max="14" width="11.6640625" style="1265" customWidth="1"/>
    <col min="15" max="15" width="2.6640625" style="1265" customWidth="1"/>
    <col min="16" max="26" width="11.6640625" style="1265" customWidth="1"/>
    <col min="27" max="27" width="2.6640625" style="1265" customWidth="1"/>
    <col min="28" max="38" width="11.6640625" style="1265" customWidth="1"/>
    <col min="39" max="39" width="2.6640625" style="1265" customWidth="1"/>
    <col min="40" max="49" width="11.6640625" style="1065" customWidth="1"/>
    <col min="50" max="50" width="13.83203125" style="1065" bestFit="1" customWidth="1"/>
    <col min="51" max="51" width="3" style="1265" customWidth="1"/>
    <col min="52" max="61" width="11.6640625" style="1181" customWidth="1"/>
    <col min="62" max="62" width="13.83203125" style="1181" bestFit="1" customWidth="1"/>
    <col min="63" max="64" width="8.83203125" style="1182"/>
    <col min="65" max="65" width="12.1640625" style="1182" bestFit="1" customWidth="1"/>
    <col min="66" max="66" width="8.83203125" style="1182"/>
    <col min="67" max="71" width="16.33203125" style="1325" customWidth="1"/>
    <col min="72" max="72" width="17" style="1325" customWidth="1"/>
    <col min="73" max="76" width="23.83203125" style="1326" customWidth="1"/>
    <col min="77" max="81" width="8.83203125" style="1265"/>
    <col min="82" max="82" width="13.1640625" style="1265" customWidth="1"/>
    <col min="83" max="16384" width="8.83203125" style="1265"/>
  </cols>
  <sheetData>
    <row r="1" spans="1:76" ht="16">
      <c r="A1" s="16" t="s">
        <v>268</v>
      </c>
      <c r="B1" s="9"/>
      <c r="C1" s="9"/>
      <c r="D1" s="9"/>
      <c r="E1" s="9"/>
      <c r="F1" s="3"/>
    </row>
    <row r="2" spans="1:76" ht="16">
      <c r="A2" s="16" t="s">
        <v>601</v>
      </c>
      <c r="B2" s="9"/>
      <c r="C2" s="9"/>
      <c r="D2" s="9"/>
      <c r="E2" s="9"/>
      <c r="F2" s="3"/>
    </row>
    <row r="3" spans="1:76" ht="17" thickBot="1">
      <c r="A3" s="16"/>
      <c r="B3" s="9"/>
      <c r="C3" s="9"/>
      <c r="D3" s="9"/>
      <c r="E3" s="9"/>
      <c r="F3" s="3"/>
      <c r="BN3" s="1305"/>
    </row>
    <row r="4" spans="1:76" ht="17.25" customHeight="1">
      <c r="A4" s="718"/>
      <c r="B4" s="9"/>
      <c r="C4" s="9"/>
      <c r="D4" s="1517" t="s">
        <v>128</v>
      </c>
      <c r="E4" s="1518"/>
      <c r="F4" s="1519"/>
      <c r="G4" s="1520" t="s">
        <v>127</v>
      </c>
      <c r="H4" s="1520" t="s">
        <v>126</v>
      </c>
      <c r="I4" s="1520" t="s">
        <v>125</v>
      </c>
      <c r="J4" s="1515" t="s">
        <v>124</v>
      </c>
      <c r="K4" s="1519"/>
      <c r="L4" s="1515" t="s">
        <v>123</v>
      </c>
      <c r="M4" s="1516"/>
      <c r="P4" s="1517" t="s">
        <v>128</v>
      </c>
      <c r="Q4" s="1518"/>
      <c r="R4" s="1519"/>
      <c r="S4" s="1520" t="s">
        <v>127</v>
      </c>
      <c r="T4" s="1520" t="s">
        <v>126</v>
      </c>
      <c r="U4" s="1520" t="s">
        <v>125</v>
      </c>
      <c r="V4" s="1515" t="s">
        <v>124</v>
      </c>
      <c r="W4" s="1519"/>
      <c r="X4" s="1515" t="s">
        <v>123</v>
      </c>
      <c r="Y4" s="1516"/>
      <c r="AB4" s="1517" t="s">
        <v>128</v>
      </c>
      <c r="AC4" s="1518"/>
      <c r="AD4" s="1519"/>
      <c r="AE4" s="1520" t="s">
        <v>127</v>
      </c>
      <c r="AF4" s="1520" t="s">
        <v>126</v>
      </c>
      <c r="AG4" s="1520" t="s">
        <v>125</v>
      </c>
      <c r="AH4" s="1515" t="s">
        <v>124</v>
      </c>
      <c r="AI4" s="1519"/>
      <c r="AJ4" s="1515" t="s">
        <v>123</v>
      </c>
      <c r="AK4" s="1516"/>
      <c r="AN4" s="1503" t="s">
        <v>128</v>
      </c>
      <c r="AO4" s="1504"/>
      <c r="AP4" s="1505"/>
      <c r="AQ4" s="1506" t="s">
        <v>127</v>
      </c>
      <c r="AR4" s="1506" t="s">
        <v>126</v>
      </c>
      <c r="AS4" s="1506" t="s">
        <v>125</v>
      </c>
      <c r="AT4" s="1508" t="s">
        <v>124</v>
      </c>
      <c r="AU4" s="1505"/>
      <c r="AV4" s="1508" t="s">
        <v>123</v>
      </c>
      <c r="AW4" s="1509"/>
      <c r="AZ4" s="1510" t="s">
        <v>128</v>
      </c>
      <c r="BA4" s="1511"/>
      <c r="BB4" s="1512"/>
      <c r="BC4" s="1513" t="s">
        <v>127</v>
      </c>
      <c r="BD4" s="1513" t="s">
        <v>126</v>
      </c>
      <c r="BE4" s="1513" t="s">
        <v>125</v>
      </c>
      <c r="BF4" s="1501" t="s">
        <v>124</v>
      </c>
      <c r="BG4" s="1512"/>
      <c r="BH4" s="1501" t="s">
        <v>123</v>
      </c>
      <c r="BI4" s="1502"/>
      <c r="BN4" s="1305"/>
      <c r="BO4" s="1500"/>
      <c r="BP4" s="1500"/>
      <c r="BQ4" s="1500"/>
      <c r="BR4" s="1500"/>
      <c r="BS4" s="1500"/>
      <c r="BT4" s="1500"/>
      <c r="BU4" s="1500"/>
      <c r="BV4" s="1500"/>
      <c r="BW4" s="1500"/>
      <c r="BX4" s="1500"/>
    </row>
    <row r="5" spans="1:76" ht="17.25" customHeight="1" thickBot="1">
      <c r="A5" s="1"/>
      <c r="B5" s="9"/>
      <c r="C5" s="9"/>
      <c r="D5" s="280" t="s">
        <v>122</v>
      </c>
      <c r="E5" s="281" t="s">
        <v>121</v>
      </c>
      <c r="F5" s="281" t="s">
        <v>120</v>
      </c>
      <c r="G5" s="1521"/>
      <c r="H5" s="1521"/>
      <c r="I5" s="1521"/>
      <c r="J5" s="281" t="s">
        <v>119</v>
      </c>
      <c r="K5" s="281" t="s">
        <v>118</v>
      </c>
      <c r="L5" s="281" t="s">
        <v>117</v>
      </c>
      <c r="M5" s="282" t="s">
        <v>116</v>
      </c>
      <c r="P5" s="280" t="s">
        <v>122</v>
      </c>
      <c r="Q5" s="281" t="s">
        <v>121</v>
      </c>
      <c r="R5" s="281" t="s">
        <v>120</v>
      </c>
      <c r="S5" s="1521"/>
      <c r="T5" s="1521"/>
      <c r="U5" s="1521"/>
      <c r="V5" s="281" t="s">
        <v>119</v>
      </c>
      <c r="W5" s="281" t="s">
        <v>118</v>
      </c>
      <c r="X5" s="281" t="s">
        <v>117</v>
      </c>
      <c r="Y5" s="282" t="s">
        <v>116</v>
      </c>
      <c r="AB5" s="280" t="s">
        <v>122</v>
      </c>
      <c r="AC5" s="281" t="s">
        <v>121</v>
      </c>
      <c r="AD5" s="281" t="s">
        <v>120</v>
      </c>
      <c r="AE5" s="1521"/>
      <c r="AF5" s="1521"/>
      <c r="AG5" s="1521"/>
      <c r="AH5" s="281" t="s">
        <v>119</v>
      </c>
      <c r="AI5" s="281" t="s">
        <v>118</v>
      </c>
      <c r="AJ5" s="281" t="s">
        <v>117</v>
      </c>
      <c r="AK5" s="282" t="s">
        <v>116</v>
      </c>
      <c r="AN5" s="1066" t="s">
        <v>122</v>
      </c>
      <c r="AO5" s="1067" t="s">
        <v>121</v>
      </c>
      <c r="AP5" s="1067" t="s">
        <v>120</v>
      </c>
      <c r="AQ5" s="1507"/>
      <c r="AR5" s="1507"/>
      <c r="AS5" s="1507"/>
      <c r="AT5" s="1067" t="s">
        <v>119</v>
      </c>
      <c r="AU5" s="1067" t="s">
        <v>118</v>
      </c>
      <c r="AV5" s="1067" t="s">
        <v>117</v>
      </c>
      <c r="AW5" s="1068" t="s">
        <v>116</v>
      </c>
      <c r="AZ5" s="1183" t="s">
        <v>122</v>
      </c>
      <c r="BA5" s="1184" t="s">
        <v>121</v>
      </c>
      <c r="BB5" s="1184" t="s">
        <v>120</v>
      </c>
      <c r="BC5" s="1514"/>
      <c r="BD5" s="1514"/>
      <c r="BE5" s="1514"/>
      <c r="BF5" s="1184" t="s">
        <v>119</v>
      </c>
      <c r="BG5" s="1184" t="s">
        <v>118</v>
      </c>
      <c r="BH5" s="1184" t="s">
        <v>117</v>
      </c>
      <c r="BI5" s="1185" t="s">
        <v>116</v>
      </c>
      <c r="BN5" s="1305"/>
      <c r="BO5" s="1327"/>
      <c r="BP5" s="1327"/>
      <c r="BQ5" s="1327"/>
      <c r="BR5" s="1500"/>
      <c r="BS5" s="1500"/>
      <c r="BT5" s="1500"/>
      <c r="BU5" s="1327"/>
      <c r="BV5" s="1327"/>
      <c r="BW5" s="1327"/>
      <c r="BX5" s="1327"/>
    </row>
    <row r="6" spans="1:76" ht="16" thickBot="1">
      <c r="A6" s="337" t="s">
        <v>182</v>
      </c>
      <c r="B6" s="275"/>
      <c r="C6" s="338"/>
      <c r="D6" s="1493" t="s">
        <v>324</v>
      </c>
      <c r="E6" s="1494"/>
      <c r="F6" s="1494"/>
      <c r="G6" s="1494"/>
      <c r="H6" s="1494"/>
      <c r="I6" s="1494"/>
      <c r="J6" s="1494"/>
      <c r="K6" s="1494"/>
      <c r="L6" s="1494"/>
      <c r="M6" s="1495"/>
      <c r="N6" s="755"/>
      <c r="O6" s="755"/>
      <c r="P6" s="1493" t="s">
        <v>361</v>
      </c>
      <c r="Q6" s="1494"/>
      <c r="R6" s="1494"/>
      <c r="S6" s="1494"/>
      <c r="T6" s="1494"/>
      <c r="U6" s="1494"/>
      <c r="V6" s="1494"/>
      <c r="W6" s="1494"/>
      <c r="X6" s="1494"/>
      <c r="Y6" s="1495"/>
      <c r="Z6" s="755"/>
      <c r="AA6" s="755"/>
      <c r="AB6" s="1493" t="s">
        <v>401</v>
      </c>
      <c r="AC6" s="1494"/>
      <c r="AD6" s="1494"/>
      <c r="AE6" s="1494"/>
      <c r="AF6" s="1494"/>
      <c r="AG6" s="1494"/>
      <c r="AH6" s="1494"/>
      <c r="AI6" s="1494"/>
      <c r="AJ6" s="1494"/>
      <c r="AK6" s="1495"/>
      <c r="AL6" s="755"/>
      <c r="AM6" s="755"/>
      <c r="AN6" s="1493" t="s">
        <v>431</v>
      </c>
      <c r="AO6" s="1494"/>
      <c r="AP6" s="1494"/>
      <c r="AQ6" s="1494"/>
      <c r="AR6" s="1494"/>
      <c r="AS6" s="1494"/>
      <c r="AT6" s="1494"/>
      <c r="AU6" s="1494"/>
      <c r="AV6" s="1494"/>
      <c r="AW6" s="1495"/>
      <c r="AX6" s="1069"/>
      <c r="AZ6" s="1496" t="s">
        <v>455</v>
      </c>
      <c r="BA6" s="1497"/>
      <c r="BB6" s="1497"/>
      <c r="BC6" s="1497"/>
      <c r="BD6" s="1497"/>
      <c r="BE6" s="1497"/>
      <c r="BF6" s="1497"/>
      <c r="BG6" s="1497"/>
      <c r="BH6" s="1497"/>
      <c r="BI6" s="1498"/>
      <c r="BJ6" s="1268"/>
      <c r="BN6" s="1305"/>
      <c r="BO6" s="1499"/>
      <c r="BP6" s="1499"/>
      <c r="BQ6" s="1499"/>
      <c r="BR6" s="1499"/>
      <c r="BS6" s="1499"/>
      <c r="BT6" s="1499"/>
      <c r="BU6" s="1499"/>
      <c r="BV6" s="1499"/>
      <c r="BW6" s="1499"/>
      <c r="BX6" s="1499"/>
    </row>
    <row r="7" spans="1:76" ht="17" thickBot="1">
      <c r="A7" s="417" t="s">
        <v>269</v>
      </c>
      <c r="B7" s="418" t="str">
        <f>'RAW DATA-Awards'!B6</f>
        <v>InstAbbr</v>
      </c>
      <c r="C7" s="419" t="str">
        <f>'RAW DATA-Awards'!C6</f>
        <v>Tier</v>
      </c>
      <c r="D7" s="339" t="str">
        <f>RIGHT('RAW DATA-Awards'!D6,4)</f>
        <v>1-01</v>
      </c>
      <c r="E7" s="340" t="str">
        <f>RIGHT('RAW DATA-Awards'!E6,4)</f>
        <v>1-02</v>
      </c>
      <c r="F7" s="340" t="str">
        <f>RIGHT('RAW DATA-Awards'!F6,4)</f>
        <v>1-04</v>
      </c>
      <c r="G7" s="340" t="str">
        <f>RIGHT('RAW DATA-Awards'!G6,4)</f>
        <v>2-03</v>
      </c>
      <c r="H7" s="340" t="str">
        <f>RIGHT('RAW DATA-Awards'!H6,4)</f>
        <v>3-05</v>
      </c>
      <c r="I7" s="340" t="str">
        <f>RIGHT('RAW DATA-Awards'!I6,4)</f>
        <v>4-07</v>
      </c>
      <c r="J7" s="340" t="str">
        <f>RIGHT('RAW DATA-Awards'!J6,4)</f>
        <v>5-17</v>
      </c>
      <c r="K7" s="340" t="str">
        <f>RIGHT('RAW DATA-Awards'!K6,4)</f>
        <v>5-18</v>
      </c>
      <c r="L7" s="340" t="str">
        <f>RIGHT('RAW DATA-Awards'!L6,4)</f>
        <v>6-06</v>
      </c>
      <c r="M7" s="341" t="str">
        <f>RIGHT('RAW DATA-Awards'!M6,4)</f>
        <v>6-08</v>
      </c>
      <c r="N7" s="4"/>
      <c r="O7" s="4"/>
      <c r="P7" s="339" t="str">
        <f>RIGHT('RAW DATA-Awards'!N6,4)</f>
        <v>1-01</v>
      </c>
      <c r="Q7" s="340" t="str">
        <f>RIGHT('RAW DATA-Awards'!O6,4)</f>
        <v>1-02</v>
      </c>
      <c r="R7" s="340" t="str">
        <f>RIGHT('RAW DATA-Awards'!P6,4)</f>
        <v>1-04</v>
      </c>
      <c r="S7" s="340" t="str">
        <f>RIGHT('RAW DATA-Awards'!Q6,4)</f>
        <v>2-03</v>
      </c>
      <c r="T7" s="340" t="str">
        <f>RIGHT('RAW DATA-Awards'!R6,4)</f>
        <v>3-05</v>
      </c>
      <c r="U7" s="340" t="str">
        <f>RIGHT('RAW DATA-Awards'!S6,4)</f>
        <v>4-07</v>
      </c>
      <c r="V7" s="340" t="str">
        <f>RIGHT('RAW DATA-Awards'!T6,4)</f>
        <v>5-17</v>
      </c>
      <c r="W7" s="340" t="str">
        <f>RIGHT('RAW DATA-Awards'!U6,4)</f>
        <v>5-18</v>
      </c>
      <c r="X7" s="340" t="str">
        <f>RIGHT('RAW DATA-Awards'!V6,4)</f>
        <v>6-06</v>
      </c>
      <c r="Y7" s="341" t="str">
        <f>RIGHT('RAW DATA-Awards'!W6,4)</f>
        <v>6-08</v>
      </c>
      <c r="Z7" s="4"/>
      <c r="AA7" s="4"/>
      <c r="AB7" s="339" t="str">
        <f>RIGHT('RAW DATA-Awards'!X6,4)</f>
        <v>1-01</v>
      </c>
      <c r="AC7" s="340" t="str">
        <f>RIGHT('RAW DATA-Awards'!Y6,4)</f>
        <v>1-02</v>
      </c>
      <c r="AD7" s="340" t="str">
        <f>RIGHT('RAW DATA-Awards'!Z6,4)</f>
        <v>1-04</v>
      </c>
      <c r="AE7" s="340" t="str">
        <f>RIGHT('RAW DATA-Awards'!AA6,4)</f>
        <v>2-03</v>
      </c>
      <c r="AF7" s="340" t="str">
        <f>RIGHT('RAW DATA-Awards'!AB6,4)</f>
        <v>3-05</v>
      </c>
      <c r="AG7" s="340" t="str">
        <f>RIGHT('RAW DATA-Awards'!AC6,4)</f>
        <v>4-07</v>
      </c>
      <c r="AH7" s="340" t="str">
        <f>RIGHT('RAW DATA-Awards'!AD6,4)</f>
        <v>5-17</v>
      </c>
      <c r="AI7" s="340" t="str">
        <f>RIGHT('RAW DATA-Awards'!AE6,4)</f>
        <v>5-18</v>
      </c>
      <c r="AJ7" s="340" t="str">
        <f>RIGHT('RAW DATA-Awards'!AF6,4)</f>
        <v>6-06</v>
      </c>
      <c r="AK7" s="341" t="str">
        <f>RIGHT('RAW DATA-Awards'!AG6,4)</f>
        <v>6-08</v>
      </c>
      <c r="AL7" s="4"/>
      <c r="AM7" s="4"/>
      <c r="AN7" s="1070" t="str">
        <f>RIGHT('RAW DATA-Awards'!AH6,4)</f>
        <v>1-01</v>
      </c>
      <c r="AO7" s="1071" t="str">
        <f>RIGHT('RAW DATA-Awards'!AI6,4)</f>
        <v>1-02</v>
      </c>
      <c r="AP7" s="1071" t="str">
        <f>RIGHT('RAW DATA-Awards'!AJ6,4)</f>
        <v>1-04</v>
      </c>
      <c r="AQ7" s="1071" t="str">
        <f>RIGHT('RAW DATA-Awards'!AK6,4)</f>
        <v>2-03</v>
      </c>
      <c r="AR7" s="1071" t="str">
        <f>RIGHT('RAW DATA-Awards'!AL6,4)</f>
        <v>3-05</v>
      </c>
      <c r="AS7" s="1071" t="str">
        <f>RIGHT('RAW DATA-Awards'!AM6,4)</f>
        <v>4-07</v>
      </c>
      <c r="AT7" s="1071" t="str">
        <f>RIGHT('RAW DATA-Awards'!AN6,4)</f>
        <v>5-17</v>
      </c>
      <c r="AU7" s="1071" t="str">
        <f>RIGHT('RAW DATA-Awards'!AO6,4)</f>
        <v>5-18</v>
      </c>
      <c r="AV7" s="1071" t="str">
        <f>RIGHT('RAW DATA-Awards'!AP6,4)</f>
        <v>6-06</v>
      </c>
      <c r="AW7" s="1072" t="str">
        <f>RIGHT('RAW DATA-Awards'!AQ6,4)</f>
        <v>6-08</v>
      </c>
      <c r="AX7" s="1073"/>
      <c r="AZ7" s="1187" t="str">
        <f>RIGHT('RAW DATA-Awards'!AR6,4)</f>
        <v>1-01</v>
      </c>
      <c r="BA7" s="1188" t="str">
        <f>RIGHT('RAW DATA-Awards'!AU6,4)</f>
        <v>2-03</v>
      </c>
      <c r="BB7" s="1188" t="str">
        <f>RIGHT('RAW DATA-Awards'!AV6,4)</f>
        <v>3-05</v>
      </c>
      <c r="BC7" s="1188" t="str">
        <f>RIGHT('RAW DATA-Awards'!AW6,4)</f>
        <v>4-07</v>
      </c>
      <c r="BD7" s="1188" t="str">
        <f>RIGHT('RAW DATA-Awards'!AX6,4)</f>
        <v>5-17</v>
      </c>
      <c r="BE7" s="1188" t="str">
        <f>RIGHT('RAW DATA-Awards'!AY6,4)</f>
        <v>5-18</v>
      </c>
      <c r="BF7" s="1188" t="str">
        <f>RIGHT('RAW DATA-Awards'!AZ6,4)</f>
        <v>6-06</v>
      </c>
      <c r="BG7" s="1188" t="str">
        <f>RIGHT('RAW DATA-Awards'!BA6,4)</f>
        <v>6-08</v>
      </c>
      <c r="BH7" s="1188" t="str">
        <f>RIGHT('RAW DATA-Awards'!BB6,4)</f>
        <v/>
      </c>
      <c r="BI7" s="1189" t="str">
        <f>RIGHT('RAW DATA-Awards'!BC6,4)</f>
        <v/>
      </c>
      <c r="BJ7" s="1190"/>
      <c r="BN7" s="1305"/>
      <c r="BO7" s="1328"/>
      <c r="BP7" s="1328"/>
      <c r="BQ7" s="1328"/>
      <c r="BR7" s="1328"/>
      <c r="BS7" s="1328"/>
      <c r="BT7" s="1328"/>
      <c r="BU7" s="1328"/>
      <c r="BV7" s="1328"/>
      <c r="BW7" s="1328"/>
      <c r="BX7" s="1328"/>
    </row>
    <row r="8" spans="1:76">
      <c r="A8" s="1487" t="s">
        <v>270</v>
      </c>
      <c r="B8" s="438" t="str">
        <f>'RAW DATA-Awards'!B7</f>
        <v>NMT</v>
      </c>
      <c r="C8" s="424" t="str">
        <f>'RAW DATA-Awards'!C7</f>
        <v>1</v>
      </c>
      <c r="D8" s="408">
        <f>'RAW DATA-Awards'!D7</f>
        <v>0</v>
      </c>
      <c r="E8" s="408">
        <f>'RAW DATA-Awards'!E7</f>
        <v>0</v>
      </c>
      <c r="F8" s="408">
        <f>'RAW DATA-Awards'!F7</f>
        <v>0</v>
      </c>
      <c r="G8" s="408">
        <f>'RAW DATA-Awards'!G7</f>
        <v>1</v>
      </c>
      <c r="H8" s="408">
        <f>'RAW DATA-Awards'!H7</f>
        <v>34</v>
      </c>
      <c r="I8" s="408">
        <f>'RAW DATA-Awards'!I7</f>
        <v>0</v>
      </c>
      <c r="J8" s="408">
        <f>'RAW DATA-Awards'!J7</f>
        <v>0</v>
      </c>
      <c r="K8" s="408">
        <f>'RAW DATA-Awards'!K7</f>
        <v>0</v>
      </c>
      <c r="L8" s="408">
        <f>'RAW DATA-Awards'!L7</f>
        <v>0</v>
      </c>
      <c r="M8" s="409">
        <f>'RAW DATA-Awards'!M7</f>
        <v>0</v>
      </c>
      <c r="N8" s="408"/>
      <c r="O8" s="408"/>
      <c r="P8" s="407">
        <f>'RAW DATA-Awards'!N7</f>
        <v>0</v>
      </c>
      <c r="Q8" s="408">
        <f>'RAW DATA-Awards'!O7</f>
        <v>0</v>
      </c>
      <c r="R8" s="408">
        <f>'RAW DATA-Awards'!P7</f>
        <v>0</v>
      </c>
      <c r="S8" s="408">
        <f>'RAW DATA-Awards'!Q7</f>
        <v>1</v>
      </c>
      <c r="T8" s="408">
        <f>'RAW DATA-Awards'!R7</f>
        <v>37</v>
      </c>
      <c r="U8" s="408">
        <f>'RAW DATA-Awards'!S7</f>
        <v>0</v>
      </c>
      <c r="V8" s="408">
        <f>'RAW DATA-Awards'!T7</f>
        <v>0</v>
      </c>
      <c r="W8" s="408">
        <f>'RAW DATA-Awards'!U7</f>
        <v>0</v>
      </c>
      <c r="X8" s="408">
        <f>'RAW DATA-Awards'!V7</f>
        <v>0</v>
      </c>
      <c r="Y8" s="409">
        <f>'RAW DATA-Awards'!W7</f>
        <v>0</v>
      </c>
      <c r="Z8" s="408"/>
      <c r="AA8" s="408"/>
      <c r="AB8" s="407">
        <f>'RAW DATA-Awards'!X7</f>
        <v>0</v>
      </c>
      <c r="AC8" s="408">
        <f>'RAW DATA-Awards'!Y7</f>
        <v>0</v>
      </c>
      <c r="AD8" s="408">
        <f>'RAW DATA-Awards'!Z7</f>
        <v>0</v>
      </c>
      <c r="AE8" s="408">
        <f>'RAW DATA-Awards'!AA7</f>
        <v>2</v>
      </c>
      <c r="AF8" s="408">
        <f>'RAW DATA-Awards'!AB7</f>
        <v>43</v>
      </c>
      <c r="AG8" s="408">
        <f>'RAW DATA-Awards'!AC7</f>
        <v>0</v>
      </c>
      <c r="AH8" s="408">
        <f>'RAW DATA-Awards'!AD7</f>
        <v>0</v>
      </c>
      <c r="AI8" s="408">
        <f>'RAW DATA-Awards'!AE7</f>
        <v>0</v>
      </c>
      <c r="AJ8" s="408">
        <f>'RAW DATA-Awards'!AF7</f>
        <v>0</v>
      </c>
      <c r="AK8" s="409">
        <f>'RAW DATA-Awards'!AG7</f>
        <v>0</v>
      </c>
      <c r="AL8" s="408"/>
      <c r="AM8" s="408"/>
      <c r="AN8" s="1074">
        <f>'RAW DATA-Awards'!AH7</f>
        <v>0</v>
      </c>
      <c r="AO8" s="1075">
        <f>'RAW DATA-Awards'!AI7</f>
        <v>0</v>
      </c>
      <c r="AP8" s="1075">
        <f>'RAW DATA-Awards'!AJ7</f>
        <v>0</v>
      </c>
      <c r="AQ8" s="1075">
        <f>'RAW DATA-Awards'!AK7</f>
        <v>2</v>
      </c>
      <c r="AR8" s="1075">
        <f>'RAW DATA-Awards'!AL7</f>
        <v>56</v>
      </c>
      <c r="AS8" s="1075">
        <f>'RAW DATA-Awards'!AM7</f>
        <v>0</v>
      </c>
      <c r="AT8" s="1075">
        <f>'RAW DATA-Awards'!AN7</f>
        <v>0</v>
      </c>
      <c r="AU8" s="1075">
        <f>'RAW DATA-Awards'!AO7</f>
        <v>0</v>
      </c>
      <c r="AV8" s="1075">
        <f>'RAW DATA-Awards'!AP7</f>
        <v>0</v>
      </c>
      <c r="AW8" s="1076">
        <f>'RAW DATA-Awards'!AQ7</f>
        <v>0</v>
      </c>
      <c r="AX8" s="1077"/>
      <c r="AZ8" s="1191">
        <v>0</v>
      </c>
      <c r="BA8" s="1192">
        <f>'RAW DATA-Awards'!AS7</f>
        <v>0</v>
      </c>
      <c r="BB8" s="1192">
        <f>'RAW DATA-Awards'!AT7</f>
        <v>0</v>
      </c>
      <c r="BC8" s="1192">
        <f>'RAW DATA-Awards'!AU7</f>
        <v>1</v>
      </c>
      <c r="BD8" s="1192">
        <f>'RAW DATA-Awards'!AV7</f>
        <v>39</v>
      </c>
      <c r="BE8" s="1192">
        <f>'RAW DATA-Awards'!AW7</f>
        <v>0</v>
      </c>
      <c r="BF8" s="1192">
        <f>'RAW DATA-Awards'!AX7</f>
        <v>0</v>
      </c>
      <c r="BG8" s="1192">
        <f>'RAW DATA-Awards'!AY7</f>
        <v>0</v>
      </c>
      <c r="BH8" s="1192">
        <f>'RAW DATA-Awards'!AZ7</f>
        <v>0</v>
      </c>
      <c r="BI8" s="1193">
        <f>'RAW DATA-Awards'!BA7</f>
        <v>0</v>
      </c>
      <c r="BJ8" s="1194"/>
      <c r="BN8" s="1305"/>
      <c r="BO8" s="1328">
        <f>AZ8*'DATA - Awards Matrices'!B$10</f>
        <v>0</v>
      </c>
      <c r="BP8" s="1328">
        <f>BA8*'DATA - Awards Matrices'!C$10</f>
        <v>0</v>
      </c>
      <c r="BQ8" s="1328">
        <f>BB8*'DATA - Awards Matrices'!D$10</f>
        <v>0</v>
      </c>
      <c r="BR8" s="1328">
        <f>BC8*'DATA - Awards Matrices'!E$10</f>
        <v>14455</v>
      </c>
      <c r="BS8" s="1328">
        <f>BD8*'DATA - Awards Matrices'!F$10</f>
        <v>1287000</v>
      </c>
      <c r="BT8" s="1328">
        <f>BE8*'DATA - Awards Matrices'!G$10</f>
        <v>0</v>
      </c>
      <c r="BU8" s="1328">
        <f>BF8*'DATA - Awards Matrices'!H$10</f>
        <v>0</v>
      </c>
      <c r="BV8" s="1328">
        <f>BG8*'DATA - Awards Matrices'!I$10</f>
        <v>0</v>
      </c>
      <c r="BW8" s="1328">
        <f>BH8*'DATA - Awards Matrices'!J$10</f>
        <v>0</v>
      </c>
      <c r="BX8" s="1328">
        <f>BI8*'DATA - Awards Matrices'!K$10</f>
        <v>0</v>
      </c>
    </row>
    <row r="9" spans="1:76">
      <c r="A9" s="1488"/>
      <c r="B9" s="439" t="str">
        <f>'RAW DATA-Awards'!B8</f>
        <v>NMT</v>
      </c>
      <c r="C9" s="425" t="str">
        <f>'RAW DATA-Awards'!C8</f>
        <v>2</v>
      </c>
      <c r="D9" s="12">
        <f>'RAW DATA-Awards'!D8</f>
        <v>0</v>
      </c>
      <c r="E9" s="12">
        <f>'RAW DATA-Awards'!E8</f>
        <v>0</v>
      </c>
      <c r="F9" s="12">
        <f>'RAW DATA-Awards'!F8</f>
        <v>0</v>
      </c>
      <c r="G9" s="12">
        <f>'RAW DATA-Awards'!G8</f>
        <v>0</v>
      </c>
      <c r="H9" s="12">
        <f>'RAW DATA-Awards'!H8</f>
        <v>22</v>
      </c>
      <c r="I9" s="12">
        <f>'RAW DATA-Awards'!I8</f>
        <v>13</v>
      </c>
      <c r="J9" s="12">
        <f>'RAW DATA-Awards'!J8</f>
        <v>1</v>
      </c>
      <c r="K9" s="12">
        <f>'RAW DATA-Awards'!K8</f>
        <v>0</v>
      </c>
      <c r="L9" s="12">
        <f>'RAW DATA-Awards'!L8</f>
        <v>0</v>
      </c>
      <c r="M9" s="331">
        <f>'RAW DATA-Awards'!M8</f>
        <v>0</v>
      </c>
      <c r="N9" s="12"/>
      <c r="O9" s="12"/>
      <c r="P9" s="330">
        <f>'RAW DATA-Awards'!N8</f>
        <v>0</v>
      </c>
      <c r="Q9" s="12">
        <f>'RAW DATA-Awards'!O8</f>
        <v>0</v>
      </c>
      <c r="R9" s="12">
        <f>'RAW DATA-Awards'!P8</f>
        <v>0</v>
      </c>
      <c r="S9" s="12">
        <f>'RAW DATA-Awards'!Q8</f>
        <v>0</v>
      </c>
      <c r="T9" s="12">
        <f>'RAW DATA-Awards'!R8</f>
        <v>22</v>
      </c>
      <c r="U9" s="12">
        <f>'RAW DATA-Awards'!S8</f>
        <v>12</v>
      </c>
      <c r="V9" s="12">
        <f>'RAW DATA-Awards'!T8</f>
        <v>2</v>
      </c>
      <c r="W9" s="12">
        <f>'RAW DATA-Awards'!U8</f>
        <v>0</v>
      </c>
      <c r="X9" s="12">
        <f>'RAW DATA-Awards'!V8</f>
        <v>0</v>
      </c>
      <c r="Y9" s="331">
        <f>'RAW DATA-Awards'!W8</f>
        <v>0</v>
      </c>
      <c r="Z9" s="12"/>
      <c r="AA9" s="12"/>
      <c r="AB9" s="330">
        <f>'RAW DATA-Awards'!X8</f>
        <v>0</v>
      </c>
      <c r="AC9" s="12">
        <f>'RAW DATA-Awards'!Y8</f>
        <v>0</v>
      </c>
      <c r="AD9" s="12">
        <f>'RAW DATA-Awards'!Z8</f>
        <v>0</v>
      </c>
      <c r="AE9" s="12">
        <f>'RAW DATA-Awards'!AA8</f>
        <v>0</v>
      </c>
      <c r="AF9" s="12">
        <f>'RAW DATA-Awards'!AB8</f>
        <v>13</v>
      </c>
      <c r="AG9" s="12">
        <f>'RAW DATA-Awards'!AC8</f>
        <v>19</v>
      </c>
      <c r="AH9" s="12">
        <f>'RAW DATA-Awards'!AD8</f>
        <v>1</v>
      </c>
      <c r="AI9" s="12">
        <f>'RAW DATA-Awards'!AE8</f>
        <v>0</v>
      </c>
      <c r="AJ9" s="12">
        <f>'RAW DATA-Awards'!AF8</f>
        <v>0</v>
      </c>
      <c r="AK9" s="331">
        <f>'RAW DATA-Awards'!AG8</f>
        <v>0</v>
      </c>
      <c r="AL9" s="12"/>
      <c r="AM9" s="12"/>
      <c r="AN9" s="1078">
        <f>'RAW DATA-Awards'!AH8</f>
        <v>0</v>
      </c>
      <c r="AO9" s="1079">
        <f>'RAW DATA-Awards'!AI8</f>
        <v>0</v>
      </c>
      <c r="AP9" s="1079">
        <f>'RAW DATA-Awards'!AJ8</f>
        <v>0</v>
      </c>
      <c r="AQ9" s="1079">
        <f>'RAW DATA-Awards'!AK8</f>
        <v>0</v>
      </c>
      <c r="AR9" s="1079">
        <f>'RAW DATA-Awards'!AL8</f>
        <v>20</v>
      </c>
      <c r="AS9" s="1079">
        <f>'RAW DATA-Awards'!AM8</f>
        <v>10</v>
      </c>
      <c r="AT9" s="1079">
        <f>'RAW DATA-Awards'!AN8</f>
        <v>3</v>
      </c>
      <c r="AU9" s="1079">
        <f>'RAW DATA-Awards'!AO8</f>
        <v>0</v>
      </c>
      <c r="AV9" s="1079">
        <f>'RAW DATA-Awards'!AP8</f>
        <v>0</v>
      </c>
      <c r="AW9" s="1080">
        <f>'RAW DATA-Awards'!AQ8</f>
        <v>0</v>
      </c>
      <c r="AX9" s="1081"/>
      <c r="AZ9" s="1195">
        <f>'RAW DATA-Awards'!AR8</f>
        <v>0</v>
      </c>
      <c r="BA9" s="1196">
        <f>'RAW DATA-Awards'!AS8</f>
        <v>0</v>
      </c>
      <c r="BB9" s="1196">
        <f>'RAW DATA-Awards'!AT8</f>
        <v>0</v>
      </c>
      <c r="BC9" s="1196">
        <f>'RAW DATA-Awards'!AU8</f>
        <v>0</v>
      </c>
      <c r="BD9" s="1196">
        <f>'RAW DATA-Awards'!AV8</f>
        <v>22</v>
      </c>
      <c r="BE9" s="1196">
        <f>'RAW DATA-Awards'!AW8</f>
        <v>18</v>
      </c>
      <c r="BF9" s="1196">
        <f>'RAW DATA-Awards'!AX8</f>
        <v>3</v>
      </c>
      <c r="BG9" s="1196">
        <f>'RAW DATA-Awards'!AY8</f>
        <v>0</v>
      </c>
      <c r="BH9" s="1196">
        <f>'RAW DATA-Awards'!AZ8</f>
        <v>0</v>
      </c>
      <c r="BI9" s="1197">
        <f>'RAW DATA-Awards'!BA8</f>
        <v>0</v>
      </c>
      <c r="BJ9" s="1198"/>
      <c r="BN9" s="1305"/>
      <c r="BO9" s="1328">
        <f>AZ9*'DATA - Awards Matrices'!B$11</f>
        <v>0</v>
      </c>
      <c r="BP9" s="1328">
        <f>BA9*'DATA - Awards Matrices'!C$11</f>
        <v>0</v>
      </c>
      <c r="BQ9" s="1328">
        <f>BB9*'DATA - Awards Matrices'!D$11</f>
        <v>0</v>
      </c>
      <c r="BR9" s="1328">
        <f>BC9*'DATA - Awards Matrices'!E$11</f>
        <v>0</v>
      </c>
      <c r="BS9" s="1328">
        <f>BD9*'DATA - Awards Matrices'!F$11</f>
        <v>1047706</v>
      </c>
      <c r="BT9" s="1328">
        <f>BE9*'DATA - Awards Matrices'!G$11</f>
        <v>854298</v>
      </c>
      <c r="BU9" s="1328">
        <f>BF9*'DATA - Awards Matrices'!H$11</f>
        <v>470424</v>
      </c>
      <c r="BV9" s="1328">
        <f>BG9*'DATA - Awards Matrices'!I$11</f>
        <v>0</v>
      </c>
      <c r="BW9" s="1328">
        <f>BH9*'DATA - Awards Matrices'!J$11</f>
        <v>0</v>
      </c>
      <c r="BX9" s="1328">
        <f>BI9*'DATA - Awards Matrices'!K$11</f>
        <v>0</v>
      </c>
    </row>
    <row r="10" spans="1:76" ht="16" thickBot="1">
      <c r="A10" s="1489"/>
      <c r="B10" s="439" t="str">
        <f>'RAW DATA-Awards'!B9</f>
        <v>NMT</v>
      </c>
      <c r="C10" s="425" t="str">
        <f>'RAW DATA-Awards'!C9</f>
        <v>3</v>
      </c>
      <c r="D10" s="12">
        <f>'RAW DATA-Awards'!D9</f>
        <v>0</v>
      </c>
      <c r="E10" s="12">
        <f>'RAW DATA-Awards'!E9</f>
        <v>0</v>
      </c>
      <c r="F10" s="12">
        <f>'RAW DATA-Awards'!F9</f>
        <v>0</v>
      </c>
      <c r="G10" s="12">
        <f>'RAW DATA-Awards'!G9</f>
        <v>0</v>
      </c>
      <c r="H10" s="12">
        <f>'RAW DATA-Awards'!H9</f>
        <v>231</v>
      </c>
      <c r="I10" s="12">
        <f>'RAW DATA-Awards'!I9</f>
        <v>78</v>
      </c>
      <c r="J10" s="12">
        <f>'RAW DATA-Awards'!J9</f>
        <v>9</v>
      </c>
      <c r="K10" s="12">
        <f>'RAW DATA-Awards'!K9</f>
        <v>0</v>
      </c>
      <c r="L10" s="12">
        <f>'RAW DATA-Awards'!L9</f>
        <v>2</v>
      </c>
      <c r="M10" s="331">
        <f>'RAW DATA-Awards'!M9</f>
        <v>0</v>
      </c>
      <c r="N10" s="12" t="s">
        <v>276</v>
      </c>
      <c r="O10" s="12"/>
      <c r="P10" s="330">
        <f>'RAW DATA-Awards'!N9</f>
        <v>0</v>
      </c>
      <c r="Q10" s="12">
        <f>'RAW DATA-Awards'!O9</f>
        <v>0</v>
      </c>
      <c r="R10" s="12">
        <f>'RAW DATA-Awards'!P9</f>
        <v>0</v>
      </c>
      <c r="S10" s="12">
        <f>'RAW DATA-Awards'!Q9</f>
        <v>0</v>
      </c>
      <c r="T10" s="12">
        <f>'RAW DATA-Awards'!R9</f>
        <v>216</v>
      </c>
      <c r="U10" s="12">
        <f>'RAW DATA-Awards'!S9</f>
        <v>76</v>
      </c>
      <c r="V10" s="12">
        <f>'RAW DATA-Awards'!T9</f>
        <v>12</v>
      </c>
      <c r="W10" s="12">
        <f>'RAW DATA-Awards'!U9</f>
        <v>0</v>
      </c>
      <c r="X10" s="12">
        <f>'RAW DATA-Awards'!V9</f>
        <v>0</v>
      </c>
      <c r="Y10" s="331">
        <f>'RAW DATA-Awards'!W9</f>
        <v>0</v>
      </c>
      <c r="Z10" s="12" t="s">
        <v>276</v>
      </c>
      <c r="AA10" s="12"/>
      <c r="AB10" s="330">
        <f>'RAW DATA-Awards'!X9</f>
        <v>0</v>
      </c>
      <c r="AC10" s="12">
        <f>'RAW DATA-Awards'!Y9</f>
        <v>0</v>
      </c>
      <c r="AD10" s="12">
        <f>'RAW DATA-Awards'!Z9</f>
        <v>0</v>
      </c>
      <c r="AE10" s="12">
        <f>'RAW DATA-Awards'!AA9</f>
        <v>0</v>
      </c>
      <c r="AF10" s="12">
        <f>'RAW DATA-Awards'!AB9</f>
        <v>216</v>
      </c>
      <c r="AG10" s="12">
        <f>'RAW DATA-Awards'!AC9</f>
        <v>79</v>
      </c>
      <c r="AH10" s="12">
        <f>'RAW DATA-Awards'!AD9</f>
        <v>7</v>
      </c>
      <c r="AI10" s="12">
        <f>'RAW DATA-Awards'!AE9</f>
        <v>12</v>
      </c>
      <c r="AJ10" s="12">
        <f>'RAW DATA-Awards'!AF9</f>
        <v>0</v>
      </c>
      <c r="AK10" s="331">
        <f>'RAW DATA-Awards'!AG9</f>
        <v>1</v>
      </c>
      <c r="AL10" s="12" t="s">
        <v>276</v>
      </c>
      <c r="AM10" s="12"/>
      <c r="AN10" s="1078">
        <f>'RAW DATA-Awards'!AH9</f>
        <v>0</v>
      </c>
      <c r="AO10" s="1079">
        <f>'RAW DATA-Awards'!AI9</f>
        <v>0</v>
      </c>
      <c r="AP10" s="1079">
        <f>'RAW DATA-Awards'!AJ9</f>
        <v>0</v>
      </c>
      <c r="AQ10" s="1079">
        <f>'RAW DATA-Awards'!AK9</f>
        <v>0</v>
      </c>
      <c r="AR10" s="1079">
        <f>'RAW DATA-Awards'!AL9</f>
        <v>202</v>
      </c>
      <c r="AS10" s="1079">
        <f>'RAW DATA-Awards'!AM9</f>
        <v>62</v>
      </c>
      <c r="AT10" s="1079">
        <f>'RAW DATA-Awards'!AN9</f>
        <v>15</v>
      </c>
      <c r="AU10" s="1079">
        <f>'RAW DATA-Awards'!AO9</f>
        <v>0</v>
      </c>
      <c r="AV10" s="1079">
        <f>'RAW DATA-Awards'!AP9</f>
        <v>0</v>
      </c>
      <c r="AW10" s="1080">
        <f>'RAW DATA-Awards'!AQ9</f>
        <v>0</v>
      </c>
      <c r="AX10" s="1081" t="s">
        <v>276</v>
      </c>
      <c r="AZ10" s="1195">
        <f>'RAW DATA-Awards'!AR9</f>
        <v>0</v>
      </c>
      <c r="BA10" s="1196">
        <f>'RAW DATA-Awards'!AS9</f>
        <v>0</v>
      </c>
      <c r="BB10" s="1196">
        <f>'RAW DATA-Awards'!AT9</f>
        <v>0</v>
      </c>
      <c r="BC10" s="1196">
        <f>'RAW DATA-Awards'!AU9</f>
        <v>0</v>
      </c>
      <c r="BD10" s="1196">
        <f>'RAW DATA-Awards'!AV9</f>
        <v>154</v>
      </c>
      <c r="BE10" s="1196">
        <f>'RAW DATA-Awards'!AW9</f>
        <v>78</v>
      </c>
      <c r="BF10" s="1196">
        <f>'RAW DATA-Awards'!AX9</f>
        <v>13</v>
      </c>
      <c r="BG10" s="1196">
        <f>'RAW DATA-Awards'!AY9</f>
        <v>0</v>
      </c>
      <c r="BH10" s="1196">
        <f>'RAW DATA-Awards'!AZ9</f>
        <v>2</v>
      </c>
      <c r="BI10" s="1197">
        <f>'RAW DATA-Awards'!BA9</f>
        <v>0</v>
      </c>
      <c r="BJ10" s="1198" t="s">
        <v>276</v>
      </c>
      <c r="BN10" s="1305"/>
      <c r="BO10" s="1328">
        <f>AZ10*'DATA - Awards Matrices'!B$12</f>
        <v>0</v>
      </c>
      <c r="BP10" s="1328">
        <f>BA10*'DATA - Awards Matrices'!C$12</f>
        <v>0</v>
      </c>
      <c r="BQ10" s="1328">
        <f>BB10*'DATA - Awards Matrices'!D$12</f>
        <v>0</v>
      </c>
      <c r="BR10" s="1328">
        <f>BC10*'DATA - Awards Matrices'!E$12</f>
        <v>0</v>
      </c>
      <c r="BS10" s="1328">
        <f>BD10*'DATA - Awards Matrices'!F$12</f>
        <v>10747968</v>
      </c>
      <c r="BT10" s="1328">
        <f>BE10*'DATA - Awards Matrices'!G$12</f>
        <v>5425290</v>
      </c>
      <c r="BU10" s="1328">
        <f>BF10*'DATA - Awards Matrices'!H$12</f>
        <v>2987465</v>
      </c>
      <c r="BV10" s="1328">
        <f>BG10*'DATA - Awards Matrices'!I$12</f>
        <v>0</v>
      </c>
      <c r="BW10" s="1328">
        <f>BH10*'DATA - Awards Matrices'!J$12</f>
        <v>33074</v>
      </c>
      <c r="BX10" s="1328">
        <f>BI10*'DATA - Awards Matrices'!K$12</f>
        <v>0</v>
      </c>
    </row>
    <row r="11" spans="1:76">
      <c r="A11" s="456"/>
      <c r="B11" s="274"/>
      <c r="C11" s="424"/>
      <c r="D11" s="11">
        <f t="shared" ref="D11:M11" si="0">SUM(D8:D10)</f>
        <v>0</v>
      </c>
      <c r="E11" s="11">
        <f t="shared" si="0"/>
        <v>0</v>
      </c>
      <c r="F11" s="11">
        <f t="shared" si="0"/>
        <v>0</v>
      </c>
      <c r="G11" s="11">
        <f t="shared" si="0"/>
        <v>1</v>
      </c>
      <c r="H11" s="11">
        <f t="shared" si="0"/>
        <v>287</v>
      </c>
      <c r="I11" s="11">
        <f t="shared" si="0"/>
        <v>91</v>
      </c>
      <c r="J11" s="11">
        <f t="shared" si="0"/>
        <v>10</v>
      </c>
      <c r="K11" s="11">
        <f t="shared" si="0"/>
        <v>0</v>
      </c>
      <c r="L11" s="11">
        <f t="shared" si="0"/>
        <v>2</v>
      </c>
      <c r="M11" s="333">
        <f t="shared" si="0"/>
        <v>0</v>
      </c>
      <c r="N11" s="12">
        <f>SUM(D11:M11)</f>
        <v>391</v>
      </c>
      <c r="O11" s="12"/>
      <c r="P11" s="332">
        <f t="shared" ref="P11:Y11" si="1">SUM(P8:P10)</f>
        <v>0</v>
      </c>
      <c r="Q11" s="11">
        <f t="shared" si="1"/>
        <v>0</v>
      </c>
      <c r="R11" s="11">
        <f t="shared" si="1"/>
        <v>0</v>
      </c>
      <c r="S11" s="11">
        <f t="shared" si="1"/>
        <v>1</v>
      </c>
      <c r="T11" s="11">
        <f t="shared" si="1"/>
        <v>275</v>
      </c>
      <c r="U11" s="11">
        <f t="shared" si="1"/>
        <v>88</v>
      </c>
      <c r="V11" s="11">
        <f t="shared" si="1"/>
        <v>14</v>
      </c>
      <c r="W11" s="11">
        <f t="shared" si="1"/>
        <v>0</v>
      </c>
      <c r="X11" s="11">
        <f t="shared" si="1"/>
        <v>0</v>
      </c>
      <c r="Y11" s="333">
        <f t="shared" si="1"/>
        <v>0</v>
      </c>
      <c r="Z11" s="12">
        <f>SUM(P11:Y11)</f>
        <v>378</v>
      </c>
      <c r="AA11" s="12"/>
      <c r="AB11" s="332">
        <f t="shared" ref="AB11:AK11" si="2">SUM(AB8:AB10)</f>
        <v>0</v>
      </c>
      <c r="AC11" s="11">
        <f t="shared" si="2"/>
        <v>0</v>
      </c>
      <c r="AD11" s="11">
        <f t="shared" si="2"/>
        <v>0</v>
      </c>
      <c r="AE11" s="11">
        <f t="shared" si="2"/>
        <v>2</v>
      </c>
      <c r="AF11" s="11">
        <f t="shared" si="2"/>
        <v>272</v>
      </c>
      <c r="AG11" s="11">
        <f t="shared" si="2"/>
        <v>98</v>
      </c>
      <c r="AH11" s="11">
        <f t="shared" si="2"/>
        <v>8</v>
      </c>
      <c r="AI11" s="11">
        <f t="shared" si="2"/>
        <v>12</v>
      </c>
      <c r="AJ11" s="11">
        <f t="shared" si="2"/>
        <v>0</v>
      </c>
      <c r="AK11" s="333">
        <f t="shared" si="2"/>
        <v>1</v>
      </c>
      <c r="AL11" s="12">
        <f>SUM(AB11:AK11)</f>
        <v>393</v>
      </c>
      <c r="AM11" s="12"/>
      <c r="AN11" s="1082">
        <f t="shared" ref="AN11:AW11" si="3">SUM(AN8:AN10)</f>
        <v>0</v>
      </c>
      <c r="AO11" s="1083">
        <f t="shared" si="3"/>
        <v>0</v>
      </c>
      <c r="AP11" s="1083">
        <f t="shared" si="3"/>
        <v>0</v>
      </c>
      <c r="AQ11" s="1083">
        <f t="shared" si="3"/>
        <v>2</v>
      </c>
      <c r="AR11" s="1083">
        <f t="shared" si="3"/>
        <v>278</v>
      </c>
      <c r="AS11" s="1083">
        <f t="shared" si="3"/>
        <v>72</v>
      </c>
      <c r="AT11" s="1083">
        <f t="shared" si="3"/>
        <v>18</v>
      </c>
      <c r="AU11" s="1083">
        <f t="shared" si="3"/>
        <v>0</v>
      </c>
      <c r="AV11" s="1083">
        <f t="shared" si="3"/>
        <v>0</v>
      </c>
      <c r="AW11" s="1084">
        <f t="shared" si="3"/>
        <v>0</v>
      </c>
      <c r="AX11" s="1081">
        <f>SUM(AN11:AW11)</f>
        <v>370</v>
      </c>
      <c r="AZ11" s="1199">
        <f t="shared" ref="AZ11:BI11" si="4">SUM(AZ8:AZ10)</f>
        <v>0</v>
      </c>
      <c r="BA11" s="1200">
        <f t="shared" si="4"/>
        <v>0</v>
      </c>
      <c r="BB11" s="1200">
        <f t="shared" si="4"/>
        <v>0</v>
      </c>
      <c r="BC11" s="1200">
        <f t="shared" si="4"/>
        <v>1</v>
      </c>
      <c r="BD11" s="1200">
        <f t="shared" si="4"/>
        <v>215</v>
      </c>
      <c r="BE11" s="1200">
        <f t="shared" si="4"/>
        <v>96</v>
      </c>
      <c r="BF11" s="1200">
        <f t="shared" si="4"/>
        <v>16</v>
      </c>
      <c r="BG11" s="1200">
        <f t="shared" si="4"/>
        <v>0</v>
      </c>
      <c r="BH11" s="1200">
        <f t="shared" si="4"/>
        <v>2</v>
      </c>
      <c r="BI11" s="1201">
        <f t="shared" si="4"/>
        <v>0</v>
      </c>
      <c r="BJ11" s="1198">
        <f>SUM(AZ11:BI11)</f>
        <v>330</v>
      </c>
    </row>
    <row r="12" spans="1:76" ht="9" customHeight="1" thickBot="1">
      <c r="A12" s="457"/>
      <c r="B12" s="413"/>
      <c r="C12" s="426"/>
      <c r="D12" s="12"/>
      <c r="E12" s="12"/>
      <c r="F12" s="12"/>
      <c r="G12" s="12"/>
      <c r="H12" s="12"/>
      <c r="I12" s="12"/>
      <c r="J12" s="12"/>
      <c r="K12" s="12"/>
      <c r="L12" s="12"/>
      <c r="M12" s="331"/>
      <c r="N12" s="12"/>
      <c r="O12" s="12"/>
      <c r="P12" s="330"/>
      <c r="Q12" s="12"/>
      <c r="R12" s="12"/>
      <c r="S12" s="12"/>
      <c r="T12" s="12"/>
      <c r="U12" s="12"/>
      <c r="V12" s="12"/>
      <c r="W12" s="12"/>
      <c r="X12" s="12"/>
      <c r="Y12" s="331"/>
      <c r="Z12" s="12"/>
      <c r="AA12" s="12"/>
      <c r="AB12" s="330"/>
      <c r="AC12" s="12"/>
      <c r="AD12" s="12"/>
      <c r="AE12" s="12"/>
      <c r="AF12" s="12"/>
      <c r="AG12" s="12"/>
      <c r="AH12" s="12"/>
      <c r="AI12" s="12"/>
      <c r="AJ12" s="12"/>
      <c r="AK12" s="331"/>
      <c r="AL12" s="12"/>
      <c r="AM12" s="12"/>
      <c r="AN12" s="1078"/>
      <c r="AO12" s="1079"/>
      <c r="AP12" s="1079"/>
      <c r="AQ12" s="1079"/>
      <c r="AR12" s="1079"/>
      <c r="AS12" s="1079"/>
      <c r="AT12" s="1079"/>
      <c r="AU12" s="1079"/>
      <c r="AV12" s="1079"/>
      <c r="AW12" s="1080"/>
      <c r="AX12" s="1081"/>
      <c r="AZ12" s="1195"/>
      <c r="BA12" s="1196"/>
      <c r="BB12" s="1196"/>
      <c r="BC12" s="1196"/>
      <c r="BD12" s="1196"/>
      <c r="BE12" s="1196"/>
      <c r="BF12" s="1196"/>
      <c r="BG12" s="1196"/>
      <c r="BH12" s="1196"/>
      <c r="BI12" s="1197"/>
      <c r="BJ12" s="1198"/>
    </row>
    <row r="13" spans="1:76">
      <c r="A13" s="1490" t="s">
        <v>271</v>
      </c>
      <c r="B13" s="438" t="s">
        <v>35</v>
      </c>
      <c r="C13" s="424" t="s">
        <v>92</v>
      </c>
      <c r="D13" s="12">
        <f>D8*'DATA - Awards Matrices'!$B$10</f>
        <v>0</v>
      </c>
      <c r="E13" s="12">
        <f>E8*'DATA - Awards Matrices'!$C$10</f>
        <v>0</v>
      </c>
      <c r="F13" s="12">
        <f>F8*'DATA - Awards Matrices'!$D$10</f>
        <v>0</v>
      </c>
      <c r="G13" s="12">
        <f>G8*'DATA - Awards Matrices'!$E$10</f>
        <v>14455</v>
      </c>
      <c r="H13" s="12">
        <f>H8*'DATA - Awards Matrices'!$F$10</f>
        <v>1122000</v>
      </c>
      <c r="I13" s="12">
        <f>I8*'DATA - Awards Matrices'!$G$10</f>
        <v>0</v>
      </c>
      <c r="J13" s="12">
        <f>J8*'DATA - Awards Matrices'!$H$10</f>
        <v>0</v>
      </c>
      <c r="K13" s="12">
        <f>K8*'DATA - Awards Matrices'!$I$10</f>
        <v>0</v>
      </c>
      <c r="L13" s="12">
        <f>L8*'DATA - Awards Matrices'!$J$10</f>
        <v>0</v>
      </c>
      <c r="M13" s="331">
        <f>M8*'DATA - Awards Matrices'!$K$10</f>
        <v>0</v>
      </c>
      <c r="N13" s="12"/>
      <c r="O13" s="12"/>
      <c r="P13" s="330">
        <f>P8*'DATA - Awards Matrices'!$B$10</f>
        <v>0</v>
      </c>
      <c r="Q13" s="12">
        <f>Q8*'DATA - Awards Matrices'!$C$10</f>
        <v>0</v>
      </c>
      <c r="R13" s="12">
        <f>R8*'DATA - Awards Matrices'!$D$10</f>
        <v>0</v>
      </c>
      <c r="S13" s="12">
        <f>S8*'DATA - Awards Matrices'!$E$10</f>
        <v>14455</v>
      </c>
      <c r="T13" s="12">
        <f>T8*'DATA - Awards Matrices'!$F$10</f>
        <v>1221000</v>
      </c>
      <c r="U13" s="12">
        <f>U8*'DATA - Awards Matrices'!$G$10</f>
        <v>0</v>
      </c>
      <c r="V13" s="12">
        <f>V8*'DATA - Awards Matrices'!$H$10</f>
        <v>0</v>
      </c>
      <c r="W13" s="12">
        <f>W8*'DATA - Awards Matrices'!$I$10</f>
        <v>0</v>
      </c>
      <c r="X13" s="12">
        <f>X8*'DATA - Awards Matrices'!$J$10</f>
        <v>0</v>
      </c>
      <c r="Y13" s="331">
        <f>Y8*'DATA - Awards Matrices'!$K$10</f>
        <v>0</v>
      </c>
      <c r="Z13" s="12"/>
      <c r="AA13" s="12"/>
      <c r="AB13" s="330">
        <f>AB8*'DATA - Awards Matrices'!$B$10</f>
        <v>0</v>
      </c>
      <c r="AC13" s="12">
        <f>AC8*'DATA - Awards Matrices'!$C$10</f>
        <v>0</v>
      </c>
      <c r="AD13" s="12">
        <f>AD8*'DATA - Awards Matrices'!$D$10</f>
        <v>0</v>
      </c>
      <c r="AE13" s="12">
        <f>AE8*'DATA - Awards Matrices'!$E$10</f>
        <v>28910</v>
      </c>
      <c r="AF13" s="12">
        <f>AF8*'DATA - Awards Matrices'!$F$10</f>
        <v>1419000</v>
      </c>
      <c r="AG13" s="12">
        <f>AG8*'DATA - Awards Matrices'!$G$10</f>
        <v>0</v>
      </c>
      <c r="AH13" s="12">
        <f>AH8*'DATA - Awards Matrices'!$H$10</f>
        <v>0</v>
      </c>
      <c r="AI13" s="12">
        <f>AI8*'DATA - Awards Matrices'!$I$10</f>
        <v>0</v>
      </c>
      <c r="AJ13" s="12">
        <f>AJ8*'DATA - Awards Matrices'!$J$10</f>
        <v>0</v>
      </c>
      <c r="AK13" s="331">
        <f>AK8*'DATA - Awards Matrices'!$K$10</f>
        <v>0</v>
      </c>
      <c r="AL13" s="12"/>
      <c r="AM13" s="12"/>
      <c r="AN13" s="1078">
        <f>AN8*'DATA - Awards Matrices'!$B$10</f>
        <v>0</v>
      </c>
      <c r="AO13" s="1079">
        <f>AO8*'DATA - Awards Matrices'!$C$10</f>
        <v>0</v>
      </c>
      <c r="AP13" s="1079">
        <f>AP8*'DATA - Awards Matrices'!$D$10</f>
        <v>0</v>
      </c>
      <c r="AQ13" s="1079">
        <f>AQ8*'DATA - Awards Matrices'!$E$10</f>
        <v>28910</v>
      </c>
      <c r="AR13" s="1079">
        <f>AR8*'DATA - Awards Matrices'!$F$10</f>
        <v>1848000</v>
      </c>
      <c r="AS13" s="1079">
        <f>AS8*'DATA - Awards Matrices'!$G$10</f>
        <v>0</v>
      </c>
      <c r="AT13" s="1079">
        <f>AT8*'DATA - Awards Matrices'!$H$10</f>
        <v>0</v>
      </c>
      <c r="AU13" s="1079">
        <f>AU8*'DATA - Awards Matrices'!$I$10</f>
        <v>0</v>
      </c>
      <c r="AV13" s="1079">
        <f>AV8*'DATA - Awards Matrices'!$J$10</f>
        <v>0</v>
      </c>
      <c r="AW13" s="1080">
        <f>AW8*'DATA - Awards Matrices'!$K$10</f>
        <v>0</v>
      </c>
      <c r="AX13" s="1081"/>
      <c r="AZ13" s="1195">
        <f>AZ8*'DATA - Awards Matrices'!$B$10</f>
        <v>0</v>
      </c>
      <c r="BA13" s="1196">
        <f>BA8*'DATA - Awards Matrices'!$C$10</f>
        <v>0</v>
      </c>
      <c r="BB13" s="1196">
        <f>BB8*'DATA - Awards Matrices'!$D$10</f>
        <v>0</v>
      </c>
      <c r="BC13" s="1196">
        <f>BC8*'DATA - Awards Matrices'!$E$10</f>
        <v>14455</v>
      </c>
      <c r="BD13" s="1196">
        <f>BD8*'DATA - Awards Matrices'!$F$10</f>
        <v>1287000</v>
      </c>
      <c r="BE13" s="1196">
        <f>BE8*'DATA - Awards Matrices'!$G$10</f>
        <v>0</v>
      </c>
      <c r="BF13" s="1196">
        <f>BF8*'DATA - Awards Matrices'!$H$10</f>
        <v>0</v>
      </c>
      <c r="BG13" s="1196">
        <f>BG8*'DATA - Awards Matrices'!$I$10</f>
        <v>0</v>
      </c>
      <c r="BH13" s="1196">
        <f>BH8*'DATA - Awards Matrices'!$J$10</f>
        <v>0</v>
      </c>
      <c r="BI13" s="1197">
        <f>BI8*'DATA - Awards Matrices'!$K$10</f>
        <v>0</v>
      </c>
      <c r="BJ13" s="1198"/>
      <c r="BM13" s="1182" t="s">
        <v>597</v>
      </c>
      <c r="BO13" s="1325" t="s">
        <v>596</v>
      </c>
    </row>
    <row r="14" spans="1:76">
      <c r="A14" s="1491"/>
      <c r="B14" s="439" t="s">
        <v>35</v>
      </c>
      <c r="C14" s="425" t="s">
        <v>91</v>
      </c>
      <c r="D14" s="12">
        <f>D9*'DATA - Awards Matrices'!$B$11</f>
        <v>0</v>
      </c>
      <c r="E14" s="12">
        <f>E9*'DATA - Awards Matrices'!$C$11</f>
        <v>0</v>
      </c>
      <c r="F14" s="12">
        <f>F9*'DATA - Awards Matrices'!$D$11</f>
        <v>0</v>
      </c>
      <c r="G14" s="12">
        <f>G9*'DATA - Awards Matrices'!$E$11</f>
        <v>0</v>
      </c>
      <c r="H14" s="12">
        <f>H9*'DATA - Awards Matrices'!$F$11</f>
        <v>1047706</v>
      </c>
      <c r="I14" s="12">
        <f>I9*'DATA - Awards Matrices'!$G$11</f>
        <v>616993</v>
      </c>
      <c r="J14" s="12">
        <f>J9*'DATA - Awards Matrices'!$H$11</f>
        <v>156808</v>
      </c>
      <c r="K14" s="12">
        <f>K9*'DATA - Awards Matrices'!$I$11</f>
        <v>0</v>
      </c>
      <c r="L14" s="12">
        <f>L9*'DATA - Awards Matrices'!$J$11</f>
        <v>0</v>
      </c>
      <c r="M14" s="331">
        <f>M9*'DATA - Awards Matrices'!$K$11</f>
        <v>0</v>
      </c>
      <c r="N14" s="12"/>
      <c r="O14" s="12"/>
      <c r="P14" s="330">
        <f>P9*'DATA - Awards Matrices'!$B$11</f>
        <v>0</v>
      </c>
      <c r="Q14" s="12">
        <f>Q9*'DATA - Awards Matrices'!$C$11</f>
        <v>0</v>
      </c>
      <c r="R14" s="12">
        <f>R9*'DATA - Awards Matrices'!$D$11</f>
        <v>0</v>
      </c>
      <c r="S14" s="12">
        <f>S9*'DATA - Awards Matrices'!$E$11</f>
        <v>0</v>
      </c>
      <c r="T14" s="12">
        <f>T9*'DATA - Awards Matrices'!$F$11</f>
        <v>1047706</v>
      </c>
      <c r="U14" s="12">
        <f>U9*'DATA - Awards Matrices'!$G$11</f>
        <v>569532</v>
      </c>
      <c r="V14" s="12">
        <f>V9*'DATA - Awards Matrices'!$H$11</f>
        <v>313616</v>
      </c>
      <c r="W14" s="12">
        <f>W9*'DATA - Awards Matrices'!$I$11</f>
        <v>0</v>
      </c>
      <c r="X14" s="12">
        <f>X9*'DATA - Awards Matrices'!$J$11</f>
        <v>0</v>
      </c>
      <c r="Y14" s="331">
        <f>Y9*'DATA - Awards Matrices'!$K$11</f>
        <v>0</v>
      </c>
      <c r="Z14" s="12"/>
      <c r="AA14" s="12"/>
      <c r="AB14" s="330">
        <f>AB9*'DATA - Awards Matrices'!$B$11</f>
        <v>0</v>
      </c>
      <c r="AC14" s="12">
        <f>AC9*'DATA - Awards Matrices'!$C$11</f>
        <v>0</v>
      </c>
      <c r="AD14" s="12">
        <f>AD9*'DATA - Awards Matrices'!$D$11</f>
        <v>0</v>
      </c>
      <c r="AE14" s="12">
        <f>AE9*'DATA - Awards Matrices'!$E$11</f>
        <v>0</v>
      </c>
      <c r="AF14" s="12">
        <f>AF9*'DATA - Awards Matrices'!$F$11</f>
        <v>619099</v>
      </c>
      <c r="AG14" s="12">
        <f>AG9*'DATA - Awards Matrices'!$G$11</f>
        <v>901759</v>
      </c>
      <c r="AH14" s="12">
        <f>AH9*'DATA - Awards Matrices'!$H$11</f>
        <v>156808</v>
      </c>
      <c r="AI14" s="12">
        <f>AI9*'DATA - Awards Matrices'!$I$11</f>
        <v>0</v>
      </c>
      <c r="AJ14" s="12">
        <f>AJ9*'DATA - Awards Matrices'!$J$11</f>
        <v>0</v>
      </c>
      <c r="AK14" s="331">
        <f>AK9*'DATA - Awards Matrices'!$K$11</f>
        <v>0</v>
      </c>
      <c r="AL14" s="12"/>
      <c r="AM14" s="12"/>
      <c r="AN14" s="1078">
        <f>AN9*'DATA - Awards Matrices'!$B$11</f>
        <v>0</v>
      </c>
      <c r="AO14" s="1079">
        <f>AO9*'DATA - Awards Matrices'!$C$11</f>
        <v>0</v>
      </c>
      <c r="AP14" s="1079">
        <f>AP9*'DATA - Awards Matrices'!$D$11</f>
        <v>0</v>
      </c>
      <c r="AQ14" s="1079">
        <f>AQ9*'DATA - Awards Matrices'!$E$11</f>
        <v>0</v>
      </c>
      <c r="AR14" s="1079">
        <f>AR9*'DATA - Awards Matrices'!$F$11</f>
        <v>952460</v>
      </c>
      <c r="AS14" s="1079">
        <f>AS9*'DATA - Awards Matrices'!$G$11</f>
        <v>474610</v>
      </c>
      <c r="AT14" s="1079">
        <f>AT9*'DATA - Awards Matrices'!$H$11</f>
        <v>470424</v>
      </c>
      <c r="AU14" s="1079">
        <f>AU9*'DATA - Awards Matrices'!$I$11</f>
        <v>0</v>
      </c>
      <c r="AV14" s="1079">
        <f>AV9*'DATA - Awards Matrices'!$J$11</f>
        <v>0</v>
      </c>
      <c r="AW14" s="1080">
        <f>AW9*'DATA - Awards Matrices'!$K$11</f>
        <v>0</v>
      </c>
      <c r="AX14" s="1081"/>
      <c r="AZ14" s="1195">
        <f>AZ9*'DATA - Awards Matrices'!$B$11</f>
        <v>0</v>
      </c>
      <c r="BA14" s="1196">
        <f>BA9*'DATA - Awards Matrices'!$C$11</f>
        <v>0</v>
      </c>
      <c r="BB14" s="1196">
        <f>BB9*'DATA - Awards Matrices'!$D$11</f>
        <v>0</v>
      </c>
      <c r="BC14" s="1196">
        <f>BC9*'DATA - Awards Matrices'!$E$11</f>
        <v>0</v>
      </c>
      <c r="BD14" s="1196">
        <f>BD9*'DATA - Awards Matrices'!$F$11</f>
        <v>1047706</v>
      </c>
      <c r="BE14" s="1196">
        <f>BE9*'DATA - Awards Matrices'!$G$11</f>
        <v>854298</v>
      </c>
      <c r="BF14" s="1196">
        <f>BF9*'DATA - Awards Matrices'!$H$11</f>
        <v>470424</v>
      </c>
      <c r="BG14" s="1196">
        <f>BG9*'DATA - Awards Matrices'!$I$11</f>
        <v>0</v>
      </c>
      <c r="BH14" s="1196">
        <f>BH9*'DATA - Awards Matrices'!$J$11</f>
        <v>0</v>
      </c>
      <c r="BI14" s="1197">
        <f>BI9*'DATA - Awards Matrices'!$K$11</f>
        <v>0</v>
      </c>
      <c r="BJ14" s="1198"/>
    </row>
    <row r="15" spans="1:76" ht="16" thickBot="1">
      <c r="A15" s="1492"/>
      <c r="B15" s="440" t="s">
        <v>35</v>
      </c>
      <c r="C15" s="426" t="s">
        <v>90</v>
      </c>
      <c r="D15" s="12">
        <f>D10*'DATA - Awards Matrices'!$B$12</f>
        <v>0</v>
      </c>
      <c r="E15" s="12">
        <f>E10*'DATA - Awards Matrices'!$C$12</f>
        <v>0</v>
      </c>
      <c r="F15" s="12">
        <f>F10*'DATA - Awards Matrices'!$D$12</f>
        <v>0</v>
      </c>
      <c r="G15" s="12">
        <f>G10*'DATA - Awards Matrices'!$E$12</f>
        <v>0</v>
      </c>
      <c r="H15" s="12">
        <f>H10*'DATA - Awards Matrices'!$F$12</f>
        <v>16121952</v>
      </c>
      <c r="I15" s="12">
        <f>I10*'DATA - Awards Matrices'!$G$12</f>
        <v>5425290</v>
      </c>
      <c r="J15" s="12">
        <f>J10*'DATA - Awards Matrices'!$H$12</f>
        <v>2068245</v>
      </c>
      <c r="K15" s="12">
        <f>K10*'DATA - Awards Matrices'!$I$12</f>
        <v>0</v>
      </c>
      <c r="L15" s="12">
        <f>L10*'DATA - Awards Matrices'!$J$12</f>
        <v>33074</v>
      </c>
      <c r="M15" s="331">
        <f>M10*'DATA - Awards Matrices'!$K$12</f>
        <v>0</v>
      </c>
      <c r="N15" s="12" t="s">
        <v>277</v>
      </c>
      <c r="O15" s="12"/>
      <c r="P15" s="330">
        <f>P10*'DATA - Awards Matrices'!$B$12</f>
        <v>0</v>
      </c>
      <c r="Q15" s="12">
        <f>Q10*'DATA - Awards Matrices'!$C$12</f>
        <v>0</v>
      </c>
      <c r="R15" s="12">
        <f>R10*'DATA - Awards Matrices'!$D$12</f>
        <v>0</v>
      </c>
      <c r="S15" s="12">
        <f>S10*'DATA - Awards Matrices'!$E$12</f>
        <v>0</v>
      </c>
      <c r="T15" s="12">
        <f>T10*'DATA - Awards Matrices'!$F$12</f>
        <v>15075072</v>
      </c>
      <c r="U15" s="12">
        <f>U10*'DATA - Awards Matrices'!$G$12</f>
        <v>5286180</v>
      </c>
      <c r="V15" s="12">
        <f>V10*'DATA - Awards Matrices'!$H$12</f>
        <v>2757660</v>
      </c>
      <c r="W15" s="12">
        <f>W10*'DATA - Awards Matrices'!$I$12</f>
        <v>0</v>
      </c>
      <c r="X15" s="12">
        <f>X10*'DATA - Awards Matrices'!$J$12</f>
        <v>0</v>
      </c>
      <c r="Y15" s="331">
        <f>Y10*'DATA - Awards Matrices'!$K$12</f>
        <v>0</v>
      </c>
      <c r="Z15" s="12" t="s">
        <v>277</v>
      </c>
      <c r="AA15" s="12"/>
      <c r="AB15" s="330">
        <f>AB10*'DATA - Awards Matrices'!$B$12</f>
        <v>0</v>
      </c>
      <c r="AC15" s="12">
        <f>AC10*'DATA - Awards Matrices'!$C$12</f>
        <v>0</v>
      </c>
      <c r="AD15" s="12">
        <f>AD10*'DATA - Awards Matrices'!$D$12</f>
        <v>0</v>
      </c>
      <c r="AE15" s="12">
        <f>AE10*'DATA - Awards Matrices'!$E$12</f>
        <v>0</v>
      </c>
      <c r="AF15" s="12">
        <f>AF10*'DATA - Awards Matrices'!$F$12</f>
        <v>15075072</v>
      </c>
      <c r="AG15" s="12">
        <f>AG10*'DATA - Awards Matrices'!$G$12</f>
        <v>5494845</v>
      </c>
      <c r="AH15" s="12">
        <f>AH10*'DATA - Awards Matrices'!$H$12</f>
        <v>1608635</v>
      </c>
      <c r="AI15" s="12">
        <f>AI10*'DATA - Awards Matrices'!$I$12</f>
        <v>2757660</v>
      </c>
      <c r="AJ15" s="12">
        <f>AJ10*'DATA - Awards Matrices'!$J$12</f>
        <v>0</v>
      </c>
      <c r="AK15" s="331">
        <f>AK10*'DATA - Awards Matrices'!$K$12</f>
        <v>40723</v>
      </c>
      <c r="AL15" s="12" t="s">
        <v>277</v>
      </c>
      <c r="AM15" s="12"/>
      <c r="AN15" s="1078">
        <f>AN10*'DATA - Awards Matrices'!$B$12</f>
        <v>0</v>
      </c>
      <c r="AO15" s="1079">
        <f>AO10*'DATA - Awards Matrices'!$C$12</f>
        <v>0</v>
      </c>
      <c r="AP15" s="1079">
        <f>AP10*'DATA - Awards Matrices'!$D$12</f>
        <v>0</v>
      </c>
      <c r="AQ15" s="1079">
        <f>AQ10*'DATA - Awards Matrices'!$E$12</f>
        <v>0</v>
      </c>
      <c r="AR15" s="1079">
        <f>AR10*'DATA - Awards Matrices'!$F$12</f>
        <v>14097984</v>
      </c>
      <c r="AS15" s="1079">
        <f>AS10*'DATA - Awards Matrices'!$G$12</f>
        <v>4312410</v>
      </c>
      <c r="AT15" s="1079">
        <f>AT10*'DATA - Awards Matrices'!$H$12</f>
        <v>3447075</v>
      </c>
      <c r="AU15" s="1079">
        <f>AU10*'DATA - Awards Matrices'!$I$12</f>
        <v>0</v>
      </c>
      <c r="AV15" s="1079">
        <f>AV10*'DATA - Awards Matrices'!$J$12</f>
        <v>0</v>
      </c>
      <c r="AW15" s="1080">
        <f>AW10*'DATA - Awards Matrices'!$K$12</f>
        <v>0</v>
      </c>
      <c r="AX15" s="1081" t="s">
        <v>277</v>
      </c>
      <c r="AZ15" s="1195">
        <f>AZ10*'DATA - Awards Matrices'!$B$12</f>
        <v>0</v>
      </c>
      <c r="BA15" s="1196">
        <f>BA10*'DATA - Awards Matrices'!$C$12</f>
        <v>0</v>
      </c>
      <c r="BB15" s="1196">
        <f>BB10*'DATA - Awards Matrices'!$D$12</f>
        <v>0</v>
      </c>
      <c r="BC15" s="1196">
        <f>BC10*'DATA - Awards Matrices'!$E$12</f>
        <v>0</v>
      </c>
      <c r="BD15" s="1196">
        <f>BD10*'DATA - Awards Matrices'!$F$12</f>
        <v>10747968</v>
      </c>
      <c r="BE15" s="1196">
        <f>BE10*'DATA - Awards Matrices'!$G$12</f>
        <v>5425290</v>
      </c>
      <c r="BF15" s="1196">
        <f>BF10*'DATA - Awards Matrices'!$H$12</f>
        <v>2987465</v>
      </c>
      <c r="BG15" s="1196">
        <f>BG10*'DATA - Awards Matrices'!$I$12</f>
        <v>0</v>
      </c>
      <c r="BH15" s="1196">
        <f>BH10*'DATA - Awards Matrices'!$J$12</f>
        <v>33074</v>
      </c>
      <c r="BI15" s="1197">
        <f>BI10*'DATA - Awards Matrices'!$K$12</f>
        <v>0</v>
      </c>
      <c r="BJ15" s="1198" t="s">
        <v>277</v>
      </c>
      <c r="BO15" s="1325" t="s">
        <v>590</v>
      </c>
      <c r="BP15" s="1325" t="s">
        <v>591</v>
      </c>
      <c r="BQ15" s="1325" t="s">
        <v>592</v>
      </c>
      <c r="BR15" s="1325" t="s">
        <v>593</v>
      </c>
      <c r="BS15" s="1325" t="s">
        <v>594</v>
      </c>
      <c r="BT15" s="1325" t="s">
        <v>595</v>
      </c>
    </row>
    <row r="16" spans="1:76" ht="33" thickBot="1">
      <c r="A16" s="458" t="s">
        <v>272</v>
      </c>
      <c r="B16" s="440" t="str">
        <f>B10</f>
        <v>NMT</v>
      </c>
      <c r="C16" s="426"/>
      <c r="D16" s="335">
        <f t="shared" ref="D16:M16" si="5">SUM(D13:D15)</f>
        <v>0</v>
      </c>
      <c r="E16" s="335">
        <f t="shared" si="5"/>
        <v>0</v>
      </c>
      <c r="F16" s="335">
        <f t="shared" si="5"/>
        <v>0</v>
      </c>
      <c r="G16" s="335">
        <f t="shared" si="5"/>
        <v>14455</v>
      </c>
      <c r="H16" s="335">
        <f t="shared" si="5"/>
        <v>18291658</v>
      </c>
      <c r="I16" s="335">
        <f t="shared" si="5"/>
        <v>6042283</v>
      </c>
      <c r="J16" s="335">
        <f t="shared" si="5"/>
        <v>2225053</v>
      </c>
      <c r="K16" s="335">
        <f t="shared" si="5"/>
        <v>0</v>
      </c>
      <c r="L16" s="335">
        <f t="shared" si="5"/>
        <v>33074</v>
      </c>
      <c r="M16" s="336">
        <f t="shared" si="5"/>
        <v>0</v>
      </c>
      <c r="N16" s="415">
        <f>SUM(D16:M16)/'DATA - Awards Matrices'!$L$12</f>
        <v>103.13687391961538</v>
      </c>
      <c r="O16" s="415"/>
      <c r="P16" s="334">
        <f t="shared" ref="P16:Y16" si="6">SUM(P13:P15)</f>
        <v>0</v>
      </c>
      <c r="Q16" s="335">
        <f t="shared" si="6"/>
        <v>0</v>
      </c>
      <c r="R16" s="335">
        <f t="shared" si="6"/>
        <v>0</v>
      </c>
      <c r="S16" s="335">
        <f t="shared" si="6"/>
        <v>14455</v>
      </c>
      <c r="T16" s="335">
        <f t="shared" si="6"/>
        <v>17343778</v>
      </c>
      <c r="U16" s="335">
        <f t="shared" si="6"/>
        <v>5855712</v>
      </c>
      <c r="V16" s="335">
        <f t="shared" si="6"/>
        <v>3071276</v>
      </c>
      <c r="W16" s="335">
        <f t="shared" si="6"/>
        <v>0</v>
      </c>
      <c r="X16" s="335">
        <f t="shared" si="6"/>
        <v>0</v>
      </c>
      <c r="Y16" s="336">
        <f t="shared" si="6"/>
        <v>0</v>
      </c>
      <c r="Z16" s="415">
        <f>SUM(P16:Y16)/'DATA - Awards Matrices'!$L$12</f>
        <v>101.89138671844596</v>
      </c>
      <c r="AA16" s="415"/>
      <c r="AB16" s="334">
        <f t="shared" ref="AB16:AK16" si="7">SUM(AB13:AB15)</f>
        <v>0</v>
      </c>
      <c r="AC16" s="335">
        <f t="shared" si="7"/>
        <v>0</v>
      </c>
      <c r="AD16" s="335">
        <f t="shared" si="7"/>
        <v>0</v>
      </c>
      <c r="AE16" s="335">
        <f t="shared" si="7"/>
        <v>28910</v>
      </c>
      <c r="AF16" s="335">
        <f t="shared" si="7"/>
        <v>17113171</v>
      </c>
      <c r="AG16" s="335">
        <f t="shared" si="7"/>
        <v>6396604</v>
      </c>
      <c r="AH16" s="335">
        <f t="shared" si="7"/>
        <v>1765443</v>
      </c>
      <c r="AI16" s="335">
        <f t="shared" si="7"/>
        <v>2757660</v>
      </c>
      <c r="AJ16" s="335">
        <f t="shared" si="7"/>
        <v>0</v>
      </c>
      <c r="AK16" s="336">
        <f t="shared" si="7"/>
        <v>40723</v>
      </c>
      <c r="AL16" s="415">
        <f>SUM(AB16:AK16)/'DATA - Awards Matrices'!$L$12</f>
        <v>108.93588515235923</v>
      </c>
      <c r="AM16" s="415"/>
      <c r="AN16" s="1085">
        <f t="shared" ref="AN16:AW16" si="8">SUM(AN13:AN15)</f>
        <v>0</v>
      </c>
      <c r="AO16" s="1086">
        <f t="shared" si="8"/>
        <v>0</v>
      </c>
      <c r="AP16" s="1086">
        <f t="shared" si="8"/>
        <v>0</v>
      </c>
      <c r="AQ16" s="1086">
        <f t="shared" si="8"/>
        <v>28910</v>
      </c>
      <c r="AR16" s="1086">
        <f t="shared" si="8"/>
        <v>16898444</v>
      </c>
      <c r="AS16" s="1086">
        <f t="shared" si="8"/>
        <v>4787020</v>
      </c>
      <c r="AT16" s="1086">
        <f t="shared" si="8"/>
        <v>3917499</v>
      </c>
      <c r="AU16" s="1086">
        <f t="shared" si="8"/>
        <v>0</v>
      </c>
      <c r="AV16" s="1086">
        <f t="shared" si="8"/>
        <v>0</v>
      </c>
      <c r="AW16" s="1087">
        <f t="shared" si="8"/>
        <v>0</v>
      </c>
      <c r="AX16" s="1088">
        <f>SUM(AN16:AW16)/'DATA - Awards Matrices'!$L$12</f>
        <v>99.358764537726103</v>
      </c>
      <c r="AZ16" s="1202">
        <f t="shared" ref="AZ16:BI16" si="9">SUM(AZ13:AZ15)</f>
        <v>0</v>
      </c>
      <c r="BA16" s="1203">
        <f t="shared" si="9"/>
        <v>0</v>
      </c>
      <c r="BB16" s="1203">
        <f t="shared" si="9"/>
        <v>0</v>
      </c>
      <c r="BC16" s="1203">
        <f t="shared" si="9"/>
        <v>14455</v>
      </c>
      <c r="BD16" s="1203">
        <f t="shared" si="9"/>
        <v>13082674</v>
      </c>
      <c r="BE16" s="1203">
        <f t="shared" si="9"/>
        <v>6279588</v>
      </c>
      <c r="BF16" s="1203">
        <f t="shared" si="9"/>
        <v>3457889</v>
      </c>
      <c r="BG16" s="1203">
        <f t="shared" si="9"/>
        <v>0</v>
      </c>
      <c r="BH16" s="1203">
        <f t="shared" si="9"/>
        <v>33074</v>
      </c>
      <c r="BI16" s="1204">
        <f t="shared" si="9"/>
        <v>0</v>
      </c>
      <c r="BJ16" s="1205">
        <f>SUM(AZ16:BI16)/'DATA - Awards Matrices'!$L$12</f>
        <v>88.643714512945209</v>
      </c>
      <c r="BM16" s="1303">
        <f>MAX(SUM(P16:Y16),SUM(AB16:AK16),SUM(AN16:AW16),SUM(D16:M16),SUM(AZ16:BI16))*0.9</f>
        <v>25292259.900000002</v>
      </c>
      <c r="BO16" s="1329">
        <f>SUM(P16:Y16)</f>
        <v>26285221</v>
      </c>
      <c r="BP16" s="1329">
        <f>SUM(AB16:AK16)</f>
        <v>28102511</v>
      </c>
      <c r="BQ16" s="1330">
        <f>SUM(AN16:AW16)</f>
        <v>25631873</v>
      </c>
      <c r="BR16" s="1329">
        <f>SUM(AZ16:BI16)</f>
        <v>22867680</v>
      </c>
      <c r="BS16" s="1329">
        <f>AVERAGE(BO16:BQ16)</f>
        <v>26673201.666666668</v>
      </c>
      <c r="BT16" s="1330">
        <f>AVERAGE(BP16:BR16)</f>
        <v>25534021.333333332</v>
      </c>
    </row>
    <row r="17" spans="1:97" ht="46.5" customHeight="1" thickBot="1">
      <c r="A17" s="428"/>
      <c r="B17" s="429"/>
      <c r="C17" s="430"/>
      <c r="D17" s="431"/>
      <c r="E17" s="432"/>
      <c r="F17" s="432"/>
      <c r="G17" s="432"/>
      <c r="H17" s="432"/>
      <c r="I17" s="432"/>
      <c r="J17" s="432"/>
      <c r="K17" s="432"/>
      <c r="L17" s="432"/>
      <c r="M17" s="433"/>
      <c r="N17" s="434"/>
      <c r="O17" s="434"/>
      <c r="P17" s="431"/>
      <c r="Q17" s="432"/>
      <c r="R17" s="432"/>
      <c r="S17" s="432"/>
      <c r="T17" s="432"/>
      <c r="U17" s="432"/>
      <c r="V17" s="432"/>
      <c r="W17" s="432"/>
      <c r="X17" s="432"/>
      <c r="Y17" s="433"/>
      <c r="Z17" s="434"/>
      <c r="AA17" s="434"/>
      <c r="AB17" s="431"/>
      <c r="AC17" s="432"/>
      <c r="AD17" s="432"/>
      <c r="AE17" s="432"/>
      <c r="AF17" s="432"/>
      <c r="AG17" s="432"/>
      <c r="AH17" s="432"/>
      <c r="AI17" s="432"/>
      <c r="AJ17" s="432"/>
      <c r="AK17" s="433"/>
      <c r="AL17" s="434"/>
      <c r="AM17" s="434"/>
      <c r="AN17" s="1089"/>
      <c r="AO17" s="1090"/>
      <c r="AP17" s="1090"/>
      <c r="AQ17" s="1090"/>
      <c r="AR17" s="1090"/>
      <c r="AS17" s="1090"/>
      <c r="AT17" s="1090"/>
      <c r="AU17" s="1090"/>
      <c r="AV17" s="1090"/>
      <c r="AW17" s="1091"/>
      <c r="AX17" s="1092"/>
      <c r="AZ17" s="1206"/>
      <c r="BA17" s="1207"/>
      <c r="BB17" s="1207"/>
      <c r="BC17" s="1207"/>
      <c r="BD17" s="1207"/>
      <c r="BE17" s="1207"/>
      <c r="BF17" s="1207"/>
      <c r="BG17" s="1207"/>
      <c r="BH17" s="1207"/>
      <c r="BI17" s="1208"/>
      <c r="BJ17" s="1209"/>
      <c r="BN17" s="1305"/>
      <c r="BY17" s="1266"/>
      <c r="BZ17" s="1266"/>
      <c r="CA17" s="1266"/>
      <c r="CB17" s="1266"/>
      <c r="CC17" s="1266"/>
      <c r="CD17" s="1266"/>
      <c r="CE17" s="1266"/>
      <c r="CF17" s="1266"/>
      <c r="CG17" s="1266"/>
      <c r="CH17" s="1266"/>
      <c r="CI17" s="1266"/>
      <c r="CJ17" s="1266"/>
      <c r="CK17" s="1266"/>
      <c r="CL17" s="1266"/>
      <c r="CM17" s="1266"/>
      <c r="CN17" s="1266"/>
      <c r="CO17" s="1266"/>
      <c r="CP17" s="1266"/>
      <c r="CQ17" s="1266"/>
      <c r="CR17" s="1266"/>
      <c r="CS17" s="1266"/>
    </row>
    <row r="18" spans="1:97" ht="15" customHeight="1">
      <c r="A18" s="1487" t="s">
        <v>270</v>
      </c>
      <c r="B18" s="274" t="str">
        <f>'RAW DATA-Awards'!B10</f>
        <v>NMSU</v>
      </c>
      <c r="C18" s="424" t="str">
        <f>'RAW DATA-Awards'!C10</f>
        <v>1</v>
      </c>
      <c r="D18" s="407">
        <f>'RAW DATA-Awards'!D10</f>
        <v>0</v>
      </c>
      <c r="E18" s="408">
        <f>'RAW DATA-Awards'!E10</f>
        <v>0</v>
      </c>
      <c r="F18" s="408">
        <f>'RAW DATA-Awards'!F10</f>
        <v>0</v>
      </c>
      <c r="G18" s="408">
        <f>'RAW DATA-Awards'!G10</f>
        <v>21</v>
      </c>
      <c r="H18" s="408">
        <f>'RAW DATA-Awards'!H10</f>
        <v>1539</v>
      </c>
      <c r="I18" s="408">
        <f>'RAW DATA-Awards'!I10</f>
        <v>474</v>
      </c>
      <c r="J18" s="408">
        <f>'RAW DATA-Awards'!J10</f>
        <v>45</v>
      </c>
      <c r="K18" s="408">
        <f>'RAW DATA-Awards'!K10</f>
        <v>0</v>
      </c>
      <c r="L18" s="408">
        <f>'RAW DATA-Awards'!L10</f>
        <v>19</v>
      </c>
      <c r="M18" s="409">
        <f>'RAW DATA-Awards'!M10</f>
        <v>2</v>
      </c>
      <c r="N18" s="408"/>
      <c r="O18" s="408"/>
      <c r="P18" s="407">
        <f>'RAW DATA-Awards'!N10</f>
        <v>0</v>
      </c>
      <c r="Q18" s="408">
        <f>'RAW DATA-Awards'!O10</f>
        <v>0</v>
      </c>
      <c r="R18" s="408">
        <f>'RAW DATA-Awards'!P10</f>
        <v>0</v>
      </c>
      <c r="S18" s="408">
        <f>'RAW DATA-Awards'!Q10</f>
        <v>16</v>
      </c>
      <c r="T18" s="408">
        <f>'RAW DATA-Awards'!R10</f>
        <v>1466</v>
      </c>
      <c r="U18" s="408">
        <f>'RAW DATA-Awards'!S10</f>
        <v>429</v>
      </c>
      <c r="V18" s="408">
        <f>'RAW DATA-Awards'!T10</f>
        <v>61</v>
      </c>
      <c r="W18" s="408">
        <f>'RAW DATA-Awards'!U10</f>
        <v>0</v>
      </c>
      <c r="X18" s="408">
        <f>'RAW DATA-Awards'!V10</f>
        <v>21</v>
      </c>
      <c r="Y18" s="409">
        <f>'RAW DATA-Awards'!W10</f>
        <v>5</v>
      </c>
      <c r="Z18" s="408"/>
      <c r="AA18" s="408"/>
      <c r="AB18" s="407">
        <f>'RAW DATA-Awards'!X10</f>
        <v>0</v>
      </c>
      <c r="AC18" s="408">
        <f>'RAW DATA-Awards'!Y10</f>
        <v>0</v>
      </c>
      <c r="AD18" s="408">
        <f>'RAW DATA-Awards'!Z10</f>
        <v>0</v>
      </c>
      <c r="AE18" s="408">
        <f>'RAW DATA-Awards'!AA10</f>
        <v>8</v>
      </c>
      <c r="AF18" s="408">
        <f>'RAW DATA-Awards'!AB10</f>
        <v>1478</v>
      </c>
      <c r="AG18" s="408">
        <f>'RAW DATA-Awards'!AC10</f>
        <v>434</v>
      </c>
      <c r="AH18" s="408">
        <f>'RAW DATA-Awards'!AD10</f>
        <v>55</v>
      </c>
      <c r="AI18" s="408">
        <f>'RAW DATA-Awards'!AE10</f>
        <v>0</v>
      </c>
      <c r="AJ18" s="408">
        <f>'RAW DATA-Awards'!AF10</f>
        <v>28</v>
      </c>
      <c r="AK18" s="409">
        <f>'RAW DATA-Awards'!AG10</f>
        <v>1</v>
      </c>
      <c r="AL18" s="408"/>
      <c r="AM18" s="408"/>
      <c r="AN18" s="1074">
        <f>'RAW DATA-Awards'!AH10</f>
        <v>0</v>
      </c>
      <c r="AO18" s="1075">
        <f>'RAW DATA-Awards'!AI10</f>
        <v>0</v>
      </c>
      <c r="AP18" s="1075">
        <f>'RAW DATA-Awards'!AJ10</f>
        <v>0</v>
      </c>
      <c r="AQ18" s="1075">
        <f>'RAW DATA-Awards'!AK10</f>
        <v>3</v>
      </c>
      <c r="AR18" s="1075">
        <f>'RAW DATA-Awards'!AL10</f>
        <v>1415</v>
      </c>
      <c r="AS18" s="1075">
        <f>'RAW DATA-Awards'!AM10</f>
        <v>431</v>
      </c>
      <c r="AT18" s="1075">
        <f>'RAW DATA-Awards'!AN10</f>
        <v>74</v>
      </c>
      <c r="AU18" s="1075">
        <f>'RAW DATA-Awards'!AO10</f>
        <v>0</v>
      </c>
      <c r="AV18" s="1075">
        <f>'RAW DATA-Awards'!AP10</f>
        <v>19</v>
      </c>
      <c r="AW18" s="1076">
        <f>'RAW DATA-Awards'!AQ10</f>
        <v>7</v>
      </c>
      <c r="AX18" s="1077"/>
      <c r="AZ18" s="1191">
        <f>'RAW DATA-Awards'!AR10</f>
        <v>0</v>
      </c>
      <c r="BA18" s="1192">
        <f>'RAW DATA-Awards'!AS10</f>
        <v>0</v>
      </c>
      <c r="BB18" s="1192">
        <f>'RAW DATA-Awards'!AT10</f>
        <v>0</v>
      </c>
      <c r="BC18" s="1192">
        <f>'RAW DATA-Awards'!AU10</f>
        <v>2</v>
      </c>
      <c r="BD18" s="1192">
        <f>'RAW DATA-Awards'!AV10</f>
        <v>1377</v>
      </c>
      <c r="BE18" s="1192">
        <f>'RAW DATA-Awards'!AW10</f>
        <v>409</v>
      </c>
      <c r="BF18" s="1192">
        <f>'RAW DATA-Awards'!AX10</f>
        <v>34</v>
      </c>
      <c r="BG18" s="1192">
        <f>'RAW DATA-Awards'!AY10</f>
        <v>0</v>
      </c>
      <c r="BH18" s="1192">
        <f>'RAW DATA-Awards'!AZ10</f>
        <v>34</v>
      </c>
      <c r="BI18" s="1193">
        <f>'RAW DATA-Awards'!BA10</f>
        <v>4</v>
      </c>
      <c r="BJ18" s="1194"/>
      <c r="BN18" s="1305"/>
      <c r="BO18" s="1328">
        <f>AZ18*'DATA - Awards Matrices'!B$10</f>
        <v>0</v>
      </c>
      <c r="BP18" s="1328">
        <f>BA18*'DATA - Awards Matrices'!C$10</f>
        <v>0</v>
      </c>
      <c r="BQ18" s="1328">
        <f>BB18*'DATA - Awards Matrices'!D$10</f>
        <v>0</v>
      </c>
      <c r="BR18" s="1328">
        <f>BC18*'DATA - Awards Matrices'!E$10</f>
        <v>28910</v>
      </c>
      <c r="BS18" s="1328">
        <f>BD18*'DATA - Awards Matrices'!F$10</f>
        <v>45441000</v>
      </c>
      <c r="BT18" s="1328">
        <f>BE18*'DATA - Awards Matrices'!G$10</f>
        <v>13451192</v>
      </c>
      <c r="BU18" s="1328">
        <f>BF18*'DATA - Awards Matrices'!H$10</f>
        <v>3694406</v>
      </c>
      <c r="BV18" s="1328">
        <f>BG18*'DATA - Awards Matrices'!I$10</f>
        <v>0</v>
      </c>
      <c r="BW18" s="1328">
        <f>BH18*'DATA - Awards Matrices'!J$10</f>
        <v>265846</v>
      </c>
      <c r="BX18" s="1328">
        <f>BI18*'DATA - Awards Matrices'!K$10</f>
        <v>77024</v>
      </c>
      <c r="BY18" s="1266"/>
      <c r="BZ18" s="1266"/>
      <c r="CA18" s="1266"/>
      <c r="CB18" s="1266"/>
      <c r="CC18" s="1266"/>
      <c r="CD18" s="1266"/>
      <c r="CE18" s="1266"/>
      <c r="CF18" s="1266"/>
      <c r="CG18" s="1266"/>
      <c r="CH18" s="1266"/>
      <c r="CI18" s="1266"/>
      <c r="CJ18" s="1266"/>
      <c r="CK18" s="1266"/>
      <c r="CL18" s="1266"/>
      <c r="CM18" s="1266"/>
      <c r="CN18" s="1266"/>
      <c r="CO18" s="1266"/>
      <c r="CP18" s="1266"/>
      <c r="CQ18" s="1266"/>
      <c r="CR18" s="1266"/>
      <c r="CS18" s="1266"/>
    </row>
    <row r="19" spans="1:97">
      <c r="A19" s="1488"/>
      <c r="B19" s="1266" t="str">
        <f>'RAW DATA-Awards'!B11</f>
        <v>NMSU</v>
      </c>
      <c r="C19" s="425" t="str">
        <f>'RAW DATA-Awards'!C11</f>
        <v>2</v>
      </c>
      <c r="D19" s="330">
        <f>'RAW DATA-Awards'!D11</f>
        <v>0</v>
      </c>
      <c r="E19" s="12">
        <f>'RAW DATA-Awards'!E11</f>
        <v>0</v>
      </c>
      <c r="F19" s="12">
        <f>'RAW DATA-Awards'!F11</f>
        <v>0</v>
      </c>
      <c r="G19" s="12">
        <f>'RAW DATA-Awards'!G11</f>
        <v>0</v>
      </c>
      <c r="H19" s="12">
        <f>'RAW DATA-Awards'!H11</f>
        <v>488</v>
      </c>
      <c r="I19" s="12">
        <f>'RAW DATA-Awards'!I11</f>
        <v>108</v>
      </c>
      <c r="J19" s="12">
        <f>'RAW DATA-Awards'!J11</f>
        <v>26</v>
      </c>
      <c r="K19" s="12">
        <f>'RAW DATA-Awards'!K11</f>
        <v>0</v>
      </c>
      <c r="L19" s="12">
        <f>'RAW DATA-Awards'!L11</f>
        <v>2</v>
      </c>
      <c r="M19" s="331">
        <f>'RAW DATA-Awards'!M11</f>
        <v>5</v>
      </c>
      <c r="N19" s="12"/>
      <c r="O19" s="12"/>
      <c r="P19" s="330">
        <f>'RAW DATA-Awards'!N11</f>
        <v>0</v>
      </c>
      <c r="Q19" s="12">
        <f>'RAW DATA-Awards'!O11</f>
        <v>0</v>
      </c>
      <c r="R19" s="12">
        <f>'RAW DATA-Awards'!P11</f>
        <v>0</v>
      </c>
      <c r="S19" s="12">
        <f>'RAW DATA-Awards'!Q11</f>
        <v>0</v>
      </c>
      <c r="T19" s="12">
        <f>'RAW DATA-Awards'!R11</f>
        <v>478</v>
      </c>
      <c r="U19" s="12">
        <f>'RAW DATA-Awards'!S11</f>
        <v>121</v>
      </c>
      <c r="V19" s="12">
        <f>'RAW DATA-Awards'!T11</f>
        <v>42</v>
      </c>
      <c r="W19" s="12">
        <f>'RAW DATA-Awards'!U11</f>
        <v>0</v>
      </c>
      <c r="X19" s="12">
        <f>'RAW DATA-Awards'!V11</f>
        <v>3</v>
      </c>
      <c r="Y19" s="331">
        <f>'RAW DATA-Awards'!W11</f>
        <v>3</v>
      </c>
      <c r="Z19" s="12"/>
      <c r="AA19" s="12"/>
      <c r="AB19" s="330">
        <f>'RAW DATA-Awards'!X11</f>
        <v>0</v>
      </c>
      <c r="AC19" s="12">
        <f>'RAW DATA-Awards'!Y11</f>
        <v>0</v>
      </c>
      <c r="AD19" s="12">
        <f>'RAW DATA-Awards'!Z11</f>
        <v>0</v>
      </c>
      <c r="AE19" s="12">
        <f>'RAW DATA-Awards'!AA11</f>
        <v>0</v>
      </c>
      <c r="AF19" s="12">
        <f>'RAW DATA-Awards'!AB11</f>
        <v>442</v>
      </c>
      <c r="AG19" s="12">
        <f>'RAW DATA-Awards'!AC11</f>
        <v>120</v>
      </c>
      <c r="AH19" s="12">
        <f>'RAW DATA-Awards'!AD11</f>
        <v>41</v>
      </c>
      <c r="AI19" s="12">
        <f>'RAW DATA-Awards'!AE11</f>
        <v>0</v>
      </c>
      <c r="AJ19" s="12">
        <f>'RAW DATA-Awards'!AF11</f>
        <v>3</v>
      </c>
      <c r="AK19" s="331">
        <f>'RAW DATA-Awards'!AG11</f>
        <v>4</v>
      </c>
      <c r="AL19" s="12"/>
      <c r="AM19" s="12"/>
      <c r="AN19" s="1078">
        <f>'RAW DATA-Awards'!AH11</f>
        <v>0</v>
      </c>
      <c r="AO19" s="1079">
        <f>'RAW DATA-Awards'!AI11</f>
        <v>0</v>
      </c>
      <c r="AP19" s="1079">
        <f>'RAW DATA-Awards'!AJ11</f>
        <v>0</v>
      </c>
      <c r="AQ19" s="1079">
        <f>'RAW DATA-Awards'!AK11</f>
        <v>0</v>
      </c>
      <c r="AR19" s="1079">
        <f>'RAW DATA-Awards'!AL11</f>
        <v>476</v>
      </c>
      <c r="AS19" s="1079">
        <f>'RAW DATA-Awards'!AM11</f>
        <v>106</v>
      </c>
      <c r="AT19" s="1079">
        <f>'RAW DATA-Awards'!AN11</f>
        <v>33</v>
      </c>
      <c r="AU19" s="1079">
        <f>'RAW DATA-Awards'!AO11</f>
        <v>0</v>
      </c>
      <c r="AV19" s="1079">
        <f>'RAW DATA-Awards'!AP11</f>
        <v>5</v>
      </c>
      <c r="AW19" s="1080">
        <f>'RAW DATA-Awards'!AQ11</f>
        <v>3</v>
      </c>
      <c r="AX19" s="1081"/>
      <c r="AZ19" s="1195">
        <f>'RAW DATA-Awards'!AR11</f>
        <v>0</v>
      </c>
      <c r="BA19" s="1196">
        <f>'RAW DATA-Awards'!AS11</f>
        <v>0</v>
      </c>
      <c r="BB19" s="1196">
        <f>'RAW DATA-Awards'!AT11</f>
        <v>0</v>
      </c>
      <c r="BC19" s="1196">
        <f>'RAW DATA-Awards'!AU11</f>
        <v>0</v>
      </c>
      <c r="BD19" s="1196">
        <f>'RAW DATA-Awards'!AV11</f>
        <v>552</v>
      </c>
      <c r="BE19" s="1196">
        <f>'RAW DATA-Awards'!AW11</f>
        <v>125</v>
      </c>
      <c r="BF19" s="1196">
        <f>'RAW DATA-Awards'!AX11</f>
        <v>38</v>
      </c>
      <c r="BG19" s="1196">
        <f>'RAW DATA-Awards'!AY11</f>
        <v>0</v>
      </c>
      <c r="BH19" s="1196">
        <f>'RAW DATA-Awards'!AZ11</f>
        <v>3</v>
      </c>
      <c r="BI19" s="1197">
        <f>'RAW DATA-Awards'!BA11</f>
        <v>0</v>
      </c>
      <c r="BJ19" s="1198"/>
      <c r="BN19" s="1305"/>
      <c r="BO19" s="1328">
        <f>AZ19*'DATA - Awards Matrices'!B$11</f>
        <v>0</v>
      </c>
      <c r="BP19" s="1328">
        <f>BA19*'DATA - Awards Matrices'!C$11</f>
        <v>0</v>
      </c>
      <c r="BQ19" s="1328">
        <f>BB19*'DATA - Awards Matrices'!D$11</f>
        <v>0</v>
      </c>
      <c r="BR19" s="1328">
        <f>BC19*'DATA - Awards Matrices'!E$11</f>
        <v>0</v>
      </c>
      <c r="BS19" s="1328">
        <f>BD19*'DATA - Awards Matrices'!F$11</f>
        <v>26287896</v>
      </c>
      <c r="BT19" s="1328">
        <f>BE19*'DATA - Awards Matrices'!G$11</f>
        <v>5932625</v>
      </c>
      <c r="BU19" s="1328">
        <f>BF19*'DATA - Awards Matrices'!H$11</f>
        <v>5958704</v>
      </c>
      <c r="BV19" s="1328">
        <f>BG19*'DATA - Awards Matrices'!I$11</f>
        <v>0</v>
      </c>
      <c r="BW19" s="1328">
        <f>BH19*'DATA - Awards Matrices'!J$11</f>
        <v>33852</v>
      </c>
      <c r="BX19" s="1328">
        <f>BI19*'DATA - Awards Matrices'!K$11</f>
        <v>0</v>
      </c>
      <c r="BY19" s="1266"/>
      <c r="BZ19" s="1266"/>
      <c r="CA19" s="1266"/>
      <c r="CB19" s="1266"/>
      <c r="CC19" s="1266"/>
      <c r="CD19" s="1266"/>
      <c r="CE19" s="1266"/>
      <c r="CF19" s="1266"/>
      <c r="CG19" s="1266"/>
      <c r="CH19" s="1266"/>
      <c r="CI19" s="1266"/>
      <c r="CJ19" s="1266"/>
      <c r="CK19" s="1266"/>
      <c r="CL19" s="1266"/>
      <c r="CM19" s="1266"/>
      <c r="CN19" s="1266"/>
      <c r="CO19" s="1266"/>
      <c r="CP19" s="1266"/>
      <c r="CQ19" s="1266"/>
      <c r="CR19" s="1266"/>
      <c r="CS19" s="1266"/>
    </row>
    <row r="20" spans="1:97" ht="16" thickBot="1">
      <c r="A20" s="1488"/>
      <c r="B20" s="1266" t="str">
        <f>'RAW DATA-Awards'!B12</f>
        <v>NMSU</v>
      </c>
      <c r="C20" s="425" t="str">
        <f>'RAW DATA-Awards'!C12</f>
        <v>3</v>
      </c>
      <c r="D20" s="330">
        <f>'RAW DATA-Awards'!D12</f>
        <v>0</v>
      </c>
      <c r="E20" s="12">
        <f>'RAW DATA-Awards'!E12</f>
        <v>0</v>
      </c>
      <c r="F20" s="12">
        <f>'RAW DATA-Awards'!F12</f>
        <v>0</v>
      </c>
      <c r="G20" s="12">
        <f>'RAW DATA-Awards'!G12</f>
        <v>0</v>
      </c>
      <c r="H20" s="12">
        <f>'RAW DATA-Awards'!H12</f>
        <v>379</v>
      </c>
      <c r="I20" s="12">
        <f>'RAW DATA-Awards'!I12</f>
        <v>126</v>
      </c>
      <c r="J20" s="12">
        <f>'RAW DATA-Awards'!J12</f>
        <v>40</v>
      </c>
      <c r="K20" s="12">
        <f>'RAW DATA-Awards'!K12</f>
        <v>0</v>
      </c>
      <c r="L20" s="12">
        <f>'RAW DATA-Awards'!L12</f>
        <v>5</v>
      </c>
      <c r="M20" s="331">
        <f>'RAW DATA-Awards'!M12</f>
        <v>0</v>
      </c>
      <c r="N20" s="12" t="s">
        <v>276</v>
      </c>
      <c r="O20" s="12"/>
      <c r="P20" s="330">
        <f>'RAW DATA-Awards'!N12</f>
        <v>0</v>
      </c>
      <c r="Q20" s="12">
        <f>'RAW DATA-Awards'!O12</f>
        <v>0</v>
      </c>
      <c r="R20" s="12">
        <f>'RAW DATA-Awards'!P12</f>
        <v>0</v>
      </c>
      <c r="S20" s="12">
        <f>'RAW DATA-Awards'!Q12</f>
        <v>0</v>
      </c>
      <c r="T20" s="12">
        <f>'RAW DATA-Awards'!R12</f>
        <v>376</v>
      </c>
      <c r="U20" s="12">
        <f>'RAW DATA-Awards'!S12</f>
        <v>139</v>
      </c>
      <c r="V20" s="12">
        <f>'RAW DATA-Awards'!T12</f>
        <v>35</v>
      </c>
      <c r="W20" s="12">
        <f>'RAW DATA-Awards'!U12</f>
        <v>0</v>
      </c>
      <c r="X20" s="12">
        <f>'RAW DATA-Awards'!V12</f>
        <v>4</v>
      </c>
      <c r="Y20" s="331">
        <f>'RAW DATA-Awards'!W12</f>
        <v>0</v>
      </c>
      <c r="Z20" s="12" t="s">
        <v>276</v>
      </c>
      <c r="AA20" s="12"/>
      <c r="AB20" s="330">
        <f>'RAW DATA-Awards'!X12</f>
        <v>0</v>
      </c>
      <c r="AC20" s="12">
        <f>'RAW DATA-Awards'!Y12</f>
        <v>0</v>
      </c>
      <c r="AD20" s="12">
        <f>'RAW DATA-Awards'!Z12</f>
        <v>0</v>
      </c>
      <c r="AE20" s="12">
        <f>'RAW DATA-Awards'!AA12</f>
        <v>0</v>
      </c>
      <c r="AF20" s="12">
        <f>'RAW DATA-Awards'!AB12</f>
        <v>393</v>
      </c>
      <c r="AG20" s="12">
        <f>'RAW DATA-Awards'!AC12</f>
        <v>129</v>
      </c>
      <c r="AH20" s="12">
        <f>'RAW DATA-Awards'!AD12</f>
        <v>38</v>
      </c>
      <c r="AI20" s="12">
        <f>'RAW DATA-Awards'!AE12</f>
        <v>0</v>
      </c>
      <c r="AJ20" s="12">
        <f>'RAW DATA-Awards'!AF12</f>
        <v>5</v>
      </c>
      <c r="AK20" s="331">
        <f>'RAW DATA-Awards'!AG12</f>
        <v>0</v>
      </c>
      <c r="AL20" s="12" t="s">
        <v>276</v>
      </c>
      <c r="AM20" s="12"/>
      <c r="AN20" s="1078">
        <f>'RAW DATA-Awards'!AH12</f>
        <v>0</v>
      </c>
      <c r="AO20" s="1079">
        <f>'RAW DATA-Awards'!AI12</f>
        <v>0</v>
      </c>
      <c r="AP20" s="1079">
        <f>'RAW DATA-Awards'!AJ12</f>
        <v>0</v>
      </c>
      <c r="AQ20" s="1079">
        <f>'RAW DATA-Awards'!AK12</f>
        <v>0</v>
      </c>
      <c r="AR20" s="1079">
        <f>'RAW DATA-Awards'!AL12</f>
        <v>345</v>
      </c>
      <c r="AS20" s="1079">
        <f>'RAW DATA-Awards'!AM12</f>
        <v>117</v>
      </c>
      <c r="AT20" s="1079">
        <f>'RAW DATA-Awards'!AN12</f>
        <v>19</v>
      </c>
      <c r="AU20" s="1079">
        <f>'RAW DATA-Awards'!AO12</f>
        <v>0</v>
      </c>
      <c r="AV20" s="1079">
        <f>'RAW DATA-Awards'!AP12</f>
        <v>4</v>
      </c>
      <c r="AW20" s="1080">
        <f>'RAW DATA-Awards'!AQ12</f>
        <v>0</v>
      </c>
      <c r="AX20" s="1081" t="s">
        <v>276</v>
      </c>
      <c r="AZ20" s="1195">
        <f>'RAW DATA-Awards'!AR12</f>
        <v>0</v>
      </c>
      <c r="BA20" s="1196">
        <f>'RAW DATA-Awards'!AS12</f>
        <v>0</v>
      </c>
      <c r="BB20" s="1196">
        <f>'RAW DATA-Awards'!AT12</f>
        <v>0</v>
      </c>
      <c r="BC20" s="1196">
        <f>'RAW DATA-Awards'!AU12</f>
        <v>0</v>
      </c>
      <c r="BD20" s="1196">
        <f>'RAW DATA-Awards'!AV12</f>
        <v>306</v>
      </c>
      <c r="BE20" s="1196">
        <f>'RAW DATA-Awards'!AW12</f>
        <v>106</v>
      </c>
      <c r="BF20" s="1196">
        <f>'RAW DATA-Awards'!AX12</f>
        <v>48</v>
      </c>
      <c r="BG20" s="1196">
        <f>'RAW DATA-Awards'!AY12</f>
        <v>0</v>
      </c>
      <c r="BH20" s="1196">
        <f>'RAW DATA-Awards'!AZ12</f>
        <v>1</v>
      </c>
      <c r="BI20" s="1197">
        <f>'RAW DATA-Awards'!BA12</f>
        <v>0</v>
      </c>
      <c r="BJ20" s="1198" t="s">
        <v>276</v>
      </c>
      <c r="BN20" s="1305"/>
      <c r="BO20" s="1328">
        <f>AZ20*'DATA - Awards Matrices'!B$12</f>
        <v>0</v>
      </c>
      <c r="BP20" s="1328">
        <f>BA20*'DATA - Awards Matrices'!C$12</f>
        <v>0</v>
      </c>
      <c r="BQ20" s="1328">
        <f>BB20*'DATA - Awards Matrices'!D$12</f>
        <v>0</v>
      </c>
      <c r="BR20" s="1328">
        <f>BC20*'DATA - Awards Matrices'!E$12</f>
        <v>0</v>
      </c>
      <c r="BS20" s="1328">
        <f>BD20*'DATA - Awards Matrices'!F$12</f>
        <v>21356352</v>
      </c>
      <c r="BT20" s="1328">
        <f>BE20*'DATA - Awards Matrices'!G$12</f>
        <v>7372830</v>
      </c>
      <c r="BU20" s="1328">
        <f>BF20*'DATA - Awards Matrices'!H$12</f>
        <v>11030640</v>
      </c>
      <c r="BV20" s="1328">
        <f>BG20*'DATA - Awards Matrices'!I$12</f>
        <v>0</v>
      </c>
      <c r="BW20" s="1328">
        <f>BH20*'DATA - Awards Matrices'!J$12</f>
        <v>16537</v>
      </c>
      <c r="BX20" s="1328">
        <f>BI20*'DATA - Awards Matrices'!K$12</f>
        <v>0</v>
      </c>
      <c r="BY20" s="1266"/>
      <c r="BZ20" s="1266"/>
      <c r="CA20" s="1266"/>
      <c r="CB20" s="1266"/>
      <c r="CC20" s="1266"/>
      <c r="CD20" s="1266"/>
      <c r="CE20" s="1266"/>
      <c r="CF20" s="1266"/>
      <c r="CG20" s="1266"/>
      <c r="CH20" s="1266"/>
      <c r="CI20" s="1266"/>
      <c r="CJ20" s="1266"/>
      <c r="CK20" s="1266"/>
      <c r="CL20" s="1266"/>
      <c r="CM20" s="1266"/>
      <c r="CN20" s="1266"/>
      <c r="CO20" s="1266"/>
      <c r="CP20" s="1266"/>
      <c r="CQ20" s="1266"/>
      <c r="CR20" s="1266"/>
      <c r="CS20" s="1266"/>
    </row>
    <row r="21" spans="1:97">
      <c r="A21" s="456"/>
      <c r="B21" s="274"/>
      <c r="C21" s="424"/>
      <c r="D21" s="11">
        <f t="shared" ref="D21:M21" si="10">SUM(D18:D20)</f>
        <v>0</v>
      </c>
      <c r="E21" s="11">
        <f t="shared" si="10"/>
        <v>0</v>
      </c>
      <c r="F21" s="11">
        <f t="shared" si="10"/>
        <v>0</v>
      </c>
      <c r="G21" s="11">
        <f t="shared" si="10"/>
        <v>21</v>
      </c>
      <c r="H21" s="11">
        <f t="shared" si="10"/>
        <v>2406</v>
      </c>
      <c r="I21" s="11">
        <f t="shared" si="10"/>
        <v>708</v>
      </c>
      <c r="J21" s="11">
        <f t="shared" si="10"/>
        <v>111</v>
      </c>
      <c r="K21" s="11">
        <f t="shared" si="10"/>
        <v>0</v>
      </c>
      <c r="L21" s="11">
        <f t="shared" si="10"/>
        <v>26</v>
      </c>
      <c r="M21" s="333">
        <f t="shared" si="10"/>
        <v>7</v>
      </c>
      <c r="N21" s="12">
        <f>SUM(D21:M21)</f>
        <v>3279</v>
      </c>
      <c r="O21" s="12"/>
      <c r="P21" s="332">
        <f t="shared" ref="P21:Y21" si="11">SUM(P18:P20)</f>
        <v>0</v>
      </c>
      <c r="Q21" s="11">
        <f t="shared" si="11"/>
        <v>0</v>
      </c>
      <c r="R21" s="11">
        <f t="shared" si="11"/>
        <v>0</v>
      </c>
      <c r="S21" s="11">
        <f t="shared" si="11"/>
        <v>16</v>
      </c>
      <c r="T21" s="11">
        <f t="shared" si="11"/>
        <v>2320</v>
      </c>
      <c r="U21" s="11">
        <f t="shared" si="11"/>
        <v>689</v>
      </c>
      <c r="V21" s="11">
        <f t="shared" si="11"/>
        <v>138</v>
      </c>
      <c r="W21" s="11">
        <f t="shared" si="11"/>
        <v>0</v>
      </c>
      <c r="X21" s="11">
        <f t="shared" si="11"/>
        <v>28</v>
      </c>
      <c r="Y21" s="333">
        <f t="shared" si="11"/>
        <v>8</v>
      </c>
      <c r="Z21" s="12">
        <f>SUM(P21:Y21)</f>
        <v>3199</v>
      </c>
      <c r="AA21" s="12"/>
      <c r="AB21" s="332">
        <f t="shared" ref="AB21:AK21" si="12">SUM(AB18:AB20)</f>
        <v>0</v>
      </c>
      <c r="AC21" s="11">
        <f t="shared" si="12"/>
        <v>0</v>
      </c>
      <c r="AD21" s="11">
        <f t="shared" si="12"/>
        <v>0</v>
      </c>
      <c r="AE21" s="11">
        <f t="shared" si="12"/>
        <v>8</v>
      </c>
      <c r="AF21" s="11">
        <f t="shared" si="12"/>
        <v>2313</v>
      </c>
      <c r="AG21" s="11">
        <f t="shared" si="12"/>
        <v>683</v>
      </c>
      <c r="AH21" s="11">
        <f t="shared" si="12"/>
        <v>134</v>
      </c>
      <c r="AI21" s="11">
        <f t="shared" si="12"/>
        <v>0</v>
      </c>
      <c r="AJ21" s="11">
        <f t="shared" si="12"/>
        <v>36</v>
      </c>
      <c r="AK21" s="333">
        <f t="shared" si="12"/>
        <v>5</v>
      </c>
      <c r="AL21" s="12">
        <f>SUM(AB21:AK21)</f>
        <v>3179</v>
      </c>
      <c r="AM21" s="12"/>
      <c r="AN21" s="1082">
        <f t="shared" ref="AN21:AW21" si="13">SUM(AN18:AN20)</f>
        <v>0</v>
      </c>
      <c r="AO21" s="1083">
        <f t="shared" si="13"/>
        <v>0</v>
      </c>
      <c r="AP21" s="1083">
        <f t="shared" si="13"/>
        <v>0</v>
      </c>
      <c r="AQ21" s="1083">
        <f t="shared" si="13"/>
        <v>3</v>
      </c>
      <c r="AR21" s="1083">
        <f t="shared" si="13"/>
        <v>2236</v>
      </c>
      <c r="AS21" s="1083">
        <f t="shared" si="13"/>
        <v>654</v>
      </c>
      <c r="AT21" s="1083">
        <f t="shared" si="13"/>
        <v>126</v>
      </c>
      <c r="AU21" s="1083">
        <f t="shared" si="13"/>
        <v>0</v>
      </c>
      <c r="AV21" s="1083">
        <f t="shared" si="13"/>
        <v>28</v>
      </c>
      <c r="AW21" s="1084">
        <f t="shared" si="13"/>
        <v>10</v>
      </c>
      <c r="AX21" s="1081">
        <f>SUM(AN21:AW21)</f>
        <v>3057</v>
      </c>
      <c r="AZ21" s="1199">
        <f t="shared" ref="AZ21:BI21" si="14">SUM(AZ18:AZ20)</f>
        <v>0</v>
      </c>
      <c r="BA21" s="1200">
        <f t="shared" si="14"/>
        <v>0</v>
      </c>
      <c r="BB21" s="1200">
        <f t="shared" si="14"/>
        <v>0</v>
      </c>
      <c r="BC21" s="1200">
        <f t="shared" si="14"/>
        <v>2</v>
      </c>
      <c r="BD21" s="1200">
        <f t="shared" si="14"/>
        <v>2235</v>
      </c>
      <c r="BE21" s="1200">
        <f t="shared" si="14"/>
        <v>640</v>
      </c>
      <c r="BF21" s="1200">
        <f t="shared" si="14"/>
        <v>120</v>
      </c>
      <c r="BG21" s="1200">
        <f t="shared" si="14"/>
        <v>0</v>
      </c>
      <c r="BH21" s="1200">
        <f t="shared" si="14"/>
        <v>38</v>
      </c>
      <c r="BI21" s="1201">
        <f t="shared" si="14"/>
        <v>4</v>
      </c>
      <c r="BJ21" s="1198">
        <f>SUM(AZ21:BI21)</f>
        <v>3039</v>
      </c>
      <c r="BN21" s="1305"/>
      <c r="BY21" s="1266"/>
      <c r="BZ21" s="1266"/>
      <c r="CA21" s="1266"/>
      <c r="CB21" s="1266"/>
      <c r="CC21" s="1266"/>
      <c r="CD21" s="1266"/>
      <c r="CE21" s="1266"/>
      <c r="CF21" s="1266"/>
      <c r="CG21" s="1266"/>
      <c r="CH21" s="1266"/>
      <c r="CI21" s="1266"/>
      <c r="CJ21" s="1266"/>
      <c r="CK21" s="1266"/>
      <c r="CL21" s="1266"/>
      <c r="CM21" s="1266"/>
      <c r="CN21" s="1266"/>
      <c r="CO21" s="1266"/>
      <c r="CP21" s="1266"/>
      <c r="CQ21" s="1266"/>
      <c r="CR21" s="1266"/>
      <c r="CS21" s="1266"/>
    </row>
    <row r="22" spans="1:97" ht="9" customHeight="1" thickBot="1">
      <c r="A22" s="457"/>
      <c r="B22" s="413"/>
      <c r="C22" s="426"/>
      <c r="D22" s="12"/>
      <c r="E22" s="12"/>
      <c r="F22" s="12"/>
      <c r="G22" s="12"/>
      <c r="H22" s="12"/>
      <c r="I22" s="12"/>
      <c r="J22" s="12"/>
      <c r="K22" s="12"/>
      <c r="L22" s="12"/>
      <c r="M22" s="331"/>
      <c r="N22" s="12"/>
      <c r="O22" s="12"/>
      <c r="P22" s="330"/>
      <c r="Q22" s="12"/>
      <c r="R22" s="12"/>
      <c r="S22" s="12"/>
      <c r="T22" s="12"/>
      <c r="U22" s="12"/>
      <c r="V22" s="12"/>
      <c r="W22" s="12"/>
      <c r="X22" s="12"/>
      <c r="Y22" s="331"/>
      <c r="Z22" s="12"/>
      <c r="AA22" s="12"/>
      <c r="AB22" s="330"/>
      <c r="AC22" s="12"/>
      <c r="AD22" s="12"/>
      <c r="AE22" s="12"/>
      <c r="AF22" s="12"/>
      <c r="AG22" s="12"/>
      <c r="AH22" s="12"/>
      <c r="AI22" s="12"/>
      <c r="AJ22" s="12"/>
      <c r="AK22" s="331"/>
      <c r="AL22" s="12"/>
      <c r="AM22" s="12"/>
      <c r="AN22" s="1078"/>
      <c r="AO22" s="1079"/>
      <c r="AP22" s="1079"/>
      <c r="AQ22" s="1079"/>
      <c r="AR22" s="1079"/>
      <c r="AS22" s="1079"/>
      <c r="AT22" s="1079"/>
      <c r="AU22" s="1079"/>
      <c r="AV22" s="1079"/>
      <c r="AW22" s="1080"/>
      <c r="AX22" s="1081"/>
      <c r="AZ22" s="1195"/>
      <c r="BA22" s="1196"/>
      <c r="BB22" s="1196"/>
      <c r="BC22" s="1196"/>
      <c r="BD22" s="1196"/>
      <c r="BE22" s="1196"/>
      <c r="BF22" s="1196"/>
      <c r="BG22" s="1196"/>
      <c r="BH22" s="1196"/>
      <c r="BI22" s="1197"/>
      <c r="BJ22" s="1198"/>
      <c r="BN22" s="1305"/>
      <c r="BY22" s="1266"/>
      <c r="BZ22" s="1266"/>
      <c r="CA22" s="1266"/>
      <c r="CB22" s="1266"/>
      <c r="CC22" s="1266"/>
      <c r="CD22" s="1266"/>
      <c r="CE22" s="1266"/>
      <c r="CF22" s="1266"/>
      <c r="CG22" s="1266"/>
      <c r="CH22" s="1266"/>
      <c r="CI22" s="1266"/>
      <c r="CJ22" s="1266"/>
      <c r="CK22" s="1266"/>
      <c r="CL22" s="1266"/>
      <c r="CM22" s="1266"/>
      <c r="CN22" s="1266"/>
      <c r="CO22" s="1266"/>
      <c r="CP22" s="1266"/>
      <c r="CQ22" s="1266"/>
      <c r="CR22" s="1266"/>
      <c r="CS22" s="1266"/>
    </row>
    <row r="23" spans="1:97">
      <c r="A23" s="1487" t="s">
        <v>271</v>
      </c>
      <c r="B23" s="274" t="s">
        <v>37</v>
      </c>
      <c r="C23" s="424" t="s">
        <v>92</v>
      </c>
      <c r="D23" s="12">
        <f>D18*'DATA - Awards Matrices'!$B$10</f>
        <v>0</v>
      </c>
      <c r="E23" s="12">
        <f>E18*'DATA - Awards Matrices'!$C$10</f>
        <v>0</v>
      </c>
      <c r="F23" s="12">
        <f>F18*'DATA - Awards Matrices'!$D$10</f>
        <v>0</v>
      </c>
      <c r="G23" s="12">
        <f>G18*'DATA - Awards Matrices'!$E$10</f>
        <v>303555</v>
      </c>
      <c r="H23" s="12">
        <f>H18*'DATA - Awards Matrices'!$F$10</f>
        <v>50787000</v>
      </c>
      <c r="I23" s="12">
        <f>I18*'DATA - Awards Matrices'!$G$10</f>
        <v>15588912</v>
      </c>
      <c r="J23" s="12">
        <f>J18*'DATA - Awards Matrices'!$H$10</f>
        <v>4889655</v>
      </c>
      <c r="K23" s="12">
        <f>K18*'DATA - Awards Matrices'!$I$10</f>
        <v>0</v>
      </c>
      <c r="L23" s="12">
        <f>L18*'DATA - Awards Matrices'!$J$10</f>
        <v>148561</v>
      </c>
      <c r="M23" s="331">
        <f>M18*'DATA - Awards Matrices'!$K$10</f>
        <v>38512</v>
      </c>
      <c r="N23" s="12"/>
      <c r="O23" s="12"/>
      <c r="P23" s="330">
        <f>P18*'DATA - Awards Matrices'!$B$10</f>
        <v>0</v>
      </c>
      <c r="Q23" s="12">
        <f>Q18*'DATA - Awards Matrices'!$C$10</f>
        <v>0</v>
      </c>
      <c r="R23" s="12">
        <f>R18*'DATA - Awards Matrices'!$D$10</f>
        <v>0</v>
      </c>
      <c r="S23" s="12">
        <f>S18*'DATA - Awards Matrices'!$E$10</f>
        <v>231280</v>
      </c>
      <c r="T23" s="12">
        <f>T18*'DATA - Awards Matrices'!$F$10</f>
        <v>48378000</v>
      </c>
      <c r="U23" s="12">
        <f>U18*'DATA - Awards Matrices'!$G$10</f>
        <v>14108952</v>
      </c>
      <c r="V23" s="12">
        <f>V18*'DATA - Awards Matrices'!$H$10</f>
        <v>6628199</v>
      </c>
      <c r="W23" s="12">
        <f>W18*'DATA - Awards Matrices'!$I$10</f>
        <v>0</v>
      </c>
      <c r="X23" s="12">
        <f>X18*'DATA - Awards Matrices'!$J$10</f>
        <v>164199</v>
      </c>
      <c r="Y23" s="331">
        <f>Y18*'DATA - Awards Matrices'!$K$10</f>
        <v>96280</v>
      </c>
      <c r="Z23" s="12"/>
      <c r="AA23" s="12"/>
      <c r="AB23" s="330">
        <f>AB18*'DATA - Awards Matrices'!$B$10</f>
        <v>0</v>
      </c>
      <c r="AC23" s="12">
        <f>AC18*'DATA - Awards Matrices'!$C$10</f>
        <v>0</v>
      </c>
      <c r="AD23" s="12">
        <f>AD18*'DATA - Awards Matrices'!$D$10</f>
        <v>0</v>
      </c>
      <c r="AE23" s="12">
        <f>AE18*'DATA - Awards Matrices'!$E$10</f>
        <v>115640</v>
      </c>
      <c r="AF23" s="12">
        <f>AF18*'DATA - Awards Matrices'!$F$10</f>
        <v>48774000</v>
      </c>
      <c r="AG23" s="12">
        <f>AG18*'DATA - Awards Matrices'!$G$10</f>
        <v>14273392</v>
      </c>
      <c r="AH23" s="12">
        <f>AH18*'DATA - Awards Matrices'!$H$10</f>
        <v>5976245</v>
      </c>
      <c r="AI23" s="12">
        <f>AI18*'DATA - Awards Matrices'!$I$10</f>
        <v>0</v>
      </c>
      <c r="AJ23" s="12">
        <f>AJ18*'DATA - Awards Matrices'!$J$10</f>
        <v>218932</v>
      </c>
      <c r="AK23" s="331">
        <f>AK18*'DATA - Awards Matrices'!$K$10</f>
        <v>19256</v>
      </c>
      <c r="AL23" s="12"/>
      <c r="AM23" s="12"/>
      <c r="AN23" s="1078">
        <f>AN18*'DATA - Awards Matrices'!$B$10</f>
        <v>0</v>
      </c>
      <c r="AO23" s="1079">
        <f>AO18*'DATA - Awards Matrices'!$C$10</f>
        <v>0</v>
      </c>
      <c r="AP23" s="1079">
        <f>AP18*'DATA - Awards Matrices'!$D$10</f>
        <v>0</v>
      </c>
      <c r="AQ23" s="1079">
        <f>AQ18*'DATA - Awards Matrices'!$E$10</f>
        <v>43365</v>
      </c>
      <c r="AR23" s="1079">
        <f>AR18*'DATA - Awards Matrices'!$F$10</f>
        <v>46695000</v>
      </c>
      <c r="AS23" s="1079">
        <f>AS18*'DATA - Awards Matrices'!$G$10</f>
        <v>14174728</v>
      </c>
      <c r="AT23" s="1079">
        <f>AT18*'DATA - Awards Matrices'!$H$10</f>
        <v>8040766</v>
      </c>
      <c r="AU23" s="1079">
        <f>AU18*'DATA - Awards Matrices'!$I$10</f>
        <v>0</v>
      </c>
      <c r="AV23" s="1079">
        <f>AV18*'DATA - Awards Matrices'!$J$10</f>
        <v>148561</v>
      </c>
      <c r="AW23" s="1080">
        <f>AW18*'DATA - Awards Matrices'!$K$10</f>
        <v>134792</v>
      </c>
      <c r="AX23" s="1081"/>
      <c r="AZ23" s="1195">
        <f>AZ18*'DATA - Awards Matrices'!$B$10</f>
        <v>0</v>
      </c>
      <c r="BA23" s="1196">
        <f>BA18*'DATA - Awards Matrices'!$C$10</f>
        <v>0</v>
      </c>
      <c r="BB23" s="1196">
        <f>BB18*'DATA - Awards Matrices'!$D$10</f>
        <v>0</v>
      </c>
      <c r="BC23" s="1196">
        <f>BC18*'DATA - Awards Matrices'!$E$10</f>
        <v>28910</v>
      </c>
      <c r="BD23" s="1196">
        <f>BD18*'DATA - Awards Matrices'!$F$10</f>
        <v>45441000</v>
      </c>
      <c r="BE23" s="1196">
        <f>BE18*'DATA - Awards Matrices'!$G$10</f>
        <v>13451192</v>
      </c>
      <c r="BF23" s="1196">
        <f>BF18*'DATA - Awards Matrices'!$H$10</f>
        <v>3694406</v>
      </c>
      <c r="BG23" s="1196">
        <f>BG18*'DATA - Awards Matrices'!$I$10</f>
        <v>0</v>
      </c>
      <c r="BH23" s="1196">
        <f>BH18*'DATA - Awards Matrices'!$J$10</f>
        <v>265846</v>
      </c>
      <c r="BI23" s="1197">
        <f>BI18*'DATA - Awards Matrices'!$K$10</f>
        <v>77024</v>
      </c>
      <c r="BJ23" s="1198"/>
      <c r="BN23" s="1305"/>
      <c r="BY23" s="1266"/>
      <c r="BZ23" s="1266"/>
      <c r="CA23" s="1266"/>
      <c r="CB23" s="1266"/>
      <c r="CC23" s="1266"/>
      <c r="CD23" s="1266"/>
      <c r="CE23" s="1266"/>
      <c r="CF23" s="1266"/>
      <c r="CG23" s="1266"/>
      <c r="CH23" s="1266"/>
      <c r="CI23" s="1266"/>
      <c r="CJ23" s="1266"/>
      <c r="CK23" s="1266"/>
      <c r="CL23" s="1266"/>
      <c r="CM23" s="1266"/>
      <c r="CN23" s="1266"/>
      <c r="CO23" s="1266"/>
      <c r="CP23" s="1266"/>
      <c r="CQ23" s="1266"/>
      <c r="CR23" s="1266"/>
      <c r="CS23" s="1266"/>
    </row>
    <row r="24" spans="1:97">
      <c r="A24" s="1488"/>
      <c r="B24" s="1266" t="s">
        <v>37</v>
      </c>
      <c r="C24" s="425" t="s">
        <v>91</v>
      </c>
      <c r="D24" s="12">
        <f>D19*'DATA - Awards Matrices'!$B$11</f>
        <v>0</v>
      </c>
      <c r="E24" s="12">
        <f>E19*'DATA - Awards Matrices'!$C$11</f>
        <v>0</v>
      </c>
      <c r="F24" s="12">
        <f>F19*'DATA - Awards Matrices'!$D$11</f>
        <v>0</v>
      </c>
      <c r="G24" s="12">
        <f>G19*'DATA - Awards Matrices'!$E$11</f>
        <v>0</v>
      </c>
      <c r="H24" s="12">
        <f>H19*'DATA - Awards Matrices'!$F$11</f>
        <v>23240024</v>
      </c>
      <c r="I24" s="12">
        <f>I19*'DATA - Awards Matrices'!$G$11</f>
        <v>5125788</v>
      </c>
      <c r="J24" s="12">
        <f>J19*'DATA - Awards Matrices'!$H$11</f>
        <v>4077008</v>
      </c>
      <c r="K24" s="12">
        <f>K19*'DATA - Awards Matrices'!$I$11</f>
        <v>0</v>
      </c>
      <c r="L24" s="12">
        <f>L19*'DATA - Awards Matrices'!$J$11</f>
        <v>22568</v>
      </c>
      <c r="M24" s="331">
        <f>M19*'DATA - Awards Matrices'!$K$11</f>
        <v>138940</v>
      </c>
      <c r="N24" s="12"/>
      <c r="O24" s="12"/>
      <c r="P24" s="330">
        <f>P19*'DATA - Awards Matrices'!$B$11</f>
        <v>0</v>
      </c>
      <c r="Q24" s="12">
        <f>Q19*'DATA - Awards Matrices'!$C$11</f>
        <v>0</v>
      </c>
      <c r="R24" s="12">
        <f>R19*'DATA - Awards Matrices'!$D$11</f>
        <v>0</v>
      </c>
      <c r="S24" s="12">
        <f>S19*'DATA - Awards Matrices'!$E$11</f>
        <v>0</v>
      </c>
      <c r="T24" s="12">
        <f>T19*'DATA - Awards Matrices'!$F$11</f>
        <v>22763794</v>
      </c>
      <c r="U24" s="12">
        <f>U19*'DATA - Awards Matrices'!$G$11</f>
        <v>5742781</v>
      </c>
      <c r="V24" s="12">
        <f>V19*'DATA - Awards Matrices'!$H$11</f>
        <v>6585936</v>
      </c>
      <c r="W24" s="12">
        <f>W19*'DATA - Awards Matrices'!$I$11</f>
        <v>0</v>
      </c>
      <c r="X24" s="12">
        <f>X19*'DATA - Awards Matrices'!$J$11</f>
        <v>33852</v>
      </c>
      <c r="Y24" s="331">
        <f>Y19*'DATA - Awards Matrices'!$K$11</f>
        <v>83364</v>
      </c>
      <c r="Z24" s="12"/>
      <c r="AA24" s="12"/>
      <c r="AB24" s="330">
        <f>AB19*'DATA - Awards Matrices'!$B$11</f>
        <v>0</v>
      </c>
      <c r="AC24" s="12">
        <f>AC19*'DATA - Awards Matrices'!$C$11</f>
        <v>0</v>
      </c>
      <c r="AD24" s="12">
        <f>AD19*'DATA - Awards Matrices'!$D$11</f>
        <v>0</v>
      </c>
      <c r="AE24" s="12">
        <f>AE19*'DATA - Awards Matrices'!$E$11</f>
        <v>0</v>
      </c>
      <c r="AF24" s="12">
        <f>AF19*'DATA - Awards Matrices'!$F$11</f>
        <v>21049366</v>
      </c>
      <c r="AG24" s="12">
        <f>AG19*'DATA - Awards Matrices'!$G$11</f>
        <v>5695320</v>
      </c>
      <c r="AH24" s="12">
        <f>AH19*'DATA - Awards Matrices'!$H$11</f>
        <v>6429128</v>
      </c>
      <c r="AI24" s="12">
        <f>AI19*'DATA - Awards Matrices'!$I$11</f>
        <v>0</v>
      </c>
      <c r="AJ24" s="12">
        <f>AJ19*'DATA - Awards Matrices'!$J$11</f>
        <v>33852</v>
      </c>
      <c r="AK24" s="331">
        <f>AK19*'DATA - Awards Matrices'!$K$11</f>
        <v>111152</v>
      </c>
      <c r="AL24" s="12"/>
      <c r="AM24" s="12"/>
      <c r="AN24" s="1078">
        <f>AN19*'DATA - Awards Matrices'!$B$11</f>
        <v>0</v>
      </c>
      <c r="AO24" s="1079">
        <f>AO19*'DATA - Awards Matrices'!$C$11</f>
        <v>0</v>
      </c>
      <c r="AP24" s="1079">
        <f>AP19*'DATA - Awards Matrices'!$D$11</f>
        <v>0</v>
      </c>
      <c r="AQ24" s="1079">
        <f>AQ19*'DATA - Awards Matrices'!$E$11</f>
        <v>0</v>
      </c>
      <c r="AR24" s="1079">
        <f>AR19*'DATA - Awards Matrices'!$F$11</f>
        <v>22668548</v>
      </c>
      <c r="AS24" s="1079">
        <f>AS19*'DATA - Awards Matrices'!$G$11</f>
        <v>5030866</v>
      </c>
      <c r="AT24" s="1079">
        <f>AT19*'DATA - Awards Matrices'!$H$11</f>
        <v>5174664</v>
      </c>
      <c r="AU24" s="1079">
        <f>AU19*'DATA - Awards Matrices'!$I$11</f>
        <v>0</v>
      </c>
      <c r="AV24" s="1079">
        <f>AV19*'DATA - Awards Matrices'!$J$11</f>
        <v>56420</v>
      </c>
      <c r="AW24" s="1080">
        <f>AW19*'DATA - Awards Matrices'!$K$11</f>
        <v>83364</v>
      </c>
      <c r="AX24" s="1081"/>
      <c r="AZ24" s="1195">
        <f>AZ19*'DATA - Awards Matrices'!$B$11</f>
        <v>0</v>
      </c>
      <c r="BA24" s="1196">
        <f>BA19*'DATA - Awards Matrices'!$C$11</f>
        <v>0</v>
      </c>
      <c r="BB24" s="1196">
        <f>BB19*'DATA - Awards Matrices'!$D$11</f>
        <v>0</v>
      </c>
      <c r="BC24" s="1196">
        <f>BC19*'DATA - Awards Matrices'!$E$11</f>
        <v>0</v>
      </c>
      <c r="BD24" s="1196">
        <f>BD19*'DATA - Awards Matrices'!$F$11</f>
        <v>26287896</v>
      </c>
      <c r="BE24" s="1196">
        <f>BE19*'DATA - Awards Matrices'!$G$11</f>
        <v>5932625</v>
      </c>
      <c r="BF24" s="1196">
        <f>BF19*'DATA - Awards Matrices'!$H$11</f>
        <v>5958704</v>
      </c>
      <c r="BG24" s="1196">
        <f>BG19*'DATA - Awards Matrices'!$I$11</f>
        <v>0</v>
      </c>
      <c r="BH24" s="1196">
        <f>BH19*'DATA - Awards Matrices'!$J$11</f>
        <v>33852</v>
      </c>
      <c r="BI24" s="1197">
        <f>BI19*'DATA - Awards Matrices'!$K$11</f>
        <v>0</v>
      </c>
      <c r="BJ24" s="1198"/>
    </row>
    <row r="25" spans="1:97" ht="16" thickBot="1">
      <c r="A25" s="1489"/>
      <c r="B25" s="413" t="s">
        <v>37</v>
      </c>
      <c r="C25" s="426" t="s">
        <v>90</v>
      </c>
      <c r="D25" s="12">
        <f>D20*'DATA - Awards Matrices'!$B$12</f>
        <v>0</v>
      </c>
      <c r="E25" s="12">
        <f>E20*'DATA - Awards Matrices'!$C$12</f>
        <v>0</v>
      </c>
      <c r="F25" s="12">
        <f>F20*'DATA - Awards Matrices'!$D$12</f>
        <v>0</v>
      </c>
      <c r="G25" s="12">
        <f>G20*'DATA - Awards Matrices'!$E$12</f>
        <v>0</v>
      </c>
      <c r="H25" s="12">
        <f>H20*'DATA - Awards Matrices'!$F$12</f>
        <v>26451168</v>
      </c>
      <c r="I25" s="12">
        <f>I20*'DATA - Awards Matrices'!$G$12</f>
        <v>8763930</v>
      </c>
      <c r="J25" s="12">
        <f>J20*'DATA - Awards Matrices'!$H$12</f>
        <v>9192200</v>
      </c>
      <c r="K25" s="12">
        <f>K20*'DATA - Awards Matrices'!$I$12</f>
        <v>0</v>
      </c>
      <c r="L25" s="12">
        <f>L20*'DATA - Awards Matrices'!$J$12</f>
        <v>82685</v>
      </c>
      <c r="M25" s="331">
        <f>M20*'DATA - Awards Matrices'!$K$12</f>
        <v>0</v>
      </c>
      <c r="N25" s="12" t="s">
        <v>277</v>
      </c>
      <c r="O25" s="12"/>
      <c r="P25" s="330">
        <f>P20*'DATA - Awards Matrices'!$B$12</f>
        <v>0</v>
      </c>
      <c r="Q25" s="12">
        <f>Q20*'DATA - Awards Matrices'!$C$12</f>
        <v>0</v>
      </c>
      <c r="R25" s="12">
        <f>R20*'DATA - Awards Matrices'!$D$12</f>
        <v>0</v>
      </c>
      <c r="S25" s="12">
        <f>S20*'DATA - Awards Matrices'!$E$12</f>
        <v>0</v>
      </c>
      <c r="T25" s="12">
        <f>T20*'DATA - Awards Matrices'!$F$12</f>
        <v>26241792</v>
      </c>
      <c r="U25" s="12">
        <f>U20*'DATA - Awards Matrices'!$G$12</f>
        <v>9668145</v>
      </c>
      <c r="V25" s="12">
        <f>V20*'DATA - Awards Matrices'!$H$12</f>
        <v>8043175</v>
      </c>
      <c r="W25" s="12">
        <f>W20*'DATA - Awards Matrices'!$I$12</f>
        <v>0</v>
      </c>
      <c r="X25" s="12">
        <f>X20*'DATA - Awards Matrices'!$J$12</f>
        <v>66148</v>
      </c>
      <c r="Y25" s="331">
        <f>Y20*'DATA - Awards Matrices'!$K$12</f>
        <v>0</v>
      </c>
      <c r="Z25" s="12" t="s">
        <v>277</v>
      </c>
      <c r="AA25" s="12"/>
      <c r="AB25" s="330">
        <f>AB20*'DATA - Awards Matrices'!$B$12</f>
        <v>0</v>
      </c>
      <c r="AC25" s="12">
        <f>AC20*'DATA - Awards Matrices'!$C$12</f>
        <v>0</v>
      </c>
      <c r="AD25" s="12">
        <f>AD20*'DATA - Awards Matrices'!$D$12</f>
        <v>0</v>
      </c>
      <c r="AE25" s="12">
        <f>AE20*'DATA - Awards Matrices'!$E$12</f>
        <v>0</v>
      </c>
      <c r="AF25" s="12">
        <f>AF20*'DATA - Awards Matrices'!$F$12</f>
        <v>27428256</v>
      </c>
      <c r="AG25" s="12">
        <f>AG20*'DATA - Awards Matrices'!$G$12</f>
        <v>8972595</v>
      </c>
      <c r="AH25" s="12">
        <f>AH20*'DATA - Awards Matrices'!$H$12</f>
        <v>8732590</v>
      </c>
      <c r="AI25" s="12">
        <f>AI20*'DATA - Awards Matrices'!$I$12</f>
        <v>0</v>
      </c>
      <c r="AJ25" s="12">
        <f>AJ20*'DATA - Awards Matrices'!$J$12</f>
        <v>82685</v>
      </c>
      <c r="AK25" s="331">
        <f>AK20*'DATA - Awards Matrices'!$K$12</f>
        <v>0</v>
      </c>
      <c r="AL25" s="12" t="s">
        <v>277</v>
      </c>
      <c r="AM25" s="12"/>
      <c r="AN25" s="1078">
        <f>AN20*'DATA - Awards Matrices'!$B$12</f>
        <v>0</v>
      </c>
      <c r="AO25" s="1079">
        <f>AO20*'DATA - Awards Matrices'!$C$12</f>
        <v>0</v>
      </c>
      <c r="AP25" s="1079">
        <f>AP20*'DATA - Awards Matrices'!$D$12</f>
        <v>0</v>
      </c>
      <c r="AQ25" s="1079">
        <f>AQ20*'DATA - Awards Matrices'!$E$12</f>
        <v>0</v>
      </c>
      <c r="AR25" s="1079">
        <f>AR20*'DATA - Awards Matrices'!$F$12</f>
        <v>24078240</v>
      </c>
      <c r="AS25" s="1079">
        <f>AS20*'DATA - Awards Matrices'!$G$12</f>
        <v>8137935</v>
      </c>
      <c r="AT25" s="1079">
        <f>AT20*'DATA - Awards Matrices'!$H$12</f>
        <v>4366295</v>
      </c>
      <c r="AU25" s="1079">
        <f>AU20*'DATA - Awards Matrices'!$I$12</f>
        <v>0</v>
      </c>
      <c r="AV25" s="1079">
        <f>AV20*'DATA - Awards Matrices'!$J$12</f>
        <v>66148</v>
      </c>
      <c r="AW25" s="1080">
        <f>AW20*'DATA - Awards Matrices'!$K$12</f>
        <v>0</v>
      </c>
      <c r="AX25" s="1081" t="s">
        <v>277</v>
      </c>
      <c r="AZ25" s="1195">
        <f>AZ20*'DATA - Awards Matrices'!$B$12</f>
        <v>0</v>
      </c>
      <c r="BA25" s="1196">
        <f>BA20*'DATA - Awards Matrices'!$C$12</f>
        <v>0</v>
      </c>
      <c r="BB25" s="1196">
        <f>BB20*'DATA - Awards Matrices'!$D$12</f>
        <v>0</v>
      </c>
      <c r="BC25" s="1196">
        <f>BC20*'DATA - Awards Matrices'!$E$12</f>
        <v>0</v>
      </c>
      <c r="BD25" s="1196">
        <f>BD20*'DATA - Awards Matrices'!$F$12</f>
        <v>21356352</v>
      </c>
      <c r="BE25" s="1196">
        <f>BE20*'DATA - Awards Matrices'!$G$12</f>
        <v>7372830</v>
      </c>
      <c r="BF25" s="1196">
        <f>BF20*'DATA - Awards Matrices'!$H$12</f>
        <v>11030640</v>
      </c>
      <c r="BG25" s="1196">
        <f>BG20*'DATA - Awards Matrices'!$I$12</f>
        <v>0</v>
      </c>
      <c r="BH25" s="1196">
        <f>BH20*'DATA - Awards Matrices'!$J$12</f>
        <v>16537</v>
      </c>
      <c r="BI25" s="1197">
        <f>BI20*'DATA - Awards Matrices'!$K$12</f>
        <v>0</v>
      </c>
      <c r="BJ25" s="1198" t="s">
        <v>277</v>
      </c>
    </row>
    <row r="26" spans="1:97" ht="33" thickBot="1">
      <c r="A26" s="455" t="s">
        <v>272</v>
      </c>
      <c r="B26" s="413" t="str">
        <f>B20</f>
        <v>NMSU</v>
      </c>
      <c r="C26" s="414"/>
      <c r="D26" s="334">
        <f t="shared" ref="D26:M26" si="15">SUM(D23:D25)</f>
        <v>0</v>
      </c>
      <c r="E26" s="335">
        <f t="shared" si="15"/>
        <v>0</v>
      </c>
      <c r="F26" s="335">
        <f t="shared" si="15"/>
        <v>0</v>
      </c>
      <c r="G26" s="335">
        <f t="shared" si="15"/>
        <v>303555</v>
      </c>
      <c r="H26" s="335">
        <f t="shared" si="15"/>
        <v>100478192</v>
      </c>
      <c r="I26" s="335">
        <f t="shared" si="15"/>
        <v>29478630</v>
      </c>
      <c r="J26" s="335">
        <f t="shared" si="15"/>
        <v>18158863</v>
      </c>
      <c r="K26" s="335">
        <f t="shared" si="15"/>
        <v>0</v>
      </c>
      <c r="L26" s="335">
        <f t="shared" si="15"/>
        <v>253814</v>
      </c>
      <c r="M26" s="336">
        <f t="shared" si="15"/>
        <v>177452</v>
      </c>
      <c r="N26" s="415">
        <f>SUM(D26:M26)/'DATA - Awards Matrices'!$L$12</f>
        <v>577.00045474536273</v>
      </c>
      <c r="O26" s="415"/>
      <c r="P26" s="334">
        <f t="shared" ref="P26:Y26" si="16">SUM(P23:P25)</f>
        <v>0</v>
      </c>
      <c r="Q26" s="335">
        <f t="shared" si="16"/>
        <v>0</v>
      </c>
      <c r="R26" s="335">
        <f t="shared" si="16"/>
        <v>0</v>
      </c>
      <c r="S26" s="335">
        <f t="shared" si="16"/>
        <v>231280</v>
      </c>
      <c r="T26" s="335">
        <f t="shared" si="16"/>
        <v>97383586</v>
      </c>
      <c r="U26" s="335">
        <f t="shared" si="16"/>
        <v>29519878</v>
      </c>
      <c r="V26" s="335">
        <f t="shared" si="16"/>
        <v>21257310</v>
      </c>
      <c r="W26" s="335">
        <f t="shared" si="16"/>
        <v>0</v>
      </c>
      <c r="X26" s="335">
        <f t="shared" si="16"/>
        <v>264199</v>
      </c>
      <c r="Y26" s="336">
        <f t="shared" si="16"/>
        <v>179644</v>
      </c>
      <c r="Z26" s="415">
        <f>SUM(P26:Y26)/'DATA - Awards Matrices'!$L$12</f>
        <v>576.94382477567103</v>
      </c>
      <c r="AA26" s="415"/>
      <c r="AB26" s="334">
        <f t="shared" ref="AB26:AK26" si="17">SUM(AB23:AB25)</f>
        <v>0</v>
      </c>
      <c r="AC26" s="335">
        <f t="shared" si="17"/>
        <v>0</v>
      </c>
      <c r="AD26" s="335">
        <f t="shared" si="17"/>
        <v>0</v>
      </c>
      <c r="AE26" s="335">
        <f t="shared" si="17"/>
        <v>115640</v>
      </c>
      <c r="AF26" s="335">
        <f t="shared" si="17"/>
        <v>97251622</v>
      </c>
      <c r="AG26" s="335">
        <f t="shared" si="17"/>
        <v>28941307</v>
      </c>
      <c r="AH26" s="335">
        <f t="shared" si="17"/>
        <v>21137963</v>
      </c>
      <c r="AI26" s="335">
        <f t="shared" si="17"/>
        <v>0</v>
      </c>
      <c r="AJ26" s="335">
        <f t="shared" si="17"/>
        <v>335469</v>
      </c>
      <c r="AK26" s="336">
        <f t="shared" si="17"/>
        <v>130408</v>
      </c>
      <c r="AL26" s="415">
        <f>SUM(AB26:AK26)/'DATA - Awards Matrices'!$L$12</f>
        <v>573.36403851715556</v>
      </c>
      <c r="AM26" s="415"/>
      <c r="AN26" s="1085">
        <f t="shared" ref="AN26:AW26" si="18">SUM(AN23:AN25)</f>
        <v>0</v>
      </c>
      <c r="AO26" s="1086">
        <f t="shared" si="18"/>
        <v>0</v>
      </c>
      <c r="AP26" s="1086">
        <f t="shared" si="18"/>
        <v>0</v>
      </c>
      <c r="AQ26" s="1086">
        <f t="shared" si="18"/>
        <v>43365</v>
      </c>
      <c r="AR26" s="1086">
        <f t="shared" si="18"/>
        <v>93441788</v>
      </c>
      <c r="AS26" s="1086">
        <f t="shared" si="18"/>
        <v>27343529</v>
      </c>
      <c r="AT26" s="1086">
        <f t="shared" si="18"/>
        <v>17581725</v>
      </c>
      <c r="AU26" s="1086">
        <f t="shared" si="18"/>
        <v>0</v>
      </c>
      <c r="AV26" s="1086">
        <f t="shared" si="18"/>
        <v>271129</v>
      </c>
      <c r="AW26" s="1087">
        <f t="shared" si="18"/>
        <v>218156</v>
      </c>
      <c r="AX26" s="1088">
        <f>SUM(AN26:AW26)/'DATA - Awards Matrices'!$L$12</f>
        <v>538.42736314239221</v>
      </c>
      <c r="AZ26" s="1202">
        <f t="shared" ref="AZ26:BI26" si="19">SUM(AZ23:AZ25)</f>
        <v>0</v>
      </c>
      <c r="BA26" s="1203">
        <f t="shared" si="19"/>
        <v>0</v>
      </c>
      <c r="BB26" s="1203">
        <f t="shared" si="19"/>
        <v>0</v>
      </c>
      <c r="BC26" s="1203">
        <f t="shared" si="19"/>
        <v>28910</v>
      </c>
      <c r="BD26" s="1203">
        <f t="shared" si="19"/>
        <v>93085248</v>
      </c>
      <c r="BE26" s="1203">
        <f t="shared" si="19"/>
        <v>26756647</v>
      </c>
      <c r="BF26" s="1203">
        <f t="shared" si="19"/>
        <v>20683750</v>
      </c>
      <c r="BG26" s="1203">
        <f t="shared" si="19"/>
        <v>0</v>
      </c>
      <c r="BH26" s="1203">
        <f t="shared" si="19"/>
        <v>316235</v>
      </c>
      <c r="BI26" s="1204">
        <f t="shared" si="19"/>
        <v>77024</v>
      </c>
      <c r="BJ26" s="1205">
        <f>SUM(AZ26:BI26)/'DATA - Awards Matrices'!$L$12</f>
        <v>546.36665308591432</v>
      </c>
      <c r="BO26" s="1329">
        <f>SUM(P26:Y26)</f>
        <v>148835897</v>
      </c>
      <c r="BP26" s="1329">
        <f>SUM(AB26:AK26)</f>
        <v>147912409</v>
      </c>
      <c r="BQ26" s="1330">
        <f>SUM(AN26:AW26)</f>
        <v>138899692</v>
      </c>
      <c r="BR26" s="1329">
        <f>SUM(AZ26:BI26)</f>
        <v>140947814</v>
      </c>
      <c r="BS26" s="1329">
        <f>AVERAGE(BO26:BQ26)</f>
        <v>145215999.33333334</v>
      </c>
      <c r="BT26" s="1330">
        <f>AVERAGE(BP26:BR26)</f>
        <v>142586638.33333334</v>
      </c>
    </row>
    <row r="27" spans="1:97" ht="42" customHeight="1" thickBot="1">
      <c r="A27" s="428"/>
      <c r="B27" s="429"/>
      <c r="C27" s="430"/>
      <c r="D27" s="431"/>
      <c r="E27" s="432"/>
      <c r="F27" s="432"/>
      <c r="G27" s="432"/>
      <c r="H27" s="432"/>
      <c r="I27" s="432"/>
      <c r="J27" s="432"/>
      <c r="K27" s="432"/>
      <c r="L27" s="432"/>
      <c r="M27" s="433"/>
      <c r="N27" s="434"/>
      <c r="O27" s="434"/>
      <c r="P27" s="431"/>
      <c r="Q27" s="432"/>
      <c r="R27" s="432"/>
      <c r="S27" s="432"/>
      <c r="T27" s="432"/>
      <c r="U27" s="432"/>
      <c r="V27" s="432"/>
      <c r="W27" s="432"/>
      <c r="X27" s="432"/>
      <c r="Y27" s="433"/>
      <c r="Z27" s="434"/>
      <c r="AA27" s="434"/>
      <c r="AB27" s="431"/>
      <c r="AC27" s="432"/>
      <c r="AD27" s="432"/>
      <c r="AE27" s="432"/>
      <c r="AF27" s="432"/>
      <c r="AG27" s="432"/>
      <c r="AH27" s="432"/>
      <c r="AI27" s="432"/>
      <c r="AJ27" s="432"/>
      <c r="AK27" s="433"/>
      <c r="AL27" s="434"/>
      <c r="AM27" s="434"/>
      <c r="AN27" s="1089"/>
      <c r="AO27" s="1090"/>
      <c r="AP27" s="1090"/>
      <c r="AQ27" s="1090"/>
      <c r="AR27" s="1090"/>
      <c r="AS27" s="1090"/>
      <c r="AT27" s="1090"/>
      <c r="AU27" s="1090"/>
      <c r="AV27" s="1090"/>
      <c r="AW27" s="1091"/>
      <c r="AX27" s="1092"/>
      <c r="AZ27" s="1206"/>
      <c r="BA27" s="1207"/>
      <c r="BB27" s="1207"/>
      <c r="BC27" s="1207"/>
      <c r="BD27" s="1207"/>
      <c r="BE27" s="1207"/>
      <c r="BF27" s="1207"/>
      <c r="BG27" s="1207"/>
      <c r="BH27" s="1207"/>
      <c r="BI27" s="1208"/>
      <c r="BJ27" s="1209"/>
    </row>
    <row r="28" spans="1:97" ht="15" customHeight="1">
      <c r="A28" s="1487" t="s">
        <v>270</v>
      </c>
      <c r="B28" s="274" t="str">
        <f>'RAW DATA-Awards'!B13</f>
        <v>UNM</v>
      </c>
      <c r="C28" s="424" t="str">
        <f>'RAW DATA-Awards'!C13</f>
        <v>1</v>
      </c>
      <c r="D28" s="407">
        <f>'RAW DATA-Awards'!D13</f>
        <v>0</v>
      </c>
      <c r="E28" s="408">
        <f>'RAW DATA-Awards'!E13</f>
        <v>0</v>
      </c>
      <c r="F28" s="408">
        <f>'RAW DATA-Awards'!F13</f>
        <v>0</v>
      </c>
      <c r="G28" s="408">
        <f>'RAW DATA-Awards'!G13</f>
        <v>0</v>
      </c>
      <c r="H28" s="408">
        <f>'RAW DATA-Awards'!H13</f>
        <v>2876</v>
      </c>
      <c r="I28" s="408">
        <f>'RAW DATA-Awards'!I13</f>
        <v>626</v>
      </c>
      <c r="J28" s="408">
        <f>'RAW DATA-Awards'!J13</f>
        <v>85</v>
      </c>
      <c r="K28" s="408">
        <f>'RAW DATA-Awards'!K13</f>
        <v>107</v>
      </c>
      <c r="L28" s="408">
        <f>'RAW DATA-Awards'!L13</f>
        <v>39</v>
      </c>
      <c r="M28" s="409">
        <f>'RAW DATA-Awards'!M13</f>
        <v>22</v>
      </c>
      <c r="N28" s="408"/>
      <c r="O28" s="408"/>
      <c r="P28" s="407">
        <f>'RAW DATA-Awards'!N13</f>
        <v>0</v>
      </c>
      <c r="Q28" s="408">
        <f>'RAW DATA-Awards'!O13</f>
        <v>4</v>
      </c>
      <c r="R28" s="408">
        <f>'RAW DATA-Awards'!P13</f>
        <v>0</v>
      </c>
      <c r="S28" s="408">
        <f>'RAW DATA-Awards'!Q13</f>
        <v>0</v>
      </c>
      <c r="T28" s="408">
        <f>'RAW DATA-Awards'!R13</f>
        <v>2853</v>
      </c>
      <c r="U28" s="408">
        <f>'RAW DATA-Awards'!S13</f>
        <v>600</v>
      </c>
      <c r="V28" s="408">
        <f>'RAW DATA-Awards'!T13</f>
        <v>93</v>
      </c>
      <c r="W28" s="408">
        <f>'RAW DATA-Awards'!U13</f>
        <v>111</v>
      </c>
      <c r="X28" s="408">
        <f>'RAW DATA-Awards'!V13</f>
        <v>25</v>
      </c>
      <c r="Y28" s="409">
        <f>'RAW DATA-Awards'!W13</f>
        <v>18</v>
      </c>
      <c r="Z28" s="408"/>
      <c r="AA28" s="408"/>
      <c r="AB28" s="407">
        <f>'RAW DATA-Awards'!X13</f>
        <v>0</v>
      </c>
      <c r="AC28" s="408">
        <f>'RAW DATA-Awards'!Y13</f>
        <v>1</v>
      </c>
      <c r="AD28" s="408">
        <f>'RAW DATA-Awards'!Z13</f>
        <v>0</v>
      </c>
      <c r="AE28" s="408">
        <f>'RAW DATA-Awards'!AA13</f>
        <v>0</v>
      </c>
      <c r="AF28" s="408">
        <f>'RAW DATA-Awards'!AB13</f>
        <v>2580</v>
      </c>
      <c r="AG28" s="408">
        <f>'RAW DATA-Awards'!AC13</f>
        <v>566</v>
      </c>
      <c r="AH28" s="408">
        <f>'RAW DATA-Awards'!AD13</f>
        <v>107</v>
      </c>
      <c r="AI28" s="408">
        <f>'RAW DATA-Awards'!AE13</f>
        <v>117</v>
      </c>
      <c r="AJ28" s="408">
        <f>'RAW DATA-Awards'!AF13</f>
        <v>21</v>
      </c>
      <c r="AK28" s="409">
        <f>'RAW DATA-Awards'!AG13</f>
        <v>24</v>
      </c>
      <c r="AL28" s="408"/>
      <c r="AM28" s="408"/>
      <c r="AN28" s="1074">
        <f>'RAW DATA-Awards'!AH13</f>
        <v>0</v>
      </c>
      <c r="AO28" s="1075">
        <f>'RAW DATA-Awards'!AI13</f>
        <v>10</v>
      </c>
      <c r="AP28" s="1075">
        <f>'RAW DATA-Awards'!AJ13</f>
        <v>0</v>
      </c>
      <c r="AQ28" s="1075">
        <f>'RAW DATA-Awards'!AK13</f>
        <v>0</v>
      </c>
      <c r="AR28" s="1075">
        <f>'RAW DATA-Awards'!AL13</f>
        <v>2477</v>
      </c>
      <c r="AS28" s="1075">
        <f>'RAW DATA-Awards'!AM13</f>
        <v>554</v>
      </c>
      <c r="AT28" s="1075">
        <f>'RAW DATA-Awards'!AN13</f>
        <v>100</v>
      </c>
      <c r="AU28" s="1075">
        <f>'RAW DATA-Awards'!AO13</f>
        <v>120</v>
      </c>
      <c r="AV28" s="1075">
        <f>'RAW DATA-Awards'!AP13</f>
        <v>27</v>
      </c>
      <c r="AW28" s="1076">
        <f>'RAW DATA-Awards'!AQ13</f>
        <v>24</v>
      </c>
      <c r="AX28" s="1077"/>
      <c r="AZ28" s="1191">
        <f>'RAW DATA-Awards'!AR13</f>
        <v>0</v>
      </c>
      <c r="BA28" s="1192">
        <f>'RAW DATA-Awards'!AS13</f>
        <v>2</v>
      </c>
      <c r="BB28" s="1192">
        <f>'RAW DATA-Awards'!AT13</f>
        <v>0</v>
      </c>
      <c r="BC28" s="1192">
        <f>'RAW DATA-Awards'!AU13</f>
        <v>0</v>
      </c>
      <c r="BD28" s="1192">
        <f>'RAW DATA-Awards'!AV13</f>
        <v>2588</v>
      </c>
      <c r="BE28" s="1192">
        <f>'RAW DATA-Awards'!AW13</f>
        <v>545</v>
      </c>
      <c r="BF28" s="1192">
        <f>'RAW DATA-Awards'!AX13</f>
        <v>73</v>
      </c>
      <c r="BG28" s="1192">
        <f>'RAW DATA-Awards'!AY13</f>
        <v>105</v>
      </c>
      <c r="BH28" s="1192">
        <f>'RAW DATA-Awards'!AZ13</f>
        <v>17</v>
      </c>
      <c r="BI28" s="1193">
        <f>'RAW DATA-Awards'!BA13</f>
        <v>8</v>
      </c>
      <c r="BJ28" s="1194"/>
      <c r="BO28" s="1328">
        <f>AZ28*'DATA - Awards Matrices'!B$10</f>
        <v>0</v>
      </c>
      <c r="BP28" s="1328">
        <f>BA28*'DATA - Awards Matrices'!C$10</f>
        <v>14520</v>
      </c>
      <c r="BQ28" s="1328">
        <f>BB28*'DATA - Awards Matrices'!D$10</f>
        <v>0</v>
      </c>
      <c r="BR28" s="1328">
        <f>BC28*'DATA - Awards Matrices'!E$10</f>
        <v>0</v>
      </c>
      <c r="BS28" s="1328">
        <f>BD28*'DATA - Awards Matrices'!F$10</f>
        <v>85404000</v>
      </c>
      <c r="BT28" s="1328">
        <f>BE28*'DATA - Awards Matrices'!G$10</f>
        <v>17923960</v>
      </c>
      <c r="BU28" s="1328">
        <f>BF28*'DATA - Awards Matrices'!H$10</f>
        <v>7932107</v>
      </c>
      <c r="BV28" s="1328">
        <f>BG28*'DATA - Awards Matrices'!I$10</f>
        <v>11409195</v>
      </c>
      <c r="BW28" s="1328">
        <f>BH28*'DATA - Awards Matrices'!J$10</f>
        <v>132923</v>
      </c>
      <c r="BX28" s="1328">
        <f>BI28*'DATA - Awards Matrices'!K$10</f>
        <v>154048</v>
      </c>
    </row>
    <row r="29" spans="1:97">
      <c r="A29" s="1488"/>
      <c r="B29" s="1266" t="str">
        <f>'RAW DATA-Awards'!B14</f>
        <v>UNM</v>
      </c>
      <c r="C29" s="425" t="str">
        <f>'RAW DATA-Awards'!C14</f>
        <v>2</v>
      </c>
      <c r="D29" s="330">
        <f>'RAW DATA-Awards'!D14</f>
        <v>0</v>
      </c>
      <c r="E29" s="12">
        <f>'RAW DATA-Awards'!E14</f>
        <v>0</v>
      </c>
      <c r="F29" s="12">
        <f>'RAW DATA-Awards'!F14</f>
        <v>0</v>
      </c>
      <c r="G29" s="12">
        <f>'RAW DATA-Awards'!G14</f>
        <v>0</v>
      </c>
      <c r="H29" s="12">
        <f>'RAW DATA-Awards'!H14</f>
        <v>681</v>
      </c>
      <c r="I29" s="12">
        <f>'RAW DATA-Awards'!I14</f>
        <v>396</v>
      </c>
      <c r="J29" s="12">
        <f>'RAW DATA-Awards'!J14</f>
        <v>42</v>
      </c>
      <c r="K29" s="12">
        <f>'RAW DATA-Awards'!K14</f>
        <v>139</v>
      </c>
      <c r="L29" s="12">
        <f>'RAW DATA-Awards'!L14</f>
        <v>4</v>
      </c>
      <c r="M29" s="331">
        <f>'RAW DATA-Awards'!M14</f>
        <v>2</v>
      </c>
      <c r="N29" s="12"/>
      <c r="O29" s="12"/>
      <c r="P29" s="330">
        <f>'RAW DATA-Awards'!N14</f>
        <v>0</v>
      </c>
      <c r="Q29" s="12">
        <f>'RAW DATA-Awards'!O14</f>
        <v>0</v>
      </c>
      <c r="R29" s="12">
        <f>'RAW DATA-Awards'!P14</f>
        <v>0</v>
      </c>
      <c r="S29" s="12">
        <f>'RAW DATA-Awards'!Q14</f>
        <v>0</v>
      </c>
      <c r="T29" s="12">
        <f>'RAW DATA-Awards'!R14</f>
        <v>790</v>
      </c>
      <c r="U29" s="12">
        <f>'RAW DATA-Awards'!S14</f>
        <v>337</v>
      </c>
      <c r="V29" s="12">
        <f>'RAW DATA-Awards'!T14</f>
        <v>36</v>
      </c>
      <c r="W29" s="12">
        <f>'RAW DATA-Awards'!U14</f>
        <v>118</v>
      </c>
      <c r="X29" s="12">
        <f>'RAW DATA-Awards'!V14</f>
        <v>5</v>
      </c>
      <c r="Y29" s="331">
        <f>'RAW DATA-Awards'!W14</f>
        <v>1</v>
      </c>
      <c r="Z29" s="12"/>
      <c r="AA29" s="12"/>
      <c r="AB29" s="330">
        <f>'RAW DATA-Awards'!X14</f>
        <v>0</v>
      </c>
      <c r="AC29" s="12">
        <f>'RAW DATA-Awards'!Y14</f>
        <v>0</v>
      </c>
      <c r="AD29" s="12">
        <f>'RAW DATA-Awards'!Z14</f>
        <v>0</v>
      </c>
      <c r="AE29" s="12">
        <f>'RAW DATA-Awards'!AA14</f>
        <v>0</v>
      </c>
      <c r="AF29" s="12">
        <f>'RAW DATA-Awards'!AB14</f>
        <v>915</v>
      </c>
      <c r="AG29" s="12">
        <f>'RAW DATA-Awards'!AC14</f>
        <v>382</v>
      </c>
      <c r="AH29" s="12">
        <f>'RAW DATA-Awards'!AD14</f>
        <v>45</v>
      </c>
      <c r="AI29" s="12">
        <f>'RAW DATA-Awards'!AE14</f>
        <v>110</v>
      </c>
      <c r="AJ29" s="12">
        <f>'RAW DATA-Awards'!AF14</f>
        <v>2</v>
      </c>
      <c r="AK29" s="331">
        <f>'RAW DATA-Awards'!AG14</f>
        <v>4</v>
      </c>
      <c r="AL29" s="12"/>
      <c r="AM29" s="12"/>
      <c r="AN29" s="1078">
        <f>'RAW DATA-Awards'!AH14</f>
        <v>0</v>
      </c>
      <c r="AO29" s="1079">
        <f>'RAW DATA-Awards'!AI14</f>
        <v>0</v>
      </c>
      <c r="AP29" s="1079">
        <f>'RAW DATA-Awards'!AJ14</f>
        <v>0</v>
      </c>
      <c r="AQ29" s="1079">
        <f>'RAW DATA-Awards'!AK14</f>
        <v>0</v>
      </c>
      <c r="AR29" s="1079">
        <f>'RAW DATA-Awards'!AL14</f>
        <v>869</v>
      </c>
      <c r="AS29" s="1079">
        <f>'RAW DATA-Awards'!AM14</f>
        <v>357</v>
      </c>
      <c r="AT29" s="1079">
        <f>'RAW DATA-Awards'!AN14</f>
        <v>33</v>
      </c>
      <c r="AU29" s="1079">
        <f>'RAW DATA-Awards'!AO14</f>
        <v>103</v>
      </c>
      <c r="AV29" s="1079">
        <f>'RAW DATA-Awards'!AP14</f>
        <v>5</v>
      </c>
      <c r="AW29" s="1080">
        <f>'RAW DATA-Awards'!AQ14</f>
        <v>6</v>
      </c>
      <c r="AX29" s="1081"/>
      <c r="AZ29" s="1195">
        <f>'RAW DATA-Awards'!AR14</f>
        <v>0</v>
      </c>
      <c r="BA29" s="1196">
        <f>'RAW DATA-Awards'!AS14</f>
        <v>0</v>
      </c>
      <c r="BB29" s="1196">
        <f>'RAW DATA-Awards'!AT14</f>
        <v>0</v>
      </c>
      <c r="BC29" s="1196">
        <f>'RAW DATA-Awards'!AU14</f>
        <v>0</v>
      </c>
      <c r="BD29" s="1196">
        <f>'RAW DATA-Awards'!AV14</f>
        <v>968</v>
      </c>
      <c r="BE29" s="1196">
        <f>'RAW DATA-Awards'!AW14</f>
        <v>349</v>
      </c>
      <c r="BF29" s="1196">
        <f>'RAW DATA-Awards'!AX14</f>
        <v>40</v>
      </c>
      <c r="BG29" s="1196">
        <f>'RAW DATA-Awards'!AY14</f>
        <v>81</v>
      </c>
      <c r="BH29" s="1196">
        <f>'RAW DATA-Awards'!AZ14</f>
        <v>10</v>
      </c>
      <c r="BI29" s="1197">
        <f>'RAW DATA-Awards'!BA14</f>
        <v>7</v>
      </c>
      <c r="BJ29" s="1198"/>
      <c r="BO29" s="1328">
        <f>AZ29*'DATA - Awards Matrices'!B$11</f>
        <v>0</v>
      </c>
      <c r="BP29" s="1328">
        <f>BA29*'DATA - Awards Matrices'!C$11</f>
        <v>0</v>
      </c>
      <c r="BQ29" s="1328">
        <f>BB29*'DATA - Awards Matrices'!D$11</f>
        <v>0</v>
      </c>
      <c r="BR29" s="1328">
        <f>BC29*'DATA - Awards Matrices'!E$11</f>
        <v>0</v>
      </c>
      <c r="BS29" s="1328">
        <f>BD29*'DATA - Awards Matrices'!F$11</f>
        <v>46099064</v>
      </c>
      <c r="BT29" s="1328">
        <f>BE29*'DATA - Awards Matrices'!G$11</f>
        <v>16563889</v>
      </c>
      <c r="BU29" s="1328">
        <f>BF29*'DATA - Awards Matrices'!H$11</f>
        <v>6272320</v>
      </c>
      <c r="BV29" s="1328">
        <f>BG29*'DATA - Awards Matrices'!I$11</f>
        <v>12701448</v>
      </c>
      <c r="BW29" s="1328">
        <f>BH29*'DATA - Awards Matrices'!J$11</f>
        <v>112840</v>
      </c>
      <c r="BX29" s="1328">
        <f>BI29*'DATA - Awards Matrices'!K$11</f>
        <v>194516</v>
      </c>
    </row>
    <row r="30" spans="1:97" ht="16" thickBot="1">
      <c r="A30" s="1488"/>
      <c r="B30" s="1266" t="str">
        <f>'RAW DATA-Awards'!B15</f>
        <v>UNM</v>
      </c>
      <c r="C30" s="425" t="str">
        <f>'RAW DATA-Awards'!C15</f>
        <v>3</v>
      </c>
      <c r="D30" s="330">
        <f>'RAW DATA-Awards'!D15</f>
        <v>0</v>
      </c>
      <c r="E30" s="12">
        <f>'RAW DATA-Awards'!E15</f>
        <v>0</v>
      </c>
      <c r="F30" s="12">
        <f>'RAW DATA-Awards'!F15</f>
        <v>0</v>
      </c>
      <c r="G30" s="12">
        <f>'RAW DATA-Awards'!G15</f>
        <v>0</v>
      </c>
      <c r="H30" s="12">
        <f>'RAW DATA-Awards'!H15</f>
        <v>344</v>
      </c>
      <c r="I30" s="12">
        <f>'RAW DATA-Awards'!I15</f>
        <v>186</v>
      </c>
      <c r="J30" s="12">
        <f>'RAW DATA-Awards'!J15</f>
        <v>68</v>
      </c>
      <c r="K30" s="12">
        <f>'RAW DATA-Awards'!K15</f>
        <v>0</v>
      </c>
      <c r="L30" s="12">
        <f>'RAW DATA-Awards'!L15</f>
        <v>0</v>
      </c>
      <c r="M30" s="331">
        <f>'RAW DATA-Awards'!M15</f>
        <v>0</v>
      </c>
      <c r="N30" s="12" t="s">
        <v>276</v>
      </c>
      <c r="O30" s="12"/>
      <c r="P30" s="330">
        <f>'RAW DATA-Awards'!N15</f>
        <v>0</v>
      </c>
      <c r="Q30" s="12">
        <f>'RAW DATA-Awards'!O15</f>
        <v>4</v>
      </c>
      <c r="R30" s="12">
        <f>'RAW DATA-Awards'!P15</f>
        <v>0</v>
      </c>
      <c r="S30" s="12">
        <f>'RAW DATA-Awards'!Q15</f>
        <v>0</v>
      </c>
      <c r="T30" s="12">
        <f>'RAW DATA-Awards'!R15</f>
        <v>351</v>
      </c>
      <c r="U30" s="12">
        <f>'RAW DATA-Awards'!S15</f>
        <v>212</v>
      </c>
      <c r="V30" s="12">
        <f>'RAW DATA-Awards'!T15</f>
        <v>68</v>
      </c>
      <c r="W30" s="12">
        <f>'RAW DATA-Awards'!U15</f>
        <v>0</v>
      </c>
      <c r="X30" s="12">
        <f>'RAW DATA-Awards'!V15</f>
        <v>0</v>
      </c>
      <c r="Y30" s="331">
        <f>'RAW DATA-Awards'!W15</f>
        <v>0</v>
      </c>
      <c r="Z30" s="12" t="s">
        <v>276</v>
      </c>
      <c r="AA30" s="12"/>
      <c r="AB30" s="330">
        <f>'RAW DATA-Awards'!X15</f>
        <v>0</v>
      </c>
      <c r="AC30" s="12">
        <f>'RAW DATA-Awards'!Y15</f>
        <v>11</v>
      </c>
      <c r="AD30" s="12">
        <f>'RAW DATA-Awards'!Z15</f>
        <v>0</v>
      </c>
      <c r="AE30" s="12">
        <f>'RAW DATA-Awards'!AA15</f>
        <v>0</v>
      </c>
      <c r="AF30" s="12">
        <f>'RAW DATA-Awards'!AB15</f>
        <v>354</v>
      </c>
      <c r="AG30" s="12">
        <f>'RAW DATA-Awards'!AC15</f>
        <v>222</v>
      </c>
      <c r="AH30" s="12">
        <f>'RAW DATA-Awards'!AD15</f>
        <v>68</v>
      </c>
      <c r="AI30" s="12">
        <f>'RAW DATA-Awards'!AE15</f>
        <v>0</v>
      </c>
      <c r="AJ30" s="12">
        <f>'RAW DATA-Awards'!AF15</f>
        <v>0</v>
      </c>
      <c r="AK30" s="331">
        <f>'RAW DATA-Awards'!AG15</f>
        <v>0</v>
      </c>
      <c r="AL30" s="12" t="s">
        <v>276</v>
      </c>
      <c r="AM30" s="12"/>
      <c r="AN30" s="1078">
        <f>'RAW DATA-Awards'!AH15</f>
        <v>0</v>
      </c>
      <c r="AO30" s="1079">
        <f>'RAW DATA-Awards'!AI15</f>
        <v>5</v>
      </c>
      <c r="AP30" s="1079">
        <f>'RAW DATA-Awards'!AJ15</f>
        <v>0</v>
      </c>
      <c r="AQ30" s="1079">
        <f>'RAW DATA-Awards'!AK15</f>
        <v>0</v>
      </c>
      <c r="AR30" s="1079">
        <f>'RAW DATA-Awards'!AL15</f>
        <v>293</v>
      </c>
      <c r="AS30" s="1079">
        <f>'RAW DATA-Awards'!AM15</f>
        <v>184</v>
      </c>
      <c r="AT30" s="1079">
        <f>'RAW DATA-Awards'!AN15</f>
        <v>63</v>
      </c>
      <c r="AU30" s="1079">
        <f>'RAW DATA-Awards'!AO15</f>
        <v>0</v>
      </c>
      <c r="AV30" s="1079">
        <f>'RAW DATA-Awards'!AP15</f>
        <v>0</v>
      </c>
      <c r="AW30" s="1080">
        <f>'RAW DATA-Awards'!AQ15</f>
        <v>0</v>
      </c>
      <c r="AX30" s="1081" t="s">
        <v>276</v>
      </c>
      <c r="AZ30" s="1195">
        <f>'RAW DATA-Awards'!AR15</f>
        <v>0</v>
      </c>
      <c r="BA30" s="1196">
        <f>'RAW DATA-Awards'!AS15</f>
        <v>5</v>
      </c>
      <c r="BB30" s="1196">
        <f>'RAW DATA-Awards'!AT15</f>
        <v>0</v>
      </c>
      <c r="BC30" s="1196">
        <f>'RAW DATA-Awards'!AU15</f>
        <v>0</v>
      </c>
      <c r="BD30" s="1196">
        <f>'RAW DATA-Awards'!AV15</f>
        <v>313</v>
      </c>
      <c r="BE30" s="1196">
        <f>'RAW DATA-Awards'!AW15</f>
        <v>163</v>
      </c>
      <c r="BF30" s="1196">
        <f>'RAW DATA-Awards'!AX15</f>
        <v>55</v>
      </c>
      <c r="BG30" s="1196">
        <f>'RAW DATA-Awards'!AY15</f>
        <v>0</v>
      </c>
      <c r="BH30" s="1196">
        <f>'RAW DATA-Awards'!AZ15</f>
        <v>0</v>
      </c>
      <c r="BI30" s="1197">
        <f>'RAW DATA-Awards'!BA15</f>
        <v>0</v>
      </c>
      <c r="BJ30" s="1198" t="s">
        <v>276</v>
      </c>
      <c r="BO30" s="1328">
        <f>AZ30*'DATA - Awards Matrices'!B$12</f>
        <v>0</v>
      </c>
      <c r="BP30" s="1328">
        <f>BA30*'DATA - Awards Matrices'!C$12</f>
        <v>76770</v>
      </c>
      <c r="BQ30" s="1328">
        <f>BB30*'DATA - Awards Matrices'!D$12</f>
        <v>0</v>
      </c>
      <c r="BR30" s="1328">
        <f>BC30*'DATA - Awards Matrices'!E$12</f>
        <v>0</v>
      </c>
      <c r="BS30" s="1328">
        <f>BD30*'DATA - Awards Matrices'!F$12</f>
        <v>21844896</v>
      </c>
      <c r="BT30" s="1328">
        <f>BE30*'DATA - Awards Matrices'!G$12</f>
        <v>11337465</v>
      </c>
      <c r="BU30" s="1328">
        <f>BF30*'DATA - Awards Matrices'!H$12</f>
        <v>12639275</v>
      </c>
      <c r="BV30" s="1328">
        <f>BG30*'DATA - Awards Matrices'!I$12</f>
        <v>0</v>
      </c>
      <c r="BW30" s="1328">
        <f>BH30*'DATA - Awards Matrices'!J$12</f>
        <v>0</v>
      </c>
      <c r="BX30" s="1328">
        <f>BI30*'DATA - Awards Matrices'!K$12</f>
        <v>0</v>
      </c>
    </row>
    <row r="31" spans="1:97">
      <c r="A31" s="456"/>
      <c r="B31" s="274"/>
      <c r="C31" s="424"/>
      <c r="D31" s="11">
        <f t="shared" ref="D31:M31" si="20">SUM(D28:D30)</f>
        <v>0</v>
      </c>
      <c r="E31" s="11">
        <f t="shared" si="20"/>
        <v>0</v>
      </c>
      <c r="F31" s="11">
        <f t="shared" si="20"/>
        <v>0</v>
      </c>
      <c r="G31" s="11">
        <f t="shared" si="20"/>
        <v>0</v>
      </c>
      <c r="H31" s="11">
        <f t="shared" si="20"/>
        <v>3901</v>
      </c>
      <c r="I31" s="11">
        <f t="shared" si="20"/>
        <v>1208</v>
      </c>
      <c r="J31" s="11">
        <f t="shared" si="20"/>
        <v>195</v>
      </c>
      <c r="K31" s="11">
        <f t="shared" si="20"/>
        <v>246</v>
      </c>
      <c r="L31" s="11">
        <f t="shared" si="20"/>
        <v>43</v>
      </c>
      <c r="M31" s="333">
        <f t="shared" si="20"/>
        <v>24</v>
      </c>
      <c r="N31" s="12">
        <f>SUM(D31:M31)</f>
        <v>5617</v>
      </c>
      <c r="O31" s="12"/>
      <c r="P31" s="332">
        <f t="shared" ref="P31:Y31" si="21">SUM(P28:P30)</f>
        <v>0</v>
      </c>
      <c r="Q31" s="11">
        <f t="shared" si="21"/>
        <v>8</v>
      </c>
      <c r="R31" s="11">
        <f t="shared" si="21"/>
        <v>0</v>
      </c>
      <c r="S31" s="11">
        <f t="shared" si="21"/>
        <v>0</v>
      </c>
      <c r="T31" s="11">
        <f t="shared" si="21"/>
        <v>3994</v>
      </c>
      <c r="U31" s="11">
        <f t="shared" si="21"/>
        <v>1149</v>
      </c>
      <c r="V31" s="11">
        <f t="shared" si="21"/>
        <v>197</v>
      </c>
      <c r="W31" s="11">
        <f t="shared" si="21"/>
        <v>229</v>
      </c>
      <c r="X31" s="11">
        <f t="shared" si="21"/>
        <v>30</v>
      </c>
      <c r="Y31" s="333">
        <f t="shared" si="21"/>
        <v>19</v>
      </c>
      <c r="Z31" s="12">
        <f>SUM(P31:Y31)</f>
        <v>5626</v>
      </c>
      <c r="AA31" s="12"/>
      <c r="AB31" s="332">
        <f t="shared" ref="AB31:AK31" si="22">SUM(AB28:AB30)</f>
        <v>0</v>
      </c>
      <c r="AC31" s="11">
        <f t="shared" si="22"/>
        <v>12</v>
      </c>
      <c r="AD31" s="11">
        <f t="shared" si="22"/>
        <v>0</v>
      </c>
      <c r="AE31" s="11">
        <f t="shared" si="22"/>
        <v>0</v>
      </c>
      <c r="AF31" s="11">
        <f t="shared" si="22"/>
        <v>3849</v>
      </c>
      <c r="AG31" s="11">
        <f t="shared" si="22"/>
        <v>1170</v>
      </c>
      <c r="AH31" s="11">
        <f t="shared" si="22"/>
        <v>220</v>
      </c>
      <c r="AI31" s="11">
        <f t="shared" si="22"/>
        <v>227</v>
      </c>
      <c r="AJ31" s="11">
        <f t="shared" si="22"/>
        <v>23</v>
      </c>
      <c r="AK31" s="333">
        <f t="shared" si="22"/>
        <v>28</v>
      </c>
      <c r="AL31" s="12">
        <f>SUM(AB31:AK31)</f>
        <v>5529</v>
      </c>
      <c r="AM31" s="12"/>
      <c r="AN31" s="1082">
        <f t="shared" ref="AN31:AW31" si="23">SUM(AN28:AN30)</f>
        <v>0</v>
      </c>
      <c r="AO31" s="1083">
        <f t="shared" si="23"/>
        <v>15</v>
      </c>
      <c r="AP31" s="1083">
        <f t="shared" si="23"/>
        <v>0</v>
      </c>
      <c r="AQ31" s="1083">
        <f t="shared" si="23"/>
        <v>0</v>
      </c>
      <c r="AR31" s="1083">
        <f t="shared" si="23"/>
        <v>3639</v>
      </c>
      <c r="AS31" s="1083">
        <f t="shared" si="23"/>
        <v>1095</v>
      </c>
      <c r="AT31" s="1083">
        <f t="shared" si="23"/>
        <v>196</v>
      </c>
      <c r="AU31" s="1083">
        <f t="shared" si="23"/>
        <v>223</v>
      </c>
      <c r="AV31" s="1083">
        <f t="shared" si="23"/>
        <v>32</v>
      </c>
      <c r="AW31" s="1084">
        <f t="shared" si="23"/>
        <v>30</v>
      </c>
      <c r="AX31" s="1081">
        <f>SUM(AN31:AW31)</f>
        <v>5230</v>
      </c>
      <c r="AZ31" s="1199">
        <f t="shared" ref="AZ31:BI31" si="24">SUM(AZ28:AZ30)</f>
        <v>0</v>
      </c>
      <c r="BA31" s="1200">
        <f t="shared" si="24"/>
        <v>7</v>
      </c>
      <c r="BB31" s="1200">
        <f t="shared" si="24"/>
        <v>0</v>
      </c>
      <c r="BC31" s="1200">
        <f t="shared" si="24"/>
        <v>0</v>
      </c>
      <c r="BD31" s="1200">
        <f t="shared" si="24"/>
        <v>3869</v>
      </c>
      <c r="BE31" s="1200">
        <f t="shared" si="24"/>
        <v>1057</v>
      </c>
      <c r="BF31" s="1200">
        <f t="shared" si="24"/>
        <v>168</v>
      </c>
      <c r="BG31" s="1200">
        <f t="shared" si="24"/>
        <v>186</v>
      </c>
      <c r="BH31" s="1200">
        <f t="shared" si="24"/>
        <v>27</v>
      </c>
      <c r="BI31" s="1201">
        <f t="shared" si="24"/>
        <v>15</v>
      </c>
      <c r="BJ31" s="1198">
        <f>SUM(AZ31:BI31)</f>
        <v>5329</v>
      </c>
    </row>
    <row r="32" spans="1:97" ht="9" customHeight="1" thickBot="1">
      <c r="A32" s="457"/>
      <c r="B32" s="413"/>
      <c r="C32" s="426"/>
      <c r="D32" s="12"/>
      <c r="E32" s="12"/>
      <c r="F32" s="12"/>
      <c r="G32" s="12"/>
      <c r="H32" s="12"/>
      <c r="I32" s="12"/>
      <c r="J32" s="12"/>
      <c r="K32" s="12"/>
      <c r="L32" s="12"/>
      <c r="M32" s="331"/>
      <c r="N32" s="12"/>
      <c r="O32" s="12"/>
      <c r="P32" s="330"/>
      <c r="Q32" s="12"/>
      <c r="R32" s="12"/>
      <c r="S32" s="12"/>
      <c r="T32" s="12"/>
      <c r="U32" s="12"/>
      <c r="V32" s="12"/>
      <c r="W32" s="12"/>
      <c r="X32" s="12"/>
      <c r="Y32" s="331"/>
      <c r="Z32" s="12"/>
      <c r="AA32" s="12"/>
      <c r="AB32" s="330"/>
      <c r="AC32" s="12"/>
      <c r="AD32" s="12"/>
      <c r="AE32" s="12"/>
      <c r="AF32" s="12"/>
      <c r="AG32" s="12"/>
      <c r="AH32" s="12"/>
      <c r="AI32" s="12"/>
      <c r="AJ32" s="12"/>
      <c r="AK32" s="331"/>
      <c r="AL32" s="12"/>
      <c r="AM32" s="12"/>
      <c r="AN32" s="1078"/>
      <c r="AO32" s="1079"/>
      <c r="AP32" s="1079"/>
      <c r="AQ32" s="1079"/>
      <c r="AR32" s="1079"/>
      <c r="AS32" s="1079"/>
      <c r="AT32" s="1079"/>
      <c r="AU32" s="1079"/>
      <c r="AV32" s="1079"/>
      <c r="AW32" s="1080"/>
      <c r="AX32" s="1081"/>
      <c r="AZ32" s="1195"/>
      <c r="BA32" s="1196"/>
      <c r="BB32" s="1196"/>
      <c r="BC32" s="1196"/>
      <c r="BD32" s="1196"/>
      <c r="BE32" s="1196"/>
      <c r="BF32" s="1196"/>
      <c r="BG32" s="1196"/>
      <c r="BH32" s="1196"/>
      <c r="BI32" s="1197"/>
      <c r="BJ32" s="1198"/>
    </row>
    <row r="33" spans="1:76" ht="15" customHeight="1">
      <c r="A33" s="1488" t="s">
        <v>271</v>
      </c>
      <c r="B33" s="1266" t="s">
        <v>39</v>
      </c>
      <c r="C33" s="411" t="s">
        <v>92</v>
      </c>
      <c r="D33" s="12">
        <f>D28*'DATA - Awards Matrices'!$B$10</f>
        <v>0</v>
      </c>
      <c r="E33" s="12">
        <f>E28*'DATA - Awards Matrices'!$C$10</f>
        <v>0</v>
      </c>
      <c r="F33" s="12">
        <f>F28*'DATA - Awards Matrices'!$D$10</f>
        <v>0</v>
      </c>
      <c r="G33" s="12">
        <f>G28*'DATA - Awards Matrices'!$E$10</f>
        <v>0</v>
      </c>
      <c r="H33" s="12">
        <f>H28*'DATA - Awards Matrices'!$F$10</f>
        <v>94908000</v>
      </c>
      <c r="I33" s="12">
        <f>I28*'DATA - Awards Matrices'!$G$10</f>
        <v>20587888</v>
      </c>
      <c r="J33" s="12">
        <f>J28*'DATA - Awards Matrices'!$H$10</f>
        <v>9236015</v>
      </c>
      <c r="K33" s="12">
        <f>K28*'DATA - Awards Matrices'!$I$10</f>
        <v>11626513</v>
      </c>
      <c r="L33" s="12">
        <f>L28*'DATA - Awards Matrices'!$J$10</f>
        <v>304941</v>
      </c>
      <c r="M33" s="331">
        <f>M28*'DATA - Awards Matrices'!$K$10</f>
        <v>423632</v>
      </c>
      <c r="N33" s="12"/>
      <c r="O33" s="12"/>
      <c r="P33" s="330">
        <f>P28*'DATA - Awards Matrices'!$B$10</f>
        <v>0</v>
      </c>
      <c r="Q33" s="12">
        <f>Q28*'DATA - Awards Matrices'!$C$10</f>
        <v>29040</v>
      </c>
      <c r="R33" s="12">
        <f>R28*'DATA - Awards Matrices'!$D$10</f>
        <v>0</v>
      </c>
      <c r="S33" s="12">
        <f>S28*'DATA - Awards Matrices'!$E$10</f>
        <v>0</v>
      </c>
      <c r="T33" s="12">
        <f>T28*'DATA - Awards Matrices'!$F$10</f>
        <v>94149000</v>
      </c>
      <c r="U33" s="12">
        <f>U28*'DATA - Awards Matrices'!$G$10</f>
        <v>19732800</v>
      </c>
      <c r="V33" s="12">
        <f>V28*'DATA - Awards Matrices'!$H$10</f>
        <v>10105287</v>
      </c>
      <c r="W33" s="12">
        <f>W28*'DATA - Awards Matrices'!$I$10</f>
        <v>12061149</v>
      </c>
      <c r="X33" s="12">
        <f>X28*'DATA - Awards Matrices'!$J$10</f>
        <v>195475</v>
      </c>
      <c r="Y33" s="331">
        <f>Y28*'DATA - Awards Matrices'!$K$10</f>
        <v>346608</v>
      </c>
      <c r="Z33" s="12"/>
      <c r="AA33" s="12"/>
      <c r="AB33" s="330">
        <f>AB28*'DATA - Awards Matrices'!$B$10</f>
        <v>0</v>
      </c>
      <c r="AC33" s="12">
        <f>AC28*'DATA - Awards Matrices'!$C$10</f>
        <v>7260</v>
      </c>
      <c r="AD33" s="12">
        <f>AD28*'DATA - Awards Matrices'!$D$10</f>
        <v>0</v>
      </c>
      <c r="AE33" s="12">
        <f>AE28*'DATA - Awards Matrices'!$E$10</f>
        <v>0</v>
      </c>
      <c r="AF33" s="12">
        <f>AF28*'DATA - Awards Matrices'!$F$10</f>
        <v>85140000</v>
      </c>
      <c r="AG33" s="12">
        <f>AG28*'DATA - Awards Matrices'!$G$10</f>
        <v>18614608</v>
      </c>
      <c r="AH33" s="12">
        <f>AH28*'DATA - Awards Matrices'!$H$10</f>
        <v>11626513</v>
      </c>
      <c r="AI33" s="12">
        <f>AI28*'DATA - Awards Matrices'!$I$10</f>
        <v>12713103</v>
      </c>
      <c r="AJ33" s="12">
        <f>AJ28*'DATA - Awards Matrices'!$J$10</f>
        <v>164199</v>
      </c>
      <c r="AK33" s="331">
        <f>AK28*'DATA - Awards Matrices'!$K$10</f>
        <v>462144</v>
      </c>
      <c r="AL33" s="12"/>
      <c r="AM33" s="12"/>
      <c r="AN33" s="1078">
        <f>AN28*'DATA - Awards Matrices'!$B$10</f>
        <v>0</v>
      </c>
      <c r="AO33" s="1079">
        <f>AO28*'DATA - Awards Matrices'!$C$10</f>
        <v>72600</v>
      </c>
      <c r="AP33" s="1079">
        <f>AP28*'DATA - Awards Matrices'!$D$10</f>
        <v>0</v>
      </c>
      <c r="AQ33" s="1079">
        <f>AQ28*'DATA - Awards Matrices'!$E$10</f>
        <v>0</v>
      </c>
      <c r="AR33" s="1079">
        <f>AR28*'DATA - Awards Matrices'!$F$10</f>
        <v>81741000</v>
      </c>
      <c r="AS33" s="1079">
        <f>AS28*'DATA - Awards Matrices'!$G$10</f>
        <v>18219952</v>
      </c>
      <c r="AT33" s="1079">
        <f>AT28*'DATA - Awards Matrices'!$H$10</f>
        <v>10865900</v>
      </c>
      <c r="AU33" s="1079">
        <f>AU28*'DATA - Awards Matrices'!$I$10</f>
        <v>13039080</v>
      </c>
      <c r="AV33" s="1079">
        <f>AV28*'DATA - Awards Matrices'!$J$10</f>
        <v>211113</v>
      </c>
      <c r="AW33" s="1080">
        <f>AW28*'DATA - Awards Matrices'!$K$10</f>
        <v>462144</v>
      </c>
      <c r="AX33" s="1081"/>
      <c r="AZ33" s="1195">
        <f>AZ28*'DATA - Awards Matrices'!$B$10</f>
        <v>0</v>
      </c>
      <c r="BA33" s="1196">
        <f>BA28*'DATA - Awards Matrices'!$C$10</f>
        <v>14520</v>
      </c>
      <c r="BB33" s="1196">
        <f>BB28*'DATA - Awards Matrices'!$D$10</f>
        <v>0</v>
      </c>
      <c r="BC33" s="1196">
        <f>BC28*'DATA - Awards Matrices'!$E$10</f>
        <v>0</v>
      </c>
      <c r="BD33" s="1196">
        <f>BD28*'DATA - Awards Matrices'!$F$10</f>
        <v>85404000</v>
      </c>
      <c r="BE33" s="1196">
        <f>BE28*'DATA - Awards Matrices'!$G$10</f>
        <v>17923960</v>
      </c>
      <c r="BF33" s="1196">
        <f>BF28*'DATA - Awards Matrices'!$H$10</f>
        <v>7932107</v>
      </c>
      <c r="BG33" s="1196">
        <f>BG28*'DATA - Awards Matrices'!$I$10</f>
        <v>11409195</v>
      </c>
      <c r="BH33" s="1196">
        <f>BH28*'DATA - Awards Matrices'!$J$10</f>
        <v>132923</v>
      </c>
      <c r="BI33" s="1197">
        <f>BI28*'DATA - Awards Matrices'!$K$10</f>
        <v>154048</v>
      </c>
      <c r="BJ33" s="1198"/>
    </row>
    <row r="34" spans="1:76">
      <c r="A34" s="1488"/>
      <c r="B34" s="1266" t="s">
        <v>39</v>
      </c>
      <c r="C34" s="411" t="s">
        <v>91</v>
      </c>
      <c r="D34" s="12">
        <f>D29*'DATA - Awards Matrices'!$B$11</f>
        <v>0</v>
      </c>
      <c r="E34" s="12">
        <f>E29*'DATA - Awards Matrices'!$C$11</f>
        <v>0</v>
      </c>
      <c r="F34" s="12">
        <f>F29*'DATA - Awards Matrices'!$D$11</f>
        <v>0</v>
      </c>
      <c r="G34" s="12">
        <f>G29*'DATA - Awards Matrices'!$E$11</f>
        <v>0</v>
      </c>
      <c r="H34" s="12">
        <f>H29*'DATA - Awards Matrices'!$F$11</f>
        <v>32431263</v>
      </c>
      <c r="I34" s="12">
        <f>I29*'DATA - Awards Matrices'!$G$11</f>
        <v>18794556</v>
      </c>
      <c r="J34" s="12">
        <f>J29*'DATA - Awards Matrices'!$H$11</f>
        <v>6585936</v>
      </c>
      <c r="K34" s="12">
        <f>K29*'DATA - Awards Matrices'!$I$11</f>
        <v>21796312</v>
      </c>
      <c r="L34" s="12">
        <f>L29*'DATA - Awards Matrices'!$J$11</f>
        <v>45136</v>
      </c>
      <c r="M34" s="331">
        <f>M29*'DATA - Awards Matrices'!$K$11</f>
        <v>55576</v>
      </c>
      <c r="N34" s="12"/>
      <c r="O34" s="12"/>
      <c r="P34" s="330">
        <f>P29*'DATA - Awards Matrices'!$B$11</f>
        <v>0</v>
      </c>
      <c r="Q34" s="12">
        <f>Q29*'DATA - Awards Matrices'!$C$11</f>
        <v>0</v>
      </c>
      <c r="R34" s="12">
        <f>R29*'DATA - Awards Matrices'!$D$11</f>
        <v>0</v>
      </c>
      <c r="S34" s="12">
        <f>S29*'DATA - Awards Matrices'!$E$11</f>
        <v>0</v>
      </c>
      <c r="T34" s="12">
        <f>T29*'DATA - Awards Matrices'!$F$11</f>
        <v>37622170</v>
      </c>
      <c r="U34" s="12">
        <f>U29*'DATA - Awards Matrices'!$G$11</f>
        <v>15994357</v>
      </c>
      <c r="V34" s="12">
        <f>V29*'DATA - Awards Matrices'!$H$11</f>
        <v>5645088</v>
      </c>
      <c r="W34" s="12">
        <f>W29*'DATA - Awards Matrices'!$I$11</f>
        <v>18503344</v>
      </c>
      <c r="X34" s="12">
        <f>X29*'DATA - Awards Matrices'!$J$11</f>
        <v>56420</v>
      </c>
      <c r="Y34" s="331">
        <f>Y29*'DATA - Awards Matrices'!$K$11</f>
        <v>27788</v>
      </c>
      <c r="Z34" s="12"/>
      <c r="AA34" s="12"/>
      <c r="AB34" s="330">
        <f>AB29*'DATA - Awards Matrices'!$B$11</f>
        <v>0</v>
      </c>
      <c r="AC34" s="12">
        <f>AC29*'DATA - Awards Matrices'!$C$11</f>
        <v>0</v>
      </c>
      <c r="AD34" s="12">
        <f>AD29*'DATA - Awards Matrices'!$D$11</f>
        <v>0</v>
      </c>
      <c r="AE34" s="12">
        <f>AE29*'DATA - Awards Matrices'!$E$11</f>
        <v>0</v>
      </c>
      <c r="AF34" s="12">
        <f>AF29*'DATA - Awards Matrices'!$F$11</f>
        <v>43575045</v>
      </c>
      <c r="AG34" s="12">
        <f>AG29*'DATA - Awards Matrices'!$G$11</f>
        <v>18130102</v>
      </c>
      <c r="AH34" s="12">
        <f>AH29*'DATA - Awards Matrices'!$H$11</f>
        <v>7056360</v>
      </c>
      <c r="AI34" s="12">
        <f>AI29*'DATA - Awards Matrices'!$I$11</f>
        <v>17248880</v>
      </c>
      <c r="AJ34" s="12">
        <f>AJ29*'DATA - Awards Matrices'!$J$11</f>
        <v>22568</v>
      </c>
      <c r="AK34" s="331">
        <f>AK29*'DATA - Awards Matrices'!$K$11</f>
        <v>111152</v>
      </c>
      <c r="AL34" s="12"/>
      <c r="AM34" s="12"/>
      <c r="AN34" s="1078">
        <f>AN29*'DATA - Awards Matrices'!$B$11</f>
        <v>0</v>
      </c>
      <c r="AO34" s="1079">
        <f>AO29*'DATA - Awards Matrices'!$C$11</f>
        <v>0</v>
      </c>
      <c r="AP34" s="1079">
        <f>AP29*'DATA - Awards Matrices'!$D$11</f>
        <v>0</v>
      </c>
      <c r="AQ34" s="1079">
        <f>AQ29*'DATA - Awards Matrices'!$E$11</f>
        <v>0</v>
      </c>
      <c r="AR34" s="1079">
        <f>AR29*'DATA - Awards Matrices'!$F$11</f>
        <v>41384387</v>
      </c>
      <c r="AS34" s="1079">
        <f>AS29*'DATA - Awards Matrices'!$G$11</f>
        <v>16943577</v>
      </c>
      <c r="AT34" s="1079">
        <f>AT29*'DATA - Awards Matrices'!$H$11</f>
        <v>5174664</v>
      </c>
      <c r="AU34" s="1079">
        <f>AU29*'DATA - Awards Matrices'!$I$11</f>
        <v>16151224</v>
      </c>
      <c r="AV34" s="1079">
        <f>AV29*'DATA - Awards Matrices'!$J$11</f>
        <v>56420</v>
      </c>
      <c r="AW34" s="1080">
        <f>AW29*'DATA - Awards Matrices'!$K$11</f>
        <v>166728</v>
      </c>
      <c r="AX34" s="1081"/>
      <c r="AZ34" s="1195">
        <f>AZ29*'DATA - Awards Matrices'!$B$11</f>
        <v>0</v>
      </c>
      <c r="BA34" s="1196">
        <f>BA29*'DATA - Awards Matrices'!$C$11</f>
        <v>0</v>
      </c>
      <c r="BB34" s="1196">
        <f>BB29*'DATA - Awards Matrices'!$D$11</f>
        <v>0</v>
      </c>
      <c r="BC34" s="1196">
        <f>BC29*'DATA - Awards Matrices'!$E$11</f>
        <v>0</v>
      </c>
      <c r="BD34" s="1196">
        <f>BD29*'DATA - Awards Matrices'!$F$11</f>
        <v>46099064</v>
      </c>
      <c r="BE34" s="1196">
        <f>BE29*'DATA - Awards Matrices'!$G$11</f>
        <v>16563889</v>
      </c>
      <c r="BF34" s="1196">
        <f>BF29*'DATA - Awards Matrices'!$H$11</f>
        <v>6272320</v>
      </c>
      <c r="BG34" s="1196">
        <f>BG29*'DATA - Awards Matrices'!$I$11</f>
        <v>12701448</v>
      </c>
      <c r="BH34" s="1196">
        <f>BH29*'DATA - Awards Matrices'!$J$11</f>
        <v>112840</v>
      </c>
      <c r="BI34" s="1197">
        <f>BI29*'DATA - Awards Matrices'!$K$11</f>
        <v>194516</v>
      </c>
      <c r="BJ34" s="1198"/>
    </row>
    <row r="35" spans="1:76" ht="16" thickBot="1">
      <c r="A35" s="1488"/>
      <c r="B35" s="1266" t="s">
        <v>39</v>
      </c>
      <c r="C35" s="411" t="s">
        <v>90</v>
      </c>
      <c r="D35" s="12">
        <f>D30*'DATA - Awards Matrices'!$B$12</f>
        <v>0</v>
      </c>
      <c r="E35" s="12">
        <f>E30*'DATA - Awards Matrices'!$C$12</f>
        <v>0</v>
      </c>
      <c r="F35" s="12">
        <f>F30*'DATA - Awards Matrices'!$D$12</f>
        <v>0</v>
      </c>
      <c r="G35" s="12">
        <f>G30*'DATA - Awards Matrices'!$E$12</f>
        <v>0</v>
      </c>
      <c r="H35" s="12">
        <f>H30*'DATA - Awards Matrices'!$F$12</f>
        <v>24008448</v>
      </c>
      <c r="I35" s="12">
        <f>I30*'DATA - Awards Matrices'!$G$12</f>
        <v>12937230</v>
      </c>
      <c r="J35" s="12">
        <f>J30*'DATA - Awards Matrices'!$H$12</f>
        <v>15626740</v>
      </c>
      <c r="K35" s="12">
        <f>K30*'DATA - Awards Matrices'!$I$12</f>
        <v>0</v>
      </c>
      <c r="L35" s="12">
        <f>L30*'DATA - Awards Matrices'!$J$12</f>
        <v>0</v>
      </c>
      <c r="M35" s="331">
        <f>M30*'DATA - Awards Matrices'!$K$12</f>
        <v>0</v>
      </c>
      <c r="N35" s="12" t="s">
        <v>277</v>
      </c>
      <c r="O35" s="12"/>
      <c r="P35" s="330">
        <f>P30*'DATA - Awards Matrices'!$B$12</f>
        <v>0</v>
      </c>
      <c r="Q35" s="12">
        <f>Q30*'DATA - Awards Matrices'!$C$12</f>
        <v>61416</v>
      </c>
      <c r="R35" s="12">
        <f>R30*'DATA - Awards Matrices'!$D$12</f>
        <v>0</v>
      </c>
      <c r="S35" s="12">
        <f>S30*'DATA - Awards Matrices'!$E$12</f>
        <v>0</v>
      </c>
      <c r="T35" s="12">
        <f>T30*'DATA - Awards Matrices'!$F$12</f>
        <v>24496992</v>
      </c>
      <c r="U35" s="12">
        <f>U30*'DATA - Awards Matrices'!$G$12</f>
        <v>14745660</v>
      </c>
      <c r="V35" s="12">
        <f>V30*'DATA - Awards Matrices'!$H$12</f>
        <v>15626740</v>
      </c>
      <c r="W35" s="12">
        <f>W30*'DATA - Awards Matrices'!$I$12</f>
        <v>0</v>
      </c>
      <c r="X35" s="12">
        <f>X30*'DATA - Awards Matrices'!$J$12</f>
        <v>0</v>
      </c>
      <c r="Y35" s="331">
        <f>Y30*'DATA - Awards Matrices'!$K$12</f>
        <v>0</v>
      </c>
      <c r="Z35" s="12" t="s">
        <v>277</v>
      </c>
      <c r="AA35" s="12"/>
      <c r="AB35" s="330">
        <f>AB30*'DATA - Awards Matrices'!$B$12</f>
        <v>0</v>
      </c>
      <c r="AC35" s="12">
        <f>AC30*'DATA - Awards Matrices'!$C$12</f>
        <v>168894</v>
      </c>
      <c r="AD35" s="12">
        <f>AD30*'DATA - Awards Matrices'!$D$12</f>
        <v>0</v>
      </c>
      <c r="AE35" s="12">
        <f>AE30*'DATA - Awards Matrices'!$E$12</f>
        <v>0</v>
      </c>
      <c r="AF35" s="12">
        <f>AF30*'DATA - Awards Matrices'!$F$12</f>
        <v>24706368</v>
      </c>
      <c r="AG35" s="12">
        <f>AG30*'DATA - Awards Matrices'!$G$12</f>
        <v>15441210</v>
      </c>
      <c r="AH35" s="12">
        <f>AH30*'DATA - Awards Matrices'!$H$12</f>
        <v>15626740</v>
      </c>
      <c r="AI35" s="12">
        <f>AI30*'DATA - Awards Matrices'!$I$12</f>
        <v>0</v>
      </c>
      <c r="AJ35" s="12">
        <f>AJ30*'DATA - Awards Matrices'!$J$12</f>
        <v>0</v>
      </c>
      <c r="AK35" s="331">
        <f>AK30*'DATA - Awards Matrices'!$K$12</f>
        <v>0</v>
      </c>
      <c r="AL35" s="12" t="s">
        <v>277</v>
      </c>
      <c r="AM35" s="12"/>
      <c r="AN35" s="1078">
        <f>AN30*'DATA - Awards Matrices'!$B$12</f>
        <v>0</v>
      </c>
      <c r="AO35" s="1079">
        <f>AO30*'DATA - Awards Matrices'!$C$12</f>
        <v>76770</v>
      </c>
      <c r="AP35" s="1079">
        <f>AP30*'DATA - Awards Matrices'!$D$12</f>
        <v>0</v>
      </c>
      <c r="AQ35" s="1079">
        <f>AQ30*'DATA - Awards Matrices'!$E$12</f>
        <v>0</v>
      </c>
      <c r="AR35" s="1079">
        <f>AR30*'DATA - Awards Matrices'!$F$12</f>
        <v>20449056</v>
      </c>
      <c r="AS35" s="1079">
        <f>AS30*'DATA - Awards Matrices'!$G$12</f>
        <v>12798120</v>
      </c>
      <c r="AT35" s="1079">
        <f>AT30*'DATA - Awards Matrices'!$H$12</f>
        <v>14477715</v>
      </c>
      <c r="AU35" s="1079">
        <f>AU30*'DATA - Awards Matrices'!$I$12</f>
        <v>0</v>
      </c>
      <c r="AV35" s="1079">
        <f>AV30*'DATA - Awards Matrices'!$J$12</f>
        <v>0</v>
      </c>
      <c r="AW35" s="1080">
        <f>AW30*'DATA - Awards Matrices'!$K$12</f>
        <v>0</v>
      </c>
      <c r="AX35" s="1081" t="s">
        <v>277</v>
      </c>
      <c r="AZ35" s="1195">
        <f>AZ30*'DATA - Awards Matrices'!$B$12</f>
        <v>0</v>
      </c>
      <c r="BA35" s="1196">
        <f>BA30*'DATA - Awards Matrices'!$C$12</f>
        <v>76770</v>
      </c>
      <c r="BB35" s="1196">
        <f>BB30*'DATA - Awards Matrices'!$D$12</f>
        <v>0</v>
      </c>
      <c r="BC35" s="1196">
        <f>BC30*'DATA - Awards Matrices'!$E$12</f>
        <v>0</v>
      </c>
      <c r="BD35" s="1196">
        <f>BD30*'DATA - Awards Matrices'!$F$12</f>
        <v>21844896</v>
      </c>
      <c r="BE35" s="1196">
        <f>BE30*'DATA - Awards Matrices'!$G$12</f>
        <v>11337465</v>
      </c>
      <c r="BF35" s="1196">
        <f>BF30*'DATA - Awards Matrices'!$H$12</f>
        <v>12639275</v>
      </c>
      <c r="BG35" s="1196">
        <f>BG30*'DATA - Awards Matrices'!$I$12</f>
        <v>0</v>
      </c>
      <c r="BH35" s="1196">
        <f>BH30*'DATA - Awards Matrices'!$J$12</f>
        <v>0</v>
      </c>
      <c r="BI35" s="1197">
        <f>BI30*'DATA - Awards Matrices'!$K$12</f>
        <v>0</v>
      </c>
      <c r="BJ35" s="1198" t="s">
        <v>277</v>
      </c>
    </row>
    <row r="36" spans="1:76" ht="33" thickBot="1">
      <c r="A36" s="406" t="s">
        <v>272</v>
      </c>
      <c r="B36" s="275" t="str">
        <f>B30</f>
        <v>UNM</v>
      </c>
      <c r="C36" s="338"/>
      <c r="D36" s="334">
        <f t="shared" ref="D36:M36" si="25">SUM(D33:D35)</f>
        <v>0</v>
      </c>
      <c r="E36" s="335">
        <f t="shared" si="25"/>
        <v>0</v>
      </c>
      <c r="F36" s="335">
        <f t="shared" si="25"/>
        <v>0</v>
      </c>
      <c r="G36" s="335">
        <f t="shared" si="25"/>
        <v>0</v>
      </c>
      <c r="H36" s="335">
        <f t="shared" si="25"/>
        <v>151347711</v>
      </c>
      <c r="I36" s="335">
        <f t="shared" si="25"/>
        <v>52319674</v>
      </c>
      <c r="J36" s="335">
        <f t="shared" si="25"/>
        <v>31448691</v>
      </c>
      <c r="K36" s="335">
        <f t="shared" si="25"/>
        <v>33422825</v>
      </c>
      <c r="L36" s="335">
        <f t="shared" si="25"/>
        <v>350077</v>
      </c>
      <c r="M36" s="336">
        <f t="shared" si="25"/>
        <v>479208</v>
      </c>
      <c r="N36" s="415">
        <f>SUM(D36:M36)/'DATA - Awards Matrices'!$L$12</f>
        <v>1044.1722369148913</v>
      </c>
      <c r="O36" s="415"/>
      <c r="P36" s="334">
        <f t="shared" ref="P36:Y36" si="26">SUM(P33:P35)</f>
        <v>0</v>
      </c>
      <c r="Q36" s="335">
        <f t="shared" si="26"/>
        <v>90456</v>
      </c>
      <c r="R36" s="335">
        <f t="shared" si="26"/>
        <v>0</v>
      </c>
      <c r="S36" s="335">
        <f t="shared" si="26"/>
        <v>0</v>
      </c>
      <c r="T36" s="335">
        <f t="shared" si="26"/>
        <v>156268162</v>
      </c>
      <c r="U36" s="335">
        <f t="shared" si="26"/>
        <v>50472817</v>
      </c>
      <c r="V36" s="335">
        <f t="shared" si="26"/>
        <v>31377115</v>
      </c>
      <c r="W36" s="335">
        <f t="shared" si="26"/>
        <v>30564493</v>
      </c>
      <c r="X36" s="335">
        <f t="shared" si="26"/>
        <v>251895</v>
      </c>
      <c r="Y36" s="336">
        <f t="shared" si="26"/>
        <v>374396</v>
      </c>
      <c r="Z36" s="415">
        <f>SUM(P36:Y36)/'DATA - Awards Matrices'!$L$12</f>
        <v>1044.2929782589915</v>
      </c>
      <c r="AA36" s="415"/>
      <c r="AB36" s="334">
        <f t="shared" ref="AB36:AK36" si="27">SUM(AB33:AB35)</f>
        <v>0</v>
      </c>
      <c r="AC36" s="335">
        <f t="shared" si="27"/>
        <v>176154</v>
      </c>
      <c r="AD36" s="335">
        <f t="shared" si="27"/>
        <v>0</v>
      </c>
      <c r="AE36" s="335">
        <f t="shared" si="27"/>
        <v>0</v>
      </c>
      <c r="AF36" s="335">
        <f t="shared" si="27"/>
        <v>153421413</v>
      </c>
      <c r="AG36" s="335">
        <f t="shared" si="27"/>
        <v>52185920</v>
      </c>
      <c r="AH36" s="335">
        <f t="shared" si="27"/>
        <v>34309613</v>
      </c>
      <c r="AI36" s="335">
        <f t="shared" si="27"/>
        <v>29961983</v>
      </c>
      <c r="AJ36" s="335">
        <f t="shared" si="27"/>
        <v>186767</v>
      </c>
      <c r="AK36" s="336">
        <f t="shared" si="27"/>
        <v>573296</v>
      </c>
      <c r="AL36" s="415">
        <f>SUM(AB36:AK36)/'DATA - Awards Matrices'!$L$12</f>
        <v>1049.7811972095803</v>
      </c>
      <c r="AM36" s="415"/>
      <c r="AN36" s="1085">
        <f t="shared" ref="AN36:AW36" si="28">SUM(AN33:AN35)</f>
        <v>0</v>
      </c>
      <c r="AO36" s="1086">
        <f t="shared" si="28"/>
        <v>149370</v>
      </c>
      <c r="AP36" s="1086">
        <f t="shared" si="28"/>
        <v>0</v>
      </c>
      <c r="AQ36" s="1086">
        <f t="shared" si="28"/>
        <v>0</v>
      </c>
      <c r="AR36" s="1086">
        <f t="shared" si="28"/>
        <v>143574443</v>
      </c>
      <c r="AS36" s="1086">
        <f t="shared" si="28"/>
        <v>47961649</v>
      </c>
      <c r="AT36" s="1086">
        <f t="shared" si="28"/>
        <v>30518279</v>
      </c>
      <c r="AU36" s="1086">
        <f t="shared" si="28"/>
        <v>29190304</v>
      </c>
      <c r="AV36" s="1086">
        <f t="shared" si="28"/>
        <v>267533</v>
      </c>
      <c r="AW36" s="1087">
        <f t="shared" si="28"/>
        <v>628872</v>
      </c>
      <c r="AX36" s="1088">
        <f>SUM(AN36:AW36)/'DATA - Awards Matrices'!$L$12</f>
        <v>977.97251947475547</v>
      </c>
      <c r="AZ36" s="1202">
        <f t="shared" ref="AZ36:BI36" si="29">SUM(AZ33:AZ35)</f>
        <v>0</v>
      </c>
      <c r="BA36" s="1203">
        <f t="shared" si="29"/>
        <v>91290</v>
      </c>
      <c r="BB36" s="1203">
        <f t="shared" si="29"/>
        <v>0</v>
      </c>
      <c r="BC36" s="1203">
        <f t="shared" si="29"/>
        <v>0</v>
      </c>
      <c r="BD36" s="1203">
        <f t="shared" si="29"/>
        <v>153347960</v>
      </c>
      <c r="BE36" s="1203">
        <f t="shared" si="29"/>
        <v>45825314</v>
      </c>
      <c r="BF36" s="1203">
        <f t="shared" si="29"/>
        <v>26843702</v>
      </c>
      <c r="BG36" s="1203">
        <f t="shared" si="29"/>
        <v>24110643</v>
      </c>
      <c r="BH36" s="1203">
        <f t="shared" si="29"/>
        <v>245763</v>
      </c>
      <c r="BI36" s="1204">
        <f t="shared" si="29"/>
        <v>348564</v>
      </c>
      <c r="BJ36" s="1205">
        <f>SUM(AZ36:BI36)/'DATA - Awards Matrices'!$L$12</f>
        <v>972.2462833156643</v>
      </c>
      <c r="BO36" s="1329">
        <f>SUM(P36:Y36)</f>
        <v>269399334</v>
      </c>
      <c r="BP36" s="1329">
        <f>SUM(AB36:AK36)</f>
        <v>270815146</v>
      </c>
      <c r="BQ36" s="1330">
        <f>SUM(AN36:AW36)</f>
        <v>252290450</v>
      </c>
      <c r="BR36" s="1329">
        <f>SUM(AZ36:BI36)</f>
        <v>250813236</v>
      </c>
      <c r="BS36" s="1329">
        <f>AVERAGE(BO36:BQ36)</f>
        <v>264168310</v>
      </c>
      <c r="BT36" s="1330">
        <f>AVERAGE(BP36:BR36)</f>
        <v>257972944</v>
      </c>
    </row>
    <row r="37" spans="1:76" ht="51" customHeight="1" thickBot="1">
      <c r="A37" s="428"/>
      <c r="B37" s="429"/>
      <c r="C37" s="430"/>
      <c r="D37" s="431"/>
      <c r="E37" s="432"/>
      <c r="F37" s="432"/>
      <c r="G37" s="432"/>
      <c r="H37" s="432"/>
      <c r="I37" s="432"/>
      <c r="J37" s="432"/>
      <c r="K37" s="432"/>
      <c r="L37" s="432"/>
      <c r="M37" s="433"/>
      <c r="N37" s="434"/>
      <c r="O37" s="434"/>
      <c r="P37" s="431"/>
      <c r="Q37" s="432"/>
      <c r="R37" s="432"/>
      <c r="S37" s="432"/>
      <c r="T37" s="432"/>
      <c r="U37" s="432"/>
      <c r="V37" s="432"/>
      <c r="W37" s="432"/>
      <c r="X37" s="432"/>
      <c r="Y37" s="433"/>
      <c r="Z37" s="434"/>
      <c r="AA37" s="434"/>
      <c r="AB37" s="431"/>
      <c r="AC37" s="432"/>
      <c r="AD37" s="432"/>
      <c r="AE37" s="432"/>
      <c r="AF37" s="432"/>
      <c r="AG37" s="432"/>
      <c r="AH37" s="432"/>
      <c r="AI37" s="432"/>
      <c r="AJ37" s="432"/>
      <c r="AK37" s="433"/>
      <c r="AL37" s="434"/>
      <c r="AM37" s="434"/>
      <c r="AN37" s="1089"/>
      <c r="AO37" s="1090"/>
      <c r="AP37" s="1090"/>
      <c r="AQ37" s="1090"/>
      <c r="AR37" s="1090"/>
      <c r="AS37" s="1090"/>
      <c r="AT37" s="1090"/>
      <c r="AU37" s="1090"/>
      <c r="AV37" s="1090"/>
      <c r="AW37" s="1091"/>
      <c r="AX37" s="1092"/>
      <c r="AZ37" s="1206"/>
      <c r="BA37" s="1207"/>
      <c r="BB37" s="1207"/>
      <c r="BC37" s="1207"/>
      <c r="BD37" s="1207"/>
      <c r="BE37" s="1207"/>
      <c r="BF37" s="1207"/>
      <c r="BG37" s="1207"/>
      <c r="BH37" s="1207"/>
      <c r="BI37" s="1208"/>
      <c r="BJ37" s="1209"/>
    </row>
    <row r="38" spans="1:76" ht="15" customHeight="1">
      <c r="A38" s="1487" t="s">
        <v>270</v>
      </c>
      <c r="B38" s="438" t="str">
        <f>'RAW DATA-Awards'!B16</f>
        <v>ENMU</v>
      </c>
      <c r="C38" s="424" t="str">
        <f>'RAW DATA-Awards'!C16</f>
        <v>1</v>
      </c>
      <c r="D38" s="407">
        <f>'RAW DATA-Awards'!D16</f>
        <v>0</v>
      </c>
      <c r="E38" s="408">
        <f>'RAW DATA-Awards'!E16</f>
        <v>0</v>
      </c>
      <c r="F38" s="408">
        <f>'RAW DATA-Awards'!F16</f>
        <v>0</v>
      </c>
      <c r="G38" s="408">
        <f>'RAW DATA-Awards'!G16</f>
        <v>256</v>
      </c>
      <c r="H38" s="408">
        <f>'RAW DATA-Awards'!H16</f>
        <v>504</v>
      </c>
      <c r="I38" s="408">
        <f>'RAW DATA-Awards'!I16</f>
        <v>229</v>
      </c>
      <c r="J38" s="408">
        <f>'RAW DATA-Awards'!J16</f>
        <v>0</v>
      </c>
      <c r="K38" s="408">
        <f>'RAW DATA-Awards'!K16</f>
        <v>0</v>
      </c>
      <c r="L38" s="408">
        <f>'RAW DATA-Awards'!L16</f>
        <v>30</v>
      </c>
      <c r="M38" s="409">
        <f>'RAW DATA-Awards'!M16</f>
        <v>0</v>
      </c>
      <c r="N38" s="408"/>
      <c r="O38" s="408"/>
      <c r="P38" s="407">
        <f>'RAW DATA-Awards'!N16</f>
        <v>0</v>
      </c>
      <c r="Q38" s="408">
        <f>'RAW DATA-Awards'!O16</f>
        <v>0</v>
      </c>
      <c r="R38" s="408">
        <f>'RAW DATA-Awards'!P16</f>
        <v>0</v>
      </c>
      <c r="S38" s="408">
        <f>'RAW DATA-Awards'!Q16</f>
        <v>211</v>
      </c>
      <c r="T38" s="408">
        <f>'RAW DATA-Awards'!R16</f>
        <v>467</v>
      </c>
      <c r="U38" s="408">
        <f>'RAW DATA-Awards'!S16</f>
        <v>234</v>
      </c>
      <c r="V38" s="408">
        <f>'RAW DATA-Awards'!T16</f>
        <v>0</v>
      </c>
      <c r="W38" s="408">
        <f>'RAW DATA-Awards'!U16</f>
        <v>0</v>
      </c>
      <c r="X38" s="408">
        <f>'RAW DATA-Awards'!V16</f>
        <v>12</v>
      </c>
      <c r="Y38" s="409">
        <f>'RAW DATA-Awards'!W16</f>
        <v>0</v>
      </c>
      <c r="Z38" s="408"/>
      <c r="AA38" s="408"/>
      <c r="AB38" s="407">
        <f>'RAW DATA-Awards'!X16</f>
        <v>0</v>
      </c>
      <c r="AC38" s="408">
        <f>'RAW DATA-Awards'!Y16</f>
        <v>0</v>
      </c>
      <c r="AD38" s="408">
        <f>'RAW DATA-Awards'!Z16</f>
        <v>0</v>
      </c>
      <c r="AE38" s="408">
        <f>'RAW DATA-Awards'!AA16</f>
        <v>255</v>
      </c>
      <c r="AF38" s="408">
        <f>'RAW DATA-Awards'!AB16</f>
        <v>442</v>
      </c>
      <c r="AG38" s="408">
        <f>'RAW DATA-Awards'!AC16</f>
        <v>263</v>
      </c>
      <c r="AH38" s="408">
        <f>'RAW DATA-Awards'!AD16</f>
        <v>0</v>
      </c>
      <c r="AI38" s="408">
        <f>'RAW DATA-Awards'!AE16</f>
        <v>0</v>
      </c>
      <c r="AJ38" s="408">
        <f>'RAW DATA-Awards'!AF16</f>
        <v>5</v>
      </c>
      <c r="AK38" s="409">
        <f>'RAW DATA-Awards'!AG16</f>
        <v>0</v>
      </c>
      <c r="AL38" s="408"/>
      <c r="AM38" s="408"/>
      <c r="AN38" s="1074">
        <f>'RAW DATA-Awards'!AH16</f>
        <v>0</v>
      </c>
      <c r="AO38" s="1075">
        <f>'RAW DATA-Awards'!AI16</f>
        <v>0</v>
      </c>
      <c r="AP38" s="1075">
        <f>'RAW DATA-Awards'!AJ16</f>
        <v>0</v>
      </c>
      <c r="AQ38" s="1075">
        <f>'RAW DATA-Awards'!AK16</f>
        <v>217</v>
      </c>
      <c r="AR38" s="1075">
        <f>'RAW DATA-Awards'!AL16</f>
        <v>472</v>
      </c>
      <c r="AS38" s="1075">
        <f>'RAW DATA-Awards'!AM16</f>
        <v>238</v>
      </c>
      <c r="AT38" s="1075">
        <f>'RAW DATA-Awards'!AN16</f>
        <v>0</v>
      </c>
      <c r="AU38" s="1075">
        <f>'RAW DATA-Awards'!AO16</f>
        <v>0</v>
      </c>
      <c r="AV38" s="1075">
        <f>'RAW DATA-Awards'!AP16</f>
        <v>0</v>
      </c>
      <c r="AW38" s="1076">
        <f>'RAW DATA-Awards'!AQ16</f>
        <v>0</v>
      </c>
      <c r="AX38" s="1077"/>
      <c r="AZ38" s="1191">
        <f>'RAW DATA-Awards'!AR16</f>
        <v>0</v>
      </c>
      <c r="BA38" s="1192">
        <f>'RAW DATA-Awards'!AS16</f>
        <v>0</v>
      </c>
      <c r="BB38" s="1192">
        <f>'RAW DATA-Awards'!AT16</f>
        <v>0</v>
      </c>
      <c r="BC38" s="1192">
        <f>'RAW DATA-Awards'!AU16</f>
        <v>240</v>
      </c>
      <c r="BD38" s="1192">
        <f>'RAW DATA-Awards'!AV16</f>
        <v>458</v>
      </c>
      <c r="BE38" s="1192">
        <f>'RAW DATA-Awards'!AW16</f>
        <v>232</v>
      </c>
      <c r="BF38" s="1192">
        <f>'RAW DATA-Awards'!AX16</f>
        <v>0</v>
      </c>
      <c r="BG38" s="1192">
        <f>'RAW DATA-Awards'!AY16</f>
        <v>0</v>
      </c>
      <c r="BH38" s="1192">
        <f>'RAW DATA-Awards'!AZ16</f>
        <v>19</v>
      </c>
      <c r="BI38" s="1193">
        <f>'RAW DATA-Awards'!BA16</f>
        <v>0</v>
      </c>
      <c r="BJ38" s="1194"/>
      <c r="BO38" s="1328">
        <f>AZ38*'DATA - Awards Matrices'!B$10</f>
        <v>0</v>
      </c>
      <c r="BP38" s="1328">
        <f>BA38*'DATA - Awards Matrices'!C$10</f>
        <v>0</v>
      </c>
      <c r="BQ38" s="1328">
        <f>BB38*'DATA - Awards Matrices'!D$10</f>
        <v>0</v>
      </c>
      <c r="BR38" s="1328">
        <f>BC38*'DATA - Awards Matrices'!E$10</f>
        <v>3469200</v>
      </c>
      <c r="BS38" s="1328">
        <f>BD38*'DATA - Awards Matrices'!F$10</f>
        <v>15114000</v>
      </c>
      <c r="BT38" s="1328">
        <f>BE38*'DATA - Awards Matrices'!G$10</f>
        <v>7630016</v>
      </c>
      <c r="BU38" s="1328">
        <f>BF38*'DATA - Awards Matrices'!H$10</f>
        <v>0</v>
      </c>
      <c r="BV38" s="1328">
        <f>BG38*'DATA - Awards Matrices'!I$10</f>
        <v>0</v>
      </c>
      <c r="BW38" s="1328">
        <f>BH38*'DATA - Awards Matrices'!J$10</f>
        <v>148561</v>
      </c>
      <c r="BX38" s="1328">
        <f>BI38*'DATA - Awards Matrices'!K$10</f>
        <v>0</v>
      </c>
    </row>
    <row r="39" spans="1:76">
      <c r="A39" s="1488"/>
      <c r="B39" s="439" t="str">
        <f>'RAW DATA-Awards'!B17</f>
        <v>ENMU</v>
      </c>
      <c r="C39" s="425" t="str">
        <f>'RAW DATA-Awards'!C17</f>
        <v>2</v>
      </c>
      <c r="D39" s="330">
        <f>'RAW DATA-Awards'!D17</f>
        <v>0</v>
      </c>
      <c r="E39" s="12">
        <f>'RAW DATA-Awards'!E17</f>
        <v>0</v>
      </c>
      <c r="F39" s="12">
        <f>'RAW DATA-Awards'!F17</f>
        <v>0</v>
      </c>
      <c r="G39" s="12">
        <f>'RAW DATA-Awards'!G17</f>
        <v>0</v>
      </c>
      <c r="H39" s="12">
        <f>'RAW DATA-Awards'!H17</f>
        <v>223</v>
      </c>
      <c r="I39" s="12">
        <f>'RAW DATA-Awards'!I17</f>
        <v>68</v>
      </c>
      <c r="J39" s="12">
        <f>'RAW DATA-Awards'!J17</f>
        <v>0</v>
      </c>
      <c r="K39" s="12">
        <f>'RAW DATA-Awards'!K17</f>
        <v>0</v>
      </c>
      <c r="L39" s="12">
        <f>'RAW DATA-Awards'!L17</f>
        <v>0</v>
      </c>
      <c r="M39" s="331">
        <f>'RAW DATA-Awards'!M17</f>
        <v>0</v>
      </c>
      <c r="N39" s="12"/>
      <c r="O39" s="12"/>
      <c r="P39" s="330">
        <f>'RAW DATA-Awards'!N17</f>
        <v>0</v>
      </c>
      <c r="Q39" s="12">
        <f>'RAW DATA-Awards'!O17</f>
        <v>0</v>
      </c>
      <c r="R39" s="12">
        <f>'RAW DATA-Awards'!P17</f>
        <v>0</v>
      </c>
      <c r="S39" s="12">
        <f>'RAW DATA-Awards'!Q17</f>
        <v>0</v>
      </c>
      <c r="T39" s="12">
        <f>'RAW DATA-Awards'!R17</f>
        <v>246</v>
      </c>
      <c r="U39" s="12">
        <f>'RAW DATA-Awards'!S17</f>
        <v>59</v>
      </c>
      <c r="V39" s="12">
        <f>'RAW DATA-Awards'!T17</f>
        <v>0</v>
      </c>
      <c r="W39" s="12">
        <f>'RAW DATA-Awards'!U17</f>
        <v>0</v>
      </c>
      <c r="X39" s="12">
        <f>'RAW DATA-Awards'!V17</f>
        <v>0</v>
      </c>
      <c r="Y39" s="331">
        <f>'RAW DATA-Awards'!W17</f>
        <v>0</v>
      </c>
      <c r="Z39" s="12"/>
      <c r="AA39" s="12"/>
      <c r="AB39" s="330">
        <f>'RAW DATA-Awards'!X17</f>
        <v>0</v>
      </c>
      <c r="AC39" s="12">
        <f>'RAW DATA-Awards'!Y17</f>
        <v>0</v>
      </c>
      <c r="AD39" s="12">
        <f>'RAW DATA-Awards'!Z17</f>
        <v>0</v>
      </c>
      <c r="AE39" s="12">
        <f>'RAW DATA-Awards'!AA17</f>
        <v>1</v>
      </c>
      <c r="AF39" s="12">
        <f>'RAW DATA-Awards'!AB17</f>
        <v>228</v>
      </c>
      <c r="AG39" s="12">
        <f>'RAW DATA-Awards'!AC17</f>
        <v>78</v>
      </c>
      <c r="AH39" s="12">
        <f>'RAW DATA-Awards'!AD17</f>
        <v>0</v>
      </c>
      <c r="AI39" s="12">
        <f>'RAW DATA-Awards'!AE17</f>
        <v>0</v>
      </c>
      <c r="AJ39" s="12">
        <f>'RAW DATA-Awards'!AF17</f>
        <v>0</v>
      </c>
      <c r="AK39" s="331">
        <f>'RAW DATA-Awards'!AG17</f>
        <v>0</v>
      </c>
      <c r="AL39" s="12"/>
      <c r="AM39" s="12"/>
      <c r="AN39" s="1078">
        <f>'RAW DATA-Awards'!AH17</f>
        <v>0</v>
      </c>
      <c r="AO39" s="1079">
        <f>'RAW DATA-Awards'!AI17</f>
        <v>0</v>
      </c>
      <c r="AP39" s="1079">
        <f>'RAW DATA-Awards'!AJ17</f>
        <v>0</v>
      </c>
      <c r="AQ39" s="1079">
        <f>'RAW DATA-Awards'!AK17</f>
        <v>1</v>
      </c>
      <c r="AR39" s="1079">
        <f>'RAW DATA-Awards'!AL17</f>
        <v>220</v>
      </c>
      <c r="AS39" s="1079">
        <f>'RAW DATA-Awards'!AM17</f>
        <v>72</v>
      </c>
      <c r="AT39" s="1079">
        <f>'RAW DATA-Awards'!AN17</f>
        <v>0</v>
      </c>
      <c r="AU39" s="1079">
        <f>'RAW DATA-Awards'!AO17</f>
        <v>0</v>
      </c>
      <c r="AV39" s="1079">
        <f>'RAW DATA-Awards'!AP17</f>
        <v>0</v>
      </c>
      <c r="AW39" s="1080">
        <f>'RAW DATA-Awards'!AQ17</f>
        <v>0</v>
      </c>
      <c r="AX39" s="1081"/>
      <c r="AZ39" s="1195">
        <f>'RAW DATA-Awards'!AR17</f>
        <v>0</v>
      </c>
      <c r="BA39" s="1196">
        <f>'RAW DATA-Awards'!AS17</f>
        <v>0</v>
      </c>
      <c r="BB39" s="1196">
        <f>'RAW DATA-Awards'!AT17</f>
        <v>0</v>
      </c>
      <c r="BC39" s="1196">
        <f>'RAW DATA-Awards'!AU17</f>
        <v>1</v>
      </c>
      <c r="BD39" s="1196">
        <f>'RAW DATA-Awards'!AV17</f>
        <v>221</v>
      </c>
      <c r="BE39" s="1196">
        <f>'RAW DATA-Awards'!AW17</f>
        <v>60</v>
      </c>
      <c r="BF39" s="1196">
        <f>'RAW DATA-Awards'!AX17</f>
        <v>0</v>
      </c>
      <c r="BG39" s="1196">
        <f>'RAW DATA-Awards'!AY17</f>
        <v>0</v>
      </c>
      <c r="BH39" s="1196">
        <f>'RAW DATA-Awards'!AZ17</f>
        <v>0</v>
      </c>
      <c r="BI39" s="1197">
        <f>'RAW DATA-Awards'!BA17</f>
        <v>0</v>
      </c>
      <c r="BJ39" s="1198"/>
      <c r="BO39" s="1328">
        <f>AZ39*'DATA - Awards Matrices'!B$11</f>
        <v>0</v>
      </c>
      <c r="BP39" s="1328">
        <f>BA39*'DATA - Awards Matrices'!C$11</f>
        <v>0</v>
      </c>
      <c r="BQ39" s="1328">
        <f>BB39*'DATA - Awards Matrices'!D$11</f>
        <v>0</v>
      </c>
      <c r="BR39" s="1328">
        <f>BC39*'DATA - Awards Matrices'!E$11</f>
        <v>20860</v>
      </c>
      <c r="BS39" s="1328">
        <f>BD39*'DATA - Awards Matrices'!F$11</f>
        <v>10524683</v>
      </c>
      <c r="BT39" s="1328">
        <f>BE39*'DATA - Awards Matrices'!G$11</f>
        <v>2847660</v>
      </c>
      <c r="BU39" s="1328">
        <f>BF39*'DATA - Awards Matrices'!H$11</f>
        <v>0</v>
      </c>
      <c r="BV39" s="1328">
        <f>BG39*'DATA - Awards Matrices'!I$11</f>
        <v>0</v>
      </c>
      <c r="BW39" s="1328">
        <f>BH39*'DATA - Awards Matrices'!J$11</f>
        <v>0</v>
      </c>
      <c r="BX39" s="1328">
        <f>BI39*'DATA - Awards Matrices'!K$11</f>
        <v>0</v>
      </c>
    </row>
    <row r="40" spans="1:76" ht="16" thickBot="1">
      <c r="A40" s="1488"/>
      <c r="B40" s="439" t="str">
        <f>'RAW DATA-Awards'!B18</f>
        <v>ENMU</v>
      </c>
      <c r="C40" s="425" t="str">
        <f>'RAW DATA-Awards'!C18</f>
        <v>3</v>
      </c>
      <c r="D40" s="330">
        <f>'RAW DATA-Awards'!D18</f>
        <v>0</v>
      </c>
      <c r="E40" s="12">
        <f>'RAW DATA-Awards'!E18</f>
        <v>0</v>
      </c>
      <c r="F40" s="12">
        <f>'RAW DATA-Awards'!F18</f>
        <v>0</v>
      </c>
      <c r="G40" s="12">
        <f>'RAW DATA-Awards'!G18</f>
        <v>0</v>
      </c>
      <c r="H40" s="12">
        <f>'RAW DATA-Awards'!H18</f>
        <v>8</v>
      </c>
      <c r="I40" s="12">
        <f>'RAW DATA-Awards'!I18</f>
        <v>4</v>
      </c>
      <c r="J40" s="12">
        <f>'RAW DATA-Awards'!J18</f>
        <v>0</v>
      </c>
      <c r="K40" s="12">
        <f>'RAW DATA-Awards'!K18</f>
        <v>0</v>
      </c>
      <c r="L40" s="12">
        <f>'RAW DATA-Awards'!L18</f>
        <v>0</v>
      </c>
      <c r="M40" s="331">
        <f>'RAW DATA-Awards'!M18</f>
        <v>0</v>
      </c>
      <c r="N40" s="12" t="s">
        <v>276</v>
      </c>
      <c r="O40" s="12"/>
      <c r="P40" s="330">
        <f>'RAW DATA-Awards'!N18</f>
        <v>0</v>
      </c>
      <c r="Q40" s="12">
        <f>'RAW DATA-Awards'!O18</f>
        <v>0</v>
      </c>
      <c r="R40" s="12">
        <f>'RAW DATA-Awards'!P18</f>
        <v>0</v>
      </c>
      <c r="S40" s="12">
        <f>'RAW DATA-Awards'!Q18</f>
        <v>0</v>
      </c>
      <c r="T40" s="12">
        <f>'RAW DATA-Awards'!R18</f>
        <v>12</v>
      </c>
      <c r="U40" s="12">
        <f>'RAW DATA-Awards'!S18</f>
        <v>4</v>
      </c>
      <c r="V40" s="12">
        <f>'RAW DATA-Awards'!T18</f>
        <v>0</v>
      </c>
      <c r="W40" s="12">
        <f>'RAW DATA-Awards'!U18</f>
        <v>0</v>
      </c>
      <c r="X40" s="12">
        <f>'RAW DATA-Awards'!V18</f>
        <v>0</v>
      </c>
      <c r="Y40" s="331">
        <f>'RAW DATA-Awards'!W18</f>
        <v>0</v>
      </c>
      <c r="Z40" s="12" t="s">
        <v>276</v>
      </c>
      <c r="AA40" s="12"/>
      <c r="AB40" s="330">
        <f>'RAW DATA-Awards'!X18</f>
        <v>0</v>
      </c>
      <c r="AC40" s="12">
        <f>'RAW DATA-Awards'!Y18</f>
        <v>0</v>
      </c>
      <c r="AD40" s="12">
        <f>'RAW DATA-Awards'!Z18</f>
        <v>0</v>
      </c>
      <c r="AE40" s="12">
        <f>'RAW DATA-Awards'!AA18</f>
        <v>2</v>
      </c>
      <c r="AF40" s="12">
        <f>'RAW DATA-Awards'!AB18</f>
        <v>14</v>
      </c>
      <c r="AG40" s="12">
        <f>'RAW DATA-Awards'!AC18</f>
        <v>2</v>
      </c>
      <c r="AH40" s="12">
        <f>'RAW DATA-Awards'!AD18</f>
        <v>0</v>
      </c>
      <c r="AI40" s="12">
        <f>'RAW DATA-Awards'!AE18</f>
        <v>0</v>
      </c>
      <c r="AJ40" s="12">
        <f>'RAW DATA-Awards'!AF18</f>
        <v>0</v>
      </c>
      <c r="AK40" s="331">
        <f>'RAW DATA-Awards'!AG18</f>
        <v>0</v>
      </c>
      <c r="AL40" s="12" t="s">
        <v>276</v>
      </c>
      <c r="AM40" s="12"/>
      <c r="AN40" s="1078">
        <f>'RAW DATA-Awards'!AH18</f>
        <v>0</v>
      </c>
      <c r="AO40" s="1079">
        <f>'RAW DATA-Awards'!AI18</f>
        <v>0</v>
      </c>
      <c r="AP40" s="1079">
        <f>'RAW DATA-Awards'!AJ18</f>
        <v>0</v>
      </c>
      <c r="AQ40" s="1079">
        <f>'RAW DATA-Awards'!AK18</f>
        <v>3</v>
      </c>
      <c r="AR40" s="1079">
        <f>'RAW DATA-Awards'!AL18</f>
        <v>8</v>
      </c>
      <c r="AS40" s="1079">
        <f>'RAW DATA-Awards'!AM18</f>
        <v>2</v>
      </c>
      <c r="AT40" s="1079">
        <f>'RAW DATA-Awards'!AN18</f>
        <v>0</v>
      </c>
      <c r="AU40" s="1079">
        <f>'RAW DATA-Awards'!AO18</f>
        <v>0</v>
      </c>
      <c r="AV40" s="1079">
        <f>'RAW DATA-Awards'!AP18</f>
        <v>0</v>
      </c>
      <c r="AW40" s="1080">
        <f>'RAW DATA-Awards'!AQ18</f>
        <v>0</v>
      </c>
      <c r="AX40" s="1081" t="s">
        <v>276</v>
      </c>
      <c r="AZ40" s="1195">
        <f>'RAW DATA-Awards'!AR18</f>
        <v>0</v>
      </c>
      <c r="BA40" s="1196">
        <f>'RAW DATA-Awards'!AS18</f>
        <v>0</v>
      </c>
      <c r="BB40" s="1196">
        <f>'RAW DATA-Awards'!AT18</f>
        <v>0</v>
      </c>
      <c r="BC40" s="1196">
        <f>'RAW DATA-Awards'!AU18</f>
        <v>3</v>
      </c>
      <c r="BD40" s="1196">
        <f>'RAW DATA-Awards'!AV18</f>
        <v>8</v>
      </c>
      <c r="BE40" s="1196">
        <f>'RAW DATA-Awards'!AW18</f>
        <v>1</v>
      </c>
      <c r="BF40" s="1196">
        <f>'RAW DATA-Awards'!AX18</f>
        <v>0</v>
      </c>
      <c r="BG40" s="1196">
        <f>'RAW DATA-Awards'!AY18</f>
        <v>0</v>
      </c>
      <c r="BH40" s="1196">
        <f>'RAW DATA-Awards'!AZ18</f>
        <v>0</v>
      </c>
      <c r="BI40" s="1197">
        <f>'RAW DATA-Awards'!BA18</f>
        <v>0</v>
      </c>
      <c r="BJ40" s="1198" t="s">
        <v>276</v>
      </c>
      <c r="BO40" s="1328">
        <f>AZ40*'DATA - Awards Matrices'!B$12</f>
        <v>0</v>
      </c>
      <c r="BP40" s="1328">
        <f>BA40*'DATA - Awards Matrices'!C$12</f>
        <v>0</v>
      </c>
      <c r="BQ40" s="1328">
        <f>BB40*'DATA - Awards Matrices'!D$12</f>
        <v>0</v>
      </c>
      <c r="BR40" s="1328">
        <f>BC40*'DATA - Awards Matrices'!E$12</f>
        <v>91710</v>
      </c>
      <c r="BS40" s="1328">
        <f>BD40*'DATA - Awards Matrices'!F$12</f>
        <v>558336</v>
      </c>
      <c r="BT40" s="1328">
        <f>BE40*'DATA - Awards Matrices'!G$12</f>
        <v>69555</v>
      </c>
      <c r="BU40" s="1328">
        <f>BF40*'DATA - Awards Matrices'!H$12</f>
        <v>0</v>
      </c>
      <c r="BV40" s="1328">
        <f>BG40*'DATA - Awards Matrices'!I$12</f>
        <v>0</v>
      </c>
      <c r="BW40" s="1328">
        <f>BH40*'DATA - Awards Matrices'!J$12</f>
        <v>0</v>
      </c>
      <c r="BX40" s="1328">
        <f>BI40*'DATA - Awards Matrices'!K$12</f>
        <v>0</v>
      </c>
    </row>
    <row r="41" spans="1:76">
      <c r="A41" s="456"/>
      <c r="B41" s="274"/>
      <c r="C41" s="424"/>
      <c r="D41" s="11">
        <f t="shared" ref="D41:M41" si="30">SUM(D38:D40)</f>
        <v>0</v>
      </c>
      <c r="E41" s="11">
        <f t="shared" si="30"/>
        <v>0</v>
      </c>
      <c r="F41" s="11">
        <f t="shared" si="30"/>
        <v>0</v>
      </c>
      <c r="G41" s="11">
        <f t="shared" si="30"/>
        <v>256</v>
      </c>
      <c r="H41" s="11">
        <f t="shared" si="30"/>
        <v>735</v>
      </c>
      <c r="I41" s="11">
        <f t="shared" si="30"/>
        <v>301</v>
      </c>
      <c r="J41" s="11">
        <f t="shared" si="30"/>
        <v>0</v>
      </c>
      <c r="K41" s="11">
        <f t="shared" si="30"/>
        <v>0</v>
      </c>
      <c r="L41" s="11">
        <f t="shared" si="30"/>
        <v>30</v>
      </c>
      <c r="M41" s="333">
        <f t="shared" si="30"/>
        <v>0</v>
      </c>
      <c r="N41" s="12">
        <f>SUM(D41:M41)</f>
        <v>1322</v>
      </c>
      <c r="O41" s="12"/>
      <c r="P41" s="332">
        <f t="shared" ref="P41:Y41" si="31">SUM(P38:P40)</f>
        <v>0</v>
      </c>
      <c r="Q41" s="11">
        <f t="shared" si="31"/>
        <v>0</v>
      </c>
      <c r="R41" s="11">
        <f t="shared" si="31"/>
        <v>0</v>
      </c>
      <c r="S41" s="11">
        <f t="shared" si="31"/>
        <v>211</v>
      </c>
      <c r="T41" s="11">
        <f t="shared" si="31"/>
        <v>725</v>
      </c>
      <c r="U41" s="11">
        <f t="shared" si="31"/>
        <v>297</v>
      </c>
      <c r="V41" s="11">
        <f t="shared" si="31"/>
        <v>0</v>
      </c>
      <c r="W41" s="11">
        <f t="shared" si="31"/>
        <v>0</v>
      </c>
      <c r="X41" s="11">
        <f t="shared" si="31"/>
        <v>12</v>
      </c>
      <c r="Y41" s="333">
        <f t="shared" si="31"/>
        <v>0</v>
      </c>
      <c r="Z41" s="12">
        <f>SUM(P41:Y41)</f>
        <v>1245</v>
      </c>
      <c r="AA41" s="12"/>
      <c r="AB41" s="332">
        <f t="shared" ref="AB41:AK41" si="32">SUM(AB38:AB40)</f>
        <v>0</v>
      </c>
      <c r="AC41" s="11">
        <f t="shared" si="32"/>
        <v>0</v>
      </c>
      <c r="AD41" s="11">
        <f t="shared" si="32"/>
        <v>0</v>
      </c>
      <c r="AE41" s="11">
        <f t="shared" si="32"/>
        <v>258</v>
      </c>
      <c r="AF41" s="11">
        <f t="shared" si="32"/>
        <v>684</v>
      </c>
      <c r="AG41" s="11">
        <f t="shared" si="32"/>
        <v>343</v>
      </c>
      <c r="AH41" s="11">
        <f t="shared" si="32"/>
        <v>0</v>
      </c>
      <c r="AI41" s="11">
        <f t="shared" si="32"/>
        <v>0</v>
      </c>
      <c r="AJ41" s="11">
        <f t="shared" si="32"/>
        <v>5</v>
      </c>
      <c r="AK41" s="333">
        <f t="shared" si="32"/>
        <v>0</v>
      </c>
      <c r="AL41" s="12">
        <f>SUM(AB41:AK41)</f>
        <v>1290</v>
      </c>
      <c r="AM41" s="12"/>
      <c r="AN41" s="1082">
        <f t="shared" ref="AN41:AW41" si="33">SUM(AN38:AN40)</f>
        <v>0</v>
      </c>
      <c r="AO41" s="1083">
        <f t="shared" si="33"/>
        <v>0</v>
      </c>
      <c r="AP41" s="1083">
        <f t="shared" si="33"/>
        <v>0</v>
      </c>
      <c r="AQ41" s="1083">
        <f t="shared" si="33"/>
        <v>221</v>
      </c>
      <c r="AR41" s="1083">
        <f t="shared" si="33"/>
        <v>700</v>
      </c>
      <c r="AS41" s="1083">
        <f t="shared" si="33"/>
        <v>312</v>
      </c>
      <c r="AT41" s="1083">
        <f t="shared" si="33"/>
        <v>0</v>
      </c>
      <c r="AU41" s="1083">
        <f t="shared" si="33"/>
        <v>0</v>
      </c>
      <c r="AV41" s="1083">
        <f t="shared" si="33"/>
        <v>0</v>
      </c>
      <c r="AW41" s="1084">
        <f t="shared" si="33"/>
        <v>0</v>
      </c>
      <c r="AX41" s="1081">
        <f>SUM(AN41:AW41)</f>
        <v>1233</v>
      </c>
      <c r="AZ41" s="1199">
        <f t="shared" ref="AZ41:BI41" si="34">SUM(AZ38:AZ40)</f>
        <v>0</v>
      </c>
      <c r="BA41" s="1200">
        <f t="shared" si="34"/>
        <v>0</v>
      </c>
      <c r="BB41" s="1200">
        <f t="shared" si="34"/>
        <v>0</v>
      </c>
      <c r="BC41" s="1200">
        <f t="shared" si="34"/>
        <v>244</v>
      </c>
      <c r="BD41" s="1200">
        <f t="shared" si="34"/>
        <v>687</v>
      </c>
      <c r="BE41" s="1200">
        <f t="shared" si="34"/>
        <v>293</v>
      </c>
      <c r="BF41" s="1200">
        <f t="shared" si="34"/>
        <v>0</v>
      </c>
      <c r="BG41" s="1200">
        <f t="shared" si="34"/>
        <v>0</v>
      </c>
      <c r="BH41" s="1200">
        <f t="shared" si="34"/>
        <v>19</v>
      </c>
      <c r="BI41" s="1201">
        <f t="shared" si="34"/>
        <v>0</v>
      </c>
      <c r="BJ41" s="1198">
        <f>SUM(AZ41:BI41)</f>
        <v>1243</v>
      </c>
    </row>
    <row r="42" spans="1:76" ht="9.75" customHeight="1" thickBot="1">
      <c r="A42" s="457"/>
      <c r="B42" s="413"/>
      <c r="C42" s="426"/>
      <c r="D42" s="12"/>
      <c r="E42" s="12"/>
      <c r="F42" s="12"/>
      <c r="G42" s="12"/>
      <c r="H42" s="12"/>
      <c r="I42" s="12"/>
      <c r="J42" s="12"/>
      <c r="K42" s="12"/>
      <c r="L42" s="12"/>
      <c r="M42" s="331"/>
      <c r="N42" s="12"/>
      <c r="O42" s="12"/>
      <c r="P42" s="330"/>
      <c r="Q42" s="12"/>
      <c r="R42" s="12"/>
      <c r="S42" s="12"/>
      <c r="T42" s="12"/>
      <c r="U42" s="12"/>
      <c r="V42" s="12"/>
      <c r="W42" s="12"/>
      <c r="X42" s="12"/>
      <c r="Y42" s="331"/>
      <c r="Z42" s="12"/>
      <c r="AA42" s="12"/>
      <c r="AB42" s="330"/>
      <c r="AC42" s="12"/>
      <c r="AD42" s="12"/>
      <c r="AE42" s="12"/>
      <c r="AF42" s="12"/>
      <c r="AG42" s="12"/>
      <c r="AH42" s="12"/>
      <c r="AI42" s="12"/>
      <c r="AJ42" s="12"/>
      <c r="AK42" s="331"/>
      <c r="AL42" s="12"/>
      <c r="AM42" s="12"/>
      <c r="AN42" s="1078"/>
      <c r="AO42" s="1079"/>
      <c r="AP42" s="1079"/>
      <c r="AQ42" s="1079"/>
      <c r="AR42" s="1079"/>
      <c r="AS42" s="1079"/>
      <c r="AT42" s="1079"/>
      <c r="AU42" s="1079"/>
      <c r="AV42" s="1079"/>
      <c r="AW42" s="1080"/>
      <c r="AX42" s="1081"/>
      <c r="AZ42" s="1195"/>
      <c r="BA42" s="1196"/>
      <c r="BB42" s="1196"/>
      <c r="BC42" s="1196"/>
      <c r="BD42" s="1196"/>
      <c r="BE42" s="1196"/>
      <c r="BF42" s="1196"/>
      <c r="BG42" s="1196"/>
      <c r="BH42" s="1196"/>
      <c r="BI42" s="1197"/>
      <c r="BJ42" s="1198"/>
    </row>
    <row r="43" spans="1:76">
      <c r="A43" s="1487" t="s">
        <v>271</v>
      </c>
      <c r="B43" s="438" t="s">
        <v>41</v>
      </c>
      <c r="C43" s="424" t="s">
        <v>92</v>
      </c>
      <c r="D43" s="12">
        <f>D38*'DATA - Awards Matrices'!$B$10</f>
        <v>0</v>
      </c>
      <c r="E43" s="12">
        <f>E38*'DATA - Awards Matrices'!$C$10</f>
        <v>0</v>
      </c>
      <c r="F43" s="12">
        <f>F38*'DATA - Awards Matrices'!$D$10</f>
        <v>0</v>
      </c>
      <c r="G43" s="12">
        <f>G38*'DATA - Awards Matrices'!$E$10</f>
        <v>3700480</v>
      </c>
      <c r="H43" s="12">
        <f>H38*'DATA - Awards Matrices'!$F$10</f>
        <v>16632000</v>
      </c>
      <c r="I43" s="12">
        <f>I38*'DATA - Awards Matrices'!$G$10</f>
        <v>7531352</v>
      </c>
      <c r="J43" s="12">
        <f>J38*'DATA - Awards Matrices'!$H$10</f>
        <v>0</v>
      </c>
      <c r="K43" s="12">
        <f>K38*'DATA - Awards Matrices'!$I$10</f>
        <v>0</v>
      </c>
      <c r="L43" s="12">
        <f>L38*'DATA - Awards Matrices'!$J$10</f>
        <v>234570</v>
      </c>
      <c r="M43" s="331">
        <f>M38*'DATA - Awards Matrices'!$K$10</f>
        <v>0</v>
      </c>
      <c r="N43" s="12"/>
      <c r="O43" s="12"/>
      <c r="P43" s="330">
        <f>P38*'DATA - Awards Matrices'!$B$10</f>
        <v>0</v>
      </c>
      <c r="Q43" s="12">
        <f>Q38*'DATA - Awards Matrices'!$C$10</f>
        <v>0</v>
      </c>
      <c r="R43" s="12">
        <f>R38*'DATA - Awards Matrices'!$D$10</f>
        <v>0</v>
      </c>
      <c r="S43" s="12">
        <f>S38*'DATA - Awards Matrices'!$E$10</f>
        <v>3050005</v>
      </c>
      <c r="T43" s="12">
        <f>T38*'DATA - Awards Matrices'!$F$10</f>
        <v>15411000</v>
      </c>
      <c r="U43" s="12">
        <f>U38*'DATA - Awards Matrices'!$G$10</f>
        <v>7695792</v>
      </c>
      <c r="V43" s="12">
        <f>V38*'DATA - Awards Matrices'!$H$10</f>
        <v>0</v>
      </c>
      <c r="W43" s="12">
        <f>W38*'DATA - Awards Matrices'!$I$10</f>
        <v>0</v>
      </c>
      <c r="X43" s="12">
        <f>X38*'DATA - Awards Matrices'!$J$10</f>
        <v>93828</v>
      </c>
      <c r="Y43" s="331">
        <f>Y38*'DATA - Awards Matrices'!$K$10</f>
        <v>0</v>
      </c>
      <c r="Z43" s="12"/>
      <c r="AA43" s="12"/>
      <c r="AB43" s="330">
        <f>AB38*'DATA - Awards Matrices'!$B$10</f>
        <v>0</v>
      </c>
      <c r="AC43" s="12">
        <f>AC38*'DATA - Awards Matrices'!$C$10</f>
        <v>0</v>
      </c>
      <c r="AD43" s="12">
        <f>AD38*'DATA - Awards Matrices'!$D$10</f>
        <v>0</v>
      </c>
      <c r="AE43" s="12">
        <f>AE38*'DATA - Awards Matrices'!$E$10</f>
        <v>3686025</v>
      </c>
      <c r="AF43" s="12">
        <f>AF38*'DATA - Awards Matrices'!$F$10</f>
        <v>14586000</v>
      </c>
      <c r="AG43" s="12">
        <f>AG38*'DATA - Awards Matrices'!$G$10</f>
        <v>8649544</v>
      </c>
      <c r="AH43" s="12">
        <f>AH38*'DATA - Awards Matrices'!$H$10</f>
        <v>0</v>
      </c>
      <c r="AI43" s="12">
        <f>AI38*'DATA - Awards Matrices'!$I$10</f>
        <v>0</v>
      </c>
      <c r="AJ43" s="12">
        <f>AJ38*'DATA - Awards Matrices'!$J$10</f>
        <v>39095</v>
      </c>
      <c r="AK43" s="331">
        <f>AK38*'DATA - Awards Matrices'!$K$10</f>
        <v>0</v>
      </c>
      <c r="AL43" s="12"/>
      <c r="AM43" s="12"/>
      <c r="AN43" s="1078">
        <f>AN38*'DATA - Awards Matrices'!$B$10</f>
        <v>0</v>
      </c>
      <c r="AO43" s="1079">
        <f>AO38*'DATA - Awards Matrices'!$C$10</f>
        <v>0</v>
      </c>
      <c r="AP43" s="1079">
        <f>AP38*'DATA - Awards Matrices'!$D$10</f>
        <v>0</v>
      </c>
      <c r="AQ43" s="1079">
        <f>AQ38*'DATA - Awards Matrices'!$E$10</f>
        <v>3136735</v>
      </c>
      <c r="AR43" s="1079">
        <f>AR38*'DATA - Awards Matrices'!$F$10</f>
        <v>15576000</v>
      </c>
      <c r="AS43" s="1079">
        <f>AS38*'DATA - Awards Matrices'!$G$10</f>
        <v>7827344</v>
      </c>
      <c r="AT43" s="1079">
        <f>AT38*'DATA - Awards Matrices'!$H$10</f>
        <v>0</v>
      </c>
      <c r="AU43" s="1079">
        <f>AU38*'DATA - Awards Matrices'!$I$10</f>
        <v>0</v>
      </c>
      <c r="AV43" s="1079">
        <f>AV38*'DATA - Awards Matrices'!$J$10</f>
        <v>0</v>
      </c>
      <c r="AW43" s="1080">
        <f>AW38*'DATA - Awards Matrices'!$K$10</f>
        <v>0</v>
      </c>
      <c r="AX43" s="1081"/>
      <c r="AZ43" s="1195">
        <f>AZ38*'DATA - Awards Matrices'!$B$10</f>
        <v>0</v>
      </c>
      <c r="BA43" s="1196">
        <f>BA38*'DATA - Awards Matrices'!$C$10</f>
        <v>0</v>
      </c>
      <c r="BB43" s="1196">
        <f>BB38*'DATA - Awards Matrices'!$D$10</f>
        <v>0</v>
      </c>
      <c r="BC43" s="1196">
        <f>BC38*'DATA - Awards Matrices'!$E$10</f>
        <v>3469200</v>
      </c>
      <c r="BD43" s="1196">
        <f>BD38*'DATA - Awards Matrices'!$F$10</f>
        <v>15114000</v>
      </c>
      <c r="BE43" s="1196">
        <f>BE38*'DATA - Awards Matrices'!$G$10</f>
        <v>7630016</v>
      </c>
      <c r="BF43" s="1196">
        <f>BF38*'DATA - Awards Matrices'!$H$10</f>
        <v>0</v>
      </c>
      <c r="BG43" s="1196">
        <f>BG38*'DATA - Awards Matrices'!$I$10</f>
        <v>0</v>
      </c>
      <c r="BH43" s="1196">
        <f>BH38*'DATA - Awards Matrices'!$J$10</f>
        <v>148561</v>
      </c>
      <c r="BI43" s="1197">
        <f>BI38*'DATA - Awards Matrices'!$K$10</f>
        <v>0</v>
      </c>
      <c r="BJ43" s="1198"/>
    </row>
    <row r="44" spans="1:76">
      <c r="A44" s="1488"/>
      <c r="B44" s="439" t="s">
        <v>41</v>
      </c>
      <c r="C44" s="425" t="s">
        <v>91</v>
      </c>
      <c r="D44" s="12">
        <f>D39*'DATA - Awards Matrices'!$B$11</f>
        <v>0</v>
      </c>
      <c r="E44" s="12">
        <f>E39*'DATA - Awards Matrices'!$C$11</f>
        <v>0</v>
      </c>
      <c r="F44" s="12">
        <f>F39*'DATA - Awards Matrices'!$D$11</f>
        <v>0</v>
      </c>
      <c r="G44" s="12">
        <f>G39*'DATA - Awards Matrices'!$E$11</f>
        <v>0</v>
      </c>
      <c r="H44" s="12">
        <f>H39*'DATA - Awards Matrices'!$F$11</f>
        <v>10619929</v>
      </c>
      <c r="I44" s="12">
        <f>I39*'DATA - Awards Matrices'!$G$11</f>
        <v>3227348</v>
      </c>
      <c r="J44" s="12">
        <f>J39*'DATA - Awards Matrices'!$H$11</f>
        <v>0</v>
      </c>
      <c r="K44" s="12">
        <f>K39*'DATA - Awards Matrices'!$I$11</f>
        <v>0</v>
      </c>
      <c r="L44" s="12">
        <f>L39*'DATA - Awards Matrices'!$J$11</f>
        <v>0</v>
      </c>
      <c r="M44" s="331">
        <f>M39*'DATA - Awards Matrices'!$K$11</f>
        <v>0</v>
      </c>
      <c r="N44" s="12"/>
      <c r="O44" s="12"/>
      <c r="P44" s="330">
        <f>P39*'DATA - Awards Matrices'!$B$11</f>
        <v>0</v>
      </c>
      <c r="Q44" s="12">
        <f>Q39*'DATA - Awards Matrices'!$C$11</f>
        <v>0</v>
      </c>
      <c r="R44" s="12">
        <f>R39*'DATA - Awards Matrices'!$D$11</f>
        <v>0</v>
      </c>
      <c r="S44" s="12">
        <f>S39*'DATA - Awards Matrices'!$E$11</f>
        <v>0</v>
      </c>
      <c r="T44" s="12">
        <f>T39*'DATA - Awards Matrices'!$F$11</f>
        <v>11715258</v>
      </c>
      <c r="U44" s="12">
        <f>U39*'DATA - Awards Matrices'!$G$11</f>
        <v>2800199</v>
      </c>
      <c r="V44" s="12">
        <f>V39*'DATA - Awards Matrices'!$H$11</f>
        <v>0</v>
      </c>
      <c r="W44" s="12">
        <f>W39*'DATA - Awards Matrices'!$I$11</f>
        <v>0</v>
      </c>
      <c r="X44" s="12">
        <f>X39*'DATA - Awards Matrices'!$J$11</f>
        <v>0</v>
      </c>
      <c r="Y44" s="331">
        <f>Y39*'DATA - Awards Matrices'!$K$11</f>
        <v>0</v>
      </c>
      <c r="Z44" s="12"/>
      <c r="AA44" s="12"/>
      <c r="AB44" s="330">
        <f>AB39*'DATA - Awards Matrices'!$B$11</f>
        <v>0</v>
      </c>
      <c r="AC44" s="12">
        <f>AC39*'DATA - Awards Matrices'!$C$11</f>
        <v>0</v>
      </c>
      <c r="AD44" s="12">
        <f>AD39*'DATA - Awards Matrices'!$D$11</f>
        <v>0</v>
      </c>
      <c r="AE44" s="12">
        <f>AE39*'DATA - Awards Matrices'!$E$11</f>
        <v>20860</v>
      </c>
      <c r="AF44" s="12">
        <f>AF39*'DATA - Awards Matrices'!$F$11</f>
        <v>10858044</v>
      </c>
      <c r="AG44" s="12">
        <f>AG39*'DATA - Awards Matrices'!$G$11</f>
        <v>3701958</v>
      </c>
      <c r="AH44" s="12">
        <f>AH39*'DATA - Awards Matrices'!$H$11</f>
        <v>0</v>
      </c>
      <c r="AI44" s="12">
        <f>AI39*'DATA - Awards Matrices'!$I$11</f>
        <v>0</v>
      </c>
      <c r="AJ44" s="12">
        <f>AJ39*'DATA - Awards Matrices'!$J$11</f>
        <v>0</v>
      </c>
      <c r="AK44" s="331">
        <f>AK39*'DATA - Awards Matrices'!$K$11</f>
        <v>0</v>
      </c>
      <c r="AL44" s="12"/>
      <c r="AM44" s="12"/>
      <c r="AN44" s="1078">
        <f>AN39*'DATA - Awards Matrices'!$B$11</f>
        <v>0</v>
      </c>
      <c r="AO44" s="1079">
        <f>AO39*'DATA - Awards Matrices'!$C$11</f>
        <v>0</v>
      </c>
      <c r="AP44" s="1079">
        <f>AP39*'DATA - Awards Matrices'!$D$11</f>
        <v>0</v>
      </c>
      <c r="AQ44" s="1079">
        <f>AQ39*'DATA - Awards Matrices'!$E$11</f>
        <v>20860</v>
      </c>
      <c r="AR44" s="1079">
        <f>AR39*'DATA - Awards Matrices'!$F$11</f>
        <v>10477060</v>
      </c>
      <c r="AS44" s="1079">
        <f>AS39*'DATA - Awards Matrices'!$G$11</f>
        <v>3417192</v>
      </c>
      <c r="AT44" s="1079">
        <f>AT39*'DATA - Awards Matrices'!$H$11</f>
        <v>0</v>
      </c>
      <c r="AU44" s="1079">
        <f>AU39*'DATA - Awards Matrices'!$I$11</f>
        <v>0</v>
      </c>
      <c r="AV44" s="1079">
        <f>AV39*'DATA - Awards Matrices'!$J$11</f>
        <v>0</v>
      </c>
      <c r="AW44" s="1080">
        <f>AW39*'DATA - Awards Matrices'!$K$11</f>
        <v>0</v>
      </c>
      <c r="AX44" s="1081"/>
      <c r="AZ44" s="1195">
        <f>AZ39*'DATA - Awards Matrices'!$B$11</f>
        <v>0</v>
      </c>
      <c r="BA44" s="1196">
        <f>BA39*'DATA - Awards Matrices'!$C$11</f>
        <v>0</v>
      </c>
      <c r="BB44" s="1196">
        <f>BB39*'DATA - Awards Matrices'!$D$11</f>
        <v>0</v>
      </c>
      <c r="BC44" s="1196">
        <f>BC39*'DATA - Awards Matrices'!$E$11</f>
        <v>20860</v>
      </c>
      <c r="BD44" s="1196">
        <f>BD39*'DATA - Awards Matrices'!$F$11</f>
        <v>10524683</v>
      </c>
      <c r="BE44" s="1196">
        <f>BE39*'DATA - Awards Matrices'!$G$11</f>
        <v>2847660</v>
      </c>
      <c r="BF44" s="1196">
        <f>BF39*'DATA - Awards Matrices'!$H$11</f>
        <v>0</v>
      </c>
      <c r="BG44" s="1196">
        <f>BG39*'DATA - Awards Matrices'!$I$11</f>
        <v>0</v>
      </c>
      <c r="BH44" s="1196">
        <f>BH39*'DATA - Awards Matrices'!$J$11</f>
        <v>0</v>
      </c>
      <c r="BI44" s="1197">
        <f>BI39*'DATA - Awards Matrices'!$K$11</f>
        <v>0</v>
      </c>
      <c r="BJ44" s="1198"/>
    </row>
    <row r="45" spans="1:76" ht="16" thickBot="1">
      <c r="A45" s="1489"/>
      <c r="B45" s="440" t="s">
        <v>41</v>
      </c>
      <c r="C45" s="426" t="s">
        <v>90</v>
      </c>
      <c r="D45" s="12">
        <f>D40*'DATA - Awards Matrices'!$B$12</f>
        <v>0</v>
      </c>
      <c r="E45" s="12">
        <f>E40*'DATA - Awards Matrices'!$C$12</f>
        <v>0</v>
      </c>
      <c r="F45" s="12">
        <f>F40*'DATA - Awards Matrices'!$D$12</f>
        <v>0</v>
      </c>
      <c r="G45" s="12">
        <f>G40*'DATA - Awards Matrices'!$E$12</f>
        <v>0</v>
      </c>
      <c r="H45" s="12">
        <f>H40*'DATA - Awards Matrices'!$F$12</f>
        <v>558336</v>
      </c>
      <c r="I45" s="12">
        <f>I40*'DATA - Awards Matrices'!$G$12</f>
        <v>278220</v>
      </c>
      <c r="J45" s="12">
        <f>J40*'DATA - Awards Matrices'!$H$12</f>
        <v>0</v>
      </c>
      <c r="K45" s="12">
        <f>K40*'DATA - Awards Matrices'!$I$12</f>
        <v>0</v>
      </c>
      <c r="L45" s="12">
        <f>L40*'DATA - Awards Matrices'!$J$12</f>
        <v>0</v>
      </c>
      <c r="M45" s="331">
        <f>M40*'DATA - Awards Matrices'!$K$12</f>
        <v>0</v>
      </c>
      <c r="N45" s="12" t="s">
        <v>277</v>
      </c>
      <c r="O45" s="12"/>
      <c r="P45" s="330">
        <f>P40*'DATA - Awards Matrices'!$B$12</f>
        <v>0</v>
      </c>
      <c r="Q45" s="12">
        <f>Q40*'DATA - Awards Matrices'!$C$12</f>
        <v>0</v>
      </c>
      <c r="R45" s="12">
        <f>R40*'DATA - Awards Matrices'!$D$12</f>
        <v>0</v>
      </c>
      <c r="S45" s="12">
        <f>S40*'DATA - Awards Matrices'!$E$12</f>
        <v>0</v>
      </c>
      <c r="T45" s="12">
        <f>T40*'DATA - Awards Matrices'!$F$12</f>
        <v>837504</v>
      </c>
      <c r="U45" s="12">
        <f>U40*'DATA - Awards Matrices'!$G$12</f>
        <v>278220</v>
      </c>
      <c r="V45" s="12">
        <f>V40*'DATA - Awards Matrices'!$H$12</f>
        <v>0</v>
      </c>
      <c r="W45" s="12">
        <f>W40*'DATA - Awards Matrices'!$I$12</f>
        <v>0</v>
      </c>
      <c r="X45" s="12">
        <f>X40*'DATA - Awards Matrices'!$J$12</f>
        <v>0</v>
      </c>
      <c r="Y45" s="331">
        <f>Y40*'DATA - Awards Matrices'!$K$12</f>
        <v>0</v>
      </c>
      <c r="Z45" s="12" t="s">
        <v>277</v>
      </c>
      <c r="AA45" s="12"/>
      <c r="AB45" s="330">
        <f>AB40*'DATA - Awards Matrices'!$B$12</f>
        <v>0</v>
      </c>
      <c r="AC45" s="12">
        <f>AC40*'DATA - Awards Matrices'!$C$12</f>
        <v>0</v>
      </c>
      <c r="AD45" s="12">
        <f>AD40*'DATA - Awards Matrices'!$D$12</f>
        <v>0</v>
      </c>
      <c r="AE45" s="12">
        <f>AE40*'DATA - Awards Matrices'!$E$12</f>
        <v>61140</v>
      </c>
      <c r="AF45" s="12">
        <f>AF40*'DATA - Awards Matrices'!$F$12</f>
        <v>977088</v>
      </c>
      <c r="AG45" s="12">
        <f>AG40*'DATA - Awards Matrices'!$G$12</f>
        <v>139110</v>
      </c>
      <c r="AH45" s="12">
        <f>AH40*'DATA - Awards Matrices'!$H$12</f>
        <v>0</v>
      </c>
      <c r="AI45" s="12">
        <f>AI40*'DATA - Awards Matrices'!$I$12</f>
        <v>0</v>
      </c>
      <c r="AJ45" s="12">
        <f>AJ40*'DATA - Awards Matrices'!$J$12</f>
        <v>0</v>
      </c>
      <c r="AK45" s="331">
        <f>AK40*'DATA - Awards Matrices'!$K$12</f>
        <v>0</v>
      </c>
      <c r="AL45" s="12" t="s">
        <v>277</v>
      </c>
      <c r="AM45" s="12"/>
      <c r="AN45" s="1078">
        <f>AN40*'DATA - Awards Matrices'!$B$12</f>
        <v>0</v>
      </c>
      <c r="AO45" s="1079">
        <f>AO40*'DATA - Awards Matrices'!$C$12</f>
        <v>0</v>
      </c>
      <c r="AP45" s="1079">
        <f>AP40*'DATA - Awards Matrices'!$D$12</f>
        <v>0</v>
      </c>
      <c r="AQ45" s="1079">
        <f>AQ40*'DATA - Awards Matrices'!$E$12</f>
        <v>91710</v>
      </c>
      <c r="AR45" s="1079">
        <f>AR40*'DATA - Awards Matrices'!$F$12</f>
        <v>558336</v>
      </c>
      <c r="AS45" s="1079">
        <f>AS40*'DATA - Awards Matrices'!$G$12</f>
        <v>139110</v>
      </c>
      <c r="AT45" s="1079">
        <f>AT40*'DATA - Awards Matrices'!$H$12</f>
        <v>0</v>
      </c>
      <c r="AU45" s="1079">
        <f>AU40*'DATA - Awards Matrices'!$I$12</f>
        <v>0</v>
      </c>
      <c r="AV45" s="1079">
        <f>AV40*'DATA - Awards Matrices'!$J$12</f>
        <v>0</v>
      </c>
      <c r="AW45" s="1080">
        <f>AW40*'DATA - Awards Matrices'!$K$12</f>
        <v>0</v>
      </c>
      <c r="AX45" s="1081" t="s">
        <v>277</v>
      </c>
      <c r="AZ45" s="1195">
        <f>AZ40*'DATA - Awards Matrices'!$B$12</f>
        <v>0</v>
      </c>
      <c r="BA45" s="1196">
        <f>BA40*'DATA - Awards Matrices'!$C$12</f>
        <v>0</v>
      </c>
      <c r="BB45" s="1196">
        <f>BB40*'DATA - Awards Matrices'!$D$12</f>
        <v>0</v>
      </c>
      <c r="BC45" s="1196">
        <f>BC40*'DATA - Awards Matrices'!$E$12</f>
        <v>91710</v>
      </c>
      <c r="BD45" s="1196">
        <f>BD40*'DATA - Awards Matrices'!$F$12</f>
        <v>558336</v>
      </c>
      <c r="BE45" s="1196">
        <f>BE40*'DATA - Awards Matrices'!$G$12</f>
        <v>69555</v>
      </c>
      <c r="BF45" s="1196">
        <f>BF40*'DATA - Awards Matrices'!$H$12</f>
        <v>0</v>
      </c>
      <c r="BG45" s="1196">
        <f>BG40*'DATA - Awards Matrices'!$I$12</f>
        <v>0</v>
      </c>
      <c r="BH45" s="1196">
        <f>BH40*'DATA - Awards Matrices'!$J$12</f>
        <v>0</v>
      </c>
      <c r="BI45" s="1197">
        <f>BI40*'DATA - Awards Matrices'!$K$12</f>
        <v>0</v>
      </c>
      <c r="BJ45" s="1198" t="s">
        <v>277</v>
      </c>
    </row>
    <row r="46" spans="1:76" ht="36" customHeight="1" thickBot="1">
      <c r="A46" s="406" t="s">
        <v>272</v>
      </c>
      <c r="B46" s="413" t="str">
        <f>B40</f>
        <v>ENMU</v>
      </c>
      <c r="C46" s="426"/>
      <c r="D46" s="334">
        <f t="shared" ref="D46:M46" si="35">SUM(D43:D45)</f>
        <v>0</v>
      </c>
      <c r="E46" s="335">
        <f t="shared" si="35"/>
        <v>0</v>
      </c>
      <c r="F46" s="335">
        <f t="shared" si="35"/>
        <v>0</v>
      </c>
      <c r="G46" s="335">
        <f t="shared" si="35"/>
        <v>3700480</v>
      </c>
      <c r="H46" s="335">
        <f t="shared" si="35"/>
        <v>27810265</v>
      </c>
      <c r="I46" s="335">
        <f t="shared" si="35"/>
        <v>11036920</v>
      </c>
      <c r="J46" s="335">
        <f t="shared" si="35"/>
        <v>0</v>
      </c>
      <c r="K46" s="335">
        <f t="shared" si="35"/>
        <v>0</v>
      </c>
      <c r="L46" s="335">
        <f t="shared" si="35"/>
        <v>234570</v>
      </c>
      <c r="M46" s="336">
        <f t="shared" si="35"/>
        <v>0</v>
      </c>
      <c r="N46" s="415">
        <f>SUM(D46:M46)/'DATA - Awards Matrices'!$L$17</f>
        <v>10594.644758673634</v>
      </c>
      <c r="O46" s="415"/>
      <c r="P46" s="334">
        <f t="shared" ref="P46:Y46" si="36">SUM(P43:P45)</f>
        <v>0</v>
      </c>
      <c r="Q46" s="335">
        <f t="shared" si="36"/>
        <v>0</v>
      </c>
      <c r="R46" s="335">
        <f t="shared" si="36"/>
        <v>0</v>
      </c>
      <c r="S46" s="335">
        <f t="shared" si="36"/>
        <v>3050005</v>
      </c>
      <c r="T46" s="335">
        <f t="shared" si="36"/>
        <v>27963762</v>
      </c>
      <c r="U46" s="335">
        <f t="shared" si="36"/>
        <v>10774211</v>
      </c>
      <c r="V46" s="335">
        <f t="shared" si="36"/>
        <v>0</v>
      </c>
      <c r="W46" s="335">
        <f t="shared" si="36"/>
        <v>0</v>
      </c>
      <c r="X46" s="335">
        <f t="shared" si="36"/>
        <v>93828</v>
      </c>
      <c r="Y46" s="336">
        <f t="shared" si="36"/>
        <v>0</v>
      </c>
      <c r="Z46" s="415">
        <f>SUM(P46:Y46)/'DATA - Awards Matrices'!$L$17</f>
        <v>10371.661424927564</v>
      </c>
      <c r="AA46" s="415"/>
      <c r="AB46" s="334">
        <f t="shared" ref="AB46:AK46" si="37">SUM(AB43:AB45)</f>
        <v>0</v>
      </c>
      <c r="AC46" s="335">
        <f t="shared" si="37"/>
        <v>0</v>
      </c>
      <c r="AD46" s="335">
        <f t="shared" si="37"/>
        <v>0</v>
      </c>
      <c r="AE46" s="335">
        <f t="shared" si="37"/>
        <v>3768025</v>
      </c>
      <c r="AF46" s="335">
        <f t="shared" si="37"/>
        <v>26421132</v>
      </c>
      <c r="AG46" s="335">
        <f t="shared" si="37"/>
        <v>12490612</v>
      </c>
      <c r="AH46" s="335">
        <f t="shared" si="37"/>
        <v>0</v>
      </c>
      <c r="AI46" s="335">
        <f t="shared" si="37"/>
        <v>0</v>
      </c>
      <c r="AJ46" s="335">
        <f t="shared" si="37"/>
        <v>39095</v>
      </c>
      <c r="AK46" s="336">
        <f t="shared" si="37"/>
        <v>0</v>
      </c>
      <c r="AL46" s="415">
        <f>SUM(AB46:AK46)/'DATA - Awards Matrices'!$L$17</f>
        <v>10578.951487085511</v>
      </c>
      <c r="AM46" s="415"/>
      <c r="AN46" s="1085">
        <f t="shared" ref="AN46:AW46" si="38">SUM(AN43:AN45)</f>
        <v>0</v>
      </c>
      <c r="AO46" s="1086">
        <f t="shared" si="38"/>
        <v>0</v>
      </c>
      <c r="AP46" s="1086">
        <f t="shared" si="38"/>
        <v>0</v>
      </c>
      <c r="AQ46" s="1086">
        <f t="shared" si="38"/>
        <v>3249305</v>
      </c>
      <c r="AR46" s="1086">
        <f t="shared" si="38"/>
        <v>26611396</v>
      </c>
      <c r="AS46" s="1086">
        <f t="shared" si="38"/>
        <v>11383646</v>
      </c>
      <c r="AT46" s="1086">
        <f t="shared" si="38"/>
        <v>0</v>
      </c>
      <c r="AU46" s="1086">
        <f t="shared" si="38"/>
        <v>0</v>
      </c>
      <c r="AV46" s="1086">
        <f t="shared" si="38"/>
        <v>0</v>
      </c>
      <c r="AW46" s="1087">
        <f t="shared" si="38"/>
        <v>0</v>
      </c>
      <c r="AX46" s="1088">
        <f>SUM(AN46:AW46)/'DATA - Awards Matrices'!$L$17</f>
        <v>10213.800302122285</v>
      </c>
      <c r="AZ46" s="1202">
        <f t="shared" ref="AZ46:BI46" si="39">SUM(AZ43:AZ45)</f>
        <v>0</v>
      </c>
      <c r="BA46" s="1203">
        <f t="shared" si="39"/>
        <v>0</v>
      </c>
      <c r="BB46" s="1203">
        <f t="shared" si="39"/>
        <v>0</v>
      </c>
      <c r="BC46" s="1203">
        <f t="shared" si="39"/>
        <v>3581770</v>
      </c>
      <c r="BD46" s="1203">
        <f t="shared" si="39"/>
        <v>26197019</v>
      </c>
      <c r="BE46" s="1203">
        <f t="shared" si="39"/>
        <v>10547231</v>
      </c>
      <c r="BF46" s="1203">
        <f t="shared" si="39"/>
        <v>0</v>
      </c>
      <c r="BG46" s="1203">
        <f t="shared" si="39"/>
        <v>0</v>
      </c>
      <c r="BH46" s="1203">
        <f t="shared" si="39"/>
        <v>148561</v>
      </c>
      <c r="BI46" s="1204">
        <f t="shared" si="39"/>
        <v>0</v>
      </c>
      <c r="BJ46" s="1205">
        <f>SUM(AZ46:BI46)/'DATA - Awards Matrices'!$L$17</f>
        <v>10023.174512765905</v>
      </c>
      <c r="BM46" s="1304">
        <f>BO46*BJ41</f>
        <v>52059084858</v>
      </c>
      <c r="BO46" s="1329">
        <f>SUM(P46:Y46)</f>
        <v>41881806</v>
      </c>
      <c r="BP46" s="1329">
        <f>SUM(AB46:AK46)</f>
        <v>42718864</v>
      </c>
      <c r="BQ46" s="1330">
        <f>SUM(AN46:AW46)</f>
        <v>41244347</v>
      </c>
      <c r="BR46" s="1329">
        <f>SUM(AZ46:BI46)</f>
        <v>40474581</v>
      </c>
      <c r="BS46" s="1329">
        <f>AVERAGE(BO46:BQ46)</f>
        <v>41948339</v>
      </c>
      <c r="BT46" s="1330">
        <f>AVERAGE(BP46:BR46)</f>
        <v>41479264</v>
      </c>
    </row>
    <row r="47" spans="1:76" ht="42" customHeight="1" thickBot="1">
      <c r="A47" s="428"/>
      <c r="B47" s="429"/>
      <c r="C47" s="430"/>
      <c r="D47" s="431"/>
      <c r="E47" s="432"/>
      <c r="F47" s="432"/>
      <c r="G47" s="432"/>
      <c r="H47" s="432"/>
      <c r="I47" s="432"/>
      <c r="J47" s="432"/>
      <c r="K47" s="432"/>
      <c r="L47" s="432"/>
      <c r="M47" s="433"/>
      <c r="N47" s="434"/>
      <c r="O47" s="434"/>
      <c r="P47" s="431"/>
      <c r="Q47" s="432"/>
      <c r="R47" s="432"/>
      <c r="S47" s="432"/>
      <c r="T47" s="432"/>
      <c r="U47" s="432"/>
      <c r="V47" s="432"/>
      <c r="W47" s="432"/>
      <c r="X47" s="432"/>
      <c r="Y47" s="433"/>
      <c r="Z47" s="434"/>
      <c r="AA47" s="434"/>
      <c r="AB47" s="431"/>
      <c r="AC47" s="432"/>
      <c r="AD47" s="432"/>
      <c r="AE47" s="432"/>
      <c r="AF47" s="432"/>
      <c r="AG47" s="432"/>
      <c r="AH47" s="432"/>
      <c r="AI47" s="432"/>
      <c r="AJ47" s="432"/>
      <c r="AK47" s="433"/>
      <c r="AL47" s="434"/>
      <c r="AM47" s="434"/>
      <c r="AN47" s="1089"/>
      <c r="AO47" s="1090"/>
      <c r="AP47" s="1090"/>
      <c r="AQ47" s="1090"/>
      <c r="AR47" s="1090"/>
      <c r="AS47" s="1090"/>
      <c r="AT47" s="1090"/>
      <c r="AU47" s="1090"/>
      <c r="AV47" s="1090"/>
      <c r="AW47" s="1091"/>
      <c r="AX47" s="1092"/>
      <c r="AZ47" s="1206"/>
      <c r="BA47" s="1207"/>
      <c r="BB47" s="1207"/>
      <c r="BC47" s="1207"/>
      <c r="BD47" s="1207"/>
      <c r="BE47" s="1207"/>
      <c r="BF47" s="1207"/>
      <c r="BG47" s="1207"/>
      <c r="BH47" s="1207"/>
      <c r="BI47" s="1208"/>
      <c r="BJ47" s="1209"/>
    </row>
    <row r="48" spans="1:76" ht="15" customHeight="1">
      <c r="A48" s="1487" t="s">
        <v>270</v>
      </c>
      <c r="B48" s="274" t="str">
        <f>'RAW DATA-Awards'!B19</f>
        <v>NMHU</v>
      </c>
      <c r="C48" s="424" t="str">
        <f>'RAW DATA-Awards'!C19</f>
        <v>1</v>
      </c>
      <c r="D48" s="407">
        <f>'RAW DATA-Awards'!D19</f>
        <v>0</v>
      </c>
      <c r="E48" s="408">
        <f>'RAW DATA-Awards'!E19</f>
        <v>0</v>
      </c>
      <c r="F48" s="408">
        <f>'RAW DATA-Awards'!F19</f>
        <v>0</v>
      </c>
      <c r="G48" s="408">
        <f>'RAW DATA-Awards'!G19</f>
        <v>0</v>
      </c>
      <c r="H48" s="408">
        <f>'RAW DATA-Awards'!H19</f>
        <v>315</v>
      </c>
      <c r="I48" s="408">
        <f>'RAW DATA-Awards'!I19</f>
        <v>279</v>
      </c>
      <c r="J48" s="408">
        <f>'RAW DATA-Awards'!J19</f>
        <v>0</v>
      </c>
      <c r="K48" s="408">
        <f>'RAW DATA-Awards'!K19</f>
        <v>0</v>
      </c>
      <c r="L48" s="408">
        <f>'RAW DATA-Awards'!L19</f>
        <v>13</v>
      </c>
      <c r="M48" s="409">
        <f>'RAW DATA-Awards'!M19</f>
        <v>0</v>
      </c>
      <c r="N48" s="408"/>
      <c r="O48" s="408"/>
      <c r="P48" s="407">
        <f>'RAW DATA-Awards'!N19</f>
        <v>0</v>
      </c>
      <c r="Q48" s="408">
        <f>'RAW DATA-Awards'!O19</f>
        <v>0</v>
      </c>
      <c r="R48" s="408">
        <f>'RAW DATA-Awards'!P19</f>
        <v>0</v>
      </c>
      <c r="S48" s="408">
        <f>'RAW DATA-Awards'!Q19</f>
        <v>0</v>
      </c>
      <c r="T48" s="408">
        <f>'RAW DATA-Awards'!R19</f>
        <v>298</v>
      </c>
      <c r="U48" s="408">
        <f>'RAW DATA-Awards'!S19</f>
        <v>240</v>
      </c>
      <c r="V48" s="408">
        <f>'RAW DATA-Awards'!T19</f>
        <v>0</v>
      </c>
      <c r="W48" s="408">
        <f>'RAW DATA-Awards'!U19</f>
        <v>0</v>
      </c>
      <c r="X48" s="408">
        <f>'RAW DATA-Awards'!V19</f>
        <v>15</v>
      </c>
      <c r="Y48" s="409">
        <f>'RAW DATA-Awards'!W19</f>
        <v>0</v>
      </c>
      <c r="Z48" s="408"/>
      <c r="AA48" s="408"/>
      <c r="AB48" s="407">
        <f>'RAW DATA-Awards'!X19</f>
        <v>0</v>
      </c>
      <c r="AC48" s="408">
        <f>'RAW DATA-Awards'!Y19</f>
        <v>0</v>
      </c>
      <c r="AD48" s="408">
        <f>'RAW DATA-Awards'!Z19</f>
        <v>0</v>
      </c>
      <c r="AE48" s="408">
        <f>'RAW DATA-Awards'!AA19</f>
        <v>2</v>
      </c>
      <c r="AF48" s="408">
        <f>'RAW DATA-Awards'!AB19</f>
        <v>265</v>
      </c>
      <c r="AG48" s="408">
        <f>'RAW DATA-Awards'!AC19</f>
        <v>278</v>
      </c>
      <c r="AH48" s="408">
        <f>'RAW DATA-Awards'!AD19</f>
        <v>0</v>
      </c>
      <c r="AI48" s="408">
        <f>'RAW DATA-Awards'!AE19</f>
        <v>0</v>
      </c>
      <c r="AJ48" s="408">
        <f>'RAW DATA-Awards'!AF19</f>
        <v>29</v>
      </c>
      <c r="AK48" s="409">
        <f>'RAW DATA-Awards'!AG19</f>
        <v>0</v>
      </c>
      <c r="AL48" s="408"/>
      <c r="AM48" s="408"/>
      <c r="AN48" s="1074">
        <f>'RAW DATA-Awards'!AH19</f>
        <v>0</v>
      </c>
      <c r="AO48" s="1075">
        <f>'RAW DATA-Awards'!AI19</f>
        <v>0</v>
      </c>
      <c r="AP48" s="1075">
        <f>'RAW DATA-Awards'!AJ19</f>
        <v>0</v>
      </c>
      <c r="AQ48" s="1075">
        <f>'RAW DATA-Awards'!AK19</f>
        <v>2</v>
      </c>
      <c r="AR48" s="1075">
        <f>'RAW DATA-Awards'!AL19</f>
        <v>226</v>
      </c>
      <c r="AS48" s="1075">
        <f>'RAW DATA-Awards'!AM19</f>
        <v>221</v>
      </c>
      <c r="AT48" s="1075">
        <f>'RAW DATA-Awards'!AN19</f>
        <v>0</v>
      </c>
      <c r="AU48" s="1075">
        <f>'RAW DATA-Awards'!AO19</f>
        <v>0</v>
      </c>
      <c r="AV48" s="1075">
        <f>'RAW DATA-Awards'!AP19</f>
        <v>33</v>
      </c>
      <c r="AW48" s="1076">
        <f>'RAW DATA-Awards'!AQ19</f>
        <v>0</v>
      </c>
      <c r="AX48" s="1077"/>
      <c r="AZ48" s="1191">
        <f>'RAW DATA-Awards'!AR19</f>
        <v>0</v>
      </c>
      <c r="BA48" s="1192">
        <f>'RAW DATA-Awards'!AS19</f>
        <v>0</v>
      </c>
      <c r="BB48" s="1192">
        <f>'RAW DATA-Awards'!AT19</f>
        <v>0</v>
      </c>
      <c r="BC48" s="1192">
        <f>'RAW DATA-Awards'!AU19</f>
        <v>0</v>
      </c>
      <c r="BD48" s="1192">
        <f>'RAW DATA-Awards'!AV19</f>
        <v>247</v>
      </c>
      <c r="BE48" s="1192">
        <f>'RAW DATA-Awards'!AW19</f>
        <v>171</v>
      </c>
      <c r="BF48" s="1192">
        <f>'RAW DATA-Awards'!AX19</f>
        <v>0</v>
      </c>
      <c r="BG48" s="1192">
        <f>'RAW DATA-Awards'!AY19</f>
        <v>0</v>
      </c>
      <c r="BH48" s="1192">
        <f>'RAW DATA-Awards'!AZ19</f>
        <v>45</v>
      </c>
      <c r="BI48" s="1193">
        <f>'RAW DATA-Awards'!BA19</f>
        <v>0</v>
      </c>
      <c r="BJ48" s="1194"/>
      <c r="BO48" s="1328">
        <f>AZ48*'DATA - Awards Matrices'!B$10</f>
        <v>0</v>
      </c>
      <c r="BP48" s="1328">
        <f>BA48*'DATA - Awards Matrices'!C$10</f>
        <v>0</v>
      </c>
      <c r="BQ48" s="1328">
        <f>BB48*'DATA - Awards Matrices'!D$10</f>
        <v>0</v>
      </c>
      <c r="BR48" s="1328">
        <f>BC48*'DATA - Awards Matrices'!E$10</f>
        <v>0</v>
      </c>
      <c r="BS48" s="1328">
        <f>BD48*'DATA - Awards Matrices'!F$10</f>
        <v>8151000</v>
      </c>
      <c r="BT48" s="1328">
        <f>BE48*'DATA - Awards Matrices'!G$10</f>
        <v>5623848</v>
      </c>
      <c r="BU48" s="1328">
        <f>BF48*'DATA - Awards Matrices'!H$10</f>
        <v>0</v>
      </c>
      <c r="BV48" s="1328">
        <f>BG48*'DATA - Awards Matrices'!I$10</f>
        <v>0</v>
      </c>
      <c r="BW48" s="1328">
        <f>BH48*'DATA - Awards Matrices'!J$10</f>
        <v>351855</v>
      </c>
      <c r="BX48" s="1328">
        <f>BI48*'DATA - Awards Matrices'!K$10</f>
        <v>0</v>
      </c>
    </row>
    <row r="49" spans="1:103">
      <c r="A49" s="1488"/>
      <c r="B49" s="1266" t="str">
        <f>'RAW DATA-Awards'!B20</f>
        <v>NMHU</v>
      </c>
      <c r="C49" s="425" t="str">
        <f>'RAW DATA-Awards'!C20</f>
        <v>2</v>
      </c>
      <c r="D49" s="330">
        <f>'RAW DATA-Awards'!D20</f>
        <v>0</v>
      </c>
      <c r="E49" s="12">
        <f>'RAW DATA-Awards'!E20</f>
        <v>0</v>
      </c>
      <c r="F49" s="12">
        <f>'RAW DATA-Awards'!F20</f>
        <v>0</v>
      </c>
      <c r="G49" s="12">
        <f>'RAW DATA-Awards'!G20</f>
        <v>0</v>
      </c>
      <c r="H49" s="12">
        <f>'RAW DATA-Awards'!H20</f>
        <v>222</v>
      </c>
      <c r="I49" s="12">
        <f>'RAW DATA-Awards'!I20</f>
        <v>146</v>
      </c>
      <c r="J49" s="12">
        <f>'RAW DATA-Awards'!J20</f>
        <v>0</v>
      </c>
      <c r="K49" s="12">
        <f>'RAW DATA-Awards'!K20</f>
        <v>0</v>
      </c>
      <c r="L49" s="12">
        <f>'RAW DATA-Awards'!L20</f>
        <v>4</v>
      </c>
      <c r="M49" s="331">
        <f>'RAW DATA-Awards'!M20</f>
        <v>0</v>
      </c>
      <c r="N49" s="12"/>
      <c r="O49" s="12"/>
      <c r="P49" s="330">
        <f>'RAW DATA-Awards'!N20</f>
        <v>0</v>
      </c>
      <c r="Q49" s="12">
        <f>'RAW DATA-Awards'!O20</f>
        <v>0</v>
      </c>
      <c r="R49" s="12">
        <f>'RAW DATA-Awards'!P20</f>
        <v>0</v>
      </c>
      <c r="S49" s="12">
        <f>'RAW DATA-Awards'!Q20</f>
        <v>0</v>
      </c>
      <c r="T49" s="12">
        <f>'RAW DATA-Awards'!R20</f>
        <v>203</v>
      </c>
      <c r="U49" s="12">
        <f>'RAW DATA-Awards'!S20</f>
        <v>148</v>
      </c>
      <c r="V49" s="12">
        <f>'RAW DATA-Awards'!T20</f>
        <v>0</v>
      </c>
      <c r="W49" s="12">
        <f>'RAW DATA-Awards'!U20</f>
        <v>0</v>
      </c>
      <c r="X49" s="12">
        <f>'RAW DATA-Awards'!V20</f>
        <v>2</v>
      </c>
      <c r="Y49" s="331">
        <f>'RAW DATA-Awards'!W20</f>
        <v>0</v>
      </c>
      <c r="Z49" s="12"/>
      <c r="AA49" s="12"/>
      <c r="AB49" s="330">
        <f>'RAW DATA-Awards'!X20</f>
        <v>0</v>
      </c>
      <c r="AC49" s="12">
        <f>'RAW DATA-Awards'!Y20</f>
        <v>0</v>
      </c>
      <c r="AD49" s="12">
        <f>'RAW DATA-Awards'!Z20</f>
        <v>0</v>
      </c>
      <c r="AE49" s="12">
        <f>'RAW DATA-Awards'!AA20</f>
        <v>0</v>
      </c>
      <c r="AF49" s="12">
        <f>'RAW DATA-Awards'!AB20</f>
        <v>205</v>
      </c>
      <c r="AG49" s="12">
        <f>'RAW DATA-Awards'!AC20</f>
        <v>169</v>
      </c>
      <c r="AH49" s="12">
        <f>'RAW DATA-Awards'!AD20</f>
        <v>0</v>
      </c>
      <c r="AI49" s="12">
        <f>'RAW DATA-Awards'!AE20</f>
        <v>0</v>
      </c>
      <c r="AJ49" s="12">
        <f>'RAW DATA-Awards'!AF20</f>
        <v>0</v>
      </c>
      <c r="AK49" s="331">
        <f>'RAW DATA-Awards'!AG20</f>
        <v>0</v>
      </c>
      <c r="AL49" s="12"/>
      <c r="AM49" s="12"/>
      <c r="AN49" s="1078">
        <f>'RAW DATA-Awards'!AH20</f>
        <v>0</v>
      </c>
      <c r="AO49" s="1079">
        <f>'RAW DATA-Awards'!AI20</f>
        <v>0</v>
      </c>
      <c r="AP49" s="1079">
        <f>'RAW DATA-Awards'!AJ20</f>
        <v>0</v>
      </c>
      <c r="AQ49" s="1079">
        <f>'RAW DATA-Awards'!AK20</f>
        <v>0</v>
      </c>
      <c r="AR49" s="1079">
        <f>'RAW DATA-Awards'!AL20</f>
        <v>167</v>
      </c>
      <c r="AS49" s="1079">
        <f>'RAW DATA-Awards'!AM20</f>
        <v>174</v>
      </c>
      <c r="AT49" s="1079">
        <f>'RAW DATA-Awards'!AN20</f>
        <v>0</v>
      </c>
      <c r="AU49" s="1079">
        <f>'RAW DATA-Awards'!AO20</f>
        <v>0</v>
      </c>
      <c r="AV49" s="1079">
        <f>'RAW DATA-Awards'!AP20</f>
        <v>1</v>
      </c>
      <c r="AW49" s="1080">
        <f>'RAW DATA-Awards'!AQ20</f>
        <v>0</v>
      </c>
      <c r="AX49" s="1081"/>
      <c r="AZ49" s="1195">
        <f>'RAW DATA-Awards'!AR20</f>
        <v>0</v>
      </c>
      <c r="BA49" s="1196">
        <f>'RAW DATA-Awards'!AS20</f>
        <v>0</v>
      </c>
      <c r="BB49" s="1196">
        <f>'RAW DATA-Awards'!AT20</f>
        <v>0</v>
      </c>
      <c r="BC49" s="1196">
        <f>'RAW DATA-Awards'!AU20</f>
        <v>0</v>
      </c>
      <c r="BD49" s="1196">
        <f>'RAW DATA-Awards'!AV20</f>
        <v>135</v>
      </c>
      <c r="BE49" s="1196">
        <f>'RAW DATA-Awards'!AW20</f>
        <v>141</v>
      </c>
      <c r="BF49" s="1196">
        <f>'RAW DATA-Awards'!AX20</f>
        <v>0</v>
      </c>
      <c r="BG49" s="1196">
        <f>'RAW DATA-Awards'!AY20</f>
        <v>0</v>
      </c>
      <c r="BH49" s="1196">
        <f>'RAW DATA-Awards'!AZ20</f>
        <v>3</v>
      </c>
      <c r="BI49" s="1197">
        <f>'RAW DATA-Awards'!BA20</f>
        <v>0</v>
      </c>
      <c r="BJ49" s="1198"/>
      <c r="BO49" s="1328">
        <f>AZ49*'DATA - Awards Matrices'!B$11</f>
        <v>0</v>
      </c>
      <c r="BP49" s="1328">
        <f>BA49*'DATA - Awards Matrices'!C$11</f>
        <v>0</v>
      </c>
      <c r="BQ49" s="1328">
        <f>BB49*'DATA - Awards Matrices'!D$11</f>
        <v>0</v>
      </c>
      <c r="BR49" s="1328">
        <f>BC49*'DATA - Awards Matrices'!E$11</f>
        <v>0</v>
      </c>
      <c r="BS49" s="1328">
        <f>BD49*'DATA - Awards Matrices'!F$11</f>
        <v>6429105</v>
      </c>
      <c r="BT49" s="1328">
        <f>BE49*'DATA - Awards Matrices'!G$11</f>
        <v>6692001</v>
      </c>
      <c r="BU49" s="1328">
        <f>BF49*'DATA - Awards Matrices'!H$11</f>
        <v>0</v>
      </c>
      <c r="BV49" s="1328">
        <f>BG49*'DATA - Awards Matrices'!I$11</f>
        <v>0</v>
      </c>
      <c r="BW49" s="1328">
        <f>BH49*'DATA - Awards Matrices'!J$11</f>
        <v>33852</v>
      </c>
      <c r="BX49" s="1328">
        <f>BI49*'DATA - Awards Matrices'!K$11</f>
        <v>0</v>
      </c>
    </row>
    <row r="50" spans="1:103" ht="16" thickBot="1">
      <c r="A50" s="1488"/>
      <c r="B50" s="1266" t="str">
        <f>'RAW DATA-Awards'!B21</f>
        <v>NMHU</v>
      </c>
      <c r="C50" s="425" t="str">
        <f>'RAW DATA-Awards'!C21</f>
        <v>3</v>
      </c>
      <c r="D50" s="330">
        <f>'RAW DATA-Awards'!D21</f>
        <v>0</v>
      </c>
      <c r="E50" s="12">
        <f>'RAW DATA-Awards'!E21</f>
        <v>0</v>
      </c>
      <c r="F50" s="12">
        <f>'RAW DATA-Awards'!F21</f>
        <v>0</v>
      </c>
      <c r="G50" s="12">
        <f>'RAW DATA-Awards'!G21</f>
        <v>0</v>
      </c>
      <c r="H50" s="12">
        <f>'RAW DATA-Awards'!H21</f>
        <v>8</v>
      </c>
      <c r="I50" s="12">
        <f>'RAW DATA-Awards'!I21</f>
        <v>0</v>
      </c>
      <c r="J50" s="12">
        <f>'RAW DATA-Awards'!J21</f>
        <v>0</v>
      </c>
      <c r="K50" s="12">
        <f>'RAW DATA-Awards'!K21</f>
        <v>0</v>
      </c>
      <c r="L50" s="12">
        <f>'RAW DATA-Awards'!L21</f>
        <v>2</v>
      </c>
      <c r="M50" s="331">
        <f>'RAW DATA-Awards'!M21</f>
        <v>0</v>
      </c>
      <c r="N50" s="12" t="s">
        <v>276</v>
      </c>
      <c r="O50" s="12"/>
      <c r="P50" s="330">
        <f>'RAW DATA-Awards'!N21</f>
        <v>0</v>
      </c>
      <c r="Q50" s="12">
        <f>'RAW DATA-Awards'!O21</f>
        <v>0</v>
      </c>
      <c r="R50" s="12">
        <f>'RAW DATA-Awards'!P21</f>
        <v>0</v>
      </c>
      <c r="S50" s="12">
        <f>'RAW DATA-Awards'!Q21</f>
        <v>1</v>
      </c>
      <c r="T50" s="12">
        <f>'RAW DATA-Awards'!R21</f>
        <v>13</v>
      </c>
      <c r="U50" s="12">
        <f>'RAW DATA-Awards'!S21</f>
        <v>5</v>
      </c>
      <c r="V50" s="12">
        <f>'RAW DATA-Awards'!T21</f>
        <v>0</v>
      </c>
      <c r="W50" s="12">
        <f>'RAW DATA-Awards'!U21</f>
        <v>0</v>
      </c>
      <c r="X50" s="12">
        <f>'RAW DATA-Awards'!V21</f>
        <v>7</v>
      </c>
      <c r="Y50" s="331">
        <f>'RAW DATA-Awards'!W21</f>
        <v>0</v>
      </c>
      <c r="Z50" s="12" t="s">
        <v>276</v>
      </c>
      <c r="AA50" s="12"/>
      <c r="AB50" s="330">
        <f>'RAW DATA-Awards'!X21</f>
        <v>0</v>
      </c>
      <c r="AC50" s="12">
        <f>'RAW DATA-Awards'!Y21</f>
        <v>0</v>
      </c>
      <c r="AD50" s="12">
        <f>'RAW DATA-Awards'!Z21</f>
        <v>0</v>
      </c>
      <c r="AE50" s="12">
        <f>'RAW DATA-Awards'!AA21</f>
        <v>0</v>
      </c>
      <c r="AF50" s="12">
        <f>'RAW DATA-Awards'!AB21</f>
        <v>8</v>
      </c>
      <c r="AG50" s="12">
        <f>'RAW DATA-Awards'!AC21</f>
        <v>4</v>
      </c>
      <c r="AH50" s="12">
        <f>'RAW DATA-Awards'!AD21</f>
        <v>0</v>
      </c>
      <c r="AI50" s="12">
        <f>'RAW DATA-Awards'!AE21</f>
        <v>0</v>
      </c>
      <c r="AJ50" s="12">
        <f>'RAW DATA-Awards'!AF21</f>
        <v>3</v>
      </c>
      <c r="AK50" s="331">
        <f>'RAW DATA-Awards'!AG21</f>
        <v>0</v>
      </c>
      <c r="AL50" s="12" t="s">
        <v>276</v>
      </c>
      <c r="AM50" s="12"/>
      <c r="AN50" s="1078">
        <f>'RAW DATA-Awards'!AH21</f>
        <v>0</v>
      </c>
      <c r="AO50" s="1079">
        <f>'RAW DATA-Awards'!AI21</f>
        <v>0</v>
      </c>
      <c r="AP50" s="1079">
        <f>'RAW DATA-Awards'!AJ21</f>
        <v>0</v>
      </c>
      <c r="AQ50" s="1079">
        <f>'RAW DATA-Awards'!AK21</f>
        <v>0</v>
      </c>
      <c r="AR50" s="1079">
        <f>'RAW DATA-Awards'!AL21</f>
        <v>8</v>
      </c>
      <c r="AS50" s="1079">
        <f>'RAW DATA-Awards'!AM21</f>
        <v>3</v>
      </c>
      <c r="AT50" s="1079">
        <f>'RAW DATA-Awards'!AN21</f>
        <v>0</v>
      </c>
      <c r="AU50" s="1079">
        <f>'RAW DATA-Awards'!AO21</f>
        <v>0</v>
      </c>
      <c r="AV50" s="1079">
        <f>'RAW DATA-Awards'!AP21</f>
        <v>4</v>
      </c>
      <c r="AW50" s="1080">
        <f>'RAW DATA-Awards'!AQ21</f>
        <v>0</v>
      </c>
      <c r="AX50" s="1081" t="s">
        <v>276</v>
      </c>
      <c r="AZ50" s="1195">
        <f>'RAW DATA-Awards'!AR21</f>
        <v>0</v>
      </c>
      <c r="BA50" s="1196">
        <f>'RAW DATA-Awards'!AS21</f>
        <v>0</v>
      </c>
      <c r="BB50" s="1196">
        <f>'RAW DATA-Awards'!AT21</f>
        <v>0</v>
      </c>
      <c r="BC50" s="1196">
        <f>'RAW DATA-Awards'!AU21</f>
        <v>0</v>
      </c>
      <c r="BD50" s="1196">
        <f>'RAW DATA-Awards'!AV21</f>
        <v>3</v>
      </c>
      <c r="BE50" s="1196">
        <f>'RAW DATA-Awards'!AW21</f>
        <v>2</v>
      </c>
      <c r="BF50" s="1196">
        <f>'RAW DATA-Awards'!AX21</f>
        <v>0</v>
      </c>
      <c r="BG50" s="1196">
        <f>'RAW DATA-Awards'!AY21</f>
        <v>0</v>
      </c>
      <c r="BH50" s="1196">
        <f>'RAW DATA-Awards'!AZ21</f>
        <v>1</v>
      </c>
      <c r="BI50" s="1197">
        <f>'RAW DATA-Awards'!BA21</f>
        <v>0</v>
      </c>
      <c r="BJ50" s="1198" t="s">
        <v>276</v>
      </c>
      <c r="BO50" s="1328">
        <f>AZ50*'DATA - Awards Matrices'!B$12</f>
        <v>0</v>
      </c>
      <c r="BP50" s="1328">
        <f>BA50*'DATA - Awards Matrices'!C$12</f>
        <v>0</v>
      </c>
      <c r="BQ50" s="1328">
        <f>BB50*'DATA - Awards Matrices'!D$12</f>
        <v>0</v>
      </c>
      <c r="BR50" s="1328">
        <f>BC50*'DATA - Awards Matrices'!E$12</f>
        <v>0</v>
      </c>
      <c r="BS50" s="1328">
        <f>BD50*'DATA - Awards Matrices'!F$12</f>
        <v>209376</v>
      </c>
      <c r="BT50" s="1328">
        <f>BE50*'DATA - Awards Matrices'!G$12</f>
        <v>139110</v>
      </c>
      <c r="BU50" s="1328">
        <f>BF50*'DATA - Awards Matrices'!H$12</f>
        <v>0</v>
      </c>
      <c r="BV50" s="1328">
        <f>BG50*'DATA - Awards Matrices'!I$12</f>
        <v>0</v>
      </c>
      <c r="BW50" s="1328">
        <f>BH50*'DATA - Awards Matrices'!J$12</f>
        <v>16537</v>
      </c>
      <c r="BX50" s="1328">
        <f>BI50*'DATA - Awards Matrices'!K$12</f>
        <v>0</v>
      </c>
    </row>
    <row r="51" spans="1:103">
      <c r="A51" s="456"/>
      <c r="B51" s="274"/>
      <c r="C51" s="424"/>
      <c r="D51" s="11">
        <f t="shared" ref="D51:M51" si="40">SUM(D48:D50)</f>
        <v>0</v>
      </c>
      <c r="E51" s="11">
        <f t="shared" si="40"/>
        <v>0</v>
      </c>
      <c r="F51" s="11">
        <f t="shared" si="40"/>
        <v>0</v>
      </c>
      <c r="G51" s="11">
        <f t="shared" si="40"/>
        <v>0</v>
      </c>
      <c r="H51" s="11">
        <f t="shared" si="40"/>
        <v>545</v>
      </c>
      <c r="I51" s="11">
        <f t="shared" si="40"/>
        <v>425</v>
      </c>
      <c r="J51" s="11">
        <f t="shared" si="40"/>
        <v>0</v>
      </c>
      <c r="K51" s="11">
        <f t="shared" si="40"/>
        <v>0</v>
      </c>
      <c r="L51" s="11">
        <f t="shared" si="40"/>
        <v>19</v>
      </c>
      <c r="M51" s="333">
        <f t="shared" si="40"/>
        <v>0</v>
      </c>
      <c r="N51" s="12">
        <f>SUM(D51:M51)</f>
        <v>989</v>
      </c>
      <c r="O51" s="12"/>
      <c r="P51" s="332">
        <f t="shared" ref="P51:Y51" si="41">SUM(P48:P50)</f>
        <v>0</v>
      </c>
      <c r="Q51" s="11">
        <f t="shared" si="41"/>
        <v>0</v>
      </c>
      <c r="R51" s="11">
        <f t="shared" si="41"/>
        <v>0</v>
      </c>
      <c r="S51" s="11">
        <f t="shared" si="41"/>
        <v>1</v>
      </c>
      <c r="T51" s="11">
        <f t="shared" si="41"/>
        <v>514</v>
      </c>
      <c r="U51" s="11">
        <f t="shared" si="41"/>
        <v>393</v>
      </c>
      <c r="V51" s="11">
        <f t="shared" si="41"/>
        <v>0</v>
      </c>
      <c r="W51" s="11">
        <f t="shared" si="41"/>
        <v>0</v>
      </c>
      <c r="X51" s="11">
        <f t="shared" si="41"/>
        <v>24</v>
      </c>
      <c r="Y51" s="333">
        <f t="shared" si="41"/>
        <v>0</v>
      </c>
      <c r="Z51" s="12">
        <f>SUM(P51:Y51)</f>
        <v>932</v>
      </c>
      <c r="AA51" s="12"/>
      <c r="AB51" s="332">
        <f t="shared" ref="AB51:AK51" si="42">SUM(AB48:AB50)</f>
        <v>0</v>
      </c>
      <c r="AC51" s="11">
        <f t="shared" si="42"/>
        <v>0</v>
      </c>
      <c r="AD51" s="11">
        <f t="shared" si="42"/>
        <v>0</v>
      </c>
      <c r="AE51" s="11">
        <f t="shared" si="42"/>
        <v>2</v>
      </c>
      <c r="AF51" s="11">
        <f t="shared" si="42"/>
        <v>478</v>
      </c>
      <c r="AG51" s="11">
        <f t="shared" si="42"/>
        <v>451</v>
      </c>
      <c r="AH51" s="11">
        <f t="shared" si="42"/>
        <v>0</v>
      </c>
      <c r="AI51" s="11">
        <f t="shared" si="42"/>
        <v>0</v>
      </c>
      <c r="AJ51" s="11">
        <f t="shared" si="42"/>
        <v>32</v>
      </c>
      <c r="AK51" s="333">
        <f t="shared" si="42"/>
        <v>0</v>
      </c>
      <c r="AL51" s="12">
        <f>SUM(AB51:AK51)</f>
        <v>963</v>
      </c>
      <c r="AM51" s="12"/>
      <c r="AN51" s="1082">
        <f t="shared" ref="AN51:AW51" si="43">SUM(AN48:AN50)</f>
        <v>0</v>
      </c>
      <c r="AO51" s="1083">
        <f t="shared" si="43"/>
        <v>0</v>
      </c>
      <c r="AP51" s="1083">
        <f t="shared" si="43"/>
        <v>0</v>
      </c>
      <c r="AQ51" s="1083">
        <f t="shared" si="43"/>
        <v>2</v>
      </c>
      <c r="AR51" s="1083">
        <f t="shared" si="43"/>
        <v>401</v>
      </c>
      <c r="AS51" s="1083">
        <f t="shared" si="43"/>
        <v>398</v>
      </c>
      <c r="AT51" s="1083">
        <f t="shared" si="43"/>
        <v>0</v>
      </c>
      <c r="AU51" s="1083">
        <f t="shared" si="43"/>
        <v>0</v>
      </c>
      <c r="AV51" s="1083">
        <f t="shared" si="43"/>
        <v>38</v>
      </c>
      <c r="AW51" s="1084">
        <f t="shared" si="43"/>
        <v>0</v>
      </c>
      <c r="AX51" s="1081">
        <f>SUM(AN51:AW51)</f>
        <v>839</v>
      </c>
      <c r="AZ51" s="1199">
        <f t="shared" ref="AZ51:BI51" si="44">SUM(AZ48:AZ50)</f>
        <v>0</v>
      </c>
      <c r="BA51" s="1200">
        <f t="shared" si="44"/>
        <v>0</v>
      </c>
      <c r="BB51" s="1200">
        <f t="shared" si="44"/>
        <v>0</v>
      </c>
      <c r="BC51" s="1200">
        <f t="shared" si="44"/>
        <v>0</v>
      </c>
      <c r="BD51" s="1200">
        <f t="shared" si="44"/>
        <v>385</v>
      </c>
      <c r="BE51" s="1200">
        <f t="shared" si="44"/>
        <v>314</v>
      </c>
      <c r="BF51" s="1200">
        <f t="shared" si="44"/>
        <v>0</v>
      </c>
      <c r="BG51" s="1200">
        <f t="shared" si="44"/>
        <v>0</v>
      </c>
      <c r="BH51" s="1200">
        <f t="shared" si="44"/>
        <v>49</v>
      </c>
      <c r="BI51" s="1201">
        <f t="shared" si="44"/>
        <v>0</v>
      </c>
      <c r="BJ51" s="1198">
        <f>SUM(AZ51:BI51)</f>
        <v>748</v>
      </c>
    </row>
    <row r="52" spans="1:103" ht="9" customHeight="1" thickBot="1">
      <c r="A52" s="457"/>
      <c r="B52" s="413"/>
      <c r="C52" s="426"/>
      <c r="D52" s="12"/>
      <c r="E52" s="12"/>
      <c r="F52" s="12"/>
      <c r="G52" s="12"/>
      <c r="H52" s="12"/>
      <c r="I52" s="12"/>
      <c r="J52" s="12"/>
      <c r="K52" s="12"/>
      <c r="L52" s="12"/>
      <c r="M52" s="331"/>
      <c r="N52" s="12"/>
      <c r="O52" s="12"/>
      <c r="P52" s="330"/>
      <c r="Q52" s="12"/>
      <c r="R52" s="12"/>
      <c r="S52" s="12"/>
      <c r="T52" s="12"/>
      <c r="U52" s="12"/>
      <c r="V52" s="12"/>
      <c r="W52" s="12"/>
      <c r="X52" s="12"/>
      <c r="Y52" s="331"/>
      <c r="Z52" s="12"/>
      <c r="AA52" s="12"/>
      <c r="AB52" s="330"/>
      <c r="AC52" s="12"/>
      <c r="AD52" s="12"/>
      <c r="AE52" s="12"/>
      <c r="AF52" s="12"/>
      <c r="AG52" s="12"/>
      <c r="AH52" s="12"/>
      <c r="AI52" s="12"/>
      <c r="AJ52" s="12"/>
      <c r="AK52" s="331"/>
      <c r="AL52" s="12"/>
      <c r="AM52" s="12"/>
      <c r="AN52" s="1078"/>
      <c r="AO52" s="1079"/>
      <c r="AP52" s="1079"/>
      <c r="AQ52" s="1079"/>
      <c r="AR52" s="1079"/>
      <c r="AS52" s="1079"/>
      <c r="AT52" s="1079"/>
      <c r="AU52" s="1079"/>
      <c r="AV52" s="1079"/>
      <c r="AW52" s="1080"/>
      <c r="AX52" s="1081"/>
      <c r="AZ52" s="1195"/>
      <c r="BA52" s="1196"/>
      <c r="BB52" s="1196"/>
      <c r="BC52" s="1196"/>
      <c r="BD52" s="1196"/>
      <c r="BE52" s="1196"/>
      <c r="BF52" s="1196"/>
      <c r="BG52" s="1196"/>
      <c r="BH52" s="1196"/>
      <c r="BI52" s="1197"/>
      <c r="BJ52" s="1198"/>
    </row>
    <row r="53" spans="1:103" ht="15" customHeight="1">
      <c r="A53" s="1488" t="s">
        <v>271</v>
      </c>
      <c r="B53" s="1266" t="s">
        <v>43</v>
      </c>
      <c r="C53" s="425" t="s">
        <v>92</v>
      </c>
      <c r="D53" s="12">
        <f>D48*'DATA - Awards Matrices'!$B$10</f>
        <v>0</v>
      </c>
      <c r="E53" s="12">
        <f>E48*'DATA - Awards Matrices'!$C$10</f>
        <v>0</v>
      </c>
      <c r="F53" s="12">
        <f>F48*'DATA - Awards Matrices'!$D$10</f>
        <v>0</v>
      </c>
      <c r="G53" s="12">
        <f>G48*'DATA - Awards Matrices'!$E$10</f>
        <v>0</v>
      </c>
      <c r="H53" s="12">
        <f>H48*'DATA - Awards Matrices'!$F$10</f>
        <v>10395000</v>
      </c>
      <c r="I53" s="12">
        <f>I48*'DATA - Awards Matrices'!$G$10</f>
        <v>9175752</v>
      </c>
      <c r="J53" s="12">
        <f>J48*'DATA - Awards Matrices'!$H$10</f>
        <v>0</v>
      </c>
      <c r="K53" s="12">
        <f>K48*'DATA - Awards Matrices'!$I$10</f>
        <v>0</v>
      </c>
      <c r="L53" s="12">
        <f>L48*'DATA - Awards Matrices'!$J$10</f>
        <v>101647</v>
      </c>
      <c r="M53" s="331">
        <f>M48*'DATA - Awards Matrices'!$K$10</f>
        <v>0</v>
      </c>
      <c r="N53" s="12"/>
      <c r="O53" s="12"/>
      <c r="P53" s="330">
        <f>P48*'DATA - Awards Matrices'!$B$10</f>
        <v>0</v>
      </c>
      <c r="Q53" s="12">
        <f>Q48*'DATA - Awards Matrices'!$C$10</f>
        <v>0</v>
      </c>
      <c r="R53" s="12">
        <f>R48*'DATA - Awards Matrices'!$D$10</f>
        <v>0</v>
      </c>
      <c r="S53" s="12">
        <f>S48*'DATA - Awards Matrices'!$E$10</f>
        <v>0</v>
      </c>
      <c r="T53" s="12">
        <f>T48*'DATA - Awards Matrices'!$F$10</f>
        <v>9834000</v>
      </c>
      <c r="U53" s="12">
        <f>U48*'DATA - Awards Matrices'!$G$10</f>
        <v>7893120</v>
      </c>
      <c r="V53" s="12">
        <f>V48*'DATA - Awards Matrices'!$H$10</f>
        <v>0</v>
      </c>
      <c r="W53" s="12">
        <f>W48*'DATA - Awards Matrices'!$I$10</f>
        <v>0</v>
      </c>
      <c r="X53" s="12">
        <f>X48*'DATA - Awards Matrices'!$J$10</f>
        <v>117285</v>
      </c>
      <c r="Y53" s="331">
        <f>Y48*'DATA - Awards Matrices'!$K$10</f>
        <v>0</v>
      </c>
      <c r="Z53" s="12"/>
      <c r="AA53" s="12"/>
      <c r="AB53" s="330">
        <f>AB48*'DATA - Awards Matrices'!$B$10</f>
        <v>0</v>
      </c>
      <c r="AC53" s="12">
        <f>AC48*'DATA - Awards Matrices'!$C$10</f>
        <v>0</v>
      </c>
      <c r="AD53" s="12">
        <f>AD48*'DATA - Awards Matrices'!$D$10</f>
        <v>0</v>
      </c>
      <c r="AE53" s="12">
        <f>AE48*'DATA - Awards Matrices'!$E$10</f>
        <v>28910</v>
      </c>
      <c r="AF53" s="12">
        <f>AF48*'DATA - Awards Matrices'!$F$10</f>
        <v>8745000</v>
      </c>
      <c r="AG53" s="12">
        <f>AG48*'DATA - Awards Matrices'!$G$10</f>
        <v>9142864</v>
      </c>
      <c r="AH53" s="12">
        <f>AH48*'DATA - Awards Matrices'!$H$10</f>
        <v>0</v>
      </c>
      <c r="AI53" s="12">
        <f>AI48*'DATA - Awards Matrices'!$I$10</f>
        <v>0</v>
      </c>
      <c r="AJ53" s="12">
        <f>AJ48*'DATA - Awards Matrices'!$J$10</f>
        <v>226751</v>
      </c>
      <c r="AK53" s="331">
        <f>AK48*'DATA - Awards Matrices'!$K$10</f>
        <v>0</v>
      </c>
      <c r="AL53" s="12"/>
      <c r="AM53" s="12"/>
      <c r="AN53" s="1078">
        <f>AN48*'DATA - Awards Matrices'!$B$10</f>
        <v>0</v>
      </c>
      <c r="AO53" s="1079">
        <f>AO48*'DATA - Awards Matrices'!$C$10</f>
        <v>0</v>
      </c>
      <c r="AP53" s="1079">
        <f>AP48*'DATA - Awards Matrices'!$D$10</f>
        <v>0</v>
      </c>
      <c r="AQ53" s="1079">
        <f>AQ48*'DATA - Awards Matrices'!$E$10</f>
        <v>28910</v>
      </c>
      <c r="AR53" s="1079">
        <f>AR48*'DATA - Awards Matrices'!$F$10</f>
        <v>7458000</v>
      </c>
      <c r="AS53" s="1079">
        <f>AS48*'DATA - Awards Matrices'!$G$10</f>
        <v>7268248</v>
      </c>
      <c r="AT53" s="1079">
        <f>AT48*'DATA - Awards Matrices'!$H$10</f>
        <v>0</v>
      </c>
      <c r="AU53" s="1079">
        <f>AU48*'DATA - Awards Matrices'!$I$10</f>
        <v>0</v>
      </c>
      <c r="AV53" s="1079">
        <f>AV48*'DATA - Awards Matrices'!$J$10</f>
        <v>258027</v>
      </c>
      <c r="AW53" s="1080">
        <f>AW48*'DATA - Awards Matrices'!$K$10</f>
        <v>0</v>
      </c>
      <c r="AX53" s="1081"/>
      <c r="AZ53" s="1195">
        <f>AZ48*'DATA - Awards Matrices'!$B$10</f>
        <v>0</v>
      </c>
      <c r="BA53" s="1196">
        <f>BA48*'DATA - Awards Matrices'!$C$10</f>
        <v>0</v>
      </c>
      <c r="BB53" s="1196">
        <f>BB48*'DATA - Awards Matrices'!$D$10</f>
        <v>0</v>
      </c>
      <c r="BC53" s="1196">
        <f>BC48*'DATA - Awards Matrices'!$E$10</f>
        <v>0</v>
      </c>
      <c r="BD53" s="1196">
        <f>BD48*'DATA - Awards Matrices'!$F$10</f>
        <v>8151000</v>
      </c>
      <c r="BE53" s="1196">
        <f>BE48*'DATA - Awards Matrices'!$G$10</f>
        <v>5623848</v>
      </c>
      <c r="BF53" s="1196">
        <f>BF48*'DATA - Awards Matrices'!$H$10</f>
        <v>0</v>
      </c>
      <c r="BG53" s="1196">
        <f>BG48*'DATA - Awards Matrices'!$I$10</f>
        <v>0</v>
      </c>
      <c r="BH53" s="1196">
        <f>BH48*'DATA - Awards Matrices'!$J$10</f>
        <v>351855</v>
      </c>
      <c r="BI53" s="1197">
        <f>BI48*'DATA - Awards Matrices'!$K$10</f>
        <v>0</v>
      </c>
      <c r="BJ53" s="1198"/>
    </row>
    <row r="54" spans="1:103">
      <c r="A54" s="1488"/>
      <c r="B54" s="1266" t="s">
        <v>43</v>
      </c>
      <c r="C54" s="425" t="s">
        <v>91</v>
      </c>
      <c r="D54" s="12">
        <f>D49*'DATA - Awards Matrices'!$B$11</f>
        <v>0</v>
      </c>
      <c r="E54" s="12">
        <f>E49*'DATA - Awards Matrices'!$C$11</f>
        <v>0</v>
      </c>
      <c r="F54" s="12">
        <f>F49*'DATA - Awards Matrices'!$D$11</f>
        <v>0</v>
      </c>
      <c r="G54" s="12">
        <f>G49*'DATA - Awards Matrices'!$E$11</f>
        <v>0</v>
      </c>
      <c r="H54" s="12">
        <f>H49*'DATA - Awards Matrices'!$F$11</f>
        <v>10572306</v>
      </c>
      <c r="I54" s="12">
        <f>I49*'DATA - Awards Matrices'!$G$11</f>
        <v>6929306</v>
      </c>
      <c r="J54" s="12">
        <f>J49*'DATA - Awards Matrices'!$H$11</f>
        <v>0</v>
      </c>
      <c r="K54" s="12">
        <f>K49*'DATA - Awards Matrices'!$I$11</f>
        <v>0</v>
      </c>
      <c r="L54" s="12">
        <f>L49*'DATA - Awards Matrices'!$J$11</f>
        <v>45136</v>
      </c>
      <c r="M54" s="331">
        <f>M49*'DATA - Awards Matrices'!$K$11</f>
        <v>0</v>
      </c>
      <c r="N54" s="12"/>
      <c r="O54" s="12"/>
      <c r="P54" s="330">
        <f>P49*'DATA - Awards Matrices'!$B$11</f>
        <v>0</v>
      </c>
      <c r="Q54" s="12">
        <f>Q49*'DATA - Awards Matrices'!$C$11</f>
        <v>0</v>
      </c>
      <c r="R54" s="12">
        <f>R49*'DATA - Awards Matrices'!$D$11</f>
        <v>0</v>
      </c>
      <c r="S54" s="12">
        <f>S49*'DATA - Awards Matrices'!$E$11</f>
        <v>0</v>
      </c>
      <c r="T54" s="12">
        <f>T49*'DATA - Awards Matrices'!$F$11</f>
        <v>9667469</v>
      </c>
      <c r="U54" s="12">
        <f>U49*'DATA - Awards Matrices'!$G$11</f>
        <v>7024228</v>
      </c>
      <c r="V54" s="12">
        <f>V49*'DATA - Awards Matrices'!$H$11</f>
        <v>0</v>
      </c>
      <c r="W54" s="12">
        <f>W49*'DATA - Awards Matrices'!$I$11</f>
        <v>0</v>
      </c>
      <c r="X54" s="12">
        <f>X49*'DATA - Awards Matrices'!$J$11</f>
        <v>22568</v>
      </c>
      <c r="Y54" s="331">
        <f>Y49*'DATA - Awards Matrices'!$K$11</f>
        <v>0</v>
      </c>
      <c r="Z54" s="12"/>
      <c r="AA54" s="12"/>
      <c r="AB54" s="330">
        <f>AB49*'DATA - Awards Matrices'!$B$11</f>
        <v>0</v>
      </c>
      <c r="AC54" s="12">
        <f>AC49*'DATA - Awards Matrices'!$C$11</f>
        <v>0</v>
      </c>
      <c r="AD54" s="12">
        <f>AD49*'DATA - Awards Matrices'!$D$11</f>
        <v>0</v>
      </c>
      <c r="AE54" s="12">
        <f>AE49*'DATA - Awards Matrices'!$E$11</f>
        <v>0</v>
      </c>
      <c r="AF54" s="12">
        <f>AF49*'DATA - Awards Matrices'!$F$11</f>
        <v>9762715</v>
      </c>
      <c r="AG54" s="12">
        <f>AG49*'DATA - Awards Matrices'!$G$11</f>
        <v>8020909</v>
      </c>
      <c r="AH54" s="12">
        <f>AH49*'DATA - Awards Matrices'!$H$11</f>
        <v>0</v>
      </c>
      <c r="AI54" s="12">
        <f>AI49*'DATA - Awards Matrices'!$I$11</f>
        <v>0</v>
      </c>
      <c r="AJ54" s="12">
        <f>AJ49*'DATA - Awards Matrices'!$J$11</f>
        <v>0</v>
      </c>
      <c r="AK54" s="331">
        <f>AK49*'DATA - Awards Matrices'!$K$11</f>
        <v>0</v>
      </c>
      <c r="AL54" s="12"/>
      <c r="AM54" s="12"/>
      <c r="AN54" s="1078">
        <f>AN49*'DATA - Awards Matrices'!$B$11</f>
        <v>0</v>
      </c>
      <c r="AO54" s="1079">
        <f>AO49*'DATA - Awards Matrices'!$C$11</f>
        <v>0</v>
      </c>
      <c r="AP54" s="1079">
        <f>AP49*'DATA - Awards Matrices'!$D$11</f>
        <v>0</v>
      </c>
      <c r="AQ54" s="1079">
        <f>AQ49*'DATA - Awards Matrices'!$E$11</f>
        <v>0</v>
      </c>
      <c r="AR54" s="1079">
        <f>AR49*'DATA - Awards Matrices'!$F$11</f>
        <v>7953041</v>
      </c>
      <c r="AS54" s="1079">
        <f>AS49*'DATA - Awards Matrices'!$G$11</f>
        <v>8258214</v>
      </c>
      <c r="AT54" s="1079">
        <f>AT49*'DATA - Awards Matrices'!$H$11</f>
        <v>0</v>
      </c>
      <c r="AU54" s="1079">
        <f>AU49*'DATA - Awards Matrices'!$I$11</f>
        <v>0</v>
      </c>
      <c r="AV54" s="1079">
        <f>AV49*'DATA - Awards Matrices'!$J$11</f>
        <v>11284</v>
      </c>
      <c r="AW54" s="1080">
        <f>AW49*'DATA - Awards Matrices'!$K$11</f>
        <v>0</v>
      </c>
      <c r="AX54" s="1081"/>
      <c r="AZ54" s="1195">
        <f>AZ49*'DATA - Awards Matrices'!$B$11</f>
        <v>0</v>
      </c>
      <c r="BA54" s="1196">
        <f>BA49*'DATA - Awards Matrices'!$C$11</f>
        <v>0</v>
      </c>
      <c r="BB54" s="1196">
        <f>BB49*'DATA - Awards Matrices'!$D$11</f>
        <v>0</v>
      </c>
      <c r="BC54" s="1196">
        <f>BC49*'DATA - Awards Matrices'!$E$11</f>
        <v>0</v>
      </c>
      <c r="BD54" s="1196">
        <f>BD49*'DATA - Awards Matrices'!$F$11</f>
        <v>6429105</v>
      </c>
      <c r="BE54" s="1196">
        <f>BE49*'DATA - Awards Matrices'!$G$11</f>
        <v>6692001</v>
      </c>
      <c r="BF54" s="1196">
        <f>BF49*'DATA - Awards Matrices'!$H$11</f>
        <v>0</v>
      </c>
      <c r="BG54" s="1196">
        <f>BG49*'DATA - Awards Matrices'!$I$11</f>
        <v>0</v>
      </c>
      <c r="BH54" s="1196">
        <f>BH49*'DATA - Awards Matrices'!$J$11</f>
        <v>33852</v>
      </c>
      <c r="BI54" s="1197">
        <f>BI49*'DATA - Awards Matrices'!$K$11</f>
        <v>0</v>
      </c>
      <c r="BJ54" s="1198"/>
    </row>
    <row r="55" spans="1:103" ht="16" thickBot="1">
      <c r="A55" s="1489"/>
      <c r="B55" s="413" t="s">
        <v>43</v>
      </c>
      <c r="C55" s="426" t="s">
        <v>90</v>
      </c>
      <c r="D55" s="12">
        <f>D50*'DATA - Awards Matrices'!$B$12</f>
        <v>0</v>
      </c>
      <c r="E55" s="12">
        <f>E50*'DATA - Awards Matrices'!$C$12</f>
        <v>0</v>
      </c>
      <c r="F55" s="12">
        <f>F50*'DATA - Awards Matrices'!$D$12</f>
        <v>0</v>
      </c>
      <c r="G55" s="12">
        <f>G50*'DATA - Awards Matrices'!$E$12</f>
        <v>0</v>
      </c>
      <c r="H55" s="12">
        <f>H50*'DATA - Awards Matrices'!$F$12</f>
        <v>558336</v>
      </c>
      <c r="I55" s="12">
        <f>I50*'DATA - Awards Matrices'!$G$12</f>
        <v>0</v>
      </c>
      <c r="J55" s="12">
        <f>J50*'DATA - Awards Matrices'!$H$12</f>
        <v>0</v>
      </c>
      <c r="K55" s="12">
        <f>K50*'DATA - Awards Matrices'!$I$12</f>
        <v>0</v>
      </c>
      <c r="L55" s="12">
        <f>L50*'DATA - Awards Matrices'!$J$12</f>
        <v>33074</v>
      </c>
      <c r="M55" s="331">
        <f>M50*'DATA - Awards Matrices'!$K$12</f>
        <v>0</v>
      </c>
      <c r="N55" s="12" t="s">
        <v>277</v>
      </c>
      <c r="O55" s="12"/>
      <c r="P55" s="330">
        <f>P50*'DATA - Awards Matrices'!$B$12</f>
        <v>0</v>
      </c>
      <c r="Q55" s="12">
        <f>Q50*'DATA - Awards Matrices'!$C$12</f>
        <v>0</v>
      </c>
      <c r="R55" s="12">
        <f>R50*'DATA - Awards Matrices'!$D$12</f>
        <v>0</v>
      </c>
      <c r="S55" s="12">
        <f>S50*'DATA - Awards Matrices'!$E$12</f>
        <v>30570</v>
      </c>
      <c r="T55" s="12">
        <f>T50*'DATA - Awards Matrices'!$F$12</f>
        <v>907296</v>
      </c>
      <c r="U55" s="12">
        <f>U50*'DATA - Awards Matrices'!$G$12</f>
        <v>347775</v>
      </c>
      <c r="V55" s="12">
        <f>V50*'DATA - Awards Matrices'!$H$12</f>
        <v>0</v>
      </c>
      <c r="W55" s="12">
        <f>W50*'DATA - Awards Matrices'!$I$12</f>
        <v>0</v>
      </c>
      <c r="X55" s="12">
        <f>X50*'DATA - Awards Matrices'!$J$12</f>
        <v>115759</v>
      </c>
      <c r="Y55" s="331">
        <f>Y50*'DATA - Awards Matrices'!$K$12</f>
        <v>0</v>
      </c>
      <c r="Z55" s="12" t="s">
        <v>277</v>
      </c>
      <c r="AA55" s="12"/>
      <c r="AB55" s="330">
        <f>AB50*'DATA - Awards Matrices'!$B$12</f>
        <v>0</v>
      </c>
      <c r="AC55" s="12">
        <f>AC50*'DATA - Awards Matrices'!$C$12</f>
        <v>0</v>
      </c>
      <c r="AD55" s="12">
        <f>AD50*'DATA - Awards Matrices'!$D$12</f>
        <v>0</v>
      </c>
      <c r="AE55" s="12">
        <f>AE50*'DATA - Awards Matrices'!$E$12</f>
        <v>0</v>
      </c>
      <c r="AF55" s="12">
        <f>AF50*'DATA - Awards Matrices'!$F$12</f>
        <v>558336</v>
      </c>
      <c r="AG55" s="12">
        <f>AG50*'DATA - Awards Matrices'!$G$12</f>
        <v>278220</v>
      </c>
      <c r="AH55" s="12">
        <f>AH50*'DATA - Awards Matrices'!$H$12</f>
        <v>0</v>
      </c>
      <c r="AI55" s="12">
        <f>AI50*'DATA - Awards Matrices'!$I$12</f>
        <v>0</v>
      </c>
      <c r="AJ55" s="12">
        <f>AJ50*'DATA - Awards Matrices'!$J$12</f>
        <v>49611</v>
      </c>
      <c r="AK55" s="331">
        <f>AK50*'DATA - Awards Matrices'!$K$12</f>
        <v>0</v>
      </c>
      <c r="AL55" s="12" t="s">
        <v>277</v>
      </c>
      <c r="AM55" s="12"/>
      <c r="AN55" s="1078">
        <f>AN50*'DATA - Awards Matrices'!$B$12</f>
        <v>0</v>
      </c>
      <c r="AO55" s="1079">
        <f>AO50*'DATA - Awards Matrices'!$C$12</f>
        <v>0</v>
      </c>
      <c r="AP55" s="1079">
        <f>AP50*'DATA - Awards Matrices'!$D$12</f>
        <v>0</v>
      </c>
      <c r="AQ55" s="1079">
        <f>AQ50*'DATA - Awards Matrices'!$E$12</f>
        <v>0</v>
      </c>
      <c r="AR55" s="1079">
        <f>AR50*'DATA - Awards Matrices'!$F$12</f>
        <v>558336</v>
      </c>
      <c r="AS55" s="1079">
        <f>AS50*'DATA - Awards Matrices'!$G$12</f>
        <v>208665</v>
      </c>
      <c r="AT55" s="1079">
        <f>AT50*'DATA - Awards Matrices'!$H$12</f>
        <v>0</v>
      </c>
      <c r="AU55" s="1079">
        <f>AU50*'DATA - Awards Matrices'!$I$12</f>
        <v>0</v>
      </c>
      <c r="AV55" s="1079">
        <f>AV50*'DATA - Awards Matrices'!$J$12</f>
        <v>66148</v>
      </c>
      <c r="AW55" s="1080">
        <f>AW50*'DATA - Awards Matrices'!$K$12</f>
        <v>0</v>
      </c>
      <c r="AX55" s="1081" t="s">
        <v>277</v>
      </c>
      <c r="AZ55" s="1195">
        <f>AZ50*'DATA - Awards Matrices'!$B$12</f>
        <v>0</v>
      </c>
      <c r="BA55" s="1196">
        <f>BA50*'DATA - Awards Matrices'!$C$12</f>
        <v>0</v>
      </c>
      <c r="BB55" s="1196">
        <f>BB50*'DATA - Awards Matrices'!$D$12</f>
        <v>0</v>
      </c>
      <c r="BC55" s="1196">
        <f>BC50*'DATA - Awards Matrices'!$E$12</f>
        <v>0</v>
      </c>
      <c r="BD55" s="1196">
        <f>BD50*'DATA - Awards Matrices'!$F$12</f>
        <v>209376</v>
      </c>
      <c r="BE55" s="1196">
        <f>BE50*'DATA - Awards Matrices'!$G$12</f>
        <v>139110</v>
      </c>
      <c r="BF55" s="1196">
        <f>BF50*'DATA - Awards Matrices'!$H$12</f>
        <v>0</v>
      </c>
      <c r="BG55" s="1196">
        <f>BG50*'DATA - Awards Matrices'!$I$12</f>
        <v>0</v>
      </c>
      <c r="BH55" s="1196">
        <f>BH50*'DATA - Awards Matrices'!$J$12</f>
        <v>16537</v>
      </c>
      <c r="BI55" s="1197">
        <f>BI50*'DATA - Awards Matrices'!$K$12</f>
        <v>0</v>
      </c>
      <c r="BJ55" s="1198" t="s">
        <v>277</v>
      </c>
    </row>
    <row r="56" spans="1:103" ht="33" thickBot="1">
      <c r="A56" s="455" t="s">
        <v>272</v>
      </c>
      <c r="B56" s="413" t="str">
        <f>B50</f>
        <v>NMHU</v>
      </c>
      <c r="C56" s="414"/>
      <c r="D56" s="334">
        <f t="shared" ref="D56:M56" si="45">SUM(D53:D55)</f>
        <v>0</v>
      </c>
      <c r="E56" s="335">
        <f t="shared" si="45"/>
        <v>0</v>
      </c>
      <c r="F56" s="335">
        <f t="shared" si="45"/>
        <v>0</v>
      </c>
      <c r="G56" s="335">
        <f t="shared" si="45"/>
        <v>0</v>
      </c>
      <c r="H56" s="335">
        <f t="shared" si="45"/>
        <v>21525642</v>
      </c>
      <c r="I56" s="335">
        <f t="shared" si="45"/>
        <v>16105058</v>
      </c>
      <c r="J56" s="335">
        <f t="shared" si="45"/>
        <v>0</v>
      </c>
      <c r="K56" s="335">
        <f t="shared" si="45"/>
        <v>0</v>
      </c>
      <c r="L56" s="335">
        <f t="shared" si="45"/>
        <v>179857</v>
      </c>
      <c r="M56" s="336">
        <f t="shared" si="45"/>
        <v>0</v>
      </c>
      <c r="N56" s="415">
        <f>SUM(D56:M56)/'DATA - Awards Matrices'!$L$17</f>
        <v>9363.4523662118318</v>
      </c>
      <c r="O56" s="415"/>
      <c r="P56" s="334">
        <f t="shared" ref="P56:Y56" si="46">SUM(P53:P55)</f>
        <v>0</v>
      </c>
      <c r="Q56" s="335">
        <f t="shared" si="46"/>
        <v>0</v>
      </c>
      <c r="R56" s="335">
        <f t="shared" si="46"/>
        <v>0</v>
      </c>
      <c r="S56" s="335">
        <f t="shared" si="46"/>
        <v>30570</v>
      </c>
      <c r="T56" s="335">
        <f t="shared" si="46"/>
        <v>20408765</v>
      </c>
      <c r="U56" s="335">
        <f t="shared" si="46"/>
        <v>15265123</v>
      </c>
      <c r="V56" s="335">
        <f t="shared" si="46"/>
        <v>0</v>
      </c>
      <c r="W56" s="335">
        <f t="shared" si="46"/>
        <v>0</v>
      </c>
      <c r="X56" s="335">
        <f t="shared" si="46"/>
        <v>255612</v>
      </c>
      <c r="Y56" s="336">
        <f t="shared" si="46"/>
        <v>0</v>
      </c>
      <c r="Z56" s="415">
        <f>SUM(P56:Y56)/'DATA - Awards Matrices'!$L$17</f>
        <v>8905.1955127411402</v>
      </c>
      <c r="AA56" s="415"/>
      <c r="AB56" s="334">
        <f t="shared" ref="AB56:AK56" si="47">SUM(AB53:AB55)</f>
        <v>0</v>
      </c>
      <c r="AC56" s="335">
        <f t="shared" si="47"/>
        <v>0</v>
      </c>
      <c r="AD56" s="335">
        <f t="shared" si="47"/>
        <v>0</v>
      </c>
      <c r="AE56" s="335">
        <f t="shared" si="47"/>
        <v>28910</v>
      </c>
      <c r="AF56" s="335">
        <f t="shared" si="47"/>
        <v>19066051</v>
      </c>
      <c r="AG56" s="335">
        <f t="shared" si="47"/>
        <v>17441993</v>
      </c>
      <c r="AH56" s="335">
        <f t="shared" si="47"/>
        <v>0</v>
      </c>
      <c r="AI56" s="335">
        <f t="shared" si="47"/>
        <v>0</v>
      </c>
      <c r="AJ56" s="335">
        <f t="shared" si="47"/>
        <v>276362</v>
      </c>
      <c r="AK56" s="336">
        <f t="shared" si="47"/>
        <v>0</v>
      </c>
      <c r="AL56" s="415">
        <f>SUM(AB56:AK56)/'DATA - Awards Matrices'!$L$17</f>
        <v>9116.4943909264257</v>
      </c>
      <c r="AM56" s="415"/>
      <c r="AN56" s="1085">
        <f t="shared" ref="AN56:AW56" si="48">SUM(AN53:AN55)</f>
        <v>0</v>
      </c>
      <c r="AO56" s="1086">
        <f t="shared" si="48"/>
        <v>0</v>
      </c>
      <c r="AP56" s="1086">
        <f t="shared" si="48"/>
        <v>0</v>
      </c>
      <c r="AQ56" s="1086">
        <f t="shared" si="48"/>
        <v>28910</v>
      </c>
      <c r="AR56" s="1086">
        <f t="shared" si="48"/>
        <v>15969377</v>
      </c>
      <c r="AS56" s="1086">
        <f t="shared" si="48"/>
        <v>15735127</v>
      </c>
      <c r="AT56" s="1086">
        <f t="shared" si="48"/>
        <v>0</v>
      </c>
      <c r="AU56" s="1086">
        <f t="shared" si="48"/>
        <v>0</v>
      </c>
      <c r="AV56" s="1086">
        <f t="shared" si="48"/>
        <v>335459</v>
      </c>
      <c r="AW56" s="1087">
        <f t="shared" si="48"/>
        <v>0</v>
      </c>
      <c r="AX56" s="1088">
        <f>SUM(AN56:AW56)/'DATA - Awards Matrices'!$L$17</f>
        <v>7941.5747505014733</v>
      </c>
      <c r="AZ56" s="1202">
        <f t="shared" ref="AZ56:BI56" si="49">SUM(AZ53:AZ55)</f>
        <v>0</v>
      </c>
      <c r="BA56" s="1203">
        <f t="shared" si="49"/>
        <v>0</v>
      </c>
      <c r="BB56" s="1203">
        <f t="shared" si="49"/>
        <v>0</v>
      </c>
      <c r="BC56" s="1203">
        <f t="shared" si="49"/>
        <v>0</v>
      </c>
      <c r="BD56" s="1203">
        <f t="shared" si="49"/>
        <v>14789481</v>
      </c>
      <c r="BE56" s="1203">
        <f t="shared" si="49"/>
        <v>12454959</v>
      </c>
      <c r="BF56" s="1203">
        <f t="shared" si="49"/>
        <v>0</v>
      </c>
      <c r="BG56" s="1203">
        <f t="shared" si="49"/>
        <v>0</v>
      </c>
      <c r="BH56" s="1203">
        <f t="shared" si="49"/>
        <v>402244</v>
      </c>
      <c r="BI56" s="1204">
        <f t="shared" si="49"/>
        <v>0</v>
      </c>
      <c r="BJ56" s="1205">
        <f>SUM(AZ56:BI56)/'DATA - Awards Matrices'!$L$17</f>
        <v>6846.4584829499026</v>
      </c>
      <c r="BO56" s="1329">
        <f>SUM(P56:Y56)</f>
        <v>35960070</v>
      </c>
      <c r="BP56" s="1329">
        <f>SUM(AB56:AK56)</f>
        <v>36813316</v>
      </c>
      <c r="BQ56" s="1330">
        <f>SUM(AN56:AW56)</f>
        <v>32068873</v>
      </c>
      <c r="BR56" s="1329">
        <f>SUM(AZ56:BI56)</f>
        <v>27646684</v>
      </c>
      <c r="BS56" s="1329">
        <f>AVERAGE(BO56:BQ56)</f>
        <v>34947419.666666664</v>
      </c>
      <c r="BT56" s="1330">
        <f>AVERAGE(BP56:BR56)</f>
        <v>32176291</v>
      </c>
    </row>
    <row r="57" spans="1:103" ht="47.25" customHeight="1" thickBot="1">
      <c r="A57" s="428"/>
      <c r="B57" s="429"/>
      <c r="C57" s="430"/>
      <c r="D57" s="431"/>
      <c r="E57" s="432"/>
      <c r="F57" s="432"/>
      <c r="G57" s="432"/>
      <c r="H57" s="432"/>
      <c r="I57" s="432"/>
      <c r="J57" s="432"/>
      <c r="K57" s="432"/>
      <c r="L57" s="432"/>
      <c r="M57" s="433"/>
      <c r="N57" s="434"/>
      <c r="O57" s="434"/>
      <c r="P57" s="431"/>
      <c r="Q57" s="432"/>
      <c r="R57" s="432"/>
      <c r="S57" s="432"/>
      <c r="T57" s="432"/>
      <c r="U57" s="432"/>
      <c r="V57" s="432"/>
      <c r="W57" s="432"/>
      <c r="X57" s="432"/>
      <c r="Y57" s="433"/>
      <c r="Z57" s="434"/>
      <c r="AA57" s="434"/>
      <c r="AB57" s="431"/>
      <c r="AC57" s="432"/>
      <c r="AD57" s="432"/>
      <c r="AE57" s="432"/>
      <c r="AF57" s="432"/>
      <c r="AG57" s="432"/>
      <c r="AH57" s="432"/>
      <c r="AI57" s="432"/>
      <c r="AJ57" s="432"/>
      <c r="AK57" s="433"/>
      <c r="AL57" s="434"/>
      <c r="AM57" s="434"/>
      <c r="AN57" s="1089"/>
      <c r="AO57" s="1090"/>
      <c r="AP57" s="1090"/>
      <c r="AQ57" s="1090"/>
      <c r="AR57" s="1090"/>
      <c r="AS57" s="1090"/>
      <c r="AT57" s="1090"/>
      <c r="AU57" s="1090"/>
      <c r="AV57" s="1090"/>
      <c r="AW57" s="1091"/>
      <c r="AX57" s="1092"/>
      <c r="AZ57" s="1206"/>
      <c r="BA57" s="1207"/>
      <c r="BB57" s="1207"/>
      <c r="BC57" s="1207"/>
      <c r="BD57" s="1207"/>
      <c r="BE57" s="1207"/>
      <c r="BF57" s="1207"/>
      <c r="BG57" s="1207"/>
      <c r="BH57" s="1207"/>
      <c r="BI57" s="1208"/>
      <c r="BJ57" s="1209"/>
    </row>
    <row r="58" spans="1:103" ht="15" customHeight="1">
      <c r="A58" s="1487" t="s">
        <v>270</v>
      </c>
      <c r="B58" s="274" t="str">
        <f>'RAW DATA-Awards'!B22</f>
        <v>NNMC</v>
      </c>
      <c r="C58" s="424" t="str">
        <f>'RAW DATA-Awards'!C22</f>
        <v>1</v>
      </c>
      <c r="D58" s="407">
        <f>'RAW DATA-Awards'!D22</f>
        <v>0</v>
      </c>
      <c r="E58" s="408">
        <f>'RAW DATA-Awards'!E22</f>
        <v>3</v>
      </c>
      <c r="F58" s="408">
        <f>'RAW DATA-Awards'!F22</f>
        <v>0</v>
      </c>
      <c r="G58" s="408">
        <f>'RAW DATA-Awards'!G22</f>
        <v>40</v>
      </c>
      <c r="H58" s="408">
        <f>'RAW DATA-Awards'!H22</f>
        <v>33</v>
      </c>
      <c r="I58" s="408">
        <f>'RAW DATA-Awards'!I22</f>
        <v>0</v>
      </c>
      <c r="J58" s="408">
        <f>'RAW DATA-Awards'!J22</f>
        <v>0</v>
      </c>
      <c r="K58" s="408">
        <f>'RAW DATA-Awards'!K22</f>
        <v>0</v>
      </c>
      <c r="L58" s="408">
        <f>'RAW DATA-Awards'!L22</f>
        <v>0</v>
      </c>
      <c r="M58" s="409">
        <f>'RAW DATA-Awards'!M22</f>
        <v>0</v>
      </c>
      <c r="N58" s="408"/>
      <c r="O58" s="408"/>
      <c r="P58" s="407">
        <f>'RAW DATA-Awards'!N22</f>
        <v>0</v>
      </c>
      <c r="Q58" s="408">
        <f>'RAW DATA-Awards'!O22</f>
        <v>5</v>
      </c>
      <c r="R58" s="408">
        <f>'RAW DATA-Awards'!P22</f>
        <v>0</v>
      </c>
      <c r="S58" s="408">
        <f>'RAW DATA-Awards'!Q22</f>
        <v>45</v>
      </c>
      <c r="T58" s="408">
        <f>'RAW DATA-Awards'!R22</f>
        <v>36</v>
      </c>
      <c r="U58" s="408">
        <f>'RAW DATA-Awards'!S22</f>
        <v>0</v>
      </c>
      <c r="V58" s="408">
        <f>'RAW DATA-Awards'!T22</f>
        <v>0</v>
      </c>
      <c r="W58" s="408">
        <f>'RAW DATA-Awards'!U22</f>
        <v>0</v>
      </c>
      <c r="X58" s="408">
        <f>'RAW DATA-Awards'!V22</f>
        <v>0</v>
      </c>
      <c r="Y58" s="409">
        <f>'RAW DATA-Awards'!W22</f>
        <v>0</v>
      </c>
      <c r="Z58" s="408"/>
      <c r="AA58" s="408"/>
      <c r="AB58" s="407">
        <f>'RAW DATA-Awards'!X22</f>
        <v>0</v>
      </c>
      <c r="AC58" s="408">
        <f>'RAW DATA-Awards'!Y22</f>
        <v>5</v>
      </c>
      <c r="AD58" s="408">
        <f>'RAW DATA-Awards'!Z22</f>
        <v>0</v>
      </c>
      <c r="AE58" s="408">
        <f>'RAW DATA-Awards'!AA22</f>
        <v>46</v>
      </c>
      <c r="AF58" s="408">
        <f>'RAW DATA-Awards'!AB22</f>
        <v>49</v>
      </c>
      <c r="AG58" s="408">
        <f>'RAW DATA-Awards'!AC22</f>
        <v>0</v>
      </c>
      <c r="AH58" s="408">
        <f>'RAW DATA-Awards'!AD22</f>
        <v>0</v>
      </c>
      <c r="AI58" s="408">
        <f>'RAW DATA-Awards'!AE22</f>
        <v>0</v>
      </c>
      <c r="AJ58" s="408">
        <f>'RAW DATA-Awards'!AF22</f>
        <v>0</v>
      </c>
      <c r="AK58" s="409">
        <f>'RAW DATA-Awards'!AG22</f>
        <v>0</v>
      </c>
      <c r="AL58" s="408"/>
      <c r="AM58" s="408"/>
      <c r="AN58" s="1074">
        <f>'RAW DATA-Awards'!AH22</f>
        <v>0</v>
      </c>
      <c r="AO58" s="1075">
        <f>'RAW DATA-Awards'!AI22</f>
        <v>16</v>
      </c>
      <c r="AP58" s="1075">
        <f>'RAW DATA-Awards'!AJ22</f>
        <v>0</v>
      </c>
      <c r="AQ58" s="1075">
        <f>'RAW DATA-Awards'!AK22</f>
        <v>40</v>
      </c>
      <c r="AR58" s="1075">
        <f>'RAW DATA-Awards'!AL22</f>
        <v>38</v>
      </c>
      <c r="AS58" s="1075">
        <f>'RAW DATA-Awards'!AM22</f>
        <v>0</v>
      </c>
      <c r="AT58" s="1075">
        <f>'RAW DATA-Awards'!AN22</f>
        <v>0</v>
      </c>
      <c r="AU58" s="1075">
        <f>'RAW DATA-Awards'!AO22</f>
        <v>0</v>
      </c>
      <c r="AV58" s="1075">
        <f>'RAW DATA-Awards'!AP22</f>
        <v>0</v>
      </c>
      <c r="AW58" s="1076">
        <f>'RAW DATA-Awards'!AQ22</f>
        <v>0</v>
      </c>
      <c r="AX58" s="1077"/>
      <c r="AZ58" s="1191">
        <f>'RAW DATA-Awards'!AR22</f>
        <v>0</v>
      </c>
      <c r="BA58" s="1192">
        <f>'RAW DATA-Awards'!AS22</f>
        <v>17</v>
      </c>
      <c r="BB58" s="1192">
        <f>'RAW DATA-Awards'!AT22</f>
        <v>0</v>
      </c>
      <c r="BC58" s="1192">
        <f>'RAW DATA-Awards'!AU22</f>
        <v>47</v>
      </c>
      <c r="BD58" s="1192">
        <f>'RAW DATA-Awards'!AV22</f>
        <v>57</v>
      </c>
      <c r="BE58" s="1192">
        <f>'RAW DATA-Awards'!AW22</f>
        <v>0</v>
      </c>
      <c r="BF58" s="1192">
        <f>'RAW DATA-Awards'!AX22</f>
        <v>0</v>
      </c>
      <c r="BG58" s="1192">
        <f>'RAW DATA-Awards'!AY22</f>
        <v>0</v>
      </c>
      <c r="BH58" s="1192">
        <f>'RAW DATA-Awards'!AZ22</f>
        <v>0</v>
      </c>
      <c r="BI58" s="1193">
        <f>'RAW DATA-Awards'!BA22</f>
        <v>0</v>
      </c>
      <c r="BJ58" s="1194"/>
      <c r="BM58" s="1304"/>
      <c r="BN58" s="1304"/>
      <c r="BO58" s="1328">
        <f>AZ58*'DATA - Awards Matrices'!B$10</f>
        <v>0</v>
      </c>
      <c r="BP58" s="1328">
        <f>BA58*'DATA - Awards Matrices'!C$10</f>
        <v>123420</v>
      </c>
      <c r="BQ58" s="1328">
        <f>BB58*'DATA - Awards Matrices'!D$10</f>
        <v>0</v>
      </c>
      <c r="BR58" s="1328">
        <f>BC58*'DATA - Awards Matrices'!E$10</f>
        <v>679385</v>
      </c>
      <c r="BS58" s="1328">
        <f>BD58*'DATA - Awards Matrices'!F$10</f>
        <v>1881000</v>
      </c>
      <c r="BT58" s="1328">
        <f>BE58*'DATA - Awards Matrices'!G$10</f>
        <v>0</v>
      </c>
      <c r="BU58" s="1328">
        <f>BF58*'DATA - Awards Matrices'!H$10</f>
        <v>0</v>
      </c>
      <c r="BV58" s="1328">
        <f>BG58*'DATA - Awards Matrices'!I$10</f>
        <v>0</v>
      </c>
      <c r="BW58" s="1328">
        <f>BH58*'DATA - Awards Matrices'!J$10</f>
        <v>0</v>
      </c>
      <c r="BX58" s="1328">
        <f>BI58*'DATA - Awards Matrices'!K$10</f>
        <v>0</v>
      </c>
      <c r="BY58" s="1296"/>
      <c r="BZ58" s="1296"/>
      <c r="CA58" s="1296"/>
      <c r="CB58" s="1296"/>
      <c r="CC58" s="1296">
        <f>BU58*'DATA - Awards Matrices'!J10</f>
        <v>0</v>
      </c>
      <c r="CD58" s="1296">
        <f>BV58*'DATA - Awards Matrices'!K10</f>
        <v>0</v>
      </c>
      <c r="CE58" s="1296" t="e">
        <f>BW58*'DATA - Awards Matrices'!L10</f>
        <v>#VALUE!</v>
      </c>
    </row>
    <row r="59" spans="1:103">
      <c r="A59" s="1488"/>
      <c r="B59" s="1266" t="str">
        <f>'RAW DATA-Awards'!B23</f>
        <v>NNMC</v>
      </c>
      <c r="C59" s="425" t="str">
        <f>'RAW DATA-Awards'!C23</f>
        <v>2</v>
      </c>
      <c r="D59" s="330">
        <f>'RAW DATA-Awards'!D23</f>
        <v>0</v>
      </c>
      <c r="E59" s="12">
        <f>'RAW DATA-Awards'!E23</f>
        <v>8</v>
      </c>
      <c r="F59" s="12">
        <f>'RAW DATA-Awards'!F23</f>
        <v>0</v>
      </c>
      <c r="G59" s="12">
        <f>'RAW DATA-Awards'!G23</f>
        <v>14</v>
      </c>
      <c r="H59" s="12">
        <f>'RAW DATA-Awards'!H23</f>
        <v>15</v>
      </c>
      <c r="I59" s="12">
        <f>'RAW DATA-Awards'!I23</f>
        <v>0</v>
      </c>
      <c r="J59" s="12">
        <f>'RAW DATA-Awards'!J23</f>
        <v>0</v>
      </c>
      <c r="K59" s="12">
        <f>'RAW DATA-Awards'!K23</f>
        <v>0</v>
      </c>
      <c r="L59" s="12">
        <f>'RAW DATA-Awards'!L23</f>
        <v>0</v>
      </c>
      <c r="M59" s="331">
        <f>'RAW DATA-Awards'!M23</f>
        <v>0</v>
      </c>
      <c r="N59" s="12"/>
      <c r="O59" s="12"/>
      <c r="P59" s="330">
        <f>'RAW DATA-Awards'!N23</f>
        <v>0</v>
      </c>
      <c r="Q59" s="12">
        <f>'RAW DATA-Awards'!O23</f>
        <v>5</v>
      </c>
      <c r="R59" s="12">
        <f>'RAW DATA-Awards'!P23</f>
        <v>0</v>
      </c>
      <c r="S59" s="12">
        <f>'RAW DATA-Awards'!Q23</f>
        <v>10</v>
      </c>
      <c r="T59" s="12">
        <f>'RAW DATA-Awards'!R23</f>
        <v>14</v>
      </c>
      <c r="U59" s="12">
        <f>'RAW DATA-Awards'!S23</f>
        <v>0</v>
      </c>
      <c r="V59" s="12">
        <f>'RAW DATA-Awards'!T23</f>
        <v>0</v>
      </c>
      <c r="W59" s="12">
        <f>'RAW DATA-Awards'!U23</f>
        <v>0</v>
      </c>
      <c r="X59" s="12">
        <f>'RAW DATA-Awards'!V23</f>
        <v>0</v>
      </c>
      <c r="Y59" s="331">
        <f>'RAW DATA-Awards'!W23</f>
        <v>0</v>
      </c>
      <c r="Z59" s="12"/>
      <c r="AA59" s="12"/>
      <c r="AB59" s="330">
        <f>'RAW DATA-Awards'!X23</f>
        <v>0</v>
      </c>
      <c r="AC59" s="12">
        <f>'RAW DATA-Awards'!Y23</f>
        <v>0</v>
      </c>
      <c r="AD59" s="12">
        <f>'RAW DATA-Awards'!Z23</f>
        <v>0</v>
      </c>
      <c r="AE59" s="12">
        <f>'RAW DATA-Awards'!AA23</f>
        <v>17</v>
      </c>
      <c r="AF59" s="12">
        <f>'RAW DATA-Awards'!AB23</f>
        <v>13</v>
      </c>
      <c r="AG59" s="12">
        <f>'RAW DATA-Awards'!AC23</f>
        <v>0</v>
      </c>
      <c r="AH59" s="12">
        <f>'RAW DATA-Awards'!AD23</f>
        <v>0</v>
      </c>
      <c r="AI59" s="12">
        <f>'RAW DATA-Awards'!AE23</f>
        <v>0</v>
      </c>
      <c r="AJ59" s="12">
        <f>'RAW DATA-Awards'!AF23</f>
        <v>0</v>
      </c>
      <c r="AK59" s="331">
        <f>'RAW DATA-Awards'!AG23</f>
        <v>0</v>
      </c>
      <c r="AL59" s="12"/>
      <c r="AM59" s="12"/>
      <c r="AN59" s="1078">
        <f>'RAW DATA-Awards'!AH23</f>
        <v>0</v>
      </c>
      <c r="AO59" s="1079">
        <f>'RAW DATA-Awards'!AI23</f>
        <v>1</v>
      </c>
      <c r="AP59" s="1079">
        <f>'RAW DATA-Awards'!AJ23</f>
        <v>0</v>
      </c>
      <c r="AQ59" s="1079">
        <f>'RAW DATA-Awards'!AK23</f>
        <v>11</v>
      </c>
      <c r="AR59" s="1079">
        <f>'RAW DATA-Awards'!AL23</f>
        <v>11</v>
      </c>
      <c r="AS59" s="1079">
        <f>'RAW DATA-Awards'!AM23</f>
        <v>0</v>
      </c>
      <c r="AT59" s="1079">
        <f>'RAW DATA-Awards'!AN23</f>
        <v>0</v>
      </c>
      <c r="AU59" s="1079">
        <f>'RAW DATA-Awards'!AO23</f>
        <v>0</v>
      </c>
      <c r="AV59" s="1079">
        <f>'RAW DATA-Awards'!AP23</f>
        <v>0</v>
      </c>
      <c r="AW59" s="1080">
        <f>'RAW DATA-Awards'!AQ23</f>
        <v>0</v>
      </c>
      <c r="AX59" s="1081"/>
      <c r="AZ59" s="1195">
        <f>'RAW DATA-Awards'!AR23</f>
        <v>0</v>
      </c>
      <c r="BA59" s="1196">
        <f>'RAW DATA-Awards'!AS23</f>
        <v>2</v>
      </c>
      <c r="BB59" s="1196">
        <f>'RAW DATA-Awards'!AT23</f>
        <v>0</v>
      </c>
      <c r="BC59" s="1196">
        <f>'RAW DATA-Awards'!AU23</f>
        <v>24</v>
      </c>
      <c r="BD59" s="1196">
        <f>'RAW DATA-Awards'!AV23</f>
        <v>7</v>
      </c>
      <c r="BE59" s="1196">
        <f>'RAW DATA-Awards'!AW23</f>
        <v>0</v>
      </c>
      <c r="BF59" s="1196">
        <f>'RAW DATA-Awards'!AX23</f>
        <v>0</v>
      </c>
      <c r="BG59" s="1196">
        <f>'RAW DATA-Awards'!AY23</f>
        <v>0</v>
      </c>
      <c r="BH59" s="1196">
        <f>'RAW DATA-Awards'!AZ23</f>
        <v>0</v>
      </c>
      <c r="BI59" s="1197">
        <f>'RAW DATA-Awards'!BA23</f>
        <v>0</v>
      </c>
      <c r="BJ59" s="1198"/>
      <c r="BM59" s="1304"/>
      <c r="BN59" s="1304"/>
      <c r="BO59" s="1328">
        <f>AZ59*'DATA - Awards Matrices'!B$11</f>
        <v>0</v>
      </c>
      <c r="BP59" s="1328">
        <f>BA59*'DATA - Awards Matrices'!C$11</f>
        <v>20954</v>
      </c>
      <c r="BQ59" s="1328">
        <f>BB59*'DATA - Awards Matrices'!D$11</f>
        <v>0</v>
      </c>
      <c r="BR59" s="1328">
        <f>BC59*'DATA - Awards Matrices'!E$11</f>
        <v>500640</v>
      </c>
      <c r="BS59" s="1328">
        <f>BD59*'DATA - Awards Matrices'!F$11</f>
        <v>333361</v>
      </c>
      <c r="BT59" s="1328">
        <f>BE59*'DATA - Awards Matrices'!G$11</f>
        <v>0</v>
      </c>
      <c r="BU59" s="1328">
        <f>BF59*'DATA - Awards Matrices'!H$11</f>
        <v>0</v>
      </c>
      <c r="BV59" s="1328">
        <f>BG59*'DATA - Awards Matrices'!I$11</f>
        <v>0</v>
      </c>
      <c r="BW59" s="1328">
        <f>BH59*'DATA - Awards Matrices'!J$11</f>
        <v>0</v>
      </c>
      <c r="BX59" s="1328">
        <f>BI59*'DATA - Awards Matrices'!K$11</f>
        <v>0</v>
      </c>
      <c r="BY59" s="1296"/>
      <c r="BZ59" s="1296"/>
      <c r="CA59" s="1296"/>
      <c r="CB59" s="1296"/>
      <c r="CC59" s="1296">
        <f>BU59*'DATA - Awards Matrices'!J11</f>
        <v>0</v>
      </c>
      <c r="CD59" s="1296">
        <f>BV59*'DATA - Awards Matrices'!K11</f>
        <v>0</v>
      </c>
      <c r="CE59" s="1296" t="e">
        <f>BW59*'DATA - Awards Matrices'!L11</f>
        <v>#VALUE!</v>
      </c>
      <c r="CF59" s="1296">
        <f>BX59*'DATA - Awards Matrices'!M11</f>
        <v>0</v>
      </c>
      <c r="CG59" s="1296">
        <f>BY59*'DATA - Awards Matrices'!N11</f>
        <v>0</v>
      </c>
      <c r="CH59" s="1296">
        <f>BZ59*'DATA - Awards Matrices'!O11</f>
        <v>0</v>
      </c>
      <c r="CI59" s="1296">
        <f>CA59*'DATA - Awards Matrices'!P11</f>
        <v>0</v>
      </c>
      <c r="CJ59" s="1296">
        <f>CB59*'DATA - Awards Matrices'!Q11</f>
        <v>0</v>
      </c>
      <c r="CK59" s="1296">
        <f>CC59*'DATA - Awards Matrices'!R11</f>
        <v>0</v>
      </c>
      <c r="CL59" s="1296">
        <f>CD59*'DATA - Awards Matrices'!S11</f>
        <v>0</v>
      </c>
      <c r="CM59" s="1296" t="e">
        <f>CE59*'DATA - Awards Matrices'!T11</f>
        <v>#VALUE!</v>
      </c>
      <c r="CN59" s="1296">
        <f>CF59*'DATA - Awards Matrices'!U11</f>
        <v>0</v>
      </c>
      <c r="CO59" s="1296">
        <f>CG59*'DATA - Awards Matrices'!V11</f>
        <v>0</v>
      </c>
      <c r="CP59" s="1296">
        <f>CH59*'DATA - Awards Matrices'!W11</f>
        <v>0</v>
      </c>
      <c r="CQ59" s="1296">
        <f>CI59*'DATA - Awards Matrices'!X11</f>
        <v>0</v>
      </c>
      <c r="CR59" s="1296">
        <f>CJ59*'DATA - Awards Matrices'!Y11</f>
        <v>0</v>
      </c>
      <c r="CS59" s="1296">
        <f>CK59*'DATA - Awards Matrices'!Z11</f>
        <v>0</v>
      </c>
      <c r="CT59" s="1296">
        <f>CL59*'DATA - Awards Matrices'!AA11</f>
        <v>0</v>
      </c>
      <c r="CU59" s="1296" t="e">
        <f>CM59*'DATA - Awards Matrices'!AB11</f>
        <v>#VALUE!</v>
      </c>
      <c r="CV59" s="1296">
        <f>CN59*'DATA - Awards Matrices'!AC11</f>
        <v>0</v>
      </c>
      <c r="CW59" s="1296">
        <f>CO59*'DATA - Awards Matrices'!AD11</f>
        <v>0</v>
      </c>
      <c r="CX59" s="1296">
        <f>CP59*'DATA - Awards Matrices'!AE11</f>
        <v>0</v>
      </c>
      <c r="CY59" s="1296">
        <f>CQ59*'DATA - Awards Matrices'!AF11</f>
        <v>0</v>
      </c>
    </row>
    <row r="60" spans="1:103" ht="16" thickBot="1">
      <c r="A60" s="1488"/>
      <c r="B60" s="1266" t="str">
        <f>'RAW DATA-Awards'!B24</f>
        <v>NNMC</v>
      </c>
      <c r="C60" s="425" t="str">
        <f>'RAW DATA-Awards'!C24</f>
        <v>3</v>
      </c>
      <c r="D60" s="330">
        <f>'RAW DATA-Awards'!D24</f>
        <v>1</v>
      </c>
      <c r="E60" s="12">
        <f>'RAW DATA-Awards'!E24</f>
        <v>6</v>
      </c>
      <c r="F60" s="12">
        <f>'RAW DATA-Awards'!F24</f>
        <v>0</v>
      </c>
      <c r="G60" s="12">
        <f>'RAW DATA-Awards'!G24</f>
        <v>19</v>
      </c>
      <c r="H60" s="12">
        <f>'RAW DATA-Awards'!H24</f>
        <v>9</v>
      </c>
      <c r="I60" s="12">
        <f>'RAW DATA-Awards'!I24</f>
        <v>0</v>
      </c>
      <c r="J60" s="12">
        <f>'RAW DATA-Awards'!J24</f>
        <v>0</v>
      </c>
      <c r="K60" s="12">
        <f>'RAW DATA-Awards'!K24</f>
        <v>0</v>
      </c>
      <c r="L60" s="12">
        <f>'RAW DATA-Awards'!L24</f>
        <v>0</v>
      </c>
      <c r="M60" s="331">
        <f>'RAW DATA-Awards'!M24</f>
        <v>0</v>
      </c>
      <c r="N60" s="12" t="s">
        <v>276</v>
      </c>
      <c r="O60" s="12"/>
      <c r="P60" s="330">
        <f>'RAW DATA-Awards'!N24</f>
        <v>0</v>
      </c>
      <c r="Q60" s="12">
        <f>'RAW DATA-Awards'!O24</f>
        <v>0</v>
      </c>
      <c r="R60" s="12">
        <f>'RAW DATA-Awards'!P24</f>
        <v>0</v>
      </c>
      <c r="S60" s="12">
        <f>'RAW DATA-Awards'!Q24</f>
        <v>51</v>
      </c>
      <c r="T60" s="12">
        <f>'RAW DATA-Awards'!R24</f>
        <v>8</v>
      </c>
      <c r="U60" s="12">
        <f>'RAW DATA-Awards'!S24</f>
        <v>0</v>
      </c>
      <c r="V60" s="12">
        <f>'RAW DATA-Awards'!T24</f>
        <v>0</v>
      </c>
      <c r="W60" s="12">
        <f>'RAW DATA-Awards'!U24</f>
        <v>0</v>
      </c>
      <c r="X60" s="12">
        <f>'RAW DATA-Awards'!V24</f>
        <v>0</v>
      </c>
      <c r="Y60" s="331">
        <f>'RAW DATA-Awards'!W24</f>
        <v>0</v>
      </c>
      <c r="Z60" s="12" t="s">
        <v>276</v>
      </c>
      <c r="AA60" s="12"/>
      <c r="AB60" s="330">
        <f>'RAW DATA-Awards'!X24</f>
        <v>0</v>
      </c>
      <c r="AC60" s="12">
        <f>'RAW DATA-Awards'!Y24</f>
        <v>0</v>
      </c>
      <c r="AD60" s="12">
        <f>'RAW DATA-Awards'!Z24</f>
        <v>0</v>
      </c>
      <c r="AE60" s="12">
        <f>'RAW DATA-Awards'!AA24</f>
        <v>35</v>
      </c>
      <c r="AF60" s="12">
        <f>'RAW DATA-Awards'!AB24</f>
        <v>9</v>
      </c>
      <c r="AG60" s="12">
        <f>'RAW DATA-Awards'!AC24</f>
        <v>0</v>
      </c>
      <c r="AH60" s="12">
        <f>'RAW DATA-Awards'!AD24</f>
        <v>0</v>
      </c>
      <c r="AI60" s="12">
        <f>'RAW DATA-Awards'!AE24</f>
        <v>0</v>
      </c>
      <c r="AJ60" s="12">
        <f>'RAW DATA-Awards'!AF24</f>
        <v>0</v>
      </c>
      <c r="AK60" s="331">
        <f>'RAW DATA-Awards'!AG24</f>
        <v>0</v>
      </c>
      <c r="AL60" s="12" t="s">
        <v>276</v>
      </c>
      <c r="AM60" s="12"/>
      <c r="AN60" s="1078">
        <f>'RAW DATA-Awards'!AH24</f>
        <v>0</v>
      </c>
      <c r="AO60" s="1079">
        <f>'RAW DATA-Awards'!AI24</f>
        <v>3</v>
      </c>
      <c r="AP60" s="1079">
        <f>'RAW DATA-Awards'!AJ24</f>
        <v>0</v>
      </c>
      <c r="AQ60" s="1079">
        <f>'RAW DATA-Awards'!AK24</f>
        <v>21</v>
      </c>
      <c r="AR60" s="1079">
        <f>'RAW DATA-Awards'!AL24</f>
        <v>13</v>
      </c>
      <c r="AS60" s="1079">
        <f>'RAW DATA-Awards'!AM24</f>
        <v>0</v>
      </c>
      <c r="AT60" s="1079">
        <f>'RAW DATA-Awards'!AN24</f>
        <v>0</v>
      </c>
      <c r="AU60" s="1079">
        <f>'RAW DATA-Awards'!AO24</f>
        <v>0</v>
      </c>
      <c r="AV60" s="1079">
        <f>'RAW DATA-Awards'!AP24</f>
        <v>0</v>
      </c>
      <c r="AW60" s="1080">
        <f>'RAW DATA-Awards'!AQ24</f>
        <v>0</v>
      </c>
      <c r="AX60" s="1081" t="s">
        <v>276</v>
      </c>
      <c r="AZ60" s="1195">
        <f>'RAW DATA-Awards'!AR24</f>
        <v>0</v>
      </c>
      <c r="BA60" s="1196">
        <f>'RAW DATA-Awards'!AS24</f>
        <v>0</v>
      </c>
      <c r="BB60" s="1196">
        <f>'RAW DATA-Awards'!AT24</f>
        <v>0</v>
      </c>
      <c r="BC60" s="1196">
        <f>'RAW DATA-Awards'!AU24</f>
        <v>36</v>
      </c>
      <c r="BD60" s="1196">
        <f>'RAW DATA-Awards'!AV24</f>
        <v>6</v>
      </c>
      <c r="BE60" s="1196">
        <f>'RAW DATA-Awards'!AW24</f>
        <v>0</v>
      </c>
      <c r="BF60" s="1196">
        <f>'RAW DATA-Awards'!AX24</f>
        <v>0</v>
      </c>
      <c r="BG60" s="1196">
        <f>'RAW DATA-Awards'!AY24</f>
        <v>0</v>
      </c>
      <c r="BH60" s="1196">
        <f>'RAW DATA-Awards'!AZ24</f>
        <v>0</v>
      </c>
      <c r="BI60" s="1197">
        <f>'RAW DATA-Awards'!BA24</f>
        <v>0</v>
      </c>
      <c r="BJ60" s="1198" t="s">
        <v>276</v>
      </c>
      <c r="BM60" s="1304"/>
      <c r="BN60" s="1304"/>
      <c r="BO60" s="1328">
        <f>AZ60*'DATA - Awards Matrices'!B$12</f>
        <v>0</v>
      </c>
      <c r="BP60" s="1328">
        <f>BA60*'DATA - Awards Matrices'!C$12</f>
        <v>0</v>
      </c>
      <c r="BQ60" s="1328">
        <f>BB60*'DATA - Awards Matrices'!D$12</f>
        <v>0</v>
      </c>
      <c r="BR60" s="1328">
        <f>BC60*'DATA - Awards Matrices'!E$12</f>
        <v>1100520</v>
      </c>
      <c r="BS60" s="1328">
        <f>BD60*'DATA - Awards Matrices'!F$12</f>
        <v>418752</v>
      </c>
      <c r="BT60" s="1328">
        <f>BE60*'DATA - Awards Matrices'!G$12</f>
        <v>0</v>
      </c>
      <c r="BU60" s="1328">
        <f>BF60*'DATA - Awards Matrices'!H$12</f>
        <v>0</v>
      </c>
      <c r="BV60" s="1328">
        <f>BG60*'DATA - Awards Matrices'!I$12</f>
        <v>0</v>
      </c>
      <c r="BW60" s="1328">
        <f>BH60*'DATA - Awards Matrices'!J$12</f>
        <v>0</v>
      </c>
      <c r="BX60" s="1328">
        <f>BI60*'DATA - Awards Matrices'!K$12</f>
        <v>0</v>
      </c>
      <c r="BY60" s="1296"/>
      <c r="BZ60" s="1296"/>
      <c r="CA60" s="1296"/>
      <c r="CB60" s="1296"/>
      <c r="CC60" s="1296">
        <f>BU60*'DATA - Awards Matrices'!J12</f>
        <v>0</v>
      </c>
      <c r="CD60" s="1296">
        <f>BV60*'DATA - Awards Matrices'!K12</f>
        <v>0</v>
      </c>
      <c r="CE60" s="1296">
        <f>BW60*'DATA - Awards Matrices'!L12</f>
        <v>0</v>
      </c>
      <c r="CF60" s="1296">
        <f>BX60*'DATA - Awards Matrices'!M12</f>
        <v>0</v>
      </c>
      <c r="CG60" s="1296">
        <f>BY60*'DATA - Awards Matrices'!N12</f>
        <v>0</v>
      </c>
      <c r="CH60" s="1296">
        <f>BZ60*'DATA - Awards Matrices'!O12</f>
        <v>0</v>
      </c>
      <c r="CI60" s="1296">
        <f>CA60*'DATA - Awards Matrices'!P12</f>
        <v>0</v>
      </c>
      <c r="CJ60" s="1296">
        <f>CB60*'DATA - Awards Matrices'!Q12</f>
        <v>0</v>
      </c>
      <c r="CK60" s="1296">
        <f>CC60*'DATA - Awards Matrices'!R12</f>
        <v>0</v>
      </c>
      <c r="CL60" s="1296">
        <f>CD60*'DATA - Awards Matrices'!S12</f>
        <v>0</v>
      </c>
      <c r="CM60" s="1296">
        <f>CE60*'DATA - Awards Matrices'!T12</f>
        <v>0</v>
      </c>
      <c r="CN60" s="1296">
        <f>CF60*'DATA - Awards Matrices'!U12</f>
        <v>0</v>
      </c>
      <c r="CO60" s="1296">
        <f>CG60*'DATA - Awards Matrices'!V12</f>
        <v>0</v>
      </c>
      <c r="CP60" s="1296">
        <f>CH60*'DATA - Awards Matrices'!W12</f>
        <v>0</v>
      </c>
      <c r="CQ60" s="1296">
        <f>CI60*'DATA - Awards Matrices'!X12</f>
        <v>0</v>
      </c>
      <c r="CR60" s="1296">
        <f>CJ60*'DATA - Awards Matrices'!Y12</f>
        <v>0</v>
      </c>
      <c r="CS60" s="1296">
        <f>CK60*'DATA - Awards Matrices'!Z12</f>
        <v>0</v>
      </c>
      <c r="CT60" s="1296">
        <f>CL60*'DATA - Awards Matrices'!AA12</f>
        <v>0</v>
      </c>
      <c r="CU60" s="1296">
        <f>CM60*'DATA - Awards Matrices'!AB12</f>
        <v>0</v>
      </c>
      <c r="CV60" s="1296">
        <f>CN60*'DATA - Awards Matrices'!AC12</f>
        <v>0</v>
      </c>
      <c r="CW60" s="1296">
        <f>CO60*'DATA - Awards Matrices'!AD12</f>
        <v>0</v>
      </c>
      <c r="CX60" s="1296">
        <f>CP60*'DATA - Awards Matrices'!AE12</f>
        <v>0</v>
      </c>
      <c r="CY60" s="1296">
        <f>CQ60*'DATA - Awards Matrices'!AF12</f>
        <v>0</v>
      </c>
    </row>
    <row r="61" spans="1:103">
      <c r="A61" s="456"/>
      <c r="B61" s="274"/>
      <c r="C61" s="424"/>
      <c r="D61" s="11">
        <f t="shared" ref="D61:M61" si="50">SUM(D58:D60)</f>
        <v>1</v>
      </c>
      <c r="E61" s="11">
        <f t="shared" si="50"/>
        <v>17</v>
      </c>
      <c r="F61" s="11">
        <f t="shared" si="50"/>
        <v>0</v>
      </c>
      <c r="G61" s="11">
        <f t="shared" si="50"/>
        <v>73</v>
      </c>
      <c r="H61" s="11">
        <f t="shared" si="50"/>
        <v>57</v>
      </c>
      <c r="I61" s="11">
        <f t="shared" si="50"/>
        <v>0</v>
      </c>
      <c r="J61" s="11">
        <f t="shared" si="50"/>
        <v>0</v>
      </c>
      <c r="K61" s="11">
        <f t="shared" si="50"/>
        <v>0</v>
      </c>
      <c r="L61" s="11">
        <f t="shared" si="50"/>
        <v>0</v>
      </c>
      <c r="M61" s="333">
        <f t="shared" si="50"/>
        <v>0</v>
      </c>
      <c r="N61" s="12">
        <f>SUM(D61:M61)</f>
        <v>148</v>
      </c>
      <c r="O61" s="12"/>
      <c r="P61" s="332">
        <f t="shared" ref="P61:Y61" si="51">SUM(P58:P60)</f>
        <v>0</v>
      </c>
      <c r="Q61" s="11">
        <f t="shared" si="51"/>
        <v>10</v>
      </c>
      <c r="R61" s="11">
        <f t="shared" si="51"/>
        <v>0</v>
      </c>
      <c r="S61" s="11">
        <f t="shared" si="51"/>
        <v>106</v>
      </c>
      <c r="T61" s="11">
        <f t="shared" si="51"/>
        <v>58</v>
      </c>
      <c r="U61" s="11">
        <f t="shared" si="51"/>
        <v>0</v>
      </c>
      <c r="V61" s="11">
        <f t="shared" si="51"/>
        <v>0</v>
      </c>
      <c r="W61" s="11">
        <f t="shared" si="51"/>
        <v>0</v>
      </c>
      <c r="X61" s="11">
        <f t="shared" si="51"/>
        <v>0</v>
      </c>
      <c r="Y61" s="333">
        <f t="shared" si="51"/>
        <v>0</v>
      </c>
      <c r="Z61" s="12">
        <f>SUM(P61:Y61)</f>
        <v>174</v>
      </c>
      <c r="AA61" s="12"/>
      <c r="AB61" s="332">
        <f t="shared" ref="AB61:AK61" si="52">SUM(AB58:AB60)</f>
        <v>0</v>
      </c>
      <c r="AC61" s="11">
        <f t="shared" si="52"/>
        <v>5</v>
      </c>
      <c r="AD61" s="11">
        <f t="shared" si="52"/>
        <v>0</v>
      </c>
      <c r="AE61" s="11">
        <f t="shared" si="52"/>
        <v>98</v>
      </c>
      <c r="AF61" s="11">
        <f t="shared" si="52"/>
        <v>71</v>
      </c>
      <c r="AG61" s="11">
        <f t="shared" si="52"/>
        <v>0</v>
      </c>
      <c r="AH61" s="11">
        <f t="shared" si="52"/>
        <v>0</v>
      </c>
      <c r="AI61" s="11">
        <f t="shared" si="52"/>
        <v>0</v>
      </c>
      <c r="AJ61" s="11">
        <f t="shared" si="52"/>
        <v>0</v>
      </c>
      <c r="AK61" s="333">
        <f t="shared" si="52"/>
        <v>0</v>
      </c>
      <c r="AL61" s="12">
        <f>SUM(AB61:AK61)</f>
        <v>174</v>
      </c>
      <c r="AM61" s="12"/>
      <c r="AN61" s="1082">
        <f t="shared" ref="AN61:AW61" si="53">SUM(AN58:AN60)</f>
        <v>0</v>
      </c>
      <c r="AO61" s="1083">
        <f t="shared" si="53"/>
        <v>20</v>
      </c>
      <c r="AP61" s="1083">
        <f t="shared" si="53"/>
        <v>0</v>
      </c>
      <c r="AQ61" s="1083">
        <f t="shared" si="53"/>
        <v>72</v>
      </c>
      <c r="AR61" s="1083">
        <f t="shared" si="53"/>
        <v>62</v>
      </c>
      <c r="AS61" s="1083">
        <f t="shared" si="53"/>
        <v>0</v>
      </c>
      <c r="AT61" s="1083">
        <f t="shared" si="53"/>
        <v>0</v>
      </c>
      <c r="AU61" s="1083">
        <f t="shared" si="53"/>
        <v>0</v>
      </c>
      <c r="AV61" s="1083">
        <f t="shared" si="53"/>
        <v>0</v>
      </c>
      <c r="AW61" s="1084">
        <f t="shared" si="53"/>
        <v>0</v>
      </c>
      <c r="AX61" s="1081">
        <f>SUM(AN61:AW61)</f>
        <v>154</v>
      </c>
      <c r="AZ61" s="1199">
        <f t="shared" ref="AZ61:BI61" si="54">SUM(AZ58:AZ60)</f>
        <v>0</v>
      </c>
      <c r="BA61" s="1200">
        <f t="shared" si="54"/>
        <v>19</v>
      </c>
      <c r="BB61" s="1200">
        <f t="shared" si="54"/>
        <v>0</v>
      </c>
      <c r="BC61" s="1200">
        <f t="shared" si="54"/>
        <v>107</v>
      </c>
      <c r="BD61" s="1200">
        <f t="shared" si="54"/>
        <v>70</v>
      </c>
      <c r="BE61" s="1200">
        <f t="shared" si="54"/>
        <v>0</v>
      </c>
      <c r="BF61" s="1200">
        <f t="shared" si="54"/>
        <v>0</v>
      </c>
      <c r="BG61" s="1200">
        <f t="shared" si="54"/>
        <v>0</v>
      </c>
      <c r="BH61" s="1200">
        <f t="shared" si="54"/>
        <v>0</v>
      </c>
      <c r="BI61" s="1201">
        <f t="shared" si="54"/>
        <v>0</v>
      </c>
      <c r="BJ61" s="1198">
        <f>SUM(AZ61:BI61)</f>
        <v>196</v>
      </c>
    </row>
    <row r="62" spans="1:103" ht="9.75" customHeight="1" thickBot="1">
      <c r="A62" s="457"/>
      <c r="B62" s="413"/>
      <c r="C62" s="426"/>
      <c r="D62" s="12"/>
      <c r="E62" s="12"/>
      <c r="F62" s="12"/>
      <c r="G62" s="12"/>
      <c r="H62" s="12"/>
      <c r="I62" s="12"/>
      <c r="J62" s="12"/>
      <c r="K62" s="12"/>
      <c r="L62" s="12"/>
      <c r="M62" s="331"/>
      <c r="N62" s="12"/>
      <c r="O62" s="12"/>
      <c r="P62" s="330"/>
      <c r="Q62" s="12"/>
      <c r="R62" s="12"/>
      <c r="S62" s="12"/>
      <c r="T62" s="12"/>
      <c r="U62" s="12"/>
      <c r="V62" s="12"/>
      <c r="W62" s="12"/>
      <c r="X62" s="12"/>
      <c r="Y62" s="331"/>
      <c r="Z62" s="12"/>
      <c r="AA62" s="12"/>
      <c r="AB62" s="330"/>
      <c r="AC62" s="12"/>
      <c r="AD62" s="12"/>
      <c r="AE62" s="12"/>
      <c r="AF62" s="12"/>
      <c r="AG62" s="12"/>
      <c r="AH62" s="12"/>
      <c r="AI62" s="12"/>
      <c r="AJ62" s="12"/>
      <c r="AK62" s="331"/>
      <c r="AL62" s="12"/>
      <c r="AM62" s="12"/>
      <c r="AN62" s="1078"/>
      <c r="AO62" s="1079"/>
      <c r="AP62" s="1079"/>
      <c r="AQ62" s="1079"/>
      <c r="AR62" s="1079"/>
      <c r="AS62" s="1079"/>
      <c r="AT62" s="1079"/>
      <c r="AU62" s="1079"/>
      <c r="AV62" s="1079"/>
      <c r="AW62" s="1080"/>
      <c r="AX62" s="1081"/>
      <c r="AZ62" s="1195"/>
      <c r="BA62" s="1196"/>
      <c r="BB62" s="1196"/>
      <c r="BC62" s="1196"/>
      <c r="BD62" s="1196"/>
      <c r="BE62" s="1196"/>
      <c r="BF62" s="1196"/>
      <c r="BG62" s="1196"/>
      <c r="BH62" s="1196"/>
      <c r="BI62" s="1197"/>
      <c r="BJ62" s="1198"/>
    </row>
    <row r="63" spans="1:103">
      <c r="A63" s="1488" t="s">
        <v>271</v>
      </c>
      <c r="B63" s="1266" t="s">
        <v>45</v>
      </c>
      <c r="C63" s="425" t="s">
        <v>92</v>
      </c>
      <c r="D63" s="12">
        <f>D58*'DATA - Awards Matrices'!$B$10</f>
        <v>0</v>
      </c>
      <c r="E63" s="12">
        <f>E58*'DATA - Awards Matrices'!$C$10</f>
        <v>21780</v>
      </c>
      <c r="F63" s="12">
        <f>F58*'DATA - Awards Matrices'!$D$10</f>
        <v>0</v>
      </c>
      <c r="G63" s="12">
        <f>G58*'DATA - Awards Matrices'!$E$10</f>
        <v>578200</v>
      </c>
      <c r="H63" s="12">
        <f>H58*'DATA - Awards Matrices'!$F$10</f>
        <v>1089000</v>
      </c>
      <c r="I63" s="12">
        <f>I58*'DATA - Awards Matrices'!$G$10</f>
        <v>0</v>
      </c>
      <c r="J63" s="12">
        <f>J58*'DATA - Awards Matrices'!$H$10</f>
        <v>0</v>
      </c>
      <c r="K63" s="12">
        <f>K58*'DATA - Awards Matrices'!$I$10</f>
        <v>0</v>
      </c>
      <c r="L63" s="12">
        <f>L58*'DATA - Awards Matrices'!$J$10</f>
        <v>0</v>
      </c>
      <c r="M63" s="331">
        <f>M58*'DATA - Awards Matrices'!$K$10</f>
        <v>0</v>
      </c>
      <c r="N63" s="12"/>
      <c r="O63" s="12"/>
      <c r="P63" s="330">
        <f>P58*'DATA - Awards Matrices'!$B$10</f>
        <v>0</v>
      </c>
      <c r="Q63" s="12">
        <f>Q58*'DATA - Awards Matrices'!$C$10</f>
        <v>36300</v>
      </c>
      <c r="R63" s="12">
        <f>R58*'DATA - Awards Matrices'!$D$10</f>
        <v>0</v>
      </c>
      <c r="S63" s="12">
        <f>S58*'DATA - Awards Matrices'!$E$10</f>
        <v>650475</v>
      </c>
      <c r="T63" s="12">
        <f>T58*'DATA - Awards Matrices'!$F$10</f>
        <v>1188000</v>
      </c>
      <c r="U63" s="12">
        <f>U58*'DATA - Awards Matrices'!$G$10</f>
        <v>0</v>
      </c>
      <c r="V63" s="12">
        <f>V58*'DATA - Awards Matrices'!$H$10</f>
        <v>0</v>
      </c>
      <c r="W63" s="12">
        <f>W58*'DATA - Awards Matrices'!$I$10</f>
        <v>0</v>
      </c>
      <c r="X63" s="12">
        <f>X58*'DATA - Awards Matrices'!$J$10</f>
        <v>0</v>
      </c>
      <c r="Y63" s="331">
        <f>Y58*'DATA - Awards Matrices'!$K$10</f>
        <v>0</v>
      </c>
      <c r="Z63" s="12"/>
      <c r="AA63" s="12"/>
      <c r="AB63" s="330">
        <f>AB58*'DATA - Awards Matrices'!$B$10</f>
        <v>0</v>
      </c>
      <c r="AC63" s="12">
        <f>AC58*'DATA - Awards Matrices'!$C$10</f>
        <v>36300</v>
      </c>
      <c r="AD63" s="12">
        <f>AD58*'DATA - Awards Matrices'!$D$10</f>
        <v>0</v>
      </c>
      <c r="AE63" s="12">
        <f>AE58*'DATA - Awards Matrices'!$E$10</f>
        <v>664930</v>
      </c>
      <c r="AF63" s="12">
        <f>AF58*'DATA - Awards Matrices'!$F$10</f>
        <v>1617000</v>
      </c>
      <c r="AG63" s="12">
        <f>AG58*'DATA - Awards Matrices'!$G$10</f>
        <v>0</v>
      </c>
      <c r="AH63" s="12">
        <f>AH58*'DATA - Awards Matrices'!$H$10</f>
        <v>0</v>
      </c>
      <c r="AI63" s="12">
        <f>AI58*'DATA - Awards Matrices'!$I$10</f>
        <v>0</v>
      </c>
      <c r="AJ63" s="12">
        <f>AJ58*'DATA - Awards Matrices'!$J$10</f>
        <v>0</v>
      </c>
      <c r="AK63" s="331">
        <f>AK58*'DATA - Awards Matrices'!$K$10</f>
        <v>0</v>
      </c>
      <c r="AL63" s="12"/>
      <c r="AM63" s="12"/>
      <c r="AN63" s="1078">
        <f>AN58*'DATA - Awards Matrices'!$B$10</f>
        <v>0</v>
      </c>
      <c r="AO63" s="1079">
        <f>AO58*'DATA - Awards Matrices'!$C$10</f>
        <v>116160</v>
      </c>
      <c r="AP63" s="1079">
        <f>AP58*'DATA - Awards Matrices'!$D$10</f>
        <v>0</v>
      </c>
      <c r="AQ63" s="1079">
        <f>AQ58*'DATA - Awards Matrices'!$E$10</f>
        <v>578200</v>
      </c>
      <c r="AR63" s="1079">
        <f>AR58*'DATA - Awards Matrices'!$F$10</f>
        <v>1254000</v>
      </c>
      <c r="AS63" s="1079">
        <f>AS58*'DATA - Awards Matrices'!$G$10</f>
        <v>0</v>
      </c>
      <c r="AT63" s="1079">
        <f>AT58*'DATA - Awards Matrices'!$H$10</f>
        <v>0</v>
      </c>
      <c r="AU63" s="1079">
        <f>AU58*'DATA - Awards Matrices'!$I$10</f>
        <v>0</v>
      </c>
      <c r="AV63" s="1079">
        <f>AV58*'DATA - Awards Matrices'!$J$10</f>
        <v>0</v>
      </c>
      <c r="AW63" s="1080">
        <f>AW58*'DATA - Awards Matrices'!$K$10</f>
        <v>0</v>
      </c>
      <c r="AX63" s="1081"/>
      <c r="AZ63" s="1195">
        <f>AZ58*'DATA - Awards Matrices'!$B$10</f>
        <v>0</v>
      </c>
      <c r="BA63" s="1196">
        <f>BA58*'DATA - Awards Matrices'!$C$10</f>
        <v>123420</v>
      </c>
      <c r="BB63" s="1196">
        <f>BB58*'DATA - Awards Matrices'!$D$10</f>
        <v>0</v>
      </c>
      <c r="BC63" s="1196">
        <f>BC58*'DATA - Awards Matrices'!$E$10</f>
        <v>679385</v>
      </c>
      <c r="BD63" s="1196">
        <f>BD58*'DATA - Awards Matrices'!$F$10</f>
        <v>1881000</v>
      </c>
      <c r="BE63" s="1196">
        <f>BE58*'DATA - Awards Matrices'!$G$10</f>
        <v>0</v>
      </c>
      <c r="BF63" s="1196">
        <f>BF58*'DATA - Awards Matrices'!$H$10</f>
        <v>0</v>
      </c>
      <c r="BG63" s="1196">
        <f>BG58*'DATA - Awards Matrices'!$I$10</f>
        <v>0</v>
      </c>
      <c r="BH63" s="1196">
        <f>BH58*'DATA - Awards Matrices'!$J$10</f>
        <v>0</v>
      </c>
      <c r="BI63" s="1197">
        <f>BI58*'DATA - Awards Matrices'!$K$10</f>
        <v>0</v>
      </c>
      <c r="BJ63" s="1198"/>
    </row>
    <row r="64" spans="1:103">
      <c r="A64" s="1488"/>
      <c r="B64" s="1266" t="s">
        <v>45</v>
      </c>
      <c r="C64" s="425" t="s">
        <v>91</v>
      </c>
      <c r="D64" s="12">
        <f>D59*'DATA - Awards Matrices'!$B$11</f>
        <v>0</v>
      </c>
      <c r="E64" s="12">
        <f>E59*'DATA - Awards Matrices'!$C$11</f>
        <v>83816</v>
      </c>
      <c r="F64" s="12">
        <f>F59*'DATA - Awards Matrices'!$D$11</f>
        <v>0</v>
      </c>
      <c r="G64" s="12">
        <f>G59*'DATA - Awards Matrices'!$E$11</f>
        <v>292040</v>
      </c>
      <c r="H64" s="12">
        <f>H59*'DATA - Awards Matrices'!$F$11</f>
        <v>714345</v>
      </c>
      <c r="I64" s="12">
        <f>I59*'DATA - Awards Matrices'!$G$11</f>
        <v>0</v>
      </c>
      <c r="J64" s="12">
        <f>J59*'DATA - Awards Matrices'!$H$11</f>
        <v>0</v>
      </c>
      <c r="K64" s="12">
        <f>K59*'DATA - Awards Matrices'!$I$11</f>
        <v>0</v>
      </c>
      <c r="L64" s="12">
        <f>L59*'DATA - Awards Matrices'!$J$11</f>
        <v>0</v>
      </c>
      <c r="M64" s="331">
        <f>M59*'DATA - Awards Matrices'!$K$11</f>
        <v>0</v>
      </c>
      <c r="N64" s="12"/>
      <c r="O64" s="12"/>
      <c r="P64" s="330">
        <f>P59*'DATA - Awards Matrices'!$B$11</f>
        <v>0</v>
      </c>
      <c r="Q64" s="12">
        <f>Q59*'DATA - Awards Matrices'!$C$11</f>
        <v>52385</v>
      </c>
      <c r="R64" s="12">
        <f>R59*'DATA - Awards Matrices'!$D$11</f>
        <v>0</v>
      </c>
      <c r="S64" s="12">
        <f>S59*'DATA - Awards Matrices'!$E$11</f>
        <v>208600</v>
      </c>
      <c r="T64" s="12">
        <f>T59*'DATA - Awards Matrices'!$F$11</f>
        <v>666722</v>
      </c>
      <c r="U64" s="12">
        <f>U59*'DATA - Awards Matrices'!$G$11</f>
        <v>0</v>
      </c>
      <c r="V64" s="12">
        <f>V59*'DATA - Awards Matrices'!$H$11</f>
        <v>0</v>
      </c>
      <c r="W64" s="12">
        <f>W59*'DATA - Awards Matrices'!$I$11</f>
        <v>0</v>
      </c>
      <c r="X64" s="12">
        <f>X59*'DATA - Awards Matrices'!$J$11</f>
        <v>0</v>
      </c>
      <c r="Y64" s="331">
        <f>Y59*'DATA - Awards Matrices'!$K$11</f>
        <v>0</v>
      </c>
      <c r="Z64" s="12"/>
      <c r="AA64" s="12"/>
      <c r="AB64" s="330">
        <f>AB59*'DATA - Awards Matrices'!$B$11</f>
        <v>0</v>
      </c>
      <c r="AC64" s="12">
        <f>AC59*'DATA - Awards Matrices'!$C$11</f>
        <v>0</v>
      </c>
      <c r="AD64" s="12">
        <f>AD59*'DATA - Awards Matrices'!$D$11</f>
        <v>0</v>
      </c>
      <c r="AE64" s="12">
        <f>AE59*'DATA - Awards Matrices'!$E$11</f>
        <v>354620</v>
      </c>
      <c r="AF64" s="12">
        <f>AF59*'DATA - Awards Matrices'!$F$11</f>
        <v>619099</v>
      </c>
      <c r="AG64" s="12">
        <f>AG59*'DATA - Awards Matrices'!$G$11</f>
        <v>0</v>
      </c>
      <c r="AH64" s="12">
        <f>AH59*'DATA - Awards Matrices'!$H$11</f>
        <v>0</v>
      </c>
      <c r="AI64" s="12">
        <f>AI59*'DATA - Awards Matrices'!$I$11</f>
        <v>0</v>
      </c>
      <c r="AJ64" s="12">
        <f>AJ59*'DATA - Awards Matrices'!$J$11</f>
        <v>0</v>
      </c>
      <c r="AK64" s="331">
        <f>AK59*'DATA - Awards Matrices'!$K$11</f>
        <v>0</v>
      </c>
      <c r="AL64" s="12"/>
      <c r="AM64" s="12"/>
      <c r="AN64" s="1078">
        <f>AN59*'DATA - Awards Matrices'!$B$11</f>
        <v>0</v>
      </c>
      <c r="AO64" s="1079">
        <f>AO59*'DATA - Awards Matrices'!$C$11</f>
        <v>10477</v>
      </c>
      <c r="AP64" s="1079">
        <f>AP59*'DATA - Awards Matrices'!$D$11</f>
        <v>0</v>
      </c>
      <c r="AQ64" s="1079">
        <f>AQ59*'DATA - Awards Matrices'!$E$11</f>
        <v>229460</v>
      </c>
      <c r="AR64" s="1079">
        <f>AR59*'DATA - Awards Matrices'!$F$11</f>
        <v>523853</v>
      </c>
      <c r="AS64" s="1079">
        <f>AS59*'DATA - Awards Matrices'!$G$11</f>
        <v>0</v>
      </c>
      <c r="AT64" s="1079">
        <f>AT59*'DATA - Awards Matrices'!$H$11</f>
        <v>0</v>
      </c>
      <c r="AU64" s="1079">
        <f>AU59*'DATA - Awards Matrices'!$I$11</f>
        <v>0</v>
      </c>
      <c r="AV64" s="1079">
        <f>AV59*'DATA - Awards Matrices'!$J$11</f>
        <v>0</v>
      </c>
      <c r="AW64" s="1080">
        <f>AW59*'DATA - Awards Matrices'!$K$11</f>
        <v>0</v>
      </c>
      <c r="AX64" s="1081"/>
      <c r="AZ64" s="1195">
        <f>AZ59*'DATA - Awards Matrices'!$B$11</f>
        <v>0</v>
      </c>
      <c r="BA64" s="1196">
        <f>BA59*'DATA - Awards Matrices'!$C$11</f>
        <v>20954</v>
      </c>
      <c r="BB64" s="1196">
        <f>BB59*'DATA - Awards Matrices'!$D$11</f>
        <v>0</v>
      </c>
      <c r="BC64" s="1196">
        <f>BC59*'DATA - Awards Matrices'!$E$11</f>
        <v>500640</v>
      </c>
      <c r="BD64" s="1196">
        <f>BD59*'DATA - Awards Matrices'!$F$11</f>
        <v>333361</v>
      </c>
      <c r="BE64" s="1196">
        <f>BE59*'DATA - Awards Matrices'!$G$11</f>
        <v>0</v>
      </c>
      <c r="BF64" s="1196">
        <f>BF59*'DATA - Awards Matrices'!$H$11</f>
        <v>0</v>
      </c>
      <c r="BG64" s="1196">
        <f>BG59*'DATA - Awards Matrices'!$I$11</f>
        <v>0</v>
      </c>
      <c r="BH64" s="1196">
        <f>BH59*'DATA - Awards Matrices'!$J$11</f>
        <v>0</v>
      </c>
      <c r="BI64" s="1197">
        <f>BI59*'DATA - Awards Matrices'!$K$11</f>
        <v>0</v>
      </c>
      <c r="BJ64" s="1198"/>
    </row>
    <row r="65" spans="1:76" ht="16" thickBot="1">
      <c r="A65" s="1489"/>
      <c r="B65" s="413" t="s">
        <v>45</v>
      </c>
      <c r="C65" s="426" t="s">
        <v>90</v>
      </c>
      <c r="D65" s="12">
        <f>D60*'DATA - Awards Matrices'!$B$12</f>
        <v>10469</v>
      </c>
      <c r="E65" s="12">
        <f>E60*'DATA - Awards Matrices'!$C$12</f>
        <v>92124</v>
      </c>
      <c r="F65" s="12">
        <f>F60*'DATA - Awards Matrices'!$D$12</f>
        <v>0</v>
      </c>
      <c r="G65" s="12">
        <f>G60*'DATA - Awards Matrices'!$E$12</f>
        <v>580830</v>
      </c>
      <c r="H65" s="12">
        <f>H60*'DATA - Awards Matrices'!$F$12</f>
        <v>628128</v>
      </c>
      <c r="I65" s="12">
        <f>I60*'DATA - Awards Matrices'!$G$12</f>
        <v>0</v>
      </c>
      <c r="J65" s="12">
        <f>J60*'DATA - Awards Matrices'!$H$12</f>
        <v>0</v>
      </c>
      <c r="K65" s="12">
        <f>K60*'DATA - Awards Matrices'!$I$12</f>
        <v>0</v>
      </c>
      <c r="L65" s="12">
        <f>L60*'DATA - Awards Matrices'!$J$12</f>
        <v>0</v>
      </c>
      <c r="M65" s="331">
        <f>M60*'DATA - Awards Matrices'!$K$12</f>
        <v>0</v>
      </c>
      <c r="N65" s="12" t="s">
        <v>277</v>
      </c>
      <c r="O65" s="12"/>
      <c r="P65" s="330">
        <f>P60*'DATA - Awards Matrices'!$B$12</f>
        <v>0</v>
      </c>
      <c r="Q65" s="12">
        <f>Q60*'DATA - Awards Matrices'!$C$12</f>
        <v>0</v>
      </c>
      <c r="R65" s="12">
        <f>R60*'DATA - Awards Matrices'!$D$12</f>
        <v>0</v>
      </c>
      <c r="S65" s="12">
        <f>S60*'DATA - Awards Matrices'!$E$12</f>
        <v>1559070</v>
      </c>
      <c r="T65" s="12">
        <f>T60*'DATA - Awards Matrices'!$F$12</f>
        <v>558336</v>
      </c>
      <c r="U65" s="12">
        <f>U60*'DATA - Awards Matrices'!$G$12</f>
        <v>0</v>
      </c>
      <c r="V65" s="12">
        <f>V60*'DATA - Awards Matrices'!$H$12</f>
        <v>0</v>
      </c>
      <c r="W65" s="12">
        <f>W60*'DATA - Awards Matrices'!$I$12</f>
        <v>0</v>
      </c>
      <c r="X65" s="12">
        <f>X60*'DATA - Awards Matrices'!$J$12</f>
        <v>0</v>
      </c>
      <c r="Y65" s="331">
        <f>Y60*'DATA - Awards Matrices'!$K$12</f>
        <v>0</v>
      </c>
      <c r="Z65" s="12" t="s">
        <v>277</v>
      </c>
      <c r="AA65" s="12"/>
      <c r="AB65" s="330">
        <f>AB60*'DATA - Awards Matrices'!$B$12</f>
        <v>0</v>
      </c>
      <c r="AC65" s="12">
        <f>AC60*'DATA - Awards Matrices'!$C$12</f>
        <v>0</v>
      </c>
      <c r="AD65" s="12">
        <f>AD60*'DATA - Awards Matrices'!$D$12</f>
        <v>0</v>
      </c>
      <c r="AE65" s="12">
        <f>AE60*'DATA - Awards Matrices'!$E$12</f>
        <v>1069950</v>
      </c>
      <c r="AF65" s="12">
        <f>AF60*'DATA - Awards Matrices'!$F$12</f>
        <v>628128</v>
      </c>
      <c r="AG65" s="12">
        <f>AG60*'DATA - Awards Matrices'!$G$12</f>
        <v>0</v>
      </c>
      <c r="AH65" s="12">
        <f>AH60*'DATA - Awards Matrices'!$H$12</f>
        <v>0</v>
      </c>
      <c r="AI65" s="12">
        <f>AI60*'DATA - Awards Matrices'!$I$12</f>
        <v>0</v>
      </c>
      <c r="AJ65" s="12">
        <f>AJ60*'DATA - Awards Matrices'!$J$12</f>
        <v>0</v>
      </c>
      <c r="AK65" s="331">
        <f>AK60*'DATA - Awards Matrices'!$K$12</f>
        <v>0</v>
      </c>
      <c r="AL65" s="12" t="s">
        <v>277</v>
      </c>
      <c r="AM65" s="12"/>
      <c r="AN65" s="1078">
        <f>AN60*'DATA - Awards Matrices'!$B$12</f>
        <v>0</v>
      </c>
      <c r="AO65" s="1079">
        <f>AO60*'DATA - Awards Matrices'!$C$12</f>
        <v>46062</v>
      </c>
      <c r="AP65" s="1079">
        <f>AP60*'DATA - Awards Matrices'!$D$12</f>
        <v>0</v>
      </c>
      <c r="AQ65" s="1079">
        <f>AQ60*'DATA - Awards Matrices'!$E$12</f>
        <v>641970</v>
      </c>
      <c r="AR65" s="1079">
        <f>AR60*'DATA - Awards Matrices'!$F$12</f>
        <v>907296</v>
      </c>
      <c r="AS65" s="1079">
        <f>AS60*'DATA - Awards Matrices'!$G$12</f>
        <v>0</v>
      </c>
      <c r="AT65" s="1079">
        <f>AT60*'DATA - Awards Matrices'!$H$12</f>
        <v>0</v>
      </c>
      <c r="AU65" s="1079">
        <f>AU60*'DATA - Awards Matrices'!$I$12</f>
        <v>0</v>
      </c>
      <c r="AV65" s="1079">
        <f>AV60*'DATA - Awards Matrices'!$J$12</f>
        <v>0</v>
      </c>
      <c r="AW65" s="1080">
        <f>AW60*'DATA - Awards Matrices'!$K$12</f>
        <v>0</v>
      </c>
      <c r="AX65" s="1081" t="s">
        <v>277</v>
      </c>
      <c r="AZ65" s="1195">
        <f>AZ60*'DATA - Awards Matrices'!$B$12</f>
        <v>0</v>
      </c>
      <c r="BA65" s="1196">
        <f>BA60*'DATA - Awards Matrices'!$C$12</f>
        <v>0</v>
      </c>
      <c r="BB65" s="1196">
        <f>BB60*'DATA - Awards Matrices'!$D$12</f>
        <v>0</v>
      </c>
      <c r="BC65" s="1196">
        <f>BC60*'DATA - Awards Matrices'!$E$12</f>
        <v>1100520</v>
      </c>
      <c r="BD65" s="1196">
        <f>BD60*'DATA - Awards Matrices'!$F$12</f>
        <v>418752</v>
      </c>
      <c r="BE65" s="1196">
        <f>BE60*'DATA - Awards Matrices'!$G$12</f>
        <v>0</v>
      </c>
      <c r="BF65" s="1196">
        <f>BF60*'DATA - Awards Matrices'!$H$12</f>
        <v>0</v>
      </c>
      <c r="BG65" s="1196">
        <f>BG60*'DATA - Awards Matrices'!$I$12</f>
        <v>0</v>
      </c>
      <c r="BH65" s="1196">
        <f>BH60*'DATA - Awards Matrices'!$J$12</f>
        <v>0</v>
      </c>
      <c r="BI65" s="1197">
        <f>BI60*'DATA - Awards Matrices'!$K$12</f>
        <v>0</v>
      </c>
      <c r="BJ65" s="1198" t="s">
        <v>277</v>
      </c>
    </row>
    <row r="66" spans="1:76" ht="33" thickBot="1">
      <c r="A66" s="455" t="s">
        <v>272</v>
      </c>
      <c r="B66" s="413" t="str">
        <f>B60</f>
        <v>NNMC</v>
      </c>
      <c r="C66" s="414"/>
      <c r="D66" s="334">
        <f t="shared" ref="D66:M66" si="55">SUM(D63:D65)</f>
        <v>10469</v>
      </c>
      <c r="E66" s="335">
        <f t="shared" si="55"/>
        <v>197720</v>
      </c>
      <c r="F66" s="335">
        <f t="shared" si="55"/>
        <v>0</v>
      </c>
      <c r="G66" s="335">
        <f t="shared" si="55"/>
        <v>1451070</v>
      </c>
      <c r="H66" s="335">
        <f t="shared" si="55"/>
        <v>2431473</v>
      </c>
      <c r="I66" s="335">
        <f t="shared" si="55"/>
        <v>0</v>
      </c>
      <c r="J66" s="335">
        <f t="shared" si="55"/>
        <v>0</v>
      </c>
      <c r="K66" s="335">
        <f t="shared" si="55"/>
        <v>0</v>
      </c>
      <c r="L66" s="335">
        <f t="shared" si="55"/>
        <v>0</v>
      </c>
      <c r="M66" s="336">
        <f t="shared" si="55"/>
        <v>0</v>
      </c>
      <c r="N66" s="415">
        <f>SUM(D66:M66)/'DATA - Awards Matrices'!$L$17</f>
        <v>1013.0338525544191</v>
      </c>
      <c r="O66" s="415"/>
      <c r="P66" s="334">
        <f t="shared" ref="P66:Y66" si="56">SUM(P63:P65)</f>
        <v>0</v>
      </c>
      <c r="Q66" s="335">
        <f t="shared" si="56"/>
        <v>88685</v>
      </c>
      <c r="R66" s="335">
        <f t="shared" si="56"/>
        <v>0</v>
      </c>
      <c r="S66" s="335">
        <f t="shared" si="56"/>
        <v>2418145</v>
      </c>
      <c r="T66" s="335">
        <f t="shared" si="56"/>
        <v>2413058</v>
      </c>
      <c r="U66" s="335">
        <f t="shared" si="56"/>
        <v>0</v>
      </c>
      <c r="V66" s="335">
        <f t="shared" si="56"/>
        <v>0</v>
      </c>
      <c r="W66" s="335">
        <f t="shared" si="56"/>
        <v>0</v>
      </c>
      <c r="X66" s="335">
        <f t="shared" si="56"/>
        <v>0</v>
      </c>
      <c r="Y66" s="336">
        <f t="shared" si="56"/>
        <v>0</v>
      </c>
      <c r="Z66" s="415">
        <f>SUM(P66:Y66)/'DATA - Awards Matrices'!$L$17</f>
        <v>1218.3670538124366</v>
      </c>
      <c r="AA66" s="415"/>
      <c r="AB66" s="334">
        <f t="shared" ref="AB66:AK66" si="57">SUM(AB63:AB65)</f>
        <v>0</v>
      </c>
      <c r="AC66" s="335">
        <f t="shared" si="57"/>
        <v>36300</v>
      </c>
      <c r="AD66" s="335">
        <f t="shared" si="57"/>
        <v>0</v>
      </c>
      <c r="AE66" s="335">
        <f t="shared" si="57"/>
        <v>2089500</v>
      </c>
      <c r="AF66" s="335">
        <f t="shared" si="57"/>
        <v>2864227</v>
      </c>
      <c r="AG66" s="335">
        <f t="shared" si="57"/>
        <v>0</v>
      </c>
      <c r="AH66" s="335">
        <f t="shared" si="57"/>
        <v>0</v>
      </c>
      <c r="AI66" s="335">
        <f t="shared" si="57"/>
        <v>0</v>
      </c>
      <c r="AJ66" s="335">
        <f t="shared" si="57"/>
        <v>0</v>
      </c>
      <c r="AK66" s="336">
        <f t="shared" si="57"/>
        <v>0</v>
      </c>
      <c r="AL66" s="415">
        <f>SUM(AB66:AK66)/'DATA - Awards Matrices'!$L$17</f>
        <v>1235.7363611599515</v>
      </c>
      <c r="AM66" s="415"/>
      <c r="AN66" s="1085">
        <f t="shared" ref="AN66:AW66" si="58">SUM(AN63:AN65)</f>
        <v>0</v>
      </c>
      <c r="AO66" s="1086">
        <f t="shared" si="58"/>
        <v>172699</v>
      </c>
      <c r="AP66" s="1086">
        <f t="shared" si="58"/>
        <v>0</v>
      </c>
      <c r="AQ66" s="1086">
        <f t="shared" si="58"/>
        <v>1449630</v>
      </c>
      <c r="AR66" s="1086">
        <f t="shared" si="58"/>
        <v>2685149</v>
      </c>
      <c r="AS66" s="1086">
        <f t="shared" si="58"/>
        <v>0</v>
      </c>
      <c r="AT66" s="1086">
        <f t="shared" si="58"/>
        <v>0</v>
      </c>
      <c r="AU66" s="1086">
        <f t="shared" si="58"/>
        <v>0</v>
      </c>
      <c r="AV66" s="1086">
        <f t="shared" si="58"/>
        <v>0</v>
      </c>
      <c r="AW66" s="1087">
        <f t="shared" si="58"/>
        <v>0</v>
      </c>
      <c r="AX66" s="1088">
        <f>SUM(AN66:AW66)/'DATA - Awards Matrices'!$L$17</f>
        <v>1066.7090958619153</v>
      </c>
      <c r="AZ66" s="1202">
        <f t="shared" ref="AZ66:BI66" si="59">SUM(AZ63:AZ65)</f>
        <v>0</v>
      </c>
      <c r="BA66" s="1203">
        <f t="shared" si="59"/>
        <v>144374</v>
      </c>
      <c r="BB66" s="1203">
        <f t="shared" si="59"/>
        <v>0</v>
      </c>
      <c r="BC66" s="1203">
        <f t="shared" si="59"/>
        <v>2280545</v>
      </c>
      <c r="BD66" s="1203">
        <f t="shared" si="59"/>
        <v>2633113</v>
      </c>
      <c r="BE66" s="1203">
        <f t="shared" si="59"/>
        <v>0</v>
      </c>
      <c r="BF66" s="1203">
        <f t="shared" si="59"/>
        <v>0</v>
      </c>
      <c r="BG66" s="1203">
        <f t="shared" si="59"/>
        <v>0</v>
      </c>
      <c r="BH66" s="1203">
        <f t="shared" si="59"/>
        <v>0</v>
      </c>
      <c r="BI66" s="1204">
        <f t="shared" si="59"/>
        <v>0</v>
      </c>
      <c r="BJ66" s="1205">
        <f>SUM(AZ66:BI66)/'DATA - Awards Matrices'!$L$17</f>
        <v>1252.5772021495259</v>
      </c>
      <c r="BO66" s="1329">
        <f>SUM(P66:Y66)</f>
        <v>4919888</v>
      </c>
      <c r="BP66" s="1329">
        <f>SUM(AB66:AK66)</f>
        <v>4990027</v>
      </c>
      <c r="BQ66" s="1330">
        <f>SUM(AN66:AW66)</f>
        <v>4307478</v>
      </c>
      <c r="BR66" s="1329">
        <f>SUM(AZ66:BI66)</f>
        <v>5058032</v>
      </c>
      <c r="BS66" s="1329">
        <f>AVERAGE(BO66:BQ66)</f>
        <v>4739131</v>
      </c>
      <c r="BT66" s="1330">
        <f>AVERAGE(BP66:BR66)</f>
        <v>4785179</v>
      </c>
    </row>
    <row r="67" spans="1:76" ht="51.75" customHeight="1" thickBot="1">
      <c r="A67" s="428"/>
      <c r="B67" s="429"/>
      <c r="C67" s="430"/>
      <c r="D67" s="431"/>
      <c r="E67" s="432"/>
      <c r="F67" s="432"/>
      <c r="G67" s="432"/>
      <c r="H67" s="432"/>
      <c r="I67" s="432"/>
      <c r="J67" s="432"/>
      <c r="K67" s="432"/>
      <c r="L67" s="432"/>
      <c r="M67" s="433"/>
      <c r="N67" s="434"/>
      <c r="O67" s="434"/>
      <c r="P67" s="431"/>
      <c r="Q67" s="432"/>
      <c r="R67" s="432"/>
      <c r="S67" s="432"/>
      <c r="T67" s="432"/>
      <c r="U67" s="432"/>
      <c r="V67" s="432"/>
      <c r="W67" s="432"/>
      <c r="X67" s="432"/>
      <c r="Y67" s="433"/>
      <c r="Z67" s="434"/>
      <c r="AA67" s="434"/>
      <c r="AB67" s="431"/>
      <c r="AC67" s="432"/>
      <c r="AD67" s="432"/>
      <c r="AE67" s="432"/>
      <c r="AF67" s="432"/>
      <c r="AG67" s="432"/>
      <c r="AH67" s="432"/>
      <c r="AI67" s="432"/>
      <c r="AJ67" s="432"/>
      <c r="AK67" s="433"/>
      <c r="AL67" s="434"/>
      <c r="AM67" s="434"/>
      <c r="AN67" s="1089"/>
      <c r="AO67" s="1090"/>
      <c r="AP67" s="1090"/>
      <c r="AQ67" s="1090"/>
      <c r="AR67" s="1090"/>
      <c r="AS67" s="1090"/>
      <c r="AT67" s="1090"/>
      <c r="AU67" s="1090"/>
      <c r="AV67" s="1090"/>
      <c r="AW67" s="1091"/>
      <c r="AX67" s="1092"/>
      <c r="AZ67" s="1206"/>
      <c r="BA67" s="1207"/>
      <c r="BB67" s="1207"/>
      <c r="BC67" s="1207"/>
      <c r="BD67" s="1207"/>
      <c r="BE67" s="1207"/>
      <c r="BF67" s="1207"/>
      <c r="BG67" s="1207"/>
      <c r="BH67" s="1207"/>
      <c r="BI67" s="1208"/>
      <c r="BJ67" s="1209"/>
    </row>
    <row r="68" spans="1:76" ht="15" customHeight="1">
      <c r="A68" s="1487" t="s">
        <v>270</v>
      </c>
      <c r="B68" s="274" t="str">
        <f>'RAW DATA-Awards'!B25</f>
        <v>WNMU</v>
      </c>
      <c r="C68" s="424" t="str">
        <f>'RAW DATA-Awards'!C25</f>
        <v>1</v>
      </c>
      <c r="D68" s="407">
        <f>'RAW DATA-Awards'!D25</f>
        <v>0</v>
      </c>
      <c r="E68" s="408">
        <f>'RAW DATA-Awards'!E25</f>
        <v>11</v>
      </c>
      <c r="F68" s="408">
        <f>'RAW DATA-Awards'!F25</f>
        <v>0</v>
      </c>
      <c r="G68" s="408">
        <f>'RAW DATA-Awards'!G25</f>
        <v>53</v>
      </c>
      <c r="H68" s="408">
        <f>'RAW DATA-Awards'!H25</f>
        <v>180</v>
      </c>
      <c r="I68" s="408">
        <f>'RAW DATA-Awards'!I25</f>
        <v>97</v>
      </c>
      <c r="J68" s="408">
        <f>'RAW DATA-Awards'!J25</f>
        <v>0</v>
      </c>
      <c r="K68" s="408">
        <f>'RAW DATA-Awards'!K25</f>
        <v>0</v>
      </c>
      <c r="L68" s="408">
        <f>'RAW DATA-Awards'!L25</f>
        <v>28</v>
      </c>
      <c r="M68" s="409">
        <f>'RAW DATA-Awards'!M25</f>
        <v>0</v>
      </c>
      <c r="N68" s="408"/>
      <c r="O68" s="408"/>
      <c r="P68" s="407">
        <f>'RAW DATA-Awards'!N25</f>
        <v>0</v>
      </c>
      <c r="Q68" s="408">
        <f>'RAW DATA-Awards'!O25</f>
        <v>10</v>
      </c>
      <c r="R68" s="408">
        <f>'RAW DATA-Awards'!P25</f>
        <v>0</v>
      </c>
      <c r="S68" s="408">
        <f>'RAW DATA-Awards'!Q25</f>
        <v>47</v>
      </c>
      <c r="T68" s="408">
        <f>'RAW DATA-Awards'!R25</f>
        <v>189</v>
      </c>
      <c r="U68" s="408">
        <f>'RAW DATA-Awards'!S25</f>
        <v>258</v>
      </c>
      <c r="V68" s="408">
        <f>'RAW DATA-Awards'!T25</f>
        <v>0</v>
      </c>
      <c r="W68" s="408">
        <f>'RAW DATA-Awards'!U25</f>
        <v>0</v>
      </c>
      <c r="X68" s="408">
        <f>'RAW DATA-Awards'!V25</f>
        <v>45</v>
      </c>
      <c r="Y68" s="409">
        <f>'RAW DATA-Awards'!W25</f>
        <v>0</v>
      </c>
      <c r="Z68" s="408"/>
      <c r="AA68" s="408"/>
      <c r="AB68" s="407">
        <f>'RAW DATA-Awards'!X25</f>
        <v>0</v>
      </c>
      <c r="AC68" s="408">
        <f>'RAW DATA-Awards'!Y25</f>
        <v>7</v>
      </c>
      <c r="AD68" s="408">
        <f>'RAW DATA-Awards'!Z25</f>
        <v>0</v>
      </c>
      <c r="AE68" s="408">
        <f>'RAW DATA-Awards'!AA25</f>
        <v>60</v>
      </c>
      <c r="AF68" s="408">
        <f>'RAW DATA-Awards'!AB25</f>
        <v>182</v>
      </c>
      <c r="AG68" s="408">
        <f>'RAW DATA-Awards'!AC25</f>
        <v>229</v>
      </c>
      <c r="AH68" s="408">
        <f>'RAW DATA-Awards'!AD25</f>
        <v>0</v>
      </c>
      <c r="AI68" s="408">
        <f>'RAW DATA-Awards'!AE25</f>
        <v>0</v>
      </c>
      <c r="AJ68" s="408">
        <f>'RAW DATA-Awards'!AF25</f>
        <v>30</v>
      </c>
      <c r="AK68" s="409">
        <f>'RAW DATA-Awards'!AG25</f>
        <v>0</v>
      </c>
      <c r="AL68" s="408"/>
      <c r="AM68" s="408"/>
      <c r="AN68" s="1074">
        <f>'RAW DATA-Awards'!AH25</f>
        <v>0</v>
      </c>
      <c r="AO68" s="1075">
        <f>'RAW DATA-Awards'!AI25</f>
        <v>6</v>
      </c>
      <c r="AP68" s="1075">
        <f>'RAW DATA-Awards'!AJ25</f>
        <v>0</v>
      </c>
      <c r="AQ68" s="1075">
        <f>'RAW DATA-Awards'!AK25</f>
        <v>54</v>
      </c>
      <c r="AR68" s="1075">
        <f>'RAW DATA-Awards'!AL25</f>
        <v>175</v>
      </c>
      <c r="AS68" s="1075">
        <f>'RAW DATA-Awards'!AM25</f>
        <v>250</v>
      </c>
      <c r="AT68" s="1075">
        <f>'RAW DATA-Awards'!AN25</f>
        <v>0</v>
      </c>
      <c r="AU68" s="1075">
        <f>'RAW DATA-Awards'!AO25</f>
        <v>0</v>
      </c>
      <c r="AV68" s="1075">
        <f>'RAW DATA-Awards'!AP25</f>
        <v>25</v>
      </c>
      <c r="AW68" s="1076">
        <f>'RAW DATA-Awards'!AQ25</f>
        <v>0</v>
      </c>
      <c r="AX68" s="1077"/>
      <c r="AZ68" s="1191">
        <f>'RAW DATA-Awards'!AR25</f>
        <v>0</v>
      </c>
      <c r="BA68" s="1192">
        <f>'RAW DATA-Awards'!AS25</f>
        <v>9</v>
      </c>
      <c r="BB68" s="1192">
        <f>'RAW DATA-Awards'!AT25</f>
        <v>0</v>
      </c>
      <c r="BC68" s="1192">
        <f>'RAW DATA-Awards'!AU25</f>
        <v>52</v>
      </c>
      <c r="BD68" s="1192">
        <f>'RAW DATA-Awards'!AV25</f>
        <v>154</v>
      </c>
      <c r="BE68" s="1192">
        <f>'RAW DATA-Awards'!AW25</f>
        <v>249</v>
      </c>
      <c r="BF68" s="1192">
        <f>'RAW DATA-Awards'!AX25</f>
        <v>0</v>
      </c>
      <c r="BG68" s="1192">
        <f>'RAW DATA-Awards'!AY25</f>
        <v>0</v>
      </c>
      <c r="BH68" s="1192">
        <f>'RAW DATA-Awards'!AZ25</f>
        <v>46</v>
      </c>
      <c r="BI68" s="1193">
        <f>'RAW DATA-Awards'!BA25</f>
        <v>0</v>
      </c>
      <c r="BJ68" s="1194"/>
      <c r="BO68" s="1328">
        <f>AZ68*'DATA - Awards Matrices'!B$10</f>
        <v>0</v>
      </c>
      <c r="BP68" s="1328">
        <f>BA68*'DATA - Awards Matrices'!C$10</f>
        <v>65340</v>
      </c>
      <c r="BQ68" s="1328">
        <f>BB68*'DATA - Awards Matrices'!D$10</f>
        <v>0</v>
      </c>
      <c r="BR68" s="1328">
        <f>BC68*'DATA - Awards Matrices'!E$10</f>
        <v>751660</v>
      </c>
      <c r="BS68" s="1328">
        <f>BD68*'DATA - Awards Matrices'!F$10</f>
        <v>5082000</v>
      </c>
      <c r="BT68" s="1328">
        <f>BE68*'DATA - Awards Matrices'!G$10</f>
        <v>8189112</v>
      </c>
      <c r="BU68" s="1328">
        <f>BF68*'DATA - Awards Matrices'!H$10</f>
        <v>0</v>
      </c>
      <c r="BV68" s="1328">
        <f>BG68*'DATA - Awards Matrices'!I$10</f>
        <v>0</v>
      </c>
      <c r="BW68" s="1328">
        <f>BH68*'DATA - Awards Matrices'!J$10</f>
        <v>359674</v>
      </c>
      <c r="BX68" s="1328">
        <f>BI68*'DATA - Awards Matrices'!K$10</f>
        <v>0</v>
      </c>
    </row>
    <row r="69" spans="1:76">
      <c r="A69" s="1488"/>
      <c r="B69" s="1266" t="str">
        <f>'RAW DATA-Awards'!B26</f>
        <v>WNMU</v>
      </c>
      <c r="C69" s="425" t="str">
        <f>'RAW DATA-Awards'!C26</f>
        <v>2</v>
      </c>
      <c r="D69" s="330">
        <f>'RAW DATA-Awards'!D26</f>
        <v>0</v>
      </c>
      <c r="E69" s="12">
        <f>'RAW DATA-Awards'!E26</f>
        <v>7</v>
      </c>
      <c r="F69" s="12">
        <f>'RAW DATA-Awards'!F26</f>
        <v>0</v>
      </c>
      <c r="G69" s="12">
        <f>'RAW DATA-Awards'!G26</f>
        <v>7</v>
      </c>
      <c r="H69" s="12">
        <f>'RAW DATA-Awards'!H26</f>
        <v>90</v>
      </c>
      <c r="I69" s="12">
        <f>'RAW DATA-Awards'!I26</f>
        <v>125</v>
      </c>
      <c r="J69" s="12">
        <f>'RAW DATA-Awards'!J26</f>
        <v>0</v>
      </c>
      <c r="K69" s="12">
        <f>'RAW DATA-Awards'!K26</f>
        <v>0</v>
      </c>
      <c r="L69" s="12">
        <f>'RAW DATA-Awards'!L26</f>
        <v>4</v>
      </c>
      <c r="M69" s="331">
        <f>'RAW DATA-Awards'!M26</f>
        <v>0</v>
      </c>
      <c r="N69" s="12"/>
      <c r="O69" s="12"/>
      <c r="P69" s="330">
        <f>'RAW DATA-Awards'!N26</f>
        <v>0</v>
      </c>
      <c r="Q69" s="12">
        <f>'RAW DATA-Awards'!O26</f>
        <v>7</v>
      </c>
      <c r="R69" s="12">
        <f>'RAW DATA-Awards'!P26</f>
        <v>0</v>
      </c>
      <c r="S69" s="12">
        <f>'RAW DATA-Awards'!Q26</f>
        <v>16</v>
      </c>
      <c r="T69" s="12">
        <f>'RAW DATA-Awards'!R26</f>
        <v>75</v>
      </c>
      <c r="U69" s="12">
        <f>'RAW DATA-Awards'!S26</f>
        <v>0</v>
      </c>
      <c r="V69" s="12">
        <f>'RAW DATA-Awards'!T26</f>
        <v>0</v>
      </c>
      <c r="W69" s="12">
        <f>'RAW DATA-Awards'!U26</f>
        <v>0</v>
      </c>
      <c r="X69" s="12">
        <f>'RAW DATA-Awards'!V26</f>
        <v>3</v>
      </c>
      <c r="Y69" s="331">
        <f>'RAW DATA-Awards'!W26</f>
        <v>0</v>
      </c>
      <c r="Z69" s="12"/>
      <c r="AA69" s="12"/>
      <c r="AB69" s="330">
        <f>'RAW DATA-Awards'!X26</f>
        <v>0</v>
      </c>
      <c r="AC69" s="12">
        <f>'RAW DATA-Awards'!Y26</f>
        <v>7</v>
      </c>
      <c r="AD69" s="12">
        <f>'RAW DATA-Awards'!Z26</f>
        <v>0</v>
      </c>
      <c r="AE69" s="12">
        <f>'RAW DATA-Awards'!AA26</f>
        <v>13</v>
      </c>
      <c r="AF69" s="12">
        <f>'RAW DATA-Awards'!AB26</f>
        <v>62</v>
      </c>
      <c r="AG69" s="12">
        <f>'RAW DATA-Awards'!AC26</f>
        <v>0</v>
      </c>
      <c r="AH69" s="12">
        <f>'RAW DATA-Awards'!AD26</f>
        <v>0</v>
      </c>
      <c r="AI69" s="12">
        <f>'RAW DATA-Awards'!AE26</f>
        <v>0</v>
      </c>
      <c r="AJ69" s="12">
        <f>'RAW DATA-Awards'!AF26</f>
        <v>3</v>
      </c>
      <c r="AK69" s="331">
        <f>'RAW DATA-Awards'!AG26</f>
        <v>0</v>
      </c>
      <c r="AL69" s="12"/>
      <c r="AM69" s="12"/>
      <c r="AN69" s="1078">
        <f>'RAW DATA-Awards'!AH26</f>
        <v>0</v>
      </c>
      <c r="AO69" s="1079">
        <f>'RAW DATA-Awards'!AI26</f>
        <v>5</v>
      </c>
      <c r="AP69" s="1079">
        <f>'RAW DATA-Awards'!AJ26</f>
        <v>0</v>
      </c>
      <c r="AQ69" s="1079">
        <f>'RAW DATA-Awards'!AK26</f>
        <v>10</v>
      </c>
      <c r="AR69" s="1079">
        <f>'RAW DATA-Awards'!AL26</f>
        <v>72</v>
      </c>
      <c r="AS69" s="1079">
        <f>'RAW DATA-Awards'!AM26</f>
        <v>0</v>
      </c>
      <c r="AT69" s="1079">
        <f>'RAW DATA-Awards'!AN26</f>
        <v>0</v>
      </c>
      <c r="AU69" s="1079">
        <f>'RAW DATA-Awards'!AO26</f>
        <v>0</v>
      </c>
      <c r="AV69" s="1079">
        <f>'RAW DATA-Awards'!AP26</f>
        <v>2</v>
      </c>
      <c r="AW69" s="1080">
        <f>'RAW DATA-Awards'!AQ26</f>
        <v>0</v>
      </c>
      <c r="AX69" s="1081"/>
      <c r="AZ69" s="1195">
        <f>'RAW DATA-Awards'!AR26</f>
        <v>0</v>
      </c>
      <c r="BA69" s="1196">
        <f>'RAW DATA-Awards'!AS26</f>
        <v>9</v>
      </c>
      <c r="BB69" s="1196">
        <f>'RAW DATA-Awards'!AT26</f>
        <v>0</v>
      </c>
      <c r="BC69" s="1196">
        <f>'RAW DATA-Awards'!AU26</f>
        <v>6</v>
      </c>
      <c r="BD69" s="1196">
        <f>'RAW DATA-Awards'!AV26</f>
        <v>67</v>
      </c>
      <c r="BE69" s="1196">
        <f>'RAW DATA-Awards'!AW26</f>
        <v>4</v>
      </c>
      <c r="BF69" s="1196">
        <f>'RAW DATA-Awards'!AX26</f>
        <v>0</v>
      </c>
      <c r="BG69" s="1196">
        <f>'RAW DATA-Awards'!AY26</f>
        <v>0</v>
      </c>
      <c r="BH69" s="1196">
        <f>'RAW DATA-Awards'!AZ26</f>
        <v>0</v>
      </c>
      <c r="BI69" s="1197">
        <f>'RAW DATA-Awards'!BA26</f>
        <v>0</v>
      </c>
      <c r="BJ69" s="1198"/>
      <c r="BO69" s="1328">
        <f>AZ69*'DATA - Awards Matrices'!B$11</f>
        <v>0</v>
      </c>
      <c r="BP69" s="1328">
        <f>BA69*'DATA - Awards Matrices'!C$11</f>
        <v>94293</v>
      </c>
      <c r="BQ69" s="1328">
        <f>BB69*'DATA - Awards Matrices'!D$11</f>
        <v>0</v>
      </c>
      <c r="BR69" s="1328">
        <f>BC69*'DATA - Awards Matrices'!E$11</f>
        <v>125160</v>
      </c>
      <c r="BS69" s="1328">
        <f>BD69*'DATA - Awards Matrices'!F$11</f>
        <v>3190741</v>
      </c>
      <c r="BT69" s="1328">
        <f>BE69*'DATA - Awards Matrices'!G$11</f>
        <v>189844</v>
      </c>
      <c r="BU69" s="1328">
        <f>BF69*'DATA - Awards Matrices'!H$11</f>
        <v>0</v>
      </c>
      <c r="BV69" s="1328">
        <f>BG69*'DATA - Awards Matrices'!I$11</f>
        <v>0</v>
      </c>
      <c r="BW69" s="1328">
        <f>BH69*'DATA - Awards Matrices'!J$11</f>
        <v>0</v>
      </c>
      <c r="BX69" s="1328">
        <f>BI69*'DATA - Awards Matrices'!K$11</f>
        <v>0</v>
      </c>
    </row>
    <row r="70" spans="1:76" ht="16" thickBot="1">
      <c r="A70" s="1488"/>
      <c r="B70" s="1266" t="str">
        <f>'RAW DATA-Awards'!B27</f>
        <v>WNMU</v>
      </c>
      <c r="C70" s="425" t="str">
        <f>'RAW DATA-Awards'!C27</f>
        <v>3</v>
      </c>
      <c r="D70" s="330">
        <f>'RAW DATA-Awards'!D27</f>
        <v>5</v>
      </c>
      <c r="E70" s="12">
        <f>'RAW DATA-Awards'!E27</f>
        <v>0</v>
      </c>
      <c r="F70" s="12">
        <f>'RAW DATA-Awards'!F27</f>
        <v>0</v>
      </c>
      <c r="G70" s="12">
        <f>'RAW DATA-Awards'!G27</f>
        <v>40</v>
      </c>
      <c r="H70" s="12">
        <f>'RAW DATA-Awards'!H27</f>
        <v>7</v>
      </c>
      <c r="I70" s="12">
        <f>'RAW DATA-Awards'!I27</f>
        <v>0</v>
      </c>
      <c r="J70" s="12">
        <f>'RAW DATA-Awards'!J27</f>
        <v>0</v>
      </c>
      <c r="K70" s="12">
        <f>'RAW DATA-Awards'!K27</f>
        <v>0</v>
      </c>
      <c r="L70" s="12">
        <f>'RAW DATA-Awards'!L27</f>
        <v>0</v>
      </c>
      <c r="M70" s="331">
        <f>'RAW DATA-Awards'!M27</f>
        <v>0</v>
      </c>
      <c r="N70" s="12" t="s">
        <v>276</v>
      </c>
      <c r="O70" s="12"/>
      <c r="P70" s="330">
        <f>'RAW DATA-Awards'!N27</f>
        <v>6</v>
      </c>
      <c r="Q70" s="12">
        <f>'RAW DATA-Awards'!O27</f>
        <v>1</v>
      </c>
      <c r="R70" s="12">
        <f>'RAW DATA-Awards'!P27</f>
        <v>0</v>
      </c>
      <c r="S70" s="12">
        <f>'RAW DATA-Awards'!Q27</f>
        <v>30</v>
      </c>
      <c r="T70" s="12">
        <f>'RAW DATA-Awards'!R27</f>
        <v>9</v>
      </c>
      <c r="U70" s="12">
        <f>'RAW DATA-Awards'!S27</f>
        <v>0</v>
      </c>
      <c r="V70" s="12">
        <f>'RAW DATA-Awards'!T27</f>
        <v>0</v>
      </c>
      <c r="W70" s="12">
        <f>'RAW DATA-Awards'!U27</f>
        <v>0</v>
      </c>
      <c r="X70" s="12">
        <f>'RAW DATA-Awards'!V27</f>
        <v>0</v>
      </c>
      <c r="Y70" s="331">
        <f>'RAW DATA-Awards'!W27</f>
        <v>0</v>
      </c>
      <c r="Z70" s="12" t="s">
        <v>276</v>
      </c>
      <c r="AA70" s="12"/>
      <c r="AB70" s="330">
        <f>'RAW DATA-Awards'!X27</f>
        <v>3</v>
      </c>
      <c r="AC70" s="12">
        <f>'RAW DATA-Awards'!Y27</f>
        <v>1</v>
      </c>
      <c r="AD70" s="12">
        <f>'RAW DATA-Awards'!Z27</f>
        <v>0</v>
      </c>
      <c r="AE70" s="12">
        <f>'RAW DATA-Awards'!AA27</f>
        <v>21</v>
      </c>
      <c r="AF70" s="12">
        <f>'RAW DATA-Awards'!AB27</f>
        <v>2</v>
      </c>
      <c r="AG70" s="12">
        <f>'RAW DATA-Awards'!AC27</f>
        <v>0</v>
      </c>
      <c r="AH70" s="12">
        <f>'RAW DATA-Awards'!AD27</f>
        <v>0</v>
      </c>
      <c r="AI70" s="12">
        <f>'RAW DATA-Awards'!AE27</f>
        <v>0</v>
      </c>
      <c r="AJ70" s="12">
        <f>'RAW DATA-Awards'!AF27</f>
        <v>0</v>
      </c>
      <c r="AK70" s="331">
        <f>'RAW DATA-Awards'!AG27</f>
        <v>0</v>
      </c>
      <c r="AL70" s="12" t="s">
        <v>276</v>
      </c>
      <c r="AM70" s="12"/>
      <c r="AN70" s="1078">
        <f>'RAW DATA-Awards'!AH27</f>
        <v>8</v>
      </c>
      <c r="AO70" s="1079">
        <f>'RAW DATA-Awards'!AI27</f>
        <v>2</v>
      </c>
      <c r="AP70" s="1079">
        <f>'RAW DATA-Awards'!AJ27</f>
        <v>0</v>
      </c>
      <c r="AQ70" s="1079">
        <f>'RAW DATA-Awards'!AK27</f>
        <v>7</v>
      </c>
      <c r="AR70" s="1079">
        <f>'RAW DATA-Awards'!AL27</f>
        <v>2</v>
      </c>
      <c r="AS70" s="1079">
        <f>'RAW DATA-Awards'!AM27</f>
        <v>0</v>
      </c>
      <c r="AT70" s="1079">
        <f>'RAW DATA-Awards'!AN27</f>
        <v>0</v>
      </c>
      <c r="AU70" s="1079">
        <f>'RAW DATA-Awards'!AO27</f>
        <v>0</v>
      </c>
      <c r="AV70" s="1079">
        <f>'RAW DATA-Awards'!AP27</f>
        <v>0</v>
      </c>
      <c r="AW70" s="1080">
        <f>'RAW DATA-Awards'!AQ27</f>
        <v>0</v>
      </c>
      <c r="AX70" s="1081" t="s">
        <v>276</v>
      </c>
      <c r="AZ70" s="1195">
        <f>'RAW DATA-Awards'!AR27</f>
        <v>9</v>
      </c>
      <c r="BA70" s="1196">
        <f>'RAW DATA-Awards'!AS27</f>
        <v>1</v>
      </c>
      <c r="BB70" s="1196">
        <f>'RAW DATA-Awards'!AT27</f>
        <v>0</v>
      </c>
      <c r="BC70" s="1196">
        <f>'RAW DATA-Awards'!AU27</f>
        <v>14</v>
      </c>
      <c r="BD70" s="1196">
        <f>'RAW DATA-Awards'!AV27</f>
        <v>4</v>
      </c>
      <c r="BE70" s="1196">
        <f>'RAW DATA-Awards'!AW27</f>
        <v>0</v>
      </c>
      <c r="BF70" s="1196">
        <f>'RAW DATA-Awards'!AX27</f>
        <v>0</v>
      </c>
      <c r="BG70" s="1196">
        <f>'RAW DATA-Awards'!AY27</f>
        <v>0</v>
      </c>
      <c r="BH70" s="1196">
        <f>'RAW DATA-Awards'!AZ27</f>
        <v>0</v>
      </c>
      <c r="BI70" s="1197">
        <f>'RAW DATA-Awards'!BA27</f>
        <v>0</v>
      </c>
      <c r="BJ70" s="1198" t="s">
        <v>276</v>
      </c>
      <c r="BO70" s="1328">
        <f>AZ70*'DATA - Awards Matrices'!B$12</f>
        <v>94221</v>
      </c>
      <c r="BP70" s="1328">
        <f>BA70*'DATA - Awards Matrices'!C$12</f>
        <v>15354</v>
      </c>
      <c r="BQ70" s="1328">
        <f>BB70*'DATA - Awards Matrices'!D$12</f>
        <v>0</v>
      </c>
      <c r="BR70" s="1328">
        <f>BC70*'DATA - Awards Matrices'!E$12</f>
        <v>427980</v>
      </c>
      <c r="BS70" s="1328">
        <f>BD70*'DATA - Awards Matrices'!F$12</f>
        <v>279168</v>
      </c>
      <c r="BT70" s="1328">
        <f>BE70*'DATA - Awards Matrices'!G$12</f>
        <v>0</v>
      </c>
      <c r="BU70" s="1328">
        <f>BF70*'DATA - Awards Matrices'!H$12</f>
        <v>0</v>
      </c>
      <c r="BV70" s="1328">
        <f>BG70*'DATA - Awards Matrices'!I$12</f>
        <v>0</v>
      </c>
      <c r="BW70" s="1328">
        <f>BH70*'DATA - Awards Matrices'!J$12</f>
        <v>0</v>
      </c>
      <c r="BX70" s="1328">
        <f>BI70*'DATA - Awards Matrices'!K$12</f>
        <v>0</v>
      </c>
    </row>
    <row r="71" spans="1:76">
      <c r="A71" s="456"/>
      <c r="B71" s="274"/>
      <c r="C71" s="424"/>
      <c r="D71" s="11">
        <f t="shared" ref="D71:M71" si="60">SUM(D68:D70)</f>
        <v>5</v>
      </c>
      <c r="E71" s="11">
        <f t="shared" si="60"/>
        <v>18</v>
      </c>
      <c r="F71" s="11">
        <f t="shared" si="60"/>
        <v>0</v>
      </c>
      <c r="G71" s="11">
        <f t="shared" si="60"/>
        <v>100</v>
      </c>
      <c r="H71" s="11">
        <f t="shared" si="60"/>
        <v>277</v>
      </c>
      <c r="I71" s="11">
        <f t="shared" si="60"/>
        <v>222</v>
      </c>
      <c r="J71" s="11">
        <f t="shared" si="60"/>
        <v>0</v>
      </c>
      <c r="K71" s="11">
        <f t="shared" si="60"/>
        <v>0</v>
      </c>
      <c r="L71" s="11">
        <f t="shared" si="60"/>
        <v>32</v>
      </c>
      <c r="M71" s="333">
        <f t="shared" si="60"/>
        <v>0</v>
      </c>
      <c r="N71" s="12">
        <f>SUM(D71:M71)</f>
        <v>654</v>
      </c>
      <c r="O71" s="12"/>
      <c r="P71" s="332">
        <f t="shared" ref="P71:Y71" si="61">SUM(P68:P70)</f>
        <v>6</v>
      </c>
      <c r="Q71" s="11">
        <f t="shared" si="61"/>
        <v>18</v>
      </c>
      <c r="R71" s="11">
        <f t="shared" si="61"/>
        <v>0</v>
      </c>
      <c r="S71" s="11">
        <f t="shared" si="61"/>
        <v>93</v>
      </c>
      <c r="T71" s="11">
        <f t="shared" si="61"/>
        <v>273</v>
      </c>
      <c r="U71" s="11">
        <f t="shared" si="61"/>
        <v>258</v>
      </c>
      <c r="V71" s="11">
        <f t="shared" si="61"/>
        <v>0</v>
      </c>
      <c r="W71" s="11">
        <f t="shared" si="61"/>
        <v>0</v>
      </c>
      <c r="X71" s="11">
        <f t="shared" si="61"/>
        <v>48</v>
      </c>
      <c r="Y71" s="333">
        <f t="shared" si="61"/>
        <v>0</v>
      </c>
      <c r="Z71" s="12">
        <f>SUM(P71:Y71)</f>
        <v>696</v>
      </c>
      <c r="AA71" s="12"/>
      <c r="AB71" s="332">
        <f t="shared" ref="AB71:AK71" si="62">SUM(AB68:AB70)</f>
        <v>3</v>
      </c>
      <c r="AC71" s="11">
        <f t="shared" si="62"/>
        <v>15</v>
      </c>
      <c r="AD71" s="11">
        <f t="shared" si="62"/>
        <v>0</v>
      </c>
      <c r="AE71" s="11">
        <f t="shared" si="62"/>
        <v>94</v>
      </c>
      <c r="AF71" s="11">
        <f t="shared" si="62"/>
        <v>246</v>
      </c>
      <c r="AG71" s="11">
        <f t="shared" si="62"/>
        <v>229</v>
      </c>
      <c r="AH71" s="11">
        <f t="shared" si="62"/>
        <v>0</v>
      </c>
      <c r="AI71" s="11">
        <f t="shared" si="62"/>
        <v>0</v>
      </c>
      <c r="AJ71" s="11">
        <f t="shared" si="62"/>
        <v>33</v>
      </c>
      <c r="AK71" s="333">
        <f t="shared" si="62"/>
        <v>0</v>
      </c>
      <c r="AL71" s="12">
        <f>SUM(AB71:AK71)</f>
        <v>620</v>
      </c>
      <c r="AM71" s="12"/>
      <c r="AN71" s="1082">
        <f t="shared" ref="AN71:AW71" si="63">SUM(AN68:AN70)</f>
        <v>8</v>
      </c>
      <c r="AO71" s="1083">
        <f t="shared" si="63"/>
        <v>13</v>
      </c>
      <c r="AP71" s="1083">
        <f t="shared" si="63"/>
        <v>0</v>
      </c>
      <c r="AQ71" s="1083">
        <f t="shared" si="63"/>
        <v>71</v>
      </c>
      <c r="AR71" s="1083">
        <f t="shared" si="63"/>
        <v>249</v>
      </c>
      <c r="AS71" s="1083">
        <f t="shared" si="63"/>
        <v>250</v>
      </c>
      <c r="AT71" s="1083">
        <f t="shared" si="63"/>
        <v>0</v>
      </c>
      <c r="AU71" s="1083">
        <f t="shared" si="63"/>
        <v>0</v>
      </c>
      <c r="AV71" s="1083">
        <f t="shared" si="63"/>
        <v>27</v>
      </c>
      <c r="AW71" s="1084">
        <f t="shared" si="63"/>
        <v>0</v>
      </c>
      <c r="AX71" s="1081">
        <f>SUM(AN71:AW71)</f>
        <v>618</v>
      </c>
      <c r="AZ71" s="1199">
        <f t="shared" ref="AZ71:BI71" si="64">SUM(AZ68:AZ70)</f>
        <v>9</v>
      </c>
      <c r="BA71" s="1200">
        <f t="shared" si="64"/>
        <v>19</v>
      </c>
      <c r="BB71" s="1200">
        <f t="shared" si="64"/>
        <v>0</v>
      </c>
      <c r="BC71" s="1200">
        <f t="shared" si="64"/>
        <v>72</v>
      </c>
      <c r="BD71" s="1200">
        <f t="shared" si="64"/>
        <v>225</v>
      </c>
      <c r="BE71" s="1200">
        <f t="shared" si="64"/>
        <v>253</v>
      </c>
      <c r="BF71" s="1200">
        <f t="shared" si="64"/>
        <v>0</v>
      </c>
      <c r="BG71" s="1200">
        <f t="shared" si="64"/>
        <v>0</v>
      </c>
      <c r="BH71" s="1200">
        <f t="shared" si="64"/>
        <v>46</v>
      </c>
      <c r="BI71" s="1201">
        <f t="shared" si="64"/>
        <v>0</v>
      </c>
      <c r="BJ71" s="1198">
        <f>SUM(AZ71:BI71)</f>
        <v>624</v>
      </c>
    </row>
    <row r="72" spans="1:76" ht="9" customHeight="1" thickBot="1">
      <c r="A72" s="457"/>
      <c r="B72" s="413"/>
      <c r="C72" s="426"/>
      <c r="D72" s="12"/>
      <c r="E72" s="12"/>
      <c r="F72" s="12"/>
      <c r="G72" s="12"/>
      <c r="H72" s="12"/>
      <c r="I72" s="12"/>
      <c r="J72" s="12"/>
      <c r="K72" s="12"/>
      <c r="L72" s="12"/>
      <c r="M72" s="331"/>
      <c r="N72" s="12"/>
      <c r="O72" s="12"/>
      <c r="P72" s="330"/>
      <c r="Q72" s="12"/>
      <c r="R72" s="12"/>
      <c r="S72" s="12"/>
      <c r="T72" s="12"/>
      <c r="U72" s="12"/>
      <c r="V72" s="12"/>
      <c r="W72" s="12"/>
      <c r="X72" s="12"/>
      <c r="Y72" s="331"/>
      <c r="Z72" s="12"/>
      <c r="AA72" s="12"/>
      <c r="AB72" s="330"/>
      <c r="AC72" s="12"/>
      <c r="AD72" s="12"/>
      <c r="AE72" s="12"/>
      <c r="AF72" s="12"/>
      <c r="AG72" s="12"/>
      <c r="AH72" s="12"/>
      <c r="AI72" s="12"/>
      <c r="AJ72" s="12"/>
      <c r="AK72" s="331"/>
      <c r="AL72" s="12"/>
      <c r="AM72" s="12"/>
      <c r="AN72" s="1078"/>
      <c r="AO72" s="1079"/>
      <c r="AP72" s="1079"/>
      <c r="AQ72" s="1079"/>
      <c r="AR72" s="1079"/>
      <c r="AS72" s="1079"/>
      <c r="AT72" s="1079"/>
      <c r="AU72" s="1079"/>
      <c r="AV72" s="1079"/>
      <c r="AW72" s="1080"/>
      <c r="AX72" s="1081"/>
      <c r="AZ72" s="1195"/>
      <c r="BA72" s="1196"/>
      <c r="BB72" s="1196"/>
      <c r="BC72" s="1196"/>
      <c r="BD72" s="1196"/>
      <c r="BE72" s="1196"/>
      <c r="BF72" s="1196"/>
      <c r="BG72" s="1196"/>
      <c r="BH72" s="1196"/>
      <c r="BI72" s="1197"/>
      <c r="BJ72" s="1198"/>
    </row>
    <row r="73" spans="1:76">
      <c r="A73" s="1488" t="s">
        <v>271</v>
      </c>
      <c r="B73" s="1266" t="s">
        <v>47</v>
      </c>
      <c r="C73" s="425" t="s">
        <v>92</v>
      </c>
      <c r="D73" s="12">
        <f>D68*'DATA - Awards Matrices'!$B$10</f>
        <v>0</v>
      </c>
      <c r="E73" s="12">
        <f>E68*'DATA - Awards Matrices'!$C$10</f>
        <v>79860</v>
      </c>
      <c r="F73" s="12">
        <f>F68*'DATA - Awards Matrices'!$D$10</f>
        <v>0</v>
      </c>
      <c r="G73" s="12">
        <f>G68*'DATA - Awards Matrices'!$E$10</f>
        <v>766115</v>
      </c>
      <c r="H73" s="12">
        <f>H68*'DATA - Awards Matrices'!$F$10</f>
        <v>5940000</v>
      </c>
      <c r="I73" s="12">
        <f>I68*'DATA - Awards Matrices'!$G$10</f>
        <v>3190136</v>
      </c>
      <c r="J73" s="12">
        <f>J68*'DATA - Awards Matrices'!$H$10</f>
        <v>0</v>
      </c>
      <c r="K73" s="12">
        <f>K68*'DATA - Awards Matrices'!$I$10</f>
        <v>0</v>
      </c>
      <c r="L73" s="12">
        <f>L68*'DATA - Awards Matrices'!$J$10</f>
        <v>218932</v>
      </c>
      <c r="M73" s="331">
        <f>M68*'DATA - Awards Matrices'!$K$10</f>
        <v>0</v>
      </c>
      <c r="N73" s="12"/>
      <c r="O73" s="12"/>
      <c r="P73" s="330">
        <f>P68*'DATA - Awards Matrices'!$B$10</f>
        <v>0</v>
      </c>
      <c r="Q73" s="12">
        <f>Q68*'DATA - Awards Matrices'!$C$10</f>
        <v>72600</v>
      </c>
      <c r="R73" s="12">
        <f>R68*'DATA - Awards Matrices'!$D$10</f>
        <v>0</v>
      </c>
      <c r="S73" s="12">
        <f>S68*'DATA - Awards Matrices'!$E$10</f>
        <v>679385</v>
      </c>
      <c r="T73" s="12">
        <f>T68*'DATA - Awards Matrices'!$F$10</f>
        <v>6237000</v>
      </c>
      <c r="U73" s="12">
        <f>U68*'DATA - Awards Matrices'!$G$10</f>
        <v>8485104</v>
      </c>
      <c r="V73" s="12">
        <f>V68*'DATA - Awards Matrices'!$H$10</f>
        <v>0</v>
      </c>
      <c r="W73" s="12">
        <f>W68*'DATA - Awards Matrices'!$I$10</f>
        <v>0</v>
      </c>
      <c r="X73" s="12">
        <f>X68*'DATA - Awards Matrices'!$J$10</f>
        <v>351855</v>
      </c>
      <c r="Y73" s="331">
        <f>Y68*'DATA - Awards Matrices'!$K$10</f>
        <v>0</v>
      </c>
      <c r="Z73" s="12"/>
      <c r="AA73" s="12"/>
      <c r="AB73" s="330">
        <f>AB68*'DATA - Awards Matrices'!$B$10</f>
        <v>0</v>
      </c>
      <c r="AC73" s="12">
        <f>AC68*'DATA - Awards Matrices'!$C$10</f>
        <v>50820</v>
      </c>
      <c r="AD73" s="12">
        <f>AD68*'DATA - Awards Matrices'!$D$10</f>
        <v>0</v>
      </c>
      <c r="AE73" s="12">
        <f>AE68*'DATA - Awards Matrices'!$E$10</f>
        <v>867300</v>
      </c>
      <c r="AF73" s="12">
        <f>AF68*'DATA - Awards Matrices'!$F$10</f>
        <v>6006000</v>
      </c>
      <c r="AG73" s="12">
        <f>AG68*'DATA - Awards Matrices'!$G$10</f>
        <v>7531352</v>
      </c>
      <c r="AH73" s="12">
        <f>AH68*'DATA - Awards Matrices'!$H$10</f>
        <v>0</v>
      </c>
      <c r="AI73" s="12">
        <f>AI68*'DATA - Awards Matrices'!$I$10</f>
        <v>0</v>
      </c>
      <c r="AJ73" s="12">
        <f>AJ68*'DATA - Awards Matrices'!$J$10</f>
        <v>234570</v>
      </c>
      <c r="AK73" s="331">
        <f>AK68*'DATA - Awards Matrices'!$K$10</f>
        <v>0</v>
      </c>
      <c r="AL73" s="12"/>
      <c r="AM73" s="12"/>
      <c r="AN73" s="1078">
        <f>AN68*'DATA - Awards Matrices'!$B$10</f>
        <v>0</v>
      </c>
      <c r="AO73" s="1079">
        <f>AO68*'DATA - Awards Matrices'!$C$10</f>
        <v>43560</v>
      </c>
      <c r="AP73" s="1079">
        <f>AP68*'DATA - Awards Matrices'!$D$10</f>
        <v>0</v>
      </c>
      <c r="AQ73" s="1079">
        <f>AQ68*'DATA - Awards Matrices'!$E$10</f>
        <v>780570</v>
      </c>
      <c r="AR73" s="1079">
        <f>AR68*'DATA - Awards Matrices'!$F$10</f>
        <v>5775000</v>
      </c>
      <c r="AS73" s="1079">
        <f>AS68*'DATA - Awards Matrices'!$G$10</f>
        <v>8222000</v>
      </c>
      <c r="AT73" s="1079">
        <f>AT68*'DATA - Awards Matrices'!$H$10</f>
        <v>0</v>
      </c>
      <c r="AU73" s="1079">
        <f>AU68*'DATA - Awards Matrices'!$I$10</f>
        <v>0</v>
      </c>
      <c r="AV73" s="1079">
        <f>AV68*'DATA - Awards Matrices'!$J$10</f>
        <v>195475</v>
      </c>
      <c r="AW73" s="1080">
        <f>AW68*'DATA - Awards Matrices'!$K$10</f>
        <v>0</v>
      </c>
      <c r="AX73" s="1081"/>
      <c r="AZ73" s="1195">
        <f>AZ68*'DATA - Awards Matrices'!$B$10</f>
        <v>0</v>
      </c>
      <c r="BA73" s="1196">
        <f>BA68*'DATA - Awards Matrices'!$C$10</f>
        <v>65340</v>
      </c>
      <c r="BB73" s="1196">
        <f>BB68*'DATA - Awards Matrices'!$D$10</f>
        <v>0</v>
      </c>
      <c r="BC73" s="1196">
        <f>BC68*'DATA - Awards Matrices'!$E$10</f>
        <v>751660</v>
      </c>
      <c r="BD73" s="1196">
        <f>BD68*'DATA - Awards Matrices'!$F$10</f>
        <v>5082000</v>
      </c>
      <c r="BE73" s="1196">
        <f>BE68*'DATA - Awards Matrices'!$G$10</f>
        <v>8189112</v>
      </c>
      <c r="BF73" s="1196">
        <f>BF68*'DATA - Awards Matrices'!$H$10</f>
        <v>0</v>
      </c>
      <c r="BG73" s="1196">
        <f>BG68*'DATA - Awards Matrices'!$I$10</f>
        <v>0</v>
      </c>
      <c r="BH73" s="1196">
        <f>BH68*'DATA - Awards Matrices'!$J$10</f>
        <v>359674</v>
      </c>
      <c r="BI73" s="1197">
        <f>BI68*'DATA - Awards Matrices'!$K$10</f>
        <v>0</v>
      </c>
      <c r="BJ73" s="1198"/>
    </row>
    <row r="74" spans="1:76">
      <c r="A74" s="1488"/>
      <c r="B74" s="1266" t="s">
        <v>47</v>
      </c>
      <c r="C74" s="425" t="s">
        <v>91</v>
      </c>
      <c r="D74" s="12">
        <f>D69*'DATA - Awards Matrices'!$B$11</f>
        <v>0</v>
      </c>
      <c r="E74" s="12">
        <f>E69*'DATA - Awards Matrices'!$C$11</f>
        <v>73339</v>
      </c>
      <c r="F74" s="12">
        <f>F69*'DATA - Awards Matrices'!$D$11</f>
        <v>0</v>
      </c>
      <c r="G74" s="12">
        <f>G69*'DATA - Awards Matrices'!$E$11</f>
        <v>146020</v>
      </c>
      <c r="H74" s="12">
        <f>H69*'DATA - Awards Matrices'!$F$11</f>
        <v>4286070</v>
      </c>
      <c r="I74" s="12">
        <f>I69*'DATA - Awards Matrices'!$G$11</f>
        <v>5932625</v>
      </c>
      <c r="J74" s="12">
        <f>J69*'DATA - Awards Matrices'!$H$11</f>
        <v>0</v>
      </c>
      <c r="K74" s="12">
        <f>K69*'DATA - Awards Matrices'!$I$11</f>
        <v>0</v>
      </c>
      <c r="L74" s="12">
        <f>L69*'DATA - Awards Matrices'!$J$11</f>
        <v>45136</v>
      </c>
      <c r="M74" s="331">
        <f>M69*'DATA - Awards Matrices'!$K$11</f>
        <v>0</v>
      </c>
      <c r="N74" s="12"/>
      <c r="O74" s="12"/>
      <c r="P74" s="330">
        <f>P69*'DATA - Awards Matrices'!$B$11</f>
        <v>0</v>
      </c>
      <c r="Q74" s="12">
        <f>Q69*'DATA - Awards Matrices'!$C$11</f>
        <v>73339</v>
      </c>
      <c r="R74" s="12">
        <f>R69*'DATA - Awards Matrices'!$D$11</f>
        <v>0</v>
      </c>
      <c r="S74" s="12">
        <f>S69*'DATA - Awards Matrices'!$E$11</f>
        <v>333760</v>
      </c>
      <c r="T74" s="12">
        <f>T69*'DATA - Awards Matrices'!$F$11</f>
        <v>3571725</v>
      </c>
      <c r="U74" s="12">
        <f>U69*'DATA - Awards Matrices'!$G$11</f>
        <v>0</v>
      </c>
      <c r="V74" s="12">
        <f>V69*'DATA - Awards Matrices'!$H$11</f>
        <v>0</v>
      </c>
      <c r="W74" s="12">
        <f>W69*'DATA - Awards Matrices'!$I$11</f>
        <v>0</v>
      </c>
      <c r="X74" s="12">
        <f>X69*'DATA - Awards Matrices'!$J$11</f>
        <v>33852</v>
      </c>
      <c r="Y74" s="331">
        <f>Y69*'DATA - Awards Matrices'!$K$11</f>
        <v>0</v>
      </c>
      <c r="Z74" s="12"/>
      <c r="AA74" s="12"/>
      <c r="AB74" s="330">
        <f>AB69*'DATA - Awards Matrices'!$B$11</f>
        <v>0</v>
      </c>
      <c r="AC74" s="12">
        <f>AC69*'DATA - Awards Matrices'!$C$11</f>
        <v>73339</v>
      </c>
      <c r="AD74" s="12">
        <f>AD69*'DATA - Awards Matrices'!$D$11</f>
        <v>0</v>
      </c>
      <c r="AE74" s="12">
        <f>AE69*'DATA - Awards Matrices'!$E$11</f>
        <v>271180</v>
      </c>
      <c r="AF74" s="12">
        <f>AF69*'DATA - Awards Matrices'!$F$11</f>
        <v>2952626</v>
      </c>
      <c r="AG74" s="12">
        <f>AG69*'DATA - Awards Matrices'!$G$11</f>
        <v>0</v>
      </c>
      <c r="AH74" s="12">
        <f>AH69*'DATA - Awards Matrices'!$H$11</f>
        <v>0</v>
      </c>
      <c r="AI74" s="12">
        <f>AI69*'DATA - Awards Matrices'!$I$11</f>
        <v>0</v>
      </c>
      <c r="AJ74" s="12">
        <f>AJ69*'DATA - Awards Matrices'!$J$11</f>
        <v>33852</v>
      </c>
      <c r="AK74" s="331">
        <f>AK69*'DATA - Awards Matrices'!$K$11</f>
        <v>0</v>
      </c>
      <c r="AL74" s="12"/>
      <c r="AM74" s="12"/>
      <c r="AN74" s="1078">
        <f>AN69*'DATA - Awards Matrices'!$B$11</f>
        <v>0</v>
      </c>
      <c r="AO74" s="1079">
        <f>AO69*'DATA - Awards Matrices'!$C$11</f>
        <v>52385</v>
      </c>
      <c r="AP74" s="1079">
        <f>AP69*'DATA - Awards Matrices'!$D$11</f>
        <v>0</v>
      </c>
      <c r="AQ74" s="1079">
        <f>AQ69*'DATA - Awards Matrices'!$E$11</f>
        <v>208600</v>
      </c>
      <c r="AR74" s="1079">
        <f>AR69*'DATA - Awards Matrices'!$F$11</f>
        <v>3428856</v>
      </c>
      <c r="AS74" s="1079">
        <f>AS69*'DATA - Awards Matrices'!$G$11</f>
        <v>0</v>
      </c>
      <c r="AT74" s="1079">
        <f>AT69*'DATA - Awards Matrices'!$H$11</f>
        <v>0</v>
      </c>
      <c r="AU74" s="1079">
        <f>AU69*'DATA - Awards Matrices'!$I$11</f>
        <v>0</v>
      </c>
      <c r="AV74" s="1079">
        <f>AV69*'DATA - Awards Matrices'!$J$11</f>
        <v>22568</v>
      </c>
      <c r="AW74" s="1080">
        <f>AW69*'DATA - Awards Matrices'!$K$11</f>
        <v>0</v>
      </c>
      <c r="AX74" s="1081"/>
      <c r="AZ74" s="1195">
        <f>AZ69*'DATA - Awards Matrices'!$B$11</f>
        <v>0</v>
      </c>
      <c r="BA74" s="1196">
        <f>BA69*'DATA - Awards Matrices'!$C$11</f>
        <v>94293</v>
      </c>
      <c r="BB74" s="1196">
        <f>BB69*'DATA - Awards Matrices'!$D$11</f>
        <v>0</v>
      </c>
      <c r="BC74" s="1196">
        <f>BC69*'DATA - Awards Matrices'!$E$11</f>
        <v>125160</v>
      </c>
      <c r="BD74" s="1196">
        <f>BD69*'DATA - Awards Matrices'!$F$11</f>
        <v>3190741</v>
      </c>
      <c r="BE74" s="1196">
        <f>BE69*'DATA - Awards Matrices'!$G$11</f>
        <v>189844</v>
      </c>
      <c r="BF74" s="1196">
        <f>BF69*'DATA - Awards Matrices'!$H$11</f>
        <v>0</v>
      </c>
      <c r="BG74" s="1196">
        <f>BG69*'DATA - Awards Matrices'!$I$11</f>
        <v>0</v>
      </c>
      <c r="BH74" s="1196">
        <f>BH69*'DATA - Awards Matrices'!$J$11</f>
        <v>0</v>
      </c>
      <c r="BI74" s="1197">
        <f>BI69*'DATA - Awards Matrices'!$K$11</f>
        <v>0</v>
      </c>
      <c r="BJ74" s="1198"/>
    </row>
    <row r="75" spans="1:76" ht="16" thickBot="1">
      <c r="A75" s="1489"/>
      <c r="B75" s="413" t="s">
        <v>47</v>
      </c>
      <c r="C75" s="426" t="s">
        <v>90</v>
      </c>
      <c r="D75" s="12">
        <f>D70*'DATA - Awards Matrices'!$B$12</f>
        <v>52345</v>
      </c>
      <c r="E75" s="12">
        <f>E70*'DATA - Awards Matrices'!$C$12</f>
        <v>0</v>
      </c>
      <c r="F75" s="12">
        <f>F70*'DATA - Awards Matrices'!$D$12</f>
        <v>0</v>
      </c>
      <c r="G75" s="12">
        <f>G70*'DATA - Awards Matrices'!$E$12</f>
        <v>1222800</v>
      </c>
      <c r="H75" s="12">
        <f>H70*'DATA - Awards Matrices'!$F$12</f>
        <v>488544</v>
      </c>
      <c r="I75" s="12">
        <f>I70*'DATA - Awards Matrices'!$G$12</f>
        <v>0</v>
      </c>
      <c r="J75" s="12">
        <f>J70*'DATA - Awards Matrices'!$H$12</f>
        <v>0</v>
      </c>
      <c r="K75" s="12">
        <f>K70*'DATA - Awards Matrices'!$I$12</f>
        <v>0</v>
      </c>
      <c r="L75" s="12">
        <f>L70*'DATA - Awards Matrices'!$J$12</f>
        <v>0</v>
      </c>
      <c r="M75" s="331">
        <f>M70*'DATA - Awards Matrices'!$K$12</f>
        <v>0</v>
      </c>
      <c r="N75" s="12" t="s">
        <v>277</v>
      </c>
      <c r="O75" s="12"/>
      <c r="P75" s="330">
        <f>P70*'DATA - Awards Matrices'!$B$12</f>
        <v>62814</v>
      </c>
      <c r="Q75" s="12">
        <f>Q70*'DATA - Awards Matrices'!$C$12</f>
        <v>15354</v>
      </c>
      <c r="R75" s="12">
        <f>R70*'DATA - Awards Matrices'!$D$12</f>
        <v>0</v>
      </c>
      <c r="S75" s="12">
        <f>S70*'DATA - Awards Matrices'!$E$12</f>
        <v>917100</v>
      </c>
      <c r="T75" s="12">
        <f>T70*'DATA - Awards Matrices'!$F$12</f>
        <v>628128</v>
      </c>
      <c r="U75" s="12">
        <f>U70*'DATA - Awards Matrices'!$G$12</f>
        <v>0</v>
      </c>
      <c r="V75" s="12">
        <f>V70*'DATA - Awards Matrices'!$H$12</f>
        <v>0</v>
      </c>
      <c r="W75" s="12">
        <f>W70*'DATA - Awards Matrices'!$I$12</f>
        <v>0</v>
      </c>
      <c r="X75" s="12">
        <f>X70*'DATA - Awards Matrices'!$J$12</f>
        <v>0</v>
      </c>
      <c r="Y75" s="331">
        <f>Y70*'DATA - Awards Matrices'!$K$12</f>
        <v>0</v>
      </c>
      <c r="Z75" s="12" t="s">
        <v>277</v>
      </c>
      <c r="AA75" s="12"/>
      <c r="AB75" s="330">
        <f>AB70*'DATA - Awards Matrices'!$B$12</f>
        <v>31407</v>
      </c>
      <c r="AC75" s="12">
        <f>AC70*'DATA - Awards Matrices'!$C$12</f>
        <v>15354</v>
      </c>
      <c r="AD75" s="12">
        <f>AD70*'DATA - Awards Matrices'!$D$12</f>
        <v>0</v>
      </c>
      <c r="AE75" s="12">
        <f>AE70*'DATA - Awards Matrices'!$E$12</f>
        <v>641970</v>
      </c>
      <c r="AF75" s="12">
        <f>AF70*'DATA - Awards Matrices'!$F$12</f>
        <v>139584</v>
      </c>
      <c r="AG75" s="12">
        <f>AG70*'DATA - Awards Matrices'!$G$12</f>
        <v>0</v>
      </c>
      <c r="AH75" s="12">
        <f>AH70*'DATA - Awards Matrices'!$H$12</f>
        <v>0</v>
      </c>
      <c r="AI75" s="12">
        <f>AI70*'DATA - Awards Matrices'!$I$12</f>
        <v>0</v>
      </c>
      <c r="AJ75" s="12">
        <f>AJ70*'DATA - Awards Matrices'!$J$12</f>
        <v>0</v>
      </c>
      <c r="AK75" s="331">
        <f>AK70*'DATA - Awards Matrices'!$K$12</f>
        <v>0</v>
      </c>
      <c r="AL75" s="12" t="s">
        <v>277</v>
      </c>
      <c r="AM75" s="12"/>
      <c r="AN75" s="1078">
        <f>AN70*'DATA - Awards Matrices'!$B$12</f>
        <v>83752</v>
      </c>
      <c r="AO75" s="1079">
        <f>AO70*'DATA - Awards Matrices'!$C$12</f>
        <v>30708</v>
      </c>
      <c r="AP75" s="1079">
        <f>AP70*'DATA - Awards Matrices'!$D$12</f>
        <v>0</v>
      </c>
      <c r="AQ75" s="1079">
        <f>AQ70*'DATA - Awards Matrices'!$E$12</f>
        <v>213990</v>
      </c>
      <c r="AR75" s="1079">
        <f>AR70*'DATA - Awards Matrices'!$F$12</f>
        <v>139584</v>
      </c>
      <c r="AS75" s="1079">
        <f>AS70*'DATA - Awards Matrices'!$G$12</f>
        <v>0</v>
      </c>
      <c r="AT75" s="1079">
        <f>AT70*'DATA - Awards Matrices'!$H$12</f>
        <v>0</v>
      </c>
      <c r="AU75" s="1079">
        <f>AU70*'DATA - Awards Matrices'!$I$12</f>
        <v>0</v>
      </c>
      <c r="AV75" s="1079">
        <f>AV70*'DATA - Awards Matrices'!$J$12</f>
        <v>0</v>
      </c>
      <c r="AW75" s="1080">
        <f>AW70*'DATA - Awards Matrices'!$K$12</f>
        <v>0</v>
      </c>
      <c r="AX75" s="1081" t="s">
        <v>277</v>
      </c>
      <c r="AZ75" s="1195">
        <f>AZ70*'DATA - Awards Matrices'!$B$12</f>
        <v>94221</v>
      </c>
      <c r="BA75" s="1196">
        <f>BA70*'DATA - Awards Matrices'!$C$12</f>
        <v>15354</v>
      </c>
      <c r="BB75" s="1196">
        <f>BB70*'DATA - Awards Matrices'!$D$12</f>
        <v>0</v>
      </c>
      <c r="BC75" s="1196">
        <f>BC70*'DATA - Awards Matrices'!$E$12</f>
        <v>427980</v>
      </c>
      <c r="BD75" s="1196">
        <f>BD70*'DATA - Awards Matrices'!$F$12</f>
        <v>279168</v>
      </c>
      <c r="BE75" s="1196">
        <f>BE70*'DATA - Awards Matrices'!$G$12</f>
        <v>0</v>
      </c>
      <c r="BF75" s="1196">
        <f>BF70*'DATA - Awards Matrices'!$H$12</f>
        <v>0</v>
      </c>
      <c r="BG75" s="1196">
        <f>BG70*'DATA - Awards Matrices'!$I$12</f>
        <v>0</v>
      </c>
      <c r="BH75" s="1196">
        <f>BH70*'DATA - Awards Matrices'!$J$12</f>
        <v>0</v>
      </c>
      <c r="BI75" s="1197">
        <f>BI70*'DATA - Awards Matrices'!$K$12</f>
        <v>0</v>
      </c>
      <c r="BJ75" s="1198" t="s">
        <v>277</v>
      </c>
    </row>
    <row r="76" spans="1:76" ht="33" thickBot="1">
      <c r="A76" s="455" t="s">
        <v>272</v>
      </c>
      <c r="B76" s="413" t="str">
        <f>B70</f>
        <v>WNMU</v>
      </c>
      <c r="C76" s="414"/>
      <c r="D76" s="334">
        <f t="shared" ref="D76:M76" si="65">SUM(D73:D75)</f>
        <v>52345</v>
      </c>
      <c r="E76" s="335">
        <f t="shared" si="65"/>
        <v>153199</v>
      </c>
      <c r="F76" s="335">
        <f t="shared" si="65"/>
        <v>0</v>
      </c>
      <c r="G76" s="335">
        <f t="shared" si="65"/>
        <v>2134935</v>
      </c>
      <c r="H76" s="335">
        <f t="shared" si="65"/>
        <v>10714614</v>
      </c>
      <c r="I76" s="335">
        <f t="shared" si="65"/>
        <v>9122761</v>
      </c>
      <c r="J76" s="335">
        <f t="shared" si="65"/>
        <v>0</v>
      </c>
      <c r="K76" s="335">
        <f t="shared" si="65"/>
        <v>0</v>
      </c>
      <c r="L76" s="335">
        <f t="shared" si="65"/>
        <v>264068</v>
      </c>
      <c r="M76" s="336">
        <f t="shared" si="65"/>
        <v>0</v>
      </c>
      <c r="N76" s="415">
        <f>SUM(D76:M76)/'DATA - Awards Matrices'!$L$17</f>
        <v>5557.5448849706545</v>
      </c>
      <c r="O76" s="415"/>
      <c r="P76" s="334">
        <f t="shared" ref="P76:Y76" si="66">SUM(P73:P75)</f>
        <v>62814</v>
      </c>
      <c r="Q76" s="335">
        <f t="shared" si="66"/>
        <v>161293</v>
      </c>
      <c r="R76" s="335">
        <f t="shared" si="66"/>
        <v>0</v>
      </c>
      <c r="S76" s="335">
        <f t="shared" si="66"/>
        <v>1930245</v>
      </c>
      <c r="T76" s="335">
        <f t="shared" si="66"/>
        <v>10436853</v>
      </c>
      <c r="U76" s="335">
        <f t="shared" si="66"/>
        <v>8485104</v>
      </c>
      <c r="V76" s="335">
        <f t="shared" si="66"/>
        <v>0</v>
      </c>
      <c r="W76" s="335">
        <f t="shared" si="66"/>
        <v>0</v>
      </c>
      <c r="X76" s="335">
        <f t="shared" si="66"/>
        <v>385707</v>
      </c>
      <c r="Y76" s="336">
        <f t="shared" si="66"/>
        <v>0</v>
      </c>
      <c r="Z76" s="415">
        <f>SUM(P76:Y76)/'DATA - Awards Matrices'!$L$17</f>
        <v>5314.8797701889507</v>
      </c>
      <c r="AA76" s="415"/>
      <c r="AB76" s="334">
        <f t="shared" ref="AB76:AK76" si="67">SUM(AB73:AB75)</f>
        <v>31407</v>
      </c>
      <c r="AC76" s="335">
        <f t="shared" si="67"/>
        <v>139513</v>
      </c>
      <c r="AD76" s="335">
        <f t="shared" si="67"/>
        <v>0</v>
      </c>
      <c r="AE76" s="335">
        <f t="shared" si="67"/>
        <v>1780450</v>
      </c>
      <c r="AF76" s="335">
        <f t="shared" si="67"/>
        <v>9098210</v>
      </c>
      <c r="AG76" s="335">
        <f t="shared" si="67"/>
        <v>7531352</v>
      </c>
      <c r="AH76" s="335">
        <f t="shared" si="67"/>
        <v>0</v>
      </c>
      <c r="AI76" s="335">
        <f t="shared" si="67"/>
        <v>0</v>
      </c>
      <c r="AJ76" s="335">
        <f t="shared" si="67"/>
        <v>268422</v>
      </c>
      <c r="AK76" s="336">
        <f t="shared" si="67"/>
        <v>0</v>
      </c>
      <c r="AL76" s="415">
        <f>SUM(AB76:AK76)/'DATA - Awards Matrices'!$L$17</f>
        <v>4667.876971843194</v>
      </c>
      <c r="AM76" s="415"/>
      <c r="AN76" s="1085">
        <f t="shared" ref="AN76:AW76" si="68">SUM(AN73:AN75)</f>
        <v>83752</v>
      </c>
      <c r="AO76" s="1086">
        <f t="shared" si="68"/>
        <v>126653</v>
      </c>
      <c r="AP76" s="1086">
        <f t="shared" si="68"/>
        <v>0</v>
      </c>
      <c r="AQ76" s="1086">
        <f t="shared" si="68"/>
        <v>1203160</v>
      </c>
      <c r="AR76" s="1086">
        <f t="shared" si="68"/>
        <v>9343440</v>
      </c>
      <c r="AS76" s="1086">
        <f t="shared" si="68"/>
        <v>8222000</v>
      </c>
      <c r="AT76" s="1086">
        <f t="shared" si="68"/>
        <v>0</v>
      </c>
      <c r="AU76" s="1086">
        <f t="shared" si="68"/>
        <v>0</v>
      </c>
      <c r="AV76" s="1086">
        <f t="shared" si="68"/>
        <v>218043</v>
      </c>
      <c r="AW76" s="1087">
        <f t="shared" si="68"/>
        <v>0</v>
      </c>
      <c r="AX76" s="1088">
        <f>SUM(AN76:AW76)/'DATA - Awards Matrices'!$L$17</f>
        <v>4753.9803372873384</v>
      </c>
      <c r="AZ76" s="1202">
        <f t="shared" ref="AZ76:BI76" si="69">SUM(AZ73:AZ75)</f>
        <v>94221</v>
      </c>
      <c r="BA76" s="1203">
        <f t="shared" si="69"/>
        <v>174987</v>
      </c>
      <c r="BB76" s="1203">
        <f t="shared" si="69"/>
        <v>0</v>
      </c>
      <c r="BC76" s="1203">
        <f t="shared" si="69"/>
        <v>1304800</v>
      </c>
      <c r="BD76" s="1203">
        <f t="shared" si="69"/>
        <v>8551909</v>
      </c>
      <c r="BE76" s="1203">
        <f t="shared" si="69"/>
        <v>8378956</v>
      </c>
      <c r="BF76" s="1203">
        <f t="shared" si="69"/>
        <v>0</v>
      </c>
      <c r="BG76" s="1203">
        <f t="shared" si="69"/>
        <v>0</v>
      </c>
      <c r="BH76" s="1203">
        <f t="shared" si="69"/>
        <v>359674</v>
      </c>
      <c r="BI76" s="1204">
        <f t="shared" si="69"/>
        <v>0</v>
      </c>
      <c r="BJ76" s="1205">
        <f>SUM(AZ76:BI76)/'DATA - Awards Matrices'!$L$17</f>
        <v>4671.6393848592161</v>
      </c>
      <c r="BO76" s="1329">
        <f>SUM(P76:Y76)</f>
        <v>21462016</v>
      </c>
      <c r="BP76" s="1329">
        <f>SUM(AB76:AK76)</f>
        <v>18849354</v>
      </c>
      <c r="BQ76" s="1330">
        <f>SUM(AN76:AW76)</f>
        <v>19197048</v>
      </c>
      <c r="BR76" s="1329">
        <f>SUM(AZ76:BI76)</f>
        <v>18864547</v>
      </c>
      <c r="BS76" s="1329">
        <f>AVERAGE(BO76:BQ76)</f>
        <v>19836139.333333332</v>
      </c>
      <c r="BT76" s="1330">
        <f>AVERAGE(BP76:BR76)</f>
        <v>18970316.333333332</v>
      </c>
    </row>
    <row r="77" spans="1:76" ht="46.5" customHeight="1" thickBot="1">
      <c r="A77" s="428"/>
      <c r="B77" s="429"/>
      <c r="C77" s="430"/>
      <c r="D77" s="431"/>
      <c r="E77" s="432"/>
      <c r="F77" s="432"/>
      <c r="G77" s="432"/>
      <c r="H77" s="432"/>
      <c r="I77" s="432"/>
      <c r="J77" s="432"/>
      <c r="K77" s="432"/>
      <c r="L77" s="432"/>
      <c r="M77" s="433"/>
      <c r="N77" s="434"/>
      <c r="O77" s="434"/>
      <c r="P77" s="431"/>
      <c r="Q77" s="432"/>
      <c r="R77" s="432"/>
      <c r="S77" s="432"/>
      <c r="T77" s="432"/>
      <c r="U77" s="432"/>
      <c r="V77" s="432"/>
      <c r="W77" s="432"/>
      <c r="X77" s="432"/>
      <c r="Y77" s="433"/>
      <c r="Z77" s="434"/>
      <c r="AA77" s="434"/>
      <c r="AB77" s="431"/>
      <c r="AC77" s="432"/>
      <c r="AD77" s="432"/>
      <c r="AE77" s="432"/>
      <c r="AF77" s="432"/>
      <c r="AG77" s="432"/>
      <c r="AH77" s="432"/>
      <c r="AI77" s="432"/>
      <c r="AJ77" s="432"/>
      <c r="AK77" s="433"/>
      <c r="AL77" s="434"/>
      <c r="AM77" s="434"/>
      <c r="AN77" s="1089"/>
      <c r="AO77" s="1090"/>
      <c r="AP77" s="1090"/>
      <c r="AQ77" s="1090"/>
      <c r="AR77" s="1090"/>
      <c r="AS77" s="1090"/>
      <c r="AT77" s="1090"/>
      <c r="AU77" s="1090"/>
      <c r="AV77" s="1090"/>
      <c r="AW77" s="1091"/>
      <c r="AX77" s="1092"/>
      <c r="AZ77" s="1206"/>
      <c r="BA77" s="1207"/>
      <c r="BB77" s="1207"/>
      <c r="BC77" s="1207"/>
      <c r="BD77" s="1207"/>
      <c r="BE77" s="1207"/>
      <c r="BF77" s="1207"/>
      <c r="BG77" s="1207"/>
      <c r="BH77" s="1207"/>
      <c r="BI77" s="1208"/>
      <c r="BJ77" s="1209"/>
    </row>
    <row r="78" spans="1:76" ht="15" customHeight="1">
      <c r="A78" s="1487" t="s">
        <v>270</v>
      </c>
      <c r="B78" s="274" t="str">
        <f>'RAW DATA-Awards'!B28</f>
        <v>ENMU-RO</v>
      </c>
      <c r="C78" s="329" t="str">
        <f>'RAW DATA-Awards'!C28</f>
        <v>1</v>
      </c>
      <c r="D78" s="407">
        <f>'RAW DATA-Awards'!D28</f>
        <v>9</v>
      </c>
      <c r="E78" s="408">
        <f>'RAW DATA-Awards'!E28</f>
        <v>33</v>
      </c>
      <c r="F78" s="408">
        <f>'RAW DATA-Awards'!F28</f>
        <v>0</v>
      </c>
      <c r="G78" s="408">
        <f>'RAW DATA-Awards'!G28</f>
        <v>91</v>
      </c>
      <c r="H78" s="408">
        <f>'RAW DATA-Awards'!H28</f>
        <v>0</v>
      </c>
      <c r="I78" s="408">
        <f>'RAW DATA-Awards'!I28</f>
        <v>0</v>
      </c>
      <c r="J78" s="408">
        <f>'RAW DATA-Awards'!J28</f>
        <v>0</v>
      </c>
      <c r="K78" s="408">
        <f>'RAW DATA-Awards'!K28</f>
        <v>0</v>
      </c>
      <c r="L78" s="408">
        <f>'RAW DATA-Awards'!L28</f>
        <v>0</v>
      </c>
      <c r="M78" s="409">
        <f>'RAW DATA-Awards'!M28</f>
        <v>0</v>
      </c>
      <c r="N78" s="408"/>
      <c r="O78" s="408"/>
      <c r="P78" s="407">
        <f>'RAW DATA-Awards'!N28</f>
        <v>9</v>
      </c>
      <c r="Q78" s="408">
        <f>'RAW DATA-Awards'!O28</f>
        <v>38</v>
      </c>
      <c r="R78" s="408">
        <f>'RAW DATA-Awards'!P28</f>
        <v>0</v>
      </c>
      <c r="S78" s="408">
        <f>'RAW DATA-Awards'!Q28</f>
        <v>69</v>
      </c>
      <c r="T78" s="408">
        <f>'RAW DATA-Awards'!R28</f>
        <v>0</v>
      </c>
      <c r="U78" s="408">
        <f>'RAW DATA-Awards'!S28</f>
        <v>0</v>
      </c>
      <c r="V78" s="408">
        <f>'RAW DATA-Awards'!T28</f>
        <v>0</v>
      </c>
      <c r="W78" s="408">
        <f>'RAW DATA-Awards'!U28</f>
        <v>0</v>
      </c>
      <c r="X78" s="408">
        <f>'RAW DATA-Awards'!V28</f>
        <v>0</v>
      </c>
      <c r="Y78" s="409">
        <f>'RAW DATA-Awards'!W28</f>
        <v>0</v>
      </c>
      <c r="Z78" s="408"/>
      <c r="AA78" s="408"/>
      <c r="AB78" s="407">
        <f>'RAW DATA-Awards'!X28</f>
        <v>2</v>
      </c>
      <c r="AC78" s="408">
        <f>'RAW DATA-Awards'!Y28</f>
        <v>48</v>
      </c>
      <c r="AD78" s="408">
        <f>'RAW DATA-Awards'!Z28</f>
        <v>0</v>
      </c>
      <c r="AE78" s="408">
        <f>'RAW DATA-Awards'!AA28</f>
        <v>83</v>
      </c>
      <c r="AF78" s="408">
        <f>'RAW DATA-Awards'!AB28</f>
        <v>0</v>
      </c>
      <c r="AG78" s="408">
        <f>'RAW DATA-Awards'!AC28</f>
        <v>0</v>
      </c>
      <c r="AH78" s="408">
        <f>'RAW DATA-Awards'!AD28</f>
        <v>0</v>
      </c>
      <c r="AI78" s="408">
        <f>'RAW DATA-Awards'!AE28</f>
        <v>0</v>
      </c>
      <c r="AJ78" s="408">
        <f>'RAW DATA-Awards'!AF28</f>
        <v>0</v>
      </c>
      <c r="AK78" s="409">
        <f>'RAW DATA-Awards'!AG28</f>
        <v>0</v>
      </c>
      <c r="AL78" s="408"/>
      <c r="AM78" s="408"/>
      <c r="AN78" s="1074">
        <f>'RAW DATA-Awards'!AH28</f>
        <v>0</v>
      </c>
      <c r="AO78" s="1075">
        <f>'RAW DATA-Awards'!AI28</f>
        <v>44</v>
      </c>
      <c r="AP78" s="1075">
        <f>'RAW DATA-Awards'!AJ28</f>
        <v>0</v>
      </c>
      <c r="AQ78" s="1075">
        <f>'RAW DATA-Awards'!AK28</f>
        <v>74</v>
      </c>
      <c r="AR78" s="1075">
        <f>'RAW DATA-Awards'!AL28</f>
        <v>0</v>
      </c>
      <c r="AS78" s="1075">
        <f>'RAW DATA-Awards'!AM28</f>
        <v>0</v>
      </c>
      <c r="AT78" s="1075">
        <f>'RAW DATA-Awards'!AN28</f>
        <v>0</v>
      </c>
      <c r="AU78" s="1075">
        <f>'RAW DATA-Awards'!AO28</f>
        <v>0</v>
      </c>
      <c r="AV78" s="1075">
        <f>'RAW DATA-Awards'!AP28</f>
        <v>0</v>
      </c>
      <c r="AW78" s="1076">
        <f>'RAW DATA-Awards'!AQ28</f>
        <v>0</v>
      </c>
      <c r="AX78" s="1077"/>
      <c r="AZ78" s="1191">
        <f>'RAW DATA-Awards'!AR28</f>
        <v>0</v>
      </c>
      <c r="BA78" s="1192">
        <f>'RAW DATA-Awards'!AS28</f>
        <v>46</v>
      </c>
      <c r="BB78" s="1192">
        <f>'RAW DATA-Awards'!AT28</f>
        <v>0</v>
      </c>
      <c r="BC78" s="1192">
        <f>'RAW DATA-Awards'!AU28</f>
        <v>78</v>
      </c>
      <c r="BD78" s="1192">
        <f>'RAW DATA-Awards'!AV28</f>
        <v>0</v>
      </c>
      <c r="BE78" s="1192">
        <f>'RAW DATA-Awards'!AW28</f>
        <v>0</v>
      </c>
      <c r="BF78" s="1192">
        <f>'RAW DATA-Awards'!AX28</f>
        <v>0</v>
      </c>
      <c r="BG78" s="1192">
        <f>'RAW DATA-Awards'!AY28</f>
        <v>0</v>
      </c>
      <c r="BH78" s="1192">
        <f>'RAW DATA-Awards'!AZ28</f>
        <v>0</v>
      </c>
      <c r="BI78" s="1193">
        <f>'RAW DATA-Awards'!BA28</f>
        <v>0</v>
      </c>
      <c r="BJ78" s="1194"/>
      <c r="BO78" s="1328">
        <f>AZ78*'DATA - Awards Matrices'!B$10</f>
        <v>0</v>
      </c>
      <c r="BP78" s="1328">
        <f>BA78*'DATA - Awards Matrices'!C$10</f>
        <v>333960</v>
      </c>
      <c r="BQ78" s="1328">
        <f>BB78*'DATA - Awards Matrices'!D$10</f>
        <v>0</v>
      </c>
      <c r="BR78" s="1328">
        <f>BC78*'DATA - Awards Matrices'!E$10</f>
        <v>1127490</v>
      </c>
      <c r="BS78" s="1328">
        <f>BD78*'DATA - Awards Matrices'!F$10</f>
        <v>0</v>
      </c>
      <c r="BT78" s="1328">
        <f>BE78*'DATA - Awards Matrices'!G$10</f>
        <v>0</v>
      </c>
      <c r="BU78" s="1328">
        <f>BF78*'DATA - Awards Matrices'!H$10</f>
        <v>0</v>
      </c>
      <c r="BV78" s="1328">
        <f>BG78*'DATA - Awards Matrices'!I$10</f>
        <v>0</v>
      </c>
      <c r="BW78" s="1328">
        <f>BH78*'DATA - Awards Matrices'!J$10</f>
        <v>0</v>
      </c>
      <c r="BX78" s="1328">
        <f>BI78*'DATA - Awards Matrices'!K$10</f>
        <v>0</v>
      </c>
    </row>
    <row r="79" spans="1:76">
      <c r="A79" s="1488"/>
      <c r="B79" s="1266" t="str">
        <f>'RAW DATA-Awards'!B29</f>
        <v>ENMU-RO</v>
      </c>
      <c r="C79" s="411" t="str">
        <f>'RAW DATA-Awards'!C29</f>
        <v>2</v>
      </c>
      <c r="D79" s="330">
        <f>'RAW DATA-Awards'!D29</f>
        <v>5</v>
      </c>
      <c r="E79" s="12">
        <f>'RAW DATA-Awards'!E29</f>
        <v>42</v>
      </c>
      <c r="F79" s="12">
        <f>'RAW DATA-Awards'!F29</f>
        <v>10</v>
      </c>
      <c r="G79" s="12">
        <f>'RAW DATA-Awards'!G29</f>
        <v>76</v>
      </c>
      <c r="H79" s="12">
        <f>'RAW DATA-Awards'!H29</f>
        <v>0</v>
      </c>
      <c r="I79" s="12">
        <f>'RAW DATA-Awards'!I29</f>
        <v>0</v>
      </c>
      <c r="J79" s="12">
        <f>'RAW DATA-Awards'!J29</f>
        <v>0</v>
      </c>
      <c r="K79" s="12">
        <f>'RAW DATA-Awards'!K29</f>
        <v>0</v>
      </c>
      <c r="L79" s="12">
        <f>'RAW DATA-Awards'!L29</f>
        <v>0</v>
      </c>
      <c r="M79" s="331">
        <f>'RAW DATA-Awards'!M29</f>
        <v>0</v>
      </c>
      <c r="N79" s="12"/>
      <c r="O79" s="12"/>
      <c r="P79" s="330">
        <f>'RAW DATA-Awards'!N29</f>
        <v>2</v>
      </c>
      <c r="Q79" s="12">
        <f>'RAW DATA-Awards'!O29</f>
        <v>29</v>
      </c>
      <c r="R79" s="12">
        <f>'RAW DATA-Awards'!P29</f>
        <v>10</v>
      </c>
      <c r="S79" s="12">
        <f>'RAW DATA-Awards'!Q29</f>
        <v>93</v>
      </c>
      <c r="T79" s="12">
        <f>'RAW DATA-Awards'!R29</f>
        <v>0</v>
      </c>
      <c r="U79" s="12">
        <f>'RAW DATA-Awards'!S29</f>
        <v>0</v>
      </c>
      <c r="V79" s="12">
        <f>'RAW DATA-Awards'!T29</f>
        <v>0</v>
      </c>
      <c r="W79" s="12">
        <f>'RAW DATA-Awards'!U29</f>
        <v>0</v>
      </c>
      <c r="X79" s="12">
        <f>'RAW DATA-Awards'!V29</f>
        <v>0</v>
      </c>
      <c r="Y79" s="331">
        <f>'RAW DATA-Awards'!W29</f>
        <v>0</v>
      </c>
      <c r="Z79" s="12"/>
      <c r="AA79" s="12"/>
      <c r="AB79" s="330">
        <f>'RAW DATA-Awards'!X29</f>
        <v>3</v>
      </c>
      <c r="AC79" s="12">
        <f>'RAW DATA-Awards'!Y29</f>
        <v>23</v>
      </c>
      <c r="AD79" s="12">
        <f>'RAW DATA-Awards'!Z29</f>
        <v>7</v>
      </c>
      <c r="AE79" s="12">
        <f>'RAW DATA-Awards'!AA29</f>
        <v>55</v>
      </c>
      <c r="AF79" s="12">
        <f>'RAW DATA-Awards'!AB29</f>
        <v>0</v>
      </c>
      <c r="AG79" s="12">
        <f>'RAW DATA-Awards'!AC29</f>
        <v>0</v>
      </c>
      <c r="AH79" s="12">
        <f>'RAW DATA-Awards'!AD29</f>
        <v>0</v>
      </c>
      <c r="AI79" s="12">
        <f>'RAW DATA-Awards'!AE29</f>
        <v>0</v>
      </c>
      <c r="AJ79" s="12">
        <f>'RAW DATA-Awards'!AF29</f>
        <v>0</v>
      </c>
      <c r="AK79" s="331">
        <f>'RAW DATA-Awards'!AG29</f>
        <v>0</v>
      </c>
      <c r="AL79" s="12"/>
      <c r="AM79" s="12"/>
      <c r="AN79" s="1078">
        <f>'RAW DATA-Awards'!AH29</f>
        <v>4</v>
      </c>
      <c r="AO79" s="1079">
        <f>'RAW DATA-Awards'!AI29</f>
        <v>28</v>
      </c>
      <c r="AP79" s="1079">
        <f>'RAW DATA-Awards'!AJ29</f>
        <v>3</v>
      </c>
      <c r="AQ79" s="1079">
        <f>'RAW DATA-Awards'!AK29</f>
        <v>45</v>
      </c>
      <c r="AR79" s="1079">
        <f>'RAW DATA-Awards'!AL29</f>
        <v>0</v>
      </c>
      <c r="AS79" s="1079">
        <f>'RAW DATA-Awards'!AM29</f>
        <v>0</v>
      </c>
      <c r="AT79" s="1079">
        <f>'RAW DATA-Awards'!AN29</f>
        <v>0</v>
      </c>
      <c r="AU79" s="1079">
        <f>'RAW DATA-Awards'!AO29</f>
        <v>0</v>
      </c>
      <c r="AV79" s="1079">
        <f>'RAW DATA-Awards'!AP29</f>
        <v>0</v>
      </c>
      <c r="AW79" s="1080">
        <f>'RAW DATA-Awards'!AQ29</f>
        <v>0</v>
      </c>
      <c r="AX79" s="1081"/>
      <c r="AZ79" s="1195">
        <f>'RAW DATA-Awards'!AR29</f>
        <v>2</v>
      </c>
      <c r="BA79" s="1196">
        <f>'RAW DATA-Awards'!AS29</f>
        <v>22</v>
      </c>
      <c r="BB79" s="1196">
        <f>'RAW DATA-Awards'!AT29</f>
        <v>0</v>
      </c>
      <c r="BC79" s="1196">
        <f>'RAW DATA-Awards'!AU29</f>
        <v>37</v>
      </c>
      <c r="BD79" s="1196">
        <f>'RAW DATA-Awards'!AV29</f>
        <v>0</v>
      </c>
      <c r="BE79" s="1196">
        <f>'RAW DATA-Awards'!AW29</f>
        <v>0</v>
      </c>
      <c r="BF79" s="1196">
        <f>'RAW DATA-Awards'!AX29</f>
        <v>0</v>
      </c>
      <c r="BG79" s="1196">
        <f>'RAW DATA-Awards'!AY29</f>
        <v>0</v>
      </c>
      <c r="BH79" s="1196">
        <f>'RAW DATA-Awards'!AZ29</f>
        <v>0</v>
      </c>
      <c r="BI79" s="1197">
        <f>'RAW DATA-Awards'!BA29</f>
        <v>0</v>
      </c>
      <c r="BJ79" s="1198"/>
      <c r="BO79" s="1328">
        <f>AZ79*'DATA - Awards Matrices'!B$11</f>
        <v>14286</v>
      </c>
      <c r="BP79" s="1328">
        <f>BA79*'DATA - Awards Matrices'!C$11</f>
        <v>230494</v>
      </c>
      <c r="BQ79" s="1328">
        <f>BB79*'DATA - Awards Matrices'!D$11</f>
        <v>0</v>
      </c>
      <c r="BR79" s="1328">
        <f>BC79*'DATA - Awards Matrices'!E$11</f>
        <v>771820</v>
      </c>
      <c r="BS79" s="1328">
        <f>BD79*'DATA - Awards Matrices'!F$11</f>
        <v>0</v>
      </c>
      <c r="BT79" s="1328">
        <f>BE79*'DATA - Awards Matrices'!G$11</f>
        <v>0</v>
      </c>
      <c r="BU79" s="1328">
        <f>BF79*'DATA - Awards Matrices'!H$11</f>
        <v>0</v>
      </c>
      <c r="BV79" s="1328">
        <f>BG79*'DATA - Awards Matrices'!I$11</f>
        <v>0</v>
      </c>
      <c r="BW79" s="1328">
        <f>BH79*'DATA - Awards Matrices'!J$11</f>
        <v>0</v>
      </c>
      <c r="BX79" s="1328">
        <f>BI79*'DATA - Awards Matrices'!K$11</f>
        <v>0</v>
      </c>
    </row>
    <row r="80" spans="1:76" ht="16" thickBot="1">
      <c r="A80" s="1488"/>
      <c r="B80" s="1266" t="str">
        <f>'RAW DATA-Awards'!B30</f>
        <v>ENMU-RO</v>
      </c>
      <c r="C80" s="411" t="str">
        <f>'RAW DATA-Awards'!C30</f>
        <v>3</v>
      </c>
      <c r="D80" s="330">
        <f>'RAW DATA-Awards'!D30</f>
        <v>135</v>
      </c>
      <c r="E80" s="12">
        <f>'RAW DATA-Awards'!E30</f>
        <v>27</v>
      </c>
      <c r="F80" s="12">
        <f>'RAW DATA-Awards'!F30</f>
        <v>0</v>
      </c>
      <c r="G80" s="12">
        <f>'RAW DATA-Awards'!G30</f>
        <v>71</v>
      </c>
      <c r="H80" s="12">
        <f>'RAW DATA-Awards'!H30</f>
        <v>0</v>
      </c>
      <c r="I80" s="12">
        <f>'RAW DATA-Awards'!I30</f>
        <v>0</v>
      </c>
      <c r="J80" s="12">
        <f>'RAW DATA-Awards'!J30</f>
        <v>0</v>
      </c>
      <c r="K80" s="12">
        <f>'RAW DATA-Awards'!K30</f>
        <v>0</v>
      </c>
      <c r="L80" s="12">
        <f>'RAW DATA-Awards'!L30</f>
        <v>0</v>
      </c>
      <c r="M80" s="331">
        <f>'RAW DATA-Awards'!M30</f>
        <v>0</v>
      </c>
      <c r="N80" s="12" t="s">
        <v>276</v>
      </c>
      <c r="O80" s="12"/>
      <c r="P80" s="330">
        <f>'RAW DATA-Awards'!N30</f>
        <v>178</v>
      </c>
      <c r="Q80" s="12">
        <f>'RAW DATA-Awards'!O30</f>
        <v>43</v>
      </c>
      <c r="R80" s="12">
        <f>'RAW DATA-Awards'!P30</f>
        <v>0</v>
      </c>
      <c r="S80" s="12">
        <f>'RAW DATA-Awards'!Q30</f>
        <v>71</v>
      </c>
      <c r="T80" s="12">
        <f>'RAW DATA-Awards'!R30</f>
        <v>0</v>
      </c>
      <c r="U80" s="12">
        <f>'RAW DATA-Awards'!S30</f>
        <v>0</v>
      </c>
      <c r="V80" s="12">
        <f>'RAW DATA-Awards'!T30</f>
        <v>0</v>
      </c>
      <c r="W80" s="12">
        <f>'RAW DATA-Awards'!U30</f>
        <v>0</v>
      </c>
      <c r="X80" s="12">
        <f>'RAW DATA-Awards'!V30</f>
        <v>0</v>
      </c>
      <c r="Y80" s="331">
        <f>'RAW DATA-Awards'!W30</f>
        <v>0</v>
      </c>
      <c r="Z80" s="12" t="s">
        <v>276</v>
      </c>
      <c r="AA80" s="12"/>
      <c r="AB80" s="330">
        <f>'RAW DATA-Awards'!X30</f>
        <v>145</v>
      </c>
      <c r="AC80" s="12">
        <f>'RAW DATA-Awards'!Y30</f>
        <v>52</v>
      </c>
      <c r="AD80" s="12">
        <f>'RAW DATA-Awards'!Z30</f>
        <v>0</v>
      </c>
      <c r="AE80" s="12">
        <f>'RAW DATA-Awards'!AA30</f>
        <v>42</v>
      </c>
      <c r="AF80" s="12">
        <f>'RAW DATA-Awards'!AB30</f>
        <v>0</v>
      </c>
      <c r="AG80" s="12">
        <f>'RAW DATA-Awards'!AC30</f>
        <v>0</v>
      </c>
      <c r="AH80" s="12">
        <f>'RAW DATA-Awards'!AD30</f>
        <v>0</v>
      </c>
      <c r="AI80" s="12">
        <f>'RAW DATA-Awards'!AE30</f>
        <v>0</v>
      </c>
      <c r="AJ80" s="12">
        <f>'RAW DATA-Awards'!AF30</f>
        <v>0</v>
      </c>
      <c r="AK80" s="331">
        <f>'RAW DATA-Awards'!AG30</f>
        <v>0</v>
      </c>
      <c r="AL80" s="12" t="s">
        <v>276</v>
      </c>
      <c r="AM80" s="12"/>
      <c r="AN80" s="1078">
        <f>'RAW DATA-Awards'!AH30</f>
        <v>76</v>
      </c>
      <c r="AO80" s="1079">
        <f>'RAW DATA-Awards'!AI30</f>
        <v>42</v>
      </c>
      <c r="AP80" s="1079">
        <f>'RAW DATA-Awards'!AJ30</f>
        <v>0</v>
      </c>
      <c r="AQ80" s="1079">
        <f>'RAW DATA-Awards'!AK30</f>
        <v>56</v>
      </c>
      <c r="AR80" s="1079">
        <f>'RAW DATA-Awards'!AL30</f>
        <v>0</v>
      </c>
      <c r="AS80" s="1079">
        <f>'RAW DATA-Awards'!AM30</f>
        <v>0</v>
      </c>
      <c r="AT80" s="1079">
        <f>'RAW DATA-Awards'!AN30</f>
        <v>0</v>
      </c>
      <c r="AU80" s="1079">
        <f>'RAW DATA-Awards'!AO30</f>
        <v>0</v>
      </c>
      <c r="AV80" s="1079">
        <f>'RAW DATA-Awards'!AP30</f>
        <v>0</v>
      </c>
      <c r="AW80" s="1080">
        <f>'RAW DATA-Awards'!AQ30</f>
        <v>0</v>
      </c>
      <c r="AX80" s="1081" t="s">
        <v>276</v>
      </c>
      <c r="AZ80" s="1195">
        <f>'RAW DATA-Awards'!AR30</f>
        <v>13</v>
      </c>
      <c r="BA80" s="1196">
        <f>'RAW DATA-Awards'!AS30</f>
        <v>16</v>
      </c>
      <c r="BB80" s="1196">
        <f>'RAW DATA-Awards'!AT30</f>
        <v>0</v>
      </c>
      <c r="BC80" s="1196">
        <f>'RAW DATA-Awards'!AU30</f>
        <v>75</v>
      </c>
      <c r="BD80" s="1196">
        <f>'RAW DATA-Awards'!AV30</f>
        <v>0</v>
      </c>
      <c r="BE80" s="1196">
        <f>'RAW DATA-Awards'!AW30</f>
        <v>0</v>
      </c>
      <c r="BF80" s="1196">
        <f>'RAW DATA-Awards'!AX30</f>
        <v>0</v>
      </c>
      <c r="BG80" s="1196">
        <f>'RAW DATA-Awards'!AY30</f>
        <v>0</v>
      </c>
      <c r="BH80" s="1196">
        <f>'RAW DATA-Awards'!AZ30</f>
        <v>0</v>
      </c>
      <c r="BI80" s="1197">
        <f>'RAW DATA-Awards'!BA30</f>
        <v>0</v>
      </c>
      <c r="BJ80" s="1198" t="s">
        <v>276</v>
      </c>
      <c r="BO80" s="1328">
        <f>AZ80*'DATA - Awards Matrices'!B$12</f>
        <v>136097</v>
      </c>
      <c r="BP80" s="1328">
        <f>BA80*'DATA - Awards Matrices'!C$12</f>
        <v>245664</v>
      </c>
      <c r="BQ80" s="1328">
        <f>BB80*'DATA - Awards Matrices'!D$12</f>
        <v>0</v>
      </c>
      <c r="BR80" s="1328">
        <f>BC80*'DATA - Awards Matrices'!E$12</f>
        <v>2292750</v>
      </c>
      <c r="BS80" s="1328">
        <f>BD80*'DATA - Awards Matrices'!F$12</f>
        <v>0</v>
      </c>
      <c r="BT80" s="1328">
        <f>BE80*'DATA - Awards Matrices'!G$12</f>
        <v>0</v>
      </c>
      <c r="BU80" s="1328">
        <f>BF80*'DATA - Awards Matrices'!H$12</f>
        <v>0</v>
      </c>
      <c r="BV80" s="1328">
        <f>BG80*'DATA - Awards Matrices'!I$12</f>
        <v>0</v>
      </c>
      <c r="BW80" s="1328">
        <f>BH80*'DATA - Awards Matrices'!J$12</f>
        <v>0</v>
      </c>
      <c r="BX80" s="1328">
        <f>BI80*'DATA - Awards Matrices'!K$12</f>
        <v>0</v>
      </c>
    </row>
    <row r="81" spans="1:76">
      <c r="A81" s="456"/>
      <c r="B81" s="274"/>
      <c r="C81" s="424"/>
      <c r="D81" s="11">
        <f t="shared" ref="D81:M81" si="70">SUM(D78:D80)</f>
        <v>149</v>
      </c>
      <c r="E81" s="11">
        <f t="shared" si="70"/>
        <v>102</v>
      </c>
      <c r="F81" s="11">
        <f t="shared" si="70"/>
        <v>10</v>
      </c>
      <c r="G81" s="11">
        <f t="shared" si="70"/>
        <v>238</v>
      </c>
      <c r="H81" s="11">
        <f t="shared" si="70"/>
        <v>0</v>
      </c>
      <c r="I81" s="11">
        <f t="shared" si="70"/>
        <v>0</v>
      </c>
      <c r="J81" s="11">
        <f t="shared" si="70"/>
        <v>0</v>
      </c>
      <c r="K81" s="11">
        <f t="shared" si="70"/>
        <v>0</v>
      </c>
      <c r="L81" s="11">
        <f t="shared" si="70"/>
        <v>0</v>
      </c>
      <c r="M81" s="333">
        <f t="shared" si="70"/>
        <v>0</v>
      </c>
      <c r="N81" s="12">
        <f>SUM(D81:M81)</f>
        <v>499</v>
      </c>
      <c r="O81" s="12"/>
      <c r="P81" s="332">
        <f t="shared" ref="P81:Y81" si="71">SUM(P78:P80)</f>
        <v>189</v>
      </c>
      <c r="Q81" s="11">
        <f t="shared" si="71"/>
        <v>110</v>
      </c>
      <c r="R81" s="11">
        <f t="shared" si="71"/>
        <v>10</v>
      </c>
      <c r="S81" s="11">
        <f t="shared" si="71"/>
        <v>233</v>
      </c>
      <c r="T81" s="11">
        <f t="shared" si="71"/>
        <v>0</v>
      </c>
      <c r="U81" s="11">
        <f t="shared" si="71"/>
        <v>0</v>
      </c>
      <c r="V81" s="11">
        <f t="shared" si="71"/>
        <v>0</v>
      </c>
      <c r="W81" s="11">
        <f t="shared" si="71"/>
        <v>0</v>
      </c>
      <c r="X81" s="11">
        <f t="shared" si="71"/>
        <v>0</v>
      </c>
      <c r="Y81" s="333">
        <f t="shared" si="71"/>
        <v>0</v>
      </c>
      <c r="Z81" s="12">
        <f>SUM(P81:Y81)</f>
        <v>542</v>
      </c>
      <c r="AA81" s="12"/>
      <c r="AB81" s="332">
        <f t="shared" ref="AB81:AK81" si="72">SUM(AB78:AB80)</f>
        <v>150</v>
      </c>
      <c r="AC81" s="11">
        <f t="shared" si="72"/>
        <v>123</v>
      </c>
      <c r="AD81" s="11">
        <f t="shared" si="72"/>
        <v>7</v>
      </c>
      <c r="AE81" s="11">
        <f t="shared" si="72"/>
        <v>180</v>
      </c>
      <c r="AF81" s="11">
        <f t="shared" si="72"/>
        <v>0</v>
      </c>
      <c r="AG81" s="11">
        <f t="shared" si="72"/>
        <v>0</v>
      </c>
      <c r="AH81" s="11">
        <f t="shared" si="72"/>
        <v>0</v>
      </c>
      <c r="AI81" s="11">
        <f t="shared" si="72"/>
        <v>0</v>
      </c>
      <c r="AJ81" s="11">
        <f t="shared" si="72"/>
        <v>0</v>
      </c>
      <c r="AK81" s="333">
        <f t="shared" si="72"/>
        <v>0</v>
      </c>
      <c r="AL81" s="12">
        <f>SUM(AB81:AK81)</f>
        <v>460</v>
      </c>
      <c r="AM81" s="12"/>
      <c r="AN81" s="1082">
        <f t="shared" ref="AN81:AW81" si="73">SUM(AN78:AN80)</f>
        <v>80</v>
      </c>
      <c r="AO81" s="1083">
        <f t="shared" si="73"/>
        <v>114</v>
      </c>
      <c r="AP81" s="1083">
        <f t="shared" si="73"/>
        <v>3</v>
      </c>
      <c r="AQ81" s="1083">
        <f t="shared" si="73"/>
        <v>175</v>
      </c>
      <c r="AR81" s="1083">
        <f t="shared" si="73"/>
        <v>0</v>
      </c>
      <c r="AS81" s="1083">
        <f t="shared" si="73"/>
        <v>0</v>
      </c>
      <c r="AT81" s="1083">
        <f t="shared" si="73"/>
        <v>0</v>
      </c>
      <c r="AU81" s="1083">
        <f t="shared" si="73"/>
        <v>0</v>
      </c>
      <c r="AV81" s="1083">
        <f t="shared" si="73"/>
        <v>0</v>
      </c>
      <c r="AW81" s="1084">
        <f t="shared" si="73"/>
        <v>0</v>
      </c>
      <c r="AX81" s="1081">
        <f>SUM(AN81:AW81)</f>
        <v>372</v>
      </c>
      <c r="AZ81" s="1199">
        <f t="shared" ref="AZ81:BI81" si="74">SUM(AZ78:AZ80)</f>
        <v>15</v>
      </c>
      <c r="BA81" s="1200">
        <f t="shared" si="74"/>
        <v>84</v>
      </c>
      <c r="BB81" s="1200">
        <f t="shared" si="74"/>
        <v>0</v>
      </c>
      <c r="BC81" s="1200">
        <f t="shared" si="74"/>
        <v>190</v>
      </c>
      <c r="BD81" s="1200">
        <f t="shared" si="74"/>
        <v>0</v>
      </c>
      <c r="BE81" s="1200">
        <f t="shared" si="74"/>
        <v>0</v>
      </c>
      <c r="BF81" s="1200">
        <f t="shared" si="74"/>
        <v>0</v>
      </c>
      <c r="BG81" s="1200">
        <f t="shared" si="74"/>
        <v>0</v>
      </c>
      <c r="BH81" s="1200">
        <f t="shared" si="74"/>
        <v>0</v>
      </c>
      <c r="BI81" s="1201">
        <f t="shared" si="74"/>
        <v>0</v>
      </c>
      <c r="BJ81" s="1198">
        <f>SUM(AZ81:BI81)</f>
        <v>289</v>
      </c>
    </row>
    <row r="82" spans="1:76" ht="10.5" customHeight="1" thickBot="1">
      <c r="A82" s="457"/>
      <c r="B82" s="413"/>
      <c r="C82" s="426"/>
      <c r="D82" s="12"/>
      <c r="E82" s="12"/>
      <c r="F82" s="12"/>
      <c r="G82" s="12"/>
      <c r="H82" s="12"/>
      <c r="I82" s="12"/>
      <c r="J82" s="12"/>
      <c r="K82" s="12"/>
      <c r="L82" s="12"/>
      <c r="M82" s="331"/>
      <c r="N82" s="12"/>
      <c r="O82" s="12"/>
      <c r="P82" s="330"/>
      <c r="Q82" s="12"/>
      <c r="R82" s="12"/>
      <c r="S82" s="12"/>
      <c r="T82" s="12"/>
      <c r="U82" s="12"/>
      <c r="V82" s="12"/>
      <c r="W82" s="12"/>
      <c r="X82" s="12"/>
      <c r="Y82" s="331"/>
      <c r="Z82" s="12"/>
      <c r="AA82" s="12"/>
      <c r="AB82" s="330"/>
      <c r="AC82" s="12"/>
      <c r="AD82" s="12"/>
      <c r="AE82" s="12"/>
      <c r="AF82" s="12"/>
      <c r="AG82" s="12"/>
      <c r="AH82" s="12"/>
      <c r="AI82" s="12"/>
      <c r="AJ82" s="12"/>
      <c r="AK82" s="331"/>
      <c r="AL82" s="12"/>
      <c r="AM82" s="12"/>
      <c r="AN82" s="1078"/>
      <c r="AO82" s="1079"/>
      <c r="AP82" s="1079"/>
      <c r="AQ82" s="1079"/>
      <c r="AR82" s="1079"/>
      <c r="AS82" s="1079"/>
      <c r="AT82" s="1079"/>
      <c r="AU82" s="1079"/>
      <c r="AV82" s="1079"/>
      <c r="AW82" s="1080"/>
      <c r="AX82" s="1081"/>
      <c r="AZ82" s="1195"/>
      <c r="BA82" s="1196"/>
      <c r="BB82" s="1196"/>
      <c r="BC82" s="1196"/>
      <c r="BD82" s="1196"/>
      <c r="BE82" s="1196"/>
      <c r="BF82" s="1196"/>
      <c r="BG82" s="1196"/>
      <c r="BH82" s="1196"/>
      <c r="BI82" s="1197"/>
      <c r="BJ82" s="1198"/>
    </row>
    <row r="83" spans="1:76">
      <c r="A83" s="1488" t="s">
        <v>271</v>
      </c>
      <c r="B83" s="438" t="s">
        <v>49</v>
      </c>
      <c r="C83" s="424" t="s">
        <v>92</v>
      </c>
      <c r="D83" s="12">
        <f>D78*'DATA - Awards Matrices'!$B$10</f>
        <v>44550</v>
      </c>
      <c r="E83" s="12">
        <f>E78*'DATA - Awards Matrices'!$C$10</f>
        <v>239580</v>
      </c>
      <c r="F83" s="12">
        <f>F78*'DATA - Awards Matrices'!$D$10</f>
        <v>0</v>
      </c>
      <c r="G83" s="12">
        <f>G78*'DATA - Awards Matrices'!$E$10</f>
        <v>1315405</v>
      </c>
      <c r="H83" s="12">
        <f>H78*'DATA - Awards Matrices'!$F$10</f>
        <v>0</v>
      </c>
      <c r="I83" s="12">
        <f>I78*'DATA - Awards Matrices'!$G$10</f>
        <v>0</v>
      </c>
      <c r="J83" s="12">
        <f>J78*'DATA - Awards Matrices'!$H$10</f>
        <v>0</v>
      </c>
      <c r="K83" s="12">
        <f>K78*'DATA - Awards Matrices'!$I$10</f>
        <v>0</v>
      </c>
      <c r="L83" s="12">
        <f>L78*'DATA - Awards Matrices'!$J$10</f>
        <v>0</v>
      </c>
      <c r="M83" s="331">
        <f>M78*'DATA - Awards Matrices'!$K$10</f>
        <v>0</v>
      </c>
      <c r="N83" s="12"/>
      <c r="O83" s="12"/>
      <c r="P83" s="330">
        <f>P78*'DATA - Awards Matrices'!$B$10</f>
        <v>44550</v>
      </c>
      <c r="Q83" s="12">
        <f>Q78*'DATA - Awards Matrices'!$C$10</f>
        <v>275880</v>
      </c>
      <c r="R83" s="12">
        <f>R78*'DATA - Awards Matrices'!$D$10</f>
        <v>0</v>
      </c>
      <c r="S83" s="12">
        <f>S78*'DATA - Awards Matrices'!$E$10</f>
        <v>997395</v>
      </c>
      <c r="T83" s="12">
        <f>T78*'DATA - Awards Matrices'!$F$10</f>
        <v>0</v>
      </c>
      <c r="U83" s="12">
        <f>U78*'DATA - Awards Matrices'!$G$10</f>
        <v>0</v>
      </c>
      <c r="V83" s="12">
        <f>V78*'DATA - Awards Matrices'!$H$10</f>
        <v>0</v>
      </c>
      <c r="W83" s="12">
        <f>W78*'DATA - Awards Matrices'!$I$10</f>
        <v>0</v>
      </c>
      <c r="X83" s="12">
        <f>X78*'DATA - Awards Matrices'!$J$10</f>
        <v>0</v>
      </c>
      <c r="Y83" s="331">
        <f>Y78*'DATA - Awards Matrices'!$K$10</f>
        <v>0</v>
      </c>
      <c r="Z83" s="12"/>
      <c r="AA83" s="12"/>
      <c r="AB83" s="330">
        <f>AB78*'DATA - Awards Matrices'!$B$10</f>
        <v>9900</v>
      </c>
      <c r="AC83" s="12">
        <f>AC78*'DATA - Awards Matrices'!$C$10</f>
        <v>348480</v>
      </c>
      <c r="AD83" s="12">
        <f>AD78*'DATA - Awards Matrices'!$D$10</f>
        <v>0</v>
      </c>
      <c r="AE83" s="12">
        <f>AE78*'DATA - Awards Matrices'!$E$10</f>
        <v>1199765</v>
      </c>
      <c r="AF83" s="12">
        <f>AF78*'DATA - Awards Matrices'!$F$10</f>
        <v>0</v>
      </c>
      <c r="AG83" s="12">
        <f>AG78*'DATA - Awards Matrices'!$G$10</f>
        <v>0</v>
      </c>
      <c r="AH83" s="12">
        <f>AH78*'DATA - Awards Matrices'!$H$10</f>
        <v>0</v>
      </c>
      <c r="AI83" s="12">
        <f>AI78*'DATA - Awards Matrices'!$I$10</f>
        <v>0</v>
      </c>
      <c r="AJ83" s="12">
        <f>AJ78*'DATA - Awards Matrices'!$J$10</f>
        <v>0</v>
      </c>
      <c r="AK83" s="331">
        <f>AK78*'DATA - Awards Matrices'!$K$10</f>
        <v>0</v>
      </c>
      <c r="AL83" s="12"/>
      <c r="AM83" s="12"/>
      <c r="AN83" s="1078">
        <f>AN78*'DATA - Awards Matrices'!$B$10</f>
        <v>0</v>
      </c>
      <c r="AO83" s="1079">
        <f>AO78*'DATA - Awards Matrices'!$C$10</f>
        <v>319440</v>
      </c>
      <c r="AP83" s="1079">
        <f>AP78*'DATA - Awards Matrices'!$D$10</f>
        <v>0</v>
      </c>
      <c r="AQ83" s="1079">
        <f>AQ78*'DATA - Awards Matrices'!$E$10</f>
        <v>1069670</v>
      </c>
      <c r="AR83" s="1079">
        <f>AR78*'DATA - Awards Matrices'!$F$10</f>
        <v>0</v>
      </c>
      <c r="AS83" s="1079">
        <f>AS78*'DATA - Awards Matrices'!$G$10</f>
        <v>0</v>
      </c>
      <c r="AT83" s="1079">
        <f>AT78*'DATA - Awards Matrices'!$H$10</f>
        <v>0</v>
      </c>
      <c r="AU83" s="1079">
        <f>AU78*'DATA - Awards Matrices'!$I$10</f>
        <v>0</v>
      </c>
      <c r="AV83" s="1079">
        <f>AV78*'DATA - Awards Matrices'!$J$10</f>
        <v>0</v>
      </c>
      <c r="AW83" s="1080">
        <f>AW78*'DATA - Awards Matrices'!$K$10</f>
        <v>0</v>
      </c>
      <c r="AX83" s="1081"/>
      <c r="AZ83" s="1195">
        <f>AZ78*'DATA - Awards Matrices'!$B$10</f>
        <v>0</v>
      </c>
      <c r="BA83" s="1196">
        <f>BA78*'DATA - Awards Matrices'!$C$10</f>
        <v>333960</v>
      </c>
      <c r="BB83" s="1196">
        <f>BB78*'DATA - Awards Matrices'!$D$10</f>
        <v>0</v>
      </c>
      <c r="BC83" s="1196">
        <f>BC78*'DATA - Awards Matrices'!$E$10</f>
        <v>1127490</v>
      </c>
      <c r="BD83" s="1196">
        <f>BD78*'DATA - Awards Matrices'!$F$10</f>
        <v>0</v>
      </c>
      <c r="BE83" s="1196">
        <f>BE78*'DATA - Awards Matrices'!$G$10</f>
        <v>0</v>
      </c>
      <c r="BF83" s="1196">
        <f>BF78*'DATA - Awards Matrices'!$H$10</f>
        <v>0</v>
      </c>
      <c r="BG83" s="1196">
        <f>BG78*'DATA - Awards Matrices'!$I$10</f>
        <v>0</v>
      </c>
      <c r="BH83" s="1196">
        <f>BH78*'DATA - Awards Matrices'!$J$10</f>
        <v>0</v>
      </c>
      <c r="BI83" s="1197">
        <f>BI78*'DATA - Awards Matrices'!$K$10</f>
        <v>0</v>
      </c>
      <c r="BJ83" s="1198"/>
    </row>
    <row r="84" spans="1:76">
      <c r="A84" s="1488"/>
      <c r="B84" s="439" t="s">
        <v>49</v>
      </c>
      <c r="C84" s="425" t="s">
        <v>91</v>
      </c>
      <c r="D84" s="12">
        <f>D79*'DATA - Awards Matrices'!$B$11</f>
        <v>35715</v>
      </c>
      <c r="E84" s="12">
        <f>E79*'DATA - Awards Matrices'!$C$11</f>
        <v>440034</v>
      </c>
      <c r="F84" s="12">
        <f>F79*'DATA - Awards Matrices'!$D$11</f>
        <v>208600</v>
      </c>
      <c r="G84" s="12">
        <f>G79*'DATA - Awards Matrices'!$E$11</f>
        <v>1585360</v>
      </c>
      <c r="H84" s="12">
        <f>H79*'DATA - Awards Matrices'!$F$11</f>
        <v>0</v>
      </c>
      <c r="I84" s="12">
        <f>I79*'DATA - Awards Matrices'!$G$11</f>
        <v>0</v>
      </c>
      <c r="J84" s="12">
        <f>J79*'DATA - Awards Matrices'!$H$11</f>
        <v>0</v>
      </c>
      <c r="K84" s="12">
        <f>K79*'DATA - Awards Matrices'!$I$11</f>
        <v>0</v>
      </c>
      <c r="L84" s="12">
        <f>L79*'DATA - Awards Matrices'!$J$11</f>
        <v>0</v>
      </c>
      <c r="M84" s="331">
        <f>M79*'DATA - Awards Matrices'!$K$11</f>
        <v>0</v>
      </c>
      <c r="N84" s="12"/>
      <c r="O84" s="12"/>
      <c r="P84" s="330">
        <f>P79*'DATA - Awards Matrices'!$B$11</f>
        <v>14286</v>
      </c>
      <c r="Q84" s="12">
        <f>Q79*'DATA - Awards Matrices'!$C$11</f>
        <v>303833</v>
      </c>
      <c r="R84" s="12">
        <f>R79*'DATA - Awards Matrices'!$D$11</f>
        <v>208600</v>
      </c>
      <c r="S84" s="12">
        <f>S79*'DATA - Awards Matrices'!$E$11</f>
        <v>1939980</v>
      </c>
      <c r="T84" s="12">
        <f>T79*'DATA - Awards Matrices'!$F$11</f>
        <v>0</v>
      </c>
      <c r="U84" s="12">
        <f>U79*'DATA - Awards Matrices'!$G$11</f>
        <v>0</v>
      </c>
      <c r="V84" s="12">
        <f>V79*'DATA - Awards Matrices'!$H$11</f>
        <v>0</v>
      </c>
      <c r="W84" s="12">
        <f>W79*'DATA - Awards Matrices'!$I$11</f>
        <v>0</v>
      </c>
      <c r="X84" s="12">
        <f>X79*'DATA - Awards Matrices'!$J$11</f>
        <v>0</v>
      </c>
      <c r="Y84" s="331">
        <f>Y79*'DATA - Awards Matrices'!$K$11</f>
        <v>0</v>
      </c>
      <c r="Z84" s="12"/>
      <c r="AA84" s="12"/>
      <c r="AB84" s="330">
        <f>AB79*'DATA - Awards Matrices'!$B$11</f>
        <v>21429</v>
      </c>
      <c r="AC84" s="12">
        <f>AC79*'DATA - Awards Matrices'!$C$11</f>
        <v>240971</v>
      </c>
      <c r="AD84" s="12">
        <f>AD79*'DATA - Awards Matrices'!$D$11</f>
        <v>146020</v>
      </c>
      <c r="AE84" s="12">
        <f>AE79*'DATA - Awards Matrices'!$E$11</f>
        <v>1147300</v>
      </c>
      <c r="AF84" s="12">
        <f>AF79*'DATA - Awards Matrices'!$F$11</f>
        <v>0</v>
      </c>
      <c r="AG84" s="12">
        <f>AG79*'DATA - Awards Matrices'!$G$11</f>
        <v>0</v>
      </c>
      <c r="AH84" s="12">
        <f>AH79*'DATA - Awards Matrices'!$H$11</f>
        <v>0</v>
      </c>
      <c r="AI84" s="12">
        <f>AI79*'DATA - Awards Matrices'!$I$11</f>
        <v>0</v>
      </c>
      <c r="AJ84" s="12">
        <f>AJ79*'DATA - Awards Matrices'!$J$11</f>
        <v>0</v>
      </c>
      <c r="AK84" s="331">
        <f>AK79*'DATA - Awards Matrices'!$K$11</f>
        <v>0</v>
      </c>
      <c r="AL84" s="12"/>
      <c r="AM84" s="12"/>
      <c r="AN84" s="1078">
        <f>AN79*'DATA - Awards Matrices'!$B$11</f>
        <v>28572</v>
      </c>
      <c r="AO84" s="1079">
        <f>AO79*'DATA - Awards Matrices'!$C$11</f>
        <v>293356</v>
      </c>
      <c r="AP84" s="1079">
        <f>AP79*'DATA - Awards Matrices'!$D$11</f>
        <v>62580</v>
      </c>
      <c r="AQ84" s="1079">
        <f>AQ79*'DATA - Awards Matrices'!$E$11</f>
        <v>938700</v>
      </c>
      <c r="AR84" s="1079">
        <f>AR79*'DATA - Awards Matrices'!$F$11</f>
        <v>0</v>
      </c>
      <c r="AS84" s="1079">
        <f>AS79*'DATA - Awards Matrices'!$G$11</f>
        <v>0</v>
      </c>
      <c r="AT84" s="1079">
        <f>AT79*'DATA - Awards Matrices'!$H$11</f>
        <v>0</v>
      </c>
      <c r="AU84" s="1079">
        <f>AU79*'DATA - Awards Matrices'!$I$11</f>
        <v>0</v>
      </c>
      <c r="AV84" s="1079">
        <f>AV79*'DATA - Awards Matrices'!$J$11</f>
        <v>0</v>
      </c>
      <c r="AW84" s="1080">
        <f>AW79*'DATA - Awards Matrices'!$K$11</f>
        <v>0</v>
      </c>
      <c r="AX84" s="1081"/>
      <c r="AZ84" s="1195">
        <f>AZ79*'DATA - Awards Matrices'!$B$11</f>
        <v>14286</v>
      </c>
      <c r="BA84" s="1196">
        <f>BA79*'DATA - Awards Matrices'!$C$11</f>
        <v>230494</v>
      </c>
      <c r="BB84" s="1196">
        <f>BB79*'DATA - Awards Matrices'!$D$11</f>
        <v>0</v>
      </c>
      <c r="BC84" s="1196">
        <f>BC79*'DATA - Awards Matrices'!$E$11</f>
        <v>771820</v>
      </c>
      <c r="BD84" s="1196">
        <f>BD79*'DATA - Awards Matrices'!$F$11</f>
        <v>0</v>
      </c>
      <c r="BE84" s="1196">
        <f>BE79*'DATA - Awards Matrices'!$G$11</f>
        <v>0</v>
      </c>
      <c r="BF84" s="1196">
        <f>BF79*'DATA - Awards Matrices'!$H$11</f>
        <v>0</v>
      </c>
      <c r="BG84" s="1196">
        <f>BG79*'DATA - Awards Matrices'!$I$11</f>
        <v>0</v>
      </c>
      <c r="BH84" s="1196">
        <f>BH79*'DATA - Awards Matrices'!$J$11</f>
        <v>0</v>
      </c>
      <c r="BI84" s="1197">
        <f>BI79*'DATA - Awards Matrices'!$K$11</f>
        <v>0</v>
      </c>
      <c r="BJ84" s="1198"/>
    </row>
    <row r="85" spans="1:76" ht="16" thickBot="1">
      <c r="A85" s="1489"/>
      <c r="B85" s="440" t="s">
        <v>49</v>
      </c>
      <c r="C85" s="426" t="s">
        <v>90</v>
      </c>
      <c r="D85" s="12">
        <f>D80*'DATA - Awards Matrices'!$B$12</f>
        <v>1413315</v>
      </c>
      <c r="E85" s="12">
        <f>E80*'DATA - Awards Matrices'!$C$12</f>
        <v>414558</v>
      </c>
      <c r="F85" s="12">
        <f>F80*'DATA - Awards Matrices'!$D$12</f>
        <v>0</v>
      </c>
      <c r="G85" s="12">
        <f>G80*'DATA - Awards Matrices'!$E$12</f>
        <v>2170470</v>
      </c>
      <c r="H85" s="12">
        <f>H80*'DATA - Awards Matrices'!$F$12</f>
        <v>0</v>
      </c>
      <c r="I85" s="12">
        <f>I80*'DATA - Awards Matrices'!$G$12</f>
        <v>0</v>
      </c>
      <c r="J85" s="12">
        <f>J80*'DATA - Awards Matrices'!$H$12</f>
        <v>0</v>
      </c>
      <c r="K85" s="12">
        <f>K80*'DATA - Awards Matrices'!$I$12</f>
        <v>0</v>
      </c>
      <c r="L85" s="12">
        <f>L80*'DATA - Awards Matrices'!$J$12</f>
        <v>0</v>
      </c>
      <c r="M85" s="331">
        <f>M80*'DATA - Awards Matrices'!$K$12</f>
        <v>0</v>
      </c>
      <c r="N85" s="12" t="s">
        <v>277</v>
      </c>
      <c r="O85" s="12"/>
      <c r="P85" s="330">
        <f>P80*'DATA - Awards Matrices'!$B$12</f>
        <v>1863482</v>
      </c>
      <c r="Q85" s="12">
        <f>Q80*'DATA - Awards Matrices'!$C$12</f>
        <v>660222</v>
      </c>
      <c r="R85" s="12">
        <f>R80*'DATA - Awards Matrices'!$D$12</f>
        <v>0</v>
      </c>
      <c r="S85" s="12">
        <f>S80*'DATA - Awards Matrices'!$E$12</f>
        <v>2170470</v>
      </c>
      <c r="T85" s="12">
        <f>T80*'DATA - Awards Matrices'!$F$12</f>
        <v>0</v>
      </c>
      <c r="U85" s="12">
        <f>U80*'DATA - Awards Matrices'!$G$12</f>
        <v>0</v>
      </c>
      <c r="V85" s="12">
        <f>V80*'DATA - Awards Matrices'!$H$12</f>
        <v>0</v>
      </c>
      <c r="W85" s="12">
        <f>W80*'DATA - Awards Matrices'!$I$12</f>
        <v>0</v>
      </c>
      <c r="X85" s="12">
        <f>X80*'DATA - Awards Matrices'!$J$12</f>
        <v>0</v>
      </c>
      <c r="Y85" s="331">
        <f>Y80*'DATA - Awards Matrices'!$K$12</f>
        <v>0</v>
      </c>
      <c r="Z85" s="12" t="s">
        <v>277</v>
      </c>
      <c r="AA85" s="12"/>
      <c r="AB85" s="330">
        <f>AB80*'DATA - Awards Matrices'!$B$12</f>
        <v>1518005</v>
      </c>
      <c r="AC85" s="12">
        <f>AC80*'DATA - Awards Matrices'!$C$12</f>
        <v>798408</v>
      </c>
      <c r="AD85" s="12">
        <f>AD80*'DATA - Awards Matrices'!$D$12</f>
        <v>0</v>
      </c>
      <c r="AE85" s="12">
        <f>AE80*'DATA - Awards Matrices'!$E$12</f>
        <v>1283940</v>
      </c>
      <c r="AF85" s="12">
        <f>AF80*'DATA - Awards Matrices'!$F$12</f>
        <v>0</v>
      </c>
      <c r="AG85" s="12">
        <f>AG80*'DATA - Awards Matrices'!$G$12</f>
        <v>0</v>
      </c>
      <c r="AH85" s="12">
        <f>AH80*'DATA - Awards Matrices'!$H$12</f>
        <v>0</v>
      </c>
      <c r="AI85" s="12">
        <f>AI80*'DATA - Awards Matrices'!$I$12</f>
        <v>0</v>
      </c>
      <c r="AJ85" s="12">
        <f>AJ80*'DATA - Awards Matrices'!$J$12</f>
        <v>0</v>
      </c>
      <c r="AK85" s="331">
        <f>AK80*'DATA - Awards Matrices'!$K$12</f>
        <v>0</v>
      </c>
      <c r="AL85" s="12" t="s">
        <v>277</v>
      </c>
      <c r="AM85" s="12"/>
      <c r="AN85" s="1078">
        <f>AN80*'DATA - Awards Matrices'!$B$12</f>
        <v>795644</v>
      </c>
      <c r="AO85" s="1079">
        <f>AO80*'DATA - Awards Matrices'!$C$12</f>
        <v>644868</v>
      </c>
      <c r="AP85" s="1079">
        <f>AP80*'DATA - Awards Matrices'!$D$12</f>
        <v>0</v>
      </c>
      <c r="AQ85" s="1079">
        <f>AQ80*'DATA - Awards Matrices'!$E$12</f>
        <v>1711920</v>
      </c>
      <c r="AR85" s="1079">
        <f>AR80*'DATA - Awards Matrices'!$F$12</f>
        <v>0</v>
      </c>
      <c r="AS85" s="1079">
        <f>AS80*'DATA - Awards Matrices'!$G$12</f>
        <v>0</v>
      </c>
      <c r="AT85" s="1079">
        <f>AT80*'DATA - Awards Matrices'!$H$12</f>
        <v>0</v>
      </c>
      <c r="AU85" s="1079">
        <f>AU80*'DATA - Awards Matrices'!$I$12</f>
        <v>0</v>
      </c>
      <c r="AV85" s="1079">
        <f>AV80*'DATA - Awards Matrices'!$J$12</f>
        <v>0</v>
      </c>
      <c r="AW85" s="1080">
        <f>AW80*'DATA - Awards Matrices'!$K$12</f>
        <v>0</v>
      </c>
      <c r="AX85" s="1081" t="s">
        <v>277</v>
      </c>
      <c r="AZ85" s="1195">
        <f>AZ80*'DATA - Awards Matrices'!$B$12</f>
        <v>136097</v>
      </c>
      <c r="BA85" s="1196">
        <f>BA80*'DATA - Awards Matrices'!$C$12</f>
        <v>245664</v>
      </c>
      <c r="BB85" s="1196">
        <f>BB80*'DATA - Awards Matrices'!$D$12</f>
        <v>0</v>
      </c>
      <c r="BC85" s="1196">
        <f>BC80*'DATA - Awards Matrices'!$E$12</f>
        <v>2292750</v>
      </c>
      <c r="BD85" s="1196">
        <f>BD80*'DATA - Awards Matrices'!$F$12</f>
        <v>0</v>
      </c>
      <c r="BE85" s="1196">
        <f>BE80*'DATA - Awards Matrices'!$G$12</f>
        <v>0</v>
      </c>
      <c r="BF85" s="1196">
        <f>BF80*'DATA - Awards Matrices'!$H$12</f>
        <v>0</v>
      </c>
      <c r="BG85" s="1196">
        <f>BG80*'DATA - Awards Matrices'!$I$12</f>
        <v>0</v>
      </c>
      <c r="BH85" s="1196">
        <f>BH80*'DATA - Awards Matrices'!$J$12</f>
        <v>0</v>
      </c>
      <c r="BI85" s="1197">
        <f>BI80*'DATA - Awards Matrices'!$K$12</f>
        <v>0</v>
      </c>
      <c r="BJ85" s="1198" t="s">
        <v>277</v>
      </c>
    </row>
    <row r="86" spans="1:76" ht="33" thickBot="1">
      <c r="A86" s="406" t="s">
        <v>272</v>
      </c>
      <c r="B86" s="413" t="str">
        <f>B80</f>
        <v>ENMU-RO</v>
      </c>
      <c r="C86" s="414"/>
      <c r="D86" s="334">
        <f t="shared" ref="D86:M86" si="75">SUM(D83:D85)</f>
        <v>1493580</v>
      </c>
      <c r="E86" s="335">
        <f t="shared" si="75"/>
        <v>1094172</v>
      </c>
      <c r="F86" s="335">
        <f t="shared" si="75"/>
        <v>208600</v>
      </c>
      <c r="G86" s="335">
        <f t="shared" si="75"/>
        <v>5071235</v>
      </c>
      <c r="H86" s="335">
        <f t="shared" si="75"/>
        <v>0</v>
      </c>
      <c r="I86" s="335">
        <f t="shared" si="75"/>
        <v>0</v>
      </c>
      <c r="J86" s="335">
        <f t="shared" si="75"/>
        <v>0</v>
      </c>
      <c r="K86" s="335">
        <f t="shared" si="75"/>
        <v>0</v>
      </c>
      <c r="L86" s="335">
        <f t="shared" si="75"/>
        <v>0</v>
      </c>
      <c r="M86" s="336">
        <f t="shared" si="75"/>
        <v>0</v>
      </c>
      <c r="N86" s="415">
        <f>SUM(D86:M86)/'DATA - Awards Matrices'!$L$17</f>
        <v>1948.3388227136525</v>
      </c>
      <c r="O86" s="415"/>
      <c r="P86" s="334">
        <f t="shared" ref="P86:Y86" si="76">SUM(P83:P85)</f>
        <v>1922318</v>
      </c>
      <c r="Q86" s="335">
        <f t="shared" si="76"/>
        <v>1239935</v>
      </c>
      <c r="R86" s="335">
        <f t="shared" si="76"/>
        <v>208600</v>
      </c>
      <c r="S86" s="335">
        <f t="shared" si="76"/>
        <v>5107845</v>
      </c>
      <c r="T86" s="335">
        <f t="shared" si="76"/>
        <v>0</v>
      </c>
      <c r="U86" s="335">
        <f t="shared" si="76"/>
        <v>0</v>
      </c>
      <c r="V86" s="335">
        <f t="shared" si="76"/>
        <v>0</v>
      </c>
      <c r="W86" s="335">
        <f t="shared" si="76"/>
        <v>0</v>
      </c>
      <c r="X86" s="335">
        <f t="shared" si="76"/>
        <v>0</v>
      </c>
      <c r="Y86" s="336">
        <f t="shared" si="76"/>
        <v>0</v>
      </c>
      <c r="Z86" s="415">
        <f>SUM(P86:Y86)/'DATA - Awards Matrices'!$L$17</f>
        <v>2099.6750947227656</v>
      </c>
      <c r="AA86" s="415"/>
      <c r="AB86" s="334">
        <f t="shared" ref="AB86:AK86" si="77">SUM(AB83:AB85)</f>
        <v>1549334</v>
      </c>
      <c r="AC86" s="335">
        <f t="shared" si="77"/>
        <v>1387859</v>
      </c>
      <c r="AD86" s="335">
        <f t="shared" si="77"/>
        <v>146020</v>
      </c>
      <c r="AE86" s="335">
        <f t="shared" si="77"/>
        <v>3631005</v>
      </c>
      <c r="AF86" s="335">
        <f t="shared" si="77"/>
        <v>0</v>
      </c>
      <c r="AG86" s="335">
        <f t="shared" si="77"/>
        <v>0</v>
      </c>
      <c r="AH86" s="335">
        <f t="shared" si="77"/>
        <v>0</v>
      </c>
      <c r="AI86" s="335">
        <f t="shared" si="77"/>
        <v>0</v>
      </c>
      <c r="AJ86" s="335">
        <f t="shared" si="77"/>
        <v>0</v>
      </c>
      <c r="AK86" s="336">
        <f t="shared" si="77"/>
        <v>0</v>
      </c>
      <c r="AL86" s="415">
        <f>SUM(AB86:AK86)/'DATA - Awards Matrices'!$L$17</f>
        <v>1662.7171194373591</v>
      </c>
      <c r="AM86" s="415"/>
      <c r="AN86" s="1085">
        <f t="shared" ref="AN86:AW86" si="78">SUM(AN83:AN85)</f>
        <v>824216</v>
      </c>
      <c r="AO86" s="1086">
        <f t="shared" si="78"/>
        <v>1257664</v>
      </c>
      <c r="AP86" s="1086">
        <f t="shared" si="78"/>
        <v>62580</v>
      </c>
      <c r="AQ86" s="1086">
        <f t="shared" si="78"/>
        <v>3720290</v>
      </c>
      <c r="AR86" s="1086">
        <f t="shared" si="78"/>
        <v>0</v>
      </c>
      <c r="AS86" s="1086">
        <f t="shared" si="78"/>
        <v>0</v>
      </c>
      <c r="AT86" s="1086">
        <f t="shared" si="78"/>
        <v>0</v>
      </c>
      <c r="AU86" s="1086">
        <f t="shared" si="78"/>
        <v>0</v>
      </c>
      <c r="AV86" s="1086">
        <f t="shared" si="78"/>
        <v>0</v>
      </c>
      <c r="AW86" s="1087">
        <f t="shared" si="78"/>
        <v>0</v>
      </c>
      <c r="AX86" s="1088">
        <f>SUM(AN86:AW86)/'DATA - Awards Matrices'!$L$17</f>
        <v>1452.3538297714272</v>
      </c>
      <c r="AZ86" s="1202">
        <f t="shared" ref="AZ86:BI86" si="79">SUM(AZ83:AZ85)</f>
        <v>150383</v>
      </c>
      <c r="BA86" s="1203">
        <f t="shared" si="79"/>
        <v>810118</v>
      </c>
      <c r="BB86" s="1203">
        <f t="shared" si="79"/>
        <v>0</v>
      </c>
      <c r="BC86" s="1203">
        <f t="shared" si="79"/>
        <v>4192060</v>
      </c>
      <c r="BD86" s="1203">
        <f t="shared" si="79"/>
        <v>0</v>
      </c>
      <c r="BE86" s="1203">
        <f t="shared" si="79"/>
        <v>0</v>
      </c>
      <c r="BF86" s="1203">
        <f t="shared" si="79"/>
        <v>0</v>
      </c>
      <c r="BG86" s="1203">
        <f t="shared" si="79"/>
        <v>0</v>
      </c>
      <c r="BH86" s="1203">
        <f t="shared" si="79"/>
        <v>0</v>
      </c>
      <c r="BI86" s="1204">
        <f t="shared" si="79"/>
        <v>0</v>
      </c>
      <c r="BJ86" s="1205">
        <f>SUM(AZ86:BI86)/'DATA - Awards Matrices'!$L$17</f>
        <v>1275.9864787895297</v>
      </c>
      <c r="BO86" s="1329">
        <f>SUM(P86:Y86)</f>
        <v>8478698</v>
      </c>
      <c r="BP86" s="1329">
        <f>SUM(AB86:AK86)</f>
        <v>6714218</v>
      </c>
      <c r="BQ86" s="1330">
        <f>SUM(AN86:AW86)</f>
        <v>5864750</v>
      </c>
      <c r="BR86" s="1329">
        <f>SUM(AZ86:BI86)</f>
        <v>5152561</v>
      </c>
      <c r="BS86" s="1329">
        <f>AVERAGE(BO86:BQ86)</f>
        <v>7019222</v>
      </c>
      <c r="BT86" s="1330">
        <f>AVERAGE(BP86:BR86)</f>
        <v>5910509.666666667</v>
      </c>
    </row>
    <row r="87" spans="1:76" ht="63" customHeight="1" thickBot="1">
      <c r="A87" s="428"/>
      <c r="B87" s="429"/>
      <c r="C87" s="430"/>
      <c r="D87" s="431"/>
      <c r="E87" s="432"/>
      <c r="F87" s="432"/>
      <c r="G87" s="432"/>
      <c r="H87" s="432"/>
      <c r="I87" s="432"/>
      <c r="J87" s="432"/>
      <c r="K87" s="432"/>
      <c r="L87" s="432"/>
      <c r="M87" s="433"/>
      <c r="N87" s="434"/>
      <c r="O87" s="434"/>
      <c r="P87" s="431"/>
      <c r="Q87" s="432"/>
      <c r="R87" s="432"/>
      <c r="S87" s="432"/>
      <c r="T87" s="432"/>
      <c r="U87" s="432"/>
      <c r="V87" s="432"/>
      <c r="W87" s="432"/>
      <c r="X87" s="432"/>
      <c r="Y87" s="433"/>
      <c r="Z87" s="434"/>
      <c r="AA87" s="434"/>
      <c r="AB87" s="431"/>
      <c r="AC87" s="432"/>
      <c r="AD87" s="432"/>
      <c r="AE87" s="432"/>
      <c r="AF87" s="432"/>
      <c r="AG87" s="432"/>
      <c r="AH87" s="432"/>
      <c r="AI87" s="432"/>
      <c r="AJ87" s="432"/>
      <c r="AK87" s="433"/>
      <c r="AL87" s="434"/>
      <c r="AM87" s="434"/>
      <c r="AN87" s="1089"/>
      <c r="AO87" s="1090"/>
      <c r="AP87" s="1090"/>
      <c r="AQ87" s="1090"/>
      <c r="AR87" s="1090"/>
      <c r="AS87" s="1090"/>
      <c r="AT87" s="1090"/>
      <c r="AU87" s="1090"/>
      <c r="AV87" s="1090"/>
      <c r="AW87" s="1091"/>
      <c r="AX87" s="1092"/>
      <c r="AZ87" s="1206"/>
      <c r="BA87" s="1207"/>
      <c r="BB87" s="1207"/>
      <c r="BC87" s="1207"/>
      <c r="BD87" s="1207"/>
      <c r="BE87" s="1207"/>
      <c r="BF87" s="1207"/>
      <c r="BG87" s="1207"/>
      <c r="BH87" s="1207"/>
      <c r="BI87" s="1208"/>
      <c r="BJ87" s="1209"/>
    </row>
    <row r="88" spans="1:76" ht="15" customHeight="1">
      <c r="A88" s="1487" t="s">
        <v>270</v>
      </c>
      <c r="B88" s="274" t="str">
        <f>'RAW DATA-Awards'!B31</f>
        <v>ENMU-RU</v>
      </c>
      <c r="C88" s="424" t="str">
        <f>'RAW DATA-Awards'!C31</f>
        <v>1</v>
      </c>
      <c r="D88" s="407">
        <f>'RAW DATA-Awards'!D31</f>
        <v>1</v>
      </c>
      <c r="E88" s="408">
        <f>'RAW DATA-Awards'!E31</f>
        <v>6</v>
      </c>
      <c r="F88" s="408">
        <f>'RAW DATA-Awards'!F31</f>
        <v>0</v>
      </c>
      <c r="G88" s="408">
        <f>'RAW DATA-Awards'!G31</f>
        <v>39</v>
      </c>
      <c r="H88" s="408">
        <f>'RAW DATA-Awards'!H31</f>
        <v>0</v>
      </c>
      <c r="I88" s="408">
        <f>'RAW DATA-Awards'!I31</f>
        <v>0</v>
      </c>
      <c r="J88" s="408">
        <f>'RAW DATA-Awards'!J31</f>
        <v>0</v>
      </c>
      <c r="K88" s="408">
        <f>'RAW DATA-Awards'!K31</f>
        <v>0</v>
      </c>
      <c r="L88" s="408">
        <f>'RAW DATA-Awards'!L31</f>
        <v>0</v>
      </c>
      <c r="M88" s="409">
        <f>'RAW DATA-Awards'!M31</f>
        <v>0</v>
      </c>
      <c r="N88" s="408"/>
      <c r="O88" s="408"/>
      <c r="P88" s="407">
        <f>'RAW DATA-Awards'!N31</f>
        <v>3</v>
      </c>
      <c r="Q88" s="408">
        <f>'RAW DATA-Awards'!O31</f>
        <v>5</v>
      </c>
      <c r="R88" s="408">
        <f>'RAW DATA-Awards'!P31</f>
        <v>0</v>
      </c>
      <c r="S88" s="408">
        <f>'RAW DATA-Awards'!Q31</f>
        <v>38</v>
      </c>
      <c r="T88" s="408">
        <f>'RAW DATA-Awards'!R31</f>
        <v>0</v>
      </c>
      <c r="U88" s="408">
        <f>'RAW DATA-Awards'!S31</f>
        <v>0</v>
      </c>
      <c r="V88" s="408">
        <f>'RAW DATA-Awards'!T31</f>
        <v>0</v>
      </c>
      <c r="W88" s="408">
        <f>'RAW DATA-Awards'!U31</f>
        <v>0</v>
      </c>
      <c r="X88" s="408">
        <f>'RAW DATA-Awards'!V31</f>
        <v>0</v>
      </c>
      <c r="Y88" s="409">
        <f>'RAW DATA-Awards'!W31</f>
        <v>0</v>
      </c>
      <c r="Z88" s="408"/>
      <c r="AA88" s="408"/>
      <c r="AB88" s="407">
        <f>'RAW DATA-Awards'!X31</f>
        <v>1</v>
      </c>
      <c r="AC88" s="408">
        <f>'RAW DATA-Awards'!Y31</f>
        <v>3</v>
      </c>
      <c r="AD88" s="408">
        <f>'RAW DATA-Awards'!Z31</f>
        <v>0</v>
      </c>
      <c r="AE88" s="408">
        <f>'RAW DATA-Awards'!AA31</f>
        <v>46</v>
      </c>
      <c r="AF88" s="408">
        <f>'RAW DATA-Awards'!AB31</f>
        <v>0</v>
      </c>
      <c r="AG88" s="408">
        <f>'RAW DATA-Awards'!AC31</f>
        <v>0</v>
      </c>
      <c r="AH88" s="408">
        <f>'RAW DATA-Awards'!AD31</f>
        <v>0</v>
      </c>
      <c r="AI88" s="408">
        <f>'RAW DATA-Awards'!AE31</f>
        <v>0</v>
      </c>
      <c r="AJ88" s="408">
        <f>'RAW DATA-Awards'!AF31</f>
        <v>0</v>
      </c>
      <c r="AK88" s="409">
        <f>'RAW DATA-Awards'!AG31</f>
        <v>0</v>
      </c>
      <c r="AL88" s="408"/>
      <c r="AM88" s="408"/>
      <c r="AN88" s="1074">
        <f>'RAW DATA-Awards'!AH31</f>
        <v>1</v>
      </c>
      <c r="AO88" s="1075">
        <f>'RAW DATA-Awards'!AI31</f>
        <v>3</v>
      </c>
      <c r="AP88" s="1075">
        <f>'RAW DATA-Awards'!AJ31</f>
        <v>0</v>
      </c>
      <c r="AQ88" s="1075">
        <f>'RAW DATA-Awards'!AK31</f>
        <v>28</v>
      </c>
      <c r="AR88" s="1075">
        <f>'RAW DATA-Awards'!AL31</f>
        <v>0</v>
      </c>
      <c r="AS88" s="1075">
        <f>'RAW DATA-Awards'!AM31</f>
        <v>0</v>
      </c>
      <c r="AT88" s="1075">
        <f>'RAW DATA-Awards'!AN31</f>
        <v>0</v>
      </c>
      <c r="AU88" s="1075">
        <f>'RAW DATA-Awards'!AO31</f>
        <v>0</v>
      </c>
      <c r="AV88" s="1075">
        <f>'RAW DATA-Awards'!AP31</f>
        <v>0</v>
      </c>
      <c r="AW88" s="1076">
        <f>'RAW DATA-Awards'!AQ31</f>
        <v>0</v>
      </c>
      <c r="AX88" s="1077"/>
      <c r="AZ88" s="1191">
        <f>'RAW DATA-Awards'!AR31</f>
        <v>4</v>
      </c>
      <c r="BA88" s="1192">
        <f>'RAW DATA-Awards'!AS31</f>
        <v>14</v>
      </c>
      <c r="BB88" s="1192">
        <f>'RAW DATA-Awards'!AT31</f>
        <v>0</v>
      </c>
      <c r="BC88" s="1192">
        <f>'RAW DATA-Awards'!AU31</f>
        <v>36</v>
      </c>
      <c r="BD88" s="1192">
        <f>'RAW DATA-Awards'!AV31</f>
        <v>0</v>
      </c>
      <c r="BE88" s="1192">
        <f>'RAW DATA-Awards'!AW31</f>
        <v>0</v>
      </c>
      <c r="BF88" s="1192">
        <f>'RAW DATA-Awards'!AX31</f>
        <v>0</v>
      </c>
      <c r="BG88" s="1192">
        <f>'RAW DATA-Awards'!AY31</f>
        <v>0</v>
      </c>
      <c r="BH88" s="1192">
        <f>'RAW DATA-Awards'!AZ31</f>
        <v>0</v>
      </c>
      <c r="BI88" s="1193">
        <f>'RAW DATA-Awards'!BA31</f>
        <v>0</v>
      </c>
      <c r="BJ88" s="1194"/>
      <c r="BO88" s="1328">
        <f>AZ88*'DATA - Awards Matrices'!B$10</f>
        <v>19800</v>
      </c>
      <c r="BP88" s="1328">
        <f>BA88*'DATA - Awards Matrices'!C$10</f>
        <v>101640</v>
      </c>
      <c r="BQ88" s="1328">
        <f>BB88*'DATA - Awards Matrices'!D$10</f>
        <v>0</v>
      </c>
      <c r="BR88" s="1328">
        <f>BC88*'DATA - Awards Matrices'!E$10</f>
        <v>520380</v>
      </c>
      <c r="BS88" s="1328">
        <f>BD88*'DATA - Awards Matrices'!F$10</f>
        <v>0</v>
      </c>
      <c r="BT88" s="1328">
        <f>BE88*'DATA - Awards Matrices'!G$10</f>
        <v>0</v>
      </c>
      <c r="BU88" s="1328">
        <f>BF88*'DATA - Awards Matrices'!H$10</f>
        <v>0</v>
      </c>
      <c r="BV88" s="1328">
        <f>BG88*'DATA - Awards Matrices'!I$10</f>
        <v>0</v>
      </c>
      <c r="BW88" s="1328">
        <f>BH88*'DATA - Awards Matrices'!J$10</f>
        <v>0</v>
      </c>
      <c r="BX88" s="1328">
        <f>BI88*'DATA - Awards Matrices'!K$10</f>
        <v>0</v>
      </c>
    </row>
    <row r="89" spans="1:76">
      <c r="A89" s="1488"/>
      <c r="B89" s="1266" t="str">
        <f>'RAW DATA-Awards'!B32</f>
        <v>ENMU-RU</v>
      </c>
      <c r="C89" s="425" t="str">
        <f>'RAW DATA-Awards'!C32</f>
        <v>2</v>
      </c>
      <c r="D89" s="330">
        <f>'RAW DATA-Awards'!D32</f>
        <v>0</v>
      </c>
      <c r="E89" s="12">
        <f>'RAW DATA-Awards'!E32</f>
        <v>6</v>
      </c>
      <c r="F89" s="12">
        <f>'RAW DATA-Awards'!F32</f>
        <v>0</v>
      </c>
      <c r="G89" s="12">
        <f>'RAW DATA-Awards'!G32</f>
        <v>4</v>
      </c>
      <c r="H89" s="12">
        <f>'RAW DATA-Awards'!H32</f>
        <v>0</v>
      </c>
      <c r="I89" s="12">
        <f>'RAW DATA-Awards'!I32</f>
        <v>0</v>
      </c>
      <c r="J89" s="12">
        <f>'RAW DATA-Awards'!J32</f>
        <v>0</v>
      </c>
      <c r="K89" s="12">
        <f>'RAW DATA-Awards'!K32</f>
        <v>0</v>
      </c>
      <c r="L89" s="12">
        <f>'RAW DATA-Awards'!L32</f>
        <v>0</v>
      </c>
      <c r="M89" s="331">
        <f>'RAW DATA-Awards'!M32</f>
        <v>0</v>
      </c>
      <c r="N89" s="12"/>
      <c r="O89" s="12"/>
      <c r="P89" s="330">
        <f>'RAW DATA-Awards'!N32</f>
        <v>1</v>
      </c>
      <c r="Q89" s="12">
        <f>'RAW DATA-Awards'!O32</f>
        <v>1</v>
      </c>
      <c r="R89" s="12">
        <f>'RAW DATA-Awards'!P32</f>
        <v>0</v>
      </c>
      <c r="S89" s="12">
        <f>'RAW DATA-Awards'!Q32</f>
        <v>4</v>
      </c>
      <c r="T89" s="12">
        <f>'RAW DATA-Awards'!R32</f>
        <v>0</v>
      </c>
      <c r="U89" s="12">
        <f>'RAW DATA-Awards'!S32</f>
        <v>0</v>
      </c>
      <c r="V89" s="12">
        <f>'RAW DATA-Awards'!T32</f>
        <v>0</v>
      </c>
      <c r="W89" s="12">
        <f>'RAW DATA-Awards'!U32</f>
        <v>0</v>
      </c>
      <c r="X89" s="12">
        <f>'RAW DATA-Awards'!V32</f>
        <v>0</v>
      </c>
      <c r="Y89" s="331">
        <f>'RAW DATA-Awards'!W32</f>
        <v>0</v>
      </c>
      <c r="Z89" s="12"/>
      <c r="AA89" s="12"/>
      <c r="AB89" s="330">
        <f>'RAW DATA-Awards'!X32</f>
        <v>0</v>
      </c>
      <c r="AC89" s="12">
        <f>'RAW DATA-Awards'!Y32</f>
        <v>2</v>
      </c>
      <c r="AD89" s="12">
        <f>'RAW DATA-Awards'!Z32</f>
        <v>0</v>
      </c>
      <c r="AE89" s="12">
        <f>'RAW DATA-Awards'!AA32</f>
        <v>9</v>
      </c>
      <c r="AF89" s="12">
        <f>'RAW DATA-Awards'!AB32</f>
        <v>0</v>
      </c>
      <c r="AG89" s="12">
        <f>'RAW DATA-Awards'!AC32</f>
        <v>0</v>
      </c>
      <c r="AH89" s="12">
        <f>'RAW DATA-Awards'!AD32</f>
        <v>0</v>
      </c>
      <c r="AI89" s="12">
        <f>'RAW DATA-Awards'!AE32</f>
        <v>0</v>
      </c>
      <c r="AJ89" s="12">
        <f>'RAW DATA-Awards'!AF32</f>
        <v>0</v>
      </c>
      <c r="AK89" s="331">
        <f>'RAW DATA-Awards'!AG32</f>
        <v>0</v>
      </c>
      <c r="AL89" s="12"/>
      <c r="AM89" s="12"/>
      <c r="AN89" s="1078">
        <f>'RAW DATA-Awards'!AH32</f>
        <v>0</v>
      </c>
      <c r="AO89" s="1079">
        <f>'RAW DATA-Awards'!AI32</f>
        <v>3</v>
      </c>
      <c r="AP89" s="1079">
        <f>'RAW DATA-Awards'!AJ32</f>
        <v>0</v>
      </c>
      <c r="AQ89" s="1079">
        <f>'RAW DATA-Awards'!AK32</f>
        <v>4</v>
      </c>
      <c r="AR89" s="1079">
        <f>'RAW DATA-Awards'!AL32</f>
        <v>0</v>
      </c>
      <c r="AS89" s="1079">
        <f>'RAW DATA-Awards'!AM32</f>
        <v>0</v>
      </c>
      <c r="AT89" s="1079">
        <f>'RAW DATA-Awards'!AN32</f>
        <v>0</v>
      </c>
      <c r="AU89" s="1079">
        <f>'RAW DATA-Awards'!AO32</f>
        <v>0</v>
      </c>
      <c r="AV89" s="1079">
        <f>'RAW DATA-Awards'!AP32</f>
        <v>0</v>
      </c>
      <c r="AW89" s="1080">
        <f>'RAW DATA-Awards'!AQ32</f>
        <v>0</v>
      </c>
      <c r="AX89" s="1081"/>
      <c r="AZ89" s="1195">
        <f>'RAW DATA-Awards'!AR32</f>
        <v>0</v>
      </c>
      <c r="BA89" s="1196">
        <f>'RAW DATA-Awards'!AS32</f>
        <v>0</v>
      </c>
      <c r="BB89" s="1196">
        <f>'RAW DATA-Awards'!AT32</f>
        <v>0</v>
      </c>
      <c r="BC89" s="1196">
        <f>'RAW DATA-Awards'!AU32</f>
        <v>5</v>
      </c>
      <c r="BD89" s="1196">
        <f>'RAW DATA-Awards'!AV32</f>
        <v>0</v>
      </c>
      <c r="BE89" s="1196">
        <f>'RAW DATA-Awards'!AW32</f>
        <v>0</v>
      </c>
      <c r="BF89" s="1196">
        <f>'RAW DATA-Awards'!AX32</f>
        <v>0</v>
      </c>
      <c r="BG89" s="1196">
        <f>'RAW DATA-Awards'!AY32</f>
        <v>0</v>
      </c>
      <c r="BH89" s="1196">
        <f>'RAW DATA-Awards'!AZ32</f>
        <v>0</v>
      </c>
      <c r="BI89" s="1197">
        <f>'RAW DATA-Awards'!BA32</f>
        <v>0</v>
      </c>
      <c r="BJ89" s="1198"/>
      <c r="BO89" s="1328">
        <f>AZ89*'DATA - Awards Matrices'!B$11</f>
        <v>0</v>
      </c>
      <c r="BP89" s="1328">
        <f>BA89*'DATA - Awards Matrices'!C$11</f>
        <v>0</v>
      </c>
      <c r="BQ89" s="1328">
        <f>BB89*'DATA - Awards Matrices'!D$11</f>
        <v>0</v>
      </c>
      <c r="BR89" s="1328">
        <f>BC89*'DATA - Awards Matrices'!E$11</f>
        <v>104300</v>
      </c>
      <c r="BS89" s="1328">
        <f>BD89*'DATA - Awards Matrices'!F$11</f>
        <v>0</v>
      </c>
      <c r="BT89" s="1328">
        <f>BE89*'DATA - Awards Matrices'!G$11</f>
        <v>0</v>
      </c>
      <c r="BU89" s="1328">
        <f>BF89*'DATA - Awards Matrices'!H$11</f>
        <v>0</v>
      </c>
      <c r="BV89" s="1328">
        <f>BG89*'DATA - Awards Matrices'!I$11</f>
        <v>0</v>
      </c>
      <c r="BW89" s="1328">
        <f>BH89*'DATA - Awards Matrices'!J$11</f>
        <v>0</v>
      </c>
      <c r="BX89" s="1328">
        <f>BI89*'DATA - Awards Matrices'!K$11</f>
        <v>0</v>
      </c>
    </row>
    <row r="90" spans="1:76" ht="16" thickBot="1">
      <c r="A90" s="1488"/>
      <c r="B90" s="1266" t="str">
        <f>'RAW DATA-Awards'!B33</f>
        <v>ENMU-RU</v>
      </c>
      <c r="C90" s="425" t="str">
        <f>'RAW DATA-Awards'!C33</f>
        <v>3</v>
      </c>
      <c r="D90" s="330">
        <f>'RAW DATA-Awards'!D33</f>
        <v>30</v>
      </c>
      <c r="E90" s="12">
        <f>'RAW DATA-Awards'!E33</f>
        <v>0</v>
      </c>
      <c r="F90" s="12">
        <f>'RAW DATA-Awards'!F33</f>
        <v>0</v>
      </c>
      <c r="G90" s="12">
        <f>'RAW DATA-Awards'!G33</f>
        <v>0</v>
      </c>
      <c r="H90" s="12">
        <f>'RAW DATA-Awards'!H33</f>
        <v>0</v>
      </c>
      <c r="I90" s="12">
        <f>'RAW DATA-Awards'!I33</f>
        <v>0</v>
      </c>
      <c r="J90" s="12">
        <f>'RAW DATA-Awards'!J33</f>
        <v>0</v>
      </c>
      <c r="K90" s="12">
        <f>'RAW DATA-Awards'!K33</f>
        <v>0</v>
      </c>
      <c r="L90" s="12">
        <f>'RAW DATA-Awards'!L33</f>
        <v>0</v>
      </c>
      <c r="M90" s="331">
        <f>'RAW DATA-Awards'!M33</f>
        <v>0</v>
      </c>
      <c r="N90" s="12" t="s">
        <v>276</v>
      </c>
      <c r="O90" s="12"/>
      <c r="P90" s="330">
        <f>'RAW DATA-Awards'!N33</f>
        <v>20</v>
      </c>
      <c r="Q90" s="12">
        <f>'RAW DATA-Awards'!O33</f>
        <v>0</v>
      </c>
      <c r="R90" s="12">
        <f>'RAW DATA-Awards'!P33</f>
        <v>0</v>
      </c>
      <c r="S90" s="12">
        <f>'RAW DATA-Awards'!Q33</f>
        <v>1</v>
      </c>
      <c r="T90" s="12">
        <f>'RAW DATA-Awards'!R33</f>
        <v>0</v>
      </c>
      <c r="U90" s="12">
        <f>'RAW DATA-Awards'!S33</f>
        <v>0</v>
      </c>
      <c r="V90" s="12">
        <f>'RAW DATA-Awards'!T33</f>
        <v>0</v>
      </c>
      <c r="W90" s="12">
        <f>'RAW DATA-Awards'!U33</f>
        <v>0</v>
      </c>
      <c r="X90" s="12">
        <f>'RAW DATA-Awards'!V33</f>
        <v>0</v>
      </c>
      <c r="Y90" s="331">
        <f>'RAW DATA-Awards'!W33</f>
        <v>0</v>
      </c>
      <c r="Z90" s="12" t="s">
        <v>276</v>
      </c>
      <c r="AA90" s="12"/>
      <c r="AB90" s="330">
        <f>'RAW DATA-Awards'!X33</f>
        <v>14</v>
      </c>
      <c r="AC90" s="12">
        <f>'RAW DATA-Awards'!Y33</f>
        <v>0</v>
      </c>
      <c r="AD90" s="12">
        <f>'RAW DATA-Awards'!Z33</f>
        <v>0</v>
      </c>
      <c r="AE90" s="12">
        <f>'RAW DATA-Awards'!AA33</f>
        <v>2</v>
      </c>
      <c r="AF90" s="12">
        <f>'RAW DATA-Awards'!AB33</f>
        <v>0</v>
      </c>
      <c r="AG90" s="12">
        <f>'RAW DATA-Awards'!AC33</f>
        <v>0</v>
      </c>
      <c r="AH90" s="12">
        <f>'RAW DATA-Awards'!AD33</f>
        <v>0</v>
      </c>
      <c r="AI90" s="12">
        <f>'RAW DATA-Awards'!AE33</f>
        <v>0</v>
      </c>
      <c r="AJ90" s="12">
        <f>'RAW DATA-Awards'!AF33</f>
        <v>0</v>
      </c>
      <c r="AK90" s="331">
        <f>'RAW DATA-Awards'!AG33</f>
        <v>0</v>
      </c>
      <c r="AL90" s="12" t="s">
        <v>276</v>
      </c>
      <c r="AM90" s="12"/>
      <c r="AN90" s="1078">
        <f>'RAW DATA-Awards'!AH33</f>
        <v>14</v>
      </c>
      <c r="AO90" s="1079">
        <f>'RAW DATA-Awards'!AI33</f>
        <v>0</v>
      </c>
      <c r="AP90" s="1079">
        <f>'RAW DATA-Awards'!AJ33</f>
        <v>0</v>
      </c>
      <c r="AQ90" s="1079">
        <f>'RAW DATA-Awards'!AK33</f>
        <v>0</v>
      </c>
      <c r="AR90" s="1079">
        <f>'RAW DATA-Awards'!AL33</f>
        <v>0</v>
      </c>
      <c r="AS90" s="1079">
        <f>'RAW DATA-Awards'!AM33</f>
        <v>0</v>
      </c>
      <c r="AT90" s="1079">
        <f>'RAW DATA-Awards'!AN33</f>
        <v>0</v>
      </c>
      <c r="AU90" s="1079">
        <f>'RAW DATA-Awards'!AO33</f>
        <v>0</v>
      </c>
      <c r="AV90" s="1079">
        <f>'RAW DATA-Awards'!AP33</f>
        <v>0</v>
      </c>
      <c r="AW90" s="1080">
        <f>'RAW DATA-Awards'!AQ33</f>
        <v>0</v>
      </c>
      <c r="AX90" s="1081" t="s">
        <v>276</v>
      </c>
      <c r="AZ90" s="1195">
        <f>'RAW DATA-Awards'!AR33</f>
        <v>9</v>
      </c>
      <c r="BA90" s="1196">
        <f>'RAW DATA-Awards'!AS33</f>
        <v>0</v>
      </c>
      <c r="BB90" s="1196">
        <f>'RAW DATA-Awards'!AT33</f>
        <v>0</v>
      </c>
      <c r="BC90" s="1196">
        <f>'RAW DATA-Awards'!AU33</f>
        <v>0</v>
      </c>
      <c r="BD90" s="1196">
        <f>'RAW DATA-Awards'!AV33</f>
        <v>0</v>
      </c>
      <c r="BE90" s="1196">
        <f>'RAW DATA-Awards'!AW33</f>
        <v>0</v>
      </c>
      <c r="BF90" s="1196">
        <f>'RAW DATA-Awards'!AX33</f>
        <v>0</v>
      </c>
      <c r="BG90" s="1196">
        <f>'RAW DATA-Awards'!AY33</f>
        <v>0</v>
      </c>
      <c r="BH90" s="1196">
        <f>'RAW DATA-Awards'!AZ33</f>
        <v>0</v>
      </c>
      <c r="BI90" s="1197">
        <f>'RAW DATA-Awards'!BA33</f>
        <v>0</v>
      </c>
      <c r="BJ90" s="1198" t="s">
        <v>276</v>
      </c>
      <c r="BO90" s="1328">
        <f>AZ90*'DATA - Awards Matrices'!B$12</f>
        <v>94221</v>
      </c>
      <c r="BP90" s="1328">
        <f>BA90*'DATA - Awards Matrices'!C$12</f>
        <v>0</v>
      </c>
      <c r="BQ90" s="1328">
        <f>BB90*'DATA - Awards Matrices'!D$12</f>
        <v>0</v>
      </c>
      <c r="BR90" s="1328">
        <f>BC90*'DATA - Awards Matrices'!E$12</f>
        <v>0</v>
      </c>
      <c r="BS90" s="1328">
        <f>BD90*'DATA - Awards Matrices'!F$12</f>
        <v>0</v>
      </c>
      <c r="BT90" s="1328">
        <f>BE90*'DATA - Awards Matrices'!G$12</f>
        <v>0</v>
      </c>
      <c r="BU90" s="1328">
        <f>BF90*'DATA - Awards Matrices'!H$12</f>
        <v>0</v>
      </c>
      <c r="BV90" s="1328">
        <f>BG90*'DATA - Awards Matrices'!I$12</f>
        <v>0</v>
      </c>
      <c r="BW90" s="1328">
        <f>BH90*'DATA - Awards Matrices'!J$12</f>
        <v>0</v>
      </c>
      <c r="BX90" s="1328">
        <f>BI90*'DATA - Awards Matrices'!K$12</f>
        <v>0</v>
      </c>
    </row>
    <row r="91" spans="1:76">
      <c r="A91" s="456"/>
      <c r="B91" s="274"/>
      <c r="C91" s="424"/>
      <c r="D91" s="11">
        <f t="shared" ref="D91:M91" si="80">SUM(D88:D90)</f>
        <v>31</v>
      </c>
      <c r="E91" s="11">
        <f t="shared" si="80"/>
        <v>12</v>
      </c>
      <c r="F91" s="11">
        <f t="shared" si="80"/>
        <v>0</v>
      </c>
      <c r="G91" s="11">
        <f t="shared" si="80"/>
        <v>43</v>
      </c>
      <c r="H91" s="11">
        <f t="shared" si="80"/>
        <v>0</v>
      </c>
      <c r="I91" s="11">
        <f t="shared" si="80"/>
        <v>0</v>
      </c>
      <c r="J91" s="11">
        <f t="shared" si="80"/>
        <v>0</v>
      </c>
      <c r="K91" s="11">
        <f t="shared" si="80"/>
        <v>0</v>
      </c>
      <c r="L91" s="11">
        <f t="shared" si="80"/>
        <v>0</v>
      </c>
      <c r="M91" s="333">
        <f t="shared" si="80"/>
        <v>0</v>
      </c>
      <c r="N91" s="12">
        <f>SUM(D91:M91)</f>
        <v>86</v>
      </c>
      <c r="O91" s="12"/>
      <c r="P91" s="332">
        <f t="shared" ref="P91:Y91" si="81">SUM(P88:P90)</f>
        <v>24</v>
      </c>
      <c r="Q91" s="11">
        <f t="shared" si="81"/>
        <v>6</v>
      </c>
      <c r="R91" s="11">
        <f t="shared" si="81"/>
        <v>0</v>
      </c>
      <c r="S91" s="11">
        <f t="shared" si="81"/>
        <v>43</v>
      </c>
      <c r="T91" s="11">
        <f t="shared" si="81"/>
        <v>0</v>
      </c>
      <c r="U91" s="11">
        <f t="shared" si="81"/>
        <v>0</v>
      </c>
      <c r="V91" s="11">
        <f t="shared" si="81"/>
        <v>0</v>
      </c>
      <c r="W91" s="11">
        <f t="shared" si="81"/>
        <v>0</v>
      </c>
      <c r="X91" s="11">
        <f t="shared" si="81"/>
        <v>0</v>
      </c>
      <c r="Y91" s="333">
        <f t="shared" si="81"/>
        <v>0</v>
      </c>
      <c r="Z91" s="12">
        <f>SUM(P91:Y91)</f>
        <v>73</v>
      </c>
      <c r="AA91" s="12"/>
      <c r="AB91" s="332">
        <f t="shared" ref="AB91:AK91" si="82">SUM(AB88:AB90)</f>
        <v>15</v>
      </c>
      <c r="AC91" s="11">
        <f t="shared" si="82"/>
        <v>5</v>
      </c>
      <c r="AD91" s="11">
        <f t="shared" si="82"/>
        <v>0</v>
      </c>
      <c r="AE91" s="11">
        <f t="shared" si="82"/>
        <v>57</v>
      </c>
      <c r="AF91" s="11">
        <f t="shared" si="82"/>
        <v>0</v>
      </c>
      <c r="AG91" s="11">
        <f t="shared" si="82"/>
        <v>0</v>
      </c>
      <c r="AH91" s="11">
        <f t="shared" si="82"/>
        <v>0</v>
      </c>
      <c r="AI91" s="11">
        <f t="shared" si="82"/>
        <v>0</v>
      </c>
      <c r="AJ91" s="11">
        <f t="shared" si="82"/>
        <v>0</v>
      </c>
      <c r="AK91" s="333">
        <f t="shared" si="82"/>
        <v>0</v>
      </c>
      <c r="AL91" s="12">
        <f>SUM(AB91:AK91)</f>
        <v>77</v>
      </c>
      <c r="AM91" s="12"/>
      <c r="AN91" s="1082">
        <f t="shared" ref="AN91:AW91" si="83">SUM(AN88:AN90)</f>
        <v>15</v>
      </c>
      <c r="AO91" s="1083">
        <f t="shared" si="83"/>
        <v>6</v>
      </c>
      <c r="AP91" s="1083">
        <f t="shared" si="83"/>
        <v>0</v>
      </c>
      <c r="AQ91" s="1083">
        <f t="shared" si="83"/>
        <v>32</v>
      </c>
      <c r="AR91" s="1083">
        <f t="shared" si="83"/>
        <v>0</v>
      </c>
      <c r="AS91" s="1083">
        <f t="shared" si="83"/>
        <v>0</v>
      </c>
      <c r="AT91" s="1083">
        <f t="shared" si="83"/>
        <v>0</v>
      </c>
      <c r="AU91" s="1083">
        <f t="shared" si="83"/>
        <v>0</v>
      </c>
      <c r="AV91" s="1083">
        <f t="shared" si="83"/>
        <v>0</v>
      </c>
      <c r="AW91" s="1084">
        <f t="shared" si="83"/>
        <v>0</v>
      </c>
      <c r="AX91" s="1081">
        <f>SUM(AN91:AW91)</f>
        <v>53</v>
      </c>
      <c r="AZ91" s="1199">
        <f t="shared" ref="AZ91:BI91" si="84">SUM(AZ88:AZ90)</f>
        <v>13</v>
      </c>
      <c r="BA91" s="1200">
        <f t="shared" si="84"/>
        <v>14</v>
      </c>
      <c r="BB91" s="1200">
        <f t="shared" si="84"/>
        <v>0</v>
      </c>
      <c r="BC91" s="1200">
        <f t="shared" si="84"/>
        <v>41</v>
      </c>
      <c r="BD91" s="1200">
        <f t="shared" si="84"/>
        <v>0</v>
      </c>
      <c r="BE91" s="1200">
        <f t="shared" si="84"/>
        <v>0</v>
      </c>
      <c r="BF91" s="1200">
        <f t="shared" si="84"/>
        <v>0</v>
      </c>
      <c r="BG91" s="1200">
        <f t="shared" si="84"/>
        <v>0</v>
      </c>
      <c r="BH91" s="1200">
        <f t="shared" si="84"/>
        <v>0</v>
      </c>
      <c r="BI91" s="1201">
        <f t="shared" si="84"/>
        <v>0</v>
      </c>
      <c r="BJ91" s="1198">
        <f>SUM(AZ91:BI91)</f>
        <v>68</v>
      </c>
    </row>
    <row r="92" spans="1:76" ht="10.5" customHeight="1" thickBot="1">
      <c r="A92" s="457"/>
      <c r="B92" s="413"/>
      <c r="C92" s="426"/>
      <c r="D92" s="12"/>
      <c r="E92" s="12"/>
      <c r="F92" s="12"/>
      <c r="G92" s="12"/>
      <c r="H92" s="12"/>
      <c r="I92" s="12"/>
      <c r="J92" s="12"/>
      <c r="K92" s="12"/>
      <c r="L92" s="12"/>
      <c r="M92" s="331"/>
      <c r="N92" s="12"/>
      <c r="O92" s="12"/>
      <c r="P92" s="330"/>
      <c r="Q92" s="12"/>
      <c r="R92" s="12"/>
      <c r="S92" s="12"/>
      <c r="T92" s="12"/>
      <c r="U92" s="12"/>
      <c r="V92" s="12"/>
      <c r="W92" s="12"/>
      <c r="X92" s="12"/>
      <c r="Y92" s="331"/>
      <c r="Z92" s="12"/>
      <c r="AA92" s="12"/>
      <c r="AB92" s="330"/>
      <c r="AC92" s="12"/>
      <c r="AD92" s="12"/>
      <c r="AE92" s="12"/>
      <c r="AF92" s="12"/>
      <c r="AG92" s="12"/>
      <c r="AH92" s="12"/>
      <c r="AI92" s="12"/>
      <c r="AJ92" s="12"/>
      <c r="AK92" s="331"/>
      <c r="AL92" s="12"/>
      <c r="AM92" s="12"/>
      <c r="AN92" s="1078"/>
      <c r="AO92" s="1079"/>
      <c r="AP92" s="1079"/>
      <c r="AQ92" s="1079"/>
      <c r="AR92" s="1079"/>
      <c r="AS92" s="1079"/>
      <c r="AT92" s="1079"/>
      <c r="AU92" s="1079"/>
      <c r="AV92" s="1079"/>
      <c r="AW92" s="1080"/>
      <c r="AX92" s="1081"/>
      <c r="AZ92" s="1195"/>
      <c r="BA92" s="1196"/>
      <c r="BB92" s="1196"/>
      <c r="BC92" s="1196"/>
      <c r="BD92" s="1196"/>
      <c r="BE92" s="1196"/>
      <c r="BF92" s="1196"/>
      <c r="BG92" s="1196"/>
      <c r="BH92" s="1196"/>
      <c r="BI92" s="1197"/>
      <c r="BJ92" s="1198"/>
    </row>
    <row r="93" spans="1:76">
      <c r="A93" s="1487" t="s">
        <v>271</v>
      </c>
      <c r="B93" s="274" t="s">
        <v>51</v>
      </c>
      <c r="C93" s="424" t="s">
        <v>92</v>
      </c>
      <c r="D93" s="12">
        <f>D88*'DATA - Awards Matrices'!$B$10</f>
        <v>4950</v>
      </c>
      <c r="E93" s="12">
        <f>E88*'DATA - Awards Matrices'!$C$10</f>
        <v>43560</v>
      </c>
      <c r="F93" s="12">
        <f>F88*'DATA - Awards Matrices'!$D$10</f>
        <v>0</v>
      </c>
      <c r="G93" s="12">
        <f>G88*'DATA - Awards Matrices'!$E$10</f>
        <v>563745</v>
      </c>
      <c r="H93" s="12">
        <f>H88*'DATA - Awards Matrices'!$F$10</f>
        <v>0</v>
      </c>
      <c r="I93" s="12">
        <f>I88*'DATA - Awards Matrices'!$G$10</f>
        <v>0</v>
      </c>
      <c r="J93" s="12">
        <f>J88*'DATA - Awards Matrices'!$H$10</f>
        <v>0</v>
      </c>
      <c r="K93" s="12">
        <f>K88*'DATA - Awards Matrices'!$I$10</f>
        <v>0</v>
      </c>
      <c r="L93" s="12">
        <f>L88*'DATA - Awards Matrices'!$J$10</f>
        <v>0</v>
      </c>
      <c r="M93" s="331">
        <f>M88*'DATA - Awards Matrices'!$K$10</f>
        <v>0</v>
      </c>
      <c r="N93" s="12"/>
      <c r="O93" s="12"/>
      <c r="P93" s="330">
        <f>P88*'DATA - Awards Matrices'!$B$10</f>
        <v>14850</v>
      </c>
      <c r="Q93" s="12">
        <f>Q88*'DATA - Awards Matrices'!$C$10</f>
        <v>36300</v>
      </c>
      <c r="R93" s="12">
        <f>R88*'DATA - Awards Matrices'!$D$10</f>
        <v>0</v>
      </c>
      <c r="S93" s="12">
        <f>S88*'DATA - Awards Matrices'!$E$10</f>
        <v>549290</v>
      </c>
      <c r="T93" s="12">
        <f>T88*'DATA - Awards Matrices'!$F$10</f>
        <v>0</v>
      </c>
      <c r="U93" s="12">
        <f>U88*'DATA - Awards Matrices'!$G$10</f>
        <v>0</v>
      </c>
      <c r="V93" s="12">
        <f>V88*'DATA - Awards Matrices'!$H$10</f>
        <v>0</v>
      </c>
      <c r="W93" s="12">
        <f>W88*'DATA - Awards Matrices'!$I$10</f>
        <v>0</v>
      </c>
      <c r="X93" s="12">
        <f>X88*'DATA - Awards Matrices'!$J$10</f>
        <v>0</v>
      </c>
      <c r="Y93" s="331">
        <f>Y88*'DATA - Awards Matrices'!$K$10</f>
        <v>0</v>
      </c>
      <c r="Z93" s="12"/>
      <c r="AA93" s="12"/>
      <c r="AB93" s="330">
        <f>AB88*'DATA - Awards Matrices'!$B$10</f>
        <v>4950</v>
      </c>
      <c r="AC93" s="12">
        <f>AC88*'DATA - Awards Matrices'!$C$10</f>
        <v>21780</v>
      </c>
      <c r="AD93" s="12">
        <f>AD88*'DATA - Awards Matrices'!$D$10</f>
        <v>0</v>
      </c>
      <c r="AE93" s="12">
        <f>AE88*'DATA - Awards Matrices'!$E$10</f>
        <v>664930</v>
      </c>
      <c r="AF93" s="12">
        <f>AF88*'DATA - Awards Matrices'!$F$10</f>
        <v>0</v>
      </c>
      <c r="AG93" s="12">
        <f>AG88*'DATA - Awards Matrices'!$G$10</f>
        <v>0</v>
      </c>
      <c r="AH93" s="12">
        <f>AH88*'DATA - Awards Matrices'!$H$10</f>
        <v>0</v>
      </c>
      <c r="AI93" s="12">
        <f>AI88*'DATA - Awards Matrices'!$I$10</f>
        <v>0</v>
      </c>
      <c r="AJ93" s="12">
        <f>AJ88*'DATA - Awards Matrices'!$J$10</f>
        <v>0</v>
      </c>
      <c r="AK93" s="331">
        <f>AK88*'DATA - Awards Matrices'!$K$10</f>
        <v>0</v>
      </c>
      <c r="AL93" s="12"/>
      <c r="AM93" s="12"/>
      <c r="AN93" s="1078">
        <f>AN88*'DATA - Awards Matrices'!$B$10</f>
        <v>4950</v>
      </c>
      <c r="AO93" s="1079">
        <f>AO88*'DATA - Awards Matrices'!$C$10</f>
        <v>21780</v>
      </c>
      <c r="AP93" s="1079">
        <f>AP88*'DATA - Awards Matrices'!$D$10</f>
        <v>0</v>
      </c>
      <c r="AQ93" s="1079">
        <f>AQ88*'DATA - Awards Matrices'!$E$10</f>
        <v>404740</v>
      </c>
      <c r="AR93" s="1079">
        <f>AR88*'DATA - Awards Matrices'!$F$10</f>
        <v>0</v>
      </c>
      <c r="AS93" s="1079">
        <f>AS88*'DATA - Awards Matrices'!$G$10</f>
        <v>0</v>
      </c>
      <c r="AT93" s="1079">
        <f>AT88*'DATA - Awards Matrices'!$H$10</f>
        <v>0</v>
      </c>
      <c r="AU93" s="1079">
        <f>AU88*'DATA - Awards Matrices'!$I$10</f>
        <v>0</v>
      </c>
      <c r="AV93" s="1079">
        <f>AV88*'DATA - Awards Matrices'!$J$10</f>
        <v>0</v>
      </c>
      <c r="AW93" s="1080">
        <f>AW88*'DATA - Awards Matrices'!$K$10</f>
        <v>0</v>
      </c>
      <c r="AX93" s="1081"/>
      <c r="AZ93" s="1195">
        <f>AZ88*'DATA - Awards Matrices'!$B$10</f>
        <v>19800</v>
      </c>
      <c r="BA93" s="1196">
        <f>BA88*'DATA - Awards Matrices'!$C$10</f>
        <v>101640</v>
      </c>
      <c r="BB93" s="1196">
        <f>BB88*'DATA - Awards Matrices'!$D$10</f>
        <v>0</v>
      </c>
      <c r="BC93" s="1196">
        <f>BC88*'DATA - Awards Matrices'!$E$10</f>
        <v>520380</v>
      </c>
      <c r="BD93" s="1196">
        <f>BD88*'DATA - Awards Matrices'!$F$10</f>
        <v>0</v>
      </c>
      <c r="BE93" s="1196">
        <f>BE88*'DATA - Awards Matrices'!$G$10</f>
        <v>0</v>
      </c>
      <c r="BF93" s="1196">
        <f>BF88*'DATA - Awards Matrices'!$H$10</f>
        <v>0</v>
      </c>
      <c r="BG93" s="1196">
        <f>BG88*'DATA - Awards Matrices'!$I$10</f>
        <v>0</v>
      </c>
      <c r="BH93" s="1196">
        <f>BH88*'DATA - Awards Matrices'!$J$10</f>
        <v>0</v>
      </c>
      <c r="BI93" s="1197">
        <f>BI88*'DATA - Awards Matrices'!$K$10</f>
        <v>0</v>
      </c>
      <c r="BJ93" s="1198"/>
    </row>
    <row r="94" spans="1:76">
      <c r="A94" s="1488"/>
      <c r="B94" s="1266" t="s">
        <v>51</v>
      </c>
      <c r="C94" s="425" t="s">
        <v>91</v>
      </c>
      <c r="D94" s="12">
        <f>D89*'DATA - Awards Matrices'!$B$11</f>
        <v>0</v>
      </c>
      <c r="E94" s="12">
        <f>E89*'DATA - Awards Matrices'!$C$11</f>
        <v>62862</v>
      </c>
      <c r="F94" s="12">
        <f>F89*'DATA - Awards Matrices'!$D$11</f>
        <v>0</v>
      </c>
      <c r="G94" s="12">
        <f>G89*'DATA - Awards Matrices'!$E$11</f>
        <v>83440</v>
      </c>
      <c r="H94" s="12">
        <f>H89*'DATA - Awards Matrices'!$F$11</f>
        <v>0</v>
      </c>
      <c r="I94" s="12">
        <f>I89*'DATA - Awards Matrices'!$G$11</f>
        <v>0</v>
      </c>
      <c r="J94" s="12">
        <f>J89*'DATA - Awards Matrices'!$H$11</f>
        <v>0</v>
      </c>
      <c r="K94" s="12">
        <f>K89*'DATA - Awards Matrices'!$I$11</f>
        <v>0</v>
      </c>
      <c r="L94" s="12">
        <f>L89*'DATA - Awards Matrices'!$J$11</f>
        <v>0</v>
      </c>
      <c r="M94" s="331">
        <f>M89*'DATA - Awards Matrices'!$K$11</f>
        <v>0</v>
      </c>
      <c r="N94" s="12"/>
      <c r="O94" s="12"/>
      <c r="P94" s="330">
        <f>P89*'DATA - Awards Matrices'!$B$11</f>
        <v>7143</v>
      </c>
      <c r="Q94" s="12">
        <f>Q89*'DATA - Awards Matrices'!$C$11</f>
        <v>10477</v>
      </c>
      <c r="R94" s="12">
        <f>R89*'DATA - Awards Matrices'!$D$11</f>
        <v>0</v>
      </c>
      <c r="S94" s="12">
        <f>S89*'DATA - Awards Matrices'!$E$11</f>
        <v>83440</v>
      </c>
      <c r="T94" s="12">
        <f>T89*'DATA - Awards Matrices'!$F$11</f>
        <v>0</v>
      </c>
      <c r="U94" s="12">
        <f>U89*'DATA - Awards Matrices'!$G$11</f>
        <v>0</v>
      </c>
      <c r="V94" s="12">
        <f>V89*'DATA - Awards Matrices'!$H$11</f>
        <v>0</v>
      </c>
      <c r="W94" s="12">
        <f>W89*'DATA - Awards Matrices'!$I$11</f>
        <v>0</v>
      </c>
      <c r="X94" s="12">
        <f>X89*'DATA - Awards Matrices'!$J$11</f>
        <v>0</v>
      </c>
      <c r="Y94" s="331">
        <f>Y89*'DATA - Awards Matrices'!$K$11</f>
        <v>0</v>
      </c>
      <c r="Z94" s="12"/>
      <c r="AA94" s="12"/>
      <c r="AB94" s="330">
        <f>AB89*'DATA - Awards Matrices'!$B$11</f>
        <v>0</v>
      </c>
      <c r="AC94" s="12">
        <f>AC89*'DATA - Awards Matrices'!$C$11</f>
        <v>20954</v>
      </c>
      <c r="AD94" s="12">
        <f>AD89*'DATA - Awards Matrices'!$D$11</f>
        <v>0</v>
      </c>
      <c r="AE94" s="12">
        <f>AE89*'DATA - Awards Matrices'!$E$11</f>
        <v>187740</v>
      </c>
      <c r="AF94" s="12">
        <f>AF89*'DATA - Awards Matrices'!$F$11</f>
        <v>0</v>
      </c>
      <c r="AG94" s="12">
        <f>AG89*'DATA - Awards Matrices'!$G$11</f>
        <v>0</v>
      </c>
      <c r="AH94" s="12">
        <f>AH89*'DATA - Awards Matrices'!$H$11</f>
        <v>0</v>
      </c>
      <c r="AI94" s="12">
        <f>AI89*'DATA - Awards Matrices'!$I$11</f>
        <v>0</v>
      </c>
      <c r="AJ94" s="12">
        <f>AJ89*'DATA - Awards Matrices'!$J$11</f>
        <v>0</v>
      </c>
      <c r="AK94" s="331">
        <f>AK89*'DATA - Awards Matrices'!$K$11</f>
        <v>0</v>
      </c>
      <c r="AL94" s="12"/>
      <c r="AM94" s="12"/>
      <c r="AN94" s="1078">
        <f>AN89*'DATA - Awards Matrices'!$B$11</f>
        <v>0</v>
      </c>
      <c r="AO94" s="1079">
        <f>AO89*'DATA - Awards Matrices'!$C$11</f>
        <v>31431</v>
      </c>
      <c r="AP94" s="1079">
        <f>AP89*'DATA - Awards Matrices'!$D$11</f>
        <v>0</v>
      </c>
      <c r="AQ94" s="1079">
        <f>AQ89*'DATA - Awards Matrices'!$E$11</f>
        <v>83440</v>
      </c>
      <c r="AR94" s="1079">
        <f>AR89*'DATA - Awards Matrices'!$F$11</f>
        <v>0</v>
      </c>
      <c r="AS94" s="1079">
        <f>AS89*'DATA - Awards Matrices'!$G$11</f>
        <v>0</v>
      </c>
      <c r="AT94" s="1079">
        <f>AT89*'DATA - Awards Matrices'!$H$11</f>
        <v>0</v>
      </c>
      <c r="AU94" s="1079">
        <f>AU89*'DATA - Awards Matrices'!$I$11</f>
        <v>0</v>
      </c>
      <c r="AV94" s="1079">
        <f>AV89*'DATA - Awards Matrices'!$J$11</f>
        <v>0</v>
      </c>
      <c r="AW94" s="1080">
        <f>AW89*'DATA - Awards Matrices'!$K$11</f>
        <v>0</v>
      </c>
      <c r="AX94" s="1081"/>
      <c r="AZ94" s="1195">
        <f>AZ89*'DATA - Awards Matrices'!$B$11</f>
        <v>0</v>
      </c>
      <c r="BA94" s="1196">
        <f>BA89*'DATA - Awards Matrices'!$C$11</f>
        <v>0</v>
      </c>
      <c r="BB94" s="1196">
        <f>BB89*'DATA - Awards Matrices'!$D$11</f>
        <v>0</v>
      </c>
      <c r="BC94" s="1196">
        <f>BC89*'DATA - Awards Matrices'!$E$11</f>
        <v>104300</v>
      </c>
      <c r="BD94" s="1196">
        <f>BD89*'DATA - Awards Matrices'!$F$11</f>
        <v>0</v>
      </c>
      <c r="BE94" s="1196">
        <f>BE89*'DATA - Awards Matrices'!$G$11</f>
        <v>0</v>
      </c>
      <c r="BF94" s="1196">
        <f>BF89*'DATA - Awards Matrices'!$H$11</f>
        <v>0</v>
      </c>
      <c r="BG94" s="1196">
        <f>BG89*'DATA - Awards Matrices'!$I$11</f>
        <v>0</v>
      </c>
      <c r="BH94" s="1196">
        <f>BH89*'DATA - Awards Matrices'!$J$11</f>
        <v>0</v>
      </c>
      <c r="BI94" s="1197">
        <f>BI89*'DATA - Awards Matrices'!$K$11</f>
        <v>0</v>
      </c>
      <c r="BJ94" s="1198"/>
    </row>
    <row r="95" spans="1:76" ht="16" thickBot="1">
      <c r="A95" s="1489"/>
      <c r="B95" s="413" t="s">
        <v>51</v>
      </c>
      <c r="C95" s="426" t="s">
        <v>90</v>
      </c>
      <c r="D95" s="12">
        <f>D90*'DATA - Awards Matrices'!$B$12</f>
        <v>314070</v>
      </c>
      <c r="E95" s="12">
        <f>E90*'DATA - Awards Matrices'!$C$12</f>
        <v>0</v>
      </c>
      <c r="F95" s="12">
        <f>F90*'DATA - Awards Matrices'!$D$12</f>
        <v>0</v>
      </c>
      <c r="G95" s="12">
        <f>G90*'DATA - Awards Matrices'!$E$12</f>
        <v>0</v>
      </c>
      <c r="H95" s="12">
        <f>H90*'DATA - Awards Matrices'!$F$12</f>
        <v>0</v>
      </c>
      <c r="I95" s="12">
        <f>I90*'DATA - Awards Matrices'!$G$12</f>
        <v>0</v>
      </c>
      <c r="J95" s="12">
        <f>J90*'DATA - Awards Matrices'!$H$12</f>
        <v>0</v>
      </c>
      <c r="K95" s="12">
        <f>K90*'DATA - Awards Matrices'!$I$12</f>
        <v>0</v>
      </c>
      <c r="L95" s="12">
        <f>L90*'DATA - Awards Matrices'!$J$12</f>
        <v>0</v>
      </c>
      <c r="M95" s="331">
        <f>M90*'DATA - Awards Matrices'!$K$12</f>
        <v>0</v>
      </c>
      <c r="N95" s="12" t="s">
        <v>277</v>
      </c>
      <c r="O95" s="12"/>
      <c r="P95" s="330">
        <f>P90*'DATA - Awards Matrices'!$B$12</f>
        <v>209380</v>
      </c>
      <c r="Q95" s="12">
        <f>Q90*'DATA - Awards Matrices'!$C$12</f>
        <v>0</v>
      </c>
      <c r="R95" s="12">
        <f>R90*'DATA - Awards Matrices'!$D$12</f>
        <v>0</v>
      </c>
      <c r="S95" s="12">
        <f>S90*'DATA - Awards Matrices'!$E$12</f>
        <v>30570</v>
      </c>
      <c r="T95" s="12">
        <f>T90*'DATA - Awards Matrices'!$F$12</f>
        <v>0</v>
      </c>
      <c r="U95" s="12">
        <f>U90*'DATA - Awards Matrices'!$G$12</f>
        <v>0</v>
      </c>
      <c r="V95" s="12">
        <f>V90*'DATA - Awards Matrices'!$H$12</f>
        <v>0</v>
      </c>
      <c r="W95" s="12">
        <f>W90*'DATA - Awards Matrices'!$I$12</f>
        <v>0</v>
      </c>
      <c r="X95" s="12">
        <f>X90*'DATA - Awards Matrices'!$J$12</f>
        <v>0</v>
      </c>
      <c r="Y95" s="331">
        <f>Y90*'DATA - Awards Matrices'!$K$12</f>
        <v>0</v>
      </c>
      <c r="Z95" s="12" t="s">
        <v>277</v>
      </c>
      <c r="AA95" s="12"/>
      <c r="AB95" s="330">
        <f>AB90*'DATA - Awards Matrices'!$B$12</f>
        <v>146566</v>
      </c>
      <c r="AC95" s="12">
        <f>AC90*'DATA - Awards Matrices'!$C$12</f>
        <v>0</v>
      </c>
      <c r="AD95" s="12">
        <f>AD90*'DATA - Awards Matrices'!$D$12</f>
        <v>0</v>
      </c>
      <c r="AE95" s="12">
        <f>AE90*'DATA - Awards Matrices'!$E$12</f>
        <v>61140</v>
      </c>
      <c r="AF95" s="12">
        <f>AF90*'DATA - Awards Matrices'!$F$12</f>
        <v>0</v>
      </c>
      <c r="AG95" s="12">
        <f>AG90*'DATA - Awards Matrices'!$G$12</f>
        <v>0</v>
      </c>
      <c r="AH95" s="12">
        <f>AH90*'DATA - Awards Matrices'!$H$12</f>
        <v>0</v>
      </c>
      <c r="AI95" s="12">
        <f>AI90*'DATA - Awards Matrices'!$I$12</f>
        <v>0</v>
      </c>
      <c r="AJ95" s="12">
        <f>AJ90*'DATA - Awards Matrices'!$J$12</f>
        <v>0</v>
      </c>
      <c r="AK95" s="331">
        <f>AK90*'DATA - Awards Matrices'!$K$12</f>
        <v>0</v>
      </c>
      <c r="AL95" s="12" t="s">
        <v>277</v>
      </c>
      <c r="AM95" s="12"/>
      <c r="AN95" s="1078">
        <f>AN90*'DATA - Awards Matrices'!$B$12</f>
        <v>146566</v>
      </c>
      <c r="AO95" s="1079">
        <f>AO90*'DATA - Awards Matrices'!$C$12</f>
        <v>0</v>
      </c>
      <c r="AP95" s="1079">
        <f>AP90*'DATA - Awards Matrices'!$D$12</f>
        <v>0</v>
      </c>
      <c r="AQ95" s="1079">
        <f>AQ90*'DATA - Awards Matrices'!$E$12</f>
        <v>0</v>
      </c>
      <c r="AR95" s="1079">
        <f>AR90*'DATA - Awards Matrices'!$F$12</f>
        <v>0</v>
      </c>
      <c r="AS95" s="1079">
        <f>AS90*'DATA - Awards Matrices'!$G$12</f>
        <v>0</v>
      </c>
      <c r="AT95" s="1079">
        <f>AT90*'DATA - Awards Matrices'!$H$12</f>
        <v>0</v>
      </c>
      <c r="AU95" s="1079">
        <f>AU90*'DATA - Awards Matrices'!$I$12</f>
        <v>0</v>
      </c>
      <c r="AV95" s="1079">
        <f>AV90*'DATA - Awards Matrices'!$J$12</f>
        <v>0</v>
      </c>
      <c r="AW95" s="1080">
        <f>AW90*'DATA - Awards Matrices'!$K$12</f>
        <v>0</v>
      </c>
      <c r="AX95" s="1081" t="s">
        <v>277</v>
      </c>
      <c r="AZ95" s="1195">
        <f>AZ90*'DATA - Awards Matrices'!$B$12</f>
        <v>94221</v>
      </c>
      <c r="BA95" s="1196">
        <f>BA90*'DATA - Awards Matrices'!$C$12</f>
        <v>0</v>
      </c>
      <c r="BB95" s="1196">
        <f>BB90*'DATA - Awards Matrices'!$D$12</f>
        <v>0</v>
      </c>
      <c r="BC95" s="1196">
        <f>BC90*'DATA - Awards Matrices'!$E$12</f>
        <v>0</v>
      </c>
      <c r="BD95" s="1196">
        <f>BD90*'DATA - Awards Matrices'!$F$12</f>
        <v>0</v>
      </c>
      <c r="BE95" s="1196">
        <f>BE90*'DATA - Awards Matrices'!$G$12</f>
        <v>0</v>
      </c>
      <c r="BF95" s="1196">
        <f>BF90*'DATA - Awards Matrices'!$H$12</f>
        <v>0</v>
      </c>
      <c r="BG95" s="1196">
        <f>BG90*'DATA - Awards Matrices'!$I$12</f>
        <v>0</v>
      </c>
      <c r="BH95" s="1196">
        <f>BH90*'DATA - Awards Matrices'!$J$12</f>
        <v>0</v>
      </c>
      <c r="BI95" s="1197">
        <f>BI90*'DATA - Awards Matrices'!$K$12</f>
        <v>0</v>
      </c>
      <c r="BJ95" s="1198" t="s">
        <v>277</v>
      </c>
    </row>
    <row r="96" spans="1:76" ht="33" thickBot="1">
      <c r="A96" s="455" t="s">
        <v>272</v>
      </c>
      <c r="B96" s="413" t="str">
        <f>B90</f>
        <v>ENMU-RU</v>
      </c>
      <c r="C96" s="414"/>
      <c r="D96" s="334">
        <f t="shared" ref="D96:M96" si="85">SUM(D93:D95)</f>
        <v>319020</v>
      </c>
      <c r="E96" s="335">
        <f t="shared" si="85"/>
        <v>106422</v>
      </c>
      <c r="F96" s="335">
        <f t="shared" si="85"/>
        <v>0</v>
      </c>
      <c r="G96" s="335">
        <f t="shared" si="85"/>
        <v>647185</v>
      </c>
      <c r="H96" s="335">
        <f t="shared" si="85"/>
        <v>0</v>
      </c>
      <c r="I96" s="335">
        <f t="shared" si="85"/>
        <v>0</v>
      </c>
      <c r="J96" s="335">
        <f t="shared" si="85"/>
        <v>0</v>
      </c>
      <c r="K96" s="335">
        <f t="shared" si="85"/>
        <v>0</v>
      </c>
      <c r="L96" s="335">
        <f t="shared" si="85"/>
        <v>0</v>
      </c>
      <c r="M96" s="336">
        <f t="shared" si="85"/>
        <v>0</v>
      </c>
      <c r="N96" s="415">
        <f>SUM(D96:M96)/'DATA - Awards Matrices'!$L$17</f>
        <v>265.62665610064141</v>
      </c>
      <c r="O96" s="415"/>
      <c r="P96" s="334">
        <f t="shared" ref="P96:Y96" si="86">SUM(P93:P95)</f>
        <v>231373</v>
      </c>
      <c r="Q96" s="335">
        <f t="shared" si="86"/>
        <v>46777</v>
      </c>
      <c r="R96" s="335">
        <f t="shared" si="86"/>
        <v>0</v>
      </c>
      <c r="S96" s="335">
        <f t="shared" si="86"/>
        <v>663300</v>
      </c>
      <c r="T96" s="335">
        <f t="shared" si="86"/>
        <v>0</v>
      </c>
      <c r="U96" s="335">
        <f t="shared" si="86"/>
        <v>0</v>
      </c>
      <c r="V96" s="335">
        <f t="shared" si="86"/>
        <v>0</v>
      </c>
      <c r="W96" s="335">
        <f t="shared" si="86"/>
        <v>0</v>
      </c>
      <c r="X96" s="335">
        <f t="shared" si="86"/>
        <v>0</v>
      </c>
      <c r="Y96" s="336">
        <f t="shared" si="86"/>
        <v>0</v>
      </c>
      <c r="Z96" s="415">
        <f>SUM(P96:Y96)/'DATA - Awards Matrices'!$L$17</f>
        <v>233.14182412520739</v>
      </c>
      <c r="AA96" s="415"/>
      <c r="AB96" s="334">
        <f t="shared" ref="AB96:AK96" si="87">SUM(AB93:AB95)</f>
        <v>151516</v>
      </c>
      <c r="AC96" s="335">
        <f t="shared" si="87"/>
        <v>42734</v>
      </c>
      <c r="AD96" s="335">
        <f t="shared" si="87"/>
        <v>0</v>
      </c>
      <c r="AE96" s="335">
        <f t="shared" si="87"/>
        <v>913810</v>
      </c>
      <c r="AF96" s="335">
        <f t="shared" si="87"/>
        <v>0</v>
      </c>
      <c r="AG96" s="335">
        <f t="shared" si="87"/>
        <v>0</v>
      </c>
      <c r="AH96" s="335">
        <f t="shared" si="87"/>
        <v>0</v>
      </c>
      <c r="AI96" s="335">
        <f t="shared" si="87"/>
        <v>0</v>
      </c>
      <c r="AJ96" s="335">
        <f t="shared" si="87"/>
        <v>0</v>
      </c>
      <c r="AK96" s="336">
        <f t="shared" si="87"/>
        <v>0</v>
      </c>
      <c r="AL96" s="415">
        <f>SUM(AB96:AK96)/'DATA - Awards Matrices'!$L$17</f>
        <v>274.40132735692526</v>
      </c>
      <c r="AM96" s="415"/>
      <c r="AN96" s="1085">
        <f t="shared" ref="AN96:AW96" si="88">SUM(AN93:AN95)</f>
        <v>151516</v>
      </c>
      <c r="AO96" s="1086">
        <f t="shared" si="88"/>
        <v>53211</v>
      </c>
      <c r="AP96" s="1086">
        <f t="shared" si="88"/>
        <v>0</v>
      </c>
      <c r="AQ96" s="1086">
        <f t="shared" si="88"/>
        <v>488180</v>
      </c>
      <c r="AR96" s="1086">
        <f t="shared" si="88"/>
        <v>0</v>
      </c>
      <c r="AS96" s="1086">
        <f t="shared" si="88"/>
        <v>0</v>
      </c>
      <c r="AT96" s="1086">
        <f t="shared" si="88"/>
        <v>0</v>
      </c>
      <c r="AU96" s="1086">
        <f t="shared" si="88"/>
        <v>0</v>
      </c>
      <c r="AV96" s="1086">
        <f t="shared" si="88"/>
        <v>0</v>
      </c>
      <c r="AW96" s="1087">
        <f t="shared" si="88"/>
        <v>0</v>
      </c>
      <c r="AX96" s="1088">
        <f>SUM(AN96:AW96)/'DATA - Awards Matrices'!$L$17</f>
        <v>171.59233302790918</v>
      </c>
      <c r="AZ96" s="1202">
        <f t="shared" ref="AZ96:BI96" si="89">SUM(AZ93:AZ95)</f>
        <v>114021</v>
      </c>
      <c r="BA96" s="1203">
        <f t="shared" si="89"/>
        <v>101640</v>
      </c>
      <c r="BB96" s="1203">
        <f t="shared" si="89"/>
        <v>0</v>
      </c>
      <c r="BC96" s="1203">
        <f t="shared" si="89"/>
        <v>624680</v>
      </c>
      <c r="BD96" s="1203">
        <f t="shared" si="89"/>
        <v>0</v>
      </c>
      <c r="BE96" s="1203">
        <f t="shared" si="89"/>
        <v>0</v>
      </c>
      <c r="BF96" s="1203">
        <f t="shared" si="89"/>
        <v>0</v>
      </c>
      <c r="BG96" s="1203">
        <f t="shared" si="89"/>
        <v>0</v>
      </c>
      <c r="BH96" s="1203">
        <f t="shared" si="89"/>
        <v>0</v>
      </c>
      <c r="BI96" s="1204">
        <f t="shared" si="89"/>
        <v>0</v>
      </c>
      <c r="BJ96" s="1205">
        <f>SUM(AZ96:BI96)/'DATA - Awards Matrices'!$L$17</f>
        <v>208.10306827468364</v>
      </c>
      <c r="BO96" s="1329">
        <f>SUM(P96:Y96)</f>
        <v>941450</v>
      </c>
      <c r="BP96" s="1329">
        <f>SUM(AB96:AK96)</f>
        <v>1108060</v>
      </c>
      <c r="BQ96" s="1330">
        <f>SUM(AN96:AW96)</f>
        <v>692907</v>
      </c>
      <c r="BR96" s="1329">
        <f>SUM(AZ96:BI96)</f>
        <v>840341</v>
      </c>
      <c r="BS96" s="1329">
        <f>AVERAGE(BO96:BQ96)</f>
        <v>914139</v>
      </c>
      <c r="BT96" s="1330">
        <f>AVERAGE(BP96:BR96)</f>
        <v>880436</v>
      </c>
    </row>
    <row r="97" spans="1:76" ht="60.75" customHeight="1" thickBot="1">
      <c r="A97" s="428"/>
      <c r="B97" s="429"/>
      <c r="C97" s="430"/>
      <c r="D97" s="431"/>
      <c r="E97" s="432"/>
      <c r="F97" s="432"/>
      <c r="G97" s="432"/>
      <c r="H97" s="432"/>
      <c r="I97" s="432"/>
      <c r="J97" s="432"/>
      <c r="K97" s="432"/>
      <c r="L97" s="432"/>
      <c r="M97" s="433"/>
      <c r="N97" s="434"/>
      <c r="O97" s="434"/>
      <c r="P97" s="431"/>
      <c r="Q97" s="432"/>
      <c r="R97" s="432"/>
      <c r="S97" s="432"/>
      <c r="T97" s="432"/>
      <c r="U97" s="432"/>
      <c r="V97" s="432"/>
      <c r="W97" s="432"/>
      <c r="X97" s="432"/>
      <c r="Y97" s="433"/>
      <c r="Z97" s="434"/>
      <c r="AA97" s="434"/>
      <c r="AB97" s="431"/>
      <c r="AC97" s="432"/>
      <c r="AD97" s="432"/>
      <c r="AE97" s="432"/>
      <c r="AF97" s="432"/>
      <c r="AG97" s="432"/>
      <c r="AH97" s="432"/>
      <c r="AI97" s="432"/>
      <c r="AJ97" s="432"/>
      <c r="AK97" s="433"/>
      <c r="AL97" s="434"/>
      <c r="AM97" s="434"/>
      <c r="AN97" s="1089"/>
      <c r="AO97" s="1090"/>
      <c r="AP97" s="1090"/>
      <c r="AQ97" s="1090"/>
      <c r="AR97" s="1090"/>
      <c r="AS97" s="1090"/>
      <c r="AT97" s="1090"/>
      <c r="AU97" s="1090"/>
      <c r="AV97" s="1090"/>
      <c r="AW97" s="1091"/>
      <c r="AX97" s="1092"/>
      <c r="AZ97" s="1206"/>
      <c r="BA97" s="1207"/>
      <c r="BB97" s="1207"/>
      <c r="BC97" s="1207"/>
      <c r="BD97" s="1207"/>
      <c r="BE97" s="1207"/>
      <c r="BF97" s="1207"/>
      <c r="BG97" s="1207"/>
      <c r="BH97" s="1207"/>
      <c r="BI97" s="1208"/>
      <c r="BJ97" s="1209"/>
    </row>
    <row r="98" spans="1:76" ht="15" customHeight="1">
      <c r="A98" s="1487" t="s">
        <v>270</v>
      </c>
      <c r="B98" s="274" t="str">
        <f>'RAW DATA-Awards'!B34</f>
        <v>NMSU-AL</v>
      </c>
      <c r="C98" s="424" t="str">
        <f>'RAW DATA-Awards'!C34</f>
        <v>1</v>
      </c>
      <c r="D98" s="407">
        <f>'RAW DATA-Awards'!D34</f>
        <v>0</v>
      </c>
      <c r="E98" s="408">
        <f>'RAW DATA-Awards'!E34</f>
        <v>2</v>
      </c>
      <c r="F98" s="408">
        <f>'RAW DATA-Awards'!F34</f>
        <v>0</v>
      </c>
      <c r="G98" s="408">
        <f>'RAW DATA-Awards'!G34</f>
        <v>91</v>
      </c>
      <c r="H98" s="408">
        <f>'RAW DATA-Awards'!H34</f>
        <v>0</v>
      </c>
      <c r="I98" s="408">
        <f>'RAW DATA-Awards'!I34</f>
        <v>0</v>
      </c>
      <c r="J98" s="408">
        <f>'RAW DATA-Awards'!J34</f>
        <v>0</v>
      </c>
      <c r="K98" s="408">
        <f>'RAW DATA-Awards'!K34</f>
        <v>0</v>
      </c>
      <c r="L98" s="408">
        <f>'RAW DATA-Awards'!L34</f>
        <v>0</v>
      </c>
      <c r="M98" s="409">
        <f>'RAW DATA-Awards'!M34</f>
        <v>0</v>
      </c>
      <c r="N98" s="408"/>
      <c r="O98" s="408"/>
      <c r="P98" s="407">
        <f>'RAW DATA-Awards'!N34</f>
        <v>0</v>
      </c>
      <c r="Q98" s="408">
        <f>'RAW DATA-Awards'!O34</f>
        <v>1</v>
      </c>
      <c r="R98" s="408">
        <f>'RAW DATA-Awards'!P34</f>
        <v>0</v>
      </c>
      <c r="S98" s="408">
        <f>'RAW DATA-Awards'!Q34</f>
        <v>83</v>
      </c>
      <c r="T98" s="408">
        <f>'RAW DATA-Awards'!R34</f>
        <v>0</v>
      </c>
      <c r="U98" s="408">
        <f>'RAW DATA-Awards'!S34</f>
        <v>0</v>
      </c>
      <c r="V98" s="408">
        <f>'RAW DATA-Awards'!T34</f>
        <v>0</v>
      </c>
      <c r="W98" s="408">
        <f>'RAW DATA-Awards'!U34</f>
        <v>0</v>
      </c>
      <c r="X98" s="408">
        <f>'RAW DATA-Awards'!V34</f>
        <v>0</v>
      </c>
      <c r="Y98" s="409">
        <f>'RAW DATA-Awards'!W34</f>
        <v>0</v>
      </c>
      <c r="Z98" s="408"/>
      <c r="AA98" s="408"/>
      <c r="AB98" s="407">
        <f>'RAW DATA-Awards'!X34</f>
        <v>0</v>
      </c>
      <c r="AC98" s="408">
        <f>'RAW DATA-Awards'!Y34</f>
        <v>2</v>
      </c>
      <c r="AD98" s="408">
        <f>'RAW DATA-Awards'!Z34</f>
        <v>0</v>
      </c>
      <c r="AE98" s="408">
        <f>'RAW DATA-Awards'!AA34</f>
        <v>71</v>
      </c>
      <c r="AF98" s="408">
        <f>'RAW DATA-Awards'!AB34</f>
        <v>0</v>
      </c>
      <c r="AG98" s="408">
        <f>'RAW DATA-Awards'!AC34</f>
        <v>0</v>
      </c>
      <c r="AH98" s="408">
        <f>'RAW DATA-Awards'!AD34</f>
        <v>0</v>
      </c>
      <c r="AI98" s="408">
        <f>'RAW DATA-Awards'!AE34</f>
        <v>0</v>
      </c>
      <c r="AJ98" s="408">
        <f>'RAW DATA-Awards'!AF34</f>
        <v>0</v>
      </c>
      <c r="AK98" s="409">
        <f>'RAW DATA-Awards'!AG34</f>
        <v>0</v>
      </c>
      <c r="AL98" s="408"/>
      <c r="AM98" s="408"/>
      <c r="AN98" s="1074">
        <f>'RAW DATA-Awards'!AH34</f>
        <v>0</v>
      </c>
      <c r="AO98" s="1075">
        <f>'RAW DATA-Awards'!AI34</f>
        <v>1</v>
      </c>
      <c r="AP98" s="1075">
        <f>'RAW DATA-Awards'!AJ34</f>
        <v>0</v>
      </c>
      <c r="AQ98" s="1075">
        <f>'RAW DATA-Awards'!AK34</f>
        <v>71</v>
      </c>
      <c r="AR98" s="1075">
        <f>'RAW DATA-Awards'!AL34</f>
        <v>0</v>
      </c>
      <c r="AS98" s="1075">
        <f>'RAW DATA-Awards'!AM34</f>
        <v>0</v>
      </c>
      <c r="AT98" s="1075">
        <f>'RAW DATA-Awards'!AN34</f>
        <v>0</v>
      </c>
      <c r="AU98" s="1075">
        <f>'RAW DATA-Awards'!AO34</f>
        <v>0</v>
      </c>
      <c r="AV98" s="1075">
        <f>'RAW DATA-Awards'!AP34</f>
        <v>0</v>
      </c>
      <c r="AW98" s="1076">
        <f>'RAW DATA-Awards'!AQ34</f>
        <v>0</v>
      </c>
      <c r="AX98" s="1077"/>
      <c r="AZ98" s="1191">
        <f>'RAW DATA-Awards'!AR34</f>
        <v>0</v>
      </c>
      <c r="BA98" s="1192">
        <f>'RAW DATA-Awards'!AS34</f>
        <v>19</v>
      </c>
      <c r="BB98" s="1192">
        <f>'RAW DATA-Awards'!AT34</f>
        <v>0</v>
      </c>
      <c r="BC98" s="1192">
        <f>'RAW DATA-Awards'!AU34</f>
        <v>54</v>
      </c>
      <c r="BD98" s="1192">
        <f>'RAW DATA-Awards'!AV34</f>
        <v>0</v>
      </c>
      <c r="BE98" s="1192">
        <f>'RAW DATA-Awards'!AW34</f>
        <v>0</v>
      </c>
      <c r="BF98" s="1192">
        <f>'RAW DATA-Awards'!AX34</f>
        <v>0</v>
      </c>
      <c r="BG98" s="1192">
        <f>'RAW DATA-Awards'!AY34</f>
        <v>0</v>
      </c>
      <c r="BH98" s="1192">
        <f>'RAW DATA-Awards'!AZ34</f>
        <v>0</v>
      </c>
      <c r="BI98" s="1193">
        <f>'RAW DATA-Awards'!BA34</f>
        <v>0</v>
      </c>
      <c r="BJ98" s="1194"/>
      <c r="BO98" s="1328">
        <f>AZ98*'DATA - Awards Matrices'!B$10</f>
        <v>0</v>
      </c>
      <c r="BP98" s="1328">
        <f>BA98*'DATA - Awards Matrices'!C$10</f>
        <v>137940</v>
      </c>
      <c r="BQ98" s="1328">
        <f>BB98*'DATA - Awards Matrices'!D$10</f>
        <v>0</v>
      </c>
      <c r="BR98" s="1328">
        <f>BC98*'DATA - Awards Matrices'!E$10</f>
        <v>780570</v>
      </c>
      <c r="BS98" s="1328">
        <f>BD98*'DATA - Awards Matrices'!F$10</f>
        <v>0</v>
      </c>
      <c r="BT98" s="1328">
        <f>BE98*'DATA - Awards Matrices'!G$10</f>
        <v>0</v>
      </c>
      <c r="BU98" s="1328">
        <f>BF98*'DATA - Awards Matrices'!H$10</f>
        <v>0</v>
      </c>
      <c r="BV98" s="1328">
        <f>BG98*'DATA - Awards Matrices'!I$10</f>
        <v>0</v>
      </c>
      <c r="BW98" s="1328">
        <f>BH98*'DATA - Awards Matrices'!J$10</f>
        <v>0</v>
      </c>
      <c r="BX98" s="1328">
        <f>BI98*'DATA - Awards Matrices'!K$10</f>
        <v>0</v>
      </c>
    </row>
    <row r="99" spans="1:76">
      <c r="A99" s="1488"/>
      <c r="B99" s="1266" t="str">
        <f>'RAW DATA-Awards'!B35</f>
        <v>NMSU-AL</v>
      </c>
      <c r="C99" s="425" t="str">
        <f>'RAW DATA-Awards'!C35</f>
        <v>2</v>
      </c>
      <c r="D99" s="330">
        <f>'RAW DATA-Awards'!D35</f>
        <v>0</v>
      </c>
      <c r="E99" s="12">
        <f>'RAW DATA-Awards'!E35</f>
        <v>0</v>
      </c>
      <c r="F99" s="12">
        <f>'RAW DATA-Awards'!F35</f>
        <v>0</v>
      </c>
      <c r="G99" s="12">
        <f>'RAW DATA-Awards'!G35</f>
        <v>16</v>
      </c>
      <c r="H99" s="12">
        <f>'RAW DATA-Awards'!H35</f>
        <v>0</v>
      </c>
      <c r="I99" s="12">
        <f>'RAW DATA-Awards'!I35</f>
        <v>0</v>
      </c>
      <c r="J99" s="12">
        <f>'RAW DATA-Awards'!J35</f>
        <v>0</v>
      </c>
      <c r="K99" s="12">
        <f>'RAW DATA-Awards'!K35</f>
        <v>0</v>
      </c>
      <c r="L99" s="12">
        <f>'RAW DATA-Awards'!L35</f>
        <v>0</v>
      </c>
      <c r="M99" s="331">
        <f>'RAW DATA-Awards'!M35</f>
        <v>0</v>
      </c>
      <c r="N99" s="12"/>
      <c r="O99" s="12"/>
      <c r="P99" s="330">
        <f>'RAW DATA-Awards'!N35</f>
        <v>0</v>
      </c>
      <c r="Q99" s="12">
        <f>'RAW DATA-Awards'!O35</f>
        <v>2</v>
      </c>
      <c r="R99" s="12">
        <f>'RAW DATA-Awards'!P35</f>
        <v>0</v>
      </c>
      <c r="S99" s="12">
        <f>'RAW DATA-Awards'!Q35</f>
        <v>14</v>
      </c>
      <c r="T99" s="12">
        <f>'RAW DATA-Awards'!R35</f>
        <v>0</v>
      </c>
      <c r="U99" s="12">
        <f>'RAW DATA-Awards'!S35</f>
        <v>0</v>
      </c>
      <c r="V99" s="12">
        <f>'RAW DATA-Awards'!T35</f>
        <v>0</v>
      </c>
      <c r="W99" s="12">
        <f>'RAW DATA-Awards'!U35</f>
        <v>0</v>
      </c>
      <c r="X99" s="12">
        <f>'RAW DATA-Awards'!V35</f>
        <v>0</v>
      </c>
      <c r="Y99" s="331">
        <f>'RAW DATA-Awards'!W35</f>
        <v>0</v>
      </c>
      <c r="Z99" s="12"/>
      <c r="AA99" s="12"/>
      <c r="AB99" s="330">
        <f>'RAW DATA-Awards'!X35</f>
        <v>0</v>
      </c>
      <c r="AC99" s="12">
        <f>'RAW DATA-Awards'!Y35</f>
        <v>2</v>
      </c>
      <c r="AD99" s="12">
        <f>'RAW DATA-Awards'!Z35</f>
        <v>0</v>
      </c>
      <c r="AE99" s="12">
        <f>'RAW DATA-Awards'!AA35</f>
        <v>8</v>
      </c>
      <c r="AF99" s="12">
        <f>'RAW DATA-Awards'!AB35</f>
        <v>0</v>
      </c>
      <c r="AG99" s="12">
        <f>'RAW DATA-Awards'!AC35</f>
        <v>0</v>
      </c>
      <c r="AH99" s="12">
        <f>'RAW DATA-Awards'!AD35</f>
        <v>0</v>
      </c>
      <c r="AI99" s="12">
        <f>'RAW DATA-Awards'!AE35</f>
        <v>0</v>
      </c>
      <c r="AJ99" s="12">
        <f>'RAW DATA-Awards'!AF35</f>
        <v>0</v>
      </c>
      <c r="AK99" s="331">
        <f>'RAW DATA-Awards'!AG35</f>
        <v>0</v>
      </c>
      <c r="AL99" s="12"/>
      <c r="AM99" s="12"/>
      <c r="AN99" s="1078">
        <f>'RAW DATA-Awards'!AH35</f>
        <v>0</v>
      </c>
      <c r="AO99" s="1079">
        <f>'RAW DATA-Awards'!AI35</f>
        <v>3</v>
      </c>
      <c r="AP99" s="1079">
        <f>'RAW DATA-Awards'!AJ35</f>
        <v>0</v>
      </c>
      <c r="AQ99" s="1079">
        <f>'RAW DATA-Awards'!AK35</f>
        <v>12</v>
      </c>
      <c r="AR99" s="1079">
        <f>'RAW DATA-Awards'!AL35</f>
        <v>0</v>
      </c>
      <c r="AS99" s="1079">
        <f>'RAW DATA-Awards'!AM35</f>
        <v>0</v>
      </c>
      <c r="AT99" s="1079">
        <f>'RAW DATA-Awards'!AN35</f>
        <v>0</v>
      </c>
      <c r="AU99" s="1079">
        <f>'RAW DATA-Awards'!AO35</f>
        <v>0</v>
      </c>
      <c r="AV99" s="1079">
        <f>'RAW DATA-Awards'!AP35</f>
        <v>0</v>
      </c>
      <c r="AW99" s="1080">
        <f>'RAW DATA-Awards'!AQ35</f>
        <v>0</v>
      </c>
      <c r="AX99" s="1081"/>
      <c r="AZ99" s="1195">
        <f>'RAW DATA-Awards'!AR35</f>
        <v>0</v>
      </c>
      <c r="BA99" s="1196">
        <f>'RAW DATA-Awards'!AS35</f>
        <v>2</v>
      </c>
      <c r="BB99" s="1196">
        <f>'RAW DATA-Awards'!AT35</f>
        <v>0</v>
      </c>
      <c r="BC99" s="1196">
        <f>'RAW DATA-Awards'!AU35</f>
        <v>5</v>
      </c>
      <c r="BD99" s="1196">
        <f>'RAW DATA-Awards'!AV35</f>
        <v>0</v>
      </c>
      <c r="BE99" s="1196">
        <f>'RAW DATA-Awards'!AW35</f>
        <v>0</v>
      </c>
      <c r="BF99" s="1196">
        <f>'RAW DATA-Awards'!AX35</f>
        <v>0</v>
      </c>
      <c r="BG99" s="1196">
        <f>'RAW DATA-Awards'!AY35</f>
        <v>0</v>
      </c>
      <c r="BH99" s="1196">
        <f>'RAW DATA-Awards'!AZ35</f>
        <v>0</v>
      </c>
      <c r="BI99" s="1197">
        <f>'RAW DATA-Awards'!BA35</f>
        <v>0</v>
      </c>
      <c r="BJ99" s="1198"/>
      <c r="BO99" s="1328">
        <f>AZ99*'DATA - Awards Matrices'!B$11</f>
        <v>0</v>
      </c>
      <c r="BP99" s="1328">
        <f>BA99*'DATA - Awards Matrices'!C$11</f>
        <v>20954</v>
      </c>
      <c r="BQ99" s="1328">
        <f>BB99*'DATA - Awards Matrices'!D$11</f>
        <v>0</v>
      </c>
      <c r="BR99" s="1328">
        <f>BC99*'DATA - Awards Matrices'!E$11</f>
        <v>104300</v>
      </c>
      <c r="BS99" s="1328">
        <f>BD99*'DATA - Awards Matrices'!F$11</f>
        <v>0</v>
      </c>
      <c r="BT99" s="1328">
        <f>BE99*'DATA - Awards Matrices'!G$11</f>
        <v>0</v>
      </c>
      <c r="BU99" s="1328">
        <f>BF99*'DATA - Awards Matrices'!H$11</f>
        <v>0</v>
      </c>
      <c r="BV99" s="1328">
        <f>BG99*'DATA - Awards Matrices'!I$11</f>
        <v>0</v>
      </c>
      <c r="BW99" s="1328">
        <f>BH99*'DATA - Awards Matrices'!J$11</f>
        <v>0</v>
      </c>
      <c r="BX99" s="1328">
        <f>BI99*'DATA - Awards Matrices'!K$11</f>
        <v>0</v>
      </c>
    </row>
    <row r="100" spans="1:76" ht="16" thickBot="1">
      <c r="A100" s="1488"/>
      <c r="B100" s="1266" t="str">
        <f>'RAW DATA-Awards'!B36</f>
        <v>NMSU-AL</v>
      </c>
      <c r="C100" s="425" t="str">
        <f>'RAW DATA-Awards'!C36</f>
        <v>3</v>
      </c>
      <c r="D100" s="330">
        <f>'RAW DATA-Awards'!D36</f>
        <v>0</v>
      </c>
      <c r="E100" s="12">
        <f>'RAW DATA-Awards'!E36</f>
        <v>0</v>
      </c>
      <c r="F100" s="12">
        <f>'RAW DATA-Awards'!F36</f>
        <v>0</v>
      </c>
      <c r="G100" s="12">
        <f>'RAW DATA-Awards'!G36</f>
        <v>3</v>
      </c>
      <c r="H100" s="12">
        <f>'RAW DATA-Awards'!H36</f>
        <v>0</v>
      </c>
      <c r="I100" s="12">
        <f>'RAW DATA-Awards'!I36</f>
        <v>0</v>
      </c>
      <c r="J100" s="12">
        <f>'RAW DATA-Awards'!J36</f>
        <v>0</v>
      </c>
      <c r="K100" s="12">
        <f>'RAW DATA-Awards'!K36</f>
        <v>0</v>
      </c>
      <c r="L100" s="12">
        <f>'RAW DATA-Awards'!L36</f>
        <v>0</v>
      </c>
      <c r="M100" s="331">
        <f>'RAW DATA-Awards'!M36</f>
        <v>0</v>
      </c>
      <c r="N100" s="12" t="s">
        <v>276</v>
      </c>
      <c r="O100" s="12"/>
      <c r="P100" s="330">
        <f>'RAW DATA-Awards'!N36</f>
        <v>0</v>
      </c>
      <c r="Q100" s="12">
        <f>'RAW DATA-Awards'!O36</f>
        <v>0</v>
      </c>
      <c r="R100" s="12">
        <f>'RAW DATA-Awards'!P36</f>
        <v>0</v>
      </c>
      <c r="S100" s="12">
        <f>'RAW DATA-Awards'!Q36</f>
        <v>10</v>
      </c>
      <c r="T100" s="12">
        <f>'RAW DATA-Awards'!R36</f>
        <v>0</v>
      </c>
      <c r="U100" s="12">
        <f>'RAW DATA-Awards'!S36</f>
        <v>0</v>
      </c>
      <c r="V100" s="12">
        <f>'RAW DATA-Awards'!T36</f>
        <v>0</v>
      </c>
      <c r="W100" s="12">
        <f>'RAW DATA-Awards'!U36</f>
        <v>0</v>
      </c>
      <c r="X100" s="12">
        <f>'RAW DATA-Awards'!V36</f>
        <v>0</v>
      </c>
      <c r="Y100" s="331">
        <f>'RAW DATA-Awards'!W36</f>
        <v>0</v>
      </c>
      <c r="Z100" s="12" t="s">
        <v>276</v>
      </c>
      <c r="AA100" s="12"/>
      <c r="AB100" s="330">
        <f>'RAW DATA-Awards'!X36</f>
        <v>0</v>
      </c>
      <c r="AC100" s="12">
        <f>'RAW DATA-Awards'!Y36</f>
        <v>0</v>
      </c>
      <c r="AD100" s="12">
        <f>'RAW DATA-Awards'!Z36</f>
        <v>0</v>
      </c>
      <c r="AE100" s="12">
        <f>'RAW DATA-Awards'!AA36</f>
        <v>8</v>
      </c>
      <c r="AF100" s="12">
        <f>'RAW DATA-Awards'!AB36</f>
        <v>0</v>
      </c>
      <c r="AG100" s="12">
        <f>'RAW DATA-Awards'!AC36</f>
        <v>0</v>
      </c>
      <c r="AH100" s="12">
        <f>'RAW DATA-Awards'!AD36</f>
        <v>0</v>
      </c>
      <c r="AI100" s="12">
        <f>'RAW DATA-Awards'!AE36</f>
        <v>0</v>
      </c>
      <c r="AJ100" s="12">
        <f>'RAW DATA-Awards'!AF36</f>
        <v>0</v>
      </c>
      <c r="AK100" s="331">
        <f>'RAW DATA-Awards'!AG36</f>
        <v>0</v>
      </c>
      <c r="AL100" s="12" t="s">
        <v>276</v>
      </c>
      <c r="AM100" s="12"/>
      <c r="AN100" s="1078">
        <f>'RAW DATA-Awards'!AH36</f>
        <v>93</v>
      </c>
      <c r="AO100" s="1079">
        <f>'RAW DATA-Awards'!AI36</f>
        <v>0</v>
      </c>
      <c r="AP100" s="1079">
        <f>'RAW DATA-Awards'!AJ36</f>
        <v>0</v>
      </c>
      <c r="AQ100" s="1079">
        <f>'RAW DATA-Awards'!AK36</f>
        <v>16</v>
      </c>
      <c r="AR100" s="1079">
        <f>'RAW DATA-Awards'!AL36</f>
        <v>0</v>
      </c>
      <c r="AS100" s="1079">
        <f>'RAW DATA-Awards'!AM36</f>
        <v>0</v>
      </c>
      <c r="AT100" s="1079">
        <f>'RAW DATA-Awards'!AN36</f>
        <v>0</v>
      </c>
      <c r="AU100" s="1079">
        <f>'RAW DATA-Awards'!AO36</f>
        <v>0</v>
      </c>
      <c r="AV100" s="1079">
        <f>'RAW DATA-Awards'!AP36</f>
        <v>0</v>
      </c>
      <c r="AW100" s="1080">
        <f>'RAW DATA-Awards'!AQ36</f>
        <v>0</v>
      </c>
      <c r="AX100" s="1081" t="s">
        <v>276</v>
      </c>
      <c r="AZ100" s="1195">
        <f>'RAW DATA-Awards'!AR36</f>
        <v>7</v>
      </c>
      <c r="BA100" s="1196">
        <f>'RAW DATA-Awards'!AS36</f>
        <v>10</v>
      </c>
      <c r="BB100" s="1196">
        <f>'RAW DATA-Awards'!AT36</f>
        <v>0</v>
      </c>
      <c r="BC100" s="1196">
        <f>'RAW DATA-Awards'!AU36</f>
        <v>14</v>
      </c>
      <c r="BD100" s="1196">
        <f>'RAW DATA-Awards'!AV36</f>
        <v>0</v>
      </c>
      <c r="BE100" s="1196">
        <f>'RAW DATA-Awards'!AW36</f>
        <v>0</v>
      </c>
      <c r="BF100" s="1196">
        <f>'RAW DATA-Awards'!AX36</f>
        <v>0</v>
      </c>
      <c r="BG100" s="1196">
        <f>'RAW DATA-Awards'!AY36</f>
        <v>0</v>
      </c>
      <c r="BH100" s="1196">
        <f>'RAW DATA-Awards'!AZ36</f>
        <v>0</v>
      </c>
      <c r="BI100" s="1197">
        <f>'RAW DATA-Awards'!BA36</f>
        <v>0</v>
      </c>
      <c r="BJ100" s="1198" t="s">
        <v>276</v>
      </c>
      <c r="BO100" s="1328">
        <f>AZ100*'DATA - Awards Matrices'!B$12</f>
        <v>73283</v>
      </c>
      <c r="BP100" s="1328">
        <f>BA100*'DATA - Awards Matrices'!C$12</f>
        <v>153540</v>
      </c>
      <c r="BQ100" s="1328">
        <f>BB100*'DATA - Awards Matrices'!D$12</f>
        <v>0</v>
      </c>
      <c r="BR100" s="1328">
        <f>BC100*'DATA - Awards Matrices'!E$12</f>
        <v>427980</v>
      </c>
      <c r="BS100" s="1328">
        <f>BD100*'DATA - Awards Matrices'!F$12</f>
        <v>0</v>
      </c>
      <c r="BT100" s="1328">
        <f>BE100*'DATA - Awards Matrices'!G$12</f>
        <v>0</v>
      </c>
      <c r="BU100" s="1328">
        <f>BF100*'DATA - Awards Matrices'!H$12</f>
        <v>0</v>
      </c>
      <c r="BV100" s="1328">
        <f>BG100*'DATA - Awards Matrices'!I$12</f>
        <v>0</v>
      </c>
      <c r="BW100" s="1328">
        <f>BH100*'DATA - Awards Matrices'!J$12</f>
        <v>0</v>
      </c>
      <c r="BX100" s="1328">
        <f>BI100*'DATA - Awards Matrices'!K$12</f>
        <v>0</v>
      </c>
    </row>
    <row r="101" spans="1:76">
      <c r="A101" s="456"/>
      <c r="B101" s="274"/>
      <c r="C101" s="424"/>
      <c r="D101" s="11">
        <f t="shared" ref="D101:M101" si="90">SUM(D98:D100)</f>
        <v>0</v>
      </c>
      <c r="E101" s="11">
        <f t="shared" si="90"/>
        <v>2</v>
      </c>
      <c r="F101" s="11">
        <f t="shared" si="90"/>
        <v>0</v>
      </c>
      <c r="G101" s="11">
        <f t="shared" si="90"/>
        <v>110</v>
      </c>
      <c r="H101" s="11">
        <f t="shared" si="90"/>
        <v>0</v>
      </c>
      <c r="I101" s="11">
        <f t="shared" si="90"/>
        <v>0</v>
      </c>
      <c r="J101" s="11">
        <f t="shared" si="90"/>
        <v>0</v>
      </c>
      <c r="K101" s="11">
        <f t="shared" si="90"/>
        <v>0</v>
      </c>
      <c r="L101" s="11">
        <f t="shared" si="90"/>
        <v>0</v>
      </c>
      <c r="M101" s="333">
        <f t="shared" si="90"/>
        <v>0</v>
      </c>
      <c r="N101" s="12">
        <f>SUM(D101:M101)</f>
        <v>112</v>
      </c>
      <c r="O101" s="12"/>
      <c r="P101" s="332">
        <f t="shared" ref="P101:Y101" si="91">SUM(P98:P100)</f>
        <v>0</v>
      </c>
      <c r="Q101" s="11">
        <f t="shared" si="91"/>
        <v>3</v>
      </c>
      <c r="R101" s="11">
        <f t="shared" si="91"/>
        <v>0</v>
      </c>
      <c r="S101" s="11">
        <f t="shared" si="91"/>
        <v>107</v>
      </c>
      <c r="T101" s="11">
        <f t="shared" si="91"/>
        <v>0</v>
      </c>
      <c r="U101" s="11">
        <f t="shared" si="91"/>
        <v>0</v>
      </c>
      <c r="V101" s="11">
        <f t="shared" si="91"/>
        <v>0</v>
      </c>
      <c r="W101" s="11">
        <f t="shared" si="91"/>
        <v>0</v>
      </c>
      <c r="X101" s="11">
        <f t="shared" si="91"/>
        <v>0</v>
      </c>
      <c r="Y101" s="333">
        <f t="shared" si="91"/>
        <v>0</v>
      </c>
      <c r="Z101" s="12">
        <f>SUM(P101:Y101)</f>
        <v>110</v>
      </c>
      <c r="AA101" s="12"/>
      <c r="AB101" s="332">
        <f t="shared" ref="AB101:AK101" si="92">SUM(AB98:AB100)</f>
        <v>0</v>
      </c>
      <c r="AC101" s="11">
        <f t="shared" si="92"/>
        <v>4</v>
      </c>
      <c r="AD101" s="11">
        <f t="shared" si="92"/>
        <v>0</v>
      </c>
      <c r="AE101" s="11">
        <f t="shared" si="92"/>
        <v>87</v>
      </c>
      <c r="AF101" s="11">
        <f t="shared" si="92"/>
        <v>0</v>
      </c>
      <c r="AG101" s="11">
        <f t="shared" si="92"/>
        <v>0</v>
      </c>
      <c r="AH101" s="11">
        <f t="shared" si="92"/>
        <v>0</v>
      </c>
      <c r="AI101" s="11">
        <f t="shared" si="92"/>
        <v>0</v>
      </c>
      <c r="AJ101" s="11">
        <f t="shared" si="92"/>
        <v>0</v>
      </c>
      <c r="AK101" s="333">
        <f t="shared" si="92"/>
        <v>0</v>
      </c>
      <c r="AL101" s="12">
        <f>SUM(AB101:AK101)</f>
        <v>91</v>
      </c>
      <c r="AM101" s="12"/>
      <c r="AN101" s="1082">
        <f t="shared" ref="AN101:AW101" si="93">SUM(AN98:AN100)</f>
        <v>93</v>
      </c>
      <c r="AO101" s="1083">
        <f t="shared" si="93"/>
        <v>4</v>
      </c>
      <c r="AP101" s="1083">
        <f t="shared" si="93"/>
        <v>0</v>
      </c>
      <c r="AQ101" s="1083">
        <f t="shared" si="93"/>
        <v>99</v>
      </c>
      <c r="AR101" s="1083">
        <f t="shared" si="93"/>
        <v>0</v>
      </c>
      <c r="AS101" s="1083">
        <f t="shared" si="93"/>
        <v>0</v>
      </c>
      <c r="AT101" s="1083">
        <f t="shared" si="93"/>
        <v>0</v>
      </c>
      <c r="AU101" s="1083">
        <f t="shared" si="93"/>
        <v>0</v>
      </c>
      <c r="AV101" s="1083">
        <f t="shared" si="93"/>
        <v>0</v>
      </c>
      <c r="AW101" s="1084">
        <f t="shared" si="93"/>
        <v>0</v>
      </c>
      <c r="AX101" s="1081">
        <f>SUM(AN101:AW101)</f>
        <v>196</v>
      </c>
      <c r="AZ101" s="1199">
        <f t="shared" ref="AZ101:BI101" si="94">SUM(AZ98:AZ100)</f>
        <v>7</v>
      </c>
      <c r="BA101" s="1200">
        <f t="shared" si="94"/>
        <v>31</v>
      </c>
      <c r="BB101" s="1200">
        <f t="shared" si="94"/>
        <v>0</v>
      </c>
      <c r="BC101" s="1200">
        <f t="shared" si="94"/>
        <v>73</v>
      </c>
      <c r="BD101" s="1200">
        <f t="shared" si="94"/>
        <v>0</v>
      </c>
      <c r="BE101" s="1200">
        <f t="shared" si="94"/>
        <v>0</v>
      </c>
      <c r="BF101" s="1200">
        <f t="shared" si="94"/>
        <v>0</v>
      </c>
      <c r="BG101" s="1200">
        <f t="shared" si="94"/>
        <v>0</v>
      </c>
      <c r="BH101" s="1200">
        <f t="shared" si="94"/>
        <v>0</v>
      </c>
      <c r="BI101" s="1201">
        <f t="shared" si="94"/>
        <v>0</v>
      </c>
      <c r="BJ101" s="1198">
        <f>SUM(AZ101:BI101)</f>
        <v>111</v>
      </c>
    </row>
    <row r="102" spans="1:76" ht="11.25" customHeight="1" thickBot="1">
      <c r="A102" s="457"/>
      <c r="B102" s="413"/>
      <c r="C102" s="426"/>
      <c r="D102" s="12"/>
      <c r="E102" s="12"/>
      <c r="F102" s="12"/>
      <c r="G102" s="12"/>
      <c r="H102" s="12"/>
      <c r="I102" s="12"/>
      <c r="J102" s="12"/>
      <c r="K102" s="12"/>
      <c r="L102" s="12"/>
      <c r="M102" s="331"/>
      <c r="N102" s="12"/>
      <c r="O102" s="12"/>
      <c r="P102" s="330"/>
      <c r="Q102" s="12"/>
      <c r="R102" s="12"/>
      <c r="S102" s="12"/>
      <c r="T102" s="12"/>
      <c r="U102" s="12"/>
      <c r="V102" s="12"/>
      <c r="W102" s="12"/>
      <c r="X102" s="12"/>
      <c r="Y102" s="331"/>
      <c r="Z102" s="12"/>
      <c r="AA102" s="12"/>
      <c r="AB102" s="330"/>
      <c r="AC102" s="12"/>
      <c r="AD102" s="12"/>
      <c r="AE102" s="12"/>
      <c r="AF102" s="12"/>
      <c r="AG102" s="12"/>
      <c r="AH102" s="12"/>
      <c r="AI102" s="12"/>
      <c r="AJ102" s="12"/>
      <c r="AK102" s="331"/>
      <c r="AL102" s="12"/>
      <c r="AM102" s="12"/>
      <c r="AN102" s="1078"/>
      <c r="AO102" s="1079"/>
      <c r="AP102" s="1079"/>
      <c r="AQ102" s="1079"/>
      <c r="AR102" s="1079"/>
      <c r="AS102" s="1079"/>
      <c r="AT102" s="1079"/>
      <c r="AU102" s="1079"/>
      <c r="AV102" s="1079"/>
      <c r="AW102" s="1080"/>
      <c r="AX102" s="1081"/>
      <c r="AZ102" s="1195"/>
      <c r="BA102" s="1196"/>
      <c r="BB102" s="1196"/>
      <c r="BC102" s="1196"/>
      <c r="BD102" s="1196"/>
      <c r="BE102" s="1196"/>
      <c r="BF102" s="1196"/>
      <c r="BG102" s="1196"/>
      <c r="BH102" s="1196"/>
      <c r="BI102" s="1197"/>
      <c r="BJ102" s="1198"/>
    </row>
    <row r="103" spans="1:76">
      <c r="A103" s="1487" t="s">
        <v>271</v>
      </c>
      <c r="B103" s="274" t="s">
        <v>53</v>
      </c>
      <c r="C103" s="424" t="s">
        <v>92</v>
      </c>
      <c r="D103" s="12">
        <f>D98*'DATA - Awards Matrices'!$B$10</f>
        <v>0</v>
      </c>
      <c r="E103" s="12">
        <f>E98*'DATA - Awards Matrices'!$C$10</f>
        <v>14520</v>
      </c>
      <c r="F103" s="12">
        <f>F98*'DATA - Awards Matrices'!$D$10</f>
        <v>0</v>
      </c>
      <c r="G103" s="12">
        <f>G98*'DATA - Awards Matrices'!$E$10</f>
        <v>1315405</v>
      </c>
      <c r="H103" s="12">
        <f>H98*'DATA - Awards Matrices'!$F$10</f>
        <v>0</v>
      </c>
      <c r="I103" s="12">
        <f>I98*'DATA - Awards Matrices'!$G$10</f>
        <v>0</v>
      </c>
      <c r="J103" s="12">
        <f>J98*'DATA - Awards Matrices'!$H$10</f>
        <v>0</v>
      </c>
      <c r="K103" s="12">
        <f>K98*'DATA - Awards Matrices'!$I$10</f>
        <v>0</v>
      </c>
      <c r="L103" s="12">
        <f>L98*'DATA - Awards Matrices'!$J$10</f>
        <v>0</v>
      </c>
      <c r="M103" s="331">
        <f>M98*'DATA - Awards Matrices'!$K$10</f>
        <v>0</v>
      </c>
      <c r="N103" s="12"/>
      <c r="O103" s="12"/>
      <c r="P103" s="330">
        <f>P98*'DATA - Awards Matrices'!$B$10</f>
        <v>0</v>
      </c>
      <c r="Q103" s="12">
        <f>Q98*'DATA - Awards Matrices'!$C$10</f>
        <v>7260</v>
      </c>
      <c r="R103" s="12">
        <f>R98*'DATA - Awards Matrices'!$D$10</f>
        <v>0</v>
      </c>
      <c r="S103" s="12">
        <f>S98*'DATA - Awards Matrices'!$E$10</f>
        <v>1199765</v>
      </c>
      <c r="T103" s="12">
        <f>T98*'DATA - Awards Matrices'!$F$10</f>
        <v>0</v>
      </c>
      <c r="U103" s="12">
        <f>U98*'DATA - Awards Matrices'!$G$10</f>
        <v>0</v>
      </c>
      <c r="V103" s="12">
        <f>V98*'DATA - Awards Matrices'!$H$10</f>
        <v>0</v>
      </c>
      <c r="W103" s="12">
        <f>W98*'DATA - Awards Matrices'!$I$10</f>
        <v>0</v>
      </c>
      <c r="X103" s="12">
        <f>X98*'DATA - Awards Matrices'!$J$10</f>
        <v>0</v>
      </c>
      <c r="Y103" s="331">
        <f>Y98*'DATA - Awards Matrices'!$K$10</f>
        <v>0</v>
      </c>
      <c r="Z103" s="12"/>
      <c r="AA103" s="12"/>
      <c r="AB103" s="330">
        <f>AB98*'DATA - Awards Matrices'!$B$10</f>
        <v>0</v>
      </c>
      <c r="AC103" s="12">
        <f>AC98*'DATA - Awards Matrices'!$C$10</f>
        <v>14520</v>
      </c>
      <c r="AD103" s="12">
        <f>AD98*'DATA - Awards Matrices'!$D$10</f>
        <v>0</v>
      </c>
      <c r="AE103" s="12">
        <f>AE98*'DATA - Awards Matrices'!$E$10</f>
        <v>1026305</v>
      </c>
      <c r="AF103" s="12">
        <f>AF98*'DATA - Awards Matrices'!$F$10</f>
        <v>0</v>
      </c>
      <c r="AG103" s="12">
        <f>AG98*'DATA - Awards Matrices'!$G$10</f>
        <v>0</v>
      </c>
      <c r="AH103" s="12">
        <f>AH98*'DATA - Awards Matrices'!$H$10</f>
        <v>0</v>
      </c>
      <c r="AI103" s="12">
        <f>AI98*'DATA - Awards Matrices'!$I$10</f>
        <v>0</v>
      </c>
      <c r="AJ103" s="12">
        <f>AJ98*'DATA - Awards Matrices'!$J$10</f>
        <v>0</v>
      </c>
      <c r="AK103" s="331">
        <f>AK98*'DATA - Awards Matrices'!$K$10</f>
        <v>0</v>
      </c>
      <c r="AL103" s="12"/>
      <c r="AM103" s="12"/>
      <c r="AN103" s="1078">
        <f>AN98*'DATA - Awards Matrices'!$B$10</f>
        <v>0</v>
      </c>
      <c r="AO103" s="1079">
        <f>AO98*'DATA - Awards Matrices'!$C$10</f>
        <v>7260</v>
      </c>
      <c r="AP103" s="1079">
        <f>AP98*'DATA - Awards Matrices'!$D$10</f>
        <v>0</v>
      </c>
      <c r="AQ103" s="1079">
        <f>AQ98*'DATA - Awards Matrices'!$E$10</f>
        <v>1026305</v>
      </c>
      <c r="AR103" s="1079">
        <f>AR98*'DATA - Awards Matrices'!$F$10</f>
        <v>0</v>
      </c>
      <c r="AS103" s="1079">
        <f>AS98*'DATA - Awards Matrices'!$G$10</f>
        <v>0</v>
      </c>
      <c r="AT103" s="1079">
        <f>AT98*'DATA - Awards Matrices'!$H$10</f>
        <v>0</v>
      </c>
      <c r="AU103" s="1079">
        <f>AU98*'DATA - Awards Matrices'!$I$10</f>
        <v>0</v>
      </c>
      <c r="AV103" s="1079">
        <f>AV98*'DATA - Awards Matrices'!$J$10</f>
        <v>0</v>
      </c>
      <c r="AW103" s="1080">
        <f>AW98*'DATA - Awards Matrices'!$K$10</f>
        <v>0</v>
      </c>
      <c r="AX103" s="1081"/>
      <c r="AZ103" s="1195">
        <f>AZ98*'DATA - Awards Matrices'!$B$10</f>
        <v>0</v>
      </c>
      <c r="BA103" s="1196">
        <f>BA98*'DATA - Awards Matrices'!$C$10</f>
        <v>137940</v>
      </c>
      <c r="BB103" s="1196">
        <f>BB98*'DATA - Awards Matrices'!$D$10</f>
        <v>0</v>
      </c>
      <c r="BC103" s="1196">
        <f>BC98*'DATA - Awards Matrices'!$E$10</f>
        <v>780570</v>
      </c>
      <c r="BD103" s="1196">
        <f>BD98*'DATA - Awards Matrices'!$F$10</f>
        <v>0</v>
      </c>
      <c r="BE103" s="1196">
        <f>BE98*'DATA - Awards Matrices'!$G$10</f>
        <v>0</v>
      </c>
      <c r="BF103" s="1196">
        <f>BF98*'DATA - Awards Matrices'!$H$10</f>
        <v>0</v>
      </c>
      <c r="BG103" s="1196">
        <f>BG98*'DATA - Awards Matrices'!$I$10</f>
        <v>0</v>
      </c>
      <c r="BH103" s="1196">
        <f>BH98*'DATA - Awards Matrices'!$J$10</f>
        <v>0</v>
      </c>
      <c r="BI103" s="1197">
        <f>BI98*'DATA - Awards Matrices'!$K$10</f>
        <v>0</v>
      </c>
      <c r="BJ103" s="1198"/>
    </row>
    <row r="104" spans="1:76">
      <c r="A104" s="1488"/>
      <c r="B104" s="1266" t="s">
        <v>53</v>
      </c>
      <c r="C104" s="425" t="s">
        <v>91</v>
      </c>
      <c r="D104" s="12">
        <f>D99*'DATA - Awards Matrices'!$B$11</f>
        <v>0</v>
      </c>
      <c r="E104" s="12">
        <f>E99*'DATA - Awards Matrices'!$C$11</f>
        <v>0</v>
      </c>
      <c r="F104" s="12">
        <f>F99*'DATA - Awards Matrices'!$D$11</f>
        <v>0</v>
      </c>
      <c r="G104" s="12">
        <f>G99*'DATA - Awards Matrices'!$E$11</f>
        <v>333760</v>
      </c>
      <c r="H104" s="12">
        <f>H99*'DATA - Awards Matrices'!$F$11</f>
        <v>0</v>
      </c>
      <c r="I104" s="12">
        <f>I99*'DATA - Awards Matrices'!$G$11</f>
        <v>0</v>
      </c>
      <c r="J104" s="12">
        <f>J99*'DATA - Awards Matrices'!$H$11</f>
        <v>0</v>
      </c>
      <c r="K104" s="12">
        <f>K99*'DATA - Awards Matrices'!$I$11</f>
        <v>0</v>
      </c>
      <c r="L104" s="12">
        <f>L99*'DATA - Awards Matrices'!$J$11</f>
        <v>0</v>
      </c>
      <c r="M104" s="331">
        <f>M99*'DATA - Awards Matrices'!$K$11</f>
        <v>0</v>
      </c>
      <c r="N104" s="12"/>
      <c r="O104" s="12"/>
      <c r="P104" s="330">
        <f>P99*'DATA - Awards Matrices'!$B$11</f>
        <v>0</v>
      </c>
      <c r="Q104" s="12">
        <f>Q99*'DATA - Awards Matrices'!$C$11</f>
        <v>20954</v>
      </c>
      <c r="R104" s="12">
        <f>R99*'DATA - Awards Matrices'!$D$11</f>
        <v>0</v>
      </c>
      <c r="S104" s="12">
        <f>S99*'DATA - Awards Matrices'!$E$11</f>
        <v>292040</v>
      </c>
      <c r="T104" s="12">
        <f>T99*'DATA - Awards Matrices'!$F$11</f>
        <v>0</v>
      </c>
      <c r="U104" s="12">
        <f>U99*'DATA - Awards Matrices'!$G$11</f>
        <v>0</v>
      </c>
      <c r="V104" s="12">
        <f>V99*'DATA - Awards Matrices'!$H$11</f>
        <v>0</v>
      </c>
      <c r="W104" s="12">
        <f>W99*'DATA - Awards Matrices'!$I$11</f>
        <v>0</v>
      </c>
      <c r="X104" s="12">
        <f>X99*'DATA - Awards Matrices'!$J$11</f>
        <v>0</v>
      </c>
      <c r="Y104" s="331">
        <f>Y99*'DATA - Awards Matrices'!$K$11</f>
        <v>0</v>
      </c>
      <c r="Z104" s="12"/>
      <c r="AA104" s="12"/>
      <c r="AB104" s="330">
        <f>AB99*'DATA - Awards Matrices'!$B$11</f>
        <v>0</v>
      </c>
      <c r="AC104" s="12">
        <f>AC99*'DATA - Awards Matrices'!$C$11</f>
        <v>20954</v>
      </c>
      <c r="AD104" s="12">
        <f>AD99*'DATA - Awards Matrices'!$D$11</f>
        <v>0</v>
      </c>
      <c r="AE104" s="12">
        <f>AE99*'DATA - Awards Matrices'!$E$11</f>
        <v>166880</v>
      </c>
      <c r="AF104" s="12">
        <f>AF99*'DATA - Awards Matrices'!$F$11</f>
        <v>0</v>
      </c>
      <c r="AG104" s="12">
        <f>AG99*'DATA - Awards Matrices'!$G$11</f>
        <v>0</v>
      </c>
      <c r="AH104" s="12">
        <f>AH99*'DATA - Awards Matrices'!$H$11</f>
        <v>0</v>
      </c>
      <c r="AI104" s="12">
        <f>AI99*'DATA - Awards Matrices'!$I$11</f>
        <v>0</v>
      </c>
      <c r="AJ104" s="12">
        <f>AJ99*'DATA - Awards Matrices'!$J$11</f>
        <v>0</v>
      </c>
      <c r="AK104" s="331">
        <f>AK99*'DATA - Awards Matrices'!$K$11</f>
        <v>0</v>
      </c>
      <c r="AL104" s="12"/>
      <c r="AM104" s="12"/>
      <c r="AN104" s="1078">
        <f>AN99*'DATA - Awards Matrices'!$B$11</f>
        <v>0</v>
      </c>
      <c r="AO104" s="1079">
        <f>AO99*'DATA - Awards Matrices'!$C$11</f>
        <v>31431</v>
      </c>
      <c r="AP104" s="1079">
        <f>AP99*'DATA - Awards Matrices'!$D$11</f>
        <v>0</v>
      </c>
      <c r="AQ104" s="1079">
        <f>AQ99*'DATA - Awards Matrices'!$E$11</f>
        <v>250320</v>
      </c>
      <c r="AR104" s="1079">
        <f>AR99*'DATA - Awards Matrices'!$F$11</f>
        <v>0</v>
      </c>
      <c r="AS104" s="1079">
        <f>AS99*'DATA - Awards Matrices'!$G$11</f>
        <v>0</v>
      </c>
      <c r="AT104" s="1079">
        <f>AT99*'DATA - Awards Matrices'!$H$11</f>
        <v>0</v>
      </c>
      <c r="AU104" s="1079">
        <f>AU99*'DATA - Awards Matrices'!$I$11</f>
        <v>0</v>
      </c>
      <c r="AV104" s="1079">
        <f>AV99*'DATA - Awards Matrices'!$J$11</f>
        <v>0</v>
      </c>
      <c r="AW104" s="1080">
        <f>AW99*'DATA - Awards Matrices'!$K$11</f>
        <v>0</v>
      </c>
      <c r="AX104" s="1081"/>
      <c r="AZ104" s="1195">
        <f>AZ99*'DATA - Awards Matrices'!$B$11</f>
        <v>0</v>
      </c>
      <c r="BA104" s="1196">
        <f>BA99*'DATA - Awards Matrices'!$C$11</f>
        <v>20954</v>
      </c>
      <c r="BB104" s="1196">
        <f>BB99*'DATA - Awards Matrices'!$D$11</f>
        <v>0</v>
      </c>
      <c r="BC104" s="1196">
        <f>BC99*'DATA - Awards Matrices'!$E$11</f>
        <v>104300</v>
      </c>
      <c r="BD104" s="1196">
        <f>BD99*'DATA - Awards Matrices'!$F$11</f>
        <v>0</v>
      </c>
      <c r="BE104" s="1196">
        <f>BE99*'DATA - Awards Matrices'!$G$11</f>
        <v>0</v>
      </c>
      <c r="BF104" s="1196">
        <f>BF99*'DATA - Awards Matrices'!$H$11</f>
        <v>0</v>
      </c>
      <c r="BG104" s="1196">
        <f>BG99*'DATA - Awards Matrices'!$I$11</f>
        <v>0</v>
      </c>
      <c r="BH104" s="1196">
        <f>BH99*'DATA - Awards Matrices'!$J$11</f>
        <v>0</v>
      </c>
      <c r="BI104" s="1197">
        <f>BI99*'DATA - Awards Matrices'!$K$11</f>
        <v>0</v>
      </c>
      <c r="BJ104" s="1198"/>
    </row>
    <row r="105" spans="1:76" ht="16" thickBot="1">
      <c r="A105" s="1489"/>
      <c r="B105" s="413" t="s">
        <v>53</v>
      </c>
      <c r="C105" s="426" t="s">
        <v>90</v>
      </c>
      <c r="D105" s="12">
        <f>D100*'DATA - Awards Matrices'!$B$12</f>
        <v>0</v>
      </c>
      <c r="E105" s="12">
        <f>E100*'DATA - Awards Matrices'!$C$12</f>
        <v>0</v>
      </c>
      <c r="F105" s="12">
        <f>F100*'DATA - Awards Matrices'!$D$12</f>
        <v>0</v>
      </c>
      <c r="G105" s="12">
        <f>G100*'DATA - Awards Matrices'!$E$12</f>
        <v>91710</v>
      </c>
      <c r="H105" s="12">
        <f>H100*'DATA - Awards Matrices'!$F$12</f>
        <v>0</v>
      </c>
      <c r="I105" s="12">
        <f>I100*'DATA - Awards Matrices'!$G$12</f>
        <v>0</v>
      </c>
      <c r="J105" s="12">
        <f>J100*'DATA - Awards Matrices'!$H$12</f>
        <v>0</v>
      </c>
      <c r="K105" s="12">
        <f>K100*'DATA - Awards Matrices'!$I$12</f>
        <v>0</v>
      </c>
      <c r="L105" s="12">
        <f>L100*'DATA - Awards Matrices'!$J$12</f>
        <v>0</v>
      </c>
      <c r="M105" s="331">
        <f>M100*'DATA - Awards Matrices'!$K$12</f>
        <v>0</v>
      </c>
      <c r="N105" s="12" t="s">
        <v>277</v>
      </c>
      <c r="O105" s="12"/>
      <c r="P105" s="330">
        <f>P100*'DATA - Awards Matrices'!$B$12</f>
        <v>0</v>
      </c>
      <c r="Q105" s="12">
        <f>Q100*'DATA - Awards Matrices'!$C$12</f>
        <v>0</v>
      </c>
      <c r="R105" s="12">
        <f>R100*'DATA - Awards Matrices'!$D$12</f>
        <v>0</v>
      </c>
      <c r="S105" s="12">
        <f>S100*'DATA - Awards Matrices'!$E$12</f>
        <v>305700</v>
      </c>
      <c r="T105" s="12">
        <f>T100*'DATA - Awards Matrices'!$F$12</f>
        <v>0</v>
      </c>
      <c r="U105" s="12">
        <f>U100*'DATA - Awards Matrices'!$G$12</f>
        <v>0</v>
      </c>
      <c r="V105" s="12">
        <f>V100*'DATA - Awards Matrices'!$H$12</f>
        <v>0</v>
      </c>
      <c r="W105" s="12">
        <f>W100*'DATA - Awards Matrices'!$I$12</f>
        <v>0</v>
      </c>
      <c r="X105" s="12">
        <f>X100*'DATA - Awards Matrices'!$J$12</f>
        <v>0</v>
      </c>
      <c r="Y105" s="331">
        <f>Y100*'DATA - Awards Matrices'!$K$12</f>
        <v>0</v>
      </c>
      <c r="Z105" s="12" t="s">
        <v>277</v>
      </c>
      <c r="AA105" s="12"/>
      <c r="AB105" s="330">
        <f>AB100*'DATA - Awards Matrices'!$B$12</f>
        <v>0</v>
      </c>
      <c r="AC105" s="12">
        <f>AC100*'DATA - Awards Matrices'!$C$12</f>
        <v>0</v>
      </c>
      <c r="AD105" s="12">
        <f>AD100*'DATA - Awards Matrices'!$D$12</f>
        <v>0</v>
      </c>
      <c r="AE105" s="12">
        <f>AE100*'DATA - Awards Matrices'!$E$12</f>
        <v>244560</v>
      </c>
      <c r="AF105" s="12">
        <f>AF100*'DATA - Awards Matrices'!$F$12</f>
        <v>0</v>
      </c>
      <c r="AG105" s="12">
        <f>AG100*'DATA - Awards Matrices'!$G$12</f>
        <v>0</v>
      </c>
      <c r="AH105" s="12">
        <f>AH100*'DATA - Awards Matrices'!$H$12</f>
        <v>0</v>
      </c>
      <c r="AI105" s="12">
        <f>AI100*'DATA - Awards Matrices'!$I$12</f>
        <v>0</v>
      </c>
      <c r="AJ105" s="12">
        <f>AJ100*'DATA - Awards Matrices'!$J$12</f>
        <v>0</v>
      </c>
      <c r="AK105" s="331">
        <f>AK100*'DATA - Awards Matrices'!$K$12</f>
        <v>0</v>
      </c>
      <c r="AL105" s="12" t="s">
        <v>277</v>
      </c>
      <c r="AM105" s="12"/>
      <c r="AN105" s="1078">
        <f>AN100*'DATA - Awards Matrices'!$B$12</f>
        <v>973617</v>
      </c>
      <c r="AO105" s="1079">
        <f>AO100*'DATA - Awards Matrices'!$C$12</f>
        <v>0</v>
      </c>
      <c r="AP105" s="1079">
        <f>AP100*'DATA - Awards Matrices'!$D$12</f>
        <v>0</v>
      </c>
      <c r="AQ105" s="1079">
        <f>AQ100*'DATA - Awards Matrices'!$E$12</f>
        <v>489120</v>
      </c>
      <c r="AR105" s="1079">
        <f>AR100*'DATA - Awards Matrices'!$F$12</f>
        <v>0</v>
      </c>
      <c r="AS105" s="1079">
        <f>AS100*'DATA - Awards Matrices'!$G$12</f>
        <v>0</v>
      </c>
      <c r="AT105" s="1079">
        <f>AT100*'DATA - Awards Matrices'!$H$12</f>
        <v>0</v>
      </c>
      <c r="AU105" s="1079">
        <f>AU100*'DATA - Awards Matrices'!$I$12</f>
        <v>0</v>
      </c>
      <c r="AV105" s="1079">
        <f>AV100*'DATA - Awards Matrices'!$J$12</f>
        <v>0</v>
      </c>
      <c r="AW105" s="1080">
        <f>AW100*'DATA - Awards Matrices'!$K$12</f>
        <v>0</v>
      </c>
      <c r="AX105" s="1081" t="s">
        <v>277</v>
      </c>
      <c r="AZ105" s="1195">
        <f>AZ100*'DATA - Awards Matrices'!$B$12</f>
        <v>73283</v>
      </c>
      <c r="BA105" s="1196">
        <f>BA100*'DATA - Awards Matrices'!$C$12</f>
        <v>153540</v>
      </c>
      <c r="BB105" s="1196">
        <f>BB100*'DATA - Awards Matrices'!$D$12</f>
        <v>0</v>
      </c>
      <c r="BC105" s="1196">
        <f>BC100*'DATA - Awards Matrices'!$E$12</f>
        <v>427980</v>
      </c>
      <c r="BD105" s="1196">
        <f>BD100*'DATA - Awards Matrices'!$F$12</f>
        <v>0</v>
      </c>
      <c r="BE105" s="1196">
        <f>BE100*'DATA - Awards Matrices'!$G$12</f>
        <v>0</v>
      </c>
      <c r="BF105" s="1196">
        <f>BF100*'DATA - Awards Matrices'!$H$12</f>
        <v>0</v>
      </c>
      <c r="BG105" s="1196">
        <f>BG100*'DATA - Awards Matrices'!$I$12</f>
        <v>0</v>
      </c>
      <c r="BH105" s="1196">
        <f>BH100*'DATA - Awards Matrices'!$J$12</f>
        <v>0</v>
      </c>
      <c r="BI105" s="1197">
        <f>BI100*'DATA - Awards Matrices'!$K$12</f>
        <v>0</v>
      </c>
      <c r="BJ105" s="1198" t="s">
        <v>277</v>
      </c>
    </row>
    <row r="106" spans="1:76" ht="33" thickBot="1">
      <c r="A106" s="455" t="s">
        <v>272</v>
      </c>
      <c r="B106" s="413" t="str">
        <f>B100</f>
        <v>NMSU-AL</v>
      </c>
      <c r="C106" s="414"/>
      <c r="D106" s="334">
        <f t="shared" ref="D106:M106" si="95">SUM(D103:D105)</f>
        <v>0</v>
      </c>
      <c r="E106" s="335">
        <f t="shared" si="95"/>
        <v>14520</v>
      </c>
      <c r="F106" s="335">
        <f t="shared" si="95"/>
        <v>0</v>
      </c>
      <c r="G106" s="335">
        <f t="shared" si="95"/>
        <v>1740875</v>
      </c>
      <c r="H106" s="335">
        <f t="shared" si="95"/>
        <v>0</v>
      </c>
      <c r="I106" s="335">
        <f t="shared" si="95"/>
        <v>0</v>
      </c>
      <c r="J106" s="335">
        <f t="shared" si="95"/>
        <v>0</v>
      </c>
      <c r="K106" s="335">
        <f t="shared" si="95"/>
        <v>0</v>
      </c>
      <c r="L106" s="335">
        <f t="shared" si="95"/>
        <v>0</v>
      </c>
      <c r="M106" s="336">
        <f t="shared" si="95"/>
        <v>0</v>
      </c>
      <c r="N106" s="415">
        <f>SUM(D106:M106)/'DATA - Awards Matrices'!$L$17</f>
        <v>434.70815482528911</v>
      </c>
      <c r="O106" s="415"/>
      <c r="P106" s="334">
        <f t="shared" ref="P106:Y106" si="96">SUM(P103:P105)</f>
        <v>0</v>
      </c>
      <c r="Q106" s="335">
        <f t="shared" si="96"/>
        <v>28214</v>
      </c>
      <c r="R106" s="335">
        <f t="shared" si="96"/>
        <v>0</v>
      </c>
      <c r="S106" s="335">
        <f t="shared" si="96"/>
        <v>1797505</v>
      </c>
      <c r="T106" s="335">
        <f t="shared" si="96"/>
        <v>0</v>
      </c>
      <c r="U106" s="335">
        <f t="shared" si="96"/>
        <v>0</v>
      </c>
      <c r="V106" s="335">
        <f t="shared" si="96"/>
        <v>0</v>
      </c>
      <c r="W106" s="335">
        <f t="shared" si="96"/>
        <v>0</v>
      </c>
      <c r="X106" s="335">
        <f t="shared" si="96"/>
        <v>0</v>
      </c>
      <c r="Y106" s="336">
        <f t="shared" si="96"/>
        <v>0</v>
      </c>
      <c r="Z106" s="415">
        <f>SUM(P106:Y106)/'DATA - Awards Matrices'!$L$17</f>
        <v>452.12327579802383</v>
      </c>
      <c r="AA106" s="415"/>
      <c r="AB106" s="334">
        <f t="shared" ref="AB106:AK106" si="97">SUM(AB103:AB105)</f>
        <v>0</v>
      </c>
      <c r="AC106" s="335">
        <f t="shared" si="97"/>
        <v>35474</v>
      </c>
      <c r="AD106" s="335">
        <f t="shared" si="97"/>
        <v>0</v>
      </c>
      <c r="AE106" s="335">
        <f t="shared" si="97"/>
        <v>1437745</v>
      </c>
      <c r="AF106" s="335">
        <f t="shared" si="97"/>
        <v>0</v>
      </c>
      <c r="AG106" s="335">
        <f t="shared" si="97"/>
        <v>0</v>
      </c>
      <c r="AH106" s="335">
        <f t="shared" si="97"/>
        <v>0</v>
      </c>
      <c r="AI106" s="335">
        <f t="shared" si="97"/>
        <v>0</v>
      </c>
      <c r="AJ106" s="335">
        <f t="shared" si="97"/>
        <v>0</v>
      </c>
      <c r="AK106" s="336">
        <f t="shared" si="97"/>
        <v>0</v>
      </c>
      <c r="AL106" s="415">
        <f>SUM(AB106:AK106)/'DATA - Awards Matrices'!$L$17</f>
        <v>364.8297466630346</v>
      </c>
      <c r="AM106" s="415"/>
      <c r="AN106" s="1085">
        <f t="shared" ref="AN106:AW106" si="98">SUM(AN103:AN105)</f>
        <v>973617</v>
      </c>
      <c r="AO106" s="1086">
        <f t="shared" si="98"/>
        <v>38691</v>
      </c>
      <c r="AP106" s="1086">
        <f t="shared" si="98"/>
        <v>0</v>
      </c>
      <c r="AQ106" s="1086">
        <f t="shared" si="98"/>
        <v>1765745</v>
      </c>
      <c r="AR106" s="1086">
        <f t="shared" si="98"/>
        <v>0</v>
      </c>
      <c r="AS106" s="1086">
        <f t="shared" si="98"/>
        <v>0</v>
      </c>
      <c r="AT106" s="1086">
        <f t="shared" si="98"/>
        <v>0</v>
      </c>
      <c r="AU106" s="1086">
        <f t="shared" si="98"/>
        <v>0</v>
      </c>
      <c r="AV106" s="1086">
        <f t="shared" si="98"/>
        <v>0</v>
      </c>
      <c r="AW106" s="1087">
        <f t="shared" si="98"/>
        <v>0</v>
      </c>
      <c r="AX106" s="1088">
        <f>SUM(AN106:AW106)/'DATA - Awards Matrices'!$L$17</f>
        <v>687.96042693345885</v>
      </c>
      <c r="AZ106" s="1202">
        <f t="shared" ref="AZ106:BI106" si="99">SUM(AZ103:AZ105)</f>
        <v>73283</v>
      </c>
      <c r="BA106" s="1203">
        <f t="shared" si="99"/>
        <v>312434</v>
      </c>
      <c r="BB106" s="1203">
        <f t="shared" si="99"/>
        <v>0</v>
      </c>
      <c r="BC106" s="1203">
        <f t="shared" si="99"/>
        <v>1312850</v>
      </c>
      <c r="BD106" s="1203">
        <f t="shared" si="99"/>
        <v>0</v>
      </c>
      <c r="BE106" s="1203">
        <f t="shared" si="99"/>
        <v>0</v>
      </c>
      <c r="BF106" s="1203">
        <f t="shared" si="99"/>
        <v>0</v>
      </c>
      <c r="BG106" s="1203">
        <f t="shared" si="99"/>
        <v>0</v>
      </c>
      <c r="BH106" s="1203">
        <f t="shared" si="99"/>
        <v>0</v>
      </c>
      <c r="BI106" s="1204">
        <f t="shared" si="99"/>
        <v>0</v>
      </c>
      <c r="BJ106" s="1205">
        <f>SUM(AZ106:BI106)/'DATA - Awards Matrices'!$L$17</f>
        <v>420.63519972264186</v>
      </c>
      <c r="BO106" s="1329">
        <f>SUM(P106:Y106)</f>
        <v>1825719</v>
      </c>
      <c r="BP106" s="1329">
        <f>SUM(AB106:AK106)</f>
        <v>1473219</v>
      </c>
      <c r="BQ106" s="1330">
        <f>SUM(AN106:AW106)</f>
        <v>2778053</v>
      </c>
      <c r="BR106" s="1329">
        <f>SUM(AZ106:BI106)</f>
        <v>1698567</v>
      </c>
      <c r="BS106" s="1329">
        <f>AVERAGE(BO106:BQ106)</f>
        <v>2025663.6666666667</v>
      </c>
      <c r="BT106" s="1330">
        <f>AVERAGE(BP106:BR106)</f>
        <v>1983279.6666666667</v>
      </c>
    </row>
    <row r="107" spans="1:76" ht="61.5" customHeight="1" thickBot="1">
      <c r="A107" s="428"/>
      <c r="B107" s="429"/>
      <c r="C107" s="430"/>
      <c r="D107" s="431"/>
      <c r="E107" s="432"/>
      <c r="F107" s="432"/>
      <c r="G107" s="432"/>
      <c r="H107" s="432"/>
      <c r="I107" s="432"/>
      <c r="J107" s="432"/>
      <c r="K107" s="432"/>
      <c r="L107" s="432"/>
      <c r="M107" s="433"/>
      <c r="N107" s="434"/>
      <c r="O107" s="434"/>
      <c r="P107" s="431"/>
      <c r="Q107" s="432"/>
      <c r="R107" s="432"/>
      <c r="S107" s="432"/>
      <c r="T107" s="432"/>
      <c r="U107" s="432"/>
      <c r="V107" s="432"/>
      <c r="W107" s="432"/>
      <c r="X107" s="432"/>
      <c r="Y107" s="433"/>
      <c r="Z107" s="434"/>
      <c r="AA107" s="434"/>
      <c r="AB107" s="431"/>
      <c r="AC107" s="432"/>
      <c r="AD107" s="432"/>
      <c r="AE107" s="432"/>
      <c r="AF107" s="432"/>
      <c r="AG107" s="432"/>
      <c r="AH107" s="432"/>
      <c r="AI107" s="432"/>
      <c r="AJ107" s="432"/>
      <c r="AK107" s="433"/>
      <c r="AL107" s="434"/>
      <c r="AM107" s="434"/>
      <c r="AN107" s="1089"/>
      <c r="AO107" s="1090"/>
      <c r="AP107" s="1090"/>
      <c r="AQ107" s="1090"/>
      <c r="AR107" s="1090"/>
      <c r="AS107" s="1090"/>
      <c r="AT107" s="1090"/>
      <c r="AU107" s="1090"/>
      <c r="AV107" s="1090"/>
      <c r="AW107" s="1091"/>
      <c r="AX107" s="1092"/>
      <c r="AZ107" s="1206"/>
      <c r="BA107" s="1207"/>
      <c r="BB107" s="1207"/>
      <c r="BC107" s="1207"/>
      <c r="BD107" s="1207"/>
      <c r="BE107" s="1207"/>
      <c r="BF107" s="1207"/>
      <c r="BG107" s="1207"/>
      <c r="BH107" s="1207"/>
      <c r="BI107" s="1208"/>
      <c r="BJ107" s="1209"/>
    </row>
    <row r="108" spans="1:76" ht="15" customHeight="1">
      <c r="A108" s="1487" t="s">
        <v>270</v>
      </c>
      <c r="B108" s="274" t="str">
        <f>'RAW DATA-Awards'!B37</f>
        <v>NMSU-CA</v>
      </c>
      <c r="C108" s="424" t="str">
        <f>'RAW DATA-Awards'!C37</f>
        <v>1</v>
      </c>
      <c r="D108" s="407">
        <f>'RAW DATA-Awards'!D37</f>
        <v>0</v>
      </c>
      <c r="E108" s="408">
        <f>'RAW DATA-Awards'!E37</f>
        <v>2</v>
      </c>
      <c r="F108" s="408">
        <f>'RAW DATA-Awards'!F37</f>
        <v>0</v>
      </c>
      <c r="G108" s="408">
        <f>'RAW DATA-Awards'!G37</f>
        <v>70</v>
      </c>
      <c r="H108" s="408">
        <f>'RAW DATA-Awards'!H37</f>
        <v>0</v>
      </c>
      <c r="I108" s="408">
        <f>'RAW DATA-Awards'!I37</f>
        <v>0</v>
      </c>
      <c r="J108" s="408">
        <f>'RAW DATA-Awards'!J37</f>
        <v>0</v>
      </c>
      <c r="K108" s="408">
        <f>'RAW DATA-Awards'!K37</f>
        <v>0</v>
      </c>
      <c r="L108" s="408">
        <f>'RAW DATA-Awards'!L37</f>
        <v>0</v>
      </c>
      <c r="M108" s="409">
        <f>'RAW DATA-Awards'!M37</f>
        <v>0</v>
      </c>
      <c r="N108" s="408"/>
      <c r="O108" s="408"/>
      <c r="P108" s="407">
        <f>'RAW DATA-Awards'!N37</f>
        <v>0</v>
      </c>
      <c r="Q108" s="408">
        <f>'RAW DATA-Awards'!O37</f>
        <v>6</v>
      </c>
      <c r="R108" s="408">
        <f>'RAW DATA-Awards'!P37</f>
        <v>0</v>
      </c>
      <c r="S108" s="408">
        <f>'RAW DATA-Awards'!Q37</f>
        <v>120</v>
      </c>
      <c r="T108" s="408">
        <f>'RAW DATA-Awards'!R37</f>
        <v>0</v>
      </c>
      <c r="U108" s="408">
        <f>'RAW DATA-Awards'!S37</f>
        <v>0</v>
      </c>
      <c r="V108" s="408">
        <f>'RAW DATA-Awards'!T37</f>
        <v>0</v>
      </c>
      <c r="W108" s="408">
        <f>'RAW DATA-Awards'!U37</f>
        <v>0</v>
      </c>
      <c r="X108" s="408">
        <f>'RAW DATA-Awards'!V37</f>
        <v>0</v>
      </c>
      <c r="Y108" s="409">
        <f>'RAW DATA-Awards'!W37</f>
        <v>0</v>
      </c>
      <c r="Z108" s="408"/>
      <c r="AA108" s="408"/>
      <c r="AB108" s="407">
        <f>'RAW DATA-Awards'!X37</f>
        <v>0</v>
      </c>
      <c r="AC108" s="408">
        <f>'RAW DATA-Awards'!Y37</f>
        <v>4</v>
      </c>
      <c r="AD108" s="408">
        <f>'RAW DATA-Awards'!Z37</f>
        <v>0</v>
      </c>
      <c r="AE108" s="408">
        <f>'RAW DATA-Awards'!AA37</f>
        <v>103</v>
      </c>
      <c r="AF108" s="408">
        <f>'RAW DATA-Awards'!AB37</f>
        <v>0</v>
      </c>
      <c r="AG108" s="408">
        <f>'RAW DATA-Awards'!AC37</f>
        <v>0</v>
      </c>
      <c r="AH108" s="408">
        <f>'RAW DATA-Awards'!AD37</f>
        <v>0</v>
      </c>
      <c r="AI108" s="408">
        <f>'RAW DATA-Awards'!AE37</f>
        <v>0</v>
      </c>
      <c r="AJ108" s="408">
        <f>'RAW DATA-Awards'!AF37</f>
        <v>0</v>
      </c>
      <c r="AK108" s="409">
        <f>'RAW DATA-Awards'!AG37</f>
        <v>0</v>
      </c>
      <c r="AL108" s="408"/>
      <c r="AM108" s="408"/>
      <c r="AN108" s="1074">
        <f>'RAW DATA-Awards'!AH37</f>
        <v>0</v>
      </c>
      <c r="AO108" s="1075">
        <f>'RAW DATA-Awards'!AI37</f>
        <v>3</v>
      </c>
      <c r="AP108" s="1075">
        <f>'RAW DATA-Awards'!AJ37</f>
        <v>0</v>
      </c>
      <c r="AQ108" s="1075">
        <f>'RAW DATA-Awards'!AK37</f>
        <v>94</v>
      </c>
      <c r="AR108" s="1075">
        <f>'RAW DATA-Awards'!AL37</f>
        <v>0</v>
      </c>
      <c r="AS108" s="1075">
        <f>'RAW DATA-Awards'!AM37</f>
        <v>0</v>
      </c>
      <c r="AT108" s="1075">
        <f>'RAW DATA-Awards'!AN37</f>
        <v>0</v>
      </c>
      <c r="AU108" s="1075">
        <f>'RAW DATA-Awards'!AO37</f>
        <v>0</v>
      </c>
      <c r="AV108" s="1075">
        <f>'RAW DATA-Awards'!AP37</f>
        <v>0</v>
      </c>
      <c r="AW108" s="1076">
        <f>'RAW DATA-Awards'!AQ37</f>
        <v>0</v>
      </c>
      <c r="AX108" s="1077"/>
      <c r="AZ108" s="1191">
        <f>'RAW DATA-Awards'!AR37</f>
        <v>0</v>
      </c>
      <c r="BA108" s="1192">
        <f>'RAW DATA-Awards'!AS37</f>
        <v>13</v>
      </c>
      <c r="BB108" s="1192">
        <f>'RAW DATA-Awards'!AT37</f>
        <v>0</v>
      </c>
      <c r="BC108" s="1192">
        <f>'RAW DATA-Awards'!AU37</f>
        <v>88</v>
      </c>
      <c r="BD108" s="1192">
        <f>'RAW DATA-Awards'!AV37</f>
        <v>0</v>
      </c>
      <c r="BE108" s="1192">
        <f>'RAW DATA-Awards'!AW37</f>
        <v>0</v>
      </c>
      <c r="BF108" s="1192">
        <f>'RAW DATA-Awards'!AX37</f>
        <v>0</v>
      </c>
      <c r="BG108" s="1192">
        <f>'RAW DATA-Awards'!AY37</f>
        <v>0</v>
      </c>
      <c r="BH108" s="1192">
        <f>'RAW DATA-Awards'!AZ37</f>
        <v>0</v>
      </c>
      <c r="BI108" s="1193">
        <f>'RAW DATA-Awards'!BA37</f>
        <v>0</v>
      </c>
      <c r="BJ108" s="1194"/>
      <c r="BO108" s="1328">
        <f>AZ108*'DATA - Awards Matrices'!B$10</f>
        <v>0</v>
      </c>
      <c r="BP108" s="1328">
        <f>BA108*'DATA - Awards Matrices'!C$10</f>
        <v>94380</v>
      </c>
      <c r="BQ108" s="1328">
        <f>BB108*'DATA - Awards Matrices'!D$10</f>
        <v>0</v>
      </c>
      <c r="BR108" s="1328">
        <f>BC108*'DATA - Awards Matrices'!E$10</f>
        <v>1272040</v>
      </c>
      <c r="BS108" s="1328">
        <f>BD108*'DATA - Awards Matrices'!F$10</f>
        <v>0</v>
      </c>
      <c r="BT108" s="1328">
        <f>BE108*'DATA - Awards Matrices'!G$10</f>
        <v>0</v>
      </c>
      <c r="BU108" s="1328">
        <f>BF108*'DATA - Awards Matrices'!H$10</f>
        <v>0</v>
      </c>
      <c r="BV108" s="1328">
        <f>BG108*'DATA - Awards Matrices'!I$10</f>
        <v>0</v>
      </c>
      <c r="BW108" s="1328">
        <f>BH108*'DATA - Awards Matrices'!J$10</f>
        <v>0</v>
      </c>
      <c r="BX108" s="1328">
        <f>BI108*'DATA - Awards Matrices'!K$10</f>
        <v>0</v>
      </c>
    </row>
    <row r="109" spans="1:76">
      <c r="A109" s="1488"/>
      <c r="B109" s="1266" t="str">
        <f>'RAW DATA-Awards'!B38</f>
        <v>NMSU-CA</v>
      </c>
      <c r="C109" s="425" t="str">
        <f>'RAW DATA-Awards'!C38</f>
        <v>2</v>
      </c>
      <c r="D109" s="330">
        <f>'RAW DATA-Awards'!D38</f>
        <v>0</v>
      </c>
      <c r="E109" s="12">
        <f>'RAW DATA-Awards'!E38</f>
        <v>5</v>
      </c>
      <c r="F109" s="12">
        <f>'RAW DATA-Awards'!F38</f>
        <v>0</v>
      </c>
      <c r="G109" s="12">
        <f>'RAW DATA-Awards'!G38</f>
        <v>8</v>
      </c>
      <c r="H109" s="12">
        <f>'RAW DATA-Awards'!H38</f>
        <v>0</v>
      </c>
      <c r="I109" s="12">
        <f>'RAW DATA-Awards'!I38</f>
        <v>0</v>
      </c>
      <c r="J109" s="12">
        <f>'RAW DATA-Awards'!J38</f>
        <v>0</v>
      </c>
      <c r="K109" s="12">
        <f>'RAW DATA-Awards'!K38</f>
        <v>0</v>
      </c>
      <c r="L109" s="12">
        <f>'RAW DATA-Awards'!L38</f>
        <v>0</v>
      </c>
      <c r="M109" s="331">
        <f>'RAW DATA-Awards'!M38</f>
        <v>0</v>
      </c>
      <c r="N109" s="12"/>
      <c r="O109" s="12"/>
      <c r="P109" s="330">
        <f>'RAW DATA-Awards'!N38</f>
        <v>0</v>
      </c>
      <c r="Q109" s="12">
        <f>'RAW DATA-Awards'!O38</f>
        <v>6</v>
      </c>
      <c r="R109" s="12">
        <f>'RAW DATA-Awards'!P38</f>
        <v>0</v>
      </c>
      <c r="S109" s="12">
        <f>'RAW DATA-Awards'!Q38</f>
        <v>11</v>
      </c>
      <c r="T109" s="12">
        <f>'RAW DATA-Awards'!R38</f>
        <v>0</v>
      </c>
      <c r="U109" s="12">
        <f>'RAW DATA-Awards'!S38</f>
        <v>0</v>
      </c>
      <c r="V109" s="12">
        <f>'RAW DATA-Awards'!T38</f>
        <v>0</v>
      </c>
      <c r="W109" s="12">
        <f>'RAW DATA-Awards'!U38</f>
        <v>0</v>
      </c>
      <c r="X109" s="12">
        <f>'RAW DATA-Awards'!V38</f>
        <v>0</v>
      </c>
      <c r="Y109" s="331">
        <f>'RAW DATA-Awards'!W38</f>
        <v>0</v>
      </c>
      <c r="Z109" s="12"/>
      <c r="AA109" s="12"/>
      <c r="AB109" s="330">
        <f>'RAW DATA-Awards'!X38</f>
        <v>0</v>
      </c>
      <c r="AC109" s="12">
        <f>'RAW DATA-Awards'!Y38</f>
        <v>3</v>
      </c>
      <c r="AD109" s="12">
        <f>'RAW DATA-Awards'!Z38</f>
        <v>0</v>
      </c>
      <c r="AE109" s="12">
        <f>'RAW DATA-Awards'!AA38</f>
        <v>14</v>
      </c>
      <c r="AF109" s="12">
        <f>'RAW DATA-Awards'!AB38</f>
        <v>0</v>
      </c>
      <c r="AG109" s="12">
        <f>'RAW DATA-Awards'!AC38</f>
        <v>0</v>
      </c>
      <c r="AH109" s="12">
        <f>'RAW DATA-Awards'!AD38</f>
        <v>0</v>
      </c>
      <c r="AI109" s="12">
        <f>'RAW DATA-Awards'!AE38</f>
        <v>0</v>
      </c>
      <c r="AJ109" s="12">
        <f>'RAW DATA-Awards'!AF38</f>
        <v>0</v>
      </c>
      <c r="AK109" s="331">
        <f>'RAW DATA-Awards'!AG38</f>
        <v>0</v>
      </c>
      <c r="AL109" s="12"/>
      <c r="AM109" s="12"/>
      <c r="AN109" s="1078">
        <f>'RAW DATA-Awards'!AH38</f>
        <v>0</v>
      </c>
      <c r="AO109" s="1079">
        <f>'RAW DATA-Awards'!AI38</f>
        <v>2</v>
      </c>
      <c r="AP109" s="1079">
        <f>'RAW DATA-Awards'!AJ38</f>
        <v>0</v>
      </c>
      <c r="AQ109" s="1079">
        <f>'RAW DATA-Awards'!AK38</f>
        <v>7</v>
      </c>
      <c r="AR109" s="1079">
        <f>'RAW DATA-Awards'!AL38</f>
        <v>0</v>
      </c>
      <c r="AS109" s="1079">
        <f>'RAW DATA-Awards'!AM38</f>
        <v>0</v>
      </c>
      <c r="AT109" s="1079">
        <f>'RAW DATA-Awards'!AN38</f>
        <v>0</v>
      </c>
      <c r="AU109" s="1079">
        <f>'RAW DATA-Awards'!AO38</f>
        <v>0</v>
      </c>
      <c r="AV109" s="1079">
        <f>'RAW DATA-Awards'!AP38</f>
        <v>0</v>
      </c>
      <c r="AW109" s="1080">
        <f>'RAW DATA-Awards'!AQ38</f>
        <v>0</v>
      </c>
      <c r="AX109" s="1081"/>
      <c r="AZ109" s="1195">
        <f>'RAW DATA-Awards'!AR38</f>
        <v>0</v>
      </c>
      <c r="BA109" s="1196">
        <f>'RAW DATA-Awards'!AS38</f>
        <v>6</v>
      </c>
      <c r="BB109" s="1196">
        <f>'RAW DATA-Awards'!AT38</f>
        <v>0</v>
      </c>
      <c r="BC109" s="1196">
        <f>'RAW DATA-Awards'!AU38</f>
        <v>9</v>
      </c>
      <c r="BD109" s="1196">
        <f>'RAW DATA-Awards'!AV38</f>
        <v>0</v>
      </c>
      <c r="BE109" s="1196">
        <f>'RAW DATA-Awards'!AW38</f>
        <v>0</v>
      </c>
      <c r="BF109" s="1196">
        <f>'RAW DATA-Awards'!AX38</f>
        <v>0</v>
      </c>
      <c r="BG109" s="1196">
        <f>'RAW DATA-Awards'!AY38</f>
        <v>0</v>
      </c>
      <c r="BH109" s="1196">
        <f>'RAW DATA-Awards'!AZ38</f>
        <v>0</v>
      </c>
      <c r="BI109" s="1197">
        <f>'RAW DATA-Awards'!BA38</f>
        <v>0</v>
      </c>
      <c r="BJ109" s="1198"/>
      <c r="BO109" s="1328">
        <f>AZ109*'DATA - Awards Matrices'!B$11</f>
        <v>0</v>
      </c>
      <c r="BP109" s="1328">
        <f>BA109*'DATA - Awards Matrices'!C$11</f>
        <v>62862</v>
      </c>
      <c r="BQ109" s="1328">
        <f>BB109*'DATA - Awards Matrices'!D$11</f>
        <v>0</v>
      </c>
      <c r="BR109" s="1328">
        <f>BC109*'DATA - Awards Matrices'!E$11</f>
        <v>187740</v>
      </c>
      <c r="BS109" s="1328">
        <f>BD109*'DATA - Awards Matrices'!F$11</f>
        <v>0</v>
      </c>
      <c r="BT109" s="1328">
        <f>BE109*'DATA - Awards Matrices'!G$11</f>
        <v>0</v>
      </c>
      <c r="BU109" s="1328">
        <f>BF109*'DATA - Awards Matrices'!H$11</f>
        <v>0</v>
      </c>
      <c r="BV109" s="1328">
        <f>BG109*'DATA - Awards Matrices'!I$11</f>
        <v>0</v>
      </c>
      <c r="BW109" s="1328">
        <f>BH109*'DATA - Awards Matrices'!J$11</f>
        <v>0</v>
      </c>
      <c r="BX109" s="1328">
        <f>BI109*'DATA - Awards Matrices'!K$11</f>
        <v>0</v>
      </c>
    </row>
    <row r="110" spans="1:76" ht="16" thickBot="1">
      <c r="A110" s="1488"/>
      <c r="B110" s="1266" t="str">
        <f>'RAW DATA-Awards'!B39</f>
        <v>NMSU-CA</v>
      </c>
      <c r="C110" s="425" t="str">
        <f>'RAW DATA-Awards'!C39</f>
        <v>3</v>
      </c>
      <c r="D110" s="330">
        <f>'RAW DATA-Awards'!D39</f>
        <v>0</v>
      </c>
      <c r="E110" s="12">
        <f>'RAW DATA-Awards'!E39</f>
        <v>6</v>
      </c>
      <c r="F110" s="12">
        <f>'RAW DATA-Awards'!F39</f>
        <v>0</v>
      </c>
      <c r="G110" s="12">
        <f>'RAW DATA-Awards'!G39</f>
        <v>14</v>
      </c>
      <c r="H110" s="12">
        <f>'RAW DATA-Awards'!H39</f>
        <v>0</v>
      </c>
      <c r="I110" s="12">
        <f>'RAW DATA-Awards'!I39</f>
        <v>0</v>
      </c>
      <c r="J110" s="12">
        <f>'RAW DATA-Awards'!J39</f>
        <v>0</v>
      </c>
      <c r="K110" s="12">
        <f>'RAW DATA-Awards'!K39</f>
        <v>0</v>
      </c>
      <c r="L110" s="12">
        <f>'RAW DATA-Awards'!L39</f>
        <v>0</v>
      </c>
      <c r="M110" s="331">
        <f>'RAW DATA-Awards'!M39</f>
        <v>0</v>
      </c>
      <c r="N110" s="12" t="s">
        <v>276</v>
      </c>
      <c r="O110" s="12"/>
      <c r="P110" s="330">
        <f>'RAW DATA-Awards'!N39</f>
        <v>0</v>
      </c>
      <c r="Q110" s="12">
        <f>'RAW DATA-Awards'!O39</f>
        <v>9</v>
      </c>
      <c r="R110" s="12">
        <f>'RAW DATA-Awards'!P39</f>
        <v>0</v>
      </c>
      <c r="S110" s="12">
        <f>'RAW DATA-Awards'!Q39</f>
        <v>12</v>
      </c>
      <c r="T110" s="12">
        <f>'RAW DATA-Awards'!R39</f>
        <v>0</v>
      </c>
      <c r="U110" s="12">
        <f>'RAW DATA-Awards'!S39</f>
        <v>0</v>
      </c>
      <c r="V110" s="12">
        <f>'RAW DATA-Awards'!T39</f>
        <v>0</v>
      </c>
      <c r="W110" s="12">
        <f>'RAW DATA-Awards'!U39</f>
        <v>0</v>
      </c>
      <c r="X110" s="12">
        <f>'RAW DATA-Awards'!V39</f>
        <v>0</v>
      </c>
      <c r="Y110" s="331">
        <f>'RAW DATA-Awards'!W39</f>
        <v>0</v>
      </c>
      <c r="Z110" s="12" t="s">
        <v>276</v>
      </c>
      <c r="AA110" s="12"/>
      <c r="AB110" s="330">
        <f>'RAW DATA-Awards'!X39</f>
        <v>0</v>
      </c>
      <c r="AC110" s="12">
        <f>'RAW DATA-Awards'!Y39</f>
        <v>6</v>
      </c>
      <c r="AD110" s="12">
        <f>'RAW DATA-Awards'!Z39</f>
        <v>0</v>
      </c>
      <c r="AE110" s="12">
        <f>'RAW DATA-Awards'!AA39</f>
        <v>28</v>
      </c>
      <c r="AF110" s="12">
        <f>'RAW DATA-Awards'!AB39</f>
        <v>0</v>
      </c>
      <c r="AG110" s="12">
        <f>'RAW DATA-Awards'!AC39</f>
        <v>0</v>
      </c>
      <c r="AH110" s="12">
        <f>'RAW DATA-Awards'!AD39</f>
        <v>0</v>
      </c>
      <c r="AI110" s="12">
        <f>'RAW DATA-Awards'!AE39</f>
        <v>0</v>
      </c>
      <c r="AJ110" s="12">
        <f>'RAW DATA-Awards'!AF39</f>
        <v>0</v>
      </c>
      <c r="AK110" s="331">
        <f>'RAW DATA-Awards'!AG39</f>
        <v>0</v>
      </c>
      <c r="AL110" s="12" t="s">
        <v>276</v>
      </c>
      <c r="AM110" s="12"/>
      <c r="AN110" s="1078">
        <f>'RAW DATA-Awards'!AH39</f>
        <v>0</v>
      </c>
      <c r="AO110" s="1079">
        <f>'RAW DATA-Awards'!AI39</f>
        <v>0</v>
      </c>
      <c r="AP110" s="1079">
        <f>'RAW DATA-Awards'!AJ39</f>
        <v>0</v>
      </c>
      <c r="AQ110" s="1079">
        <f>'RAW DATA-Awards'!AK39</f>
        <v>18</v>
      </c>
      <c r="AR110" s="1079">
        <f>'RAW DATA-Awards'!AL39</f>
        <v>0</v>
      </c>
      <c r="AS110" s="1079">
        <f>'RAW DATA-Awards'!AM39</f>
        <v>0</v>
      </c>
      <c r="AT110" s="1079">
        <f>'RAW DATA-Awards'!AN39</f>
        <v>0</v>
      </c>
      <c r="AU110" s="1079">
        <f>'RAW DATA-Awards'!AO39</f>
        <v>0</v>
      </c>
      <c r="AV110" s="1079">
        <f>'RAW DATA-Awards'!AP39</f>
        <v>0</v>
      </c>
      <c r="AW110" s="1080">
        <f>'RAW DATA-Awards'!AQ39</f>
        <v>0</v>
      </c>
      <c r="AX110" s="1081" t="s">
        <v>276</v>
      </c>
      <c r="AZ110" s="1195">
        <f>'RAW DATA-Awards'!AR39</f>
        <v>0</v>
      </c>
      <c r="BA110" s="1196">
        <f>'RAW DATA-Awards'!AS39</f>
        <v>4</v>
      </c>
      <c r="BB110" s="1196">
        <f>'RAW DATA-Awards'!AT39</f>
        <v>0</v>
      </c>
      <c r="BC110" s="1196">
        <f>'RAW DATA-Awards'!AU39</f>
        <v>25</v>
      </c>
      <c r="BD110" s="1196">
        <f>'RAW DATA-Awards'!AV39</f>
        <v>0</v>
      </c>
      <c r="BE110" s="1196">
        <f>'RAW DATA-Awards'!AW39</f>
        <v>0</v>
      </c>
      <c r="BF110" s="1196">
        <f>'RAW DATA-Awards'!AX39</f>
        <v>0</v>
      </c>
      <c r="BG110" s="1196">
        <f>'RAW DATA-Awards'!AY39</f>
        <v>0</v>
      </c>
      <c r="BH110" s="1196">
        <f>'RAW DATA-Awards'!AZ39</f>
        <v>0</v>
      </c>
      <c r="BI110" s="1197">
        <f>'RAW DATA-Awards'!BA39</f>
        <v>0</v>
      </c>
      <c r="BJ110" s="1198" t="s">
        <v>276</v>
      </c>
      <c r="BO110" s="1328">
        <f>AZ110*'DATA - Awards Matrices'!B$12</f>
        <v>0</v>
      </c>
      <c r="BP110" s="1328">
        <f>BA110*'DATA - Awards Matrices'!C$12</f>
        <v>61416</v>
      </c>
      <c r="BQ110" s="1328">
        <f>BB110*'DATA - Awards Matrices'!D$12</f>
        <v>0</v>
      </c>
      <c r="BR110" s="1328">
        <f>BC110*'DATA - Awards Matrices'!E$12</f>
        <v>764250</v>
      </c>
      <c r="BS110" s="1328">
        <f>BD110*'DATA - Awards Matrices'!F$12</f>
        <v>0</v>
      </c>
      <c r="BT110" s="1328">
        <f>BE110*'DATA - Awards Matrices'!G$12</f>
        <v>0</v>
      </c>
      <c r="BU110" s="1328">
        <f>BF110*'DATA - Awards Matrices'!H$12</f>
        <v>0</v>
      </c>
      <c r="BV110" s="1328">
        <f>BG110*'DATA - Awards Matrices'!I$12</f>
        <v>0</v>
      </c>
      <c r="BW110" s="1328">
        <f>BH110*'DATA - Awards Matrices'!J$12</f>
        <v>0</v>
      </c>
      <c r="BX110" s="1328">
        <f>BI110*'DATA - Awards Matrices'!K$12</f>
        <v>0</v>
      </c>
    </row>
    <row r="111" spans="1:76">
      <c r="A111" s="456"/>
      <c r="B111" s="274"/>
      <c r="C111" s="424"/>
      <c r="D111" s="11">
        <f t="shared" ref="D111:M111" si="100">SUM(D108:D110)</f>
        <v>0</v>
      </c>
      <c r="E111" s="11">
        <f t="shared" si="100"/>
        <v>13</v>
      </c>
      <c r="F111" s="11">
        <f t="shared" si="100"/>
        <v>0</v>
      </c>
      <c r="G111" s="11">
        <f t="shared" si="100"/>
        <v>92</v>
      </c>
      <c r="H111" s="11">
        <f t="shared" si="100"/>
        <v>0</v>
      </c>
      <c r="I111" s="11">
        <f t="shared" si="100"/>
        <v>0</v>
      </c>
      <c r="J111" s="11">
        <f t="shared" si="100"/>
        <v>0</v>
      </c>
      <c r="K111" s="11">
        <f t="shared" si="100"/>
        <v>0</v>
      </c>
      <c r="L111" s="11">
        <f t="shared" si="100"/>
        <v>0</v>
      </c>
      <c r="M111" s="333">
        <f t="shared" si="100"/>
        <v>0</v>
      </c>
      <c r="N111" s="12">
        <f>SUM(D111:M111)</f>
        <v>105</v>
      </c>
      <c r="O111" s="12"/>
      <c r="P111" s="332">
        <f t="shared" ref="P111:Y111" si="101">SUM(P108:P110)</f>
        <v>0</v>
      </c>
      <c r="Q111" s="11">
        <f t="shared" si="101"/>
        <v>21</v>
      </c>
      <c r="R111" s="11">
        <f t="shared" si="101"/>
        <v>0</v>
      </c>
      <c r="S111" s="11">
        <f t="shared" si="101"/>
        <v>143</v>
      </c>
      <c r="T111" s="11">
        <f t="shared" si="101"/>
        <v>0</v>
      </c>
      <c r="U111" s="11">
        <f t="shared" si="101"/>
        <v>0</v>
      </c>
      <c r="V111" s="11">
        <f t="shared" si="101"/>
        <v>0</v>
      </c>
      <c r="W111" s="11">
        <f t="shared" si="101"/>
        <v>0</v>
      </c>
      <c r="X111" s="11">
        <f t="shared" si="101"/>
        <v>0</v>
      </c>
      <c r="Y111" s="333">
        <f t="shared" si="101"/>
        <v>0</v>
      </c>
      <c r="Z111" s="12">
        <f>SUM(P111:Y111)</f>
        <v>164</v>
      </c>
      <c r="AA111" s="12"/>
      <c r="AB111" s="332">
        <f t="shared" ref="AB111:AK111" si="102">SUM(AB108:AB110)</f>
        <v>0</v>
      </c>
      <c r="AC111" s="11">
        <f t="shared" si="102"/>
        <v>13</v>
      </c>
      <c r="AD111" s="11">
        <f t="shared" si="102"/>
        <v>0</v>
      </c>
      <c r="AE111" s="11">
        <f t="shared" si="102"/>
        <v>145</v>
      </c>
      <c r="AF111" s="11">
        <f t="shared" si="102"/>
        <v>0</v>
      </c>
      <c r="AG111" s="11">
        <f t="shared" si="102"/>
        <v>0</v>
      </c>
      <c r="AH111" s="11">
        <f t="shared" si="102"/>
        <v>0</v>
      </c>
      <c r="AI111" s="11">
        <f t="shared" si="102"/>
        <v>0</v>
      </c>
      <c r="AJ111" s="11">
        <f t="shared" si="102"/>
        <v>0</v>
      </c>
      <c r="AK111" s="333">
        <f t="shared" si="102"/>
        <v>0</v>
      </c>
      <c r="AL111" s="12">
        <f>SUM(AB111:AK111)</f>
        <v>158</v>
      </c>
      <c r="AM111" s="12"/>
      <c r="AN111" s="1082">
        <f t="shared" ref="AN111:AW111" si="103">SUM(AN108:AN110)</f>
        <v>0</v>
      </c>
      <c r="AO111" s="1083">
        <f t="shared" si="103"/>
        <v>5</v>
      </c>
      <c r="AP111" s="1083">
        <f t="shared" si="103"/>
        <v>0</v>
      </c>
      <c r="AQ111" s="1083">
        <f>SUM(AQ108:AQ110)</f>
        <v>119</v>
      </c>
      <c r="AR111" s="1083">
        <f t="shared" si="103"/>
        <v>0</v>
      </c>
      <c r="AS111" s="1083">
        <f t="shared" si="103"/>
        <v>0</v>
      </c>
      <c r="AT111" s="1083">
        <f t="shared" si="103"/>
        <v>0</v>
      </c>
      <c r="AU111" s="1083">
        <f t="shared" si="103"/>
        <v>0</v>
      </c>
      <c r="AV111" s="1083">
        <f t="shared" si="103"/>
        <v>0</v>
      </c>
      <c r="AW111" s="1084">
        <f t="shared" si="103"/>
        <v>0</v>
      </c>
      <c r="AX111" s="1081">
        <f>SUM(AN111:AW111)</f>
        <v>124</v>
      </c>
      <c r="AZ111" s="1199">
        <f t="shared" ref="AZ111:BB111" si="104">SUM(AZ108:AZ110)</f>
        <v>0</v>
      </c>
      <c r="BA111" s="1200">
        <f t="shared" si="104"/>
        <v>23</v>
      </c>
      <c r="BB111" s="1200">
        <f t="shared" si="104"/>
        <v>0</v>
      </c>
      <c r="BC111" s="1200">
        <f>SUM(BC108:BC110)</f>
        <v>122</v>
      </c>
      <c r="BD111" s="1200">
        <f t="shared" ref="BD111:BI111" si="105">SUM(BD108:BD110)</f>
        <v>0</v>
      </c>
      <c r="BE111" s="1200">
        <f t="shared" si="105"/>
        <v>0</v>
      </c>
      <c r="BF111" s="1200">
        <f t="shared" si="105"/>
        <v>0</v>
      </c>
      <c r="BG111" s="1200">
        <f t="shared" si="105"/>
        <v>0</v>
      </c>
      <c r="BH111" s="1200">
        <f t="shared" si="105"/>
        <v>0</v>
      </c>
      <c r="BI111" s="1201">
        <f t="shared" si="105"/>
        <v>0</v>
      </c>
      <c r="BJ111" s="1198">
        <f>SUM(AZ111:BI111)</f>
        <v>145</v>
      </c>
    </row>
    <row r="112" spans="1:76" ht="10.5" customHeight="1" thickBot="1">
      <c r="A112" s="457"/>
      <c r="B112" s="413"/>
      <c r="C112" s="426"/>
      <c r="D112" s="12"/>
      <c r="E112" s="12"/>
      <c r="F112" s="12"/>
      <c r="G112" s="12"/>
      <c r="H112" s="12"/>
      <c r="I112" s="12"/>
      <c r="J112" s="12"/>
      <c r="K112" s="12"/>
      <c r="L112" s="12"/>
      <c r="M112" s="331"/>
      <c r="N112" s="12"/>
      <c r="O112" s="12"/>
      <c r="P112" s="330"/>
      <c r="Q112" s="12"/>
      <c r="R112" s="12"/>
      <c r="S112" s="12"/>
      <c r="T112" s="12"/>
      <c r="U112" s="12"/>
      <c r="V112" s="12"/>
      <c r="W112" s="12"/>
      <c r="X112" s="12"/>
      <c r="Y112" s="331"/>
      <c r="Z112" s="12"/>
      <c r="AA112" s="12"/>
      <c r="AB112" s="330"/>
      <c r="AC112" s="12"/>
      <c r="AD112" s="12"/>
      <c r="AE112" s="12"/>
      <c r="AF112" s="12"/>
      <c r="AG112" s="12"/>
      <c r="AH112" s="12"/>
      <c r="AI112" s="12"/>
      <c r="AJ112" s="12"/>
      <c r="AK112" s="331"/>
      <c r="AL112" s="12"/>
      <c r="AM112" s="12"/>
      <c r="AN112" s="1078"/>
      <c r="AO112" s="1079"/>
      <c r="AP112" s="1079"/>
      <c r="AQ112" s="1079"/>
      <c r="AR112" s="1079"/>
      <c r="AS112" s="1079"/>
      <c r="AT112" s="1079"/>
      <c r="AU112" s="1079"/>
      <c r="AV112" s="1079"/>
      <c r="AW112" s="1080"/>
      <c r="AX112" s="1081"/>
      <c r="AZ112" s="1195"/>
      <c r="BA112" s="1196"/>
      <c r="BB112" s="1196"/>
      <c r="BC112" s="1196"/>
      <c r="BD112" s="1196"/>
      <c r="BE112" s="1196"/>
      <c r="BF112" s="1196"/>
      <c r="BG112" s="1196"/>
      <c r="BH112" s="1196"/>
      <c r="BI112" s="1197"/>
      <c r="BJ112" s="1198"/>
    </row>
    <row r="113" spans="1:76">
      <c r="A113" s="1488" t="s">
        <v>271</v>
      </c>
      <c r="B113" s="1266" t="s">
        <v>55</v>
      </c>
      <c r="C113" s="425" t="s">
        <v>92</v>
      </c>
      <c r="D113" s="12">
        <f>D108*'DATA - Awards Matrices'!$B$10</f>
        <v>0</v>
      </c>
      <c r="E113" s="12">
        <f>E108*'DATA - Awards Matrices'!$C$10</f>
        <v>14520</v>
      </c>
      <c r="F113" s="12">
        <f>F108*'DATA - Awards Matrices'!$D$10</f>
        <v>0</v>
      </c>
      <c r="G113" s="12">
        <f>G108*'DATA - Awards Matrices'!$E$10</f>
        <v>1011850</v>
      </c>
      <c r="H113" s="12">
        <f>H108*'DATA - Awards Matrices'!$F$10</f>
        <v>0</v>
      </c>
      <c r="I113" s="12">
        <f>I108*'DATA - Awards Matrices'!$G$10</f>
        <v>0</v>
      </c>
      <c r="J113" s="12">
        <f>J108*'DATA - Awards Matrices'!$H$10</f>
        <v>0</v>
      </c>
      <c r="K113" s="12">
        <f>K108*'DATA - Awards Matrices'!$I$10</f>
        <v>0</v>
      </c>
      <c r="L113" s="12">
        <f>L108*'DATA - Awards Matrices'!$J$10</f>
        <v>0</v>
      </c>
      <c r="M113" s="331">
        <f>M108*'DATA - Awards Matrices'!$K$10</f>
        <v>0</v>
      </c>
      <c r="N113" s="12"/>
      <c r="O113" s="12"/>
      <c r="P113" s="330">
        <f>P108*'DATA - Awards Matrices'!$B$10</f>
        <v>0</v>
      </c>
      <c r="Q113" s="12">
        <f>Q108*'DATA - Awards Matrices'!$C$10</f>
        <v>43560</v>
      </c>
      <c r="R113" s="12">
        <f>R108*'DATA - Awards Matrices'!$D$10</f>
        <v>0</v>
      </c>
      <c r="S113" s="12">
        <f>S108*'DATA - Awards Matrices'!$E$10</f>
        <v>1734600</v>
      </c>
      <c r="T113" s="12">
        <f>T108*'DATA - Awards Matrices'!$F$10</f>
        <v>0</v>
      </c>
      <c r="U113" s="12">
        <f>U108*'DATA - Awards Matrices'!$G$10</f>
        <v>0</v>
      </c>
      <c r="V113" s="12">
        <f>V108*'DATA - Awards Matrices'!$H$10</f>
        <v>0</v>
      </c>
      <c r="W113" s="12">
        <f>W108*'DATA - Awards Matrices'!$I$10</f>
        <v>0</v>
      </c>
      <c r="X113" s="12">
        <f>X108*'DATA - Awards Matrices'!$J$10</f>
        <v>0</v>
      </c>
      <c r="Y113" s="331">
        <f>Y108*'DATA - Awards Matrices'!$K$10</f>
        <v>0</v>
      </c>
      <c r="Z113" s="12"/>
      <c r="AA113" s="12"/>
      <c r="AB113" s="330">
        <f>AB108*'DATA - Awards Matrices'!$B$10</f>
        <v>0</v>
      </c>
      <c r="AC113" s="12">
        <f>AC108*'DATA - Awards Matrices'!$C$10</f>
        <v>29040</v>
      </c>
      <c r="AD113" s="12">
        <f>AD108*'DATA - Awards Matrices'!$D$10</f>
        <v>0</v>
      </c>
      <c r="AE113" s="12">
        <f>AE108*'DATA - Awards Matrices'!$E$10</f>
        <v>1488865</v>
      </c>
      <c r="AF113" s="12">
        <f>AF108*'DATA - Awards Matrices'!$F$10</f>
        <v>0</v>
      </c>
      <c r="AG113" s="12">
        <f>AG108*'DATA - Awards Matrices'!$G$10</f>
        <v>0</v>
      </c>
      <c r="AH113" s="12">
        <f>AH108*'DATA - Awards Matrices'!$H$10</f>
        <v>0</v>
      </c>
      <c r="AI113" s="12">
        <f>AI108*'DATA - Awards Matrices'!$I$10</f>
        <v>0</v>
      </c>
      <c r="AJ113" s="12">
        <f>AJ108*'DATA - Awards Matrices'!$J$10</f>
        <v>0</v>
      </c>
      <c r="AK113" s="331">
        <f>AK108*'DATA - Awards Matrices'!$K$10</f>
        <v>0</v>
      </c>
      <c r="AL113" s="12"/>
      <c r="AM113" s="12"/>
      <c r="AN113" s="1078">
        <f>AN108*'DATA - Awards Matrices'!$B$10</f>
        <v>0</v>
      </c>
      <c r="AO113" s="1079">
        <f>AO108*'DATA - Awards Matrices'!$C$10</f>
        <v>21780</v>
      </c>
      <c r="AP113" s="1079">
        <f>AP108*'DATA - Awards Matrices'!$D$10</f>
        <v>0</v>
      </c>
      <c r="AQ113" s="1079">
        <f>AQ108*'DATA - Awards Matrices'!$E$10</f>
        <v>1358770</v>
      </c>
      <c r="AR113" s="1079">
        <f>AR108*'DATA - Awards Matrices'!$F$10</f>
        <v>0</v>
      </c>
      <c r="AS113" s="1079">
        <f>AS108*'DATA - Awards Matrices'!$G$10</f>
        <v>0</v>
      </c>
      <c r="AT113" s="1079">
        <f>AT108*'DATA - Awards Matrices'!$H$10</f>
        <v>0</v>
      </c>
      <c r="AU113" s="1079">
        <f>AU108*'DATA - Awards Matrices'!$I$10</f>
        <v>0</v>
      </c>
      <c r="AV113" s="1079">
        <f>AV108*'DATA - Awards Matrices'!$J$10</f>
        <v>0</v>
      </c>
      <c r="AW113" s="1080">
        <f>AW108*'DATA - Awards Matrices'!$K$10</f>
        <v>0</v>
      </c>
      <c r="AX113" s="1081"/>
      <c r="AZ113" s="1195">
        <f>AZ108*'DATA - Awards Matrices'!$B$10</f>
        <v>0</v>
      </c>
      <c r="BA113" s="1196">
        <f>BA108*'DATA - Awards Matrices'!$C$10</f>
        <v>94380</v>
      </c>
      <c r="BB113" s="1196">
        <f>BB108*'DATA - Awards Matrices'!$D$10</f>
        <v>0</v>
      </c>
      <c r="BC113" s="1196">
        <f>BC108*'DATA - Awards Matrices'!$E$10</f>
        <v>1272040</v>
      </c>
      <c r="BD113" s="1196">
        <f>BD108*'DATA - Awards Matrices'!$F$10</f>
        <v>0</v>
      </c>
      <c r="BE113" s="1196">
        <f>BE108*'DATA - Awards Matrices'!$G$10</f>
        <v>0</v>
      </c>
      <c r="BF113" s="1196">
        <f>BF108*'DATA - Awards Matrices'!$H$10</f>
        <v>0</v>
      </c>
      <c r="BG113" s="1196">
        <f>BG108*'DATA - Awards Matrices'!$I$10</f>
        <v>0</v>
      </c>
      <c r="BH113" s="1196">
        <f>BH108*'DATA - Awards Matrices'!$J$10</f>
        <v>0</v>
      </c>
      <c r="BI113" s="1197">
        <f>BI108*'DATA - Awards Matrices'!$K$10</f>
        <v>0</v>
      </c>
      <c r="BJ113" s="1198"/>
    </row>
    <row r="114" spans="1:76">
      <c r="A114" s="1488"/>
      <c r="B114" s="1266" t="s">
        <v>55</v>
      </c>
      <c r="C114" s="425" t="s">
        <v>91</v>
      </c>
      <c r="D114" s="12">
        <f>D109*'DATA - Awards Matrices'!$B$11</f>
        <v>0</v>
      </c>
      <c r="E114" s="12">
        <f>E109*'DATA - Awards Matrices'!$C$11</f>
        <v>52385</v>
      </c>
      <c r="F114" s="12">
        <f>F109*'DATA - Awards Matrices'!$D$11</f>
        <v>0</v>
      </c>
      <c r="G114" s="12">
        <f>G109*'DATA - Awards Matrices'!$E$11</f>
        <v>166880</v>
      </c>
      <c r="H114" s="12">
        <f>H109*'DATA - Awards Matrices'!$F$11</f>
        <v>0</v>
      </c>
      <c r="I114" s="12">
        <f>I109*'DATA - Awards Matrices'!$G$11</f>
        <v>0</v>
      </c>
      <c r="J114" s="12">
        <f>J109*'DATA - Awards Matrices'!$H$11</f>
        <v>0</v>
      </c>
      <c r="K114" s="12">
        <f>K109*'DATA - Awards Matrices'!$I$11</f>
        <v>0</v>
      </c>
      <c r="L114" s="12">
        <f>L109*'DATA - Awards Matrices'!$J$11</f>
        <v>0</v>
      </c>
      <c r="M114" s="331">
        <f>M109*'DATA - Awards Matrices'!$K$11</f>
        <v>0</v>
      </c>
      <c r="N114" s="12"/>
      <c r="O114" s="12"/>
      <c r="P114" s="330">
        <f>P109*'DATA - Awards Matrices'!$B$11</f>
        <v>0</v>
      </c>
      <c r="Q114" s="12">
        <f>Q109*'DATA - Awards Matrices'!$C$11</f>
        <v>62862</v>
      </c>
      <c r="R114" s="12">
        <f>R109*'DATA - Awards Matrices'!$D$11</f>
        <v>0</v>
      </c>
      <c r="S114" s="12">
        <f>S109*'DATA - Awards Matrices'!$E$11</f>
        <v>229460</v>
      </c>
      <c r="T114" s="12">
        <f>T109*'DATA - Awards Matrices'!$F$11</f>
        <v>0</v>
      </c>
      <c r="U114" s="12">
        <f>U109*'DATA - Awards Matrices'!$G$11</f>
        <v>0</v>
      </c>
      <c r="V114" s="12">
        <f>V109*'DATA - Awards Matrices'!$H$11</f>
        <v>0</v>
      </c>
      <c r="W114" s="12">
        <f>W109*'DATA - Awards Matrices'!$I$11</f>
        <v>0</v>
      </c>
      <c r="X114" s="12">
        <f>X109*'DATA - Awards Matrices'!$J$11</f>
        <v>0</v>
      </c>
      <c r="Y114" s="331">
        <f>Y109*'DATA - Awards Matrices'!$K$11</f>
        <v>0</v>
      </c>
      <c r="Z114" s="12"/>
      <c r="AA114" s="12"/>
      <c r="AB114" s="330">
        <f>AB109*'DATA - Awards Matrices'!$B$11</f>
        <v>0</v>
      </c>
      <c r="AC114" s="12">
        <f>AC109*'DATA - Awards Matrices'!$C$11</f>
        <v>31431</v>
      </c>
      <c r="AD114" s="12">
        <f>AD109*'DATA - Awards Matrices'!$D$11</f>
        <v>0</v>
      </c>
      <c r="AE114" s="12">
        <f>AE109*'DATA - Awards Matrices'!$E$11</f>
        <v>292040</v>
      </c>
      <c r="AF114" s="12">
        <f>AF109*'DATA - Awards Matrices'!$F$11</f>
        <v>0</v>
      </c>
      <c r="AG114" s="12">
        <f>AG109*'DATA - Awards Matrices'!$G$11</f>
        <v>0</v>
      </c>
      <c r="AH114" s="12">
        <f>AH109*'DATA - Awards Matrices'!$H$11</f>
        <v>0</v>
      </c>
      <c r="AI114" s="12">
        <f>AI109*'DATA - Awards Matrices'!$I$11</f>
        <v>0</v>
      </c>
      <c r="AJ114" s="12">
        <f>AJ109*'DATA - Awards Matrices'!$J$11</f>
        <v>0</v>
      </c>
      <c r="AK114" s="331">
        <f>AK109*'DATA - Awards Matrices'!$K$11</f>
        <v>0</v>
      </c>
      <c r="AL114" s="12"/>
      <c r="AM114" s="12"/>
      <c r="AN114" s="1078">
        <f>AN109*'DATA - Awards Matrices'!$B$11</f>
        <v>0</v>
      </c>
      <c r="AO114" s="1079">
        <f>AO109*'DATA - Awards Matrices'!$C$11</f>
        <v>20954</v>
      </c>
      <c r="AP114" s="1079">
        <f>AP109*'DATA - Awards Matrices'!$D$11</f>
        <v>0</v>
      </c>
      <c r="AQ114" s="1079">
        <f>AQ109*'DATA - Awards Matrices'!$E$11</f>
        <v>146020</v>
      </c>
      <c r="AR114" s="1079">
        <f>AR109*'DATA - Awards Matrices'!$F$11</f>
        <v>0</v>
      </c>
      <c r="AS114" s="1079">
        <f>AS109*'DATA - Awards Matrices'!$G$11</f>
        <v>0</v>
      </c>
      <c r="AT114" s="1079">
        <f>AT109*'DATA - Awards Matrices'!$H$11</f>
        <v>0</v>
      </c>
      <c r="AU114" s="1079">
        <f>AU109*'DATA - Awards Matrices'!$I$11</f>
        <v>0</v>
      </c>
      <c r="AV114" s="1079">
        <f>AV109*'DATA - Awards Matrices'!$J$11</f>
        <v>0</v>
      </c>
      <c r="AW114" s="1080">
        <f>AW109*'DATA - Awards Matrices'!$K$11</f>
        <v>0</v>
      </c>
      <c r="AX114" s="1081"/>
      <c r="AZ114" s="1195">
        <f>AZ109*'DATA - Awards Matrices'!$B$11</f>
        <v>0</v>
      </c>
      <c r="BA114" s="1196">
        <f>BA109*'DATA - Awards Matrices'!$C$11</f>
        <v>62862</v>
      </c>
      <c r="BB114" s="1196">
        <f>BB109*'DATA - Awards Matrices'!$D$11</f>
        <v>0</v>
      </c>
      <c r="BC114" s="1196">
        <f>BC109*'DATA - Awards Matrices'!$E$11</f>
        <v>187740</v>
      </c>
      <c r="BD114" s="1196">
        <f>BD109*'DATA - Awards Matrices'!$F$11</f>
        <v>0</v>
      </c>
      <c r="BE114" s="1196">
        <f>BE109*'DATA - Awards Matrices'!$G$11</f>
        <v>0</v>
      </c>
      <c r="BF114" s="1196">
        <f>BF109*'DATA - Awards Matrices'!$H$11</f>
        <v>0</v>
      </c>
      <c r="BG114" s="1196">
        <f>BG109*'DATA - Awards Matrices'!$I$11</f>
        <v>0</v>
      </c>
      <c r="BH114" s="1196">
        <f>BH109*'DATA - Awards Matrices'!$J$11</f>
        <v>0</v>
      </c>
      <c r="BI114" s="1197">
        <f>BI109*'DATA - Awards Matrices'!$K$11</f>
        <v>0</v>
      </c>
      <c r="BJ114" s="1198"/>
    </row>
    <row r="115" spans="1:76" ht="16" thickBot="1">
      <c r="A115" s="1489"/>
      <c r="B115" s="413" t="s">
        <v>55</v>
      </c>
      <c r="C115" s="426" t="s">
        <v>90</v>
      </c>
      <c r="D115" s="12">
        <f>D110*'DATA - Awards Matrices'!$B$12</f>
        <v>0</v>
      </c>
      <c r="E115" s="12">
        <f>E110*'DATA - Awards Matrices'!$C$12</f>
        <v>92124</v>
      </c>
      <c r="F115" s="12">
        <f>F110*'DATA - Awards Matrices'!$D$12</f>
        <v>0</v>
      </c>
      <c r="G115" s="12">
        <f>G110*'DATA - Awards Matrices'!$E$12</f>
        <v>427980</v>
      </c>
      <c r="H115" s="12">
        <f>H110*'DATA - Awards Matrices'!$F$12</f>
        <v>0</v>
      </c>
      <c r="I115" s="12">
        <f>I110*'DATA - Awards Matrices'!$G$12</f>
        <v>0</v>
      </c>
      <c r="J115" s="12">
        <f>J110*'DATA - Awards Matrices'!$H$12</f>
        <v>0</v>
      </c>
      <c r="K115" s="12">
        <f>K110*'DATA - Awards Matrices'!$I$12</f>
        <v>0</v>
      </c>
      <c r="L115" s="12">
        <f>L110*'DATA - Awards Matrices'!$J$12</f>
        <v>0</v>
      </c>
      <c r="M115" s="331">
        <f>M110*'DATA - Awards Matrices'!$K$12</f>
        <v>0</v>
      </c>
      <c r="N115" s="12" t="s">
        <v>277</v>
      </c>
      <c r="O115" s="12"/>
      <c r="P115" s="330">
        <f>P110*'DATA - Awards Matrices'!$B$12</f>
        <v>0</v>
      </c>
      <c r="Q115" s="12">
        <f>Q110*'DATA - Awards Matrices'!$C$12</f>
        <v>138186</v>
      </c>
      <c r="R115" s="12">
        <f>R110*'DATA - Awards Matrices'!$D$12</f>
        <v>0</v>
      </c>
      <c r="S115" s="12">
        <f>S110*'DATA - Awards Matrices'!$E$12</f>
        <v>366840</v>
      </c>
      <c r="T115" s="12">
        <f>T110*'DATA - Awards Matrices'!$F$12</f>
        <v>0</v>
      </c>
      <c r="U115" s="12">
        <f>U110*'DATA - Awards Matrices'!$G$12</f>
        <v>0</v>
      </c>
      <c r="V115" s="12">
        <f>V110*'DATA - Awards Matrices'!$H$12</f>
        <v>0</v>
      </c>
      <c r="W115" s="12">
        <f>W110*'DATA - Awards Matrices'!$I$12</f>
        <v>0</v>
      </c>
      <c r="X115" s="12">
        <f>X110*'DATA - Awards Matrices'!$J$12</f>
        <v>0</v>
      </c>
      <c r="Y115" s="331">
        <f>Y110*'DATA - Awards Matrices'!$K$12</f>
        <v>0</v>
      </c>
      <c r="Z115" s="12" t="s">
        <v>277</v>
      </c>
      <c r="AA115" s="12"/>
      <c r="AB115" s="330">
        <f>AB110*'DATA - Awards Matrices'!$B$12</f>
        <v>0</v>
      </c>
      <c r="AC115" s="12">
        <f>AC110*'DATA - Awards Matrices'!$C$12</f>
        <v>92124</v>
      </c>
      <c r="AD115" s="12">
        <f>AD110*'DATA - Awards Matrices'!$D$12</f>
        <v>0</v>
      </c>
      <c r="AE115" s="12">
        <f>AE110*'DATA - Awards Matrices'!$E$12</f>
        <v>855960</v>
      </c>
      <c r="AF115" s="12">
        <f>AF110*'DATA - Awards Matrices'!$F$12</f>
        <v>0</v>
      </c>
      <c r="AG115" s="12">
        <f>AG110*'DATA - Awards Matrices'!$G$12</f>
        <v>0</v>
      </c>
      <c r="AH115" s="12">
        <f>AH110*'DATA - Awards Matrices'!$H$12</f>
        <v>0</v>
      </c>
      <c r="AI115" s="12">
        <f>AI110*'DATA - Awards Matrices'!$I$12</f>
        <v>0</v>
      </c>
      <c r="AJ115" s="12">
        <f>AJ110*'DATA - Awards Matrices'!$J$12</f>
        <v>0</v>
      </c>
      <c r="AK115" s="331">
        <f>AK110*'DATA - Awards Matrices'!$K$12</f>
        <v>0</v>
      </c>
      <c r="AL115" s="12" t="s">
        <v>277</v>
      </c>
      <c r="AM115" s="12"/>
      <c r="AN115" s="1078">
        <f>AN110*'DATA - Awards Matrices'!$B$12</f>
        <v>0</v>
      </c>
      <c r="AO115" s="1079">
        <f>AO110*'DATA - Awards Matrices'!$C$12</f>
        <v>0</v>
      </c>
      <c r="AP115" s="1079">
        <f>AP110*'DATA - Awards Matrices'!$D$12</f>
        <v>0</v>
      </c>
      <c r="AQ115" s="1079">
        <f>AQ110*'DATA - Awards Matrices'!$E$12</f>
        <v>550260</v>
      </c>
      <c r="AR115" s="1079">
        <f>AR110*'DATA - Awards Matrices'!$F$12</f>
        <v>0</v>
      </c>
      <c r="AS115" s="1079">
        <f>AS110*'DATA - Awards Matrices'!$G$12</f>
        <v>0</v>
      </c>
      <c r="AT115" s="1079">
        <f>AT110*'DATA - Awards Matrices'!$H$12</f>
        <v>0</v>
      </c>
      <c r="AU115" s="1079">
        <f>AU110*'DATA - Awards Matrices'!$I$12</f>
        <v>0</v>
      </c>
      <c r="AV115" s="1079">
        <f>AV110*'DATA - Awards Matrices'!$J$12</f>
        <v>0</v>
      </c>
      <c r="AW115" s="1080">
        <f>AW110*'DATA - Awards Matrices'!$K$12</f>
        <v>0</v>
      </c>
      <c r="AX115" s="1081" t="s">
        <v>277</v>
      </c>
      <c r="AZ115" s="1195">
        <f>AZ110*'DATA - Awards Matrices'!$B$12</f>
        <v>0</v>
      </c>
      <c r="BA115" s="1196">
        <f>BA110*'DATA - Awards Matrices'!$C$12</f>
        <v>61416</v>
      </c>
      <c r="BB115" s="1196">
        <f>BB110*'DATA - Awards Matrices'!$D$12</f>
        <v>0</v>
      </c>
      <c r="BC115" s="1196">
        <f>BC110*'DATA - Awards Matrices'!$E$12</f>
        <v>764250</v>
      </c>
      <c r="BD115" s="1196">
        <f>BD110*'DATA - Awards Matrices'!$F$12</f>
        <v>0</v>
      </c>
      <c r="BE115" s="1196">
        <f>BE110*'DATA - Awards Matrices'!$G$12</f>
        <v>0</v>
      </c>
      <c r="BF115" s="1196">
        <f>BF110*'DATA - Awards Matrices'!$H$12</f>
        <v>0</v>
      </c>
      <c r="BG115" s="1196">
        <f>BG110*'DATA - Awards Matrices'!$I$12</f>
        <v>0</v>
      </c>
      <c r="BH115" s="1196">
        <f>BH110*'DATA - Awards Matrices'!$J$12</f>
        <v>0</v>
      </c>
      <c r="BI115" s="1197">
        <f>BI110*'DATA - Awards Matrices'!$K$12</f>
        <v>0</v>
      </c>
      <c r="BJ115" s="1198" t="s">
        <v>277</v>
      </c>
    </row>
    <row r="116" spans="1:76" ht="33" thickBot="1">
      <c r="A116" s="455" t="s">
        <v>272</v>
      </c>
      <c r="B116" s="413" t="str">
        <f>B110</f>
        <v>NMSU-CA</v>
      </c>
      <c r="C116" s="414"/>
      <c r="D116" s="334">
        <f t="shared" ref="D116:M116" si="106">SUM(D113:D115)</f>
        <v>0</v>
      </c>
      <c r="E116" s="335">
        <f t="shared" si="106"/>
        <v>159029</v>
      </c>
      <c r="F116" s="335">
        <f t="shared" si="106"/>
        <v>0</v>
      </c>
      <c r="G116" s="335">
        <f t="shared" si="106"/>
        <v>1606710</v>
      </c>
      <c r="H116" s="335">
        <f t="shared" si="106"/>
        <v>0</v>
      </c>
      <c r="I116" s="335">
        <f t="shared" si="106"/>
        <v>0</v>
      </c>
      <c r="J116" s="335">
        <f t="shared" si="106"/>
        <v>0</v>
      </c>
      <c r="K116" s="335">
        <f t="shared" si="106"/>
        <v>0</v>
      </c>
      <c r="L116" s="335">
        <f t="shared" si="106"/>
        <v>0</v>
      </c>
      <c r="M116" s="336">
        <f t="shared" si="106"/>
        <v>0</v>
      </c>
      <c r="N116" s="415">
        <f>SUM(D116:M116)/'DATA - Awards Matrices'!$L$17</f>
        <v>437.26975557811841</v>
      </c>
      <c r="O116" s="415"/>
      <c r="P116" s="334">
        <f t="shared" ref="P116:Y116" si="107">SUM(P113:P115)</f>
        <v>0</v>
      </c>
      <c r="Q116" s="335">
        <f t="shared" si="107"/>
        <v>244608</v>
      </c>
      <c r="R116" s="335">
        <f t="shared" si="107"/>
        <v>0</v>
      </c>
      <c r="S116" s="335">
        <f t="shared" si="107"/>
        <v>2330900</v>
      </c>
      <c r="T116" s="335">
        <f t="shared" si="107"/>
        <v>0</v>
      </c>
      <c r="U116" s="335">
        <f t="shared" si="107"/>
        <v>0</v>
      </c>
      <c r="V116" s="335">
        <f t="shared" si="107"/>
        <v>0</v>
      </c>
      <c r="W116" s="335">
        <f t="shared" si="107"/>
        <v>0</v>
      </c>
      <c r="X116" s="335">
        <f t="shared" si="107"/>
        <v>0</v>
      </c>
      <c r="Y116" s="336">
        <f t="shared" si="107"/>
        <v>0</v>
      </c>
      <c r="Z116" s="415">
        <f>SUM(P116:Y116)/'DATA - Awards Matrices'!$L$17</f>
        <v>637.80193655432015</v>
      </c>
      <c r="AA116" s="415"/>
      <c r="AB116" s="334">
        <f t="shared" ref="AB116:AK116" si="108">SUM(AB113:AB115)</f>
        <v>0</v>
      </c>
      <c r="AC116" s="335">
        <f t="shared" si="108"/>
        <v>152595</v>
      </c>
      <c r="AD116" s="335">
        <f t="shared" si="108"/>
        <v>0</v>
      </c>
      <c r="AE116" s="335">
        <f t="shared" si="108"/>
        <v>2636865</v>
      </c>
      <c r="AF116" s="335">
        <f t="shared" si="108"/>
        <v>0</v>
      </c>
      <c r="AG116" s="335">
        <f t="shared" si="108"/>
        <v>0</v>
      </c>
      <c r="AH116" s="335">
        <f t="shared" si="108"/>
        <v>0</v>
      </c>
      <c r="AI116" s="335">
        <f t="shared" si="108"/>
        <v>0</v>
      </c>
      <c r="AJ116" s="335">
        <f t="shared" si="108"/>
        <v>0</v>
      </c>
      <c r="AK116" s="336">
        <f t="shared" si="108"/>
        <v>0</v>
      </c>
      <c r="AL116" s="415">
        <f>SUM(AB116:AK116)/'DATA - Awards Matrices'!$L$17</f>
        <v>690.78527030038879</v>
      </c>
      <c r="AM116" s="415"/>
      <c r="AN116" s="1085">
        <f t="shared" ref="AN116:AW116" si="109">SUM(AN113:AN115)</f>
        <v>0</v>
      </c>
      <c r="AO116" s="1086">
        <f t="shared" si="109"/>
        <v>42734</v>
      </c>
      <c r="AP116" s="1086">
        <f t="shared" si="109"/>
        <v>0</v>
      </c>
      <c r="AQ116" s="1086">
        <f t="shared" si="109"/>
        <v>2055050</v>
      </c>
      <c r="AR116" s="1086">
        <f t="shared" si="109"/>
        <v>0</v>
      </c>
      <c r="AS116" s="1086">
        <f t="shared" si="109"/>
        <v>0</v>
      </c>
      <c r="AT116" s="1086">
        <f t="shared" si="109"/>
        <v>0</v>
      </c>
      <c r="AU116" s="1086">
        <f t="shared" si="109"/>
        <v>0</v>
      </c>
      <c r="AV116" s="1086">
        <f t="shared" si="109"/>
        <v>0</v>
      </c>
      <c r="AW116" s="1087">
        <f t="shared" si="109"/>
        <v>0</v>
      </c>
      <c r="AX116" s="1088">
        <f>SUM(AN116:AW116)/'DATA - Awards Matrices'!$L$17</f>
        <v>519.4977836111043</v>
      </c>
      <c r="AZ116" s="1202">
        <f t="shared" ref="AZ116:BI116" si="110">SUM(AZ113:AZ115)</f>
        <v>0</v>
      </c>
      <c r="BA116" s="1203">
        <f t="shared" si="110"/>
        <v>218658</v>
      </c>
      <c r="BB116" s="1203">
        <f t="shared" si="110"/>
        <v>0</v>
      </c>
      <c r="BC116" s="1203">
        <f t="shared" si="110"/>
        <v>2224030</v>
      </c>
      <c r="BD116" s="1203">
        <f t="shared" si="110"/>
        <v>0</v>
      </c>
      <c r="BE116" s="1203">
        <f t="shared" si="110"/>
        <v>0</v>
      </c>
      <c r="BF116" s="1203">
        <f t="shared" si="110"/>
        <v>0</v>
      </c>
      <c r="BG116" s="1203">
        <f t="shared" si="110"/>
        <v>0</v>
      </c>
      <c r="BH116" s="1203">
        <f t="shared" si="110"/>
        <v>0</v>
      </c>
      <c r="BI116" s="1204">
        <f t="shared" si="110"/>
        <v>0</v>
      </c>
      <c r="BJ116" s="1205">
        <f>SUM(AZ116:BI116)/'DATA - Awards Matrices'!$L$17</f>
        <v>604.91023005869101</v>
      </c>
      <c r="BO116" s="1329">
        <f>SUM(P116:Y116)</f>
        <v>2575508</v>
      </c>
      <c r="BP116" s="1329">
        <f>SUM(AB116:AK116)</f>
        <v>2789460</v>
      </c>
      <c r="BQ116" s="1330">
        <f>SUM(AN116:AW116)</f>
        <v>2097784</v>
      </c>
      <c r="BR116" s="1329">
        <f>SUM(AZ116:BI116)</f>
        <v>2442688</v>
      </c>
      <c r="BS116" s="1329">
        <f>AVERAGE(BO116:BQ116)</f>
        <v>2487584</v>
      </c>
      <c r="BT116" s="1330">
        <f>AVERAGE(BP116:BR116)</f>
        <v>2443310.6666666665</v>
      </c>
    </row>
    <row r="117" spans="1:76" ht="61.5" customHeight="1" thickBot="1">
      <c r="A117" s="428"/>
      <c r="B117" s="429"/>
      <c r="C117" s="430"/>
      <c r="D117" s="431"/>
      <c r="E117" s="432"/>
      <c r="F117" s="432"/>
      <c r="G117" s="432"/>
      <c r="H117" s="432"/>
      <c r="I117" s="432"/>
      <c r="J117" s="432"/>
      <c r="K117" s="432"/>
      <c r="L117" s="432"/>
      <c r="M117" s="433"/>
      <c r="N117" s="434"/>
      <c r="O117" s="434"/>
      <c r="P117" s="431"/>
      <c r="Q117" s="432"/>
      <c r="R117" s="432"/>
      <c r="S117" s="432"/>
      <c r="T117" s="432"/>
      <c r="U117" s="432"/>
      <c r="V117" s="432"/>
      <c r="W117" s="432"/>
      <c r="X117" s="432"/>
      <c r="Y117" s="433"/>
      <c r="Z117" s="434"/>
      <c r="AA117" s="434"/>
      <c r="AB117" s="431"/>
      <c r="AC117" s="432"/>
      <c r="AD117" s="432"/>
      <c r="AE117" s="432"/>
      <c r="AF117" s="432"/>
      <c r="AG117" s="432"/>
      <c r="AH117" s="432"/>
      <c r="AI117" s="432"/>
      <c r="AJ117" s="432"/>
      <c r="AK117" s="433"/>
      <c r="AL117" s="434"/>
      <c r="AM117" s="434"/>
      <c r="AN117" s="1089"/>
      <c r="AO117" s="1090"/>
      <c r="AP117" s="1090"/>
      <c r="AQ117" s="1090"/>
      <c r="AR117" s="1090"/>
      <c r="AS117" s="1090"/>
      <c r="AT117" s="1090"/>
      <c r="AU117" s="1090"/>
      <c r="AV117" s="1090"/>
      <c r="AW117" s="1091"/>
      <c r="AX117" s="1092"/>
      <c r="AZ117" s="1206"/>
      <c r="BA117" s="1207"/>
      <c r="BB117" s="1207"/>
      <c r="BC117" s="1207"/>
      <c r="BD117" s="1207"/>
      <c r="BE117" s="1207"/>
      <c r="BF117" s="1207"/>
      <c r="BG117" s="1207"/>
      <c r="BH117" s="1207"/>
      <c r="BI117" s="1208"/>
      <c r="BJ117" s="1209"/>
    </row>
    <row r="118" spans="1:76" ht="15" customHeight="1">
      <c r="A118" s="1487" t="s">
        <v>270</v>
      </c>
      <c r="B118" s="274" t="str">
        <f>'RAW DATA-Awards'!B40</f>
        <v>NMSU-DA</v>
      </c>
      <c r="C118" s="329" t="str">
        <f>'RAW DATA-Awards'!C40</f>
        <v>1</v>
      </c>
      <c r="D118" s="407">
        <f>'RAW DATA-Awards'!D40</f>
        <v>10</v>
      </c>
      <c r="E118" s="408">
        <f>'RAW DATA-Awards'!E40</f>
        <v>46</v>
      </c>
      <c r="F118" s="408">
        <f>'RAW DATA-Awards'!F40</f>
        <v>0</v>
      </c>
      <c r="G118" s="408">
        <f>'RAW DATA-Awards'!G40</f>
        <v>761</v>
      </c>
      <c r="H118" s="408">
        <f>'RAW DATA-Awards'!H40</f>
        <v>0</v>
      </c>
      <c r="I118" s="408">
        <f>'RAW DATA-Awards'!I40</f>
        <v>0</v>
      </c>
      <c r="J118" s="408">
        <f>'RAW DATA-Awards'!J40</f>
        <v>0</v>
      </c>
      <c r="K118" s="408">
        <f>'RAW DATA-Awards'!K40</f>
        <v>0</v>
      </c>
      <c r="L118" s="408">
        <f>'RAW DATA-Awards'!L40</f>
        <v>0</v>
      </c>
      <c r="M118" s="409">
        <f>'RAW DATA-Awards'!M40</f>
        <v>0</v>
      </c>
      <c r="N118" s="408"/>
      <c r="O118" s="408"/>
      <c r="P118" s="407">
        <f>'RAW DATA-Awards'!N40</f>
        <v>8</v>
      </c>
      <c r="Q118" s="408">
        <f>'RAW DATA-Awards'!O40</f>
        <v>64</v>
      </c>
      <c r="R118" s="408">
        <f>'RAW DATA-Awards'!P40</f>
        <v>0</v>
      </c>
      <c r="S118" s="408">
        <f>'RAW DATA-Awards'!Q40</f>
        <v>704</v>
      </c>
      <c r="T118" s="408">
        <f>'RAW DATA-Awards'!R40</f>
        <v>0</v>
      </c>
      <c r="U118" s="408">
        <f>'RAW DATA-Awards'!S40</f>
        <v>0</v>
      </c>
      <c r="V118" s="408">
        <f>'RAW DATA-Awards'!T40</f>
        <v>0</v>
      </c>
      <c r="W118" s="408">
        <f>'RAW DATA-Awards'!U40</f>
        <v>0</v>
      </c>
      <c r="X118" s="408">
        <f>'RAW DATA-Awards'!V40</f>
        <v>0</v>
      </c>
      <c r="Y118" s="409">
        <f>'RAW DATA-Awards'!W40</f>
        <v>0</v>
      </c>
      <c r="Z118" s="408"/>
      <c r="AA118" s="408"/>
      <c r="AB118" s="407">
        <f>'RAW DATA-Awards'!X40</f>
        <v>10</v>
      </c>
      <c r="AC118" s="408">
        <f>'RAW DATA-Awards'!Y40</f>
        <v>44</v>
      </c>
      <c r="AD118" s="408">
        <f>'RAW DATA-Awards'!Z40</f>
        <v>0</v>
      </c>
      <c r="AE118" s="408">
        <f>'RAW DATA-Awards'!AA40</f>
        <v>678</v>
      </c>
      <c r="AF118" s="408">
        <f>'RAW DATA-Awards'!AB40</f>
        <v>0</v>
      </c>
      <c r="AG118" s="408">
        <f>'RAW DATA-Awards'!AC40</f>
        <v>0</v>
      </c>
      <c r="AH118" s="408">
        <f>'RAW DATA-Awards'!AD40</f>
        <v>0</v>
      </c>
      <c r="AI118" s="408">
        <f>'RAW DATA-Awards'!AE40</f>
        <v>0</v>
      </c>
      <c r="AJ118" s="408">
        <f>'RAW DATA-Awards'!AF40</f>
        <v>0</v>
      </c>
      <c r="AK118" s="409">
        <f>'RAW DATA-Awards'!AG40</f>
        <v>0</v>
      </c>
      <c r="AL118" s="408"/>
      <c r="AM118" s="408"/>
      <c r="AN118" s="1074">
        <f>'RAW DATA-Awards'!AH40</f>
        <v>14</v>
      </c>
      <c r="AO118" s="1075">
        <f>'RAW DATA-Awards'!AI40</f>
        <v>86</v>
      </c>
      <c r="AP118" s="1075">
        <f>'RAW DATA-Awards'!AJ40</f>
        <v>0</v>
      </c>
      <c r="AQ118" s="1075">
        <f>'RAW DATA-Awards'!AK40</f>
        <v>724</v>
      </c>
      <c r="AR118" s="1075">
        <f>'RAW DATA-Awards'!AL40</f>
        <v>0</v>
      </c>
      <c r="AS118" s="1075">
        <f>'RAW DATA-Awards'!AM40</f>
        <v>0</v>
      </c>
      <c r="AT118" s="1075">
        <f>'RAW DATA-Awards'!AN40</f>
        <v>0</v>
      </c>
      <c r="AU118" s="1075">
        <f>'RAW DATA-Awards'!AO40</f>
        <v>0</v>
      </c>
      <c r="AV118" s="1075">
        <f>'RAW DATA-Awards'!AP40</f>
        <v>0</v>
      </c>
      <c r="AW118" s="1076">
        <f>'RAW DATA-Awards'!AQ40</f>
        <v>0</v>
      </c>
      <c r="AX118" s="1077"/>
      <c r="AZ118" s="1191">
        <f>'RAW DATA-Awards'!AR40</f>
        <v>14</v>
      </c>
      <c r="BA118" s="1192">
        <f>'RAW DATA-Awards'!AS40</f>
        <v>41</v>
      </c>
      <c r="BB118" s="1192">
        <f>'RAW DATA-Awards'!AT40</f>
        <v>0</v>
      </c>
      <c r="BC118" s="1192">
        <f>'RAW DATA-Awards'!AU40</f>
        <v>623</v>
      </c>
      <c r="BD118" s="1192">
        <f>'RAW DATA-Awards'!AV40</f>
        <v>0</v>
      </c>
      <c r="BE118" s="1192">
        <f>'RAW DATA-Awards'!AW40</f>
        <v>0</v>
      </c>
      <c r="BF118" s="1192">
        <f>'RAW DATA-Awards'!AX40</f>
        <v>0</v>
      </c>
      <c r="BG118" s="1192">
        <f>'RAW DATA-Awards'!AY40</f>
        <v>0</v>
      </c>
      <c r="BH118" s="1192">
        <f>'RAW DATA-Awards'!AZ40</f>
        <v>0</v>
      </c>
      <c r="BI118" s="1193">
        <f>'RAW DATA-Awards'!BA40</f>
        <v>0</v>
      </c>
      <c r="BJ118" s="1194"/>
      <c r="BO118" s="1328">
        <f>AZ118*'DATA - Awards Matrices'!B$10</f>
        <v>69300</v>
      </c>
      <c r="BP118" s="1328">
        <f>BA118*'DATA - Awards Matrices'!C$10</f>
        <v>297660</v>
      </c>
      <c r="BQ118" s="1328">
        <f>BB118*'DATA - Awards Matrices'!D$10</f>
        <v>0</v>
      </c>
      <c r="BR118" s="1328">
        <f>BC118*'DATA - Awards Matrices'!E$10</f>
        <v>9005465</v>
      </c>
      <c r="BS118" s="1328">
        <f>BD118*'DATA - Awards Matrices'!F$10</f>
        <v>0</v>
      </c>
      <c r="BT118" s="1328">
        <f>BE118*'DATA - Awards Matrices'!G$10</f>
        <v>0</v>
      </c>
      <c r="BU118" s="1328">
        <f>BF118*'DATA - Awards Matrices'!H$10</f>
        <v>0</v>
      </c>
      <c r="BV118" s="1328">
        <f>BG118*'DATA - Awards Matrices'!I$10</f>
        <v>0</v>
      </c>
      <c r="BW118" s="1328">
        <f>BH118*'DATA - Awards Matrices'!J$10</f>
        <v>0</v>
      </c>
      <c r="BX118" s="1328">
        <f>BI118*'DATA - Awards Matrices'!K$10</f>
        <v>0</v>
      </c>
    </row>
    <row r="119" spans="1:76">
      <c r="A119" s="1488"/>
      <c r="B119" s="1266" t="str">
        <f>'RAW DATA-Awards'!B41</f>
        <v>NMSU-DA</v>
      </c>
      <c r="C119" s="411" t="str">
        <f>'RAW DATA-Awards'!C41</f>
        <v>2</v>
      </c>
      <c r="D119" s="330">
        <f>'RAW DATA-Awards'!D41</f>
        <v>0</v>
      </c>
      <c r="E119" s="12">
        <f>'RAW DATA-Awards'!E41</f>
        <v>51</v>
      </c>
      <c r="F119" s="12">
        <f>'RAW DATA-Awards'!F41</f>
        <v>0</v>
      </c>
      <c r="G119" s="12">
        <f>'RAW DATA-Awards'!G41</f>
        <v>109</v>
      </c>
      <c r="H119" s="12">
        <f>'RAW DATA-Awards'!H41</f>
        <v>0</v>
      </c>
      <c r="I119" s="12">
        <f>'RAW DATA-Awards'!I41</f>
        <v>0</v>
      </c>
      <c r="J119" s="12">
        <f>'RAW DATA-Awards'!J41</f>
        <v>0</v>
      </c>
      <c r="K119" s="12">
        <f>'RAW DATA-Awards'!K41</f>
        <v>0</v>
      </c>
      <c r="L119" s="12">
        <f>'RAW DATA-Awards'!L41</f>
        <v>0</v>
      </c>
      <c r="M119" s="331">
        <f>'RAW DATA-Awards'!M41</f>
        <v>0</v>
      </c>
      <c r="N119" s="12"/>
      <c r="O119" s="12"/>
      <c r="P119" s="330">
        <f>'RAW DATA-Awards'!N41</f>
        <v>0</v>
      </c>
      <c r="Q119" s="12">
        <f>'RAW DATA-Awards'!O41</f>
        <v>57</v>
      </c>
      <c r="R119" s="12">
        <f>'RAW DATA-Awards'!P41</f>
        <v>0</v>
      </c>
      <c r="S119" s="12">
        <f>'RAW DATA-Awards'!Q41</f>
        <v>109</v>
      </c>
      <c r="T119" s="12">
        <f>'RAW DATA-Awards'!R41</f>
        <v>0</v>
      </c>
      <c r="U119" s="12">
        <f>'RAW DATA-Awards'!S41</f>
        <v>0</v>
      </c>
      <c r="V119" s="12">
        <f>'RAW DATA-Awards'!T41</f>
        <v>0</v>
      </c>
      <c r="W119" s="12">
        <f>'RAW DATA-Awards'!U41</f>
        <v>0</v>
      </c>
      <c r="X119" s="12">
        <f>'RAW DATA-Awards'!V41</f>
        <v>0</v>
      </c>
      <c r="Y119" s="331">
        <f>'RAW DATA-Awards'!W41</f>
        <v>0</v>
      </c>
      <c r="Z119" s="12"/>
      <c r="AA119" s="12"/>
      <c r="AB119" s="330">
        <f>'RAW DATA-Awards'!X41</f>
        <v>0</v>
      </c>
      <c r="AC119" s="12">
        <f>'RAW DATA-Awards'!Y41</f>
        <v>53</v>
      </c>
      <c r="AD119" s="12">
        <f>'RAW DATA-Awards'!Z41</f>
        <v>0</v>
      </c>
      <c r="AE119" s="12">
        <f>'RAW DATA-Awards'!AA41</f>
        <v>91</v>
      </c>
      <c r="AF119" s="12">
        <f>'RAW DATA-Awards'!AB41</f>
        <v>0</v>
      </c>
      <c r="AG119" s="12">
        <f>'RAW DATA-Awards'!AC41</f>
        <v>0</v>
      </c>
      <c r="AH119" s="12">
        <f>'RAW DATA-Awards'!AD41</f>
        <v>0</v>
      </c>
      <c r="AI119" s="12">
        <f>'RAW DATA-Awards'!AE41</f>
        <v>0</v>
      </c>
      <c r="AJ119" s="12">
        <f>'RAW DATA-Awards'!AF41</f>
        <v>0</v>
      </c>
      <c r="AK119" s="331">
        <f>'RAW DATA-Awards'!AG41</f>
        <v>0</v>
      </c>
      <c r="AL119" s="12"/>
      <c r="AM119" s="12"/>
      <c r="AN119" s="1078">
        <f>'RAW DATA-Awards'!AH41</f>
        <v>0</v>
      </c>
      <c r="AO119" s="1079">
        <f>'RAW DATA-Awards'!AI41</f>
        <v>66</v>
      </c>
      <c r="AP119" s="1079">
        <f>'RAW DATA-Awards'!AJ41</f>
        <v>0</v>
      </c>
      <c r="AQ119" s="1079">
        <f>'RAW DATA-Awards'!AK41</f>
        <v>95</v>
      </c>
      <c r="AR119" s="1079">
        <f>'RAW DATA-Awards'!AL41</f>
        <v>0</v>
      </c>
      <c r="AS119" s="1079">
        <f>'RAW DATA-Awards'!AM41</f>
        <v>0</v>
      </c>
      <c r="AT119" s="1079">
        <f>'RAW DATA-Awards'!AN41</f>
        <v>0</v>
      </c>
      <c r="AU119" s="1079">
        <f>'RAW DATA-Awards'!AO41</f>
        <v>0</v>
      </c>
      <c r="AV119" s="1079">
        <f>'RAW DATA-Awards'!AP41</f>
        <v>0</v>
      </c>
      <c r="AW119" s="1080">
        <f>'RAW DATA-Awards'!AQ41</f>
        <v>0</v>
      </c>
      <c r="AX119" s="1081"/>
      <c r="AZ119" s="1195">
        <f>'RAW DATA-Awards'!AR41</f>
        <v>0</v>
      </c>
      <c r="BA119" s="1196">
        <f>'RAW DATA-Awards'!AS41</f>
        <v>65</v>
      </c>
      <c r="BB119" s="1196">
        <f>'RAW DATA-Awards'!AT41</f>
        <v>0</v>
      </c>
      <c r="BC119" s="1196">
        <f>'RAW DATA-Awards'!AU41</f>
        <v>79</v>
      </c>
      <c r="BD119" s="1196">
        <f>'RAW DATA-Awards'!AV41</f>
        <v>0</v>
      </c>
      <c r="BE119" s="1196">
        <f>'RAW DATA-Awards'!AW41</f>
        <v>0</v>
      </c>
      <c r="BF119" s="1196">
        <f>'RAW DATA-Awards'!AX41</f>
        <v>0</v>
      </c>
      <c r="BG119" s="1196">
        <f>'RAW DATA-Awards'!AY41</f>
        <v>0</v>
      </c>
      <c r="BH119" s="1196">
        <f>'RAW DATA-Awards'!AZ41</f>
        <v>0</v>
      </c>
      <c r="BI119" s="1197">
        <f>'RAW DATA-Awards'!BA41</f>
        <v>0</v>
      </c>
      <c r="BJ119" s="1198"/>
      <c r="BO119" s="1328">
        <f>AZ119*'DATA - Awards Matrices'!B$11</f>
        <v>0</v>
      </c>
      <c r="BP119" s="1328">
        <f>BA119*'DATA - Awards Matrices'!C$11</f>
        <v>681005</v>
      </c>
      <c r="BQ119" s="1328">
        <f>BB119*'DATA - Awards Matrices'!D$11</f>
        <v>0</v>
      </c>
      <c r="BR119" s="1328">
        <f>BC119*'DATA - Awards Matrices'!E$11</f>
        <v>1647940</v>
      </c>
      <c r="BS119" s="1328">
        <f>BD119*'DATA - Awards Matrices'!F$11</f>
        <v>0</v>
      </c>
      <c r="BT119" s="1328">
        <f>BE119*'DATA - Awards Matrices'!G$11</f>
        <v>0</v>
      </c>
      <c r="BU119" s="1328">
        <f>BF119*'DATA - Awards Matrices'!H$11</f>
        <v>0</v>
      </c>
      <c r="BV119" s="1328">
        <f>BG119*'DATA - Awards Matrices'!I$11</f>
        <v>0</v>
      </c>
      <c r="BW119" s="1328">
        <f>BH119*'DATA - Awards Matrices'!J$11</f>
        <v>0</v>
      </c>
      <c r="BX119" s="1328">
        <f>BI119*'DATA - Awards Matrices'!K$11</f>
        <v>0</v>
      </c>
    </row>
    <row r="120" spans="1:76" ht="16" thickBot="1">
      <c r="A120" s="1488"/>
      <c r="B120" s="1266" t="str">
        <f>'RAW DATA-Awards'!B42</f>
        <v>NMSU-DA</v>
      </c>
      <c r="C120" s="411" t="str">
        <f>'RAW DATA-Awards'!C42</f>
        <v>3</v>
      </c>
      <c r="D120" s="330">
        <f>'RAW DATA-Awards'!D42</f>
        <v>14</v>
      </c>
      <c r="E120" s="12">
        <f>'RAW DATA-Awards'!E42</f>
        <v>99</v>
      </c>
      <c r="F120" s="12">
        <f>'RAW DATA-Awards'!F42</f>
        <v>0</v>
      </c>
      <c r="G120" s="12">
        <f>'RAW DATA-Awards'!G42</f>
        <v>86</v>
      </c>
      <c r="H120" s="12">
        <f>'RAW DATA-Awards'!H42</f>
        <v>0</v>
      </c>
      <c r="I120" s="12">
        <f>'RAW DATA-Awards'!I42</f>
        <v>0</v>
      </c>
      <c r="J120" s="12">
        <f>'RAW DATA-Awards'!J42</f>
        <v>0</v>
      </c>
      <c r="K120" s="12">
        <f>'RAW DATA-Awards'!K42</f>
        <v>0</v>
      </c>
      <c r="L120" s="12">
        <f>'RAW DATA-Awards'!L42</f>
        <v>0</v>
      </c>
      <c r="M120" s="331">
        <f>'RAW DATA-Awards'!M42</f>
        <v>0</v>
      </c>
      <c r="N120" s="12" t="s">
        <v>276</v>
      </c>
      <c r="O120" s="12"/>
      <c r="P120" s="330">
        <f>'RAW DATA-Awards'!N42</f>
        <v>12</v>
      </c>
      <c r="Q120" s="12">
        <f>'RAW DATA-Awards'!O42</f>
        <v>99</v>
      </c>
      <c r="R120" s="12">
        <f>'RAW DATA-Awards'!P42</f>
        <v>0</v>
      </c>
      <c r="S120" s="12">
        <f>'RAW DATA-Awards'!Q42</f>
        <v>109</v>
      </c>
      <c r="T120" s="12">
        <f>'RAW DATA-Awards'!R42</f>
        <v>0</v>
      </c>
      <c r="U120" s="12">
        <f>'RAW DATA-Awards'!S42</f>
        <v>0</v>
      </c>
      <c r="V120" s="12">
        <f>'RAW DATA-Awards'!T42</f>
        <v>0</v>
      </c>
      <c r="W120" s="12">
        <f>'RAW DATA-Awards'!U42</f>
        <v>0</v>
      </c>
      <c r="X120" s="12">
        <f>'RAW DATA-Awards'!V42</f>
        <v>0</v>
      </c>
      <c r="Y120" s="331">
        <f>'RAW DATA-Awards'!W42</f>
        <v>0</v>
      </c>
      <c r="Z120" s="12" t="s">
        <v>276</v>
      </c>
      <c r="AA120" s="12"/>
      <c r="AB120" s="330">
        <f>'RAW DATA-Awards'!X42</f>
        <v>1</v>
      </c>
      <c r="AC120" s="12">
        <f>'RAW DATA-Awards'!Y42</f>
        <v>102</v>
      </c>
      <c r="AD120" s="12">
        <f>'RAW DATA-Awards'!Z42</f>
        <v>0</v>
      </c>
      <c r="AE120" s="12">
        <f>'RAW DATA-Awards'!AA42</f>
        <v>90</v>
      </c>
      <c r="AF120" s="12">
        <f>'RAW DATA-Awards'!AB42</f>
        <v>0</v>
      </c>
      <c r="AG120" s="12">
        <f>'RAW DATA-Awards'!AC42</f>
        <v>0</v>
      </c>
      <c r="AH120" s="12">
        <f>'RAW DATA-Awards'!AD42</f>
        <v>0</v>
      </c>
      <c r="AI120" s="12">
        <f>'RAW DATA-Awards'!AE42</f>
        <v>0</v>
      </c>
      <c r="AJ120" s="12">
        <f>'RAW DATA-Awards'!AF42</f>
        <v>0</v>
      </c>
      <c r="AK120" s="331">
        <f>'RAW DATA-Awards'!AG42</f>
        <v>0</v>
      </c>
      <c r="AL120" s="12" t="s">
        <v>276</v>
      </c>
      <c r="AM120" s="12"/>
      <c r="AN120" s="1078">
        <f>'RAW DATA-Awards'!AH42</f>
        <v>12</v>
      </c>
      <c r="AO120" s="1079">
        <f>'RAW DATA-Awards'!AI42</f>
        <v>111</v>
      </c>
      <c r="AP120" s="1079">
        <f>'RAW DATA-Awards'!AJ42</f>
        <v>0</v>
      </c>
      <c r="AQ120" s="1079">
        <f>'RAW DATA-Awards'!AK42</f>
        <v>102</v>
      </c>
      <c r="AR120" s="1079">
        <f>'RAW DATA-Awards'!AL42</f>
        <v>0</v>
      </c>
      <c r="AS120" s="1079">
        <f>'RAW DATA-Awards'!AM42</f>
        <v>0</v>
      </c>
      <c r="AT120" s="1079">
        <f>'RAW DATA-Awards'!AN42</f>
        <v>0</v>
      </c>
      <c r="AU120" s="1079">
        <f>'RAW DATA-Awards'!AO42</f>
        <v>0</v>
      </c>
      <c r="AV120" s="1079">
        <f>'RAW DATA-Awards'!AP42</f>
        <v>0</v>
      </c>
      <c r="AW120" s="1080">
        <f>'RAW DATA-Awards'!AQ42</f>
        <v>0</v>
      </c>
      <c r="AX120" s="1081" t="s">
        <v>276</v>
      </c>
      <c r="AZ120" s="1195">
        <f>'RAW DATA-Awards'!AR42</f>
        <v>14</v>
      </c>
      <c r="BA120" s="1196">
        <f>'RAW DATA-Awards'!AS42</f>
        <v>125</v>
      </c>
      <c r="BB120" s="1196">
        <f>'RAW DATA-Awards'!AT42</f>
        <v>0</v>
      </c>
      <c r="BC120" s="1196">
        <f>'RAW DATA-Awards'!AU42</f>
        <v>109</v>
      </c>
      <c r="BD120" s="1196">
        <f>'RAW DATA-Awards'!AV42</f>
        <v>0</v>
      </c>
      <c r="BE120" s="1196">
        <f>'RAW DATA-Awards'!AW42</f>
        <v>0</v>
      </c>
      <c r="BF120" s="1196">
        <f>'RAW DATA-Awards'!AX42</f>
        <v>0</v>
      </c>
      <c r="BG120" s="1196">
        <f>'RAW DATA-Awards'!AY42</f>
        <v>0</v>
      </c>
      <c r="BH120" s="1196">
        <f>'RAW DATA-Awards'!AZ42</f>
        <v>0</v>
      </c>
      <c r="BI120" s="1197">
        <f>'RAW DATA-Awards'!BA42</f>
        <v>0</v>
      </c>
      <c r="BJ120" s="1198" t="s">
        <v>276</v>
      </c>
      <c r="BO120" s="1328">
        <f>AZ120*'DATA - Awards Matrices'!B$12</f>
        <v>146566</v>
      </c>
      <c r="BP120" s="1328">
        <f>BA120*'DATA - Awards Matrices'!C$12</f>
        <v>1919250</v>
      </c>
      <c r="BQ120" s="1328">
        <f>BB120*'DATA - Awards Matrices'!D$12</f>
        <v>0</v>
      </c>
      <c r="BR120" s="1328">
        <f>BC120*'DATA - Awards Matrices'!E$12</f>
        <v>3332130</v>
      </c>
      <c r="BS120" s="1328">
        <f>BD120*'DATA - Awards Matrices'!F$12</f>
        <v>0</v>
      </c>
      <c r="BT120" s="1328">
        <f>BE120*'DATA - Awards Matrices'!G$12</f>
        <v>0</v>
      </c>
      <c r="BU120" s="1328">
        <f>BF120*'DATA - Awards Matrices'!H$12</f>
        <v>0</v>
      </c>
      <c r="BV120" s="1328">
        <f>BG120*'DATA - Awards Matrices'!I$12</f>
        <v>0</v>
      </c>
      <c r="BW120" s="1328">
        <f>BH120*'DATA - Awards Matrices'!J$12</f>
        <v>0</v>
      </c>
      <c r="BX120" s="1328">
        <f>BI120*'DATA - Awards Matrices'!K$12</f>
        <v>0</v>
      </c>
    </row>
    <row r="121" spans="1:76">
      <c r="A121" s="456"/>
      <c r="B121" s="274"/>
      <c r="C121" s="424"/>
      <c r="D121" s="11">
        <f t="shared" ref="D121:M121" si="111">SUM(D118:D120)</f>
        <v>24</v>
      </c>
      <c r="E121" s="11">
        <f t="shared" si="111"/>
        <v>196</v>
      </c>
      <c r="F121" s="11">
        <f t="shared" si="111"/>
        <v>0</v>
      </c>
      <c r="G121" s="11">
        <f t="shared" si="111"/>
        <v>956</v>
      </c>
      <c r="H121" s="11">
        <f t="shared" si="111"/>
        <v>0</v>
      </c>
      <c r="I121" s="11">
        <f t="shared" si="111"/>
        <v>0</v>
      </c>
      <c r="J121" s="11">
        <f t="shared" si="111"/>
        <v>0</v>
      </c>
      <c r="K121" s="11">
        <f t="shared" si="111"/>
        <v>0</v>
      </c>
      <c r="L121" s="11">
        <f t="shared" si="111"/>
        <v>0</v>
      </c>
      <c r="M121" s="333">
        <f t="shared" si="111"/>
        <v>0</v>
      </c>
      <c r="N121" s="12">
        <f>SUM(D121:M121)</f>
        <v>1176</v>
      </c>
      <c r="O121" s="12"/>
      <c r="P121" s="332">
        <f t="shared" ref="P121:Y121" si="112">SUM(P118:P120)</f>
        <v>20</v>
      </c>
      <c r="Q121" s="11">
        <f t="shared" si="112"/>
        <v>220</v>
      </c>
      <c r="R121" s="11">
        <f t="shared" si="112"/>
        <v>0</v>
      </c>
      <c r="S121" s="11">
        <f t="shared" si="112"/>
        <v>922</v>
      </c>
      <c r="T121" s="11">
        <f t="shared" si="112"/>
        <v>0</v>
      </c>
      <c r="U121" s="11">
        <f t="shared" si="112"/>
        <v>0</v>
      </c>
      <c r="V121" s="11">
        <f t="shared" si="112"/>
        <v>0</v>
      </c>
      <c r="W121" s="11">
        <f t="shared" si="112"/>
        <v>0</v>
      </c>
      <c r="X121" s="11">
        <f t="shared" si="112"/>
        <v>0</v>
      </c>
      <c r="Y121" s="333">
        <f t="shared" si="112"/>
        <v>0</v>
      </c>
      <c r="Z121" s="12">
        <f>SUM(P121:Y121)</f>
        <v>1162</v>
      </c>
      <c r="AA121" s="12"/>
      <c r="AB121" s="332">
        <f t="shared" ref="AB121:AK121" si="113">SUM(AB118:AB120)</f>
        <v>11</v>
      </c>
      <c r="AC121" s="11">
        <f t="shared" si="113"/>
        <v>199</v>
      </c>
      <c r="AD121" s="11">
        <f t="shared" si="113"/>
        <v>0</v>
      </c>
      <c r="AE121" s="11">
        <f t="shared" si="113"/>
        <v>859</v>
      </c>
      <c r="AF121" s="11">
        <f t="shared" si="113"/>
        <v>0</v>
      </c>
      <c r="AG121" s="11">
        <f t="shared" si="113"/>
        <v>0</v>
      </c>
      <c r="AH121" s="11">
        <f t="shared" si="113"/>
        <v>0</v>
      </c>
      <c r="AI121" s="11">
        <f t="shared" si="113"/>
        <v>0</v>
      </c>
      <c r="AJ121" s="11">
        <f t="shared" si="113"/>
        <v>0</v>
      </c>
      <c r="AK121" s="333">
        <f t="shared" si="113"/>
        <v>0</v>
      </c>
      <c r="AL121" s="12">
        <f>SUM(AB121:AK121)</f>
        <v>1069</v>
      </c>
      <c r="AM121" s="12"/>
      <c r="AN121" s="1082">
        <f t="shared" ref="AN121:AW121" si="114">SUM(AN118:AN120)</f>
        <v>26</v>
      </c>
      <c r="AO121" s="1083">
        <f t="shared" si="114"/>
        <v>263</v>
      </c>
      <c r="AP121" s="1083">
        <f t="shared" si="114"/>
        <v>0</v>
      </c>
      <c r="AQ121" s="1083">
        <f t="shared" si="114"/>
        <v>921</v>
      </c>
      <c r="AR121" s="1083">
        <f t="shared" si="114"/>
        <v>0</v>
      </c>
      <c r="AS121" s="1083">
        <f t="shared" si="114"/>
        <v>0</v>
      </c>
      <c r="AT121" s="1083">
        <f t="shared" si="114"/>
        <v>0</v>
      </c>
      <c r="AU121" s="1083">
        <f t="shared" si="114"/>
        <v>0</v>
      </c>
      <c r="AV121" s="1083">
        <f t="shared" si="114"/>
        <v>0</v>
      </c>
      <c r="AW121" s="1084">
        <f t="shared" si="114"/>
        <v>0</v>
      </c>
      <c r="AX121" s="1081">
        <f>SUM(AN121:AW121)</f>
        <v>1210</v>
      </c>
      <c r="AZ121" s="1199">
        <f t="shared" ref="AZ121:BI121" si="115">SUM(AZ118:AZ120)</f>
        <v>28</v>
      </c>
      <c r="BA121" s="1200">
        <f t="shared" si="115"/>
        <v>231</v>
      </c>
      <c r="BB121" s="1200">
        <f t="shared" si="115"/>
        <v>0</v>
      </c>
      <c r="BC121" s="1200">
        <f t="shared" si="115"/>
        <v>811</v>
      </c>
      <c r="BD121" s="1200">
        <f t="shared" si="115"/>
        <v>0</v>
      </c>
      <c r="BE121" s="1200">
        <f t="shared" si="115"/>
        <v>0</v>
      </c>
      <c r="BF121" s="1200">
        <f t="shared" si="115"/>
        <v>0</v>
      </c>
      <c r="BG121" s="1200">
        <f t="shared" si="115"/>
        <v>0</v>
      </c>
      <c r="BH121" s="1200">
        <f t="shared" si="115"/>
        <v>0</v>
      </c>
      <c r="BI121" s="1201">
        <f t="shared" si="115"/>
        <v>0</v>
      </c>
      <c r="BJ121" s="1198">
        <f>SUM(AZ121:BI121)</f>
        <v>1070</v>
      </c>
    </row>
    <row r="122" spans="1:76" ht="16" thickBot="1">
      <c r="A122" s="457"/>
      <c r="B122" s="413"/>
      <c r="C122" s="426"/>
      <c r="D122" s="12"/>
      <c r="E122" s="12"/>
      <c r="F122" s="12"/>
      <c r="G122" s="12"/>
      <c r="H122" s="12"/>
      <c r="I122" s="12"/>
      <c r="J122" s="12"/>
      <c r="K122" s="12"/>
      <c r="L122" s="12"/>
      <c r="M122" s="331"/>
      <c r="N122" s="12"/>
      <c r="O122" s="12"/>
      <c r="P122" s="330"/>
      <c r="Q122" s="12"/>
      <c r="R122" s="12"/>
      <c r="S122" s="12"/>
      <c r="T122" s="12"/>
      <c r="U122" s="12"/>
      <c r="V122" s="12"/>
      <c r="W122" s="12"/>
      <c r="X122" s="12"/>
      <c r="Y122" s="331"/>
      <c r="Z122" s="12"/>
      <c r="AA122" s="12"/>
      <c r="AB122" s="330"/>
      <c r="AC122" s="12"/>
      <c r="AD122" s="12"/>
      <c r="AE122" s="12"/>
      <c r="AF122" s="12"/>
      <c r="AG122" s="12"/>
      <c r="AH122" s="12"/>
      <c r="AI122" s="12"/>
      <c r="AJ122" s="12"/>
      <c r="AK122" s="331"/>
      <c r="AL122" s="12"/>
      <c r="AM122" s="12"/>
      <c r="AN122" s="1078"/>
      <c r="AO122" s="1079"/>
      <c r="AP122" s="1079"/>
      <c r="AQ122" s="1079"/>
      <c r="AR122" s="1079"/>
      <c r="AS122" s="1079"/>
      <c r="AT122" s="1079"/>
      <c r="AU122" s="1079"/>
      <c r="AV122" s="1079"/>
      <c r="AW122" s="1080"/>
      <c r="AX122" s="1081"/>
      <c r="AZ122" s="1195"/>
      <c r="BA122" s="1196"/>
      <c r="BB122" s="1196"/>
      <c r="BC122" s="1196"/>
      <c r="BD122" s="1196"/>
      <c r="BE122" s="1196"/>
      <c r="BF122" s="1196"/>
      <c r="BG122" s="1196"/>
      <c r="BH122" s="1196"/>
      <c r="BI122" s="1197"/>
      <c r="BJ122" s="1198"/>
    </row>
    <row r="123" spans="1:76">
      <c r="A123" s="1487" t="s">
        <v>271</v>
      </c>
      <c r="B123" s="274" t="s">
        <v>57</v>
      </c>
      <c r="C123" s="424" t="s">
        <v>92</v>
      </c>
      <c r="D123" s="12">
        <f>D118*'DATA - Awards Matrices'!$B$10</f>
        <v>49500</v>
      </c>
      <c r="E123" s="12">
        <f>E118*'DATA - Awards Matrices'!$C$10</f>
        <v>333960</v>
      </c>
      <c r="F123" s="12">
        <f>F118*'DATA - Awards Matrices'!$D$10</f>
        <v>0</v>
      </c>
      <c r="G123" s="12">
        <f>G118*'DATA - Awards Matrices'!$E$10</f>
        <v>11000255</v>
      </c>
      <c r="H123" s="12">
        <f>H118*'DATA - Awards Matrices'!$F$10</f>
        <v>0</v>
      </c>
      <c r="I123" s="12">
        <f>I118*'DATA - Awards Matrices'!$G$10</f>
        <v>0</v>
      </c>
      <c r="J123" s="12">
        <f>J118*'DATA - Awards Matrices'!$H$10</f>
        <v>0</v>
      </c>
      <c r="K123" s="12">
        <f>K118*'DATA - Awards Matrices'!$I$10</f>
        <v>0</v>
      </c>
      <c r="L123" s="12">
        <f>L118*'DATA - Awards Matrices'!$J$10</f>
        <v>0</v>
      </c>
      <c r="M123" s="331">
        <f>M118*'DATA - Awards Matrices'!$K$10</f>
        <v>0</v>
      </c>
      <c r="N123" s="12"/>
      <c r="O123" s="12"/>
      <c r="P123" s="330">
        <f>P118*'DATA - Awards Matrices'!$B$10</f>
        <v>39600</v>
      </c>
      <c r="Q123" s="12">
        <f>Q118*'DATA - Awards Matrices'!$C$10</f>
        <v>464640</v>
      </c>
      <c r="R123" s="12">
        <f>R118*'DATA - Awards Matrices'!$D$10</f>
        <v>0</v>
      </c>
      <c r="S123" s="12">
        <f>S118*'DATA - Awards Matrices'!$E$10</f>
        <v>10176320</v>
      </c>
      <c r="T123" s="12">
        <f>T118*'DATA - Awards Matrices'!$F$10</f>
        <v>0</v>
      </c>
      <c r="U123" s="12">
        <f>U118*'DATA - Awards Matrices'!$G$10</f>
        <v>0</v>
      </c>
      <c r="V123" s="12">
        <f>V118*'DATA - Awards Matrices'!$H$10</f>
        <v>0</v>
      </c>
      <c r="W123" s="12">
        <f>W118*'DATA - Awards Matrices'!$I$10</f>
        <v>0</v>
      </c>
      <c r="X123" s="12">
        <f>X118*'DATA - Awards Matrices'!$J$10</f>
        <v>0</v>
      </c>
      <c r="Y123" s="331">
        <f>Y118*'DATA - Awards Matrices'!$K$10</f>
        <v>0</v>
      </c>
      <c r="Z123" s="12"/>
      <c r="AA123" s="12"/>
      <c r="AB123" s="330">
        <f>AB118*'DATA - Awards Matrices'!$B$10</f>
        <v>49500</v>
      </c>
      <c r="AC123" s="12">
        <f>AC118*'DATA - Awards Matrices'!$C$10</f>
        <v>319440</v>
      </c>
      <c r="AD123" s="12">
        <f>AD118*'DATA - Awards Matrices'!$D$10</f>
        <v>0</v>
      </c>
      <c r="AE123" s="12">
        <f>AE118*'DATA - Awards Matrices'!$E$10</f>
        <v>9800490</v>
      </c>
      <c r="AF123" s="12">
        <f>AF118*'DATA - Awards Matrices'!$F$10</f>
        <v>0</v>
      </c>
      <c r="AG123" s="12">
        <f>AG118*'DATA - Awards Matrices'!$G$10</f>
        <v>0</v>
      </c>
      <c r="AH123" s="12">
        <f>AH118*'DATA - Awards Matrices'!$H$10</f>
        <v>0</v>
      </c>
      <c r="AI123" s="12">
        <f>AI118*'DATA - Awards Matrices'!$I$10</f>
        <v>0</v>
      </c>
      <c r="AJ123" s="12">
        <f>AJ118*'DATA - Awards Matrices'!$J$10</f>
        <v>0</v>
      </c>
      <c r="AK123" s="331">
        <f>AK118*'DATA - Awards Matrices'!$K$10</f>
        <v>0</v>
      </c>
      <c r="AL123" s="12"/>
      <c r="AM123" s="12"/>
      <c r="AN123" s="1078">
        <f>AN118*'DATA - Awards Matrices'!$B$10</f>
        <v>69300</v>
      </c>
      <c r="AO123" s="1079">
        <f>AO118*'DATA - Awards Matrices'!$C$10</f>
        <v>624360</v>
      </c>
      <c r="AP123" s="1079">
        <f>AP118*'DATA - Awards Matrices'!$D$10</f>
        <v>0</v>
      </c>
      <c r="AQ123" s="1079">
        <f>AQ118*'DATA - Awards Matrices'!$E$10</f>
        <v>10465420</v>
      </c>
      <c r="AR123" s="1079">
        <f>AR118*'DATA - Awards Matrices'!$F$10</f>
        <v>0</v>
      </c>
      <c r="AS123" s="1079">
        <f>AS118*'DATA - Awards Matrices'!$G$10</f>
        <v>0</v>
      </c>
      <c r="AT123" s="1079">
        <f>AT118*'DATA - Awards Matrices'!$H$10</f>
        <v>0</v>
      </c>
      <c r="AU123" s="1079">
        <f>AU118*'DATA - Awards Matrices'!$I$10</f>
        <v>0</v>
      </c>
      <c r="AV123" s="1079">
        <f>AV118*'DATA - Awards Matrices'!$J$10</f>
        <v>0</v>
      </c>
      <c r="AW123" s="1080">
        <f>AW118*'DATA - Awards Matrices'!$K$10</f>
        <v>0</v>
      </c>
      <c r="AX123" s="1081"/>
      <c r="AZ123" s="1195">
        <f>AZ118*'DATA - Awards Matrices'!$B$10</f>
        <v>69300</v>
      </c>
      <c r="BA123" s="1196">
        <f>BA118*'DATA - Awards Matrices'!$C$10</f>
        <v>297660</v>
      </c>
      <c r="BB123" s="1196">
        <f>BB118*'DATA - Awards Matrices'!$D$10</f>
        <v>0</v>
      </c>
      <c r="BC123" s="1196">
        <f>BC118*'DATA - Awards Matrices'!$E$10</f>
        <v>9005465</v>
      </c>
      <c r="BD123" s="1196">
        <f>BD118*'DATA - Awards Matrices'!$F$10</f>
        <v>0</v>
      </c>
      <c r="BE123" s="1196">
        <f>BE118*'DATA - Awards Matrices'!$G$10</f>
        <v>0</v>
      </c>
      <c r="BF123" s="1196">
        <f>BF118*'DATA - Awards Matrices'!$H$10</f>
        <v>0</v>
      </c>
      <c r="BG123" s="1196">
        <f>BG118*'DATA - Awards Matrices'!$I$10</f>
        <v>0</v>
      </c>
      <c r="BH123" s="1196">
        <f>BH118*'DATA - Awards Matrices'!$J$10</f>
        <v>0</v>
      </c>
      <c r="BI123" s="1197">
        <f>BI118*'DATA - Awards Matrices'!$K$10</f>
        <v>0</v>
      </c>
      <c r="BJ123" s="1198"/>
    </row>
    <row r="124" spans="1:76">
      <c r="A124" s="1488"/>
      <c r="B124" s="1266" t="s">
        <v>57</v>
      </c>
      <c r="C124" s="425" t="s">
        <v>91</v>
      </c>
      <c r="D124" s="12">
        <f>D119*'DATA - Awards Matrices'!$B$11</f>
        <v>0</v>
      </c>
      <c r="E124" s="12">
        <f>E119*'DATA - Awards Matrices'!$C$11</f>
        <v>534327</v>
      </c>
      <c r="F124" s="12">
        <f>F119*'DATA - Awards Matrices'!$D$11</f>
        <v>0</v>
      </c>
      <c r="G124" s="12">
        <f>G119*'DATA - Awards Matrices'!$E$11</f>
        <v>2273740</v>
      </c>
      <c r="H124" s="12">
        <f>H119*'DATA - Awards Matrices'!$F$11</f>
        <v>0</v>
      </c>
      <c r="I124" s="12">
        <f>I119*'DATA - Awards Matrices'!$G$11</f>
        <v>0</v>
      </c>
      <c r="J124" s="12">
        <f>J119*'DATA - Awards Matrices'!$H$11</f>
        <v>0</v>
      </c>
      <c r="K124" s="12">
        <f>K119*'DATA - Awards Matrices'!$I$11</f>
        <v>0</v>
      </c>
      <c r="L124" s="12">
        <f>L119*'DATA - Awards Matrices'!$J$11</f>
        <v>0</v>
      </c>
      <c r="M124" s="331">
        <f>M119*'DATA - Awards Matrices'!$K$11</f>
        <v>0</v>
      </c>
      <c r="N124" s="12"/>
      <c r="O124" s="12"/>
      <c r="P124" s="330">
        <f>P119*'DATA - Awards Matrices'!$B$11</f>
        <v>0</v>
      </c>
      <c r="Q124" s="12">
        <f>Q119*'DATA - Awards Matrices'!$C$11</f>
        <v>597189</v>
      </c>
      <c r="R124" s="12">
        <f>R119*'DATA - Awards Matrices'!$D$11</f>
        <v>0</v>
      </c>
      <c r="S124" s="12">
        <f>S119*'DATA - Awards Matrices'!$E$11</f>
        <v>2273740</v>
      </c>
      <c r="T124" s="12">
        <f>T119*'DATA - Awards Matrices'!$F$11</f>
        <v>0</v>
      </c>
      <c r="U124" s="12">
        <f>U119*'DATA - Awards Matrices'!$G$11</f>
        <v>0</v>
      </c>
      <c r="V124" s="12">
        <f>V119*'DATA - Awards Matrices'!$H$11</f>
        <v>0</v>
      </c>
      <c r="W124" s="12">
        <f>W119*'DATA - Awards Matrices'!$I$11</f>
        <v>0</v>
      </c>
      <c r="X124" s="12">
        <f>X119*'DATA - Awards Matrices'!$J$11</f>
        <v>0</v>
      </c>
      <c r="Y124" s="331">
        <f>Y119*'DATA - Awards Matrices'!$K$11</f>
        <v>0</v>
      </c>
      <c r="Z124" s="12"/>
      <c r="AA124" s="12"/>
      <c r="AB124" s="330">
        <f>AB119*'DATA - Awards Matrices'!$B$11</f>
        <v>0</v>
      </c>
      <c r="AC124" s="12">
        <f>AC119*'DATA - Awards Matrices'!$C$11</f>
        <v>555281</v>
      </c>
      <c r="AD124" s="12">
        <f>AD119*'DATA - Awards Matrices'!$D$11</f>
        <v>0</v>
      </c>
      <c r="AE124" s="12">
        <f>AE119*'DATA - Awards Matrices'!$E$11</f>
        <v>1898260</v>
      </c>
      <c r="AF124" s="12">
        <f>AF119*'DATA - Awards Matrices'!$F$11</f>
        <v>0</v>
      </c>
      <c r="AG124" s="12">
        <f>AG119*'DATA - Awards Matrices'!$G$11</f>
        <v>0</v>
      </c>
      <c r="AH124" s="12">
        <f>AH119*'DATA - Awards Matrices'!$H$11</f>
        <v>0</v>
      </c>
      <c r="AI124" s="12">
        <f>AI119*'DATA - Awards Matrices'!$I$11</f>
        <v>0</v>
      </c>
      <c r="AJ124" s="12">
        <f>AJ119*'DATA - Awards Matrices'!$J$11</f>
        <v>0</v>
      </c>
      <c r="AK124" s="331">
        <f>AK119*'DATA - Awards Matrices'!$K$11</f>
        <v>0</v>
      </c>
      <c r="AL124" s="12"/>
      <c r="AM124" s="12"/>
      <c r="AN124" s="1078">
        <f>AN119*'DATA - Awards Matrices'!$B$11</f>
        <v>0</v>
      </c>
      <c r="AO124" s="1079">
        <f>AO119*'DATA - Awards Matrices'!$C$11</f>
        <v>691482</v>
      </c>
      <c r="AP124" s="1079">
        <f>AP119*'DATA - Awards Matrices'!$D$11</f>
        <v>0</v>
      </c>
      <c r="AQ124" s="1079">
        <f>AQ119*'DATA - Awards Matrices'!$E$11</f>
        <v>1981700</v>
      </c>
      <c r="AR124" s="1079">
        <f>AR119*'DATA - Awards Matrices'!$F$11</f>
        <v>0</v>
      </c>
      <c r="AS124" s="1079">
        <f>AS119*'DATA - Awards Matrices'!$G$11</f>
        <v>0</v>
      </c>
      <c r="AT124" s="1079">
        <f>AT119*'DATA - Awards Matrices'!$H$11</f>
        <v>0</v>
      </c>
      <c r="AU124" s="1079">
        <f>AU119*'DATA - Awards Matrices'!$I$11</f>
        <v>0</v>
      </c>
      <c r="AV124" s="1079">
        <f>AV119*'DATA - Awards Matrices'!$J$11</f>
        <v>0</v>
      </c>
      <c r="AW124" s="1080">
        <f>AW119*'DATA - Awards Matrices'!$K$11</f>
        <v>0</v>
      </c>
      <c r="AX124" s="1081"/>
      <c r="AZ124" s="1195">
        <f>AZ119*'DATA - Awards Matrices'!$B$11</f>
        <v>0</v>
      </c>
      <c r="BA124" s="1196">
        <f>BA119*'DATA - Awards Matrices'!$C$11</f>
        <v>681005</v>
      </c>
      <c r="BB124" s="1196">
        <f>BB119*'DATA - Awards Matrices'!$D$11</f>
        <v>0</v>
      </c>
      <c r="BC124" s="1196">
        <f>BC119*'DATA - Awards Matrices'!$E$11</f>
        <v>1647940</v>
      </c>
      <c r="BD124" s="1196">
        <f>BD119*'DATA - Awards Matrices'!$F$11</f>
        <v>0</v>
      </c>
      <c r="BE124" s="1196">
        <f>BE119*'DATA - Awards Matrices'!$G$11</f>
        <v>0</v>
      </c>
      <c r="BF124" s="1196">
        <f>BF119*'DATA - Awards Matrices'!$H$11</f>
        <v>0</v>
      </c>
      <c r="BG124" s="1196">
        <f>BG119*'DATA - Awards Matrices'!$I$11</f>
        <v>0</v>
      </c>
      <c r="BH124" s="1196">
        <f>BH119*'DATA - Awards Matrices'!$J$11</f>
        <v>0</v>
      </c>
      <c r="BI124" s="1197">
        <f>BI119*'DATA - Awards Matrices'!$K$11</f>
        <v>0</v>
      </c>
      <c r="BJ124" s="1198"/>
    </row>
    <row r="125" spans="1:76" ht="16" thickBot="1">
      <c r="A125" s="1489"/>
      <c r="B125" s="413" t="s">
        <v>57</v>
      </c>
      <c r="C125" s="426" t="s">
        <v>90</v>
      </c>
      <c r="D125" s="12">
        <f>D120*'DATA - Awards Matrices'!$B$12</f>
        <v>146566</v>
      </c>
      <c r="E125" s="12">
        <f>E120*'DATA - Awards Matrices'!$C$12</f>
        <v>1520046</v>
      </c>
      <c r="F125" s="12">
        <f>F120*'DATA - Awards Matrices'!$D$12</f>
        <v>0</v>
      </c>
      <c r="G125" s="12">
        <f>G120*'DATA - Awards Matrices'!$E$12</f>
        <v>2629020</v>
      </c>
      <c r="H125" s="12">
        <f>H120*'DATA - Awards Matrices'!$F$12</f>
        <v>0</v>
      </c>
      <c r="I125" s="12">
        <f>I120*'DATA - Awards Matrices'!$G$12</f>
        <v>0</v>
      </c>
      <c r="J125" s="12">
        <f>J120*'DATA - Awards Matrices'!$H$12</f>
        <v>0</v>
      </c>
      <c r="K125" s="12">
        <f>K120*'DATA - Awards Matrices'!$I$12</f>
        <v>0</v>
      </c>
      <c r="L125" s="12">
        <f>L120*'DATA - Awards Matrices'!$J$12</f>
        <v>0</v>
      </c>
      <c r="M125" s="331">
        <f>M120*'DATA - Awards Matrices'!$K$12</f>
        <v>0</v>
      </c>
      <c r="N125" s="12" t="s">
        <v>277</v>
      </c>
      <c r="O125" s="12"/>
      <c r="P125" s="330">
        <f>P120*'DATA - Awards Matrices'!$B$12</f>
        <v>125628</v>
      </c>
      <c r="Q125" s="12">
        <f>Q120*'DATA - Awards Matrices'!$C$12</f>
        <v>1520046</v>
      </c>
      <c r="R125" s="12">
        <f>R120*'DATA - Awards Matrices'!$D$12</f>
        <v>0</v>
      </c>
      <c r="S125" s="12">
        <f>S120*'DATA - Awards Matrices'!$E$12</f>
        <v>3332130</v>
      </c>
      <c r="T125" s="12">
        <f>T120*'DATA - Awards Matrices'!$F$12</f>
        <v>0</v>
      </c>
      <c r="U125" s="12">
        <f>U120*'DATA - Awards Matrices'!$G$12</f>
        <v>0</v>
      </c>
      <c r="V125" s="12">
        <f>V120*'DATA - Awards Matrices'!$H$12</f>
        <v>0</v>
      </c>
      <c r="W125" s="12">
        <f>W120*'DATA - Awards Matrices'!$I$12</f>
        <v>0</v>
      </c>
      <c r="X125" s="12">
        <f>X120*'DATA - Awards Matrices'!$J$12</f>
        <v>0</v>
      </c>
      <c r="Y125" s="331">
        <f>Y120*'DATA - Awards Matrices'!$K$12</f>
        <v>0</v>
      </c>
      <c r="Z125" s="12" t="s">
        <v>277</v>
      </c>
      <c r="AA125" s="12"/>
      <c r="AB125" s="330">
        <f>AB120*'DATA - Awards Matrices'!$B$12</f>
        <v>10469</v>
      </c>
      <c r="AC125" s="12">
        <f>AC120*'DATA - Awards Matrices'!$C$12</f>
        <v>1566108</v>
      </c>
      <c r="AD125" s="12">
        <f>AD120*'DATA - Awards Matrices'!$D$12</f>
        <v>0</v>
      </c>
      <c r="AE125" s="12">
        <f>AE120*'DATA - Awards Matrices'!$E$12</f>
        <v>2751300</v>
      </c>
      <c r="AF125" s="12">
        <f>AF120*'DATA - Awards Matrices'!$F$12</f>
        <v>0</v>
      </c>
      <c r="AG125" s="12">
        <f>AG120*'DATA - Awards Matrices'!$G$12</f>
        <v>0</v>
      </c>
      <c r="AH125" s="12">
        <f>AH120*'DATA - Awards Matrices'!$H$12</f>
        <v>0</v>
      </c>
      <c r="AI125" s="12">
        <f>AI120*'DATA - Awards Matrices'!$I$12</f>
        <v>0</v>
      </c>
      <c r="AJ125" s="12">
        <f>AJ120*'DATA - Awards Matrices'!$J$12</f>
        <v>0</v>
      </c>
      <c r="AK125" s="331">
        <f>AK120*'DATA - Awards Matrices'!$K$12</f>
        <v>0</v>
      </c>
      <c r="AL125" s="12" t="s">
        <v>277</v>
      </c>
      <c r="AM125" s="12"/>
      <c r="AN125" s="1078">
        <f>AN120*'DATA - Awards Matrices'!$B$12</f>
        <v>125628</v>
      </c>
      <c r="AO125" s="1079">
        <f>AO120*'DATA - Awards Matrices'!$C$12</f>
        <v>1704294</v>
      </c>
      <c r="AP125" s="1079">
        <f>AP120*'DATA - Awards Matrices'!$D$12</f>
        <v>0</v>
      </c>
      <c r="AQ125" s="1079">
        <f>AQ120*'DATA - Awards Matrices'!$E$12</f>
        <v>3118140</v>
      </c>
      <c r="AR125" s="1079">
        <f>AR120*'DATA - Awards Matrices'!$F$12</f>
        <v>0</v>
      </c>
      <c r="AS125" s="1079">
        <f>AS120*'DATA - Awards Matrices'!$G$12</f>
        <v>0</v>
      </c>
      <c r="AT125" s="1079">
        <f>AT120*'DATA - Awards Matrices'!$H$12</f>
        <v>0</v>
      </c>
      <c r="AU125" s="1079">
        <f>AU120*'DATA - Awards Matrices'!$I$12</f>
        <v>0</v>
      </c>
      <c r="AV125" s="1079">
        <f>AV120*'DATA - Awards Matrices'!$J$12</f>
        <v>0</v>
      </c>
      <c r="AW125" s="1080">
        <f>AW120*'DATA - Awards Matrices'!$K$12</f>
        <v>0</v>
      </c>
      <c r="AX125" s="1081" t="s">
        <v>277</v>
      </c>
      <c r="AZ125" s="1195">
        <f>AZ120*'DATA - Awards Matrices'!$B$12</f>
        <v>146566</v>
      </c>
      <c r="BA125" s="1196">
        <f>BA120*'DATA - Awards Matrices'!$C$12</f>
        <v>1919250</v>
      </c>
      <c r="BB125" s="1196">
        <f>BB120*'DATA - Awards Matrices'!$D$12</f>
        <v>0</v>
      </c>
      <c r="BC125" s="1196">
        <f>BC120*'DATA - Awards Matrices'!$E$12</f>
        <v>3332130</v>
      </c>
      <c r="BD125" s="1196">
        <f>BD120*'DATA - Awards Matrices'!$F$12</f>
        <v>0</v>
      </c>
      <c r="BE125" s="1196">
        <f>BE120*'DATA - Awards Matrices'!$G$12</f>
        <v>0</v>
      </c>
      <c r="BF125" s="1196">
        <f>BF120*'DATA - Awards Matrices'!$H$12</f>
        <v>0</v>
      </c>
      <c r="BG125" s="1196">
        <f>BG120*'DATA - Awards Matrices'!$I$12</f>
        <v>0</v>
      </c>
      <c r="BH125" s="1196">
        <f>BH120*'DATA - Awards Matrices'!$J$12</f>
        <v>0</v>
      </c>
      <c r="BI125" s="1197">
        <f>BI120*'DATA - Awards Matrices'!$K$12</f>
        <v>0</v>
      </c>
      <c r="BJ125" s="1198" t="s">
        <v>277</v>
      </c>
    </row>
    <row r="126" spans="1:76" ht="33" thickBot="1">
      <c r="A126" s="455" t="s">
        <v>272</v>
      </c>
      <c r="B126" s="413" t="str">
        <f>B120</f>
        <v>NMSU-DA</v>
      </c>
      <c r="C126" s="414"/>
      <c r="D126" s="334">
        <f t="shared" ref="D126:M126" si="116">SUM(D123:D125)</f>
        <v>196066</v>
      </c>
      <c r="E126" s="335">
        <f t="shared" si="116"/>
        <v>2388333</v>
      </c>
      <c r="F126" s="335">
        <f t="shared" si="116"/>
        <v>0</v>
      </c>
      <c r="G126" s="335">
        <f t="shared" si="116"/>
        <v>15903015</v>
      </c>
      <c r="H126" s="335">
        <f t="shared" si="116"/>
        <v>0</v>
      </c>
      <c r="I126" s="335">
        <f t="shared" si="116"/>
        <v>0</v>
      </c>
      <c r="J126" s="335">
        <f t="shared" si="116"/>
        <v>0</v>
      </c>
      <c r="K126" s="335">
        <f t="shared" si="116"/>
        <v>0</v>
      </c>
      <c r="L126" s="335">
        <f t="shared" si="116"/>
        <v>0</v>
      </c>
      <c r="M126" s="336">
        <f t="shared" si="116"/>
        <v>0</v>
      </c>
      <c r="N126" s="415">
        <f>SUM(D126:M126)/'DATA - Awards Matrices'!$L$17</f>
        <v>4578.2457096159087</v>
      </c>
      <c r="O126" s="415"/>
      <c r="P126" s="334">
        <f t="shared" ref="P126:Y126" si="117">SUM(P123:P125)</f>
        <v>165228</v>
      </c>
      <c r="Q126" s="335">
        <f t="shared" si="117"/>
        <v>2581875</v>
      </c>
      <c r="R126" s="335">
        <f t="shared" si="117"/>
        <v>0</v>
      </c>
      <c r="S126" s="335">
        <f t="shared" si="117"/>
        <v>15782190</v>
      </c>
      <c r="T126" s="335">
        <f t="shared" si="117"/>
        <v>0</v>
      </c>
      <c r="U126" s="335">
        <f t="shared" si="117"/>
        <v>0</v>
      </c>
      <c r="V126" s="335">
        <f t="shared" si="117"/>
        <v>0</v>
      </c>
      <c r="W126" s="335">
        <f t="shared" si="117"/>
        <v>0</v>
      </c>
      <c r="X126" s="335">
        <f t="shared" si="117"/>
        <v>0</v>
      </c>
      <c r="Y126" s="336">
        <f t="shared" si="117"/>
        <v>0</v>
      </c>
      <c r="Z126" s="415">
        <f>SUM(P126:Y126)/'DATA - Awards Matrices'!$L$17</f>
        <v>4588.6166761595805</v>
      </c>
      <c r="AA126" s="415"/>
      <c r="AB126" s="334">
        <f t="shared" ref="AB126:AK126" si="118">SUM(AB123:AB125)</f>
        <v>59969</v>
      </c>
      <c r="AC126" s="335">
        <f t="shared" si="118"/>
        <v>2440829</v>
      </c>
      <c r="AD126" s="335">
        <f t="shared" si="118"/>
        <v>0</v>
      </c>
      <c r="AE126" s="335">
        <f t="shared" si="118"/>
        <v>14450050</v>
      </c>
      <c r="AF126" s="335">
        <f t="shared" si="118"/>
        <v>0</v>
      </c>
      <c r="AG126" s="335">
        <f t="shared" si="118"/>
        <v>0</v>
      </c>
      <c r="AH126" s="335">
        <f t="shared" si="118"/>
        <v>0</v>
      </c>
      <c r="AI126" s="335">
        <f t="shared" si="118"/>
        <v>0</v>
      </c>
      <c r="AJ126" s="335">
        <f t="shared" si="118"/>
        <v>0</v>
      </c>
      <c r="AK126" s="336">
        <f t="shared" si="118"/>
        <v>0</v>
      </c>
      <c r="AL126" s="415">
        <f>SUM(AB126:AK126)/'DATA - Awards Matrices'!$L$17</f>
        <v>4197.7286347539684</v>
      </c>
      <c r="AM126" s="415"/>
      <c r="AN126" s="1085">
        <f t="shared" ref="AN126:AW126" si="119">SUM(AN123:AN125)</f>
        <v>194928</v>
      </c>
      <c r="AO126" s="1086">
        <f t="shared" si="119"/>
        <v>3020136</v>
      </c>
      <c r="AP126" s="1086">
        <f t="shared" si="119"/>
        <v>0</v>
      </c>
      <c r="AQ126" s="1086">
        <f t="shared" si="119"/>
        <v>15565260</v>
      </c>
      <c r="AR126" s="1086">
        <f t="shared" si="119"/>
        <v>0</v>
      </c>
      <c r="AS126" s="1086">
        <f t="shared" si="119"/>
        <v>0</v>
      </c>
      <c r="AT126" s="1086">
        <f t="shared" si="119"/>
        <v>0</v>
      </c>
      <c r="AU126" s="1086">
        <f t="shared" si="119"/>
        <v>0</v>
      </c>
      <c r="AV126" s="1086">
        <f t="shared" si="119"/>
        <v>0</v>
      </c>
      <c r="AW126" s="1087">
        <f t="shared" si="119"/>
        <v>0</v>
      </c>
      <c r="AX126" s="1088">
        <f>SUM(AN126:AW126)/'DATA - Awards Matrices'!$L$17</f>
        <v>4650.7822986057799</v>
      </c>
      <c r="AZ126" s="1202">
        <f t="shared" ref="AZ126:BI126" si="120">SUM(AZ123:AZ125)</f>
        <v>215866</v>
      </c>
      <c r="BA126" s="1203">
        <f t="shared" si="120"/>
        <v>2897915</v>
      </c>
      <c r="BB126" s="1203">
        <f t="shared" si="120"/>
        <v>0</v>
      </c>
      <c r="BC126" s="1203">
        <f t="shared" si="120"/>
        <v>13985535</v>
      </c>
      <c r="BD126" s="1203">
        <f t="shared" si="120"/>
        <v>0</v>
      </c>
      <c r="BE126" s="1203">
        <f t="shared" si="120"/>
        <v>0</v>
      </c>
      <c r="BF126" s="1203">
        <f t="shared" si="120"/>
        <v>0</v>
      </c>
      <c r="BG126" s="1203">
        <f t="shared" si="120"/>
        <v>0</v>
      </c>
      <c r="BH126" s="1203">
        <f t="shared" si="120"/>
        <v>0</v>
      </c>
      <c r="BI126" s="1204">
        <f t="shared" si="120"/>
        <v>0</v>
      </c>
      <c r="BJ126" s="1205">
        <f>SUM(AZ126:BI126)/'DATA - Awards Matrices'!$L$17</f>
        <v>4234.495431019539</v>
      </c>
      <c r="BO126" s="1329">
        <f>SUM(P126:Y126)</f>
        <v>18529293</v>
      </c>
      <c r="BP126" s="1329">
        <f>SUM(AB126:AK126)</f>
        <v>16950848</v>
      </c>
      <c r="BQ126" s="1330">
        <f>SUM(AN126:AW126)</f>
        <v>18780324</v>
      </c>
      <c r="BR126" s="1329">
        <f>SUM(AZ126:BI126)</f>
        <v>17099316</v>
      </c>
      <c r="BS126" s="1329">
        <f>AVERAGE(BO126:BQ126)</f>
        <v>18086821.666666668</v>
      </c>
      <c r="BT126" s="1330">
        <f>AVERAGE(BP126:BR126)</f>
        <v>17610162.666666668</v>
      </c>
    </row>
    <row r="127" spans="1:76" ht="51" customHeight="1" thickBot="1">
      <c r="A127" s="428"/>
      <c r="B127" s="429"/>
      <c r="C127" s="430"/>
      <c r="D127" s="431"/>
      <c r="E127" s="432"/>
      <c r="F127" s="432"/>
      <c r="G127" s="432"/>
      <c r="H127" s="432"/>
      <c r="I127" s="432"/>
      <c r="J127" s="432"/>
      <c r="K127" s="432"/>
      <c r="L127" s="432"/>
      <c r="M127" s="433"/>
      <c r="N127" s="434"/>
      <c r="O127" s="434"/>
      <c r="P127" s="431"/>
      <c r="Q127" s="432"/>
      <c r="R127" s="432"/>
      <c r="S127" s="432"/>
      <c r="T127" s="432"/>
      <c r="U127" s="432"/>
      <c r="V127" s="432"/>
      <c r="W127" s="432"/>
      <c r="X127" s="432"/>
      <c r="Y127" s="433"/>
      <c r="Z127" s="434"/>
      <c r="AA127" s="434"/>
      <c r="AB127" s="431"/>
      <c r="AC127" s="432"/>
      <c r="AD127" s="432"/>
      <c r="AE127" s="432"/>
      <c r="AF127" s="432"/>
      <c r="AG127" s="432"/>
      <c r="AH127" s="432"/>
      <c r="AI127" s="432"/>
      <c r="AJ127" s="432"/>
      <c r="AK127" s="433"/>
      <c r="AL127" s="434"/>
      <c r="AM127" s="434"/>
      <c r="AN127" s="1089"/>
      <c r="AO127" s="1090"/>
      <c r="AP127" s="1090"/>
      <c r="AQ127" s="1090"/>
      <c r="AR127" s="1090"/>
      <c r="AS127" s="1090"/>
      <c r="AT127" s="1090"/>
      <c r="AU127" s="1090"/>
      <c r="AV127" s="1090"/>
      <c r="AW127" s="1091"/>
      <c r="AX127" s="1092"/>
      <c r="AZ127" s="1206"/>
      <c r="BA127" s="1207"/>
      <c r="BB127" s="1207"/>
      <c r="BC127" s="1207"/>
      <c r="BD127" s="1207"/>
      <c r="BE127" s="1207"/>
      <c r="BF127" s="1207"/>
      <c r="BG127" s="1207"/>
      <c r="BH127" s="1207"/>
      <c r="BI127" s="1208"/>
      <c r="BJ127" s="1209"/>
    </row>
    <row r="128" spans="1:76" ht="15" customHeight="1">
      <c r="A128" s="1487" t="s">
        <v>270</v>
      </c>
      <c r="B128" s="274" t="str">
        <f>'RAW DATA-Awards'!B43</f>
        <v>NMSU-GR</v>
      </c>
      <c r="C128" s="424" t="str">
        <f>'RAW DATA-Awards'!C43</f>
        <v>1</v>
      </c>
      <c r="D128" s="407">
        <f>'RAW DATA-Awards'!D43</f>
        <v>0</v>
      </c>
      <c r="E128" s="408">
        <f>'RAW DATA-Awards'!E43</f>
        <v>4</v>
      </c>
      <c r="F128" s="408">
        <f>'RAW DATA-Awards'!F43</f>
        <v>0</v>
      </c>
      <c r="G128" s="408">
        <f>'RAW DATA-Awards'!G43</f>
        <v>57</v>
      </c>
      <c r="H128" s="408">
        <f>'RAW DATA-Awards'!H43</f>
        <v>0</v>
      </c>
      <c r="I128" s="408">
        <f>'RAW DATA-Awards'!I43</f>
        <v>0</v>
      </c>
      <c r="J128" s="408">
        <f>'RAW DATA-Awards'!J43</f>
        <v>0</v>
      </c>
      <c r="K128" s="408">
        <f>'RAW DATA-Awards'!K43</f>
        <v>0</v>
      </c>
      <c r="L128" s="408">
        <f>'RAW DATA-Awards'!L43</f>
        <v>0</v>
      </c>
      <c r="M128" s="409">
        <f>'RAW DATA-Awards'!M43</f>
        <v>0</v>
      </c>
      <c r="N128" s="408"/>
      <c r="O128" s="408"/>
      <c r="P128" s="407">
        <f>'RAW DATA-Awards'!N43</f>
        <v>0</v>
      </c>
      <c r="Q128" s="408">
        <f>'RAW DATA-Awards'!O43</f>
        <v>3</v>
      </c>
      <c r="R128" s="408">
        <f>'RAW DATA-Awards'!P43</f>
        <v>0</v>
      </c>
      <c r="S128" s="408">
        <f>'RAW DATA-Awards'!Q43</f>
        <v>58</v>
      </c>
      <c r="T128" s="408">
        <f>'RAW DATA-Awards'!R43</f>
        <v>0</v>
      </c>
      <c r="U128" s="408">
        <f>'RAW DATA-Awards'!S43</f>
        <v>0</v>
      </c>
      <c r="V128" s="408">
        <f>'RAW DATA-Awards'!T43</f>
        <v>0</v>
      </c>
      <c r="W128" s="408">
        <f>'RAW DATA-Awards'!U43</f>
        <v>0</v>
      </c>
      <c r="X128" s="408">
        <f>'RAW DATA-Awards'!V43</f>
        <v>0</v>
      </c>
      <c r="Y128" s="409">
        <f>'RAW DATA-Awards'!W43</f>
        <v>0</v>
      </c>
      <c r="Z128" s="408"/>
      <c r="AA128" s="408"/>
      <c r="AB128" s="407">
        <f>'RAW DATA-Awards'!X43</f>
        <v>0</v>
      </c>
      <c r="AC128" s="408">
        <f>'RAW DATA-Awards'!Y43</f>
        <v>1</v>
      </c>
      <c r="AD128" s="408">
        <f>'RAW DATA-Awards'!Z43</f>
        <v>0</v>
      </c>
      <c r="AE128" s="408">
        <f>'RAW DATA-Awards'!AA43</f>
        <v>36</v>
      </c>
      <c r="AF128" s="408">
        <f>'RAW DATA-Awards'!AB43</f>
        <v>0</v>
      </c>
      <c r="AG128" s="408">
        <f>'RAW DATA-Awards'!AC43</f>
        <v>0</v>
      </c>
      <c r="AH128" s="408">
        <f>'RAW DATA-Awards'!AD43</f>
        <v>0</v>
      </c>
      <c r="AI128" s="408">
        <f>'RAW DATA-Awards'!AE43</f>
        <v>0</v>
      </c>
      <c r="AJ128" s="408">
        <f>'RAW DATA-Awards'!AF43</f>
        <v>0</v>
      </c>
      <c r="AK128" s="409">
        <f>'RAW DATA-Awards'!AG43</f>
        <v>0</v>
      </c>
      <c r="AL128" s="408"/>
      <c r="AM128" s="408"/>
      <c r="AN128" s="1074">
        <f>'RAW DATA-Awards'!AH43</f>
        <v>0</v>
      </c>
      <c r="AO128" s="1075">
        <f>'RAW DATA-Awards'!AI43</f>
        <v>6</v>
      </c>
      <c r="AP128" s="1075">
        <f>'RAW DATA-Awards'!AJ43</f>
        <v>0</v>
      </c>
      <c r="AQ128" s="1075">
        <f>'RAW DATA-Awards'!AK43</f>
        <v>44</v>
      </c>
      <c r="AR128" s="1075">
        <f>'RAW DATA-Awards'!AL43</f>
        <v>0</v>
      </c>
      <c r="AS128" s="1075">
        <f>'RAW DATA-Awards'!AM43</f>
        <v>0</v>
      </c>
      <c r="AT128" s="1075">
        <f>'RAW DATA-Awards'!AN43</f>
        <v>0</v>
      </c>
      <c r="AU128" s="1075">
        <f>'RAW DATA-Awards'!AO43</f>
        <v>0</v>
      </c>
      <c r="AV128" s="1075">
        <f>'RAW DATA-Awards'!AP43</f>
        <v>0</v>
      </c>
      <c r="AW128" s="1076">
        <f>'RAW DATA-Awards'!AQ43</f>
        <v>0</v>
      </c>
      <c r="AX128" s="1077"/>
      <c r="AZ128" s="1191">
        <f>'RAW DATA-Awards'!AR43</f>
        <v>0</v>
      </c>
      <c r="BA128" s="1192">
        <f>'RAW DATA-Awards'!AS43</f>
        <v>9</v>
      </c>
      <c r="BB128" s="1192">
        <f>'RAW DATA-Awards'!AT43</f>
        <v>0</v>
      </c>
      <c r="BC128" s="1192">
        <f>'RAW DATA-Awards'!AU43</f>
        <v>30</v>
      </c>
      <c r="BD128" s="1192">
        <f>'RAW DATA-Awards'!AV43</f>
        <v>0</v>
      </c>
      <c r="BE128" s="1192">
        <f>'RAW DATA-Awards'!AW43</f>
        <v>0</v>
      </c>
      <c r="BF128" s="1192">
        <f>'RAW DATA-Awards'!AX43</f>
        <v>0</v>
      </c>
      <c r="BG128" s="1192">
        <f>'RAW DATA-Awards'!AY43</f>
        <v>0</v>
      </c>
      <c r="BH128" s="1192">
        <f>'RAW DATA-Awards'!AZ43</f>
        <v>0</v>
      </c>
      <c r="BI128" s="1193">
        <f>'RAW DATA-Awards'!BA43</f>
        <v>0</v>
      </c>
      <c r="BJ128" s="1194"/>
      <c r="BO128" s="1328">
        <f>AZ128*'DATA - Awards Matrices'!B$10</f>
        <v>0</v>
      </c>
      <c r="BP128" s="1328">
        <f>BA128*'DATA - Awards Matrices'!C$10</f>
        <v>65340</v>
      </c>
      <c r="BQ128" s="1328">
        <f>BB128*'DATA - Awards Matrices'!D$10</f>
        <v>0</v>
      </c>
      <c r="BR128" s="1328">
        <f>BC128*'DATA - Awards Matrices'!E$10</f>
        <v>433650</v>
      </c>
      <c r="BS128" s="1328">
        <f>BD128*'DATA - Awards Matrices'!F$10</f>
        <v>0</v>
      </c>
      <c r="BT128" s="1328">
        <f>BE128*'DATA - Awards Matrices'!G$10</f>
        <v>0</v>
      </c>
      <c r="BU128" s="1328">
        <f>BF128*'DATA - Awards Matrices'!H$10</f>
        <v>0</v>
      </c>
      <c r="BV128" s="1328">
        <f>BG128*'DATA - Awards Matrices'!I$10</f>
        <v>0</v>
      </c>
      <c r="BW128" s="1328">
        <f>BH128*'DATA - Awards Matrices'!J$10</f>
        <v>0</v>
      </c>
      <c r="BX128" s="1328">
        <f>BI128*'DATA - Awards Matrices'!K$10</f>
        <v>0</v>
      </c>
    </row>
    <row r="129" spans="1:76">
      <c r="A129" s="1488"/>
      <c r="B129" s="1266" t="str">
        <f>'RAW DATA-Awards'!B44</f>
        <v>NMSU-GR</v>
      </c>
      <c r="C129" s="425" t="str">
        <f>'RAW DATA-Awards'!C44</f>
        <v>2</v>
      </c>
      <c r="D129" s="330">
        <f>'RAW DATA-Awards'!D44</f>
        <v>0</v>
      </c>
      <c r="E129" s="12">
        <f>'RAW DATA-Awards'!E44</f>
        <v>10</v>
      </c>
      <c r="F129" s="12">
        <f>'RAW DATA-Awards'!F44</f>
        <v>0</v>
      </c>
      <c r="G129" s="12">
        <f>'RAW DATA-Awards'!G44</f>
        <v>4</v>
      </c>
      <c r="H129" s="12">
        <f>'RAW DATA-Awards'!H44</f>
        <v>0</v>
      </c>
      <c r="I129" s="12">
        <f>'RAW DATA-Awards'!I44</f>
        <v>0</v>
      </c>
      <c r="J129" s="12">
        <f>'RAW DATA-Awards'!J44</f>
        <v>0</v>
      </c>
      <c r="K129" s="12">
        <f>'RAW DATA-Awards'!K44</f>
        <v>0</v>
      </c>
      <c r="L129" s="12">
        <f>'RAW DATA-Awards'!L44</f>
        <v>0</v>
      </c>
      <c r="M129" s="331">
        <f>'RAW DATA-Awards'!M44</f>
        <v>0</v>
      </c>
      <c r="N129" s="12"/>
      <c r="O129" s="12"/>
      <c r="P129" s="330">
        <f>'RAW DATA-Awards'!N44</f>
        <v>0</v>
      </c>
      <c r="Q129" s="12">
        <f>'RAW DATA-Awards'!O44</f>
        <v>9</v>
      </c>
      <c r="R129" s="12">
        <f>'RAW DATA-Awards'!P44</f>
        <v>0</v>
      </c>
      <c r="S129" s="12">
        <f>'RAW DATA-Awards'!Q44</f>
        <v>6</v>
      </c>
      <c r="T129" s="12">
        <f>'RAW DATA-Awards'!R44</f>
        <v>0</v>
      </c>
      <c r="U129" s="12">
        <f>'RAW DATA-Awards'!S44</f>
        <v>0</v>
      </c>
      <c r="V129" s="12">
        <f>'RAW DATA-Awards'!T44</f>
        <v>0</v>
      </c>
      <c r="W129" s="12">
        <f>'RAW DATA-Awards'!U44</f>
        <v>0</v>
      </c>
      <c r="X129" s="12">
        <f>'RAW DATA-Awards'!V44</f>
        <v>0</v>
      </c>
      <c r="Y129" s="331">
        <f>'RAW DATA-Awards'!W44</f>
        <v>0</v>
      </c>
      <c r="Z129" s="12"/>
      <c r="AA129" s="12"/>
      <c r="AB129" s="330">
        <f>'RAW DATA-Awards'!X44</f>
        <v>0</v>
      </c>
      <c r="AC129" s="12">
        <f>'RAW DATA-Awards'!Y44</f>
        <v>1</v>
      </c>
      <c r="AD129" s="12">
        <f>'RAW DATA-Awards'!Z44</f>
        <v>0</v>
      </c>
      <c r="AE129" s="12">
        <f>'RAW DATA-Awards'!AA44</f>
        <v>6</v>
      </c>
      <c r="AF129" s="12">
        <f>'RAW DATA-Awards'!AB44</f>
        <v>0</v>
      </c>
      <c r="AG129" s="12">
        <f>'RAW DATA-Awards'!AC44</f>
        <v>0</v>
      </c>
      <c r="AH129" s="12">
        <f>'RAW DATA-Awards'!AD44</f>
        <v>0</v>
      </c>
      <c r="AI129" s="12">
        <f>'RAW DATA-Awards'!AE44</f>
        <v>0</v>
      </c>
      <c r="AJ129" s="12">
        <f>'RAW DATA-Awards'!AF44</f>
        <v>0</v>
      </c>
      <c r="AK129" s="331">
        <f>'RAW DATA-Awards'!AG44</f>
        <v>0</v>
      </c>
      <c r="AL129" s="12"/>
      <c r="AM129" s="12"/>
      <c r="AN129" s="1078">
        <f>'RAW DATA-Awards'!AH44</f>
        <v>0</v>
      </c>
      <c r="AO129" s="1079">
        <f>'RAW DATA-Awards'!AI44</f>
        <v>8</v>
      </c>
      <c r="AP129" s="1079">
        <f>'RAW DATA-Awards'!AJ44</f>
        <v>0</v>
      </c>
      <c r="AQ129" s="1079">
        <f>'RAW DATA-Awards'!AK44</f>
        <v>1</v>
      </c>
      <c r="AR129" s="1079">
        <f>'RAW DATA-Awards'!AL44</f>
        <v>0</v>
      </c>
      <c r="AS129" s="1079">
        <f>'RAW DATA-Awards'!AM44</f>
        <v>0</v>
      </c>
      <c r="AT129" s="1079">
        <f>'RAW DATA-Awards'!AN44</f>
        <v>0</v>
      </c>
      <c r="AU129" s="1079">
        <f>'RAW DATA-Awards'!AO44</f>
        <v>0</v>
      </c>
      <c r="AV129" s="1079">
        <f>'RAW DATA-Awards'!AP44</f>
        <v>0</v>
      </c>
      <c r="AW129" s="1080">
        <f>'RAW DATA-Awards'!AQ44</f>
        <v>0</v>
      </c>
      <c r="AX129" s="1081"/>
      <c r="AZ129" s="1195">
        <f>'RAW DATA-Awards'!AR44</f>
        <v>0</v>
      </c>
      <c r="BA129" s="1196">
        <f>'RAW DATA-Awards'!AS44</f>
        <v>10</v>
      </c>
      <c r="BB129" s="1196">
        <f>'RAW DATA-Awards'!AT44</f>
        <v>0</v>
      </c>
      <c r="BC129" s="1196">
        <f>'RAW DATA-Awards'!AU44</f>
        <v>2</v>
      </c>
      <c r="BD129" s="1196">
        <f>'RAW DATA-Awards'!AV44</f>
        <v>0</v>
      </c>
      <c r="BE129" s="1196">
        <f>'RAW DATA-Awards'!AW44</f>
        <v>0</v>
      </c>
      <c r="BF129" s="1196">
        <f>'RAW DATA-Awards'!AX44</f>
        <v>0</v>
      </c>
      <c r="BG129" s="1196">
        <f>'RAW DATA-Awards'!AY44</f>
        <v>0</v>
      </c>
      <c r="BH129" s="1196">
        <f>'RAW DATA-Awards'!AZ44</f>
        <v>0</v>
      </c>
      <c r="BI129" s="1197">
        <f>'RAW DATA-Awards'!BA44</f>
        <v>0</v>
      </c>
      <c r="BJ129" s="1198"/>
      <c r="BO129" s="1328">
        <f>AZ129*'DATA - Awards Matrices'!B$11</f>
        <v>0</v>
      </c>
      <c r="BP129" s="1328">
        <f>BA129*'DATA - Awards Matrices'!C$11</f>
        <v>104770</v>
      </c>
      <c r="BQ129" s="1328">
        <f>BB129*'DATA - Awards Matrices'!D$11</f>
        <v>0</v>
      </c>
      <c r="BR129" s="1328">
        <f>BC129*'DATA - Awards Matrices'!E$11</f>
        <v>41720</v>
      </c>
      <c r="BS129" s="1328">
        <f>BD129*'DATA - Awards Matrices'!F$11</f>
        <v>0</v>
      </c>
      <c r="BT129" s="1328">
        <f>BE129*'DATA - Awards Matrices'!G$11</f>
        <v>0</v>
      </c>
      <c r="BU129" s="1328">
        <f>BF129*'DATA - Awards Matrices'!H$11</f>
        <v>0</v>
      </c>
      <c r="BV129" s="1328">
        <f>BG129*'DATA - Awards Matrices'!I$11</f>
        <v>0</v>
      </c>
      <c r="BW129" s="1328">
        <f>BH129*'DATA - Awards Matrices'!J$11</f>
        <v>0</v>
      </c>
      <c r="BX129" s="1328">
        <f>BI129*'DATA - Awards Matrices'!K$11</f>
        <v>0</v>
      </c>
    </row>
    <row r="130" spans="1:76" ht="16" thickBot="1">
      <c r="A130" s="1488"/>
      <c r="B130" s="1266" t="str">
        <f>'RAW DATA-Awards'!B45</f>
        <v>NMSU-GR</v>
      </c>
      <c r="C130" s="425" t="str">
        <f>'RAW DATA-Awards'!C45</f>
        <v>3</v>
      </c>
      <c r="D130" s="330">
        <f>'RAW DATA-Awards'!D45</f>
        <v>0</v>
      </c>
      <c r="E130" s="12">
        <f>'RAW DATA-Awards'!E45</f>
        <v>13</v>
      </c>
      <c r="F130" s="12">
        <f>'RAW DATA-Awards'!F45</f>
        <v>0</v>
      </c>
      <c r="G130" s="12">
        <f>'RAW DATA-Awards'!G45</f>
        <v>0</v>
      </c>
      <c r="H130" s="12">
        <f>'RAW DATA-Awards'!H45</f>
        <v>0</v>
      </c>
      <c r="I130" s="12">
        <f>'RAW DATA-Awards'!I45</f>
        <v>0</v>
      </c>
      <c r="J130" s="12">
        <f>'RAW DATA-Awards'!J45</f>
        <v>0</v>
      </c>
      <c r="K130" s="12">
        <f>'RAW DATA-Awards'!K45</f>
        <v>0</v>
      </c>
      <c r="L130" s="12">
        <f>'RAW DATA-Awards'!L45</f>
        <v>0</v>
      </c>
      <c r="M130" s="331">
        <f>'RAW DATA-Awards'!M45</f>
        <v>0</v>
      </c>
      <c r="N130" s="12" t="s">
        <v>276</v>
      </c>
      <c r="O130" s="12"/>
      <c r="P130" s="330">
        <f>'RAW DATA-Awards'!N45</f>
        <v>0</v>
      </c>
      <c r="Q130" s="12">
        <f>'RAW DATA-Awards'!O45</f>
        <v>17</v>
      </c>
      <c r="R130" s="12">
        <f>'RAW DATA-Awards'!P45</f>
        <v>0</v>
      </c>
      <c r="S130" s="12">
        <f>'RAW DATA-Awards'!Q45</f>
        <v>0</v>
      </c>
      <c r="T130" s="12">
        <f>'RAW DATA-Awards'!R45</f>
        <v>0</v>
      </c>
      <c r="U130" s="12">
        <f>'RAW DATA-Awards'!S45</f>
        <v>0</v>
      </c>
      <c r="V130" s="12">
        <f>'RAW DATA-Awards'!T45</f>
        <v>0</v>
      </c>
      <c r="W130" s="12">
        <f>'RAW DATA-Awards'!U45</f>
        <v>0</v>
      </c>
      <c r="X130" s="12">
        <f>'RAW DATA-Awards'!V45</f>
        <v>0</v>
      </c>
      <c r="Y130" s="331">
        <f>'RAW DATA-Awards'!W45</f>
        <v>0</v>
      </c>
      <c r="Z130" s="12" t="s">
        <v>276</v>
      </c>
      <c r="AA130" s="12"/>
      <c r="AB130" s="330">
        <f>'RAW DATA-Awards'!X45</f>
        <v>0</v>
      </c>
      <c r="AC130" s="12">
        <f>'RAW DATA-Awards'!Y45</f>
        <v>15</v>
      </c>
      <c r="AD130" s="12">
        <f>'RAW DATA-Awards'!Z45</f>
        <v>0</v>
      </c>
      <c r="AE130" s="12">
        <f>'RAW DATA-Awards'!AA45</f>
        <v>0</v>
      </c>
      <c r="AF130" s="12">
        <f>'RAW DATA-Awards'!AB45</f>
        <v>0</v>
      </c>
      <c r="AG130" s="12">
        <f>'RAW DATA-Awards'!AC45</f>
        <v>0</v>
      </c>
      <c r="AH130" s="12">
        <f>'RAW DATA-Awards'!AD45</f>
        <v>0</v>
      </c>
      <c r="AI130" s="12">
        <f>'RAW DATA-Awards'!AE45</f>
        <v>0</v>
      </c>
      <c r="AJ130" s="12">
        <f>'RAW DATA-Awards'!AF45</f>
        <v>0</v>
      </c>
      <c r="AK130" s="331">
        <f>'RAW DATA-Awards'!AG45</f>
        <v>0</v>
      </c>
      <c r="AL130" s="12" t="s">
        <v>276</v>
      </c>
      <c r="AM130" s="12"/>
      <c r="AN130" s="1078">
        <f>'RAW DATA-Awards'!AH45</f>
        <v>0</v>
      </c>
      <c r="AO130" s="1079">
        <f>'RAW DATA-Awards'!AI45</f>
        <v>7</v>
      </c>
      <c r="AP130" s="1079">
        <f>'RAW DATA-Awards'!AJ45</f>
        <v>0</v>
      </c>
      <c r="AQ130" s="1079">
        <f>'RAW DATA-Awards'!AK45</f>
        <v>0</v>
      </c>
      <c r="AR130" s="1079">
        <f>'RAW DATA-Awards'!AL45</f>
        <v>0</v>
      </c>
      <c r="AS130" s="1079">
        <f>'RAW DATA-Awards'!AM45</f>
        <v>0</v>
      </c>
      <c r="AT130" s="1079">
        <f>'RAW DATA-Awards'!AN45</f>
        <v>0</v>
      </c>
      <c r="AU130" s="1079">
        <f>'RAW DATA-Awards'!AO45</f>
        <v>0</v>
      </c>
      <c r="AV130" s="1079">
        <f>'RAW DATA-Awards'!AP45</f>
        <v>0</v>
      </c>
      <c r="AW130" s="1080">
        <f>'RAW DATA-Awards'!AQ45</f>
        <v>0</v>
      </c>
      <c r="AX130" s="1081" t="s">
        <v>276</v>
      </c>
      <c r="AZ130" s="1195">
        <f>'RAW DATA-Awards'!AR45</f>
        <v>0</v>
      </c>
      <c r="BA130" s="1196">
        <f>'RAW DATA-Awards'!AS45</f>
        <v>15</v>
      </c>
      <c r="BB130" s="1196">
        <f>'RAW DATA-Awards'!AT45</f>
        <v>0</v>
      </c>
      <c r="BC130" s="1196">
        <f>'RAW DATA-Awards'!AU45</f>
        <v>0</v>
      </c>
      <c r="BD130" s="1196">
        <f>'RAW DATA-Awards'!AV45</f>
        <v>0</v>
      </c>
      <c r="BE130" s="1196">
        <f>'RAW DATA-Awards'!AW45</f>
        <v>0</v>
      </c>
      <c r="BF130" s="1196">
        <f>'RAW DATA-Awards'!AX45</f>
        <v>0</v>
      </c>
      <c r="BG130" s="1196">
        <f>'RAW DATA-Awards'!AY45</f>
        <v>0</v>
      </c>
      <c r="BH130" s="1196">
        <f>'RAW DATA-Awards'!AZ45</f>
        <v>0</v>
      </c>
      <c r="BI130" s="1197">
        <f>'RAW DATA-Awards'!BA45</f>
        <v>0</v>
      </c>
      <c r="BJ130" s="1198" t="s">
        <v>276</v>
      </c>
      <c r="BO130" s="1328">
        <f>AZ130*'DATA - Awards Matrices'!B$12</f>
        <v>0</v>
      </c>
      <c r="BP130" s="1328">
        <f>BA130*'DATA - Awards Matrices'!C$12</f>
        <v>230310</v>
      </c>
      <c r="BQ130" s="1328">
        <f>BB130*'DATA - Awards Matrices'!D$12</f>
        <v>0</v>
      </c>
      <c r="BR130" s="1328">
        <f>BC130*'DATA - Awards Matrices'!E$12</f>
        <v>0</v>
      </c>
      <c r="BS130" s="1328">
        <f>BD130*'DATA - Awards Matrices'!F$12</f>
        <v>0</v>
      </c>
      <c r="BT130" s="1328">
        <f>BE130*'DATA - Awards Matrices'!G$12</f>
        <v>0</v>
      </c>
      <c r="BU130" s="1328">
        <f>BF130*'DATA - Awards Matrices'!H$12</f>
        <v>0</v>
      </c>
      <c r="BV130" s="1328">
        <f>BG130*'DATA - Awards Matrices'!I$12</f>
        <v>0</v>
      </c>
      <c r="BW130" s="1328">
        <f>BH130*'DATA - Awards Matrices'!J$12</f>
        <v>0</v>
      </c>
      <c r="BX130" s="1328">
        <f>BI130*'DATA - Awards Matrices'!K$12</f>
        <v>0</v>
      </c>
    </row>
    <row r="131" spans="1:76">
      <c r="A131" s="456"/>
      <c r="B131" s="274"/>
      <c r="C131" s="424"/>
      <c r="D131" s="11">
        <f t="shared" ref="D131:M131" si="121">SUM(D128:D130)</f>
        <v>0</v>
      </c>
      <c r="E131" s="11">
        <f t="shared" si="121"/>
        <v>27</v>
      </c>
      <c r="F131" s="11">
        <f t="shared" si="121"/>
        <v>0</v>
      </c>
      <c r="G131" s="11">
        <f t="shared" si="121"/>
        <v>61</v>
      </c>
      <c r="H131" s="11">
        <f t="shared" si="121"/>
        <v>0</v>
      </c>
      <c r="I131" s="11">
        <f t="shared" si="121"/>
        <v>0</v>
      </c>
      <c r="J131" s="11">
        <f t="shared" si="121"/>
        <v>0</v>
      </c>
      <c r="K131" s="11">
        <f t="shared" si="121"/>
        <v>0</v>
      </c>
      <c r="L131" s="11">
        <f t="shared" si="121"/>
        <v>0</v>
      </c>
      <c r="M131" s="333">
        <f t="shared" si="121"/>
        <v>0</v>
      </c>
      <c r="N131" s="12">
        <f>SUM(D131:M131)</f>
        <v>88</v>
      </c>
      <c r="O131" s="12"/>
      <c r="P131" s="332">
        <f t="shared" ref="P131:Y131" si="122">SUM(P128:P130)</f>
        <v>0</v>
      </c>
      <c r="Q131" s="11">
        <f t="shared" si="122"/>
        <v>29</v>
      </c>
      <c r="R131" s="11">
        <f t="shared" si="122"/>
        <v>0</v>
      </c>
      <c r="S131" s="11">
        <f t="shared" si="122"/>
        <v>64</v>
      </c>
      <c r="T131" s="11">
        <f t="shared" si="122"/>
        <v>0</v>
      </c>
      <c r="U131" s="11">
        <f t="shared" si="122"/>
        <v>0</v>
      </c>
      <c r="V131" s="11">
        <f t="shared" si="122"/>
        <v>0</v>
      </c>
      <c r="W131" s="11">
        <f t="shared" si="122"/>
        <v>0</v>
      </c>
      <c r="X131" s="11">
        <f t="shared" si="122"/>
        <v>0</v>
      </c>
      <c r="Y131" s="333">
        <f t="shared" si="122"/>
        <v>0</v>
      </c>
      <c r="Z131" s="12">
        <f>SUM(P131:Y131)</f>
        <v>93</v>
      </c>
      <c r="AA131" s="12"/>
      <c r="AB131" s="332">
        <f t="shared" ref="AB131:AK131" si="123">SUM(AB128:AB130)</f>
        <v>0</v>
      </c>
      <c r="AC131" s="11">
        <f t="shared" si="123"/>
        <v>17</v>
      </c>
      <c r="AD131" s="11">
        <f t="shared" si="123"/>
        <v>0</v>
      </c>
      <c r="AE131" s="11">
        <f t="shared" si="123"/>
        <v>42</v>
      </c>
      <c r="AF131" s="11">
        <f t="shared" si="123"/>
        <v>0</v>
      </c>
      <c r="AG131" s="11">
        <f t="shared" si="123"/>
        <v>0</v>
      </c>
      <c r="AH131" s="11">
        <f t="shared" si="123"/>
        <v>0</v>
      </c>
      <c r="AI131" s="11">
        <f t="shared" si="123"/>
        <v>0</v>
      </c>
      <c r="AJ131" s="11">
        <f t="shared" si="123"/>
        <v>0</v>
      </c>
      <c r="AK131" s="333">
        <f t="shared" si="123"/>
        <v>0</v>
      </c>
      <c r="AL131" s="12">
        <f>SUM(AB131:AK131)</f>
        <v>59</v>
      </c>
      <c r="AM131" s="12"/>
      <c r="AN131" s="1082">
        <f t="shared" ref="AN131:AW131" si="124">SUM(AN128:AN130)</f>
        <v>0</v>
      </c>
      <c r="AO131" s="1083">
        <f t="shared" si="124"/>
        <v>21</v>
      </c>
      <c r="AP131" s="1083">
        <f t="shared" si="124"/>
        <v>0</v>
      </c>
      <c r="AQ131" s="1083">
        <f t="shared" si="124"/>
        <v>45</v>
      </c>
      <c r="AR131" s="1083">
        <f t="shared" si="124"/>
        <v>0</v>
      </c>
      <c r="AS131" s="1083">
        <f t="shared" si="124"/>
        <v>0</v>
      </c>
      <c r="AT131" s="1083">
        <f t="shared" si="124"/>
        <v>0</v>
      </c>
      <c r="AU131" s="1083">
        <f t="shared" si="124"/>
        <v>0</v>
      </c>
      <c r="AV131" s="1083">
        <f t="shared" si="124"/>
        <v>0</v>
      </c>
      <c r="AW131" s="1084">
        <f t="shared" si="124"/>
        <v>0</v>
      </c>
      <c r="AX131" s="1081">
        <f>SUM(AN131:AW131)</f>
        <v>66</v>
      </c>
      <c r="AZ131" s="1199">
        <f t="shared" ref="AZ131:BI131" si="125">SUM(AZ128:AZ130)</f>
        <v>0</v>
      </c>
      <c r="BA131" s="1200">
        <f t="shared" si="125"/>
        <v>34</v>
      </c>
      <c r="BB131" s="1200">
        <f t="shared" si="125"/>
        <v>0</v>
      </c>
      <c r="BC131" s="1200">
        <f t="shared" si="125"/>
        <v>32</v>
      </c>
      <c r="BD131" s="1200">
        <f t="shared" si="125"/>
        <v>0</v>
      </c>
      <c r="BE131" s="1200">
        <f t="shared" si="125"/>
        <v>0</v>
      </c>
      <c r="BF131" s="1200">
        <f t="shared" si="125"/>
        <v>0</v>
      </c>
      <c r="BG131" s="1200">
        <f t="shared" si="125"/>
        <v>0</v>
      </c>
      <c r="BH131" s="1200">
        <f t="shared" si="125"/>
        <v>0</v>
      </c>
      <c r="BI131" s="1201">
        <f t="shared" si="125"/>
        <v>0</v>
      </c>
      <c r="BJ131" s="1198">
        <f>SUM(AZ131:BI131)</f>
        <v>66</v>
      </c>
    </row>
    <row r="132" spans="1:76" ht="16" thickBot="1">
      <c r="A132" s="457"/>
      <c r="B132" s="413"/>
      <c r="C132" s="426"/>
      <c r="D132" s="12"/>
      <c r="E132" s="12"/>
      <c r="F132" s="12"/>
      <c r="G132" s="12"/>
      <c r="H132" s="12"/>
      <c r="I132" s="12"/>
      <c r="J132" s="12"/>
      <c r="K132" s="12"/>
      <c r="L132" s="12"/>
      <c r="M132" s="331"/>
      <c r="N132" s="12"/>
      <c r="O132" s="12"/>
      <c r="P132" s="330"/>
      <c r="Q132" s="12"/>
      <c r="R132" s="12"/>
      <c r="S132" s="12"/>
      <c r="T132" s="12"/>
      <c r="U132" s="12"/>
      <c r="V132" s="12"/>
      <c r="W132" s="12"/>
      <c r="X132" s="12"/>
      <c r="Y132" s="331"/>
      <c r="Z132" s="12"/>
      <c r="AA132" s="12"/>
      <c r="AB132" s="330"/>
      <c r="AC132" s="12"/>
      <c r="AD132" s="12"/>
      <c r="AE132" s="12"/>
      <c r="AF132" s="12"/>
      <c r="AG132" s="12"/>
      <c r="AH132" s="12"/>
      <c r="AI132" s="12"/>
      <c r="AJ132" s="12"/>
      <c r="AK132" s="331"/>
      <c r="AL132" s="12"/>
      <c r="AM132" s="12"/>
      <c r="AN132" s="1078"/>
      <c r="AO132" s="1079"/>
      <c r="AP132" s="1079"/>
      <c r="AQ132" s="1079"/>
      <c r="AR132" s="1079"/>
      <c r="AS132" s="1079"/>
      <c r="AT132" s="1079"/>
      <c r="AU132" s="1079"/>
      <c r="AV132" s="1079"/>
      <c r="AW132" s="1080"/>
      <c r="AX132" s="1081"/>
      <c r="AZ132" s="1195"/>
      <c r="BA132" s="1196"/>
      <c r="BB132" s="1196"/>
      <c r="BC132" s="1196"/>
      <c r="BD132" s="1196"/>
      <c r="BE132" s="1196"/>
      <c r="BF132" s="1196"/>
      <c r="BG132" s="1196"/>
      <c r="BH132" s="1196"/>
      <c r="BI132" s="1197"/>
      <c r="BJ132" s="1198"/>
    </row>
    <row r="133" spans="1:76">
      <c r="A133" s="1487" t="s">
        <v>271</v>
      </c>
      <c r="B133" s="274" t="s">
        <v>59</v>
      </c>
      <c r="C133" s="424" t="s">
        <v>92</v>
      </c>
      <c r="D133" s="12">
        <f>D128*'DATA - Awards Matrices'!$B$10</f>
        <v>0</v>
      </c>
      <c r="E133" s="12">
        <f>E128*'DATA - Awards Matrices'!$C$10</f>
        <v>29040</v>
      </c>
      <c r="F133" s="12">
        <f>F128*'DATA - Awards Matrices'!$D$10</f>
        <v>0</v>
      </c>
      <c r="G133" s="12">
        <f>G128*'DATA - Awards Matrices'!$E$10</f>
        <v>823935</v>
      </c>
      <c r="H133" s="12">
        <f>H128*'DATA - Awards Matrices'!$F$10</f>
        <v>0</v>
      </c>
      <c r="I133" s="12">
        <f>I128*'DATA - Awards Matrices'!$G$10</f>
        <v>0</v>
      </c>
      <c r="J133" s="12">
        <f>J128*'DATA - Awards Matrices'!$H$10</f>
        <v>0</v>
      </c>
      <c r="K133" s="12">
        <f>K128*'DATA - Awards Matrices'!$I$10</f>
        <v>0</v>
      </c>
      <c r="L133" s="12">
        <f>L128*'DATA - Awards Matrices'!$J$10</f>
        <v>0</v>
      </c>
      <c r="M133" s="331">
        <f>M128*'DATA - Awards Matrices'!$K$10</f>
        <v>0</v>
      </c>
      <c r="N133" s="12"/>
      <c r="O133" s="12"/>
      <c r="P133" s="330">
        <f>P128*'DATA - Awards Matrices'!$B$10</f>
        <v>0</v>
      </c>
      <c r="Q133" s="12">
        <f>Q128*'DATA - Awards Matrices'!$C$10</f>
        <v>21780</v>
      </c>
      <c r="R133" s="12">
        <f>R128*'DATA - Awards Matrices'!$D$10</f>
        <v>0</v>
      </c>
      <c r="S133" s="12">
        <f>S128*'DATA - Awards Matrices'!$E$10</f>
        <v>838390</v>
      </c>
      <c r="T133" s="12">
        <f>T128*'DATA - Awards Matrices'!$F$10</f>
        <v>0</v>
      </c>
      <c r="U133" s="12">
        <f>U128*'DATA - Awards Matrices'!$G$10</f>
        <v>0</v>
      </c>
      <c r="V133" s="12">
        <f>V128*'DATA - Awards Matrices'!$H$10</f>
        <v>0</v>
      </c>
      <c r="W133" s="12">
        <f>W128*'DATA - Awards Matrices'!$I$10</f>
        <v>0</v>
      </c>
      <c r="X133" s="12">
        <f>X128*'DATA - Awards Matrices'!$J$10</f>
        <v>0</v>
      </c>
      <c r="Y133" s="331">
        <f>Y128*'DATA - Awards Matrices'!$K$10</f>
        <v>0</v>
      </c>
      <c r="Z133" s="12"/>
      <c r="AA133" s="12"/>
      <c r="AB133" s="330">
        <f>AB128*'DATA - Awards Matrices'!$B$10</f>
        <v>0</v>
      </c>
      <c r="AC133" s="12">
        <f>AC128*'DATA - Awards Matrices'!$C$10</f>
        <v>7260</v>
      </c>
      <c r="AD133" s="12">
        <f>AD128*'DATA - Awards Matrices'!$D$10</f>
        <v>0</v>
      </c>
      <c r="AE133" s="12">
        <f>AE128*'DATA - Awards Matrices'!$E$10</f>
        <v>520380</v>
      </c>
      <c r="AF133" s="12">
        <f>AF128*'DATA - Awards Matrices'!$F$10</f>
        <v>0</v>
      </c>
      <c r="AG133" s="12">
        <f>AG128*'DATA - Awards Matrices'!$G$10</f>
        <v>0</v>
      </c>
      <c r="AH133" s="12">
        <f>AH128*'DATA - Awards Matrices'!$H$10</f>
        <v>0</v>
      </c>
      <c r="AI133" s="12">
        <f>AI128*'DATA - Awards Matrices'!$I$10</f>
        <v>0</v>
      </c>
      <c r="AJ133" s="12">
        <f>AJ128*'DATA - Awards Matrices'!$J$10</f>
        <v>0</v>
      </c>
      <c r="AK133" s="331">
        <f>AK128*'DATA - Awards Matrices'!$K$10</f>
        <v>0</v>
      </c>
      <c r="AL133" s="12"/>
      <c r="AM133" s="12"/>
      <c r="AN133" s="1078">
        <f>AN128*'DATA - Awards Matrices'!$B$10</f>
        <v>0</v>
      </c>
      <c r="AO133" s="1079">
        <f>AO128*'DATA - Awards Matrices'!$C$10</f>
        <v>43560</v>
      </c>
      <c r="AP133" s="1079">
        <f>AP128*'DATA - Awards Matrices'!$D$10</f>
        <v>0</v>
      </c>
      <c r="AQ133" s="1079">
        <f>AQ128*'DATA - Awards Matrices'!$E$10</f>
        <v>636020</v>
      </c>
      <c r="AR133" s="1079">
        <f>AR128*'DATA - Awards Matrices'!$F$10</f>
        <v>0</v>
      </c>
      <c r="AS133" s="1079">
        <f>AS128*'DATA - Awards Matrices'!$G$10</f>
        <v>0</v>
      </c>
      <c r="AT133" s="1079">
        <f>AT128*'DATA - Awards Matrices'!$H$10</f>
        <v>0</v>
      </c>
      <c r="AU133" s="1079">
        <f>AU128*'DATA - Awards Matrices'!$I$10</f>
        <v>0</v>
      </c>
      <c r="AV133" s="1079">
        <f>AV128*'DATA - Awards Matrices'!$J$10</f>
        <v>0</v>
      </c>
      <c r="AW133" s="1080">
        <f>AW128*'DATA - Awards Matrices'!$K$10</f>
        <v>0</v>
      </c>
      <c r="AX133" s="1081"/>
      <c r="AZ133" s="1195">
        <f>AZ128*'DATA - Awards Matrices'!$B$10</f>
        <v>0</v>
      </c>
      <c r="BA133" s="1196">
        <f>BA128*'DATA - Awards Matrices'!$C$10</f>
        <v>65340</v>
      </c>
      <c r="BB133" s="1196">
        <f>BB128*'DATA - Awards Matrices'!$D$10</f>
        <v>0</v>
      </c>
      <c r="BC133" s="1196">
        <f>BC128*'DATA - Awards Matrices'!$E$10</f>
        <v>433650</v>
      </c>
      <c r="BD133" s="1196">
        <f>BD128*'DATA - Awards Matrices'!$F$10</f>
        <v>0</v>
      </c>
      <c r="BE133" s="1196">
        <f>BE128*'DATA - Awards Matrices'!$G$10</f>
        <v>0</v>
      </c>
      <c r="BF133" s="1196">
        <f>BF128*'DATA - Awards Matrices'!$H$10</f>
        <v>0</v>
      </c>
      <c r="BG133" s="1196">
        <f>BG128*'DATA - Awards Matrices'!$I$10</f>
        <v>0</v>
      </c>
      <c r="BH133" s="1196">
        <f>BH128*'DATA - Awards Matrices'!$J$10</f>
        <v>0</v>
      </c>
      <c r="BI133" s="1197">
        <f>BI128*'DATA - Awards Matrices'!$K$10</f>
        <v>0</v>
      </c>
      <c r="BJ133" s="1198"/>
    </row>
    <row r="134" spans="1:76">
      <c r="A134" s="1488"/>
      <c r="B134" s="1266" t="s">
        <v>59</v>
      </c>
      <c r="C134" s="425" t="s">
        <v>91</v>
      </c>
      <c r="D134" s="12">
        <f>D129*'DATA - Awards Matrices'!$B$11</f>
        <v>0</v>
      </c>
      <c r="E134" s="12">
        <f>E129*'DATA - Awards Matrices'!$C$11</f>
        <v>104770</v>
      </c>
      <c r="F134" s="12">
        <f>F129*'DATA - Awards Matrices'!$D$11</f>
        <v>0</v>
      </c>
      <c r="G134" s="12">
        <f>G129*'DATA - Awards Matrices'!$E$11</f>
        <v>83440</v>
      </c>
      <c r="H134" s="12">
        <f>H129*'DATA - Awards Matrices'!$F$11</f>
        <v>0</v>
      </c>
      <c r="I134" s="12">
        <f>I129*'DATA - Awards Matrices'!$G$11</f>
        <v>0</v>
      </c>
      <c r="J134" s="12">
        <f>J129*'DATA - Awards Matrices'!$H$11</f>
        <v>0</v>
      </c>
      <c r="K134" s="12">
        <f>K129*'DATA - Awards Matrices'!$I$11</f>
        <v>0</v>
      </c>
      <c r="L134" s="12">
        <f>L129*'DATA - Awards Matrices'!$J$11</f>
        <v>0</v>
      </c>
      <c r="M134" s="331">
        <f>M129*'DATA - Awards Matrices'!$K$11</f>
        <v>0</v>
      </c>
      <c r="N134" s="12"/>
      <c r="O134" s="12"/>
      <c r="P134" s="330">
        <f>P129*'DATA - Awards Matrices'!$B$11</f>
        <v>0</v>
      </c>
      <c r="Q134" s="12">
        <f>Q129*'DATA - Awards Matrices'!$C$11</f>
        <v>94293</v>
      </c>
      <c r="R134" s="12">
        <f>R129*'DATA - Awards Matrices'!$D$11</f>
        <v>0</v>
      </c>
      <c r="S134" s="12">
        <f>S129*'DATA - Awards Matrices'!$E$11</f>
        <v>125160</v>
      </c>
      <c r="T134" s="12">
        <f>T129*'DATA - Awards Matrices'!$F$11</f>
        <v>0</v>
      </c>
      <c r="U134" s="12">
        <f>U129*'DATA - Awards Matrices'!$G$11</f>
        <v>0</v>
      </c>
      <c r="V134" s="12">
        <f>V129*'DATA - Awards Matrices'!$H$11</f>
        <v>0</v>
      </c>
      <c r="W134" s="12">
        <f>W129*'DATA - Awards Matrices'!$I$11</f>
        <v>0</v>
      </c>
      <c r="X134" s="12">
        <f>X129*'DATA - Awards Matrices'!$J$11</f>
        <v>0</v>
      </c>
      <c r="Y134" s="331">
        <f>Y129*'DATA - Awards Matrices'!$K$11</f>
        <v>0</v>
      </c>
      <c r="Z134" s="12"/>
      <c r="AA134" s="12"/>
      <c r="AB134" s="330">
        <f>AB129*'DATA - Awards Matrices'!$B$11</f>
        <v>0</v>
      </c>
      <c r="AC134" s="12">
        <f>AC129*'DATA - Awards Matrices'!$C$11</f>
        <v>10477</v>
      </c>
      <c r="AD134" s="12">
        <f>AD129*'DATA - Awards Matrices'!$D$11</f>
        <v>0</v>
      </c>
      <c r="AE134" s="12">
        <f>AE129*'DATA - Awards Matrices'!$E$11</f>
        <v>125160</v>
      </c>
      <c r="AF134" s="12">
        <f>AF129*'DATA - Awards Matrices'!$F$11</f>
        <v>0</v>
      </c>
      <c r="AG134" s="12">
        <f>AG129*'DATA - Awards Matrices'!$G$11</f>
        <v>0</v>
      </c>
      <c r="AH134" s="12">
        <f>AH129*'DATA - Awards Matrices'!$H$11</f>
        <v>0</v>
      </c>
      <c r="AI134" s="12">
        <f>AI129*'DATA - Awards Matrices'!$I$11</f>
        <v>0</v>
      </c>
      <c r="AJ134" s="12">
        <f>AJ129*'DATA - Awards Matrices'!$J$11</f>
        <v>0</v>
      </c>
      <c r="AK134" s="331">
        <f>AK129*'DATA - Awards Matrices'!$K$11</f>
        <v>0</v>
      </c>
      <c r="AL134" s="12"/>
      <c r="AM134" s="12"/>
      <c r="AN134" s="1078">
        <f>AN129*'DATA - Awards Matrices'!$B$11</f>
        <v>0</v>
      </c>
      <c r="AO134" s="1079">
        <f>AO129*'DATA - Awards Matrices'!$C$11</f>
        <v>83816</v>
      </c>
      <c r="AP134" s="1079">
        <f>AP129*'DATA - Awards Matrices'!$D$11</f>
        <v>0</v>
      </c>
      <c r="AQ134" s="1079">
        <f>AQ129*'DATA - Awards Matrices'!$E$11</f>
        <v>20860</v>
      </c>
      <c r="AR134" s="1079">
        <f>AR129*'DATA - Awards Matrices'!$F$11</f>
        <v>0</v>
      </c>
      <c r="AS134" s="1079">
        <f>AS129*'DATA - Awards Matrices'!$G$11</f>
        <v>0</v>
      </c>
      <c r="AT134" s="1079">
        <f>AT129*'DATA - Awards Matrices'!$H$11</f>
        <v>0</v>
      </c>
      <c r="AU134" s="1079">
        <f>AU129*'DATA - Awards Matrices'!$I$11</f>
        <v>0</v>
      </c>
      <c r="AV134" s="1079">
        <f>AV129*'DATA - Awards Matrices'!$J$11</f>
        <v>0</v>
      </c>
      <c r="AW134" s="1080">
        <f>AW129*'DATA - Awards Matrices'!$K$11</f>
        <v>0</v>
      </c>
      <c r="AX134" s="1081"/>
      <c r="AZ134" s="1195">
        <f>AZ129*'DATA - Awards Matrices'!$B$11</f>
        <v>0</v>
      </c>
      <c r="BA134" s="1196">
        <f>BA129*'DATA - Awards Matrices'!$C$11</f>
        <v>104770</v>
      </c>
      <c r="BB134" s="1196">
        <f>BB129*'DATA - Awards Matrices'!$D$11</f>
        <v>0</v>
      </c>
      <c r="BC134" s="1196">
        <f>BC129*'DATA - Awards Matrices'!$E$11</f>
        <v>41720</v>
      </c>
      <c r="BD134" s="1196">
        <f>BD129*'DATA - Awards Matrices'!$F$11</f>
        <v>0</v>
      </c>
      <c r="BE134" s="1196">
        <f>BE129*'DATA - Awards Matrices'!$G$11</f>
        <v>0</v>
      </c>
      <c r="BF134" s="1196">
        <f>BF129*'DATA - Awards Matrices'!$H$11</f>
        <v>0</v>
      </c>
      <c r="BG134" s="1196">
        <f>BG129*'DATA - Awards Matrices'!$I$11</f>
        <v>0</v>
      </c>
      <c r="BH134" s="1196">
        <f>BH129*'DATA - Awards Matrices'!$J$11</f>
        <v>0</v>
      </c>
      <c r="BI134" s="1197">
        <f>BI129*'DATA - Awards Matrices'!$K$11</f>
        <v>0</v>
      </c>
      <c r="BJ134" s="1198"/>
    </row>
    <row r="135" spans="1:76" ht="16" thickBot="1">
      <c r="A135" s="1489"/>
      <c r="B135" s="413" t="s">
        <v>59</v>
      </c>
      <c r="C135" s="426" t="s">
        <v>90</v>
      </c>
      <c r="D135" s="12">
        <f>D130*'DATA - Awards Matrices'!$B$12</f>
        <v>0</v>
      </c>
      <c r="E135" s="12">
        <f>E130*'DATA - Awards Matrices'!$C$12</f>
        <v>199602</v>
      </c>
      <c r="F135" s="12">
        <f>F130*'DATA - Awards Matrices'!$D$12</f>
        <v>0</v>
      </c>
      <c r="G135" s="12">
        <f>G130*'DATA - Awards Matrices'!$E$12</f>
        <v>0</v>
      </c>
      <c r="H135" s="12">
        <f>H130*'DATA - Awards Matrices'!$F$12</f>
        <v>0</v>
      </c>
      <c r="I135" s="12">
        <f>I130*'DATA - Awards Matrices'!$G$12</f>
        <v>0</v>
      </c>
      <c r="J135" s="12">
        <f>J130*'DATA - Awards Matrices'!$H$12</f>
        <v>0</v>
      </c>
      <c r="K135" s="12">
        <f>K130*'DATA - Awards Matrices'!$I$12</f>
        <v>0</v>
      </c>
      <c r="L135" s="12">
        <f>L130*'DATA - Awards Matrices'!$J$12</f>
        <v>0</v>
      </c>
      <c r="M135" s="331">
        <f>M130*'DATA - Awards Matrices'!$K$12</f>
        <v>0</v>
      </c>
      <c r="N135" s="12" t="s">
        <v>277</v>
      </c>
      <c r="O135" s="12"/>
      <c r="P135" s="330">
        <f>P130*'DATA - Awards Matrices'!$B$12</f>
        <v>0</v>
      </c>
      <c r="Q135" s="12">
        <f>Q130*'DATA - Awards Matrices'!$C$12</f>
        <v>261018</v>
      </c>
      <c r="R135" s="12">
        <f>R130*'DATA - Awards Matrices'!$D$12</f>
        <v>0</v>
      </c>
      <c r="S135" s="12">
        <f>S130*'DATA - Awards Matrices'!$E$12</f>
        <v>0</v>
      </c>
      <c r="T135" s="12">
        <f>T130*'DATA - Awards Matrices'!$F$12</f>
        <v>0</v>
      </c>
      <c r="U135" s="12">
        <f>U130*'DATA - Awards Matrices'!$G$12</f>
        <v>0</v>
      </c>
      <c r="V135" s="12">
        <f>V130*'DATA - Awards Matrices'!$H$12</f>
        <v>0</v>
      </c>
      <c r="W135" s="12">
        <f>W130*'DATA - Awards Matrices'!$I$12</f>
        <v>0</v>
      </c>
      <c r="X135" s="12">
        <f>X130*'DATA - Awards Matrices'!$J$12</f>
        <v>0</v>
      </c>
      <c r="Y135" s="331">
        <f>Y130*'DATA - Awards Matrices'!$K$12</f>
        <v>0</v>
      </c>
      <c r="Z135" s="12" t="s">
        <v>277</v>
      </c>
      <c r="AA135" s="12"/>
      <c r="AB135" s="330">
        <f>AB130*'DATA - Awards Matrices'!$B$12</f>
        <v>0</v>
      </c>
      <c r="AC135" s="12">
        <f>AC130*'DATA - Awards Matrices'!$C$12</f>
        <v>230310</v>
      </c>
      <c r="AD135" s="12">
        <f>AD130*'DATA - Awards Matrices'!$D$12</f>
        <v>0</v>
      </c>
      <c r="AE135" s="12">
        <f>AE130*'DATA - Awards Matrices'!$E$12</f>
        <v>0</v>
      </c>
      <c r="AF135" s="12">
        <f>AF130*'DATA - Awards Matrices'!$F$12</f>
        <v>0</v>
      </c>
      <c r="AG135" s="12">
        <f>AG130*'DATA - Awards Matrices'!$G$12</f>
        <v>0</v>
      </c>
      <c r="AH135" s="12">
        <f>AH130*'DATA - Awards Matrices'!$H$12</f>
        <v>0</v>
      </c>
      <c r="AI135" s="12">
        <f>AI130*'DATA - Awards Matrices'!$I$12</f>
        <v>0</v>
      </c>
      <c r="AJ135" s="12">
        <f>AJ130*'DATA - Awards Matrices'!$J$12</f>
        <v>0</v>
      </c>
      <c r="AK135" s="331">
        <f>AK130*'DATA - Awards Matrices'!$K$12</f>
        <v>0</v>
      </c>
      <c r="AL135" s="12" t="s">
        <v>277</v>
      </c>
      <c r="AM135" s="12"/>
      <c r="AN135" s="1078">
        <f>AN130*'DATA - Awards Matrices'!$B$12</f>
        <v>0</v>
      </c>
      <c r="AO135" s="1079">
        <f>AO130*'DATA - Awards Matrices'!$C$12</f>
        <v>107478</v>
      </c>
      <c r="AP135" s="1079">
        <f>AP130*'DATA - Awards Matrices'!$D$12</f>
        <v>0</v>
      </c>
      <c r="AQ135" s="1079">
        <f>AQ130*'DATA - Awards Matrices'!$E$12</f>
        <v>0</v>
      </c>
      <c r="AR135" s="1079">
        <f>AR130*'DATA - Awards Matrices'!$F$12</f>
        <v>0</v>
      </c>
      <c r="AS135" s="1079">
        <f>AS130*'DATA - Awards Matrices'!$G$12</f>
        <v>0</v>
      </c>
      <c r="AT135" s="1079">
        <f>AT130*'DATA - Awards Matrices'!$H$12</f>
        <v>0</v>
      </c>
      <c r="AU135" s="1079">
        <f>AU130*'DATA - Awards Matrices'!$I$12</f>
        <v>0</v>
      </c>
      <c r="AV135" s="1079">
        <f>AV130*'DATA - Awards Matrices'!$J$12</f>
        <v>0</v>
      </c>
      <c r="AW135" s="1080">
        <f>AW130*'DATA - Awards Matrices'!$K$12</f>
        <v>0</v>
      </c>
      <c r="AX135" s="1081" t="s">
        <v>277</v>
      </c>
      <c r="AZ135" s="1195">
        <f>AZ130*'DATA - Awards Matrices'!$B$12</f>
        <v>0</v>
      </c>
      <c r="BA135" s="1196">
        <f>BA130*'DATA - Awards Matrices'!$C$12</f>
        <v>230310</v>
      </c>
      <c r="BB135" s="1196">
        <f>BB130*'DATA - Awards Matrices'!$D$12</f>
        <v>0</v>
      </c>
      <c r="BC135" s="1196">
        <f>BC130*'DATA - Awards Matrices'!$E$12</f>
        <v>0</v>
      </c>
      <c r="BD135" s="1196">
        <f>BD130*'DATA - Awards Matrices'!$F$12</f>
        <v>0</v>
      </c>
      <c r="BE135" s="1196">
        <f>BE130*'DATA - Awards Matrices'!$G$12</f>
        <v>0</v>
      </c>
      <c r="BF135" s="1196">
        <f>BF130*'DATA - Awards Matrices'!$H$12</f>
        <v>0</v>
      </c>
      <c r="BG135" s="1196">
        <f>BG130*'DATA - Awards Matrices'!$I$12</f>
        <v>0</v>
      </c>
      <c r="BH135" s="1196">
        <f>BH130*'DATA - Awards Matrices'!$J$12</f>
        <v>0</v>
      </c>
      <c r="BI135" s="1197">
        <f>BI130*'DATA - Awards Matrices'!$K$12</f>
        <v>0</v>
      </c>
      <c r="BJ135" s="1198" t="s">
        <v>277</v>
      </c>
    </row>
    <row r="136" spans="1:76" ht="33" thickBot="1">
      <c r="A136" s="455" t="s">
        <v>272</v>
      </c>
      <c r="B136" s="413" t="str">
        <f>B130</f>
        <v>NMSU-GR</v>
      </c>
      <c r="C136" s="414"/>
      <c r="D136" s="334">
        <f t="shared" ref="D136:M136" si="126">SUM(D133:D135)</f>
        <v>0</v>
      </c>
      <c r="E136" s="335">
        <f t="shared" si="126"/>
        <v>333412</v>
      </c>
      <c r="F136" s="335">
        <f t="shared" si="126"/>
        <v>0</v>
      </c>
      <c r="G136" s="335">
        <f t="shared" si="126"/>
        <v>907375</v>
      </c>
      <c r="H136" s="335">
        <f t="shared" si="126"/>
        <v>0</v>
      </c>
      <c r="I136" s="335">
        <f t="shared" si="126"/>
        <v>0</v>
      </c>
      <c r="J136" s="335">
        <f t="shared" si="126"/>
        <v>0</v>
      </c>
      <c r="K136" s="335">
        <f t="shared" si="126"/>
        <v>0</v>
      </c>
      <c r="L136" s="335">
        <f t="shared" si="126"/>
        <v>0</v>
      </c>
      <c r="M136" s="336">
        <f t="shared" si="126"/>
        <v>0</v>
      </c>
      <c r="N136" s="415">
        <f>SUM(D136:M136)/'DATA - Awards Matrices'!$L$17</f>
        <v>307.27000321933582</v>
      </c>
      <c r="O136" s="415"/>
      <c r="P136" s="334">
        <f t="shared" ref="P136:Y136" si="127">SUM(P133:P135)</f>
        <v>0</v>
      </c>
      <c r="Q136" s="335">
        <f t="shared" si="127"/>
        <v>377091</v>
      </c>
      <c r="R136" s="335">
        <f t="shared" si="127"/>
        <v>0</v>
      </c>
      <c r="S136" s="335">
        <f t="shared" si="127"/>
        <v>963550</v>
      </c>
      <c r="T136" s="335">
        <f t="shared" si="127"/>
        <v>0</v>
      </c>
      <c r="U136" s="335">
        <f t="shared" si="127"/>
        <v>0</v>
      </c>
      <c r="V136" s="335">
        <f t="shared" si="127"/>
        <v>0</v>
      </c>
      <c r="W136" s="335">
        <f t="shared" si="127"/>
        <v>0</v>
      </c>
      <c r="X136" s="335">
        <f t="shared" si="127"/>
        <v>0</v>
      </c>
      <c r="Y136" s="336">
        <f t="shared" si="127"/>
        <v>0</v>
      </c>
      <c r="Z136" s="415">
        <f>SUM(P136:Y136)/'DATA - Awards Matrices'!$L$17</f>
        <v>331.99796934201731</v>
      </c>
      <c r="AA136" s="415"/>
      <c r="AB136" s="334">
        <f t="shared" ref="AB136:AK136" si="128">SUM(AB133:AB135)</f>
        <v>0</v>
      </c>
      <c r="AC136" s="335">
        <f t="shared" si="128"/>
        <v>248047</v>
      </c>
      <c r="AD136" s="335">
        <f t="shared" si="128"/>
        <v>0</v>
      </c>
      <c r="AE136" s="335">
        <f t="shared" si="128"/>
        <v>645540</v>
      </c>
      <c r="AF136" s="335">
        <f t="shared" si="128"/>
        <v>0</v>
      </c>
      <c r="AG136" s="335">
        <f t="shared" si="128"/>
        <v>0</v>
      </c>
      <c r="AH136" s="335">
        <f t="shared" si="128"/>
        <v>0</v>
      </c>
      <c r="AI136" s="335">
        <f t="shared" si="128"/>
        <v>0</v>
      </c>
      <c r="AJ136" s="335">
        <f t="shared" si="128"/>
        <v>0</v>
      </c>
      <c r="AK136" s="336">
        <f t="shared" si="128"/>
        <v>0</v>
      </c>
      <c r="AL136" s="415">
        <f>SUM(AB136:AK136)/'DATA - Awards Matrices'!$L$17</f>
        <v>221.288972536589</v>
      </c>
      <c r="AM136" s="415"/>
      <c r="AN136" s="1085">
        <f t="shared" ref="AN136:AW136" si="129">SUM(AN133:AN135)</f>
        <v>0</v>
      </c>
      <c r="AO136" s="1086">
        <f t="shared" si="129"/>
        <v>234854</v>
      </c>
      <c r="AP136" s="1086">
        <f t="shared" si="129"/>
        <v>0</v>
      </c>
      <c r="AQ136" s="1086">
        <f t="shared" si="129"/>
        <v>656880</v>
      </c>
      <c r="AR136" s="1086">
        <f t="shared" si="129"/>
        <v>0</v>
      </c>
      <c r="AS136" s="1086">
        <f t="shared" si="129"/>
        <v>0</v>
      </c>
      <c r="AT136" s="1086">
        <f t="shared" si="129"/>
        <v>0</v>
      </c>
      <c r="AU136" s="1086">
        <f t="shared" si="129"/>
        <v>0</v>
      </c>
      <c r="AV136" s="1086">
        <f t="shared" si="129"/>
        <v>0</v>
      </c>
      <c r="AW136" s="1087">
        <f t="shared" si="129"/>
        <v>0</v>
      </c>
      <c r="AX136" s="1088">
        <f>SUM(AN136:AW136)/'DATA - Awards Matrices'!$L$17</f>
        <v>220.83009336073897</v>
      </c>
      <c r="AZ136" s="1202">
        <f t="shared" ref="AZ136:BI136" si="130">SUM(AZ133:AZ135)</f>
        <v>0</v>
      </c>
      <c r="BA136" s="1203">
        <f t="shared" si="130"/>
        <v>400420</v>
      </c>
      <c r="BB136" s="1203">
        <f t="shared" si="130"/>
        <v>0</v>
      </c>
      <c r="BC136" s="1203">
        <f t="shared" si="130"/>
        <v>475370</v>
      </c>
      <c r="BD136" s="1203">
        <f t="shared" si="130"/>
        <v>0</v>
      </c>
      <c r="BE136" s="1203">
        <f t="shared" si="130"/>
        <v>0</v>
      </c>
      <c r="BF136" s="1203">
        <f t="shared" si="130"/>
        <v>0</v>
      </c>
      <c r="BG136" s="1203">
        <f t="shared" si="130"/>
        <v>0</v>
      </c>
      <c r="BH136" s="1203">
        <f t="shared" si="130"/>
        <v>0</v>
      </c>
      <c r="BI136" s="1204">
        <f t="shared" si="130"/>
        <v>0</v>
      </c>
      <c r="BJ136" s="1205">
        <f>SUM(AZ136:BI136)/'DATA - Awards Matrices'!$L$17</f>
        <v>216.88170179044602</v>
      </c>
      <c r="BO136" s="1329">
        <f>SUM(P136:Y136)</f>
        <v>1340641</v>
      </c>
      <c r="BP136" s="1329">
        <f>SUM(AB136:AK136)</f>
        <v>893587</v>
      </c>
      <c r="BQ136" s="1330">
        <f>SUM(AN136:AW136)</f>
        <v>891734</v>
      </c>
      <c r="BR136" s="1329">
        <f>SUM(AZ136:BI136)</f>
        <v>875790</v>
      </c>
      <c r="BS136" s="1329">
        <f>AVERAGE(BO136:BQ136)</f>
        <v>1041987.3333333334</v>
      </c>
      <c r="BT136" s="1330">
        <f>AVERAGE(BP136:BR136)</f>
        <v>887037</v>
      </c>
    </row>
    <row r="137" spans="1:76" ht="58.75" customHeight="1" thickBot="1">
      <c r="A137" s="428"/>
      <c r="B137" s="429"/>
      <c r="C137" s="430"/>
      <c r="D137" s="431"/>
      <c r="E137" s="432"/>
      <c r="F137" s="432"/>
      <c r="G137" s="432"/>
      <c r="H137" s="432"/>
      <c r="I137" s="432"/>
      <c r="J137" s="432"/>
      <c r="K137" s="432"/>
      <c r="L137" s="432"/>
      <c r="M137" s="433"/>
      <c r="N137" s="434"/>
      <c r="O137" s="434"/>
      <c r="P137" s="431"/>
      <c r="Q137" s="432"/>
      <c r="R137" s="432"/>
      <c r="S137" s="432"/>
      <c r="T137" s="432"/>
      <c r="U137" s="432"/>
      <c r="V137" s="432"/>
      <c r="W137" s="432"/>
      <c r="X137" s="432"/>
      <c r="Y137" s="433"/>
      <c r="Z137" s="434"/>
      <c r="AA137" s="434"/>
      <c r="AB137" s="431"/>
      <c r="AC137" s="432"/>
      <c r="AD137" s="432"/>
      <c r="AE137" s="432"/>
      <c r="AF137" s="432"/>
      <c r="AG137" s="432"/>
      <c r="AH137" s="432"/>
      <c r="AI137" s="432"/>
      <c r="AJ137" s="432"/>
      <c r="AK137" s="433"/>
      <c r="AL137" s="434"/>
      <c r="AM137" s="434"/>
      <c r="AN137" s="1089"/>
      <c r="AO137" s="1090"/>
      <c r="AP137" s="1090"/>
      <c r="AQ137" s="1090"/>
      <c r="AR137" s="1090"/>
      <c r="AS137" s="1090"/>
      <c r="AT137" s="1090"/>
      <c r="AU137" s="1090"/>
      <c r="AV137" s="1090"/>
      <c r="AW137" s="1091"/>
      <c r="AX137" s="1092"/>
      <c r="AZ137" s="1206"/>
      <c r="BA137" s="1207"/>
      <c r="BB137" s="1207"/>
      <c r="BC137" s="1207"/>
      <c r="BD137" s="1207"/>
      <c r="BE137" s="1207"/>
      <c r="BF137" s="1207"/>
      <c r="BG137" s="1207"/>
      <c r="BH137" s="1207"/>
      <c r="BI137" s="1208"/>
      <c r="BJ137" s="1209"/>
    </row>
    <row r="138" spans="1:76" ht="15" customHeight="1">
      <c r="A138" s="1487" t="s">
        <v>270</v>
      </c>
      <c r="B138" s="274" t="str">
        <f>'RAW DATA-Awards'!B46</f>
        <v>UNM-GA</v>
      </c>
      <c r="C138" s="424" t="str">
        <f>'RAW DATA-Awards'!C46</f>
        <v>1</v>
      </c>
      <c r="D138" s="407">
        <f>'RAW DATA-Awards'!D46</f>
        <v>0</v>
      </c>
      <c r="E138" s="408">
        <f>'RAW DATA-Awards'!E46</f>
        <v>18</v>
      </c>
      <c r="F138" s="408">
        <f>'RAW DATA-Awards'!F46</f>
        <v>0</v>
      </c>
      <c r="G138" s="408">
        <f>'RAW DATA-Awards'!G46</f>
        <v>121</v>
      </c>
      <c r="H138" s="408">
        <f>'RAW DATA-Awards'!H46</f>
        <v>0</v>
      </c>
      <c r="I138" s="408">
        <f>'RAW DATA-Awards'!I46</f>
        <v>0</v>
      </c>
      <c r="J138" s="408">
        <f>'RAW DATA-Awards'!J46</f>
        <v>0</v>
      </c>
      <c r="K138" s="408">
        <f>'RAW DATA-Awards'!K46</f>
        <v>0</v>
      </c>
      <c r="L138" s="408">
        <f>'RAW DATA-Awards'!L46</f>
        <v>0</v>
      </c>
      <c r="M138" s="409">
        <f>'RAW DATA-Awards'!M46</f>
        <v>0</v>
      </c>
      <c r="N138" s="408"/>
      <c r="O138" s="408"/>
      <c r="P138" s="407">
        <f>'RAW DATA-Awards'!N46</f>
        <v>0</v>
      </c>
      <c r="Q138" s="408">
        <f>'RAW DATA-Awards'!O46</f>
        <v>15</v>
      </c>
      <c r="R138" s="408">
        <f>'RAW DATA-Awards'!P46</f>
        <v>0</v>
      </c>
      <c r="S138" s="408">
        <f>'RAW DATA-Awards'!Q46</f>
        <v>155</v>
      </c>
      <c r="T138" s="408">
        <f>'RAW DATA-Awards'!R46</f>
        <v>0</v>
      </c>
      <c r="U138" s="408">
        <f>'RAW DATA-Awards'!S46</f>
        <v>0</v>
      </c>
      <c r="V138" s="408">
        <f>'RAW DATA-Awards'!T46</f>
        <v>0</v>
      </c>
      <c r="W138" s="408">
        <f>'RAW DATA-Awards'!U46</f>
        <v>0</v>
      </c>
      <c r="X138" s="408">
        <f>'RAW DATA-Awards'!V46</f>
        <v>0</v>
      </c>
      <c r="Y138" s="409">
        <f>'RAW DATA-Awards'!W46</f>
        <v>0</v>
      </c>
      <c r="Z138" s="408"/>
      <c r="AA138" s="408"/>
      <c r="AB138" s="407">
        <f>'RAW DATA-Awards'!X46</f>
        <v>0</v>
      </c>
      <c r="AC138" s="408">
        <f>'RAW DATA-Awards'!Y46</f>
        <v>26</v>
      </c>
      <c r="AD138" s="408">
        <f>'RAW DATA-Awards'!Z46</f>
        <v>0</v>
      </c>
      <c r="AE138" s="408">
        <f>'RAW DATA-Awards'!AA46</f>
        <v>181</v>
      </c>
      <c r="AF138" s="408">
        <f>'RAW DATA-Awards'!AB46</f>
        <v>0</v>
      </c>
      <c r="AG138" s="408">
        <f>'RAW DATA-Awards'!AC46</f>
        <v>0</v>
      </c>
      <c r="AH138" s="408">
        <f>'RAW DATA-Awards'!AD46</f>
        <v>0</v>
      </c>
      <c r="AI138" s="408">
        <f>'RAW DATA-Awards'!AE46</f>
        <v>0</v>
      </c>
      <c r="AJ138" s="408">
        <f>'RAW DATA-Awards'!AF46</f>
        <v>0</v>
      </c>
      <c r="AK138" s="409">
        <f>'RAW DATA-Awards'!AG46</f>
        <v>0</v>
      </c>
      <c r="AL138" s="408"/>
      <c r="AM138" s="408"/>
      <c r="AN138" s="1074">
        <f>'RAW DATA-Awards'!AH46</f>
        <v>0</v>
      </c>
      <c r="AO138" s="1075">
        <f>'RAW DATA-Awards'!AI46</f>
        <v>21</v>
      </c>
      <c r="AP138" s="1075">
        <f>'RAW DATA-Awards'!AJ46</f>
        <v>0</v>
      </c>
      <c r="AQ138" s="1075">
        <f>'RAW DATA-Awards'!AK46</f>
        <v>115</v>
      </c>
      <c r="AR138" s="1075">
        <f>'RAW DATA-Awards'!AL46</f>
        <v>0</v>
      </c>
      <c r="AS138" s="1075">
        <f>'RAW DATA-Awards'!AM46</f>
        <v>0</v>
      </c>
      <c r="AT138" s="1075">
        <f>'RAW DATA-Awards'!AN46</f>
        <v>0</v>
      </c>
      <c r="AU138" s="1075">
        <f>'RAW DATA-Awards'!AO46</f>
        <v>0</v>
      </c>
      <c r="AV138" s="1075">
        <f>'RAW DATA-Awards'!AP46</f>
        <v>0</v>
      </c>
      <c r="AW138" s="1076">
        <f>'RAW DATA-Awards'!AQ46</f>
        <v>0</v>
      </c>
      <c r="AX138" s="1077"/>
      <c r="AZ138" s="1191">
        <f>'RAW DATA-Awards'!AR46</f>
        <v>0</v>
      </c>
      <c r="BA138" s="1192">
        <f>'RAW DATA-Awards'!AS46</f>
        <v>11</v>
      </c>
      <c r="BB138" s="1192">
        <f>'RAW DATA-Awards'!AT46</f>
        <v>0</v>
      </c>
      <c r="BC138" s="1192">
        <f>'RAW DATA-Awards'!AU46</f>
        <v>121</v>
      </c>
      <c r="BD138" s="1192">
        <f>'RAW DATA-Awards'!AV46</f>
        <v>0</v>
      </c>
      <c r="BE138" s="1192">
        <f>'RAW DATA-Awards'!AW46</f>
        <v>0</v>
      </c>
      <c r="BF138" s="1192">
        <f>'RAW DATA-Awards'!AX46</f>
        <v>0</v>
      </c>
      <c r="BG138" s="1192">
        <f>'RAW DATA-Awards'!AY46</f>
        <v>0</v>
      </c>
      <c r="BH138" s="1192">
        <f>'RAW DATA-Awards'!AZ46</f>
        <v>0</v>
      </c>
      <c r="BI138" s="1193">
        <f>'RAW DATA-Awards'!BA46</f>
        <v>0</v>
      </c>
      <c r="BJ138" s="1194"/>
      <c r="BO138" s="1328">
        <f>AZ138*'DATA - Awards Matrices'!B$10</f>
        <v>0</v>
      </c>
      <c r="BP138" s="1328">
        <f>BA138*'DATA - Awards Matrices'!C$10</f>
        <v>79860</v>
      </c>
      <c r="BQ138" s="1328">
        <f>BB138*'DATA - Awards Matrices'!D$10</f>
        <v>0</v>
      </c>
      <c r="BR138" s="1328">
        <f>BC138*'DATA - Awards Matrices'!E$10</f>
        <v>1749055</v>
      </c>
      <c r="BS138" s="1328">
        <f>BD138*'DATA - Awards Matrices'!F$10</f>
        <v>0</v>
      </c>
      <c r="BT138" s="1328">
        <f>BE138*'DATA - Awards Matrices'!G$10</f>
        <v>0</v>
      </c>
      <c r="BU138" s="1328">
        <f>BF138*'DATA - Awards Matrices'!H$10</f>
        <v>0</v>
      </c>
      <c r="BV138" s="1328">
        <f>BG138*'DATA - Awards Matrices'!I$10</f>
        <v>0</v>
      </c>
      <c r="BW138" s="1328">
        <f>BH138*'DATA - Awards Matrices'!J$10</f>
        <v>0</v>
      </c>
      <c r="BX138" s="1328">
        <f>BI138*'DATA - Awards Matrices'!K$10</f>
        <v>0</v>
      </c>
    </row>
    <row r="139" spans="1:76">
      <c r="A139" s="1488"/>
      <c r="B139" s="1266" t="str">
        <f>'RAW DATA-Awards'!B47</f>
        <v>UNM-GA</v>
      </c>
      <c r="C139" s="425" t="str">
        <f>'RAW DATA-Awards'!C47</f>
        <v>2</v>
      </c>
      <c r="D139" s="330">
        <f>'RAW DATA-Awards'!D47</f>
        <v>0</v>
      </c>
      <c r="E139" s="12">
        <f>'RAW DATA-Awards'!E47</f>
        <v>38</v>
      </c>
      <c r="F139" s="12">
        <f>'RAW DATA-Awards'!F47</f>
        <v>0</v>
      </c>
      <c r="G139" s="12">
        <f>'RAW DATA-Awards'!G47</f>
        <v>22</v>
      </c>
      <c r="H139" s="12">
        <f>'RAW DATA-Awards'!H47</f>
        <v>0</v>
      </c>
      <c r="I139" s="12">
        <f>'RAW DATA-Awards'!I47</f>
        <v>0</v>
      </c>
      <c r="J139" s="12">
        <f>'RAW DATA-Awards'!J47</f>
        <v>0</v>
      </c>
      <c r="K139" s="12">
        <f>'RAW DATA-Awards'!K47</f>
        <v>0</v>
      </c>
      <c r="L139" s="12">
        <f>'RAW DATA-Awards'!L47</f>
        <v>0</v>
      </c>
      <c r="M139" s="331">
        <f>'RAW DATA-Awards'!M47</f>
        <v>0</v>
      </c>
      <c r="N139" s="12"/>
      <c r="O139" s="12"/>
      <c r="P139" s="330">
        <f>'RAW DATA-Awards'!N47</f>
        <v>0</v>
      </c>
      <c r="Q139" s="12">
        <f>'RAW DATA-Awards'!O47</f>
        <v>36</v>
      </c>
      <c r="R139" s="12">
        <f>'RAW DATA-Awards'!P47</f>
        <v>0</v>
      </c>
      <c r="S139" s="12">
        <f>'RAW DATA-Awards'!Q47</f>
        <v>18</v>
      </c>
      <c r="T139" s="12">
        <f>'RAW DATA-Awards'!R47</f>
        <v>0</v>
      </c>
      <c r="U139" s="12">
        <f>'RAW DATA-Awards'!S47</f>
        <v>0</v>
      </c>
      <c r="V139" s="12">
        <f>'RAW DATA-Awards'!T47</f>
        <v>0</v>
      </c>
      <c r="W139" s="12">
        <f>'RAW DATA-Awards'!U47</f>
        <v>0</v>
      </c>
      <c r="X139" s="12">
        <f>'RAW DATA-Awards'!V47</f>
        <v>0</v>
      </c>
      <c r="Y139" s="331">
        <f>'RAW DATA-Awards'!W47</f>
        <v>0</v>
      </c>
      <c r="Z139" s="12"/>
      <c r="AA139" s="12"/>
      <c r="AB139" s="330">
        <f>'RAW DATA-Awards'!X47</f>
        <v>0</v>
      </c>
      <c r="AC139" s="12">
        <f>'RAW DATA-Awards'!Y47</f>
        <v>32</v>
      </c>
      <c r="AD139" s="12">
        <f>'RAW DATA-Awards'!Z47</f>
        <v>0</v>
      </c>
      <c r="AE139" s="12">
        <f>'RAW DATA-Awards'!AA47</f>
        <v>32</v>
      </c>
      <c r="AF139" s="12">
        <f>'RAW DATA-Awards'!AB47</f>
        <v>0</v>
      </c>
      <c r="AG139" s="12">
        <f>'RAW DATA-Awards'!AC47</f>
        <v>0</v>
      </c>
      <c r="AH139" s="12">
        <f>'RAW DATA-Awards'!AD47</f>
        <v>0</v>
      </c>
      <c r="AI139" s="12">
        <f>'RAW DATA-Awards'!AE47</f>
        <v>0</v>
      </c>
      <c r="AJ139" s="12">
        <f>'RAW DATA-Awards'!AF47</f>
        <v>0</v>
      </c>
      <c r="AK139" s="331">
        <f>'RAW DATA-Awards'!AG47</f>
        <v>0</v>
      </c>
      <c r="AL139" s="12"/>
      <c r="AM139" s="12"/>
      <c r="AN139" s="1078">
        <f>'RAW DATA-Awards'!AH47</f>
        <v>0</v>
      </c>
      <c r="AO139" s="1079">
        <f>'RAW DATA-Awards'!AI47</f>
        <v>27</v>
      </c>
      <c r="AP139" s="1079">
        <f>'RAW DATA-Awards'!AJ47</f>
        <v>0</v>
      </c>
      <c r="AQ139" s="1079">
        <f>'RAW DATA-Awards'!AK47</f>
        <v>24</v>
      </c>
      <c r="AR139" s="1079">
        <f>'RAW DATA-Awards'!AL47</f>
        <v>0</v>
      </c>
      <c r="AS139" s="1079">
        <f>'RAW DATA-Awards'!AM47</f>
        <v>0</v>
      </c>
      <c r="AT139" s="1079">
        <f>'RAW DATA-Awards'!AN47</f>
        <v>0</v>
      </c>
      <c r="AU139" s="1079">
        <f>'RAW DATA-Awards'!AO47</f>
        <v>0</v>
      </c>
      <c r="AV139" s="1079">
        <f>'RAW DATA-Awards'!AP47</f>
        <v>0</v>
      </c>
      <c r="AW139" s="1080">
        <f>'RAW DATA-Awards'!AQ47</f>
        <v>0</v>
      </c>
      <c r="AX139" s="1081"/>
      <c r="AZ139" s="1195">
        <f>'RAW DATA-Awards'!AR47</f>
        <v>0</v>
      </c>
      <c r="BA139" s="1196">
        <f>'RAW DATA-Awards'!AS47</f>
        <v>17</v>
      </c>
      <c r="BB139" s="1196">
        <f>'RAW DATA-Awards'!AT47</f>
        <v>0</v>
      </c>
      <c r="BC139" s="1196">
        <f>'RAW DATA-Awards'!AU47</f>
        <v>23</v>
      </c>
      <c r="BD139" s="1196">
        <f>'RAW DATA-Awards'!AV47</f>
        <v>0</v>
      </c>
      <c r="BE139" s="1196">
        <f>'RAW DATA-Awards'!AW47</f>
        <v>0</v>
      </c>
      <c r="BF139" s="1196">
        <f>'RAW DATA-Awards'!AX47</f>
        <v>0</v>
      </c>
      <c r="BG139" s="1196">
        <f>'RAW DATA-Awards'!AY47</f>
        <v>0</v>
      </c>
      <c r="BH139" s="1196">
        <f>'RAW DATA-Awards'!AZ47</f>
        <v>0</v>
      </c>
      <c r="BI139" s="1197">
        <f>'RAW DATA-Awards'!BA47</f>
        <v>0</v>
      </c>
      <c r="BJ139" s="1198"/>
      <c r="BO139" s="1328">
        <f>AZ139*'DATA - Awards Matrices'!B$11</f>
        <v>0</v>
      </c>
      <c r="BP139" s="1328">
        <f>BA139*'DATA - Awards Matrices'!C$11</f>
        <v>178109</v>
      </c>
      <c r="BQ139" s="1328">
        <f>BB139*'DATA - Awards Matrices'!D$11</f>
        <v>0</v>
      </c>
      <c r="BR139" s="1328">
        <f>BC139*'DATA - Awards Matrices'!E$11</f>
        <v>479780</v>
      </c>
      <c r="BS139" s="1328">
        <f>BD139*'DATA - Awards Matrices'!F$11</f>
        <v>0</v>
      </c>
      <c r="BT139" s="1328">
        <f>BE139*'DATA - Awards Matrices'!G$11</f>
        <v>0</v>
      </c>
      <c r="BU139" s="1328">
        <f>BF139*'DATA - Awards Matrices'!H$11</f>
        <v>0</v>
      </c>
      <c r="BV139" s="1328">
        <f>BG139*'DATA - Awards Matrices'!I$11</f>
        <v>0</v>
      </c>
      <c r="BW139" s="1328">
        <f>BH139*'DATA - Awards Matrices'!J$11</f>
        <v>0</v>
      </c>
      <c r="BX139" s="1328">
        <f>BI139*'DATA - Awards Matrices'!K$11</f>
        <v>0</v>
      </c>
    </row>
    <row r="140" spans="1:76" ht="16" thickBot="1">
      <c r="A140" s="1489"/>
      <c r="B140" s="413" t="str">
        <f>'RAW DATA-Awards'!B48</f>
        <v>UNM-GA</v>
      </c>
      <c r="C140" s="426" t="str">
        <f>'RAW DATA-Awards'!C48</f>
        <v>3</v>
      </c>
      <c r="D140" s="330">
        <f>'RAW DATA-Awards'!D48</f>
        <v>0</v>
      </c>
      <c r="E140" s="12">
        <f>'RAW DATA-Awards'!E48</f>
        <v>10</v>
      </c>
      <c r="F140" s="12">
        <f>'RAW DATA-Awards'!F48</f>
        <v>0</v>
      </c>
      <c r="G140" s="12">
        <f>'RAW DATA-Awards'!G48</f>
        <v>42</v>
      </c>
      <c r="H140" s="12">
        <f>'RAW DATA-Awards'!H48</f>
        <v>0</v>
      </c>
      <c r="I140" s="12">
        <f>'RAW DATA-Awards'!I48</f>
        <v>0</v>
      </c>
      <c r="J140" s="12">
        <f>'RAW DATA-Awards'!J48</f>
        <v>0</v>
      </c>
      <c r="K140" s="12">
        <f>'RAW DATA-Awards'!K48</f>
        <v>0</v>
      </c>
      <c r="L140" s="12">
        <f>'RAW DATA-Awards'!L48</f>
        <v>0</v>
      </c>
      <c r="M140" s="331">
        <f>'RAW DATA-Awards'!M48</f>
        <v>0</v>
      </c>
      <c r="N140" s="12" t="s">
        <v>276</v>
      </c>
      <c r="O140" s="12"/>
      <c r="P140" s="330">
        <f>'RAW DATA-Awards'!N48</f>
        <v>32</v>
      </c>
      <c r="Q140" s="12">
        <f>'RAW DATA-Awards'!O48</f>
        <v>6</v>
      </c>
      <c r="R140" s="12">
        <f>'RAW DATA-Awards'!P48</f>
        <v>0</v>
      </c>
      <c r="S140" s="12">
        <f>'RAW DATA-Awards'!Q48</f>
        <v>28</v>
      </c>
      <c r="T140" s="12">
        <f>'RAW DATA-Awards'!R48</f>
        <v>0</v>
      </c>
      <c r="U140" s="12">
        <f>'RAW DATA-Awards'!S48</f>
        <v>0</v>
      </c>
      <c r="V140" s="12">
        <f>'RAW DATA-Awards'!T48</f>
        <v>0</v>
      </c>
      <c r="W140" s="12">
        <f>'RAW DATA-Awards'!U48</f>
        <v>0</v>
      </c>
      <c r="X140" s="12">
        <f>'RAW DATA-Awards'!V48</f>
        <v>0</v>
      </c>
      <c r="Y140" s="331">
        <f>'RAW DATA-Awards'!W48</f>
        <v>0</v>
      </c>
      <c r="Z140" s="12" t="s">
        <v>276</v>
      </c>
      <c r="AA140" s="12"/>
      <c r="AB140" s="330">
        <f>'RAW DATA-Awards'!X48</f>
        <v>31</v>
      </c>
      <c r="AC140" s="12">
        <f>'RAW DATA-Awards'!Y48</f>
        <v>13</v>
      </c>
      <c r="AD140" s="12">
        <f>'RAW DATA-Awards'!Z48</f>
        <v>0</v>
      </c>
      <c r="AE140" s="12">
        <f>'RAW DATA-Awards'!AA48</f>
        <v>21</v>
      </c>
      <c r="AF140" s="12">
        <f>'RAW DATA-Awards'!AB48</f>
        <v>0</v>
      </c>
      <c r="AG140" s="12">
        <f>'RAW DATA-Awards'!AC48</f>
        <v>0</v>
      </c>
      <c r="AH140" s="12">
        <f>'RAW DATA-Awards'!AD48</f>
        <v>0</v>
      </c>
      <c r="AI140" s="12">
        <f>'RAW DATA-Awards'!AE48</f>
        <v>0</v>
      </c>
      <c r="AJ140" s="12">
        <f>'RAW DATA-Awards'!AF48</f>
        <v>0</v>
      </c>
      <c r="AK140" s="331">
        <f>'RAW DATA-Awards'!AG48</f>
        <v>0</v>
      </c>
      <c r="AL140" s="12" t="s">
        <v>276</v>
      </c>
      <c r="AM140" s="12"/>
      <c r="AN140" s="1078">
        <f>'RAW DATA-Awards'!AH48</f>
        <v>13</v>
      </c>
      <c r="AO140" s="1079">
        <f>'RAW DATA-Awards'!AI48</f>
        <v>11</v>
      </c>
      <c r="AP140" s="1079">
        <f>'RAW DATA-Awards'!AJ48</f>
        <v>0</v>
      </c>
      <c r="AQ140" s="1079">
        <f>'RAW DATA-Awards'!AK48</f>
        <v>41</v>
      </c>
      <c r="AR140" s="1079">
        <f>'RAW DATA-Awards'!AL48</f>
        <v>0</v>
      </c>
      <c r="AS140" s="1079">
        <f>'RAW DATA-Awards'!AM48</f>
        <v>0</v>
      </c>
      <c r="AT140" s="1079">
        <f>'RAW DATA-Awards'!AN48</f>
        <v>0</v>
      </c>
      <c r="AU140" s="1079">
        <f>'RAW DATA-Awards'!AO48</f>
        <v>0</v>
      </c>
      <c r="AV140" s="1079">
        <f>'RAW DATA-Awards'!AP48</f>
        <v>0</v>
      </c>
      <c r="AW140" s="1080">
        <f>'RAW DATA-Awards'!AQ48</f>
        <v>0</v>
      </c>
      <c r="AX140" s="1081" t="s">
        <v>276</v>
      </c>
      <c r="AZ140" s="1195">
        <f>'RAW DATA-Awards'!AR48</f>
        <v>23</v>
      </c>
      <c r="BA140" s="1196">
        <f>'RAW DATA-Awards'!AS48</f>
        <v>9</v>
      </c>
      <c r="BB140" s="1196">
        <f>'RAW DATA-Awards'!AT48</f>
        <v>0</v>
      </c>
      <c r="BC140" s="1196">
        <f>'RAW DATA-Awards'!AU48</f>
        <v>39</v>
      </c>
      <c r="BD140" s="1196">
        <f>'RAW DATA-Awards'!AV48</f>
        <v>0</v>
      </c>
      <c r="BE140" s="1196">
        <f>'RAW DATA-Awards'!AW48</f>
        <v>0</v>
      </c>
      <c r="BF140" s="1196">
        <f>'RAW DATA-Awards'!AX48</f>
        <v>0</v>
      </c>
      <c r="BG140" s="1196">
        <f>'RAW DATA-Awards'!AY48</f>
        <v>0</v>
      </c>
      <c r="BH140" s="1196">
        <f>'RAW DATA-Awards'!AZ48</f>
        <v>0</v>
      </c>
      <c r="BI140" s="1197">
        <f>'RAW DATA-Awards'!BA48</f>
        <v>0</v>
      </c>
      <c r="BJ140" s="1198" t="s">
        <v>276</v>
      </c>
      <c r="BO140" s="1328">
        <f>AZ140*'DATA - Awards Matrices'!B$12</f>
        <v>240787</v>
      </c>
      <c r="BP140" s="1328">
        <f>BA140*'DATA - Awards Matrices'!C$12</f>
        <v>138186</v>
      </c>
      <c r="BQ140" s="1328">
        <f>BB140*'DATA - Awards Matrices'!D$12</f>
        <v>0</v>
      </c>
      <c r="BR140" s="1328">
        <f>BC140*'DATA - Awards Matrices'!E$12</f>
        <v>1192230</v>
      </c>
      <c r="BS140" s="1328">
        <f>BD140*'DATA - Awards Matrices'!F$12</f>
        <v>0</v>
      </c>
      <c r="BT140" s="1328">
        <f>BE140*'DATA - Awards Matrices'!G$12</f>
        <v>0</v>
      </c>
      <c r="BU140" s="1328">
        <f>BF140*'DATA - Awards Matrices'!H$12</f>
        <v>0</v>
      </c>
      <c r="BV140" s="1328">
        <f>BG140*'DATA - Awards Matrices'!I$12</f>
        <v>0</v>
      </c>
      <c r="BW140" s="1328">
        <f>BH140*'DATA - Awards Matrices'!J$12</f>
        <v>0</v>
      </c>
      <c r="BX140" s="1328">
        <f>BI140*'DATA - Awards Matrices'!K$12</f>
        <v>0</v>
      </c>
    </row>
    <row r="141" spans="1:76">
      <c r="A141" s="456"/>
      <c r="B141" s="274"/>
      <c r="C141" s="424"/>
      <c r="D141" s="332">
        <f t="shared" ref="D141:M141" si="131">SUM(D138:D140)</f>
        <v>0</v>
      </c>
      <c r="E141" s="11">
        <f t="shared" si="131"/>
        <v>66</v>
      </c>
      <c r="F141" s="11">
        <f t="shared" si="131"/>
        <v>0</v>
      </c>
      <c r="G141" s="11">
        <f t="shared" si="131"/>
        <v>185</v>
      </c>
      <c r="H141" s="11">
        <f t="shared" si="131"/>
        <v>0</v>
      </c>
      <c r="I141" s="11">
        <f t="shared" si="131"/>
        <v>0</v>
      </c>
      <c r="J141" s="11">
        <f t="shared" si="131"/>
        <v>0</v>
      </c>
      <c r="K141" s="11">
        <f t="shared" si="131"/>
        <v>0</v>
      </c>
      <c r="L141" s="11">
        <f t="shared" si="131"/>
        <v>0</v>
      </c>
      <c r="M141" s="333">
        <f t="shared" si="131"/>
        <v>0</v>
      </c>
      <c r="N141" s="12">
        <f>SUM(D141:M141)</f>
        <v>251</v>
      </c>
      <c r="O141" s="12"/>
      <c r="P141" s="332">
        <f t="shared" ref="P141:Y141" si="132">SUM(P138:P140)</f>
        <v>32</v>
      </c>
      <c r="Q141" s="11">
        <f t="shared" si="132"/>
        <v>57</v>
      </c>
      <c r="R141" s="11">
        <f t="shared" si="132"/>
        <v>0</v>
      </c>
      <c r="S141" s="11">
        <f t="shared" si="132"/>
        <v>201</v>
      </c>
      <c r="T141" s="11">
        <f t="shared" si="132"/>
        <v>0</v>
      </c>
      <c r="U141" s="11">
        <f t="shared" si="132"/>
        <v>0</v>
      </c>
      <c r="V141" s="11">
        <f t="shared" si="132"/>
        <v>0</v>
      </c>
      <c r="W141" s="11">
        <f t="shared" si="132"/>
        <v>0</v>
      </c>
      <c r="X141" s="11">
        <f t="shared" si="132"/>
        <v>0</v>
      </c>
      <c r="Y141" s="333">
        <f t="shared" si="132"/>
        <v>0</v>
      </c>
      <c r="Z141" s="12">
        <f>SUM(P141:Y141)</f>
        <v>290</v>
      </c>
      <c r="AA141" s="12"/>
      <c r="AB141" s="332">
        <f t="shared" ref="AB141:AK141" si="133">SUM(AB138:AB140)</f>
        <v>31</v>
      </c>
      <c r="AC141" s="11">
        <f t="shared" si="133"/>
        <v>71</v>
      </c>
      <c r="AD141" s="11">
        <f t="shared" si="133"/>
        <v>0</v>
      </c>
      <c r="AE141" s="11">
        <f t="shared" si="133"/>
        <v>234</v>
      </c>
      <c r="AF141" s="11">
        <f t="shared" si="133"/>
        <v>0</v>
      </c>
      <c r="AG141" s="11">
        <f t="shared" si="133"/>
        <v>0</v>
      </c>
      <c r="AH141" s="11">
        <f t="shared" si="133"/>
        <v>0</v>
      </c>
      <c r="AI141" s="11">
        <f t="shared" si="133"/>
        <v>0</v>
      </c>
      <c r="AJ141" s="11">
        <f t="shared" si="133"/>
        <v>0</v>
      </c>
      <c r="AK141" s="333">
        <f t="shared" si="133"/>
        <v>0</v>
      </c>
      <c r="AL141" s="12">
        <f>SUM(AB141:AK141)</f>
        <v>336</v>
      </c>
      <c r="AM141" s="12"/>
      <c r="AN141" s="1082">
        <f t="shared" ref="AN141:AW141" si="134">SUM(AN138:AN140)</f>
        <v>13</v>
      </c>
      <c r="AO141" s="1083">
        <f t="shared" si="134"/>
        <v>59</v>
      </c>
      <c r="AP141" s="1083">
        <f t="shared" si="134"/>
        <v>0</v>
      </c>
      <c r="AQ141" s="1083">
        <f t="shared" si="134"/>
        <v>180</v>
      </c>
      <c r="AR141" s="1083">
        <f t="shared" si="134"/>
        <v>0</v>
      </c>
      <c r="AS141" s="1083">
        <f t="shared" si="134"/>
        <v>0</v>
      </c>
      <c r="AT141" s="1083">
        <f t="shared" si="134"/>
        <v>0</v>
      </c>
      <c r="AU141" s="1083">
        <f t="shared" si="134"/>
        <v>0</v>
      </c>
      <c r="AV141" s="1083">
        <f t="shared" si="134"/>
        <v>0</v>
      </c>
      <c r="AW141" s="1084">
        <f t="shared" si="134"/>
        <v>0</v>
      </c>
      <c r="AX141" s="1081">
        <f>SUM(AN141:AW141)</f>
        <v>252</v>
      </c>
      <c r="AZ141" s="1199">
        <f t="shared" ref="AZ141:BI141" si="135">SUM(AZ138:AZ140)</f>
        <v>23</v>
      </c>
      <c r="BA141" s="1200">
        <f t="shared" si="135"/>
        <v>37</v>
      </c>
      <c r="BB141" s="1200">
        <f t="shared" si="135"/>
        <v>0</v>
      </c>
      <c r="BC141" s="1200">
        <f t="shared" si="135"/>
        <v>183</v>
      </c>
      <c r="BD141" s="1200">
        <f t="shared" si="135"/>
        <v>0</v>
      </c>
      <c r="BE141" s="1200">
        <f t="shared" si="135"/>
        <v>0</v>
      </c>
      <c r="BF141" s="1200">
        <f t="shared" si="135"/>
        <v>0</v>
      </c>
      <c r="BG141" s="1200">
        <f t="shared" si="135"/>
        <v>0</v>
      </c>
      <c r="BH141" s="1200">
        <f t="shared" si="135"/>
        <v>0</v>
      </c>
      <c r="BI141" s="1201">
        <f t="shared" si="135"/>
        <v>0</v>
      </c>
      <c r="BJ141" s="1198">
        <f>SUM(AZ141:BI141)</f>
        <v>243</v>
      </c>
    </row>
    <row r="142" spans="1:76" ht="16" thickBot="1">
      <c r="A142" s="457"/>
      <c r="B142" s="413"/>
      <c r="C142" s="426"/>
      <c r="D142" s="330"/>
      <c r="E142" s="12"/>
      <c r="F142" s="12"/>
      <c r="G142" s="12"/>
      <c r="H142" s="12"/>
      <c r="I142" s="12"/>
      <c r="J142" s="12"/>
      <c r="K142" s="12"/>
      <c r="L142" s="12"/>
      <c r="M142" s="331"/>
      <c r="N142" s="12"/>
      <c r="O142" s="12"/>
      <c r="P142" s="330"/>
      <c r="Q142" s="12"/>
      <c r="R142" s="12"/>
      <c r="S142" s="12"/>
      <c r="T142" s="12"/>
      <c r="U142" s="12"/>
      <c r="V142" s="12"/>
      <c r="W142" s="12"/>
      <c r="X142" s="12"/>
      <c r="Y142" s="331"/>
      <c r="Z142" s="12"/>
      <c r="AA142" s="12"/>
      <c r="AB142" s="330"/>
      <c r="AC142" s="12"/>
      <c r="AD142" s="12"/>
      <c r="AE142" s="12"/>
      <c r="AF142" s="12"/>
      <c r="AG142" s="12"/>
      <c r="AH142" s="12"/>
      <c r="AI142" s="12"/>
      <c r="AJ142" s="12"/>
      <c r="AK142" s="331"/>
      <c r="AL142" s="12"/>
      <c r="AM142" s="12"/>
      <c r="AN142" s="1078"/>
      <c r="AO142" s="1079"/>
      <c r="AP142" s="1079"/>
      <c r="AQ142" s="1079"/>
      <c r="AR142" s="1079"/>
      <c r="AS142" s="1079"/>
      <c r="AT142" s="1079"/>
      <c r="AU142" s="1079"/>
      <c r="AV142" s="1079"/>
      <c r="AW142" s="1080"/>
      <c r="AX142" s="1081"/>
      <c r="AZ142" s="1195"/>
      <c r="BA142" s="1196"/>
      <c r="BB142" s="1196"/>
      <c r="BC142" s="1196"/>
      <c r="BD142" s="1196"/>
      <c r="BE142" s="1196"/>
      <c r="BF142" s="1196"/>
      <c r="BG142" s="1196"/>
      <c r="BH142" s="1196"/>
      <c r="BI142" s="1197"/>
      <c r="BJ142" s="1198"/>
    </row>
    <row r="143" spans="1:76">
      <c r="A143" s="1487" t="s">
        <v>271</v>
      </c>
      <c r="B143" s="274" t="s">
        <v>61</v>
      </c>
      <c r="C143" s="424" t="s">
        <v>92</v>
      </c>
      <c r="D143" s="12">
        <f>D138*'DATA - Awards Matrices'!$B$10</f>
        <v>0</v>
      </c>
      <c r="E143" s="12">
        <f>E138*'DATA - Awards Matrices'!$C$10</f>
        <v>130680</v>
      </c>
      <c r="F143" s="12">
        <f>F138*'DATA - Awards Matrices'!$D$10</f>
        <v>0</v>
      </c>
      <c r="G143" s="12">
        <f>G138*'DATA - Awards Matrices'!$E$10</f>
        <v>1749055</v>
      </c>
      <c r="H143" s="12">
        <f>H138*'DATA - Awards Matrices'!$F$10</f>
        <v>0</v>
      </c>
      <c r="I143" s="12">
        <f>I138*'DATA - Awards Matrices'!$G$10</f>
        <v>0</v>
      </c>
      <c r="J143" s="12">
        <f>J138*'DATA - Awards Matrices'!$H$10</f>
        <v>0</v>
      </c>
      <c r="K143" s="12">
        <f>K138*'DATA - Awards Matrices'!$I$10</f>
        <v>0</v>
      </c>
      <c r="L143" s="12">
        <f>L138*'DATA - Awards Matrices'!$J$10</f>
        <v>0</v>
      </c>
      <c r="M143" s="331">
        <f>M138*'DATA - Awards Matrices'!$K$10</f>
        <v>0</v>
      </c>
      <c r="N143" s="12"/>
      <c r="O143" s="12"/>
      <c r="P143" s="330">
        <f>P138*'DATA - Awards Matrices'!$B$10</f>
        <v>0</v>
      </c>
      <c r="Q143" s="12">
        <f>Q138*'DATA - Awards Matrices'!$C$10</f>
        <v>108900</v>
      </c>
      <c r="R143" s="12">
        <f>R138*'DATA - Awards Matrices'!$D$10</f>
        <v>0</v>
      </c>
      <c r="S143" s="12">
        <f>S138*'DATA - Awards Matrices'!$E$10</f>
        <v>2240525</v>
      </c>
      <c r="T143" s="12">
        <f>T138*'DATA - Awards Matrices'!$F$10</f>
        <v>0</v>
      </c>
      <c r="U143" s="12">
        <f>U138*'DATA - Awards Matrices'!$G$10</f>
        <v>0</v>
      </c>
      <c r="V143" s="12">
        <f>V138*'DATA - Awards Matrices'!$H$10</f>
        <v>0</v>
      </c>
      <c r="W143" s="12">
        <f>W138*'DATA - Awards Matrices'!$I$10</f>
        <v>0</v>
      </c>
      <c r="X143" s="12">
        <f>X138*'DATA - Awards Matrices'!$J$10</f>
        <v>0</v>
      </c>
      <c r="Y143" s="331">
        <f>Y138*'DATA - Awards Matrices'!$K$10</f>
        <v>0</v>
      </c>
      <c r="Z143" s="12"/>
      <c r="AA143" s="12"/>
      <c r="AB143" s="330">
        <f>AB138*'DATA - Awards Matrices'!$B$10</f>
        <v>0</v>
      </c>
      <c r="AC143" s="12">
        <f>AC138*'DATA - Awards Matrices'!$C$10</f>
        <v>188760</v>
      </c>
      <c r="AD143" s="12">
        <f>AD138*'DATA - Awards Matrices'!$D$10</f>
        <v>0</v>
      </c>
      <c r="AE143" s="12">
        <f>AE138*'DATA - Awards Matrices'!$E$10</f>
        <v>2616355</v>
      </c>
      <c r="AF143" s="12">
        <f>AF138*'DATA - Awards Matrices'!$F$10</f>
        <v>0</v>
      </c>
      <c r="AG143" s="12">
        <f>AG138*'DATA - Awards Matrices'!$G$10</f>
        <v>0</v>
      </c>
      <c r="AH143" s="12">
        <f>AH138*'DATA - Awards Matrices'!$H$10</f>
        <v>0</v>
      </c>
      <c r="AI143" s="12">
        <f>AI138*'DATA - Awards Matrices'!$I$10</f>
        <v>0</v>
      </c>
      <c r="AJ143" s="12">
        <f>AJ138*'DATA - Awards Matrices'!$J$10</f>
        <v>0</v>
      </c>
      <c r="AK143" s="331">
        <f>AK138*'DATA - Awards Matrices'!$K$10</f>
        <v>0</v>
      </c>
      <c r="AL143" s="12"/>
      <c r="AM143" s="12"/>
      <c r="AN143" s="1078">
        <f>AN138*'DATA - Awards Matrices'!$B$10</f>
        <v>0</v>
      </c>
      <c r="AO143" s="1079">
        <f>AO138*'DATA - Awards Matrices'!$C$10</f>
        <v>152460</v>
      </c>
      <c r="AP143" s="1079">
        <f>AP138*'DATA - Awards Matrices'!$D$10</f>
        <v>0</v>
      </c>
      <c r="AQ143" s="1079">
        <f>AQ138*'DATA - Awards Matrices'!$E$10</f>
        <v>1662325</v>
      </c>
      <c r="AR143" s="1079">
        <f>AR138*'DATA - Awards Matrices'!$F$10</f>
        <v>0</v>
      </c>
      <c r="AS143" s="1079">
        <f>AS138*'DATA - Awards Matrices'!$G$10</f>
        <v>0</v>
      </c>
      <c r="AT143" s="1079">
        <f>AT138*'DATA - Awards Matrices'!$H$10</f>
        <v>0</v>
      </c>
      <c r="AU143" s="1079">
        <f>AU138*'DATA - Awards Matrices'!$I$10</f>
        <v>0</v>
      </c>
      <c r="AV143" s="1079">
        <f>AV138*'DATA - Awards Matrices'!$J$10</f>
        <v>0</v>
      </c>
      <c r="AW143" s="1080">
        <f>AW138*'DATA - Awards Matrices'!$K$10</f>
        <v>0</v>
      </c>
      <c r="AX143" s="1081"/>
      <c r="AZ143" s="1195">
        <f>AZ138*'DATA - Awards Matrices'!$B$10</f>
        <v>0</v>
      </c>
      <c r="BA143" s="1196">
        <f>BA138*'DATA - Awards Matrices'!$C$10</f>
        <v>79860</v>
      </c>
      <c r="BB143" s="1196">
        <f>BB138*'DATA - Awards Matrices'!$D$10</f>
        <v>0</v>
      </c>
      <c r="BC143" s="1196">
        <f>BC138*'DATA - Awards Matrices'!$E$10</f>
        <v>1749055</v>
      </c>
      <c r="BD143" s="1196">
        <f>BD138*'DATA - Awards Matrices'!$F$10</f>
        <v>0</v>
      </c>
      <c r="BE143" s="1196">
        <f>BE138*'DATA - Awards Matrices'!$G$10</f>
        <v>0</v>
      </c>
      <c r="BF143" s="1196">
        <f>BF138*'DATA - Awards Matrices'!$H$10</f>
        <v>0</v>
      </c>
      <c r="BG143" s="1196">
        <f>BG138*'DATA - Awards Matrices'!$I$10</f>
        <v>0</v>
      </c>
      <c r="BH143" s="1196">
        <f>BH138*'DATA - Awards Matrices'!$J$10</f>
        <v>0</v>
      </c>
      <c r="BI143" s="1197">
        <f>BI138*'DATA - Awards Matrices'!$K$10</f>
        <v>0</v>
      </c>
      <c r="BJ143" s="1198"/>
    </row>
    <row r="144" spans="1:76">
      <c r="A144" s="1488"/>
      <c r="B144" s="1266" t="s">
        <v>61</v>
      </c>
      <c r="C144" s="425" t="s">
        <v>91</v>
      </c>
      <c r="D144" s="12">
        <f>D139*'DATA - Awards Matrices'!$B$11</f>
        <v>0</v>
      </c>
      <c r="E144" s="12">
        <f>E139*'DATA - Awards Matrices'!$C$11</f>
        <v>398126</v>
      </c>
      <c r="F144" s="12">
        <f>F139*'DATA - Awards Matrices'!$D$11</f>
        <v>0</v>
      </c>
      <c r="G144" s="12">
        <f>G139*'DATA - Awards Matrices'!$E$11</f>
        <v>458920</v>
      </c>
      <c r="H144" s="12">
        <f>H139*'DATA - Awards Matrices'!$F$11</f>
        <v>0</v>
      </c>
      <c r="I144" s="12">
        <f>I139*'DATA - Awards Matrices'!$G$11</f>
        <v>0</v>
      </c>
      <c r="J144" s="12">
        <f>J139*'DATA - Awards Matrices'!$H$11</f>
        <v>0</v>
      </c>
      <c r="K144" s="12">
        <f>K139*'DATA - Awards Matrices'!$I$11</f>
        <v>0</v>
      </c>
      <c r="L144" s="12">
        <f>L139*'DATA - Awards Matrices'!$J$11</f>
        <v>0</v>
      </c>
      <c r="M144" s="331">
        <f>M139*'DATA - Awards Matrices'!$K$11</f>
        <v>0</v>
      </c>
      <c r="N144" s="12"/>
      <c r="O144" s="12"/>
      <c r="P144" s="330">
        <f>P139*'DATA - Awards Matrices'!$B$11</f>
        <v>0</v>
      </c>
      <c r="Q144" s="12">
        <f>Q139*'DATA - Awards Matrices'!$C$11</f>
        <v>377172</v>
      </c>
      <c r="R144" s="12">
        <f>R139*'DATA - Awards Matrices'!$D$11</f>
        <v>0</v>
      </c>
      <c r="S144" s="12">
        <f>S139*'DATA - Awards Matrices'!$E$11</f>
        <v>375480</v>
      </c>
      <c r="T144" s="12">
        <f>T139*'DATA - Awards Matrices'!$F$11</f>
        <v>0</v>
      </c>
      <c r="U144" s="12">
        <f>U139*'DATA - Awards Matrices'!$G$11</f>
        <v>0</v>
      </c>
      <c r="V144" s="12">
        <f>V139*'DATA - Awards Matrices'!$H$11</f>
        <v>0</v>
      </c>
      <c r="W144" s="12">
        <f>W139*'DATA - Awards Matrices'!$I$11</f>
        <v>0</v>
      </c>
      <c r="X144" s="12">
        <f>X139*'DATA - Awards Matrices'!$J$11</f>
        <v>0</v>
      </c>
      <c r="Y144" s="331">
        <f>Y139*'DATA - Awards Matrices'!$K$11</f>
        <v>0</v>
      </c>
      <c r="Z144" s="12"/>
      <c r="AA144" s="12"/>
      <c r="AB144" s="330">
        <f>AB139*'DATA - Awards Matrices'!$B$11</f>
        <v>0</v>
      </c>
      <c r="AC144" s="12">
        <f>AC139*'DATA - Awards Matrices'!$C$11</f>
        <v>335264</v>
      </c>
      <c r="AD144" s="12">
        <f>AD139*'DATA - Awards Matrices'!$D$11</f>
        <v>0</v>
      </c>
      <c r="AE144" s="12">
        <f>AE139*'DATA - Awards Matrices'!$E$11</f>
        <v>667520</v>
      </c>
      <c r="AF144" s="12">
        <f>AF139*'DATA - Awards Matrices'!$F$11</f>
        <v>0</v>
      </c>
      <c r="AG144" s="12">
        <f>AG139*'DATA - Awards Matrices'!$G$11</f>
        <v>0</v>
      </c>
      <c r="AH144" s="12">
        <f>AH139*'DATA - Awards Matrices'!$H$11</f>
        <v>0</v>
      </c>
      <c r="AI144" s="12">
        <f>AI139*'DATA - Awards Matrices'!$I$11</f>
        <v>0</v>
      </c>
      <c r="AJ144" s="12">
        <f>AJ139*'DATA - Awards Matrices'!$J$11</f>
        <v>0</v>
      </c>
      <c r="AK144" s="331">
        <f>AK139*'DATA - Awards Matrices'!$K$11</f>
        <v>0</v>
      </c>
      <c r="AL144" s="12"/>
      <c r="AM144" s="12"/>
      <c r="AN144" s="1078">
        <f>AN139*'DATA - Awards Matrices'!$B$11</f>
        <v>0</v>
      </c>
      <c r="AO144" s="1079">
        <f>AO139*'DATA - Awards Matrices'!$C$11</f>
        <v>282879</v>
      </c>
      <c r="AP144" s="1079">
        <f>AP139*'DATA - Awards Matrices'!$D$11</f>
        <v>0</v>
      </c>
      <c r="AQ144" s="1079">
        <f>AQ139*'DATA - Awards Matrices'!$E$11</f>
        <v>500640</v>
      </c>
      <c r="AR144" s="1079">
        <f>AR139*'DATA - Awards Matrices'!$F$11</f>
        <v>0</v>
      </c>
      <c r="AS144" s="1079">
        <f>AS139*'DATA - Awards Matrices'!$G$11</f>
        <v>0</v>
      </c>
      <c r="AT144" s="1079">
        <f>AT139*'DATA - Awards Matrices'!$H$11</f>
        <v>0</v>
      </c>
      <c r="AU144" s="1079">
        <f>AU139*'DATA - Awards Matrices'!$I$11</f>
        <v>0</v>
      </c>
      <c r="AV144" s="1079">
        <f>AV139*'DATA - Awards Matrices'!$J$11</f>
        <v>0</v>
      </c>
      <c r="AW144" s="1080">
        <f>AW139*'DATA - Awards Matrices'!$K$11</f>
        <v>0</v>
      </c>
      <c r="AX144" s="1081"/>
      <c r="AZ144" s="1195">
        <f>AZ139*'DATA - Awards Matrices'!$B$11</f>
        <v>0</v>
      </c>
      <c r="BA144" s="1196">
        <f>BA139*'DATA - Awards Matrices'!$C$11</f>
        <v>178109</v>
      </c>
      <c r="BB144" s="1196">
        <f>BB139*'DATA - Awards Matrices'!$D$11</f>
        <v>0</v>
      </c>
      <c r="BC144" s="1196">
        <f>BC139*'DATA - Awards Matrices'!$E$11</f>
        <v>479780</v>
      </c>
      <c r="BD144" s="1196">
        <f>BD139*'DATA - Awards Matrices'!$F$11</f>
        <v>0</v>
      </c>
      <c r="BE144" s="1196">
        <f>BE139*'DATA - Awards Matrices'!$G$11</f>
        <v>0</v>
      </c>
      <c r="BF144" s="1196">
        <f>BF139*'DATA - Awards Matrices'!$H$11</f>
        <v>0</v>
      </c>
      <c r="BG144" s="1196">
        <f>BG139*'DATA - Awards Matrices'!$I$11</f>
        <v>0</v>
      </c>
      <c r="BH144" s="1196">
        <f>BH139*'DATA - Awards Matrices'!$J$11</f>
        <v>0</v>
      </c>
      <c r="BI144" s="1197">
        <f>BI139*'DATA - Awards Matrices'!$K$11</f>
        <v>0</v>
      </c>
      <c r="BJ144" s="1198"/>
    </row>
    <row r="145" spans="1:79" ht="16" thickBot="1">
      <c r="A145" s="1489"/>
      <c r="B145" s="413" t="s">
        <v>61</v>
      </c>
      <c r="C145" s="426" t="s">
        <v>90</v>
      </c>
      <c r="D145" s="12">
        <f>D140*'DATA - Awards Matrices'!$B$12</f>
        <v>0</v>
      </c>
      <c r="E145" s="12">
        <f>E140*'DATA - Awards Matrices'!$C$12</f>
        <v>153540</v>
      </c>
      <c r="F145" s="12">
        <f>F140*'DATA - Awards Matrices'!$D$12</f>
        <v>0</v>
      </c>
      <c r="G145" s="12">
        <f>G140*'DATA - Awards Matrices'!$E$12</f>
        <v>1283940</v>
      </c>
      <c r="H145" s="12">
        <f>H140*'DATA - Awards Matrices'!$F$12</f>
        <v>0</v>
      </c>
      <c r="I145" s="12">
        <f>I140*'DATA - Awards Matrices'!$G$12</f>
        <v>0</v>
      </c>
      <c r="J145" s="12">
        <f>J140*'DATA - Awards Matrices'!$H$12</f>
        <v>0</v>
      </c>
      <c r="K145" s="12">
        <f>K140*'DATA - Awards Matrices'!$I$12</f>
        <v>0</v>
      </c>
      <c r="L145" s="12">
        <f>L140*'DATA - Awards Matrices'!$J$12</f>
        <v>0</v>
      </c>
      <c r="M145" s="331">
        <f>M140*'DATA - Awards Matrices'!$K$12</f>
        <v>0</v>
      </c>
      <c r="N145" s="12" t="s">
        <v>277</v>
      </c>
      <c r="O145" s="12"/>
      <c r="P145" s="330">
        <f>P140*'DATA - Awards Matrices'!$B$12</f>
        <v>335008</v>
      </c>
      <c r="Q145" s="12">
        <f>Q140*'DATA - Awards Matrices'!$C$12</f>
        <v>92124</v>
      </c>
      <c r="R145" s="12">
        <f>R140*'DATA - Awards Matrices'!$D$12</f>
        <v>0</v>
      </c>
      <c r="S145" s="12">
        <f>S140*'DATA - Awards Matrices'!$E$12</f>
        <v>855960</v>
      </c>
      <c r="T145" s="12">
        <f>T140*'DATA - Awards Matrices'!$F$12</f>
        <v>0</v>
      </c>
      <c r="U145" s="12">
        <f>U140*'DATA - Awards Matrices'!$G$12</f>
        <v>0</v>
      </c>
      <c r="V145" s="12">
        <f>V140*'DATA - Awards Matrices'!$H$12</f>
        <v>0</v>
      </c>
      <c r="W145" s="12">
        <f>W140*'DATA - Awards Matrices'!$I$12</f>
        <v>0</v>
      </c>
      <c r="X145" s="12">
        <f>X140*'DATA - Awards Matrices'!$J$12</f>
        <v>0</v>
      </c>
      <c r="Y145" s="331">
        <f>Y140*'DATA - Awards Matrices'!$K$12</f>
        <v>0</v>
      </c>
      <c r="Z145" s="12" t="s">
        <v>277</v>
      </c>
      <c r="AA145" s="12"/>
      <c r="AB145" s="330">
        <f>AB140*'DATA - Awards Matrices'!$B$12</f>
        <v>324539</v>
      </c>
      <c r="AC145" s="12">
        <f>AC140*'DATA - Awards Matrices'!$C$12</f>
        <v>199602</v>
      </c>
      <c r="AD145" s="12">
        <f>AD140*'DATA - Awards Matrices'!$D$12</f>
        <v>0</v>
      </c>
      <c r="AE145" s="12">
        <f>AE140*'DATA - Awards Matrices'!$E$12</f>
        <v>641970</v>
      </c>
      <c r="AF145" s="12">
        <f>AF140*'DATA - Awards Matrices'!$F$12</f>
        <v>0</v>
      </c>
      <c r="AG145" s="12">
        <f>AG140*'DATA - Awards Matrices'!$G$12</f>
        <v>0</v>
      </c>
      <c r="AH145" s="12">
        <f>AH140*'DATA - Awards Matrices'!$H$12</f>
        <v>0</v>
      </c>
      <c r="AI145" s="12">
        <f>AI140*'DATA - Awards Matrices'!$I$12</f>
        <v>0</v>
      </c>
      <c r="AJ145" s="12">
        <f>AJ140*'DATA - Awards Matrices'!$J$12</f>
        <v>0</v>
      </c>
      <c r="AK145" s="331">
        <f>AK140*'DATA - Awards Matrices'!$K$12</f>
        <v>0</v>
      </c>
      <c r="AL145" s="12" t="s">
        <v>277</v>
      </c>
      <c r="AM145" s="12"/>
      <c r="AN145" s="1078">
        <f>AN140*'DATA - Awards Matrices'!$B$12</f>
        <v>136097</v>
      </c>
      <c r="AO145" s="1079">
        <f>AO140*'DATA - Awards Matrices'!$C$12</f>
        <v>168894</v>
      </c>
      <c r="AP145" s="1079">
        <f>AP140*'DATA - Awards Matrices'!$D$12</f>
        <v>0</v>
      </c>
      <c r="AQ145" s="1079">
        <f>AQ140*'DATA - Awards Matrices'!$E$12</f>
        <v>1253370</v>
      </c>
      <c r="AR145" s="1079">
        <f>AR140*'DATA - Awards Matrices'!$F$12</f>
        <v>0</v>
      </c>
      <c r="AS145" s="1079">
        <f>AS140*'DATA - Awards Matrices'!$G$12</f>
        <v>0</v>
      </c>
      <c r="AT145" s="1079">
        <f>AT140*'DATA - Awards Matrices'!$H$12</f>
        <v>0</v>
      </c>
      <c r="AU145" s="1079">
        <f>AU140*'DATA - Awards Matrices'!$I$12</f>
        <v>0</v>
      </c>
      <c r="AV145" s="1079">
        <f>AV140*'DATA - Awards Matrices'!$J$12</f>
        <v>0</v>
      </c>
      <c r="AW145" s="1080">
        <f>AW140*'DATA - Awards Matrices'!$K$12</f>
        <v>0</v>
      </c>
      <c r="AX145" s="1081" t="s">
        <v>277</v>
      </c>
      <c r="AZ145" s="1195">
        <f>AZ140*'DATA - Awards Matrices'!$B$12</f>
        <v>240787</v>
      </c>
      <c r="BA145" s="1196">
        <f>BA140*'DATA - Awards Matrices'!$C$12</f>
        <v>138186</v>
      </c>
      <c r="BB145" s="1196">
        <f>BB140*'DATA - Awards Matrices'!$D$12</f>
        <v>0</v>
      </c>
      <c r="BC145" s="1196">
        <f>BC140*'DATA - Awards Matrices'!$E$12</f>
        <v>1192230</v>
      </c>
      <c r="BD145" s="1196">
        <f>BD140*'DATA - Awards Matrices'!$F$12</f>
        <v>0</v>
      </c>
      <c r="BE145" s="1196">
        <f>BE140*'DATA - Awards Matrices'!$G$12</f>
        <v>0</v>
      </c>
      <c r="BF145" s="1196">
        <f>BF140*'DATA - Awards Matrices'!$H$12</f>
        <v>0</v>
      </c>
      <c r="BG145" s="1196">
        <f>BG140*'DATA - Awards Matrices'!$I$12</f>
        <v>0</v>
      </c>
      <c r="BH145" s="1196">
        <f>BH140*'DATA - Awards Matrices'!$J$12</f>
        <v>0</v>
      </c>
      <c r="BI145" s="1197">
        <f>BI140*'DATA - Awards Matrices'!$K$12</f>
        <v>0</v>
      </c>
      <c r="BJ145" s="1198" t="s">
        <v>277</v>
      </c>
    </row>
    <row r="146" spans="1:79" ht="33" thickBot="1">
      <c r="A146" s="455" t="s">
        <v>272</v>
      </c>
      <c r="B146" s="413" t="str">
        <f>B140</f>
        <v>UNM-GA</v>
      </c>
      <c r="C146" s="414"/>
      <c r="D146" s="334">
        <f t="shared" ref="D146:M146" si="136">SUM(D143:D145)</f>
        <v>0</v>
      </c>
      <c r="E146" s="335">
        <f t="shared" si="136"/>
        <v>682346</v>
      </c>
      <c r="F146" s="335">
        <f t="shared" si="136"/>
        <v>0</v>
      </c>
      <c r="G146" s="335">
        <f t="shared" si="136"/>
        <v>3491915</v>
      </c>
      <c r="H146" s="335">
        <f t="shared" si="136"/>
        <v>0</v>
      </c>
      <c r="I146" s="335">
        <f t="shared" si="136"/>
        <v>0</v>
      </c>
      <c r="J146" s="335">
        <f t="shared" si="136"/>
        <v>0</v>
      </c>
      <c r="K146" s="335">
        <f t="shared" si="136"/>
        <v>0</v>
      </c>
      <c r="L146" s="335">
        <f t="shared" si="136"/>
        <v>0</v>
      </c>
      <c r="M146" s="336">
        <f t="shared" si="136"/>
        <v>0</v>
      </c>
      <c r="N146" s="415">
        <f>SUM(D146:M146)/'DATA - Awards Matrices'!$L$17</f>
        <v>1033.7190758029767</v>
      </c>
      <c r="O146" s="415"/>
      <c r="P146" s="334">
        <f t="shared" ref="P146:Y146" si="137">SUM(P143:P145)</f>
        <v>335008</v>
      </c>
      <c r="Q146" s="335">
        <f t="shared" si="137"/>
        <v>578196</v>
      </c>
      <c r="R146" s="335">
        <f t="shared" si="137"/>
        <v>0</v>
      </c>
      <c r="S146" s="335">
        <f t="shared" si="137"/>
        <v>3471965</v>
      </c>
      <c r="T146" s="335">
        <f t="shared" si="137"/>
        <v>0</v>
      </c>
      <c r="U146" s="335">
        <f t="shared" si="137"/>
        <v>0</v>
      </c>
      <c r="V146" s="335">
        <f t="shared" si="137"/>
        <v>0</v>
      </c>
      <c r="W146" s="335">
        <f t="shared" si="137"/>
        <v>0</v>
      </c>
      <c r="X146" s="335">
        <f t="shared" si="137"/>
        <v>0</v>
      </c>
      <c r="Y146" s="336">
        <f t="shared" si="137"/>
        <v>0</v>
      </c>
      <c r="Z146" s="415">
        <f>SUM(P146:Y146)/'DATA - Awards Matrices'!$L$17</f>
        <v>1085.9485896832668</v>
      </c>
      <c r="AA146" s="415"/>
      <c r="AB146" s="334">
        <f t="shared" ref="AB146:AK146" si="138">SUM(AB143:AB145)</f>
        <v>324539</v>
      </c>
      <c r="AC146" s="335">
        <f t="shared" si="138"/>
        <v>723626</v>
      </c>
      <c r="AD146" s="335">
        <f t="shared" si="138"/>
        <v>0</v>
      </c>
      <c r="AE146" s="335">
        <f t="shared" si="138"/>
        <v>3925845</v>
      </c>
      <c r="AF146" s="335">
        <f t="shared" si="138"/>
        <v>0</v>
      </c>
      <c r="AG146" s="335">
        <f t="shared" si="138"/>
        <v>0</v>
      </c>
      <c r="AH146" s="335">
        <f t="shared" si="138"/>
        <v>0</v>
      </c>
      <c r="AI146" s="335">
        <f t="shared" si="138"/>
        <v>0</v>
      </c>
      <c r="AJ146" s="335">
        <f t="shared" si="138"/>
        <v>0</v>
      </c>
      <c r="AK146" s="336">
        <f t="shared" si="138"/>
        <v>0</v>
      </c>
      <c r="AL146" s="415">
        <f>SUM(AB146:AK146)/'DATA - Awards Matrices'!$L$17</f>
        <v>1231.7698917807879</v>
      </c>
      <c r="AM146" s="415"/>
      <c r="AN146" s="1085">
        <f t="shared" ref="AN146:AW146" si="139">SUM(AN143:AN145)</f>
        <v>136097</v>
      </c>
      <c r="AO146" s="1086">
        <f t="shared" si="139"/>
        <v>604233</v>
      </c>
      <c r="AP146" s="1086">
        <f t="shared" si="139"/>
        <v>0</v>
      </c>
      <c r="AQ146" s="1086">
        <f t="shared" si="139"/>
        <v>3416335</v>
      </c>
      <c r="AR146" s="1086">
        <f t="shared" si="139"/>
        <v>0</v>
      </c>
      <c r="AS146" s="1086">
        <f t="shared" si="139"/>
        <v>0</v>
      </c>
      <c r="AT146" s="1086">
        <f t="shared" si="139"/>
        <v>0</v>
      </c>
      <c r="AU146" s="1086">
        <f t="shared" si="139"/>
        <v>0</v>
      </c>
      <c r="AV146" s="1086">
        <f t="shared" si="139"/>
        <v>0</v>
      </c>
      <c r="AW146" s="1087">
        <f t="shared" si="139"/>
        <v>0</v>
      </c>
      <c r="AX146" s="1088">
        <f>SUM(AN146:AW146)/'DATA - Awards Matrices'!$L$17</f>
        <v>1029.3615809415319</v>
      </c>
      <c r="AZ146" s="1202">
        <f t="shared" ref="AZ146:BI146" si="140">SUM(AZ143:AZ145)</f>
        <v>240787</v>
      </c>
      <c r="BA146" s="1203">
        <f t="shared" si="140"/>
        <v>396155</v>
      </c>
      <c r="BB146" s="1203">
        <f t="shared" si="140"/>
        <v>0</v>
      </c>
      <c r="BC146" s="1203">
        <f t="shared" si="140"/>
        <v>3421065</v>
      </c>
      <c r="BD146" s="1203">
        <f t="shared" si="140"/>
        <v>0</v>
      </c>
      <c r="BE146" s="1203">
        <f t="shared" si="140"/>
        <v>0</v>
      </c>
      <c r="BF146" s="1203">
        <f t="shared" si="140"/>
        <v>0</v>
      </c>
      <c r="BG146" s="1203">
        <f t="shared" si="140"/>
        <v>0</v>
      </c>
      <c r="BH146" s="1203">
        <f t="shared" si="140"/>
        <v>0</v>
      </c>
      <c r="BI146" s="1204">
        <f t="shared" si="140"/>
        <v>0</v>
      </c>
      <c r="BJ146" s="1205">
        <f>SUM(AZ146:BI146)/'DATA - Awards Matrices'!$L$17</f>
        <v>1004.9297937148659</v>
      </c>
      <c r="BO146" s="1329">
        <f>SUM(P146:Y146)</f>
        <v>4385169</v>
      </c>
      <c r="BP146" s="1329">
        <f>SUM(AB146:AK146)</f>
        <v>4974010</v>
      </c>
      <c r="BQ146" s="1330">
        <f>SUM(AN146:AW146)</f>
        <v>4156665</v>
      </c>
      <c r="BR146" s="1329">
        <f>SUM(AZ146:BI146)</f>
        <v>4058007</v>
      </c>
      <c r="BS146" s="1329">
        <f>AVERAGE(BO146:BQ146)</f>
        <v>4505281.333333333</v>
      </c>
      <c r="BT146" s="1330">
        <f>AVERAGE(BP146:BR146)</f>
        <v>4396227.333333333</v>
      </c>
    </row>
    <row r="147" spans="1:79" ht="57.75" customHeight="1" thickBot="1">
      <c r="A147" s="428"/>
      <c r="B147" s="429"/>
      <c r="C147" s="430"/>
      <c r="D147" s="431"/>
      <c r="E147" s="432"/>
      <c r="F147" s="432"/>
      <c r="G147" s="432"/>
      <c r="H147" s="432"/>
      <c r="I147" s="432"/>
      <c r="J147" s="432"/>
      <c r="K147" s="432"/>
      <c r="L147" s="432"/>
      <c r="M147" s="433"/>
      <c r="N147" s="434"/>
      <c r="O147" s="434"/>
      <c r="P147" s="431"/>
      <c r="Q147" s="432"/>
      <c r="R147" s="432"/>
      <c r="S147" s="432"/>
      <c r="T147" s="432"/>
      <c r="U147" s="432"/>
      <c r="V147" s="432"/>
      <c r="W147" s="432"/>
      <c r="X147" s="432"/>
      <c r="Y147" s="433"/>
      <c r="Z147" s="434"/>
      <c r="AA147" s="434"/>
      <c r="AB147" s="431"/>
      <c r="AC147" s="432"/>
      <c r="AD147" s="432"/>
      <c r="AE147" s="432"/>
      <c r="AF147" s="432"/>
      <c r="AG147" s="432"/>
      <c r="AH147" s="432"/>
      <c r="AI147" s="432"/>
      <c r="AJ147" s="432"/>
      <c r="AK147" s="433"/>
      <c r="AL147" s="434"/>
      <c r="AM147" s="434"/>
      <c r="AN147" s="1089"/>
      <c r="AO147" s="1090"/>
      <c r="AP147" s="1090"/>
      <c r="AQ147" s="1090"/>
      <c r="AR147" s="1090"/>
      <c r="AS147" s="1090"/>
      <c r="AT147" s="1090"/>
      <c r="AU147" s="1090"/>
      <c r="AV147" s="1090"/>
      <c r="AW147" s="1091"/>
      <c r="AX147" s="1092"/>
      <c r="AZ147" s="1206"/>
      <c r="BA147" s="1207"/>
      <c r="BB147" s="1207"/>
      <c r="BC147" s="1207"/>
      <c r="BD147" s="1207"/>
      <c r="BE147" s="1207"/>
      <c r="BF147" s="1207"/>
      <c r="BG147" s="1207"/>
      <c r="BH147" s="1207"/>
      <c r="BI147" s="1208"/>
      <c r="BJ147" s="1209"/>
    </row>
    <row r="148" spans="1:79" ht="15" customHeight="1">
      <c r="A148" s="1487" t="s">
        <v>270</v>
      </c>
      <c r="B148" s="274" t="str">
        <f>'RAW DATA-Awards'!B49</f>
        <v>UNM-LA</v>
      </c>
      <c r="C148" s="329" t="str">
        <f>'RAW DATA-Awards'!C49</f>
        <v>1</v>
      </c>
      <c r="D148" s="407">
        <f>'RAW DATA-Awards'!D49</f>
        <v>0</v>
      </c>
      <c r="E148" s="408">
        <f>'RAW DATA-Awards'!E49</f>
        <v>2</v>
      </c>
      <c r="F148" s="408">
        <f>'RAW DATA-Awards'!F49</f>
        <v>0</v>
      </c>
      <c r="G148" s="408">
        <f>'RAW DATA-Awards'!G49</f>
        <v>48</v>
      </c>
      <c r="H148" s="408">
        <f>'RAW DATA-Awards'!H49</f>
        <v>0</v>
      </c>
      <c r="I148" s="408">
        <f>'RAW DATA-Awards'!I49</f>
        <v>0</v>
      </c>
      <c r="J148" s="408">
        <f>'RAW DATA-Awards'!J49</f>
        <v>0</v>
      </c>
      <c r="K148" s="408">
        <f>'RAW DATA-Awards'!K49</f>
        <v>0</v>
      </c>
      <c r="L148" s="408">
        <f>'RAW DATA-Awards'!L49</f>
        <v>0</v>
      </c>
      <c r="M148" s="409">
        <f>'RAW DATA-Awards'!M49</f>
        <v>0</v>
      </c>
      <c r="N148" s="408"/>
      <c r="O148" s="408"/>
      <c r="P148" s="407">
        <f>'RAW DATA-Awards'!N49</f>
        <v>0</v>
      </c>
      <c r="Q148" s="408">
        <f>'RAW DATA-Awards'!O49</f>
        <v>2</v>
      </c>
      <c r="R148" s="408">
        <f>'RAW DATA-Awards'!P49</f>
        <v>0</v>
      </c>
      <c r="S148" s="408">
        <f>'RAW DATA-Awards'!Q49</f>
        <v>46</v>
      </c>
      <c r="T148" s="408">
        <f>'RAW DATA-Awards'!R49</f>
        <v>0</v>
      </c>
      <c r="U148" s="408">
        <f>'RAW DATA-Awards'!S49</f>
        <v>0</v>
      </c>
      <c r="V148" s="408">
        <f>'RAW DATA-Awards'!T49</f>
        <v>0</v>
      </c>
      <c r="W148" s="408">
        <f>'RAW DATA-Awards'!U49</f>
        <v>0</v>
      </c>
      <c r="X148" s="408">
        <f>'RAW DATA-Awards'!V49</f>
        <v>0</v>
      </c>
      <c r="Y148" s="409">
        <f>'RAW DATA-Awards'!W49</f>
        <v>0</v>
      </c>
      <c r="Z148" s="408"/>
      <c r="AA148" s="408"/>
      <c r="AB148" s="407">
        <f>'RAW DATA-Awards'!X49</f>
        <v>0</v>
      </c>
      <c r="AC148" s="408">
        <f>'RAW DATA-Awards'!Y49</f>
        <v>1</v>
      </c>
      <c r="AD148" s="408">
        <f>'RAW DATA-Awards'!Z49</f>
        <v>0</v>
      </c>
      <c r="AE148" s="408">
        <f>'RAW DATA-Awards'!AA49</f>
        <v>48</v>
      </c>
      <c r="AF148" s="408">
        <f>'RAW DATA-Awards'!AB49</f>
        <v>0</v>
      </c>
      <c r="AG148" s="408">
        <f>'RAW DATA-Awards'!AC49</f>
        <v>0</v>
      </c>
      <c r="AH148" s="408">
        <f>'RAW DATA-Awards'!AD49</f>
        <v>0</v>
      </c>
      <c r="AI148" s="408">
        <f>'RAW DATA-Awards'!AE49</f>
        <v>0</v>
      </c>
      <c r="AJ148" s="408">
        <f>'RAW DATA-Awards'!AF49</f>
        <v>0</v>
      </c>
      <c r="AK148" s="409">
        <f>'RAW DATA-Awards'!AG49</f>
        <v>0</v>
      </c>
      <c r="AL148" s="408"/>
      <c r="AM148" s="408"/>
      <c r="AN148" s="1074">
        <f>'RAW DATA-Awards'!AH49</f>
        <v>0</v>
      </c>
      <c r="AO148" s="1075">
        <f>'RAW DATA-Awards'!AI49</f>
        <v>0</v>
      </c>
      <c r="AP148" s="1075">
        <f>'RAW DATA-Awards'!AJ49</f>
        <v>0</v>
      </c>
      <c r="AQ148" s="1075">
        <f>'RAW DATA-Awards'!AK49</f>
        <v>26</v>
      </c>
      <c r="AR148" s="1075">
        <f>'RAW DATA-Awards'!AL49</f>
        <v>0</v>
      </c>
      <c r="AS148" s="1075">
        <f>'RAW DATA-Awards'!AM49</f>
        <v>0</v>
      </c>
      <c r="AT148" s="1075">
        <f>'RAW DATA-Awards'!AN49</f>
        <v>0</v>
      </c>
      <c r="AU148" s="1075">
        <f>'RAW DATA-Awards'!AO49</f>
        <v>0</v>
      </c>
      <c r="AV148" s="1075">
        <f>'RAW DATA-Awards'!AP49</f>
        <v>0</v>
      </c>
      <c r="AW148" s="1076">
        <f>'RAW DATA-Awards'!AQ49</f>
        <v>0</v>
      </c>
      <c r="AX148" s="1077"/>
      <c r="AZ148" s="1191">
        <f>'RAW DATA-Awards'!AR49</f>
        <v>0</v>
      </c>
      <c r="BA148" s="1192">
        <f>'RAW DATA-Awards'!AS49</f>
        <v>0</v>
      </c>
      <c r="BB148" s="1192">
        <f>'RAW DATA-Awards'!AT49</f>
        <v>0</v>
      </c>
      <c r="BC148" s="1192">
        <f>'RAW DATA-Awards'!AU49</f>
        <v>39</v>
      </c>
      <c r="BD148" s="1192">
        <f>'RAW DATA-Awards'!AV49</f>
        <v>0</v>
      </c>
      <c r="BE148" s="1192">
        <f>'RAW DATA-Awards'!AW49</f>
        <v>0</v>
      </c>
      <c r="BF148" s="1192">
        <f>'RAW DATA-Awards'!AX49</f>
        <v>0</v>
      </c>
      <c r="BG148" s="1192">
        <f>'RAW DATA-Awards'!AY49</f>
        <v>0</v>
      </c>
      <c r="BH148" s="1192">
        <f>'RAW DATA-Awards'!AZ49</f>
        <v>0</v>
      </c>
      <c r="BI148" s="1193">
        <f>'RAW DATA-Awards'!BA49</f>
        <v>0</v>
      </c>
      <c r="BJ148" s="1194"/>
      <c r="BO148" s="1328">
        <f>AZ148*'DATA - Awards Matrices'!B$10</f>
        <v>0</v>
      </c>
      <c r="BP148" s="1328">
        <f>BA148*'DATA - Awards Matrices'!C$10</f>
        <v>0</v>
      </c>
      <c r="BQ148" s="1328">
        <f>BB148*'DATA - Awards Matrices'!D$10</f>
        <v>0</v>
      </c>
      <c r="BR148" s="1328">
        <f>BC148*'DATA - Awards Matrices'!E$10</f>
        <v>563745</v>
      </c>
      <c r="BS148" s="1328">
        <f>BD148*'DATA - Awards Matrices'!F$10</f>
        <v>0</v>
      </c>
      <c r="BT148" s="1328">
        <f>BE148*'DATA - Awards Matrices'!G$10</f>
        <v>0</v>
      </c>
      <c r="BU148" s="1328">
        <f>BF148*'DATA - Awards Matrices'!H$10</f>
        <v>0</v>
      </c>
      <c r="BV148" s="1328">
        <f>BG148*'DATA - Awards Matrices'!I$10</f>
        <v>0</v>
      </c>
      <c r="BW148" s="1328">
        <f>BH148*'DATA - Awards Matrices'!J$10</f>
        <v>0</v>
      </c>
      <c r="BX148" s="1328">
        <f>BI148*'DATA - Awards Matrices'!K$10</f>
        <v>0</v>
      </c>
    </row>
    <row r="149" spans="1:79">
      <c r="A149" s="1488"/>
      <c r="B149" s="1266" t="str">
        <f>'RAW DATA-Awards'!B50</f>
        <v>UNM-LA</v>
      </c>
      <c r="C149" s="411" t="str">
        <f>'RAW DATA-Awards'!C50</f>
        <v>2</v>
      </c>
      <c r="D149" s="330">
        <f>'RAW DATA-Awards'!D50</f>
        <v>0</v>
      </c>
      <c r="E149" s="12">
        <f>'RAW DATA-Awards'!E50</f>
        <v>0</v>
      </c>
      <c r="F149" s="12">
        <f>'RAW DATA-Awards'!F50</f>
        <v>0</v>
      </c>
      <c r="G149" s="12">
        <f>'RAW DATA-Awards'!G50</f>
        <v>12</v>
      </c>
      <c r="H149" s="12">
        <f>'RAW DATA-Awards'!H50</f>
        <v>0</v>
      </c>
      <c r="I149" s="12">
        <f>'RAW DATA-Awards'!I50</f>
        <v>0</v>
      </c>
      <c r="J149" s="12">
        <f>'RAW DATA-Awards'!J50</f>
        <v>0</v>
      </c>
      <c r="K149" s="12">
        <f>'RAW DATA-Awards'!K50</f>
        <v>0</v>
      </c>
      <c r="L149" s="12">
        <f>'RAW DATA-Awards'!L50</f>
        <v>0</v>
      </c>
      <c r="M149" s="331">
        <f>'RAW DATA-Awards'!M50</f>
        <v>0</v>
      </c>
      <c r="N149" s="12"/>
      <c r="O149" s="12"/>
      <c r="P149" s="330">
        <f>'RAW DATA-Awards'!N50</f>
        <v>0</v>
      </c>
      <c r="Q149" s="12">
        <f>'RAW DATA-Awards'!O50</f>
        <v>0</v>
      </c>
      <c r="R149" s="12">
        <f>'RAW DATA-Awards'!P50</f>
        <v>0</v>
      </c>
      <c r="S149" s="12">
        <f>'RAW DATA-Awards'!Q50</f>
        <v>22</v>
      </c>
      <c r="T149" s="12">
        <f>'RAW DATA-Awards'!R50</f>
        <v>0</v>
      </c>
      <c r="U149" s="12">
        <f>'RAW DATA-Awards'!S50</f>
        <v>0</v>
      </c>
      <c r="V149" s="12">
        <f>'RAW DATA-Awards'!T50</f>
        <v>0</v>
      </c>
      <c r="W149" s="12">
        <f>'RAW DATA-Awards'!U50</f>
        <v>0</v>
      </c>
      <c r="X149" s="12">
        <f>'RAW DATA-Awards'!V50</f>
        <v>0</v>
      </c>
      <c r="Y149" s="331">
        <f>'RAW DATA-Awards'!W50</f>
        <v>0</v>
      </c>
      <c r="Z149" s="12"/>
      <c r="AA149" s="12"/>
      <c r="AB149" s="330">
        <f>'RAW DATA-Awards'!X50</f>
        <v>0</v>
      </c>
      <c r="AC149" s="12">
        <f>'RAW DATA-Awards'!Y50</f>
        <v>1</v>
      </c>
      <c r="AD149" s="12">
        <f>'RAW DATA-Awards'!Z50</f>
        <v>0</v>
      </c>
      <c r="AE149" s="12">
        <f>'RAW DATA-Awards'!AA50</f>
        <v>13</v>
      </c>
      <c r="AF149" s="12">
        <f>'RAW DATA-Awards'!AB50</f>
        <v>0</v>
      </c>
      <c r="AG149" s="12">
        <f>'RAW DATA-Awards'!AC50</f>
        <v>0</v>
      </c>
      <c r="AH149" s="12">
        <f>'RAW DATA-Awards'!AD50</f>
        <v>0</v>
      </c>
      <c r="AI149" s="12">
        <f>'RAW DATA-Awards'!AE50</f>
        <v>0</v>
      </c>
      <c r="AJ149" s="12">
        <f>'RAW DATA-Awards'!AF50</f>
        <v>0</v>
      </c>
      <c r="AK149" s="331">
        <f>'RAW DATA-Awards'!AG50</f>
        <v>0</v>
      </c>
      <c r="AL149" s="12"/>
      <c r="AM149" s="12"/>
      <c r="AN149" s="1078">
        <f>'RAW DATA-Awards'!AH50</f>
        <v>17</v>
      </c>
      <c r="AO149" s="1079">
        <f>'RAW DATA-Awards'!AI50</f>
        <v>1</v>
      </c>
      <c r="AP149" s="1079">
        <f>'RAW DATA-Awards'!AJ50</f>
        <v>0</v>
      </c>
      <c r="AQ149" s="1079">
        <f>'RAW DATA-Awards'!AK50</f>
        <v>13</v>
      </c>
      <c r="AR149" s="1079">
        <f>'RAW DATA-Awards'!AL50</f>
        <v>0</v>
      </c>
      <c r="AS149" s="1079">
        <f>'RAW DATA-Awards'!AM50</f>
        <v>0</v>
      </c>
      <c r="AT149" s="1079">
        <f>'RAW DATA-Awards'!AN50</f>
        <v>0</v>
      </c>
      <c r="AU149" s="1079">
        <f>'RAW DATA-Awards'!AO50</f>
        <v>0</v>
      </c>
      <c r="AV149" s="1079">
        <f>'RAW DATA-Awards'!AP50</f>
        <v>0</v>
      </c>
      <c r="AW149" s="1080">
        <f>'RAW DATA-Awards'!AQ50</f>
        <v>0</v>
      </c>
      <c r="AX149" s="1081"/>
      <c r="AZ149" s="1195">
        <f>'RAW DATA-Awards'!AR50</f>
        <v>0</v>
      </c>
      <c r="BA149" s="1196">
        <f>'RAW DATA-Awards'!AS50</f>
        <v>0</v>
      </c>
      <c r="BB149" s="1196">
        <f>'RAW DATA-Awards'!AT50</f>
        <v>0</v>
      </c>
      <c r="BC149" s="1196">
        <f>'RAW DATA-Awards'!AU50</f>
        <v>10</v>
      </c>
      <c r="BD149" s="1196">
        <f>'RAW DATA-Awards'!AV50</f>
        <v>0</v>
      </c>
      <c r="BE149" s="1196">
        <f>'RAW DATA-Awards'!AW50</f>
        <v>0</v>
      </c>
      <c r="BF149" s="1196">
        <f>'RAW DATA-Awards'!AX50</f>
        <v>0</v>
      </c>
      <c r="BG149" s="1196">
        <f>'RAW DATA-Awards'!AY50</f>
        <v>0</v>
      </c>
      <c r="BH149" s="1196">
        <f>'RAW DATA-Awards'!AZ50</f>
        <v>0</v>
      </c>
      <c r="BI149" s="1197">
        <f>'RAW DATA-Awards'!BA50</f>
        <v>0</v>
      </c>
      <c r="BJ149" s="1198"/>
      <c r="BO149" s="1328">
        <f>AZ149*'DATA - Awards Matrices'!B$11</f>
        <v>0</v>
      </c>
      <c r="BP149" s="1328">
        <f>BA149*'DATA - Awards Matrices'!C$11</f>
        <v>0</v>
      </c>
      <c r="BQ149" s="1328">
        <f>BB149*'DATA - Awards Matrices'!D$11</f>
        <v>0</v>
      </c>
      <c r="BR149" s="1328">
        <f>BC149*'DATA - Awards Matrices'!E$11</f>
        <v>208600</v>
      </c>
      <c r="BS149" s="1328">
        <f>BD149*'DATA - Awards Matrices'!F$11</f>
        <v>0</v>
      </c>
      <c r="BT149" s="1328">
        <f>BE149*'DATA - Awards Matrices'!G$11</f>
        <v>0</v>
      </c>
      <c r="BU149" s="1328">
        <f>BF149*'DATA - Awards Matrices'!H$11</f>
        <v>0</v>
      </c>
      <c r="BV149" s="1328">
        <f>BG149*'DATA - Awards Matrices'!I$11</f>
        <v>0</v>
      </c>
      <c r="BW149" s="1328">
        <f>BH149*'DATA - Awards Matrices'!J$11</f>
        <v>0</v>
      </c>
      <c r="BX149" s="1328">
        <f>BI149*'DATA - Awards Matrices'!K$11</f>
        <v>0</v>
      </c>
    </row>
    <row r="150" spans="1:79" ht="16" thickBot="1">
      <c r="A150" s="1488"/>
      <c r="B150" s="1266" t="str">
        <f>'RAW DATA-Awards'!B51</f>
        <v>UNM-LA</v>
      </c>
      <c r="C150" s="411" t="str">
        <f>'RAW DATA-Awards'!C51</f>
        <v>3</v>
      </c>
      <c r="D150" s="330">
        <f>'RAW DATA-Awards'!D51</f>
        <v>23</v>
      </c>
      <c r="E150" s="12">
        <f>'RAW DATA-Awards'!E51</f>
        <v>0</v>
      </c>
      <c r="F150" s="12">
        <f>'RAW DATA-Awards'!F51</f>
        <v>0</v>
      </c>
      <c r="G150" s="12">
        <f>'RAW DATA-Awards'!G51</f>
        <v>8</v>
      </c>
      <c r="H150" s="12">
        <f>'RAW DATA-Awards'!H51</f>
        <v>0</v>
      </c>
      <c r="I150" s="12">
        <f>'RAW DATA-Awards'!I51</f>
        <v>0</v>
      </c>
      <c r="J150" s="12">
        <f>'RAW DATA-Awards'!J51</f>
        <v>0</v>
      </c>
      <c r="K150" s="12">
        <f>'RAW DATA-Awards'!K51</f>
        <v>0</v>
      </c>
      <c r="L150" s="12">
        <f>'RAW DATA-Awards'!L51</f>
        <v>0</v>
      </c>
      <c r="M150" s="331">
        <f>'RAW DATA-Awards'!M51</f>
        <v>0</v>
      </c>
      <c r="N150" s="12" t="s">
        <v>276</v>
      </c>
      <c r="O150" s="12"/>
      <c r="P150" s="330">
        <f>'RAW DATA-Awards'!N51</f>
        <v>65</v>
      </c>
      <c r="Q150" s="12">
        <f>'RAW DATA-Awards'!O51</f>
        <v>0</v>
      </c>
      <c r="R150" s="12">
        <f>'RAW DATA-Awards'!P51</f>
        <v>0</v>
      </c>
      <c r="S150" s="12">
        <f>'RAW DATA-Awards'!Q51</f>
        <v>1</v>
      </c>
      <c r="T150" s="12">
        <f>'RAW DATA-Awards'!R51</f>
        <v>0</v>
      </c>
      <c r="U150" s="12">
        <f>'RAW DATA-Awards'!S51</f>
        <v>0</v>
      </c>
      <c r="V150" s="12">
        <f>'RAW DATA-Awards'!T51</f>
        <v>0</v>
      </c>
      <c r="W150" s="12">
        <f>'RAW DATA-Awards'!U51</f>
        <v>0</v>
      </c>
      <c r="X150" s="12">
        <f>'RAW DATA-Awards'!V51</f>
        <v>0</v>
      </c>
      <c r="Y150" s="331">
        <f>'RAW DATA-Awards'!W51</f>
        <v>0</v>
      </c>
      <c r="Z150" s="12" t="s">
        <v>276</v>
      </c>
      <c r="AA150" s="12"/>
      <c r="AB150" s="330">
        <f>'RAW DATA-Awards'!X51</f>
        <v>47</v>
      </c>
      <c r="AC150" s="12">
        <f>'RAW DATA-Awards'!Y51</f>
        <v>0</v>
      </c>
      <c r="AD150" s="12">
        <f>'RAW DATA-Awards'!Z51</f>
        <v>0</v>
      </c>
      <c r="AE150" s="12">
        <f>'RAW DATA-Awards'!AA51</f>
        <v>0</v>
      </c>
      <c r="AF150" s="12">
        <f>'RAW DATA-Awards'!AB51</f>
        <v>0</v>
      </c>
      <c r="AG150" s="12">
        <f>'RAW DATA-Awards'!AC51</f>
        <v>0</v>
      </c>
      <c r="AH150" s="12">
        <f>'RAW DATA-Awards'!AD51</f>
        <v>0</v>
      </c>
      <c r="AI150" s="12">
        <f>'RAW DATA-Awards'!AE51</f>
        <v>0</v>
      </c>
      <c r="AJ150" s="12">
        <f>'RAW DATA-Awards'!AF51</f>
        <v>0</v>
      </c>
      <c r="AK150" s="331">
        <f>'RAW DATA-Awards'!AG51</f>
        <v>0</v>
      </c>
      <c r="AL150" s="12" t="s">
        <v>276</v>
      </c>
      <c r="AM150" s="12"/>
      <c r="AN150" s="1078">
        <f>'RAW DATA-Awards'!AH51</f>
        <v>37</v>
      </c>
      <c r="AO150" s="1079">
        <f>'RAW DATA-Awards'!AI51</f>
        <v>0</v>
      </c>
      <c r="AP150" s="1079">
        <f>'RAW DATA-Awards'!AJ51</f>
        <v>0</v>
      </c>
      <c r="AQ150" s="1079">
        <f>'RAW DATA-Awards'!AK51</f>
        <v>2</v>
      </c>
      <c r="AR150" s="1079">
        <f>'RAW DATA-Awards'!AL51</f>
        <v>0</v>
      </c>
      <c r="AS150" s="1079">
        <f>'RAW DATA-Awards'!AM51</f>
        <v>0</v>
      </c>
      <c r="AT150" s="1079">
        <f>'RAW DATA-Awards'!AN51</f>
        <v>0</v>
      </c>
      <c r="AU150" s="1079">
        <f>'RAW DATA-Awards'!AO51</f>
        <v>0</v>
      </c>
      <c r="AV150" s="1079">
        <f>'RAW DATA-Awards'!AP51</f>
        <v>0</v>
      </c>
      <c r="AW150" s="1080">
        <f>'RAW DATA-Awards'!AQ51</f>
        <v>0</v>
      </c>
      <c r="AX150" s="1081" t="s">
        <v>276</v>
      </c>
      <c r="AZ150" s="1195">
        <f>'RAW DATA-Awards'!AR51</f>
        <v>28</v>
      </c>
      <c r="BA150" s="1196">
        <f>'RAW DATA-Awards'!AS51</f>
        <v>0</v>
      </c>
      <c r="BB150" s="1196">
        <f>'RAW DATA-Awards'!AT51</f>
        <v>0</v>
      </c>
      <c r="BC150" s="1196">
        <f>'RAW DATA-Awards'!AU51</f>
        <v>1</v>
      </c>
      <c r="BD150" s="1196">
        <f>'RAW DATA-Awards'!AV51</f>
        <v>0</v>
      </c>
      <c r="BE150" s="1196">
        <f>'RAW DATA-Awards'!AW51</f>
        <v>0</v>
      </c>
      <c r="BF150" s="1196">
        <f>'RAW DATA-Awards'!AX51</f>
        <v>0</v>
      </c>
      <c r="BG150" s="1196">
        <f>'RAW DATA-Awards'!AY51</f>
        <v>0</v>
      </c>
      <c r="BH150" s="1196">
        <f>'RAW DATA-Awards'!AZ51</f>
        <v>0</v>
      </c>
      <c r="BI150" s="1197">
        <f>'RAW DATA-Awards'!BA51</f>
        <v>0</v>
      </c>
      <c r="BJ150" s="1198" t="s">
        <v>276</v>
      </c>
      <c r="BO150" s="1328">
        <f>AZ150*'DATA - Awards Matrices'!B$12</f>
        <v>293132</v>
      </c>
      <c r="BP150" s="1328">
        <f>BA150*'DATA - Awards Matrices'!C$12</f>
        <v>0</v>
      </c>
      <c r="BQ150" s="1328">
        <f>BB150*'DATA - Awards Matrices'!D$12</f>
        <v>0</v>
      </c>
      <c r="BR150" s="1328">
        <f>BC150*'DATA - Awards Matrices'!E$12</f>
        <v>30570</v>
      </c>
      <c r="BS150" s="1328">
        <f>BD150*'DATA - Awards Matrices'!F$12</f>
        <v>0</v>
      </c>
      <c r="BT150" s="1328">
        <f>BE150*'DATA - Awards Matrices'!G$12</f>
        <v>0</v>
      </c>
      <c r="BU150" s="1328">
        <f>BF150*'DATA - Awards Matrices'!H$12</f>
        <v>0</v>
      </c>
      <c r="BV150" s="1328">
        <f>BG150*'DATA - Awards Matrices'!I$12</f>
        <v>0</v>
      </c>
      <c r="BW150" s="1328">
        <f>BH150*'DATA - Awards Matrices'!J$12</f>
        <v>0</v>
      </c>
      <c r="BX150" s="1328">
        <f>BI150*'DATA - Awards Matrices'!K$12</f>
        <v>0</v>
      </c>
    </row>
    <row r="151" spans="1:79">
      <c r="A151" s="456"/>
      <c r="B151" s="274"/>
      <c r="C151" s="424"/>
      <c r="D151" s="332">
        <f t="shared" ref="D151:M151" si="141">SUM(D148:D150)</f>
        <v>23</v>
      </c>
      <c r="E151" s="11">
        <f t="shared" si="141"/>
        <v>2</v>
      </c>
      <c r="F151" s="11">
        <f t="shared" si="141"/>
        <v>0</v>
      </c>
      <c r="G151" s="11">
        <f t="shared" si="141"/>
        <v>68</v>
      </c>
      <c r="H151" s="11">
        <f t="shared" si="141"/>
        <v>0</v>
      </c>
      <c r="I151" s="11">
        <f t="shared" si="141"/>
        <v>0</v>
      </c>
      <c r="J151" s="11">
        <f t="shared" si="141"/>
        <v>0</v>
      </c>
      <c r="K151" s="11">
        <f t="shared" si="141"/>
        <v>0</v>
      </c>
      <c r="L151" s="11">
        <f t="shared" si="141"/>
        <v>0</v>
      </c>
      <c r="M151" s="333">
        <f t="shared" si="141"/>
        <v>0</v>
      </c>
      <c r="N151" s="12">
        <f>SUM(D151:M151)</f>
        <v>93</v>
      </c>
      <c r="O151" s="12"/>
      <c r="P151" s="332">
        <f t="shared" ref="P151:Y151" si="142">SUM(P148:P150)</f>
        <v>65</v>
      </c>
      <c r="Q151" s="11">
        <f t="shared" si="142"/>
        <v>2</v>
      </c>
      <c r="R151" s="11">
        <f t="shared" si="142"/>
        <v>0</v>
      </c>
      <c r="S151" s="11">
        <f t="shared" si="142"/>
        <v>69</v>
      </c>
      <c r="T151" s="11">
        <f t="shared" si="142"/>
        <v>0</v>
      </c>
      <c r="U151" s="11">
        <f t="shared" si="142"/>
        <v>0</v>
      </c>
      <c r="V151" s="11">
        <f t="shared" si="142"/>
        <v>0</v>
      </c>
      <c r="W151" s="11">
        <f t="shared" si="142"/>
        <v>0</v>
      </c>
      <c r="X151" s="11">
        <f t="shared" si="142"/>
        <v>0</v>
      </c>
      <c r="Y151" s="333">
        <f t="shared" si="142"/>
        <v>0</v>
      </c>
      <c r="Z151" s="12">
        <f>SUM(P151:Y151)</f>
        <v>136</v>
      </c>
      <c r="AA151" s="12"/>
      <c r="AB151" s="332">
        <f t="shared" ref="AB151:AK151" si="143">SUM(AB148:AB150)</f>
        <v>47</v>
      </c>
      <c r="AC151" s="11">
        <f t="shared" si="143"/>
        <v>2</v>
      </c>
      <c r="AD151" s="11">
        <f t="shared" si="143"/>
        <v>0</v>
      </c>
      <c r="AE151" s="11">
        <f t="shared" si="143"/>
        <v>61</v>
      </c>
      <c r="AF151" s="11">
        <f t="shared" si="143"/>
        <v>0</v>
      </c>
      <c r="AG151" s="11">
        <f t="shared" si="143"/>
        <v>0</v>
      </c>
      <c r="AH151" s="11">
        <f t="shared" si="143"/>
        <v>0</v>
      </c>
      <c r="AI151" s="11">
        <f t="shared" si="143"/>
        <v>0</v>
      </c>
      <c r="AJ151" s="11">
        <f t="shared" si="143"/>
        <v>0</v>
      </c>
      <c r="AK151" s="333">
        <f t="shared" si="143"/>
        <v>0</v>
      </c>
      <c r="AL151" s="12">
        <f>SUM(AB151:AK151)</f>
        <v>110</v>
      </c>
      <c r="AM151" s="12"/>
      <c r="AN151" s="1082">
        <f t="shared" ref="AN151:AW151" si="144">SUM(AN148:AN150)</f>
        <v>54</v>
      </c>
      <c r="AO151" s="1083">
        <f t="shared" si="144"/>
        <v>1</v>
      </c>
      <c r="AP151" s="1083">
        <f t="shared" si="144"/>
        <v>0</v>
      </c>
      <c r="AQ151" s="1083">
        <f t="shared" si="144"/>
        <v>41</v>
      </c>
      <c r="AR151" s="1083">
        <f t="shared" si="144"/>
        <v>0</v>
      </c>
      <c r="AS151" s="1083">
        <f t="shared" si="144"/>
        <v>0</v>
      </c>
      <c r="AT151" s="1083">
        <f t="shared" si="144"/>
        <v>0</v>
      </c>
      <c r="AU151" s="1083">
        <f t="shared" si="144"/>
        <v>0</v>
      </c>
      <c r="AV151" s="1083">
        <f t="shared" si="144"/>
        <v>0</v>
      </c>
      <c r="AW151" s="1084">
        <f t="shared" si="144"/>
        <v>0</v>
      </c>
      <c r="AX151" s="1081">
        <f>SUM(AN151:AW151)</f>
        <v>96</v>
      </c>
      <c r="AZ151" s="1199">
        <f t="shared" ref="AZ151:BI151" si="145">SUM(AZ148:AZ150)</f>
        <v>28</v>
      </c>
      <c r="BA151" s="1200">
        <f t="shared" si="145"/>
        <v>0</v>
      </c>
      <c r="BB151" s="1200">
        <f t="shared" si="145"/>
        <v>0</v>
      </c>
      <c r="BC151" s="1200">
        <f t="shared" si="145"/>
        <v>50</v>
      </c>
      <c r="BD151" s="1200">
        <f t="shared" si="145"/>
        <v>0</v>
      </c>
      <c r="BE151" s="1200">
        <f t="shared" si="145"/>
        <v>0</v>
      </c>
      <c r="BF151" s="1200">
        <f t="shared" si="145"/>
        <v>0</v>
      </c>
      <c r="BG151" s="1200">
        <f t="shared" si="145"/>
        <v>0</v>
      </c>
      <c r="BH151" s="1200">
        <f t="shared" si="145"/>
        <v>0</v>
      </c>
      <c r="BI151" s="1201">
        <f t="shared" si="145"/>
        <v>0</v>
      </c>
      <c r="BJ151" s="1198">
        <f>SUM(AZ151:BI151)</f>
        <v>78</v>
      </c>
    </row>
    <row r="152" spans="1:79" ht="16" thickBot="1">
      <c r="A152" s="457"/>
      <c r="B152" s="413"/>
      <c r="C152" s="426"/>
      <c r="D152" s="330"/>
      <c r="E152" s="12"/>
      <c r="F152" s="12"/>
      <c r="G152" s="12"/>
      <c r="H152" s="12"/>
      <c r="I152" s="12"/>
      <c r="J152" s="12"/>
      <c r="K152" s="12"/>
      <c r="L152" s="12"/>
      <c r="M152" s="331"/>
      <c r="N152" s="12"/>
      <c r="O152" s="12"/>
      <c r="P152" s="330"/>
      <c r="Q152" s="12"/>
      <c r="R152" s="12"/>
      <c r="S152" s="12"/>
      <c r="T152" s="12"/>
      <c r="U152" s="12"/>
      <c r="V152" s="12"/>
      <c r="W152" s="12"/>
      <c r="X152" s="12"/>
      <c r="Y152" s="331"/>
      <c r="Z152" s="12"/>
      <c r="AA152" s="12"/>
      <c r="AB152" s="330"/>
      <c r="AC152" s="12"/>
      <c r="AD152" s="12"/>
      <c r="AE152" s="12"/>
      <c r="AF152" s="12"/>
      <c r="AG152" s="12"/>
      <c r="AH152" s="12"/>
      <c r="AI152" s="12"/>
      <c r="AJ152" s="12"/>
      <c r="AK152" s="331"/>
      <c r="AL152" s="12"/>
      <c r="AM152" s="12"/>
      <c r="AN152" s="1078"/>
      <c r="AO152" s="1079"/>
      <c r="AP152" s="1079"/>
      <c r="AQ152" s="1079"/>
      <c r="AR152" s="1079"/>
      <c r="AS152" s="1079"/>
      <c r="AT152" s="1079"/>
      <c r="AU152" s="1079"/>
      <c r="AV152" s="1079"/>
      <c r="AW152" s="1080"/>
      <c r="AX152" s="1081"/>
      <c r="AZ152" s="1195"/>
      <c r="BA152" s="1196"/>
      <c r="BB152" s="1196"/>
      <c r="BC152" s="1196"/>
      <c r="BD152" s="1196"/>
      <c r="BE152" s="1196"/>
      <c r="BF152" s="1196"/>
      <c r="BG152" s="1196"/>
      <c r="BH152" s="1196"/>
      <c r="BI152" s="1197"/>
      <c r="BJ152" s="1198"/>
    </row>
    <row r="153" spans="1:79">
      <c r="A153" s="1487" t="s">
        <v>271</v>
      </c>
      <c r="B153" s="274" t="s">
        <v>63</v>
      </c>
      <c r="C153" s="424" t="s">
        <v>92</v>
      </c>
      <c r="D153" s="12">
        <f>D148*'DATA - Awards Matrices'!$B$10</f>
        <v>0</v>
      </c>
      <c r="E153" s="12">
        <f>E148*'DATA - Awards Matrices'!$C$10</f>
        <v>14520</v>
      </c>
      <c r="F153" s="12">
        <f>F148*'DATA - Awards Matrices'!$D$10</f>
        <v>0</v>
      </c>
      <c r="G153" s="12">
        <f>G148*'DATA - Awards Matrices'!$E$10</f>
        <v>693840</v>
      </c>
      <c r="H153" s="12">
        <f>H148*'DATA - Awards Matrices'!$F$10</f>
        <v>0</v>
      </c>
      <c r="I153" s="12">
        <f>I148*'DATA - Awards Matrices'!$G$10</f>
        <v>0</v>
      </c>
      <c r="J153" s="12">
        <f>J148*'DATA - Awards Matrices'!$H$10</f>
        <v>0</v>
      </c>
      <c r="K153" s="12">
        <f>K148*'DATA - Awards Matrices'!$I$10</f>
        <v>0</v>
      </c>
      <c r="L153" s="12">
        <f>L148*'DATA - Awards Matrices'!$J$10</f>
        <v>0</v>
      </c>
      <c r="M153" s="331">
        <f>M148*'DATA - Awards Matrices'!$K$10</f>
        <v>0</v>
      </c>
      <c r="N153" s="12"/>
      <c r="O153" s="12"/>
      <c r="P153" s="330">
        <f>P148*'DATA - Awards Matrices'!$B$10</f>
        <v>0</v>
      </c>
      <c r="Q153" s="12">
        <f>Q148*'DATA - Awards Matrices'!$C$10</f>
        <v>14520</v>
      </c>
      <c r="R153" s="12">
        <f>R148*'DATA - Awards Matrices'!$D$10</f>
        <v>0</v>
      </c>
      <c r="S153" s="12">
        <f>S148*'DATA - Awards Matrices'!$E$10</f>
        <v>664930</v>
      </c>
      <c r="T153" s="12">
        <f>T148*'DATA - Awards Matrices'!$F$10</f>
        <v>0</v>
      </c>
      <c r="U153" s="12">
        <f>U148*'DATA - Awards Matrices'!$G$10</f>
        <v>0</v>
      </c>
      <c r="V153" s="12">
        <f>V148*'DATA - Awards Matrices'!$H$10</f>
        <v>0</v>
      </c>
      <c r="W153" s="12">
        <f>W148*'DATA - Awards Matrices'!$I$10</f>
        <v>0</v>
      </c>
      <c r="X153" s="12">
        <f>X148*'DATA - Awards Matrices'!$J$10</f>
        <v>0</v>
      </c>
      <c r="Y153" s="331">
        <f>Y148*'DATA - Awards Matrices'!$K$10</f>
        <v>0</v>
      </c>
      <c r="Z153" s="12"/>
      <c r="AA153" s="12"/>
      <c r="AB153" s="330">
        <f>AB148*'DATA - Awards Matrices'!$B$10</f>
        <v>0</v>
      </c>
      <c r="AC153" s="12">
        <f>AC148*'DATA - Awards Matrices'!$C$10</f>
        <v>7260</v>
      </c>
      <c r="AD153" s="12">
        <f>AD148*'DATA - Awards Matrices'!$D$10</f>
        <v>0</v>
      </c>
      <c r="AE153" s="12">
        <f>AE148*'DATA - Awards Matrices'!$E$10</f>
        <v>693840</v>
      </c>
      <c r="AF153" s="12">
        <f>AF148*'DATA - Awards Matrices'!$F$10</f>
        <v>0</v>
      </c>
      <c r="AG153" s="12">
        <f>AG148*'DATA - Awards Matrices'!$G$10</f>
        <v>0</v>
      </c>
      <c r="AH153" s="12">
        <f>AH148*'DATA - Awards Matrices'!$H$10</f>
        <v>0</v>
      </c>
      <c r="AI153" s="12">
        <f>AI148*'DATA - Awards Matrices'!$I$10</f>
        <v>0</v>
      </c>
      <c r="AJ153" s="12">
        <f>AJ148*'DATA - Awards Matrices'!$J$10</f>
        <v>0</v>
      </c>
      <c r="AK153" s="331">
        <f>AK148*'DATA - Awards Matrices'!$K$10</f>
        <v>0</v>
      </c>
      <c r="AL153" s="12"/>
      <c r="AM153" s="12"/>
      <c r="AN153" s="1078">
        <f>AN148*'DATA - Awards Matrices'!$B$10</f>
        <v>0</v>
      </c>
      <c r="AO153" s="1079">
        <f>AO148*'DATA - Awards Matrices'!$C$10</f>
        <v>0</v>
      </c>
      <c r="AP153" s="1079">
        <f>AP148*'DATA - Awards Matrices'!$D$10</f>
        <v>0</v>
      </c>
      <c r="AQ153" s="1079">
        <f>AQ148*'DATA - Awards Matrices'!$E$10</f>
        <v>375830</v>
      </c>
      <c r="AR153" s="1079">
        <f>AR148*'DATA - Awards Matrices'!$F$10</f>
        <v>0</v>
      </c>
      <c r="AS153" s="1079">
        <f>AS148*'DATA - Awards Matrices'!$G$10</f>
        <v>0</v>
      </c>
      <c r="AT153" s="1079">
        <f>AT148*'DATA - Awards Matrices'!$H$10</f>
        <v>0</v>
      </c>
      <c r="AU153" s="1079">
        <f>AU148*'DATA - Awards Matrices'!$I$10</f>
        <v>0</v>
      </c>
      <c r="AV153" s="1079">
        <f>AV148*'DATA - Awards Matrices'!$J$10</f>
        <v>0</v>
      </c>
      <c r="AW153" s="1080">
        <f>AW148*'DATA - Awards Matrices'!$K$10</f>
        <v>0</v>
      </c>
      <c r="AX153" s="1081"/>
      <c r="AZ153" s="1195">
        <f>AZ148*'DATA - Awards Matrices'!$B$10</f>
        <v>0</v>
      </c>
      <c r="BA153" s="1196">
        <f>BA148*'DATA - Awards Matrices'!$C$10</f>
        <v>0</v>
      </c>
      <c r="BB153" s="1196">
        <f>BB148*'DATA - Awards Matrices'!$D$10</f>
        <v>0</v>
      </c>
      <c r="BC153" s="1196">
        <f>BC148*'DATA - Awards Matrices'!$E$10</f>
        <v>563745</v>
      </c>
      <c r="BD153" s="1196">
        <f>BD148*'DATA - Awards Matrices'!$F$10</f>
        <v>0</v>
      </c>
      <c r="BE153" s="1196">
        <f>BE148*'DATA - Awards Matrices'!$G$10</f>
        <v>0</v>
      </c>
      <c r="BF153" s="1196">
        <f>BF148*'DATA - Awards Matrices'!$H$10</f>
        <v>0</v>
      </c>
      <c r="BG153" s="1196">
        <f>BG148*'DATA - Awards Matrices'!$I$10</f>
        <v>0</v>
      </c>
      <c r="BH153" s="1196">
        <f>BH148*'DATA - Awards Matrices'!$J$10</f>
        <v>0</v>
      </c>
      <c r="BI153" s="1197">
        <f>BI148*'DATA - Awards Matrices'!$K$10</f>
        <v>0</v>
      </c>
      <c r="BJ153" s="1198"/>
    </row>
    <row r="154" spans="1:79">
      <c r="A154" s="1488"/>
      <c r="B154" s="1266" t="s">
        <v>63</v>
      </c>
      <c r="C154" s="425" t="s">
        <v>91</v>
      </c>
      <c r="D154" s="12">
        <f>D149*'DATA - Awards Matrices'!$B$11</f>
        <v>0</v>
      </c>
      <c r="E154" s="12">
        <f>E149*'DATA - Awards Matrices'!$C$11</f>
        <v>0</v>
      </c>
      <c r="F154" s="12">
        <f>F149*'DATA - Awards Matrices'!$D$11</f>
        <v>0</v>
      </c>
      <c r="G154" s="12">
        <f>G149*'DATA - Awards Matrices'!$E$11</f>
        <v>250320</v>
      </c>
      <c r="H154" s="12">
        <f>H149*'DATA - Awards Matrices'!$F$11</f>
        <v>0</v>
      </c>
      <c r="I154" s="12">
        <f>I149*'DATA - Awards Matrices'!$G$11</f>
        <v>0</v>
      </c>
      <c r="J154" s="12">
        <f>J149*'DATA - Awards Matrices'!$H$11</f>
        <v>0</v>
      </c>
      <c r="K154" s="12">
        <f>K149*'DATA - Awards Matrices'!$I$11</f>
        <v>0</v>
      </c>
      <c r="L154" s="12">
        <f>L149*'DATA - Awards Matrices'!$J$11</f>
        <v>0</v>
      </c>
      <c r="M154" s="331">
        <f>M149*'DATA - Awards Matrices'!$K$11</f>
        <v>0</v>
      </c>
      <c r="N154" s="12"/>
      <c r="O154" s="12"/>
      <c r="P154" s="330">
        <f>P149*'DATA - Awards Matrices'!$B$11</f>
        <v>0</v>
      </c>
      <c r="Q154" s="12">
        <f>Q149*'DATA - Awards Matrices'!$C$11</f>
        <v>0</v>
      </c>
      <c r="R154" s="12">
        <f>R149*'DATA - Awards Matrices'!$D$11</f>
        <v>0</v>
      </c>
      <c r="S154" s="12">
        <f>S149*'DATA - Awards Matrices'!$E$11</f>
        <v>458920</v>
      </c>
      <c r="T154" s="12">
        <f>T149*'DATA - Awards Matrices'!$F$11</f>
        <v>0</v>
      </c>
      <c r="U154" s="12">
        <f>U149*'DATA - Awards Matrices'!$G$11</f>
        <v>0</v>
      </c>
      <c r="V154" s="12">
        <f>V149*'DATA - Awards Matrices'!$H$11</f>
        <v>0</v>
      </c>
      <c r="W154" s="12">
        <f>W149*'DATA - Awards Matrices'!$I$11</f>
        <v>0</v>
      </c>
      <c r="X154" s="12">
        <f>X149*'DATA - Awards Matrices'!$J$11</f>
        <v>0</v>
      </c>
      <c r="Y154" s="331">
        <f>Y149*'DATA - Awards Matrices'!$K$11</f>
        <v>0</v>
      </c>
      <c r="Z154" s="12"/>
      <c r="AA154" s="12"/>
      <c r="AB154" s="330">
        <f>AB149*'DATA - Awards Matrices'!$B$11</f>
        <v>0</v>
      </c>
      <c r="AC154" s="12">
        <f>AC149*'DATA - Awards Matrices'!$C$11</f>
        <v>10477</v>
      </c>
      <c r="AD154" s="12">
        <f>AD149*'DATA - Awards Matrices'!$D$11</f>
        <v>0</v>
      </c>
      <c r="AE154" s="12">
        <f>AE149*'DATA - Awards Matrices'!$E$11</f>
        <v>271180</v>
      </c>
      <c r="AF154" s="12">
        <f>AF149*'DATA - Awards Matrices'!$F$11</f>
        <v>0</v>
      </c>
      <c r="AG154" s="12">
        <f>AG149*'DATA - Awards Matrices'!$G$11</f>
        <v>0</v>
      </c>
      <c r="AH154" s="12">
        <f>AH149*'DATA - Awards Matrices'!$H$11</f>
        <v>0</v>
      </c>
      <c r="AI154" s="12">
        <f>AI149*'DATA - Awards Matrices'!$I$11</f>
        <v>0</v>
      </c>
      <c r="AJ154" s="12">
        <f>AJ149*'DATA - Awards Matrices'!$J$11</f>
        <v>0</v>
      </c>
      <c r="AK154" s="331">
        <f>AK149*'DATA - Awards Matrices'!$K$11</f>
        <v>0</v>
      </c>
      <c r="AL154" s="12"/>
      <c r="AM154" s="12"/>
      <c r="AN154" s="1078">
        <f>AN149*'DATA - Awards Matrices'!$B$11</f>
        <v>121431</v>
      </c>
      <c r="AO154" s="1079">
        <f>AO149*'DATA - Awards Matrices'!$C$11</f>
        <v>10477</v>
      </c>
      <c r="AP154" s="1079">
        <f>AP149*'DATA - Awards Matrices'!$D$11</f>
        <v>0</v>
      </c>
      <c r="AQ154" s="1079">
        <f>AQ149*'DATA - Awards Matrices'!$E$11</f>
        <v>271180</v>
      </c>
      <c r="AR154" s="1079">
        <f>AR149*'DATA - Awards Matrices'!$F$11</f>
        <v>0</v>
      </c>
      <c r="AS154" s="1079">
        <f>AS149*'DATA - Awards Matrices'!$G$11</f>
        <v>0</v>
      </c>
      <c r="AT154" s="1079">
        <f>AT149*'DATA - Awards Matrices'!$H$11</f>
        <v>0</v>
      </c>
      <c r="AU154" s="1079">
        <f>AU149*'DATA - Awards Matrices'!$I$11</f>
        <v>0</v>
      </c>
      <c r="AV154" s="1079">
        <f>AV149*'DATA - Awards Matrices'!$J$11</f>
        <v>0</v>
      </c>
      <c r="AW154" s="1080">
        <f>AW149*'DATA - Awards Matrices'!$K$11</f>
        <v>0</v>
      </c>
      <c r="AX154" s="1081"/>
      <c r="AZ154" s="1195">
        <f>AZ149*'DATA - Awards Matrices'!$B$11</f>
        <v>0</v>
      </c>
      <c r="BA154" s="1196">
        <f>BA149*'DATA - Awards Matrices'!$C$11</f>
        <v>0</v>
      </c>
      <c r="BB154" s="1196">
        <f>BB149*'DATA - Awards Matrices'!$D$11</f>
        <v>0</v>
      </c>
      <c r="BC154" s="1196">
        <f>BC149*'DATA - Awards Matrices'!$E$11</f>
        <v>208600</v>
      </c>
      <c r="BD154" s="1196">
        <f>BD149*'DATA - Awards Matrices'!$F$11</f>
        <v>0</v>
      </c>
      <c r="BE154" s="1196">
        <f>BE149*'DATA - Awards Matrices'!$G$11</f>
        <v>0</v>
      </c>
      <c r="BF154" s="1196">
        <f>BF149*'DATA - Awards Matrices'!$H$11</f>
        <v>0</v>
      </c>
      <c r="BG154" s="1196">
        <f>BG149*'DATA - Awards Matrices'!$I$11</f>
        <v>0</v>
      </c>
      <c r="BH154" s="1196">
        <f>BH149*'DATA - Awards Matrices'!$J$11</f>
        <v>0</v>
      </c>
      <c r="BI154" s="1197">
        <f>BI149*'DATA - Awards Matrices'!$K$11</f>
        <v>0</v>
      </c>
      <c r="BJ154" s="1198"/>
    </row>
    <row r="155" spans="1:79" ht="16" thickBot="1">
      <c r="A155" s="1489"/>
      <c r="B155" s="413" t="s">
        <v>63</v>
      </c>
      <c r="C155" s="426" t="s">
        <v>90</v>
      </c>
      <c r="D155" s="12">
        <f>D150*'DATA - Awards Matrices'!$B$12</f>
        <v>240787</v>
      </c>
      <c r="E155" s="12">
        <f>E150*'DATA - Awards Matrices'!$C$12</f>
        <v>0</v>
      </c>
      <c r="F155" s="12">
        <f>F150*'DATA - Awards Matrices'!$D$12</f>
        <v>0</v>
      </c>
      <c r="G155" s="12">
        <f>G150*'DATA - Awards Matrices'!$E$12</f>
        <v>244560</v>
      </c>
      <c r="H155" s="12">
        <f>H150*'DATA - Awards Matrices'!$F$12</f>
        <v>0</v>
      </c>
      <c r="I155" s="12">
        <f>I150*'DATA - Awards Matrices'!$G$12</f>
        <v>0</v>
      </c>
      <c r="J155" s="12">
        <f>J150*'DATA - Awards Matrices'!$H$12</f>
        <v>0</v>
      </c>
      <c r="K155" s="12">
        <f>K150*'DATA - Awards Matrices'!$I$12</f>
        <v>0</v>
      </c>
      <c r="L155" s="12">
        <f>L150*'DATA - Awards Matrices'!$J$12</f>
        <v>0</v>
      </c>
      <c r="M155" s="331">
        <f>M150*'DATA - Awards Matrices'!$K$12</f>
        <v>0</v>
      </c>
      <c r="N155" s="12" t="s">
        <v>277</v>
      </c>
      <c r="O155" s="12"/>
      <c r="P155" s="330">
        <f>P150*'DATA - Awards Matrices'!$B$12</f>
        <v>680485</v>
      </c>
      <c r="Q155" s="12">
        <f>Q150*'DATA - Awards Matrices'!$C$12</f>
        <v>0</v>
      </c>
      <c r="R155" s="12">
        <f>R150*'DATA - Awards Matrices'!$D$12</f>
        <v>0</v>
      </c>
      <c r="S155" s="12">
        <f>S150*'DATA - Awards Matrices'!$E$12</f>
        <v>30570</v>
      </c>
      <c r="T155" s="12">
        <f>T150*'DATA - Awards Matrices'!$F$12</f>
        <v>0</v>
      </c>
      <c r="U155" s="12">
        <f>U150*'DATA - Awards Matrices'!$G$12</f>
        <v>0</v>
      </c>
      <c r="V155" s="12">
        <f>V150*'DATA - Awards Matrices'!$H$12</f>
        <v>0</v>
      </c>
      <c r="W155" s="12">
        <f>W150*'DATA - Awards Matrices'!$I$12</f>
        <v>0</v>
      </c>
      <c r="X155" s="12">
        <f>X150*'DATA - Awards Matrices'!$J$12</f>
        <v>0</v>
      </c>
      <c r="Y155" s="331">
        <f>Y150*'DATA - Awards Matrices'!$K$12</f>
        <v>0</v>
      </c>
      <c r="Z155" s="12" t="s">
        <v>277</v>
      </c>
      <c r="AA155" s="12"/>
      <c r="AB155" s="330">
        <f>AB150*'DATA - Awards Matrices'!$B$12</f>
        <v>492043</v>
      </c>
      <c r="AC155" s="12">
        <f>AC150*'DATA - Awards Matrices'!$C$12</f>
        <v>0</v>
      </c>
      <c r="AD155" s="12">
        <f>AD150*'DATA - Awards Matrices'!$D$12</f>
        <v>0</v>
      </c>
      <c r="AE155" s="12">
        <f>AE150*'DATA - Awards Matrices'!$E$12</f>
        <v>0</v>
      </c>
      <c r="AF155" s="12">
        <f>AF150*'DATA - Awards Matrices'!$F$12</f>
        <v>0</v>
      </c>
      <c r="AG155" s="12">
        <f>AG150*'DATA - Awards Matrices'!$G$12</f>
        <v>0</v>
      </c>
      <c r="AH155" s="12">
        <f>AH150*'DATA - Awards Matrices'!$H$12</f>
        <v>0</v>
      </c>
      <c r="AI155" s="12">
        <f>AI150*'DATA - Awards Matrices'!$I$12</f>
        <v>0</v>
      </c>
      <c r="AJ155" s="12">
        <f>AJ150*'DATA - Awards Matrices'!$J$12</f>
        <v>0</v>
      </c>
      <c r="AK155" s="331">
        <f>AK150*'DATA - Awards Matrices'!$K$12</f>
        <v>0</v>
      </c>
      <c r="AL155" s="12" t="s">
        <v>277</v>
      </c>
      <c r="AM155" s="12"/>
      <c r="AN155" s="1078">
        <f>AN150*'DATA - Awards Matrices'!$B$12</f>
        <v>387353</v>
      </c>
      <c r="AO155" s="1079">
        <f>AO150*'DATA - Awards Matrices'!$C$12</f>
        <v>0</v>
      </c>
      <c r="AP155" s="1079">
        <f>AP150*'DATA - Awards Matrices'!$D$12</f>
        <v>0</v>
      </c>
      <c r="AQ155" s="1079">
        <f>AQ150*'DATA - Awards Matrices'!$E$12</f>
        <v>61140</v>
      </c>
      <c r="AR155" s="1079">
        <f>AR150*'DATA - Awards Matrices'!$F$12</f>
        <v>0</v>
      </c>
      <c r="AS155" s="1079">
        <f>AS150*'DATA - Awards Matrices'!$G$12</f>
        <v>0</v>
      </c>
      <c r="AT155" s="1079">
        <f>AT150*'DATA - Awards Matrices'!$H$12</f>
        <v>0</v>
      </c>
      <c r="AU155" s="1079">
        <f>AU150*'DATA - Awards Matrices'!$I$12</f>
        <v>0</v>
      </c>
      <c r="AV155" s="1079">
        <f>AV150*'DATA - Awards Matrices'!$J$12</f>
        <v>0</v>
      </c>
      <c r="AW155" s="1080">
        <f>AW150*'DATA - Awards Matrices'!$K$12</f>
        <v>0</v>
      </c>
      <c r="AX155" s="1081" t="s">
        <v>277</v>
      </c>
      <c r="AZ155" s="1195">
        <f>AZ150*'DATA - Awards Matrices'!$B$12</f>
        <v>293132</v>
      </c>
      <c r="BA155" s="1196">
        <f>BA150*'DATA - Awards Matrices'!$C$12</f>
        <v>0</v>
      </c>
      <c r="BB155" s="1196">
        <f>BB150*'DATA - Awards Matrices'!$D$12</f>
        <v>0</v>
      </c>
      <c r="BC155" s="1196">
        <f>BC150*'DATA - Awards Matrices'!$E$12</f>
        <v>30570</v>
      </c>
      <c r="BD155" s="1196">
        <f>BD150*'DATA - Awards Matrices'!$F$12</f>
        <v>0</v>
      </c>
      <c r="BE155" s="1196">
        <f>BE150*'DATA - Awards Matrices'!$G$12</f>
        <v>0</v>
      </c>
      <c r="BF155" s="1196">
        <f>BF150*'DATA - Awards Matrices'!$H$12</f>
        <v>0</v>
      </c>
      <c r="BG155" s="1196">
        <f>BG150*'DATA - Awards Matrices'!$I$12</f>
        <v>0</v>
      </c>
      <c r="BH155" s="1196">
        <f>BH150*'DATA - Awards Matrices'!$J$12</f>
        <v>0</v>
      </c>
      <c r="BI155" s="1197">
        <f>BI150*'DATA - Awards Matrices'!$K$12</f>
        <v>0</v>
      </c>
      <c r="BJ155" s="1198" t="s">
        <v>277</v>
      </c>
    </row>
    <row r="156" spans="1:79" ht="33" thickBot="1">
      <c r="A156" s="455" t="s">
        <v>272</v>
      </c>
      <c r="B156" s="413" t="str">
        <f>B150</f>
        <v>UNM-LA</v>
      </c>
      <c r="C156" s="414"/>
      <c r="D156" s="334">
        <f t="shared" ref="D156:M156" si="146">SUM(D153:D155)</f>
        <v>240787</v>
      </c>
      <c r="E156" s="335">
        <f t="shared" si="146"/>
        <v>14520</v>
      </c>
      <c r="F156" s="335">
        <f t="shared" si="146"/>
        <v>0</v>
      </c>
      <c r="G156" s="335">
        <f t="shared" si="146"/>
        <v>1188720</v>
      </c>
      <c r="H156" s="335">
        <f t="shared" si="146"/>
        <v>0</v>
      </c>
      <c r="I156" s="335">
        <f t="shared" si="146"/>
        <v>0</v>
      </c>
      <c r="J156" s="335">
        <f t="shared" si="146"/>
        <v>0</v>
      </c>
      <c r="K156" s="335">
        <f t="shared" si="146"/>
        <v>0</v>
      </c>
      <c r="L156" s="335">
        <f t="shared" si="146"/>
        <v>0</v>
      </c>
      <c r="M156" s="336">
        <f t="shared" si="146"/>
        <v>0</v>
      </c>
      <c r="N156" s="415">
        <f>SUM(D156:M156)/'DATA - Awards Matrices'!$L$17</f>
        <v>357.60060424457049</v>
      </c>
      <c r="O156" s="415"/>
      <c r="P156" s="334">
        <f t="shared" ref="P156:Y156" si="147">SUM(P153:P155)</f>
        <v>680485</v>
      </c>
      <c r="Q156" s="335">
        <f t="shared" si="147"/>
        <v>14520</v>
      </c>
      <c r="R156" s="335">
        <f t="shared" si="147"/>
        <v>0</v>
      </c>
      <c r="S156" s="335">
        <f t="shared" si="147"/>
        <v>1154420</v>
      </c>
      <c r="T156" s="335">
        <f t="shared" si="147"/>
        <v>0</v>
      </c>
      <c r="U156" s="335">
        <f t="shared" si="147"/>
        <v>0</v>
      </c>
      <c r="V156" s="335">
        <f t="shared" si="147"/>
        <v>0</v>
      </c>
      <c r="W156" s="335">
        <f t="shared" si="147"/>
        <v>0</v>
      </c>
      <c r="X156" s="335">
        <f t="shared" si="147"/>
        <v>0</v>
      </c>
      <c r="Y156" s="336">
        <f t="shared" si="147"/>
        <v>0</v>
      </c>
      <c r="Z156" s="415">
        <f>SUM(P156:Y156)/'DATA - Awards Matrices'!$L$17</f>
        <v>457.99385849780839</v>
      </c>
      <c r="AA156" s="415"/>
      <c r="AB156" s="334">
        <f t="shared" ref="AB156:AK156" si="148">SUM(AB153:AB155)</f>
        <v>492043</v>
      </c>
      <c r="AC156" s="335">
        <f t="shared" si="148"/>
        <v>17737</v>
      </c>
      <c r="AD156" s="335">
        <f t="shared" si="148"/>
        <v>0</v>
      </c>
      <c r="AE156" s="335">
        <f t="shared" si="148"/>
        <v>965020</v>
      </c>
      <c r="AF156" s="335">
        <f t="shared" si="148"/>
        <v>0</v>
      </c>
      <c r="AG156" s="335">
        <f t="shared" si="148"/>
        <v>0</v>
      </c>
      <c r="AH156" s="335">
        <f t="shared" si="148"/>
        <v>0</v>
      </c>
      <c r="AI156" s="335">
        <f t="shared" si="148"/>
        <v>0</v>
      </c>
      <c r="AJ156" s="335">
        <f t="shared" si="148"/>
        <v>0</v>
      </c>
      <c r="AK156" s="336">
        <f t="shared" si="148"/>
        <v>0</v>
      </c>
      <c r="AL156" s="415">
        <f>SUM(AB156:AK156)/'DATA - Awards Matrices'!$L$17</f>
        <v>365.22126742775066</v>
      </c>
      <c r="AM156" s="415"/>
      <c r="AN156" s="1085">
        <f t="shared" ref="AN156:AW156" si="149">SUM(AN153:AN155)</f>
        <v>508784</v>
      </c>
      <c r="AO156" s="1086">
        <f t="shared" si="149"/>
        <v>10477</v>
      </c>
      <c r="AP156" s="1086">
        <f t="shared" si="149"/>
        <v>0</v>
      </c>
      <c r="AQ156" s="1086">
        <f t="shared" si="149"/>
        <v>708150</v>
      </c>
      <c r="AR156" s="1086">
        <f t="shared" si="149"/>
        <v>0</v>
      </c>
      <c r="AS156" s="1086">
        <f t="shared" si="149"/>
        <v>0</v>
      </c>
      <c r="AT156" s="1086">
        <f t="shared" si="149"/>
        <v>0</v>
      </c>
      <c r="AU156" s="1086">
        <f t="shared" si="149"/>
        <v>0</v>
      </c>
      <c r="AV156" s="1086">
        <f t="shared" si="149"/>
        <v>0</v>
      </c>
      <c r="AW156" s="1087">
        <f t="shared" si="149"/>
        <v>0</v>
      </c>
      <c r="AX156" s="1088">
        <f>SUM(AN156:AW156)/'DATA - Awards Matrices'!$L$17</f>
        <v>303.95755429533693</v>
      </c>
      <c r="AZ156" s="1202">
        <f t="shared" ref="AZ156:BI156" si="150">SUM(AZ153:AZ155)</f>
        <v>293132</v>
      </c>
      <c r="BA156" s="1203">
        <f t="shared" si="150"/>
        <v>0</v>
      </c>
      <c r="BB156" s="1203">
        <f t="shared" si="150"/>
        <v>0</v>
      </c>
      <c r="BC156" s="1203">
        <f t="shared" si="150"/>
        <v>802915</v>
      </c>
      <c r="BD156" s="1203">
        <f t="shared" si="150"/>
        <v>0</v>
      </c>
      <c r="BE156" s="1203">
        <f t="shared" si="150"/>
        <v>0</v>
      </c>
      <c r="BF156" s="1203">
        <f t="shared" si="150"/>
        <v>0</v>
      </c>
      <c r="BG156" s="1203">
        <f t="shared" si="150"/>
        <v>0</v>
      </c>
      <c r="BH156" s="1203">
        <f t="shared" si="150"/>
        <v>0</v>
      </c>
      <c r="BI156" s="1204">
        <f t="shared" si="150"/>
        <v>0</v>
      </c>
      <c r="BJ156" s="1205">
        <f>SUM(AZ156:BI156)/'DATA - Awards Matrices'!$L$17</f>
        <v>271.42641341224834</v>
      </c>
      <c r="BO156" s="1329">
        <f>SUM(P156:Y156)</f>
        <v>1849425</v>
      </c>
      <c r="BP156" s="1329">
        <f>SUM(AB156:AK156)</f>
        <v>1474800</v>
      </c>
      <c r="BQ156" s="1330">
        <f>SUM(AN156:AW156)</f>
        <v>1227411</v>
      </c>
      <c r="BR156" s="1329">
        <f>SUM(AZ156:BI156)</f>
        <v>1096047</v>
      </c>
      <c r="BS156" s="1329">
        <f>AVERAGE(BO156:BQ156)</f>
        <v>1517212</v>
      </c>
      <c r="BT156" s="1330">
        <f>AVERAGE(BP156:BR156)</f>
        <v>1266086</v>
      </c>
    </row>
    <row r="157" spans="1:79" ht="54" customHeight="1" thickBot="1">
      <c r="A157" s="428"/>
      <c r="B157" s="429"/>
      <c r="C157" s="430"/>
      <c r="D157" s="431"/>
      <c r="E157" s="432"/>
      <c r="F157" s="432"/>
      <c r="G157" s="432"/>
      <c r="H157" s="432"/>
      <c r="I157" s="432"/>
      <c r="J157" s="432"/>
      <c r="K157" s="432"/>
      <c r="L157" s="432"/>
      <c r="M157" s="433"/>
      <c r="N157" s="434"/>
      <c r="O157" s="434"/>
      <c r="P157" s="431"/>
      <c r="Q157" s="432"/>
      <c r="R157" s="432"/>
      <c r="S157" s="432"/>
      <c r="T157" s="432"/>
      <c r="U157" s="432"/>
      <c r="V157" s="432"/>
      <c r="W157" s="432"/>
      <c r="X157" s="432"/>
      <c r="Y157" s="433"/>
      <c r="Z157" s="434"/>
      <c r="AA157" s="434"/>
      <c r="AB157" s="431"/>
      <c r="AC157" s="432"/>
      <c r="AD157" s="432"/>
      <c r="AE157" s="432"/>
      <c r="AF157" s="432"/>
      <c r="AG157" s="432"/>
      <c r="AH157" s="432"/>
      <c r="AI157" s="432"/>
      <c r="AJ157" s="432"/>
      <c r="AK157" s="433"/>
      <c r="AL157" s="434"/>
      <c r="AM157" s="434"/>
      <c r="AN157" s="1089"/>
      <c r="AO157" s="1090"/>
      <c r="AP157" s="1090"/>
      <c r="AQ157" s="1090"/>
      <c r="AR157" s="1090"/>
      <c r="AS157" s="1090"/>
      <c r="AT157" s="1090"/>
      <c r="AU157" s="1090"/>
      <c r="AV157" s="1090"/>
      <c r="AW157" s="1091"/>
      <c r="AX157" s="1092"/>
      <c r="AZ157" s="1206"/>
      <c r="BA157" s="1207"/>
      <c r="BB157" s="1207"/>
      <c r="BC157" s="1207"/>
      <c r="BD157" s="1207"/>
      <c r="BE157" s="1207"/>
      <c r="BF157" s="1207"/>
      <c r="BG157" s="1207"/>
      <c r="BH157" s="1207"/>
      <c r="BI157" s="1208"/>
      <c r="BJ157" s="1209"/>
    </row>
    <row r="158" spans="1:79" ht="15" customHeight="1">
      <c r="A158" s="1487" t="s">
        <v>270</v>
      </c>
      <c r="B158" s="274" t="str">
        <f>'RAW DATA-Awards'!B52</f>
        <v>UNM-TA</v>
      </c>
      <c r="C158" s="424" t="str">
        <f>'RAW DATA-Awards'!C52</f>
        <v>1</v>
      </c>
      <c r="D158" s="407">
        <f>'RAW DATA-Awards'!D52</f>
        <v>0</v>
      </c>
      <c r="E158" s="408">
        <f>'RAW DATA-Awards'!E52</f>
        <v>10</v>
      </c>
      <c r="F158" s="408">
        <f>'RAW DATA-Awards'!F52</f>
        <v>0</v>
      </c>
      <c r="G158" s="408">
        <f>'RAW DATA-Awards'!G52</f>
        <v>85</v>
      </c>
      <c r="H158" s="408">
        <f>'RAW DATA-Awards'!H52</f>
        <v>0</v>
      </c>
      <c r="I158" s="408">
        <f>'RAW DATA-Awards'!I52</f>
        <v>0</v>
      </c>
      <c r="J158" s="408">
        <f>'RAW DATA-Awards'!J52</f>
        <v>0</v>
      </c>
      <c r="K158" s="408">
        <f>'RAW DATA-Awards'!K52</f>
        <v>0</v>
      </c>
      <c r="L158" s="408">
        <f>'RAW DATA-Awards'!L52</f>
        <v>0</v>
      </c>
      <c r="M158" s="409">
        <f>'RAW DATA-Awards'!M52</f>
        <v>0</v>
      </c>
      <c r="N158" s="408"/>
      <c r="O158" s="408"/>
      <c r="P158" s="407">
        <f>'RAW DATA-Awards'!N52</f>
        <v>0</v>
      </c>
      <c r="Q158" s="408">
        <f>'RAW DATA-Awards'!O52</f>
        <v>4</v>
      </c>
      <c r="R158" s="408">
        <f>'RAW DATA-Awards'!P52</f>
        <v>0</v>
      </c>
      <c r="S158" s="408">
        <f>'RAW DATA-Awards'!Q52</f>
        <v>89</v>
      </c>
      <c r="T158" s="408">
        <f>'RAW DATA-Awards'!R52</f>
        <v>0</v>
      </c>
      <c r="U158" s="408">
        <f>'RAW DATA-Awards'!S52</f>
        <v>0</v>
      </c>
      <c r="V158" s="408">
        <f>'RAW DATA-Awards'!T52</f>
        <v>0</v>
      </c>
      <c r="W158" s="408">
        <f>'RAW DATA-Awards'!U52</f>
        <v>0</v>
      </c>
      <c r="X158" s="408">
        <f>'RAW DATA-Awards'!V52</f>
        <v>0</v>
      </c>
      <c r="Y158" s="409">
        <f>'RAW DATA-Awards'!W52</f>
        <v>0</v>
      </c>
      <c r="Z158" s="408"/>
      <c r="AA158" s="408"/>
      <c r="AB158" s="407">
        <f>'RAW DATA-Awards'!X52</f>
        <v>0</v>
      </c>
      <c r="AC158" s="408">
        <f>'RAW DATA-Awards'!Y52</f>
        <v>5</v>
      </c>
      <c r="AD158" s="408">
        <f>'RAW DATA-Awards'!Z52</f>
        <v>0</v>
      </c>
      <c r="AE158" s="408">
        <f>'RAW DATA-Awards'!AA52</f>
        <v>92</v>
      </c>
      <c r="AF158" s="408">
        <f>'RAW DATA-Awards'!AB52</f>
        <v>0</v>
      </c>
      <c r="AG158" s="408">
        <f>'RAW DATA-Awards'!AC52</f>
        <v>0</v>
      </c>
      <c r="AH158" s="408">
        <f>'RAW DATA-Awards'!AD52</f>
        <v>0</v>
      </c>
      <c r="AI158" s="408">
        <f>'RAW DATA-Awards'!AE52</f>
        <v>0</v>
      </c>
      <c r="AJ158" s="408">
        <f>'RAW DATA-Awards'!AF52</f>
        <v>0</v>
      </c>
      <c r="AK158" s="409">
        <f>'RAW DATA-Awards'!AG52</f>
        <v>0</v>
      </c>
      <c r="AL158" s="408"/>
      <c r="AM158" s="408"/>
      <c r="AN158" s="1074">
        <f>'RAW DATA-Awards'!AH52</f>
        <v>0</v>
      </c>
      <c r="AO158" s="1075">
        <f>'RAW DATA-Awards'!AI52</f>
        <v>7</v>
      </c>
      <c r="AP158" s="1075">
        <f>'RAW DATA-Awards'!AJ52</f>
        <v>0</v>
      </c>
      <c r="AQ158" s="1075">
        <f>'RAW DATA-Awards'!AK52</f>
        <v>81</v>
      </c>
      <c r="AR158" s="1075">
        <f>'RAW DATA-Awards'!AL52</f>
        <v>0</v>
      </c>
      <c r="AS158" s="1075">
        <f>'RAW DATA-Awards'!AM52</f>
        <v>0</v>
      </c>
      <c r="AT158" s="1075">
        <f>'RAW DATA-Awards'!AN52</f>
        <v>0</v>
      </c>
      <c r="AU158" s="1075">
        <f>'RAW DATA-Awards'!AO52</f>
        <v>0</v>
      </c>
      <c r="AV158" s="1075">
        <f>'RAW DATA-Awards'!AP52</f>
        <v>0</v>
      </c>
      <c r="AW158" s="1076">
        <f>'RAW DATA-Awards'!AQ52</f>
        <v>0</v>
      </c>
      <c r="AX158" s="1077"/>
      <c r="AZ158" s="1191">
        <f>'RAW DATA-Awards'!AR52</f>
        <v>0</v>
      </c>
      <c r="BA158" s="1192">
        <f>'RAW DATA-Awards'!AS52</f>
        <v>4</v>
      </c>
      <c r="BB158" s="1192">
        <f>'RAW DATA-Awards'!AT52</f>
        <v>0</v>
      </c>
      <c r="BC158" s="1192">
        <f>'RAW DATA-Awards'!AU52</f>
        <v>71</v>
      </c>
      <c r="BD158" s="1192">
        <f>'RAW DATA-Awards'!AV52</f>
        <v>0</v>
      </c>
      <c r="BE158" s="1192">
        <f>'RAW DATA-Awards'!AW52</f>
        <v>0</v>
      </c>
      <c r="BF158" s="1192">
        <f>'RAW DATA-Awards'!AX52</f>
        <v>0</v>
      </c>
      <c r="BG158" s="1192">
        <f>'RAW DATA-Awards'!AY52</f>
        <v>0</v>
      </c>
      <c r="BH158" s="1192">
        <f>'RAW DATA-Awards'!AZ52</f>
        <v>0</v>
      </c>
      <c r="BI158" s="1193">
        <f>'RAW DATA-Awards'!BA52</f>
        <v>0</v>
      </c>
      <c r="BJ158" s="1194"/>
    </row>
    <row r="159" spans="1:79">
      <c r="A159" s="1488"/>
      <c r="B159" s="1266" t="str">
        <f>'RAW DATA-Awards'!B53</f>
        <v>UNM-TA</v>
      </c>
      <c r="C159" s="425" t="str">
        <f>'RAW DATA-Awards'!C53</f>
        <v>2</v>
      </c>
      <c r="D159" s="330">
        <f>'RAW DATA-Awards'!D53</f>
        <v>0</v>
      </c>
      <c r="E159" s="12">
        <f>'RAW DATA-Awards'!E53</f>
        <v>14</v>
      </c>
      <c r="F159" s="12">
        <f>'RAW DATA-Awards'!F53</f>
        <v>0</v>
      </c>
      <c r="G159" s="12">
        <f>'RAW DATA-Awards'!G53</f>
        <v>0</v>
      </c>
      <c r="H159" s="12">
        <f>'RAW DATA-Awards'!H53</f>
        <v>0</v>
      </c>
      <c r="I159" s="12">
        <f>'RAW DATA-Awards'!I53</f>
        <v>0</v>
      </c>
      <c r="J159" s="12">
        <f>'RAW DATA-Awards'!J53</f>
        <v>0</v>
      </c>
      <c r="K159" s="12">
        <f>'RAW DATA-Awards'!K53</f>
        <v>0</v>
      </c>
      <c r="L159" s="12">
        <f>'RAW DATA-Awards'!L53</f>
        <v>0</v>
      </c>
      <c r="M159" s="331">
        <f>'RAW DATA-Awards'!M53</f>
        <v>0</v>
      </c>
      <c r="N159" s="12"/>
      <c r="O159" s="12"/>
      <c r="P159" s="330">
        <f>'RAW DATA-Awards'!N53</f>
        <v>0</v>
      </c>
      <c r="Q159" s="12">
        <f>'RAW DATA-Awards'!O53</f>
        <v>26</v>
      </c>
      <c r="R159" s="12">
        <f>'RAW DATA-Awards'!P53</f>
        <v>0</v>
      </c>
      <c r="S159" s="12">
        <f>'RAW DATA-Awards'!Q53</f>
        <v>0</v>
      </c>
      <c r="T159" s="12">
        <f>'RAW DATA-Awards'!R53</f>
        <v>0</v>
      </c>
      <c r="U159" s="12">
        <f>'RAW DATA-Awards'!S53</f>
        <v>0</v>
      </c>
      <c r="V159" s="12">
        <f>'RAW DATA-Awards'!T53</f>
        <v>0</v>
      </c>
      <c r="W159" s="12">
        <f>'RAW DATA-Awards'!U53</f>
        <v>0</v>
      </c>
      <c r="X159" s="12">
        <f>'RAW DATA-Awards'!V53</f>
        <v>0</v>
      </c>
      <c r="Y159" s="331">
        <f>'RAW DATA-Awards'!W53</f>
        <v>0</v>
      </c>
      <c r="Z159" s="12"/>
      <c r="AA159" s="12"/>
      <c r="AB159" s="330">
        <f>'RAW DATA-Awards'!X53</f>
        <v>0</v>
      </c>
      <c r="AC159" s="12">
        <f>'RAW DATA-Awards'!Y53</f>
        <v>16</v>
      </c>
      <c r="AD159" s="12">
        <f>'RAW DATA-Awards'!Z53</f>
        <v>0</v>
      </c>
      <c r="AE159" s="12">
        <f>'RAW DATA-Awards'!AA53</f>
        <v>0</v>
      </c>
      <c r="AF159" s="12">
        <f>'RAW DATA-Awards'!AB53</f>
        <v>0</v>
      </c>
      <c r="AG159" s="12">
        <f>'RAW DATA-Awards'!AC53</f>
        <v>0</v>
      </c>
      <c r="AH159" s="12">
        <f>'RAW DATA-Awards'!AD53</f>
        <v>0</v>
      </c>
      <c r="AI159" s="12">
        <f>'RAW DATA-Awards'!AE53</f>
        <v>0</v>
      </c>
      <c r="AJ159" s="12">
        <f>'RAW DATA-Awards'!AF53</f>
        <v>0</v>
      </c>
      <c r="AK159" s="331">
        <f>'RAW DATA-Awards'!AG53</f>
        <v>0</v>
      </c>
      <c r="AL159" s="12"/>
      <c r="AM159" s="12"/>
      <c r="AN159" s="1078">
        <f>'RAW DATA-Awards'!AH53</f>
        <v>0</v>
      </c>
      <c r="AO159" s="1079">
        <f>'RAW DATA-Awards'!AI53</f>
        <v>12</v>
      </c>
      <c r="AP159" s="1079">
        <f>'RAW DATA-Awards'!AJ53</f>
        <v>0</v>
      </c>
      <c r="AQ159" s="1079">
        <f>'RAW DATA-Awards'!AK53</f>
        <v>0</v>
      </c>
      <c r="AR159" s="1079">
        <f>'RAW DATA-Awards'!AL53</f>
        <v>0</v>
      </c>
      <c r="AS159" s="1079">
        <f>'RAW DATA-Awards'!AM53</f>
        <v>0</v>
      </c>
      <c r="AT159" s="1079">
        <f>'RAW DATA-Awards'!AN53</f>
        <v>0</v>
      </c>
      <c r="AU159" s="1079">
        <f>'RAW DATA-Awards'!AO53</f>
        <v>0</v>
      </c>
      <c r="AV159" s="1079">
        <f>'RAW DATA-Awards'!AP53</f>
        <v>0</v>
      </c>
      <c r="AW159" s="1080">
        <f>'RAW DATA-Awards'!AQ53</f>
        <v>0</v>
      </c>
      <c r="AX159" s="1081"/>
      <c r="AZ159" s="1195">
        <f>'RAW DATA-Awards'!AR53</f>
        <v>0</v>
      </c>
      <c r="BA159" s="1196">
        <f>'RAW DATA-Awards'!AS53</f>
        <v>27</v>
      </c>
      <c r="BB159" s="1196">
        <f>'RAW DATA-Awards'!AT53</f>
        <v>0</v>
      </c>
      <c r="BC159" s="1196">
        <f>'RAW DATA-Awards'!AU53</f>
        <v>0</v>
      </c>
      <c r="BD159" s="1196">
        <f>'RAW DATA-Awards'!AV53</f>
        <v>0</v>
      </c>
      <c r="BE159" s="1196">
        <f>'RAW DATA-Awards'!AW53</f>
        <v>0</v>
      </c>
      <c r="BF159" s="1196">
        <f>'RAW DATA-Awards'!AX53</f>
        <v>0</v>
      </c>
      <c r="BG159" s="1196">
        <f>'RAW DATA-Awards'!AY53</f>
        <v>0</v>
      </c>
      <c r="BH159" s="1196">
        <f>'RAW DATA-Awards'!AZ53</f>
        <v>0</v>
      </c>
      <c r="BI159" s="1197">
        <f>'RAW DATA-Awards'!BA53</f>
        <v>0</v>
      </c>
      <c r="BJ159" s="1198"/>
      <c r="BK159" s="1210"/>
      <c r="BL159" s="1210"/>
      <c r="BM159" s="1210"/>
      <c r="BN159" s="1210"/>
      <c r="BO159" s="1331"/>
      <c r="BP159" s="1331"/>
      <c r="BQ159" s="1331"/>
      <c r="BR159" s="1331"/>
      <c r="BS159" s="1331"/>
      <c r="BT159" s="1331"/>
      <c r="BU159" s="1332"/>
      <c r="BV159" s="1332"/>
      <c r="BW159" s="1332"/>
      <c r="BX159" s="1332"/>
      <c r="BY159" s="436"/>
      <c r="BZ159" s="436"/>
      <c r="CA159" s="436"/>
    </row>
    <row r="160" spans="1:79" ht="16" thickBot="1">
      <c r="A160" s="1489"/>
      <c r="B160" s="413" t="str">
        <f>'RAW DATA-Awards'!B54</f>
        <v>UNM-TA</v>
      </c>
      <c r="C160" s="426" t="str">
        <f>'RAW DATA-Awards'!C54</f>
        <v>3</v>
      </c>
      <c r="D160" s="330">
        <f>'RAW DATA-Awards'!D54</f>
        <v>6</v>
      </c>
      <c r="E160" s="12">
        <f>'RAW DATA-Awards'!E54</f>
        <v>5</v>
      </c>
      <c r="F160" s="12">
        <f>'RAW DATA-Awards'!F54</f>
        <v>0</v>
      </c>
      <c r="G160" s="12">
        <f>'RAW DATA-Awards'!G54</f>
        <v>0</v>
      </c>
      <c r="H160" s="12">
        <f>'RAW DATA-Awards'!H54</f>
        <v>0</v>
      </c>
      <c r="I160" s="12">
        <f>'RAW DATA-Awards'!I54</f>
        <v>0</v>
      </c>
      <c r="J160" s="12">
        <f>'RAW DATA-Awards'!J54</f>
        <v>0</v>
      </c>
      <c r="K160" s="12">
        <f>'RAW DATA-Awards'!K54</f>
        <v>0</v>
      </c>
      <c r="L160" s="12">
        <f>'RAW DATA-Awards'!L54</f>
        <v>0</v>
      </c>
      <c r="M160" s="331">
        <f>'RAW DATA-Awards'!M54</f>
        <v>0</v>
      </c>
      <c r="N160" s="12" t="s">
        <v>276</v>
      </c>
      <c r="O160" s="12"/>
      <c r="P160" s="330">
        <f>'RAW DATA-Awards'!N54</f>
        <v>13</v>
      </c>
      <c r="Q160" s="12">
        <f>'RAW DATA-Awards'!O54</f>
        <v>0</v>
      </c>
      <c r="R160" s="12">
        <f>'RAW DATA-Awards'!P54</f>
        <v>0</v>
      </c>
      <c r="S160" s="12">
        <f>'RAW DATA-Awards'!Q54</f>
        <v>4</v>
      </c>
      <c r="T160" s="12">
        <f>'RAW DATA-Awards'!R54</f>
        <v>0</v>
      </c>
      <c r="U160" s="12">
        <f>'RAW DATA-Awards'!S54</f>
        <v>0</v>
      </c>
      <c r="V160" s="12">
        <f>'RAW DATA-Awards'!T54</f>
        <v>0</v>
      </c>
      <c r="W160" s="12">
        <f>'RAW DATA-Awards'!U54</f>
        <v>0</v>
      </c>
      <c r="X160" s="12">
        <f>'RAW DATA-Awards'!V54</f>
        <v>0</v>
      </c>
      <c r="Y160" s="331">
        <f>'RAW DATA-Awards'!W54</f>
        <v>0</v>
      </c>
      <c r="Z160" s="12" t="s">
        <v>276</v>
      </c>
      <c r="AA160" s="12"/>
      <c r="AB160" s="330">
        <f>'RAW DATA-Awards'!X54</f>
        <v>22</v>
      </c>
      <c r="AC160" s="12">
        <f>'RAW DATA-Awards'!Y54</f>
        <v>0</v>
      </c>
      <c r="AD160" s="12">
        <f>'RAW DATA-Awards'!Z54</f>
        <v>0</v>
      </c>
      <c r="AE160" s="12">
        <f>'RAW DATA-Awards'!AA54</f>
        <v>7</v>
      </c>
      <c r="AF160" s="12">
        <f>'RAW DATA-Awards'!AB54</f>
        <v>0</v>
      </c>
      <c r="AG160" s="12">
        <f>'RAW DATA-Awards'!AC54</f>
        <v>0</v>
      </c>
      <c r="AH160" s="12">
        <f>'RAW DATA-Awards'!AD54</f>
        <v>0</v>
      </c>
      <c r="AI160" s="12">
        <f>'RAW DATA-Awards'!AE54</f>
        <v>0</v>
      </c>
      <c r="AJ160" s="12">
        <f>'RAW DATA-Awards'!AF54</f>
        <v>0</v>
      </c>
      <c r="AK160" s="331">
        <f>'RAW DATA-Awards'!AG54</f>
        <v>0</v>
      </c>
      <c r="AL160" s="12" t="s">
        <v>276</v>
      </c>
      <c r="AM160" s="12"/>
      <c r="AN160" s="1078">
        <f>'RAW DATA-Awards'!AH54</f>
        <v>27</v>
      </c>
      <c r="AO160" s="1079">
        <f>'RAW DATA-Awards'!AI54</f>
        <v>6</v>
      </c>
      <c r="AP160" s="1079">
        <f>'RAW DATA-Awards'!AJ54</f>
        <v>0</v>
      </c>
      <c r="AQ160" s="1079">
        <f>'RAW DATA-Awards'!AK54</f>
        <v>1</v>
      </c>
      <c r="AR160" s="1079">
        <f>'RAW DATA-Awards'!AL54</f>
        <v>0</v>
      </c>
      <c r="AS160" s="1079">
        <f>'RAW DATA-Awards'!AM54</f>
        <v>0</v>
      </c>
      <c r="AT160" s="1079">
        <f>'RAW DATA-Awards'!AN54</f>
        <v>0</v>
      </c>
      <c r="AU160" s="1079">
        <f>'RAW DATA-Awards'!AO54</f>
        <v>0</v>
      </c>
      <c r="AV160" s="1079">
        <f>'RAW DATA-Awards'!AP54</f>
        <v>0</v>
      </c>
      <c r="AW160" s="1080">
        <f>'RAW DATA-Awards'!AQ54</f>
        <v>0</v>
      </c>
      <c r="AX160" s="1081" t="s">
        <v>276</v>
      </c>
      <c r="AZ160" s="1195">
        <f>'RAW DATA-Awards'!AR54</f>
        <v>12</v>
      </c>
      <c r="BA160" s="1196">
        <f>'RAW DATA-Awards'!AS54</f>
        <v>1</v>
      </c>
      <c r="BB160" s="1196">
        <f>'RAW DATA-Awards'!AT54</f>
        <v>0</v>
      </c>
      <c r="BC160" s="1196">
        <f>'RAW DATA-Awards'!AU54</f>
        <v>14</v>
      </c>
      <c r="BD160" s="1196">
        <f>'RAW DATA-Awards'!AV54</f>
        <v>0</v>
      </c>
      <c r="BE160" s="1196">
        <f>'RAW DATA-Awards'!AW54</f>
        <v>0</v>
      </c>
      <c r="BF160" s="1196">
        <f>'RAW DATA-Awards'!AX54</f>
        <v>0</v>
      </c>
      <c r="BG160" s="1196">
        <f>'RAW DATA-Awards'!AY54</f>
        <v>0</v>
      </c>
      <c r="BH160" s="1196">
        <f>'RAW DATA-Awards'!AZ54</f>
        <v>0</v>
      </c>
      <c r="BI160" s="1197">
        <f>'RAW DATA-Awards'!BA54</f>
        <v>0</v>
      </c>
      <c r="BJ160" s="1198" t="s">
        <v>276</v>
      </c>
      <c r="BK160" s="1210"/>
      <c r="BL160" s="1210"/>
      <c r="BM160" s="1210"/>
      <c r="BN160" s="1210"/>
      <c r="BO160" s="1331"/>
      <c r="BP160" s="1331"/>
      <c r="BQ160" s="1331"/>
      <c r="BR160" s="1331"/>
      <c r="BS160" s="1331"/>
      <c r="BT160" s="1331"/>
      <c r="BU160" s="1332"/>
      <c r="BV160" s="1332"/>
      <c r="BW160" s="1332"/>
      <c r="BX160" s="1332"/>
      <c r="BY160" s="436"/>
      <c r="BZ160" s="436"/>
      <c r="CA160" s="436"/>
    </row>
    <row r="161" spans="1:79">
      <c r="A161" s="412"/>
      <c r="B161" s="1266"/>
      <c r="C161" s="411"/>
      <c r="D161" s="332">
        <f t="shared" ref="D161:M161" si="151">SUM(D158:D160)</f>
        <v>6</v>
      </c>
      <c r="E161" s="11">
        <f t="shared" si="151"/>
        <v>29</v>
      </c>
      <c r="F161" s="11">
        <f t="shared" si="151"/>
        <v>0</v>
      </c>
      <c r="G161" s="11">
        <f t="shared" si="151"/>
        <v>85</v>
      </c>
      <c r="H161" s="11">
        <f t="shared" si="151"/>
        <v>0</v>
      </c>
      <c r="I161" s="11">
        <f t="shared" si="151"/>
        <v>0</v>
      </c>
      <c r="J161" s="11">
        <f t="shared" si="151"/>
        <v>0</v>
      </c>
      <c r="K161" s="11">
        <f t="shared" si="151"/>
        <v>0</v>
      </c>
      <c r="L161" s="11">
        <f t="shared" si="151"/>
        <v>0</v>
      </c>
      <c r="M161" s="333">
        <f t="shared" si="151"/>
        <v>0</v>
      </c>
      <c r="N161" s="12">
        <f>SUM(D161:M161)</f>
        <v>120</v>
      </c>
      <c r="O161" s="12"/>
      <c r="P161" s="332">
        <f t="shared" ref="P161:Y161" si="152">SUM(P158:P160)</f>
        <v>13</v>
      </c>
      <c r="Q161" s="11">
        <f t="shared" si="152"/>
        <v>30</v>
      </c>
      <c r="R161" s="11">
        <f t="shared" si="152"/>
        <v>0</v>
      </c>
      <c r="S161" s="11">
        <f t="shared" si="152"/>
        <v>93</v>
      </c>
      <c r="T161" s="11">
        <f t="shared" si="152"/>
        <v>0</v>
      </c>
      <c r="U161" s="11">
        <f t="shared" si="152"/>
        <v>0</v>
      </c>
      <c r="V161" s="11">
        <f t="shared" si="152"/>
        <v>0</v>
      </c>
      <c r="W161" s="11">
        <f t="shared" si="152"/>
        <v>0</v>
      </c>
      <c r="X161" s="11">
        <f t="shared" si="152"/>
        <v>0</v>
      </c>
      <c r="Y161" s="333">
        <f t="shared" si="152"/>
        <v>0</v>
      </c>
      <c r="Z161" s="12">
        <f>SUM(P161:Y161)</f>
        <v>136</v>
      </c>
      <c r="AA161" s="12"/>
      <c r="AB161" s="332">
        <f t="shared" ref="AB161:AK161" si="153">SUM(AB158:AB160)</f>
        <v>22</v>
      </c>
      <c r="AC161" s="11">
        <f t="shared" si="153"/>
        <v>21</v>
      </c>
      <c r="AD161" s="11">
        <f t="shared" si="153"/>
        <v>0</v>
      </c>
      <c r="AE161" s="11">
        <f t="shared" si="153"/>
        <v>99</v>
      </c>
      <c r="AF161" s="11">
        <f t="shared" si="153"/>
        <v>0</v>
      </c>
      <c r="AG161" s="11">
        <f t="shared" si="153"/>
        <v>0</v>
      </c>
      <c r="AH161" s="11">
        <f t="shared" si="153"/>
        <v>0</v>
      </c>
      <c r="AI161" s="11">
        <f t="shared" si="153"/>
        <v>0</v>
      </c>
      <c r="AJ161" s="11">
        <f t="shared" si="153"/>
        <v>0</v>
      </c>
      <c r="AK161" s="333">
        <f t="shared" si="153"/>
        <v>0</v>
      </c>
      <c r="AL161" s="12">
        <f>SUM(AB161:AK161)</f>
        <v>142</v>
      </c>
      <c r="AM161" s="12"/>
      <c r="AN161" s="1082">
        <f t="shared" ref="AN161:AW161" si="154">SUM(AN158:AN160)</f>
        <v>27</v>
      </c>
      <c r="AO161" s="1083">
        <f t="shared" si="154"/>
        <v>25</v>
      </c>
      <c r="AP161" s="1083">
        <f t="shared" si="154"/>
        <v>0</v>
      </c>
      <c r="AQ161" s="1083">
        <f t="shared" si="154"/>
        <v>82</v>
      </c>
      <c r="AR161" s="1083">
        <f t="shared" si="154"/>
        <v>0</v>
      </c>
      <c r="AS161" s="1083">
        <f t="shared" si="154"/>
        <v>0</v>
      </c>
      <c r="AT161" s="1083">
        <f t="shared" si="154"/>
        <v>0</v>
      </c>
      <c r="AU161" s="1083">
        <f t="shared" si="154"/>
        <v>0</v>
      </c>
      <c r="AV161" s="1083">
        <f t="shared" si="154"/>
        <v>0</v>
      </c>
      <c r="AW161" s="1084">
        <f t="shared" si="154"/>
        <v>0</v>
      </c>
      <c r="AX161" s="1081">
        <f>SUM(AN161:AW161)</f>
        <v>134</v>
      </c>
      <c r="AZ161" s="1199">
        <f t="shared" ref="AZ161:BI161" si="155">SUM(AZ158:AZ160)</f>
        <v>12</v>
      </c>
      <c r="BA161" s="1200">
        <f t="shared" si="155"/>
        <v>32</v>
      </c>
      <c r="BB161" s="1200">
        <f t="shared" si="155"/>
        <v>0</v>
      </c>
      <c r="BC161" s="1200">
        <f t="shared" si="155"/>
        <v>85</v>
      </c>
      <c r="BD161" s="1200">
        <f t="shared" si="155"/>
        <v>0</v>
      </c>
      <c r="BE161" s="1200">
        <f t="shared" si="155"/>
        <v>0</v>
      </c>
      <c r="BF161" s="1200">
        <f t="shared" si="155"/>
        <v>0</v>
      </c>
      <c r="BG161" s="1200">
        <f t="shared" si="155"/>
        <v>0</v>
      </c>
      <c r="BH161" s="1200">
        <f t="shared" si="155"/>
        <v>0</v>
      </c>
      <c r="BI161" s="1201">
        <f t="shared" si="155"/>
        <v>0</v>
      </c>
      <c r="BJ161" s="1198">
        <f>SUM(AZ161:BI161)</f>
        <v>129</v>
      </c>
      <c r="BK161" s="1210"/>
      <c r="BL161" s="1210"/>
      <c r="BM161" s="1210"/>
      <c r="BN161" s="1210"/>
      <c r="BO161" s="1331"/>
      <c r="BP161" s="1331"/>
      <c r="BQ161" s="1331"/>
      <c r="BR161" s="1331"/>
      <c r="BS161" s="1331"/>
      <c r="BT161" s="1331"/>
      <c r="BU161" s="1332"/>
      <c r="BV161" s="1332"/>
      <c r="BW161" s="1332"/>
      <c r="BX161" s="1332"/>
      <c r="BY161" s="436"/>
      <c r="BZ161" s="436"/>
      <c r="CA161" s="436"/>
    </row>
    <row r="162" spans="1:79" ht="16" thickBot="1">
      <c r="A162" s="412"/>
      <c r="B162" s="1266"/>
      <c r="C162" s="411"/>
      <c r="D162" s="330"/>
      <c r="E162" s="12"/>
      <c r="F162" s="12"/>
      <c r="G162" s="12"/>
      <c r="H162" s="12"/>
      <c r="I162" s="12"/>
      <c r="J162" s="12"/>
      <c r="K162" s="12"/>
      <c r="L162" s="12"/>
      <c r="M162" s="331"/>
      <c r="N162" s="12"/>
      <c r="O162" s="12"/>
      <c r="P162" s="330"/>
      <c r="Q162" s="12"/>
      <c r="R162" s="12"/>
      <c r="S162" s="12"/>
      <c r="T162" s="12"/>
      <c r="U162" s="12"/>
      <c r="V162" s="12"/>
      <c r="W162" s="12"/>
      <c r="X162" s="12"/>
      <c r="Y162" s="331"/>
      <c r="Z162" s="12"/>
      <c r="AA162" s="12"/>
      <c r="AB162" s="330"/>
      <c r="AC162" s="12"/>
      <c r="AD162" s="12"/>
      <c r="AE162" s="12"/>
      <c r="AF162" s="12"/>
      <c r="AG162" s="12"/>
      <c r="AH162" s="12"/>
      <c r="AI162" s="12"/>
      <c r="AJ162" s="12"/>
      <c r="AK162" s="331"/>
      <c r="AL162" s="12"/>
      <c r="AM162" s="12"/>
      <c r="AN162" s="1078"/>
      <c r="AO162" s="1079"/>
      <c r="AP162" s="1079"/>
      <c r="AQ162" s="1079"/>
      <c r="AR162" s="1079"/>
      <c r="AS162" s="1079"/>
      <c r="AT162" s="1079"/>
      <c r="AU162" s="1079"/>
      <c r="AV162" s="1079"/>
      <c r="AW162" s="1080"/>
      <c r="AX162" s="1081"/>
      <c r="AZ162" s="1195"/>
      <c r="BA162" s="1196"/>
      <c r="BB162" s="1196"/>
      <c r="BC162" s="1196"/>
      <c r="BD162" s="1196"/>
      <c r="BE162" s="1196"/>
      <c r="BF162" s="1196"/>
      <c r="BG162" s="1196"/>
      <c r="BH162" s="1196"/>
      <c r="BI162" s="1197"/>
      <c r="BJ162" s="1198"/>
      <c r="BK162" s="1210"/>
      <c r="BL162" s="1210"/>
      <c r="BM162" s="1210"/>
      <c r="BN162" s="1210"/>
      <c r="BO162" s="1331"/>
      <c r="BP162" s="1331"/>
      <c r="BQ162" s="1331"/>
      <c r="BR162" s="1331"/>
      <c r="BS162" s="1331"/>
      <c r="BT162" s="1331"/>
      <c r="BU162" s="1332"/>
      <c r="BV162" s="1332"/>
      <c r="BW162" s="1332"/>
      <c r="BX162" s="1332"/>
      <c r="BY162" s="436"/>
      <c r="BZ162" s="436"/>
      <c r="CA162" s="436"/>
    </row>
    <row r="163" spans="1:79">
      <c r="A163" s="1487" t="s">
        <v>271</v>
      </c>
      <c r="B163" s="274" t="s">
        <v>65</v>
      </c>
      <c r="C163" s="424" t="s">
        <v>92</v>
      </c>
      <c r="D163" s="12">
        <f>D158*'DATA - Awards Matrices'!$B$10</f>
        <v>0</v>
      </c>
      <c r="E163" s="12">
        <f>E158*'DATA - Awards Matrices'!$C$10</f>
        <v>72600</v>
      </c>
      <c r="F163" s="12">
        <f>F158*'DATA - Awards Matrices'!$D$10</f>
        <v>0</v>
      </c>
      <c r="G163" s="12">
        <f>G158*'DATA - Awards Matrices'!$E$10</f>
        <v>1228675</v>
      </c>
      <c r="H163" s="12">
        <f>H158*'DATA - Awards Matrices'!$F$10</f>
        <v>0</v>
      </c>
      <c r="I163" s="12">
        <f>I158*'DATA - Awards Matrices'!$G$10</f>
        <v>0</v>
      </c>
      <c r="J163" s="12">
        <f>J158*'DATA - Awards Matrices'!$H$10</f>
        <v>0</v>
      </c>
      <c r="K163" s="12">
        <f>K158*'DATA - Awards Matrices'!$I$10</f>
        <v>0</v>
      </c>
      <c r="L163" s="12">
        <f>L158*'DATA - Awards Matrices'!$J$10</f>
        <v>0</v>
      </c>
      <c r="M163" s="331">
        <f>M158*'DATA - Awards Matrices'!$K$10</f>
        <v>0</v>
      </c>
      <c r="N163" s="12"/>
      <c r="O163" s="12"/>
      <c r="P163" s="330">
        <f>P158*'DATA - Awards Matrices'!$B$10</f>
        <v>0</v>
      </c>
      <c r="Q163" s="12">
        <f>Q158*'DATA - Awards Matrices'!$C$10</f>
        <v>29040</v>
      </c>
      <c r="R163" s="12">
        <f>R158*'DATA - Awards Matrices'!$D$10</f>
        <v>0</v>
      </c>
      <c r="S163" s="12">
        <f>S158*'DATA - Awards Matrices'!$E$10</f>
        <v>1286495</v>
      </c>
      <c r="T163" s="12">
        <f>T158*'DATA - Awards Matrices'!$F$10</f>
        <v>0</v>
      </c>
      <c r="U163" s="12">
        <f>U158*'DATA - Awards Matrices'!$G$10</f>
        <v>0</v>
      </c>
      <c r="V163" s="12">
        <f>V158*'DATA - Awards Matrices'!$H$10</f>
        <v>0</v>
      </c>
      <c r="W163" s="12">
        <f>W158*'DATA - Awards Matrices'!$I$10</f>
        <v>0</v>
      </c>
      <c r="X163" s="12">
        <f>X158*'DATA - Awards Matrices'!$J$10</f>
        <v>0</v>
      </c>
      <c r="Y163" s="331">
        <f>Y158*'DATA - Awards Matrices'!$K$10</f>
        <v>0</v>
      </c>
      <c r="Z163" s="12"/>
      <c r="AA163" s="12"/>
      <c r="AB163" s="330">
        <f>AB158*'DATA - Awards Matrices'!$B$10</f>
        <v>0</v>
      </c>
      <c r="AC163" s="12">
        <f>AC158*'DATA - Awards Matrices'!$C$10</f>
        <v>36300</v>
      </c>
      <c r="AD163" s="12">
        <f>AD158*'DATA - Awards Matrices'!$D$10</f>
        <v>0</v>
      </c>
      <c r="AE163" s="12">
        <f>AE158*'DATA - Awards Matrices'!$E$10</f>
        <v>1329860</v>
      </c>
      <c r="AF163" s="12">
        <f>AF158*'DATA - Awards Matrices'!$F$10</f>
        <v>0</v>
      </c>
      <c r="AG163" s="12">
        <f>AG158*'DATA - Awards Matrices'!$G$10</f>
        <v>0</v>
      </c>
      <c r="AH163" s="12">
        <f>AH158*'DATA - Awards Matrices'!$H$10</f>
        <v>0</v>
      </c>
      <c r="AI163" s="12">
        <f>AI158*'DATA - Awards Matrices'!$I$10</f>
        <v>0</v>
      </c>
      <c r="AJ163" s="12">
        <f>AJ158*'DATA - Awards Matrices'!$J$10</f>
        <v>0</v>
      </c>
      <c r="AK163" s="331">
        <f>AK158*'DATA - Awards Matrices'!$K$10</f>
        <v>0</v>
      </c>
      <c r="AL163" s="12"/>
      <c r="AM163" s="12"/>
      <c r="AN163" s="1078">
        <f>AN158*'DATA - Awards Matrices'!$B$10</f>
        <v>0</v>
      </c>
      <c r="AO163" s="1079">
        <f>AO158*'DATA - Awards Matrices'!$C$10</f>
        <v>50820</v>
      </c>
      <c r="AP163" s="1079">
        <f>AP158*'DATA - Awards Matrices'!$D$10</f>
        <v>0</v>
      </c>
      <c r="AQ163" s="1079">
        <f>AQ158*'DATA - Awards Matrices'!$E$10</f>
        <v>1170855</v>
      </c>
      <c r="AR163" s="1079">
        <f>AR158*'DATA - Awards Matrices'!$F$10</f>
        <v>0</v>
      </c>
      <c r="AS163" s="1079">
        <f>AS158*'DATA - Awards Matrices'!$G$10</f>
        <v>0</v>
      </c>
      <c r="AT163" s="1079">
        <f>AT158*'DATA - Awards Matrices'!$H$10</f>
        <v>0</v>
      </c>
      <c r="AU163" s="1079">
        <f>AU158*'DATA - Awards Matrices'!$I$10</f>
        <v>0</v>
      </c>
      <c r="AV163" s="1079">
        <f>AV158*'DATA - Awards Matrices'!$J$10</f>
        <v>0</v>
      </c>
      <c r="AW163" s="1080">
        <f>AW158*'DATA - Awards Matrices'!$K$10</f>
        <v>0</v>
      </c>
      <c r="AX163" s="1081"/>
      <c r="AZ163" s="1195">
        <f>AZ158*'DATA - Awards Matrices'!$B$10</f>
        <v>0</v>
      </c>
      <c r="BA163" s="1196">
        <f>BA158*'DATA - Awards Matrices'!$C$10</f>
        <v>29040</v>
      </c>
      <c r="BB163" s="1196">
        <f>BB158*'DATA - Awards Matrices'!$D$10</f>
        <v>0</v>
      </c>
      <c r="BC163" s="1196">
        <f>BC158*'DATA - Awards Matrices'!$E$10</f>
        <v>1026305</v>
      </c>
      <c r="BD163" s="1196">
        <f>BD158*'DATA - Awards Matrices'!$F$10</f>
        <v>0</v>
      </c>
      <c r="BE163" s="1196">
        <f>BE158*'DATA - Awards Matrices'!$G$10</f>
        <v>0</v>
      </c>
      <c r="BF163" s="1196">
        <f>BF158*'DATA - Awards Matrices'!$H$10</f>
        <v>0</v>
      </c>
      <c r="BG163" s="1196">
        <f>BG158*'DATA - Awards Matrices'!$I$10</f>
        <v>0</v>
      </c>
      <c r="BH163" s="1196">
        <f>BH158*'DATA - Awards Matrices'!$J$10</f>
        <v>0</v>
      </c>
      <c r="BI163" s="1197">
        <f>BI158*'DATA - Awards Matrices'!$K$10</f>
        <v>0</v>
      </c>
      <c r="BJ163" s="1198"/>
      <c r="BK163" s="1210"/>
      <c r="BL163" s="1210"/>
      <c r="BM163" s="1210"/>
      <c r="BN163" s="1210"/>
      <c r="BO163" s="1331"/>
      <c r="BP163" s="1331"/>
      <c r="BQ163" s="1331"/>
      <c r="BR163" s="1331"/>
      <c r="BS163" s="1331"/>
      <c r="BT163" s="1331"/>
      <c r="BU163" s="1332"/>
      <c r="BV163" s="1332"/>
      <c r="BW163" s="1332"/>
      <c r="BX163" s="1332"/>
      <c r="BY163" s="436"/>
      <c r="BZ163" s="436"/>
      <c r="CA163" s="436"/>
    </row>
    <row r="164" spans="1:79">
      <c r="A164" s="1488"/>
      <c r="B164" s="1266" t="s">
        <v>65</v>
      </c>
      <c r="C164" s="425" t="s">
        <v>91</v>
      </c>
      <c r="D164" s="12">
        <f>D159*'DATA - Awards Matrices'!$B$11</f>
        <v>0</v>
      </c>
      <c r="E164" s="12">
        <f>E159*'DATA - Awards Matrices'!$C$11</f>
        <v>146678</v>
      </c>
      <c r="F164" s="12">
        <f>F159*'DATA - Awards Matrices'!$D$11</f>
        <v>0</v>
      </c>
      <c r="G164" s="12">
        <f>G159*'DATA - Awards Matrices'!$E$11</f>
        <v>0</v>
      </c>
      <c r="H164" s="12">
        <f>H159*'DATA - Awards Matrices'!$F$11</f>
        <v>0</v>
      </c>
      <c r="I164" s="12">
        <f>I159*'DATA - Awards Matrices'!$G$11</f>
        <v>0</v>
      </c>
      <c r="J164" s="12">
        <f>J159*'DATA - Awards Matrices'!$H$11</f>
        <v>0</v>
      </c>
      <c r="K164" s="12">
        <f>K159*'DATA - Awards Matrices'!$I$11</f>
        <v>0</v>
      </c>
      <c r="L164" s="12">
        <f>L159*'DATA - Awards Matrices'!$J$11</f>
        <v>0</v>
      </c>
      <c r="M164" s="331">
        <f>M159*'DATA - Awards Matrices'!$K$11</f>
        <v>0</v>
      </c>
      <c r="N164" s="12"/>
      <c r="O164" s="12"/>
      <c r="P164" s="330">
        <f>P159*'DATA - Awards Matrices'!$B$11</f>
        <v>0</v>
      </c>
      <c r="Q164" s="12">
        <f>Q159*'DATA - Awards Matrices'!$C$11</f>
        <v>272402</v>
      </c>
      <c r="R164" s="12">
        <f>R159*'DATA - Awards Matrices'!$D$11</f>
        <v>0</v>
      </c>
      <c r="S164" s="12">
        <f>S159*'DATA - Awards Matrices'!$E$11</f>
        <v>0</v>
      </c>
      <c r="T164" s="12">
        <f>T159*'DATA - Awards Matrices'!$F$11</f>
        <v>0</v>
      </c>
      <c r="U164" s="12">
        <f>U159*'DATA - Awards Matrices'!$G$11</f>
        <v>0</v>
      </c>
      <c r="V164" s="12">
        <f>V159*'DATA - Awards Matrices'!$H$11</f>
        <v>0</v>
      </c>
      <c r="W164" s="12">
        <f>W159*'DATA - Awards Matrices'!$I$11</f>
        <v>0</v>
      </c>
      <c r="X164" s="12">
        <f>X159*'DATA - Awards Matrices'!$J$11</f>
        <v>0</v>
      </c>
      <c r="Y164" s="331">
        <f>Y159*'DATA - Awards Matrices'!$K$11</f>
        <v>0</v>
      </c>
      <c r="Z164" s="12"/>
      <c r="AA164" s="12"/>
      <c r="AB164" s="330">
        <f>AB159*'DATA - Awards Matrices'!$B$11</f>
        <v>0</v>
      </c>
      <c r="AC164" s="12">
        <f>AC159*'DATA - Awards Matrices'!$C$11</f>
        <v>167632</v>
      </c>
      <c r="AD164" s="12">
        <f>AD159*'DATA - Awards Matrices'!$D$11</f>
        <v>0</v>
      </c>
      <c r="AE164" s="12">
        <f>AE159*'DATA - Awards Matrices'!$E$11</f>
        <v>0</v>
      </c>
      <c r="AF164" s="12">
        <f>AF159*'DATA - Awards Matrices'!$F$11</f>
        <v>0</v>
      </c>
      <c r="AG164" s="12">
        <f>AG159*'DATA - Awards Matrices'!$G$11</f>
        <v>0</v>
      </c>
      <c r="AH164" s="12">
        <f>AH159*'DATA - Awards Matrices'!$H$11</f>
        <v>0</v>
      </c>
      <c r="AI164" s="12">
        <f>AI159*'DATA - Awards Matrices'!$I$11</f>
        <v>0</v>
      </c>
      <c r="AJ164" s="12">
        <f>AJ159*'DATA - Awards Matrices'!$J$11</f>
        <v>0</v>
      </c>
      <c r="AK164" s="331">
        <f>AK159*'DATA - Awards Matrices'!$K$11</f>
        <v>0</v>
      </c>
      <c r="AL164" s="12"/>
      <c r="AM164" s="12"/>
      <c r="AN164" s="1078">
        <f>AN159*'DATA - Awards Matrices'!$B$11</f>
        <v>0</v>
      </c>
      <c r="AO164" s="1079">
        <f>AO159*'DATA - Awards Matrices'!$C$11</f>
        <v>125724</v>
      </c>
      <c r="AP164" s="1079">
        <f>AP159*'DATA - Awards Matrices'!$D$11</f>
        <v>0</v>
      </c>
      <c r="AQ164" s="1079">
        <f>AQ159*'DATA - Awards Matrices'!$E$11</f>
        <v>0</v>
      </c>
      <c r="AR164" s="1079">
        <f>AR159*'DATA - Awards Matrices'!$F$11</f>
        <v>0</v>
      </c>
      <c r="AS164" s="1079">
        <f>AS159*'DATA - Awards Matrices'!$G$11</f>
        <v>0</v>
      </c>
      <c r="AT164" s="1079">
        <f>AT159*'DATA - Awards Matrices'!$H$11</f>
        <v>0</v>
      </c>
      <c r="AU164" s="1079">
        <f>AU159*'DATA - Awards Matrices'!$I$11</f>
        <v>0</v>
      </c>
      <c r="AV164" s="1079">
        <f>AV159*'DATA - Awards Matrices'!$J$11</f>
        <v>0</v>
      </c>
      <c r="AW164" s="1080">
        <f>AW159*'DATA - Awards Matrices'!$K$11</f>
        <v>0</v>
      </c>
      <c r="AX164" s="1081"/>
      <c r="AZ164" s="1195">
        <f>AZ159*'DATA - Awards Matrices'!$B$11</f>
        <v>0</v>
      </c>
      <c r="BA164" s="1196">
        <f>BA159*'DATA - Awards Matrices'!$C$11</f>
        <v>282879</v>
      </c>
      <c r="BB164" s="1196">
        <f>BB159*'DATA - Awards Matrices'!$D$11</f>
        <v>0</v>
      </c>
      <c r="BC164" s="1196">
        <f>BC159*'DATA - Awards Matrices'!$E$11</f>
        <v>0</v>
      </c>
      <c r="BD164" s="1196">
        <f>BD159*'DATA - Awards Matrices'!$F$11</f>
        <v>0</v>
      </c>
      <c r="BE164" s="1196">
        <f>BE159*'DATA - Awards Matrices'!$G$11</f>
        <v>0</v>
      </c>
      <c r="BF164" s="1196">
        <f>BF159*'DATA - Awards Matrices'!$H$11</f>
        <v>0</v>
      </c>
      <c r="BG164" s="1196">
        <f>BG159*'DATA - Awards Matrices'!$I$11</f>
        <v>0</v>
      </c>
      <c r="BH164" s="1196">
        <f>BH159*'DATA - Awards Matrices'!$J$11</f>
        <v>0</v>
      </c>
      <c r="BI164" s="1197">
        <f>BI159*'DATA - Awards Matrices'!$K$11</f>
        <v>0</v>
      </c>
      <c r="BJ164" s="1198"/>
      <c r="BK164" s="1210"/>
      <c r="BL164" s="1210"/>
      <c r="BM164" s="1210"/>
      <c r="BN164" s="1210"/>
      <c r="BO164" s="1331"/>
      <c r="BP164" s="1331"/>
      <c r="BQ164" s="1331"/>
      <c r="BR164" s="1331"/>
      <c r="BS164" s="1331"/>
      <c r="BT164" s="1331"/>
      <c r="BU164" s="1332"/>
      <c r="BV164" s="1332"/>
      <c r="BW164" s="1332"/>
      <c r="BX164" s="1332"/>
      <c r="BY164" s="436"/>
      <c r="BZ164" s="436"/>
      <c r="CA164" s="436"/>
    </row>
    <row r="165" spans="1:79" ht="16" thickBot="1">
      <c r="A165" s="1489"/>
      <c r="B165" s="413" t="s">
        <v>65</v>
      </c>
      <c r="C165" s="426" t="s">
        <v>90</v>
      </c>
      <c r="D165" s="12">
        <f>D160*'DATA - Awards Matrices'!$B$12</f>
        <v>62814</v>
      </c>
      <c r="E165" s="12">
        <f>E160*'DATA - Awards Matrices'!$C$12</f>
        <v>76770</v>
      </c>
      <c r="F165" s="12">
        <f>F160*'DATA - Awards Matrices'!$D$12</f>
        <v>0</v>
      </c>
      <c r="G165" s="12">
        <f>G160*'DATA - Awards Matrices'!$E$12</f>
        <v>0</v>
      </c>
      <c r="H165" s="12">
        <f>H160*'DATA - Awards Matrices'!$F$12</f>
        <v>0</v>
      </c>
      <c r="I165" s="12">
        <f>I160*'DATA - Awards Matrices'!$G$12</f>
        <v>0</v>
      </c>
      <c r="J165" s="12">
        <f>J160*'DATA - Awards Matrices'!$H$12</f>
        <v>0</v>
      </c>
      <c r="K165" s="12">
        <f>K160*'DATA - Awards Matrices'!$I$12</f>
        <v>0</v>
      </c>
      <c r="L165" s="12">
        <f>L160*'DATA - Awards Matrices'!$J$12</f>
        <v>0</v>
      </c>
      <c r="M165" s="331">
        <f>M160*'DATA - Awards Matrices'!$K$12</f>
        <v>0</v>
      </c>
      <c r="N165" s="12" t="s">
        <v>277</v>
      </c>
      <c r="O165" s="12"/>
      <c r="P165" s="330">
        <f>P160*'DATA - Awards Matrices'!$B$12</f>
        <v>136097</v>
      </c>
      <c r="Q165" s="12">
        <f>Q160*'DATA - Awards Matrices'!$C$12</f>
        <v>0</v>
      </c>
      <c r="R165" s="12">
        <f>R160*'DATA - Awards Matrices'!$D$12</f>
        <v>0</v>
      </c>
      <c r="S165" s="12">
        <f>S160*'DATA - Awards Matrices'!$E$12</f>
        <v>122280</v>
      </c>
      <c r="T165" s="12">
        <f>T160*'DATA - Awards Matrices'!$F$12</f>
        <v>0</v>
      </c>
      <c r="U165" s="12">
        <f>U160*'DATA - Awards Matrices'!$G$12</f>
        <v>0</v>
      </c>
      <c r="V165" s="12">
        <f>V160*'DATA - Awards Matrices'!$H$12</f>
        <v>0</v>
      </c>
      <c r="W165" s="12">
        <f>W160*'DATA - Awards Matrices'!$I$12</f>
        <v>0</v>
      </c>
      <c r="X165" s="12">
        <f>X160*'DATA - Awards Matrices'!$J$12</f>
        <v>0</v>
      </c>
      <c r="Y165" s="331">
        <f>Y160*'DATA - Awards Matrices'!$K$12</f>
        <v>0</v>
      </c>
      <c r="Z165" s="12" t="s">
        <v>277</v>
      </c>
      <c r="AA165" s="12"/>
      <c r="AB165" s="330">
        <f>AB160*'DATA - Awards Matrices'!$B$12</f>
        <v>230318</v>
      </c>
      <c r="AC165" s="12">
        <f>AC160*'DATA - Awards Matrices'!$C$12</f>
        <v>0</v>
      </c>
      <c r="AD165" s="12">
        <f>AD160*'DATA - Awards Matrices'!$D$12</f>
        <v>0</v>
      </c>
      <c r="AE165" s="12">
        <f>AE160*'DATA - Awards Matrices'!$E$12</f>
        <v>213990</v>
      </c>
      <c r="AF165" s="12">
        <f>AF160*'DATA - Awards Matrices'!$F$12</f>
        <v>0</v>
      </c>
      <c r="AG165" s="12">
        <f>AG160*'DATA - Awards Matrices'!$G$12</f>
        <v>0</v>
      </c>
      <c r="AH165" s="12">
        <f>AH160*'DATA - Awards Matrices'!$H$12</f>
        <v>0</v>
      </c>
      <c r="AI165" s="12">
        <f>AI160*'DATA - Awards Matrices'!$I$12</f>
        <v>0</v>
      </c>
      <c r="AJ165" s="12">
        <f>AJ160*'DATA - Awards Matrices'!$J$12</f>
        <v>0</v>
      </c>
      <c r="AK165" s="331">
        <f>AK160*'DATA - Awards Matrices'!$K$12</f>
        <v>0</v>
      </c>
      <c r="AL165" s="12" t="s">
        <v>277</v>
      </c>
      <c r="AM165" s="12"/>
      <c r="AN165" s="1078">
        <f>AN160*'DATA - Awards Matrices'!$B$12</f>
        <v>282663</v>
      </c>
      <c r="AO165" s="1079">
        <f>AO160*'DATA - Awards Matrices'!$C$12</f>
        <v>92124</v>
      </c>
      <c r="AP165" s="1079">
        <f>AP160*'DATA - Awards Matrices'!$D$12</f>
        <v>0</v>
      </c>
      <c r="AQ165" s="1079">
        <f>AQ160*'DATA - Awards Matrices'!$E$12</f>
        <v>30570</v>
      </c>
      <c r="AR165" s="1079">
        <f>AR160*'DATA - Awards Matrices'!$F$12</f>
        <v>0</v>
      </c>
      <c r="AS165" s="1079">
        <f>AS160*'DATA - Awards Matrices'!$G$12</f>
        <v>0</v>
      </c>
      <c r="AT165" s="1079">
        <f>AT160*'DATA - Awards Matrices'!$H$12</f>
        <v>0</v>
      </c>
      <c r="AU165" s="1079">
        <f>AU160*'DATA - Awards Matrices'!$I$12</f>
        <v>0</v>
      </c>
      <c r="AV165" s="1079">
        <f>AV160*'DATA - Awards Matrices'!$J$12</f>
        <v>0</v>
      </c>
      <c r="AW165" s="1080">
        <f>AW160*'DATA - Awards Matrices'!$K$12</f>
        <v>0</v>
      </c>
      <c r="AX165" s="1081" t="s">
        <v>277</v>
      </c>
      <c r="AZ165" s="1195">
        <f>AZ160*'DATA - Awards Matrices'!$B$12</f>
        <v>125628</v>
      </c>
      <c r="BA165" s="1196">
        <f>BA160*'DATA - Awards Matrices'!$C$12</f>
        <v>15354</v>
      </c>
      <c r="BB165" s="1196">
        <f>BB160*'DATA - Awards Matrices'!$D$12</f>
        <v>0</v>
      </c>
      <c r="BC165" s="1196">
        <f>BC160*'DATA - Awards Matrices'!$E$12</f>
        <v>427980</v>
      </c>
      <c r="BD165" s="1196">
        <f>BD160*'DATA - Awards Matrices'!$F$12</f>
        <v>0</v>
      </c>
      <c r="BE165" s="1196">
        <f>BE160*'DATA - Awards Matrices'!$G$12</f>
        <v>0</v>
      </c>
      <c r="BF165" s="1196">
        <f>BF160*'DATA - Awards Matrices'!$H$12</f>
        <v>0</v>
      </c>
      <c r="BG165" s="1196">
        <f>BG160*'DATA - Awards Matrices'!$I$12</f>
        <v>0</v>
      </c>
      <c r="BH165" s="1196">
        <f>BH160*'DATA - Awards Matrices'!$J$12</f>
        <v>0</v>
      </c>
      <c r="BI165" s="1197">
        <f>BI160*'DATA - Awards Matrices'!$K$12</f>
        <v>0</v>
      </c>
      <c r="BJ165" s="1198" t="s">
        <v>277</v>
      </c>
      <c r="BK165" s="1210"/>
      <c r="BL165" s="1210"/>
      <c r="BM165" s="1210"/>
      <c r="BN165" s="1210"/>
      <c r="BO165" s="1331"/>
      <c r="BP165" s="1331"/>
      <c r="BQ165" s="1331"/>
      <c r="BR165" s="1331"/>
      <c r="BS165" s="1331"/>
      <c r="BT165" s="1331"/>
      <c r="BU165" s="1332"/>
      <c r="BV165" s="1332"/>
      <c r="BW165" s="1332"/>
      <c r="BX165" s="1332"/>
      <c r="BY165" s="436"/>
      <c r="BZ165" s="436"/>
      <c r="CA165" s="436"/>
    </row>
    <row r="166" spans="1:79" ht="33" thickBot="1">
      <c r="A166" s="455" t="s">
        <v>272</v>
      </c>
      <c r="B166" s="413" t="str">
        <f>B160</f>
        <v>UNM-TA</v>
      </c>
      <c r="C166" s="414"/>
      <c r="D166" s="334">
        <f t="shared" ref="D166:M166" si="156">SUM(D163:D165)</f>
        <v>62814</v>
      </c>
      <c r="E166" s="335">
        <f t="shared" si="156"/>
        <v>296048</v>
      </c>
      <c r="F166" s="335">
        <f t="shared" si="156"/>
        <v>0</v>
      </c>
      <c r="G166" s="335">
        <f t="shared" si="156"/>
        <v>1228675</v>
      </c>
      <c r="H166" s="335">
        <f t="shared" si="156"/>
        <v>0</v>
      </c>
      <c r="I166" s="335">
        <f t="shared" si="156"/>
        <v>0</v>
      </c>
      <c r="J166" s="335">
        <f t="shared" si="156"/>
        <v>0</v>
      </c>
      <c r="K166" s="335">
        <f t="shared" si="156"/>
        <v>0</v>
      </c>
      <c r="L166" s="335">
        <f t="shared" si="156"/>
        <v>0</v>
      </c>
      <c r="M166" s="336">
        <f t="shared" si="156"/>
        <v>0</v>
      </c>
      <c r="N166" s="415">
        <f>SUM(D166:M166)/'DATA - Awards Matrices'!$L$17</f>
        <v>393.13959535425079</v>
      </c>
      <c r="O166" s="415"/>
      <c r="P166" s="334">
        <f t="shared" ref="P166:Y166" si="157">SUM(P163:P165)</f>
        <v>136097</v>
      </c>
      <c r="Q166" s="335">
        <f t="shared" si="157"/>
        <v>301442</v>
      </c>
      <c r="R166" s="335">
        <f t="shared" si="157"/>
        <v>0</v>
      </c>
      <c r="S166" s="335">
        <f t="shared" si="157"/>
        <v>1408775</v>
      </c>
      <c r="T166" s="335">
        <f t="shared" si="157"/>
        <v>0</v>
      </c>
      <c r="U166" s="335">
        <f t="shared" si="157"/>
        <v>0</v>
      </c>
      <c r="V166" s="335">
        <f t="shared" si="157"/>
        <v>0</v>
      </c>
      <c r="W166" s="335">
        <f t="shared" si="157"/>
        <v>0</v>
      </c>
      <c r="X166" s="335">
        <f t="shared" si="157"/>
        <v>0</v>
      </c>
      <c r="Y166" s="336">
        <f t="shared" si="157"/>
        <v>0</v>
      </c>
      <c r="Z166" s="415">
        <f>SUM(P166:Y166)/'DATA - Awards Matrices'!$L$17</f>
        <v>457.22344667046383</v>
      </c>
      <c r="AA166" s="415"/>
      <c r="AB166" s="334">
        <f t="shared" ref="AB166:AK166" si="158">SUM(AB163:AB165)</f>
        <v>230318</v>
      </c>
      <c r="AC166" s="335">
        <f t="shared" si="158"/>
        <v>203932</v>
      </c>
      <c r="AD166" s="335">
        <f t="shared" si="158"/>
        <v>0</v>
      </c>
      <c r="AE166" s="335">
        <f t="shared" si="158"/>
        <v>1543850</v>
      </c>
      <c r="AF166" s="335">
        <f t="shared" si="158"/>
        <v>0</v>
      </c>
      <c r="AG166" s="335">
        <f t="shared" si="158"/>
        <v>0</v>
      </c>
      <c r="AH166" s="335">
        <f t="shared" si="158"/>
        <v>0</v>
      </c>
      <c r="AI166" s="335">
        <f t="shared" si="158"/>
        <v>0</v>
      </c>
      <c r="AJ166" s="335">
        <f t="shared" si="158"/>
        <v>0</v>
      </c>
      <c r="AK166" s="336">
        <f t="shared" si="158"/>
        <v>0</v>
      </c>
      <c r="AL166" s="415">
        <f>SUM(AB166:AK166)/'DATA - Awards Matrices'!$L$17</f>
        <v>489.85909214729702</v>
      </c>
      <c r="AM166" s="415"/>
      <c r="AN166" s="1085">
        <f t="shared" ref="AN166:AW166" si="159">SUM(AN163:AN165)</f>
        <v>282663</v>
      </c>
      <c r="AO166" s="1086">
        <f t="shared" si="159"/>
        <v>268668</v>
      </c>
      <c r="AP166" s="1086">
        <f t="shared" si="159"/>
        <v>0</v>
      </c>
      <c r="AQ166" s="1086">
        <f t="shared" si="159"/>
        <v>1201425</v>
      </c>
      <c r="AR166" s="1086">
        <f t="shared" si="159"/>
        <v>0</v>
      </c>
      <c r="AS166" s="1086">
        <f t="shared" si="159"/>
        <v>0</v>
      </c>
      <c r="AT166" s="1086">
        <f t="shared" si="159"/>
        <v>0</v>
      </c>
      <c r="AU166" s="1086">
        <f t="shared" si="159"/>
        <v>0</v>
      </c>
      <c r="AV166" s="1086">
        <f t="shared" si="159"/>
        <v>0</v>
      </c>
      <c r="AW166" s="1087">
        <f t="shared" si="159"/>
        <v>0</v>
      </c>
      <c r="AX166" s="1088">
        <f>SUM(AN166:AW166)/'DATA - Awards Matrices'!$L$17</f>
        <v>434.05462965255936</v>
      </c>
      <c r="AZ166" s="1202">
        <f t="shared" ref="AZ166:BI166" si="160">SUM(AZ163:AZ165)</f>
        <v>125628</v>
      </c>
      <c r="BA166" s="1203">
        <f t="shared" si="160"/>
        <v>327273</v>
      </c>
      <c r="BB166" s="1203">
        <f t="shared" si="160"/>
        <v>0</v>
      </c>
      <c r="BC166" s="1203">
        <f t="shared" si="160"/>
        <v>1454285</v>
      </c>
      <c r="BD166" s="1203">
        <f t="shared" si="160"/>
        <v>0</v>
      </c>
      <c r="BE166" s="1203">
        <f t="shared" si="160"/>
        <v>0</v>
      </c>
      <c r="BF166" s="1203">
        <f t="shared" si="160"/>
        <v>0</v>
      </c>
      <c r="BG166" s="1203">
        <f t="shared" si="160"/>
        <v>0</v>
      </c>
      <c r="BH166" s="1203">
        <f t="shared" si="160"/>
        <v>0</v>
      </c>
      <c r="BI166" s="1204">
        <f t="shared" si="160"/>
        <v>0</v>
      </c>
      <c r="BJ166" s="1205">
        <f>SUM(AZ166:BI166)/'DATA - Awards Matrices'!$L$17</f>
        <v>472.29786285629382</v>
      </c>
      <c r="BK166" s="1210"/>
      <c r="BL166" s="1210"/>
      <c r="BM166" s="1210"/>
      <c r="BN166" s="1210"/>
      <c r="BO166" s="1329">
        <f>SUM(P166:Y166)</f>
        <v>1846314</v>
      </c>
      <c r="BP166" s="1329">
        <f>SUM(AB166:AK166)</f>
        <v>1978100</v>
      </c>
      <c r="BQ166" s="1330">
        <f>SUM(AN166:AW166)</f>
        <v>1752756</v>
      </c>
      <c r="BR166" s="1329">
        <f>SUM(AZ166:BI166)</f>
        <v>1907186</v>
      </c>
      <c r="BS166" s="1329">
        <f>AVERAGE(BO166:BQ166)</f>
        <v>1859056.6666666667</v>
      </c>
      <c r="BT166" s="1330">
        <f>AVERAGE(BP166:BR166)</f>
        <v>1879347.3333333333</v>
      </c>
      <c r="BU166" s="1332"/>
      <c r="BV166" s="1332"/>
      <c r="BW166" s="1332"/>
      <c r="BX166" s="1332"/>
      <c r="BY166" s="436"/>
      <c r="BZ166" s="436"/>
      <c r="CA166" s="436"/>
    </row>
    <row r="167" spans="1:79" ht="39.75" customHeight="1" thickBot="1">
      <c r="A167" s="428"/>
      <c r="B167" s="429"/>
      <c r="C167" s="430"/>
      <c r="D167" s="431"/>
      <c r="E167" s="432"/>
      <c r="F167" s="432"/>
      <c r="G167" s="432"/>
      <c r="H167" s="432"/>
      <c r="I167" s="432"/>
      <c r="J167" s="432"/>
      <c r="K167" s="432"/>
      <c r="L167" s="432"/>
      <c r="M167" s="433"/>
      <c r="N167" s="434"/>
      <c r="O167" s="434"/>
      <c r="P167" s="431"/>
      <c r="Q167" s="432"/>
      <c r="R167" s="432"/>
      <c r="S167" s="432"/>
      <c r="T167" s="432"/>
      <c r="U167" s="432"/>
      <c r="V167" s="432"/>
      <c r="W167" s="432"/>
      <c r="X167" s="432"/>
      <c r="Y167" s="433"/>
      <c r="Z167" s="434"/>
      <c r="AA167" s="434"/>
      <c r="AB167" s="431"/>
      <c r="AC167" s="432"/>
      <c r="AD167" s="432"/>
      <c r="AE167" s="432"/>
      <c r="AF167" s="432"/>
      <c r="AG167" s="432"/>
      <c r="AH167" s="432"/>
      <c r="AI167" s="432"/>
      <c r="AJ167" s="432"/>
      <c r="AK167" s="433"/>
      <c r="AL167" s="434"/>
      <c r="AM167" s="434"/>
      <c r="AN167" s="1089"/>
      <c r="AO167" s="1090"/>
      <c r="AP167" s="1090"/>
      <c r="AQ167" s="1090"/>
      <c r="AR167" s="1090"/>
      <c r="AS167" s="1090"/>
      <c r="AT167" s="1090"/>
      <c r="AU167" s="1090"/>
      <c r="AV167" s="1090"/>
      <c r="AW167" s="1091"/>
      <c r="AX167" s="1092"/>
      <c r="AZ167" s="1206"/>
      <c r="BA167" s="1207"/>
      <c r="BB167" s="1207"/>
      <c r="BC167" s="1207"/>
      <c r="BD167" s="1207"/>
      <c r="BE167" s="1207"/>
      <c r="BF167" s="1207"/>
      <c r="BG167" s="1207"/>
      <c r="BH167" s="1207"/>
      <c r="BI167" s="1208"/>
      <c r="BJ167" s="1209"/>
      <c r="BK167" s="1210"/>
      <c r="BL167" s="1210"/>
      <c r="BM167" s="1210"/>
      <c r="BN167" s="1210"/>
      <c r="BO167" s="1331"/>
      <c r="BP167" s="1331"/>
      <c r="BQ167" s="1331"/>
      <c r="BR167" s="1331"/>
      <c r="BS167" s="1331"/>
      <c r="BT167" s="1331"/>
      <c r="BU167" s="1332"/>
      <c r="BV167" s="1332"/>
      <c r="BW167" s="1332"/>
      <c r="BX167" s="1332"/>
      <c r="BY167" s="436"/>
      <c r="BZ167" s="436"/>
      <c r="CA167" s="436"/>
    </row>
    <row r="168" spans="1:79" ht="15" customHeight="1">
      <c r="A168" s="1487" t="s">
        <v>270</v>
      </c>
      <c r="B168" s="274" t="str">
        <f>'RAW DATA-Awards'!B55</f>
        <v>UNM-VA</v>
      </c>
      <c r="C168" s="424" t="str">
        <f>'RAW DATA-Awards'!C55</f>
        <v>1</v>
      </c>
      <c r="D168" s="407">
        <f>'RAW DATA-Awards'!D55</f>
        <v>0</v>
      </c>
      <c r="E168" s="408">
        <f>'RAW DATA-Awards'!E55</f>
        <v>1</v>
      </c>
      <c r="F168" s="408">
        <f>'RAW DATA-Awards'!F55</f>
        <v>0</v>
      </c>
      <c r="G168" s="408">
        <f>'RAW DATA-Awards'!G55</f>
        <v>89</v>
      </c>
      <c r="H168" s="408">
        <f>'RAW DATA-Awards'!H55</f>
        <v>0</v>
      </c>
      <c r="I168" s="408">
        <f>'RAW DATA-Awards'!I55</f>
        <v>0</v>
      </c>
      <c r="J168" s="408">
        <f>'RAW DATA-Awards'!J55</f>
        <v>0</v>
      </c>
      <c r="K168" s="408">
        <f>'RAW DATA-Awards'!K55</f>
        <v>0</v>
      </c>
      <c r="L168" s="408">
        <f>'RAW DATA-Awards'!L55</f>
        <v>0</v>
      </c>
      <c r="M168" s="409">
        <f>'RAW DATA-Awards'!M55</f>
        <v>0</v>
      </c>
      <c r="N168" s="408"/>
      <c r="O168" s="408"/>
      <c r="P168" s="407">
        <f>'RAW DATA-Awards'!N55</f>
        <v>0</v>
      </c>
      <c r="Q168" s="408">
        <f>'RAW DATA-Awards'!O55</f>
        <v>3</v>
      </c>
      <c r="R168" s="408">
        <f>'RAW DATA-Awards'!P55</f>
        <v>0</v>
      </c>
      <c r="S168" s="408">
        <f>'RAW DATA-Awards'!Q55</f>
        <v>106</v>
      </c>
      <c r="T168" s="408">
        <f>'RAW DATA-Awards'!R55</f>
        <v>0</v>
      </c>
      <c r="U168" s="408">
        <f>'RAW DATA-Awards'!S55</f>
        <v>0</v>
      </c>
      <c r="V168" s="408">
        <f>'RAW DATA-Awards'!T55</f>
        <v>0</v>
      </c>
      <c r="W168" s="408">
        <f>'RAW DATA-Awards'!U55</f>
        <v>0</v>
      </c>
      <c r="X168" s="408">
        <f>'RAW DATA-Awards'!V55</f>
        <v>0</v>
      </c>
      <c r="Y168" s="409">
        <f>'RAW DATA-Awards'!W55</f>
        <v>0</v>
      </c>
      <c r="Z168" s="408"/>
      <c r="AA168" s="408"/>
      <c r="AB168" s="407">
        <f>'RAW DATA-Awards'!X55</f>
        <v>0</v>
      </c>
      <c r="AC168" s="408">
        <f>'RAW DATA-Awards'!Y55</f>
        <v>0</v>
      </c>
      <c r="AD168" s="408">
        <f>'RAW DATA-Awards'!Z55</f>
        <v>0</v>
      </c>
      <c r="AE168" s="408">
        <f>'RAW DATA-Awards'!AA55</f>
        <v>89</v>
      </c>
      <c r="AF168" s="408">
        <f>'RAW DATA-Awards'!AB55</f>
        <v>0</v>
      </c>
      <c r="AG168" s="408">
        <f>'RAW DATA-Awards'!AC55</f>
        <v>0</v>
      </c>
      <c r="AH168" s="408">
        <f>'RAW DATA-Awards'!AD55</f>
        <v>0</v>
      </c>
      <c r="AI168" s="408">
        <f>'RAW DATA-Awards'!AE55</f>
        <v>0</v>
      </c>
      <c r="AJ168" s="408">
        <f>'RAW DATA-Awards'!AF55</f>
        <v>0</v>
      </c>
      <c r="AK168" s="409">
        <f>'RAW DATA-Awards'!AG55</f>
        <v>0</v>
      </c>
      <c r="AL168" s="408"/>
      <c r="AM168" s="408"/>
      <c r="AN168" s="1074">
        <f>'RAW DATA-Awards'!AH55</f>
        <v>0</v>
      </c>
      <c r="AO168" s="1075">
        <f>'RAW DATA-Awards'!AI55</f>
        <v>1</v>
      </c>
      <c r="AP168" s="1075">
        <f>'RAW DATA-Awards'!AJ55</f>
        <v>0</v>
      </c>
      <c r="AQ168" s="1075">
        <f>'RAW DATA-Awards'!AK55</f>
        <v>103</v>
      </c>
      <c r="AR168" s="1075">
        <f>'RAW DATA-Awards'!AL55</f>
        <v>0</v>
      </c>
      <c r="AS168" s="1075">
        <f>'RAW DATA-Awards'!AM55</f>
        <v>0</v>
      </c>
      <c r="AT168" s="1075">
        <f>'RAW DATA-Awards'!AN55</f>
        <v>0</v>
      </c>
      <c r="AU168" s="1075">
        <f>'RAW DATA-Awards'!AO55</f>
        <v>0</v>
      </c>
      <c r="AV168" s="1075">
        <f>'RAW DATA-Awards'!AP55</f>
        <v>0</v>
      </c>
      <c r="AW168" s="1076">
        <f>'RAW DATA-Awards'!AQ55</f>
        <v>0</v>
      </c>
      <c r="AX168" s="1077"/>
      <c r="AZ168" s="1191">
        <f>'RAW DATA-Awards'!AR55</f>
        <v>0</v>
      </c>
      <c r="BA168" s="1192">
        <f>'RAW DATA-Awards'!AS55</f>
        <v>0</v>
      </c>
      <c r="BB168" s="1192">
        <f>'RAW DATA-Awards'!AT55</f>
        <v>0</v>
      </c>
      <c r="BC168" s="1192">
        <f>'RAW DATA-Awards'!AU55</f>
        <v>81</v>
      </c>
      <c r="BD168" s="1192">
        <f>'RAW DATA-Awards'!AV55</f>
        <v>0</v>
      </c>
      <c r="BE168" s="1192">
        <f>'RAW DATA-Awards'!AW55</f>
        <v>0</v>
      </c>
      <c r="BF168" s="1192">
        <f>'RAW DATA-Awards'!AX55</f>
        <v>0</v>
      </c>
      <c r="BG168" s="1192">
        <f>'RAW DATA-Awards'!AY55</f>
        <v>0</v>
      </c>
      <c r="BH168" s="1192">
        <f>'RAW DATA-Awards'!AZ55</f>
        <v>0</v>
      </c>
      <c r="BI168" s="1193">
        <f>'RAW DATA-Awards'!BA55</f>
        <v>0</v>
      </c>
      <c r="BJ168" s="1194"/>
      <c r="BK168" s="1210"/>
      <c r="BL168" s="1210"/>
      <c r="BM168" s="1210"/>
      <c r="BN168" s="1210"/>
      <c r="BO168" s="1331"/>
      <c r="BP168" s="1331"/>
      <c r="BQ168" s="1331"/>
      <c r="BR168" s="1331"/>
      <c r="BS168" s="1331"/>
      <c r="BT168" s="1331"/>
      <c r="BU168" s="1332"/>
      <c r="BV168" s="1332"/>
      <c r="BW168" s="1332"/>
      <c r="BX168" s="1332"/>
      <c r="BY168" s="436"/>
      <c r="BZ168" s="436"/>
      <c r="CA168" s="436"/>
    </row>
    <row r="169" spans="1:79">
      <c r="A169" s="1488"/>
      <c r="B169" s="1266" t="str">
        <f>'RAW DATA-Awards'!B56</f>
        <v>UNM-VA</v>
      </c>
      <c r="C169" s="425" t="str">
        <f>'RAW DATA-Awards'!C56</f>
        <v>2</v>
      </c>
      <c r="D169" s="330">
        <f>'RAW DATA-Awards'!D56</f>
        <v>0</v>
      </c>
      <c r="E169" s="12">
        <f>'RAW DATA-Awards'!E56</f>
        <v>4</v>
      </c>
      <c r="F169" s="12">
        <f>'RAW DATA-Awards'!F56</f>
        <v>0</v>
      </c>
      <c r="G169" s="12">
        <f>'RAW DATA-Awards'!G56</f>
        <v>13</v>
      </c>
      <c r="H169" s="12">
        <f>'RAW DATA-Awards'!H56</f>
        <v>0</v>
      </c>
      <c r="I169" s="12">
        <f>'RAW DATA-Awards'!I56</f>
        <v>0</v>
      </c>
      <c r="J169" s="12">
        <f>'RAW DATA-Awards'!J56</f>
        <v>0</v>
      </c>
      <c r="K169" s="12">
        <f>'RAW DATA-Awards'!K56</f>
        <v>0</v>
      </c>
      <c r="L169" s="12">
        <f>'RAW DATA-Awards'!L56</f>
        <v>0</v>
      </c>
      <c r="M169" s="331">
        <f>'RAW DATA-Awards'!M56</f>
        <v>0</v>
      </c>
      <c r="N169" s="12"/>
      <c r="O169" s="12"/>
      <c r="P169" s="330">
        <f>'RAW DATA-Awards'!N56</f>
        <v>0</v>
      </c>
      <c r="Q169" s="12">
        <f>'RAW DATA-Awards'!O56</f>
        <v>2</v>
      </c>
      <c r="R169" s="12">
        <f>'RAW DATA-Awards'!P56</f>
        <v>0</v>
      </c>
      <c r="S169" s="12">
        <f>'RAW DATA-Awards'!Q56</f>
        <v>17</v>
      </c>
      <c r="T169" s="12">
        <f>'RAW DATA-Awards'!R56</f>
        <v>0</v>
      </c>
      <c r="U169" s="12">
        <f>'RAW DATA-Awards'!S56</f>
        <v>0</v>
      </c>
      <c r="V169" s="12">
        <f>'RAW DATA-Awards'!T56</f>
        <v>0</v>
      </c>
      <c r="W169" s="12">
        <f>'RAW DATA-Awards'!U56</f>
        <v>0</v>
      </c>
      <c r="X169" s="12">
        <f>'RAW DATA-Awards'!V56</f>
        <v>0</v>
      </c>
      <c r="Y169" s="331">
        <f>'RAW DATA-Awards'!W56</f>
        <v>0</v>
      </c>
      <c r="Z169" s="12"/>
      <c r="AA169" s="12"/>
      <c r="AB169" s="330">
        <f>'RAW DATA-Awards'!X56</f>
        <v>0</v>
      </c>
      <c r="AC169" s="12">
        <f>'RAW DATA-Awards'!Y56</f>
        <v>3</v>
      </c>
      <c r="AD169" s="12">
        <f>'RAW DATA-Awards'!Z56</f>
        <v>0</v>
      </c>
      <c r="AE169" s="12">
        <f>'RAW DATA-Awards'!AA56</f>
        <v>15</v>
      </c>
      <c r="AF169" s="12">
        <f>'RAW DATA-Awards'!AB56</f>
        <v>0</v>
      </c>
      <c r="AG169" s="12">
        <f>'RAW DATA-Awards'!AC56</f>
        <v>0</v>
      </c>
      <c r="AH169" s="12">
        <f>'RAW DATA-Awards'!AD56</f>
        <v>0</v>
      </c>
      <c r="AI169" s="12">
        <f>'RAW DATA-Awards'!AE56</f>
        <v>0</v>
      </c>
      <c r="AJ169" s="12">
        <f>'RAW DATA-Awards'!AF56</f>
        <v>0</v>
      </c>
      <c r="AK169" s="331">
        <f>'RAW DATA-Awards'!AG56</f>
        <v>0</v>
      </c>
      <c r="AL169" s="12"/>
      <c r="AM169" s="12"/>
      <c r="AN169" s="1078">
        <f>'RAW DATA-Awards'!AH56</f>
        <v>0</v>
      </c>
      <c r="AO169" s="1079">
        <f>'RAW DATA-Awards'!AI56</f>
        <v>1</v>
      </c>
      <c r="AP169" s="1079">
        <f>'RAW DATA-Awards'!AJ56</f>
        <v>0</v>
      </c>
      <c r="AQ169" s="1079">
        <f>'RAW DATA-Awards'!AK56</f>
        <v>11</v>
      </c>
      <c r="AR169" s="1079">
        <f>'RAW DATA-Awards'!AL56</f>
        <v>0</v>
      </c>
      <c r="AS169" s="1079">
        <f>'RAW DATA-Awards'!AM56</f>
        <v>0</v>
      </c>
      <c r="AT169" s="1079">
        <f>'RAW DATA-Awards'!AN56</f>
        <v>0</v>
      </c>
      <c r="AU169" s="1079">
        <f>'RAW DATA-Awards'!AO56</f>
        <v>0</v>
      </c>
      <c r="AV169" s="1079">
        <f>'RAW DATA-Awards'!AP56</f>
        <v>0</v>
      </c>
      <c r="AW169" s="1080">
        <f>'RAW DATA-Awards'!AQ56</f>
        <v>0</v>
      </c>
      <c r="AX169" s="1081"/>
      <c r="AZ169" s="1195">
        <f>'RAW DATA-Awards'!AR56</f>
        <v>0</v>
      </c>
      <c r="BA169" s="1196">
        <f>'RAW DATA-Awards'!AS56</f>
        <v>0</v>
      </c>
      <c r="BB169" s="1196">
        <f>'RAW DATA-Awards'!AT56</f>
        <v>0</v>
      </c>
      <c r="BC169" s="1196">
        <f>'RAW DATA-Awards'!AU56</f>
        <v>5</v>
      </c>
      <c r="BD169" s="1196">
        <f>'RAW DATA-Awards'!AV56</f>
        <v>0</v>
      </c>
      <c r="BE169" s="1196">
        <f>'RAW DATA-Awards'!AW56</f>
        <v>0</v>
      </c>
      <c r="BF169" s="1196">
        <f>'RAW DATA-Awards'!AX56</f>
        <v>0</v>
      </c>
      <c r="BG169" s="1196">
        <f>'RAW DATA-Awards'!AY56</f>
        <v>0</v>
      </c>
      <c r="BH169" s="1196">
        <f>'RAW DATA-Awards'!AZ56</f>
        <v>0</v>
      </c>
      <c r="BI169" s="1197">
        <f>'RAW DATA-Awards'!BA56</f>
        <v>0</v>
      </c>
      <c r="BJ169" s="1198"/>
      <c r="BK169" s="1210"/>
      <c r="BL169" s="1210"/>
      <c r="BM169" s="1210"/>
      <c r="BN169" s="1210"/>
      <c r="BO169" s="1331"/>
      <c r="BP169" s="1331"/>
      <c r="BQ169" s="1331"/>
      <c r="BR169" s="1331"/>
      <c r="BS169" s="1331"/>
      <c r="BT169" s="1331"/>
      <c r="BU169" s="1332"/>
      <c r="BV169" s="1332"/>
      <c r="BW169" s="1332"/>
      <c r="BX169" s="1332"/>
      <c r="BY169" s="436"/>
      <c r="BZ169" s="436"/>
      <c r="CA169" s="436"/>
    </row>
    <row r="170" spans="1:79" ht="16" thickBot="1">
      <c r="A170" s="1489"/>
      <c r="B170" s="413" t="str">
        <f>'RAW DATA-Awards'!B57</f>
        <v>UNM-VA</v>
      </c>
      <c r="C170" s="426" t="str">
        <f>'RAW DATA-Awards'!C57</f>
        <v>3</v>
      </c>
      <c r="D170" s="330">
        <f>'RAW DATA-Awards'!D57</f>
        <v>92</v>
      </c>
      <c r="E170" s="12">
        <f>'RAW DATA-Awards'!E57</f>
        <v>2</v>
      </c>
      <c r="F170" s="12">
        <f>'RAW DATA-Awards'!F57</f>
        <v>0</v>
      </c>
      <c r="G170" s="12">
        <f>'RAW DATA-Awards'!G57</f>
        <v>14</v>
      </c>
      <c r="H170" s="12">
        <f>'RAW DATA-Awards'!H57</f>
        <v>0</v>
      </c>
      <c r="I170" s="12">
        <f>'RAW DATA-Awards'!I57</f>
        <v>0</v>
      </c>
      <c r="J170" s="12">
        <f>'RAW DATA-Awards'!J57</f>
        <v>0</v>
      </c>
      <c r="K170" s="12">
        <f>'RAW DATA-Awards'!K57</f>
        <v>0</v>
      </c>
      <c r="L170" s="12">
        <f>'RAW DATA-Awards'!L57</f>
        <v>0</v>
      </c>
      <c r="M170" s="331">
        <f>'RAW DATA-Awards'!M57</f>
        <v>0</v>
      </c>
      <c r="N170" s="12" t="s">
        <v>276</v>
      </c>
      <c r="O170" s="12"/>
      <c r="P170" s="330">
        <f>'RAW DATA-Awards'!N57</f>
        <v>66</v>
      </c>
      <c r="Q170" s="12">
        <f>'RAW DATA-Awards'!O57</f>
        <v>3</v>
      </c>
      <c r="R170" s="12">
        <f>'RAW DATA-Awards'!P57</f>
        <v>0</v>
      </c>
      <c r="S170" s="12">
        <f>'RAW DATA-Awards'!Q57</f>
        <v>7</v>
      </c>
      <c r="T170" s="12">
        <f>'RAW DATA-Awards'!R57</f>
        <v>0</v>
      </c>
      <c r="U170" s="12">
        <f>'RAW DATA-Awards'!S57</f>
        <v>0</v>
      </c>
      <c r="V170" s="12">
        <f>'RAW DATA-Awards'!T57</f>
        <v>0</v>
      </c>
      <c r="W170" s="12">
        <f>'RAW DATA-Awards'!U57</f>
        <v>0</v>
      </c>
      <c r="X170" s="12">
        <f>'RAW DATA-Awards'!V57</f>
        <v>0</v>
      </c>
      <c r="Y170" s="331">
        <f>'RAW DATA-Awards'!W57</f>
        <v>0</v>
      </c>
      <c r="Z170" s="12" t="s">
        <v>276</v>
      </c>
      <c r="AA170" s="12"/>
      <c r="AB170" s="330">
        <f>'RAW DATA-Awards'!X57</f>
        <v>82</v>
      </c>
      <c r="AC170" s="12">
        <f>'RAW DATA-Awards'!Y57</f>
        <v>1</v>
      </c>
      <c r="AD170" s="12">
        <f>'RAW DATA-Awards'!Z57</f>
        <v>0</v>
      </c>
      <c r="AE170" s="12">
        <f>'RAW DATA-Awards'!AA57</f>
        <v>13</v>
      </c>
      <c r="AF170" s="12">
        <f>'RAW DATA-Awards'!AB57</f>
        <v>0</v>
      </c>
      <c r="AG170" s="12">
        <f>'RAW DATA-Awards'!AC57</f>
        <v>0</v>
      </c>
      <c r="AH170" s="12">
        <f>'RAW DATA-Awards'!AD57</f>
        <v>0</v>
      </c>
      <c r="AI170" s="12">
        <f>'RAW DATA-Awards'!AE57</f>
        <v>0</v>
      </c>
      <c r="AJ170" s="12">
        <f>'RAW DATA-Awards'!AF57</f>
        <v>0</v>
      </c>
      <c r="AK170" s="331">
        <f>'RAW DATA-Awards'!AG57</f>
        <v>0</v>
      </c>
      <c r="AL170" s="12" t="s">
        <v>276</v>
      </c>
      <c r="AM170" s="12"/>
      <c r="AN170" s="1078">
        <f>'RAW DATA-Awards'!AH57</f>
        <v>71</v>
      </c>
      <c r="AO170" s="1079">
        <f>'RAW DATA-Awards'!AI57</f>
        <v>3</v>
      </c>
      <c r="AP170" s="1079">
        <f>'RAW DATA-Awards'!AJ57</f>
        <v>0</v>
      </c>
      <c r="AQ170" s="1079">
        <f>'RAW DATA-Awards'!AK57</f>
        <v>7</v>
      </c>
      <c r="AR170" s="1079">
        <f>'RAW DATA-Awards'!AL57</f>
        <v>0</v>
      </c>
      <c r="AS170" s="1079">
        <f>'RAW DATA-Awards'!AM57</f>
        <v>0</v>
      </c>
      <c r="AT170" s="1079">
        <f>'RAW DATA-Awards'!AN57</f>
        <v>0</v>
      </c>
      <c r="AU170" s="1079">
        <f>'RAW DATA-Awards'!AO57</f>
        <v>0</v>
      </c>
      <c r="AV170" s="1079">
        <f>'RAW DATA-Awards'!AP57</f>
        <v>0</v>
      </c>
      <c r="AW170" s="1080">
        <f>'RAW DATA-Awards'!AQ57</f>
        <v>0</v>
      </c>
      <c r="AX170" s="1081" t="s">
        <v>276</v>
      </c>
      <c r="AZ170" s="1195">
        <f>'RAW DATA-Awards'!AR57</f>
        <v>25</v>
      </c>
      <c r="BA170" s="1196">
        <f>'RAW DATA-Awards'!AS57</f>
        <v>1</v>
      </c>
      <c r="BB170" s="1196">
        <f>'RAW DATA-Awards'!AT57</f>
        <v>0</v>
      </c>
      <c r="BC170" s="1196">
        <f>'RAW DATA-Awards'!AU57</f>
        <v>8</v>
      </c>
      <c r="BD170" s="1196">
        <f>'RAW DATA-Awards'!AV57</f>
        <v>0</v>
      </c>
      <c r="BE170" s="1196">
        <f>'RAW DATA-Awards'!AW57</f>
        <v>0</v>
      </c>
      <c r="BF170" s="1196">
        <f>'RAW DATA-Awards'!AX57</f>
        <v>0</v>
      </c>
      <c r="BG170" s="1196">
        <f>'RAW DATA-Awards'!AY57</f>
        <v>0</v>
      </c>
      <c r="BH170" s="1196">
        <f>'RAW DATA-Awards'!AZ57</f>
        <v>0</v>
      </c>
      <c r="BI170" s="1197">
        <f>'RAW DATA-Awards'!BA57</f>
        <v>0</v>
      </c>
      <c r="BJ170" s="1198" t="s">
        <v>276</v>
      </c>
      <c r="BK170" s="1210"/>
      <c r="BL170" s="1210"/>
      <c r="BM170" s="1210"/>
      <c r="BN170" s="1210"/>
      <c r="BO170" s="1331"/>
      <c r="BP170" s="1331"/>
      <c r="BQ170" s="1331"/>
      <c r="BR170" s="1331"/>
      <c r="BS170" s="1331"/>
      <c r="BT170" s="1331"/>
      <c r="BU170" s="1332"/>
      <c r="BV170" s="1332"/>
      <c r="BW170" s="1332"/>
      <c r="BX170" s="1332"/>
      <c r="BY170" s="436"/>
      <c r="BZ170" s="436"/>
      <c r="CA170" s="436"/>
    </row>
    <row r="171" spans="1:79">
      <c r="A171" s="412"/>
      <c r="B171" s="1266"/>
      <c r="C171" s="411"/>
      <c r="D171" s="332">
        <f t="shared" ref="D171:M171" si="161">SUM(D168:D170)</f>
        <v>92</v>
      </c>
      <c r="E171" s="11">
        <f t="shared" si="161"/>
        <v>7</v>
      </c>
      <c r="F171" s="11">
        <f t="shared" si="161"/>
        <v>0</v>
      </c>
      <c r="G171" s="11">
        <f t="shared" si="161"/>
        <v>116</v>
      </c>
      <c r="H171" s="11">
        <f t="shared" si="161"/>
        <v>0</v>
      </c>
      <c r="I171" s="11">
        <f t="shared" si="161"/>
        <v>0</v>
      </c>
      <c r="J171" s="11">
        <f t="shared" si="161"/>
        <v>0</v>
      </c>
      <c r="K171" s="11">
        <f t="shared" si="161"/>
        <v>0</v>
      </c>
      <c r="L171" s="11">
        <f t="shared" si="161"/>
        <v>0</v>
      </c>
      <c r="M171" s="333">
        <f t="shared" si="161"/>
        <v>0</v>
      </c>
      <c r="N171" s="12">
        <f>SUM(D171:M171)</f>
        <v>215</v>
      </c>
      <c r="O171" s="12"/>
      <c r="P171" s="332">
        <f t="shared" ref="P171:Y171" si="162">SUM(P168:P170)</f>
        <v>66</v>
      </c>
      <c r="Q171" s="11">
        <f t="shared" si="162"/>
        <v>8</v>
      </c>
      <c r="R171" s="11">
        <f t="shared" si="162"/>
        <v>0</v>
      </c>
      <c r="S171" s="11">
        <f t="shared" si="162"/>
        <v>130</v>
      </c>
      <c r="T171" s="11">
        <f t="shared" si="162"/>
        <v>0</v>
      </c>
      <c r="U171" s="11">
        <f t="shared" si="162"/>
        <v>0</v>
      </c>
      <c r="V171" s="11">
        <f t="shared" si="162"/>
        <v>0</v>
      </c>
      <c r="W171" s="11">
        <f t="shared" si="162"/>
        <v>0</v>
      </c>
      <c r="X171" s="11">
        <f t="shared" si="162"/>
        <v>0</v>
      </c>
      <c r="Y171" s="333">
        <f t="shared" si="162"/>
        <v>0</v>
      </c>
      <c r="Z171" s="12">
        <f>SUM(P171:Y171)</f>
        <v>204</v>
      </c>
      <c r="AA171" s="12"/>
      <c r="AB171" s="332">
        <f t="shared" ref="AB171:AK171" si="163">SUM(AB168:AB170)</f>
        <v>82</v>
      </c>
      <c r="AC171" s="11">
        <f t="shared" si="163"/>
        <v>4</v>
      </c>
      <c r="AD171" s="11">
        <f t="shared" si="163"/>
        <v>0</v>
      </c>
      <c r="AE171" s="11">
        <f t="shared" si="163"/>
        <v>117</v>
      </c>
      <c r="AF171" s="11">
        <f t="shared" si="163"/>
        <v>0</v>
      </c>
      <c r="AG171" s="11">
        <f t="shared" si="163"/>
        <v>0</v>
      </c>
      <c r="AH171" s="11">
        <f t="shared" si="163"/>
        <v>0</v>
      </c>
      <c r="AI171" s="11">
        <f t="shared" si="163"/>
        <v>0</v>
      </c>
      <c r="AJ171" s="11">
        <f t="shared" si="163"/>
        <v>0</v>
      </c>
      <c r="AK171" s="333">
        <f t="shared" si="163"/>
        <v>0</v>
      </c>
      <c r="AL171" s="12">
        <f>SUM(AB171:AK171)</f>
        <v>203</v>
      </c>
      <c r="AM171" s="12"/>
      <c r="AN171" s="1082">
        <f t="shared" ref="AN171:AW171" si="164">SUM(AN168:AN170)</f>
        <v>71</v>
      </c>
      <c r="AO171" s="1083">
        <f t="shared" si="164"/>
        <v>5</v>
      </c>
      <c r="AP171" s="1083">
        <f t="shared" si="164"/>
        <v>0</v>
      </c>
      <c r="AQ171" s="1083">
        <f t="shared" si="164"/>
        <v>121</v>
      </c>
      <c r="AR171" s="1083">
        <f t="shared" si="164"/>
        <v>0</v>
      </c>
      <c r="AS171" s="1083">
        <f t="shared" si="164"/>
        <v>0</v>
      </c>
      <c r="AT171" s="1083">
        <f t="shared" si="164"/>
        <v>0</v>
      </c>
      <c r="AU171" s="1083">
        <f t="shared" si="164"/>
        <v>0</v>
      </c>
      <c r="AV171" s="1083">
        <f t="shared" si="164"/>
        <v>0</v>
      </c>
      <c r="AW171" s="1084">
        <f t="shared" si="164"/>
        <v>0</v>
      </c>
      <c r="AX171" s="1081">
        <f>SUM(AN171:AW171)</f>
        <v>197</v>
      </c>
      <c r="AZ171" s="1199">
        <f t="shared" ref="AZ171:BI171" si="165">SUM(AZ168:AZ170)</f>
        <v>25</v>
      </c>
      <c r="BA171" s="1200">
        <f t="shared" si="165"/>
        <v>1</v>
      </c>
      <c r="BB171" s="1200">
        <f t="shared" si="165"/>
        <v>0</v>
      </c>
      <c r="BC171" s="1200">
        <f t="shared" si="165"/>
        <v>94</v>
      </c>
      <c r="BD171" s="1200">
        <f t="shared" si="165"/>
        <v>0</v>
      </c>
      <c r="BE171" s="1200">
        <f t="shared" si="165"/>
        <v>0</v>
      </c>
      <c r="BF171" s="1200">
        <f t="shared" si="165"/>
        <v>0</v>
      </c>
      <c r="BG171" s="1200">
        <f t="shared" si="165"/>
        <v>0</v>
      </c>
      <c r="BH171" s="1200">
        <f t="shared" si="165"/>
        <v>0</v>
      </c>
      <c r="BI171" s="1201">
        <f t="shared" si="165"/>
        <v>0</v>
      </c>
      <c r="BJ171" s="1198">
        <f>SUM(AZ171:BI171)</f>
        <v>120</v>
      </c>
      <c r="BK171" s="1210"/>
      <c r="BL171" s="1210"/>
      <c r="BM171" s="1210"/>
      <c r="BN171" s="1210"/>
      <c r="BO171" s="1331"/>
      <c r="BP171" s="1331"/>
      <c r="BQ171" s="1331"/>
      <c r="BR171" s="1331"/>
      <c r="BS171" s="1331"/>
      <c r="BT171" s="1331"/>
      <c r="BU171" s="1332"/>
      <c r="BV171" s="1332"/>
      <c r="BW171" s="1332"/>
      <c r="BX171" s="1332"/>
      <c r="BY171" s="436"/>
      <c r="BZ171" s="436"/>
      <c r="CA171" s="436"/>
    </row>
    <row r="172" spans="1:79" ht="16" thickBot="1">
      <c r="A172" s="412"/>
      <c r="B172" s="1266"/>
      <c r="C172" s="411"/>
      <c r="D172" s="330"/>
      <c r="E172" s="12"/>
      <c r="F172" s="12"/>
      <c r="G172" s="12"/>
      <c r="H172" s="12"/>
      <c r="I172" s="12"/>
      <c r="J172" s="12"/>
      <c r="K172" s="12"/>
      <c r="L172" s="12"/>
      <c r="M172" s="331"/>
      <c r="N172" s="12"/>
      <c r="O172" s="12"/>
      <c r="P172" s="330"/>
      <c r="Q172" s="12"/>
      <c r="R172" s="12"/>
      <c r="S172" s="12"/>
      <c r="T172" s="12"/>
      <c r="U172" s="12"/>
      <c r="V172" s="12"/>
      <c r="W172" s="12"/>
      <c r="X172" s="12"/>
      <c r="Y172" s="331"/>
      <c r="Z172" s="12"/>
      <c r="AA172" s="12"/>
      <c r="AB172" s="330"/>
      <c r="AC172" s="12"/>
      <c r="AD172" s="12"/>
      <c r="AE172" s="12"/>
      <c r="AF172" s="12"/>
      <c r="AG172" s="12"/>
      <c r="AH172" s="12"/>
      <c r="AI172" s="12"/>
      <c r="AJ172" s="12"/>
      <c r="AK172" s="331"/>
      <c r="AL172" s="12"/>
      <c r="AM172" s="12"/>
      <c r="AN172" s="1078"/>
      <c r="AO172" s="1079"/>
      <c r="AP172" s="1079"/>
      <c r="AQ172" s="1079"/>
      <c r="AR172" s="1079"/>
      <c r="AS172" s="1079"/>
      <c r="AT172" s="1079"/>
      <c r="AU172" s="1079"/>
      <c r="AV172" s="1079"/>
      <c r="AW172" s="1080"/>
      <c r="AX172" s="1081"/>
      <c r="AZ172" s="1195"/>
      <c r="BA172" s="1196"/>
      <c r="BB172" s="1196"/>
      <c r="BC172" s="1196"/>
      <c r="BD172" s="1196"/>
      <c r="BE172" s="1196"/>
      <c r="BF172" s="1196"/>
      <c r="BG172" s="1196"/>
      <c r="BH172" s="1196"/>
      <c r="BI172" s="1197"/>
      <c r="BJ172" s="1198"/>
      <c r="BK172" s="1210"/>
      <c r="BL172" s="1210"/>
      <c r="BM172" s="1210"/>
      <c r="BN172" s="1210"/>
      <c r="BO172" s="1331"/>
      <c r="BP172" s="1331"/>
      <c r="BQ172" s="1331"/>
      <c r="BR172" s="1331"/>
      <c r="BS172" s="1331"/>
      <c r="BT172" s="1331"/>
      <c r="BU172" s="1332"/>
      <c r="BV172" s="1332"/>
      <c r="BW172" s="1332"/>
      <c r="BX172" s="1332"/>
      <c r="BY172" s="436"/>
      <c r="BZ172" s="436"/>
      <c r="CA172" s="436"/>
    </row>
    <row r="173" spans="1:79">
      <c r="A173" s="1487" t="s">
        <v>271</v>
      </c>
      <c r="B173" s="274" t="s">
        <v>67</v>
      </c>
      <c r="C173" s="424" t="s">
        <v>92</v>
      </c>
      <c r="D173" s="12">
        <f>D168*'DATA - Awards Matrices'!$B$10</f>
        <v>0</v>
      </c>
      <c r="E173" s="12">
        <f>E168*'DATA - Awards Matrices'!$C$10</f>
        <v>7260</v>
      </c>
      <c r="F173" s="12">
        <f>F168*'DATA - Awards Matrices'!$D$10</f>
        <v>0</v>
      </c>
      <c r="G173" s="12">
        <f>G168*'DATA - Awards Matrices'!$E$10</f>
        <v>1286495</v>
      </c>
      <c r="H173" s="12">
        <f>H168*'DATA - Awards Matrices'!$F$10</f>
        <v>0</v>
      </c>
      <c r="I173" s="12">
        <f>I168*'DATA - Awards Matrices'!$G$10</f>
        <v>0</v>
      </c>
      <c r="J173" s="12">
        <f>J168*'DATA - Awards Matrices'!$H$10</f>
        <v>0</v>
      </c>
      <c r="K173" s="12">
        <f>K168*'DATA - Awards Matrices'!$I$10</f>
        <v>0</v>
      </c>
      <c r="L173" s="12">
        <f>L168*'DATA - Awards Matrices'!$J$10</f>
        <v>0</v>
      </c>
      <c r="M173" s="331">
        <f>M168*'DATA - Awards Matrices'!$K$10</f>
        <v>0</v>
      </c>
      <c r="N173" s="12"/>
      <c r="O173" s="12"/>
      <c r="P173" s="330">
        <f>P168*'DATA - Awards Matrices'!$B$10</f>
        <v>0</v>
      </c>
      <c r="Q173" s="12">
        <f>Q168*'DATA - Awards Matrices'!$C$10</f>
        <v>21780</v>
      </c>
      <c r="R173" s="12">
        <f>R168*'DATA - Awards Matrices'!$D$10</f>
        <v>0</v>
      </c>
      <c r="S173" s="12">
        <f>S168*'DATA - Awards Matrices'!$E$10</f>
        <v>1532230</v>
      </c>
      <c r="T173" s="12">
        <f>T168*'DATA - Awards Matrices'!$F$10</f>
        <v>0</v>
      </c>
      <c r="U173" s="12">
        <f>U168*'DATA - Awards Matrices'!$G$10</f>
        <v>0</v>
      </c>
      <c r="V173" s="12">
        <f>V168*'DATA - Awards Matrices'!$H$10</f>
        <v>0</v>
      </c>
      <c r="W173" s="12">
        <f>W168*'DATA - Awards Matrices'!$I$10</f>
        <v>0</v>
      </c>
      <c r="X173" s="12">
        <f>X168*'DATA - Awards Matrices'!$J$10</f>
        <v>0</v>
      </c>
      <c r="Y173" s="331">
        <f>Y168*'DATA - Awards Matrices'!$K$10</f>
        <v>0</v>
      </c>
      <c r="Z173" s="12"/>
      <c r="AA173" s="12"/>
      <c r="AB173" s="330">
        <f>AB168*'DATA - Awards Matrices'!$B$10</f>
        <v>0</v>
      </c>
      <c r="AC173" s="12">
        <f>AC168*'DATA - Awards Matrices'!$C$10</f>
        <v>0</v>
      </c>
      <c r="AD173" s="12">
        <f>AD168*'DATA - Awards Matrices'!$D$10</f>
        <v>0</v>
      </c>
      <c r="AE173" s="12">
        <f>AE168*'DATA - Awards Matrices'!$E$10</f>
        <v>1286495</v>
      </c>
      <c r="AF173" s="12">
        <f>AF168*'DATA - Awards Matrices'!$F$10</f>
        <v>0</v>
      </c>
      <c r="AG173" s="12">
        <f>AG168*'DATA - Awards Matrices'!$G$10</f>
        <v>0</v>
      </c>
      <c r="AH173" s="12">
        <f>AH168*'DATA - Awards Matrices'!$H$10</f>
        <v>0</v>
      </c>
      <c r="AI173" s="12">
        <f>AI168*'DATA - Awards Matrices'!$I$10</f>
        <v>0</v>
      </c>
      <c r="AJ173" s="12">
        <f>AJ168*'DATA - Awards Matrices'!$J$10</f>
        <v>0</v>
      </c>
      <c r="AK173" s="331">
        <f>AK168*'DATA - Awards Matrices'!$K$10</f>
        <v>0</v>
      </c>
      <c r="AL173" s="12"/>
      <c r="AM173" s="12"/>
      <c r="AN173" s="1078">
        <f>AN168*'DATA - Awards Matrices'!$B$10</f>
        <v>0</v>
      </c>
      <c r="AO173" s="1079">
        <f>AO168*'DATA - Awards Matrices'!$C$10</f>
        <v>7260</v>
      </c>
      <c r="AP173" s="1079">
        <f>AP168*'DATA - Awards Matrices'!$D$10</f>
        <v>0</v>
      </c>
      <c r="AQ173" s="1079">
        <f>AQ168*'DATA - Awards Matrices'!$E$10</f>
        <v>1488865</v>
      </c>
      <c r="AR173" s="1079">
        <f>AR168*'DATA - Awards Matrices'!$F$10</f>
        <v>0</v>
      </c>
      <c r="AS173" s="1079">
        <f>AS168*'DATA - Awards Matrices'!$G$10</f>
        <v>0</v>
      </c>
      <c r="AT173" s="1079">
        <f>AT168*'DATA - Awards Matrices'!$H$10</f>
        <v>0</v>
      </c>
      <c r="AU173" s="1079">
        <f>AU168*'DATA - Awards Matrices'!$I$10</f>
        <v>0</v>
      </c>
      <c r="AV173" s="1079">
        <f>AV168*'DATA - Awards Matrices'!$J$10</f>
        <v>0</v>
      </c>
      <c r="AW173" s="1080">
        <f>AW168*'DATA - Awards Matrices'!$K$10</f>
        <v>0</v>
      </c>
      <c r="AX173" s="1081"/>
      <c r="AZ173" s="1195">
        <f>AZ168*'DATA - Awards Matrices'!$B$10</f>
        <v>0</v>
      </c>
      <c r="BA173" s="1196">
        <f>BA168*'DATA - Awards Matrices'!$C$10</f>
        <v>0</v>
      </c>
      <c r="BB173" s="1196">
        <f>BB168*'DATA - Awards Matrices'!$D$10</f>
        <v>0</v>
      </c>
      <c r="BC173" s="1196">
        <f>BC168*'DATA - Awards Matrices'!$E$10</f>
        <v>1170855</v>
      </c>
      <c r="BD173" s="1196">
        <f>BD168*'DATA - Awards Matrices'!$F$10</f>
        <v>0</v>
      </c>
      <c r="BE173" s="1196">
        <f>BE168*'DATA - Awards Matrices'!$G$10</f>
        <v>0</v>
      </c>
      <c r="BF173" s="1196">
        <f>BF168*'DATA - Awards Matrices'!$H$10</f>
        <v>0</v>
      </c>
      <c r="BG173" s="1196">
        <f>BG168*'DATA - Awards Matrices'!$I$10</f>
        <v>0</v>
      </c>
      <c r="BH173" s="1196">
        <f>BH168*'DATA - Awards Matrices'!$J$10</f>
        <v>0</v>
      </c>
      <c r="BI173" s="1197">
        <f>BI168*'DATA - Awards Matrices'!$K$10</f>
        <v>0</v>
      </c>
      <c r="BJ173" s="1198"/>
      <c r="BK173" s="1210"/>
      <c r="BL173" s="1210"/>
      <c r="BM173" s="1210"/>
      <c r="BN173" s="1210"/>
      <c r="BO173" s="1331"/>
      <c r="BP173" s="1331"/>
      <c r="BQ173" s="1331"/>
      <c r="BR173" s="1331"/>
      <c r="BS173" s="1331"/>
      <c r="BT173" s="1331"/>
      <c r="BU173" s="1332"/>
      <c r="BV173" s="1332"/>
      <c r="BW173" s="1332"/>
      <c r="BX173" s="1332"/>
      <c r="BY173" s="436"/>
      <c r="BZ173" s="436"/>
      <c r="CA173" s="436"/>
    </row>
    <row r="174" spans="1:79">
      <c r="A174" s="1488"/>
      <c r="B174" s="1266" t="s">
        <v>67</v>
      </c>
      <c r="C174" s="425" t="s">
        <v>91</v>
      </c>
      <c r="D174" s="12">
        <f>D169*'DATA - Awards Matrices'!$B$11</f>
        <v>0</v>
      </c>
      <c r="E174" s="12">
        <f>E169*'DATA - Awards Matrices'!$C$11</f>
        <v>41908</v>
      </c>
      <c r="F174" s="12">
        <f>F169*'DATA - Awards Matrices'!$D$11</f>
        <v>0</v>
      </c>
      <c r="G174" s="12">
        <f>G169*'DATA - Awards Matrices'!$E$11</f>
        <v>271180</v>
      </c>
      <c r="H174" s="12">
        <f>H169*'DATA - Awards Matrices'!$F$11</f>
        <v>0</v>
      </c>
      <c r="I174" s="12">
        <f>I169*'DATA - Awards Matrices'!$G$11</f>
        <v>0</v>
      </c>
      <c r="J174" s="12">
        <f>J169*'DATA - Awards Matrices'!$H$11</f>
        <v>0</v>
      </c>
      <c r="K174" s="12">
        <f>K169*'DATA - Awards Matrices'!$I$11</f>
        <v>0</v>
      </c>
      <c r="L174" s="12">
        <f>L169*'DATA - Awards Matrices'!$J$11</f>
        <v>0</v>
      </c>
      <c r="M174" s="331">
        <f>M169*'DATA - Awards Matrices'!$K$11</f>
        <v>0</v>
      </c>
      <c r="N174" s="12"/>
      <c r="O174" s="12"/>
      <c r="P174" s="330">
        <f>P169*'DATA - Awards Matrices'!$B$11</f>
        <v>0</v>
      </c>
      <c r="Q174" s="12">
        <f>Q169*'DATA - Awards Matrices'!$C$11</f>
        <v>20954</v>
      </c>
      <c r="R174" s="12">
        <f>R169*'DATA - Awards Matrices'!$D$11</f>
        <v>0</v>
      </c>
      <c r="S174" s="12">
        <f>S169*'DATA - Awards Matrices'!$E$11</f>
        <v>354620</v>
      </c>
      <c r="T174" s="12">
        <f>T169*'DATA - Awards Matrices'!$F$11</f>
        <v>0</v>
      </c>
      <c r="U174" s="12">
        <f>U169*'DATA - Awards Matrices'!$G$11</f>
        <v>0</v>
      </c>
      <c r="V174" s="12">
        <f>V169*'DATA - Awards Matrices'!$H$11</f>
        <v>0</v>
      </c>
      <c r="W174" s="12">
        <f>W169*'DATA - Awards Matrices'!$I$11</f>
        <v>0</v>
      </c>
      <c r="X174" s="12">
        <f>X169*'DATA - Awards Matrices'!$J$11</f>
        <v>0</v>
      </c>
      <c r="Y174" s="331">
        <f>Y169*'DATA - Awards Matrices'!$K$11</f>
        <v>0</v>
      </c>
      <c r="Z174" s="12"/>
      <c r="AA174" s="12"/>
      <c r="AB174" s="330">
        <f>AB169*'DATA - Awards Matrices'!$B$11</f>
        <v>0</v>
      </c>
      <c r="AC174" s="12">
        <f>AC169*'DATA - Awards Matrices'!$C$11</f>
        <v>31431</v>
      </c>
      <c r="AD174" s="12">
        <f>AD169*'DATA - Awards Matrices'!$D$11</f>
        <v>0</v>
      </c>
      <c r="AE174" s="12">
        <f>AE169*'DATA - Awards Matrices'!$E$11</f>
        <v>312900</v>
      </c>
      <c r="AF174" s="12">
        <f>AF169*'DATA - Awards Matrices'!$F$11</f>
        <v>0</v>
      </c>
      <c r="AG174" s="12">
        <f>AG169*'DATA - Awards Matrices'!$G$11</f>
        <v>0</v>
      </c>
      <c r="AH174" s="12">
        <f>AH169*'DATA - Awards Matrices'!$H$11</f>
        <v>0</v>
      </c>
      <c r="AI174" s="12">
        <f>AI169*'DATA - Awards Matrices'!$I$11</f>
        <v>0</v>
      </c>
      <c r="AJ174" s="12">
        <f>AJ169*'DATA - Awards Matrices'!$J$11</f>
        <v>0</v>
      </c>
      <c r="AK174" s="331">
        <f>AK169*'DATA - Awards Matrices'!$K$11</f>
        <v>0</v>
      </c>
      <c r="AL174" s="12"/>
      <c r="AM174" s="12"/>
      <c r="AN174" s="1078">
        <f>AN169*'DATA - Awards Matrices'!$B$11</f>
        <v>0</v>
      </c>
      <c r="AO174" s="1079">
        <f>AO169*'DATA - Awards Matrices'!$C$11</f>
        <v>10477</v>
      </c>
      <c r="AP174" s="1079">
        <f>AP169*'DATA - Awards Matrices'!$D$11</f>
        <v>0</v>
      </c>
      <c r="AQ174" s="1079">
        <f>AQ169*'DATA - Awards Matrices'!$E$11</f>
        <v>229460</v>
      </c>
      <c r="AR174" s="1079">
        <f>AR169*'DATA - Awards Matrices'!$F$11</f>
        <v>0</v>
      </c>
      <c r="AS174" s="1079">
        <f>AS169*'DATA - Awards Matrices'!$G$11</f>
        <v>0</v>
      </c>
      <c r="AT174" s="1079">
        <f>AT169*'DATA - Awards Matrices'!$H$11</f>
        <v>0</v>
      </c>
      <c r="AU174" s="1079">
        <f>AU169*'DATA - Awards Matrices'!$I$11</f>
        <v>0</v>
      </c>
      <c r="AV174" s="1079">
        <f>AV169*'DATA - Awards Matrices'!$J$11</f>
        <v>0</v>
      </c>
      <c r="AW174" s="1080">
        <f>AW169*'DATA - Awards Matrices'!$K$11</f>
        <v>0</v>
      </c>
      <c r="AX174" s="1081"/>
      <c r="AZ174" s="1195">
        <f>AZ169*'DATA - Awards Matrices'!$B$11</f>
        <v>0</v>
      </c>
      <c r="BA174" s="1196">
        <f>BA169*'DATA - Awards Matrices'!$C$11</f>
        <v>0</v>
      </c>
      <c r="BB174" s="1196">
        <f>BB169*'DATA - Awards Matrices'!$D$11</f>
        <v>0</v>
      </c>
      <c r="BC174" s="1196">
        <f>BC169*'DATA - Awards Matrices'!$E$11</f>
        <v>104300</v>
      </c>
      <c r="BD174" s="1196">
        <f>BD169*'DATA - Awards Matrices'!$F$11</f>
        <v>0</v>
      </c>
      <c r="BE174" s="1196">
        <f>BE169*'DATA - Awards Matrices'!$G$11</f>
        <v>0</v>
      </c>
      <c r="BF174" s="1196">
        <f>BF169*'DATA - Awards Matrices'!$H$11</f>
        <v>0</v>
      </c>
      <c r="BG174" s="1196">
        <f>BG169*'DATA - Awards Matrices'!$I$11</f>
        <v>0</v>
      </c>
      <c r="BH174" s="1196">
        <f>BH169*'DATA - Awards Matrices'!$J$11</f>
        <v>0</v>
      </c>
      <c r="BI174" s="1197">
        <f>BI169*'DATA - Awards Matrices'!$K$11</f>
        <v>0</v>
      </c>
      <c r="BJ174" s="1198"/>
      <c r="BK174" s="1210"/>
      <c r="BL174" s="1210"/>
      <c r="BM174" s="1210"/>
      <c r="BN174" s="1210"/>
      <c r="BO174" s="1331"/>
      <c r="BP174" s="1331"/>
      <c r="BQ174" s="1331"/>
      <c r="BR174" s="1331"/>
      <c r="BS174" s="1331"/>
      <c r="BT174" s="1331"/>
      <c r="BU174" s="1332"/>
      <c r="BV174" s="1332"/>
      <c r="BW174" s="1332"/>
      <c r="BX174" s="1332"/>
      <c r="BY174" s="436"/>
      <c r="BZ174" s="436"/>
      <c r="CA174" s="436"/>
    </row>
    <row r="175" spans="1:79" ht="16" thickBot="1">
      <c r="A175" s="1489"/>
      <c r="B175" s="1266" t="s">
        <v>67</v>
      </c>
      <c r="C175" s="425" t="s">
        <v>90</v>
      </c>
      <c r="D175" s="12">
        <f>D170*'DATA - Awards Matrices'!$B$12</f>
        <v>963148</v>
      </c>
      <c r="E175" s="12">
        <f>E170*'DATA - Awards Matrices'!$C$12</f>
        <v>30708</v>
      </c>
      <c r="F175" s="12">
        <f>F170*'DATA - Awards Matrices'!$D$12</f>
        <v>0</v>
      </c>
      <c r="G175" s="12">
        <f>G170*'DATA - Awards Matrices'!$E$12</f>
        <v>427980</v>
      </c>
      <c r="H175" s="12">
        <f>H170*'DATA - Awards Matrices'!$F$12</f>
        <v>0</v>
      </c>
      <c r="I175" s="12">
        <f>I170*'DATA - Awards Matrices'!$G$12</f>
        <v>0</v>
      </c>
      <c r="J175" s="12">
        <f>J170*'DATA - Awards Matrices'!$H$12</f>
        <v>0</v>
      </c>
      <c r="K175" s="12">
        <f>K170*'DATA - Awards Matrices'!$I$12</f>
        <v>0</v>
      </c>
      <c r="L175" s="12">
        <f>L170*'DATA - Awards Matrices'!$J$12</f>
        <v>0</v>
      </c>
      <c r="M175" s="331">
        <f>M170*'DATA - Awards Matrices'!$K$12</f>
        <v>0</v>
      </c>
      <c r="N175" s="12" t="s">
        <v>277</v>
      </c>
      <c r="O175" s="12"/>
      <c r="P175" s="330">
        <f>P170*'DATA - Awards Matrices'!$B$12</f>
        <v>690954</v>
      </c>
      <c r="Q175" s="12">
        <f>Q170*'DATA - Awards Matrices'!$C$12</f>
        <v>46062</v>
      </c>
      <c r="R175" s="12">
        <f>R170*'DATA - Awards Matrices'!$D$12</f>
        <v>0</v>
      </c>
      <c r="S175" s="12">
        <f>S170*'DATA - Awards Matrices'!$E$12</f>
        <v>213990</v>
      </c>
      <c r="T175" s="12">
        <f>T170*'DATA - Awards Matrices'!$F$12</f>
        <v>0</v>
      </c>
      <c r="U175" s="12">
        <f>U170*'DATA - Awards Matrices'!$G$12</f>
        <v>0</v>
      </c>
      <c r="V175" s="12">
        <f>V170*'DATA - Awards Matrices'!$H$12</f>
        <v>0</v>
      </c>
      <c r="W175" s="12">
        <f>W170*'DATA - Awards Matrices'!$I$12</f>
        <v>0</v>
      </c>
      <c r="X175" s="12">
        <f>X170*'DATA - Awards Matrices'!$J$12</f>
        <v>0</v>
      </c>
      <c r="Y175" s="331">
        <f>Y170*'DATA - Awards Matrices'!$K$12</f>
        <v>0</v>
      </c>
      <c r="Z175" s="12" t="s">
        <v>277</v>
      </c>
      <c r="AA175" s="12"/>
      <c r="AB175" s="330">
        <f>AB170*'DATA - Awards Matrices'!$B$12</f>
        <v>858458</v>
      </c>
      <c r="AC175" s="12">
        <f>AC170*'DATA - Awards Matrices'!$C$12</f>
        <v>15354</v>
      </c>
      <c r="AD175" s="12">
        <f>AD170*'DATA - Awards Matrices'!$D$12</f>
        <v>0</v>
      </c>
      <c r="AE175" s="12">
        <f>AE170*'DATA - Awards Matrices'!$E$12</f>
        <v>397410</v>
      </c>
      <c r="AF175" s="12">
        <f>AF170*'DATA - Awards Matrices'!$F$12</f>
        <v>0</v>
      </c>
      <c r="AG175" s="12">
        <f>AG170*'DATA - Awards Matrices'!$G$12</f>
        <v>0</v>
      </c>
      <c r="AH175" s="12">
        <f>AH170*'DATA - Awards Matrices'!$H$12</f>
        <v>0</v>
      </c>
      <c r="AI175" s="12">
        <f>AI170*'DATA - Awards Matrices'!$I$12</f>
        <v>0</v>
      </c>
      <c r="AJ175" s="12">
        <f>AJ170*'DATA - Awards Matrices'!$J$12</f>
        <v>0</v>
      </c>
      <c r="AK175" s="331">
        <f>AK170*'DATA - Awards Matrices'!$K$12</f>
        <v>0</v>
      </c>
      <c r="AL175" s="12" t="s">
        <v>277</v>
      </c>
      <c r="AM175" s="12"/>
      <c r="AN175" s="1078">
        <f>AN170*'DATA - Awards Matrices'!$B$12</f>
        <v>743299</v>
      </c>
      <c r="AO175" s="1079">
        <f>AO170*'DATA - Awards Matrices'!$C$12</f>
        <v>46062</v>
      </c>
      <c r="AP175" s="1079">
        <f>AP170*'DATA - Awards Matrices'!$D$12</f>
        <v>0</v>
      </c>
      <c r="AQ175" s="1079">
        <f>AQ170*'DATA - Awards Matrices'!$E$12</f>
        <v>213990</v>
      </c>
      <c r="AR175" s="1079">
        <f>AR170*'DATA - Awards Matrices'!$F$12</f>
        <v>0</v>
      </c>
      <c r="AS175" s="1079">
        <f>AS170*'DATA - Awards Matrices'!$G$12</f>
        <v>0</v>
      </c>
      <c r="AT175" s="1079">
        <f>AT170*'DATA - Awards Matrices'!$H$12</f>
        <v>0</v>
      </c>
      <c r="AU175" s="1079">
        <f>AU170*'DATA - Awards Matrices'!$I$12</f>
        <v>0</v>
      </c>
      <c r="AV175" s="1079">
        <f>AV170*'DATA - Awards Matrices'!$J$12</f>
        <v>0</v>
      </c>
      <c r="AW175" s="1080">
        <f>AW170*'DATA - Awards Matrices'!$K$12</f>
        <v>0</v>
      </c>
      <c r="AX175" s="1081" t="s">
        <v>277</v>
      </c>
      <c r="AZ175" s="1195">
        <f>AZ170*'DATA - Awards Matrices'!$B$12</f>
        <v>261725</v>
      </c>
      <c r="BA175" s="1196">
        <f>BA170*'DATA - Awards Matrices'!$C$12</f>
        <v>15354</v>
      </c>
      <c r="BB175" s="1196">
        <f>BB170*'DATA - Awards Matrices'!$D$12</f>
        <v>0</v>
      </c>
      <c r="BC175" s="1196">
        <f>BC170*'DATA - Awards Matrices'!$E$12</f>
        <v>244560</v>
      </c>
      <c r="BD175" s="1196">
        <f>BD170*'DATA - Awards Matrices'!$F$12</f>
        <v>0</v>
      </c>
      <c r="BE175" s="1196">
        <f>BE170*'DATA - Awards Matrices'!$G$12</f>
        <v>0</v>
      </c>
      <c r="BF175" s="1196">
        <f>BF170*'DATA - Awards Matrices'!$H$12</f>
        <v>0</v>
      </c>
      <c r="BG175" s="1196">
        <f>BG170*'DATA - Awards Matrices'!$I$12</f>
        <v>0</v>
      </c>
      <c r="BH175" s="1196">
        <f>BH170*'DATA - Awards Matrices'!$J$12</f>
        <v>0</v>
      </c>
      <c r="BI175" s="1197">
        <f>BI170*'DATA - Awards Matrices'!$K$12</f>
        <v>0</v>
      </c>
      <c r="BJ175" s="1198" t="s">
        <v>277</v>
      </c>
      <c r="BK175" s="1210"/>
      <c r="BL175" s="1210"/>
      <c r="BM175" s="1210"/>
      <c r="BN175" s="1210"/>
      <c r="BO175" s="1331"/>
      <c r="BP175" s="1331"/>
      <c r="BQ175" s="1331"/>
      <c r="BR175" s="1331"/>
      <c r="BS175" s="1331"/>
      <c r="BT175" s="1331"/>
      <c r="BU175" s="1332"/>
      <c r="BV175" s="1332"/>
      <c r="BW175" s="1332"/>
      <c r="BX175" s="1332"/>
      <c r="BY175" s="436"/>
      <c r="BZ175" s="436"/>
      <c r="CA175" s="436"/>
    </row>
    <row r="176" spans="1:79" ht="33" thickBot="1">
      <c r="A176" s="406" t="s">
        <v>272</v>
      </c>
      <c r="B176" s="413" t="str">
        <f>B170</f>
        <v>UNM-VA</v>
      </c>
      <c r="C176" s="426"/>
      <c r="D176" s="334">
        <f t="shared" ref="D176:M176" si="166">SUM(D173:D175)</f>
        <v>963148</v>
      </c>
      <c r="E176" s="335">
        <f t="shared" si="166"/>
        <v>79876</v>
      </c>
      <c r="F176" s="335">
        <f t="shared" si="166"/>
        <v>0</v>
      </c>
      <c r="G176" s="335">
        <f t="shared" si="166"/>
        <v>1985655</v>
      </c>
      <c r="H176" s="335">
        <f t="shared" si="166"/>
        <v>0</v>
      </c>
      <c r="I176" s="335">
        <f t="shared" si="166"/>
        <v>0</v>
      </c>
      <c r="J176" s="335">
        <f t="shared" si="166"/>
        <v>0</v>
      </c>
      <c r="K176" s="335">
        <f t="shared" si="166"/>
        <v>0</v>
      </c>
      <c r="L176" s="335">
        <f t="shared" si="166"/>
        <v>0</v>
      </c>
      <c r="M176" s="336">
        <f t="shared" si="166"/>
        <v>0</v>
      </c>
      <c r="N176" s="415">
        <f>SUM(D176:M176)/'DATA - Awards Matrices'!$L$17</f>
        <v>750.02575468661007</v>
      </c>
      <c r="O176" s="415"/>
      <c r="P176" s="334">
        <f t="shared" ref="P176:Y176" si="167">SUM(P173:P175)</f>
        <v>690954</v>
      </c>
      <c r="Q176" s="335">
        <f t="shared" si="167"/>
        <v>88796</v>
      </c>
      <c r="R176" s="335">
        <f t="shared" si="167"/>
        <v>0</v>
      </c>
      <c r="S176" s="335">
        <f t="shared" si="167"/>
        <v>2100840</v>
      </c>
      <c r="T176" s="335">
        <f t="shared" si="167"/>
        <v>0</v>
      </c>
      <c r="U176" s="335">
        <f t="shared" si="167"/>
        <v>0</v>
      </c>
      <c r="V176" s="335">
        <f t="shared" si="167"/>
        <v>0</v>
      </c>
      <c r="W176" s="335">
        <f t="shared" si="167"/>
        <v>0</v>
      </c>
      <c r="X176" s="335">
        <f t="shared" si="167"/>
        <v>0</v>
      </c>
      <c r="Y176" s="336">
        <f t="shared" si="167"/>
        <v>0</v>
      </c>
      <c r="Z176" s="415">
        <f>SUM(P176:Y176)/'DATA - Awards Matrices'!$L$17</f>
        <v>713.35281444243583</v>
      </c>
      <c r="AA176" s="415"/>
      <c r="AB176" s="334">
        <f t="shared" ref="AB176:AK176" si="168">SUM(AB173:AB175)</f>
        <v>858458</v>
      </c>
      <c r="AC176" s="335">
        <f t="shared" si="168"/>
        <v>46785</v>
      </c>
      <c r="AD176" s="335">
        <f t="shared" si="168"/>
        <v>0</v>
      </c>
      <c r="AE176" s="335">
        <f t="shared" si="168"/>
        <v>1996805</v>
      </c>
      <c r="AF176" s="335">
        <f t="shared" si="168"/>
        <v>0</v>
      </c>
      <c r="AG176" s="335">
        <f t="shared" si="168"/>
        <v>0</v>
      </c>
      <c r="AH176" s="335">
        <f t="shared" si="168"/>
        <v>0</v>
      </c>
      <c r="AI176" s="335">
        <f t="shared" si="168"/>
        <v>0</v>
      </c>
      <c r="AJ176" s="335">
        <f t="shared" si="168"/>
        <v>0</v>
      </c>
      <c r="AK176" s="336">
        <f t="shared" si="168"/>
        <v>0</v>
      </c>
      <c r="AL176" s="415">
        <f>SUM(AB176:AK176)/'DATA - Awards Matrices'!$L$17</f>
        <v>718.6666996854957</v>
      </c>
      <c r="AM176" s="415"/>
      <c r="AN176" s="1085">
        <f t="shared" ref="AN176:AW176" si="169">SUM(AN173:AN175)</f>
        <v>743299</v>
      </c>
      <c r="AO176" s="1086">
        <f t="shared" si="169"/>
        <v>63799</v>
      </c>
      <c r="AP176" s="1086">
        <f t="shared" si="169"/>
        <v>0</v>
      </c>
      <c r="AQ176" s="1086">
        <f t="shared" si="169"/>
        <v>1932315</v>
      </c>
      <c r="AR176" s="1086">
        <f t="shared" si="169"/>
        <v>0</v>
      </c>
      <c r="AS176" s="1086">
        <f t="shared" si="169"/>
        <v>0</v>
      </c>
      <c r="AT176" s="1086">
        <f t="shared" si="169"/>
        <v>0</v>
      </c>
      <c r="AU176" s="1086">
        <f t="shared" si="169"/>
        <v>0</v>
      </c>
      <c r="AV176" s="1086">
        <f t="shared" si="169"/>
        <v>0</v>
      </c>
      <c r="AW176" s="1087">
        <f t="shared" si="169"/>
        <v>0</v>
      </c>
      <c r="AX176" s="1088">
        <f>SUM(AN176:AW176)/'DATA - Awards Matrices'!$L$17</f>
        <v>678.39157029295961</v>
      </c>
      <c r="AZ176" s="1202">
        <f t="shared" ref="AZ176:BI176" si="170">SUM(AZ173:AZ175)</f>
        <v>261725</v>
      </c>
      <c r="BA176" s="1203">
        <f t="shared" si="170"/>
        <v>15354</v>
      </c>
      <c r="BB176" s="1203">
        <f t="shared" si="170"/>
        <v>0</v>
      </c>
      <c r="BC176" s="1203">
        <f t="shared" si="170"/>
        <v>1519715</v>
      </c>
      <c r="BD176" s="1203">
        <f t="shared" si="170"/>
        <v>0</v>
      </c>
      <c r="BE176" s="1203">
        <f t="shared" si="170"/>
        <v>0</v>
      </c>
      <c r="BF176" s="1203">
        <f t="shared" si="170"/>
        <v>0</v>
      </c>
      <c r="BG176" s="1203">
        <f t="shared" si="170"/>
        <v>0</v>
      </c>
      <c r="BH176" s="1203">
        <f t="shared" si="170"/>
        <v>0</v>
      </c>
      <c r="BI176" s="1204">
        <f t="shared" si="170"/>
        <v>0</v>
      </c>
      <c r="BJ176" s="1205">
        <f>SUM(AZ176:BI176)/'DATA - Awards Matrices'!$L$17</f>
        <v>444.96025358460662</v>
      </c>
      <c r="BK176" s="1210"/>
      <c r="BL176" s="1210"/>
      <c r="BM176" s="1210"/>
      <c r="BN176" s="1210"/>
      <c r="BO176" s="1329">
        <f>SUM(P176:Y176)</f>
        <v>2880590</v>
      </c>
      <c r="BP176" s="1329">
        <f>SUM(AB176:AK176)</f>
        <v>2902048</v>
      </c>
      <c r="BQ176" s="1330">
        <f>SUM(AN176:AW176)</f>
        <v>2739413</v>
      </c>
      <c r="BR176" s="1329">
        <f>SUM(AZ176:BI176)</f>
        <v>1796794</v>
      </c>
      <c r="BS176" s="1329">
        <f>AVERAGE(BO176:BQ176)</f>
        <v>2840683.6666666665</v>
      </c>
      <c r="BT176" s="1330">
        <f>AVERAGE(BP176:BR176)</f>
        <v>2479418.3333333335</v>
      </c>
      <c r="BU176" s="1332"/>
      <c r="BV176" s="1332"/>
      <c r="BW176" s="1332"/>
      <c r="BX176" s="1332"/>
      <c r="BY176" s="436"/>
      <c r="BZ176" s="436"/>
      <c r="CA176" s="436"/>
    </row>
    <row r="177" spans="1:79" ht="45.75" customHeight="1" thickBot="1">
      <c r="A177" s="428"/>
      <c r="B177" s="429"/>
      <c r="C177" s="430"/>
      <c r="D177" s="431"/>
      <c r="E177" s="432"/>
      <c r="F177" s="432"/>
      <c r="G177" s="432"/>
      <c r="H177" s="432"/>
      <c r="I177" s="432"/>
      <c r="J177" s="432"/>
      <c r="K177" s="432"/>
      <c r="L177" s="432"/>
      <c r="M177" s="433"/>
      <c r="N177" s="434"/>
      <c r="O177" s="434"/>
      <c r="P177" s="431"/>
      <c r="Q177" s="432"/>
      <c r="R177" s="432"/>
      <c r="S177" s="432"/>
      <c r="T177" s="432"/>
      <c r="U177" s="432"/>
      <c r="V177" s="432"/>
      <c r="W177" s="432"/>
      <c r="X177" s="432"/>
      <c r="Y177" s="433"/>
      <c r="Z177" s="434"/>
      <c r="AA177" s="434"/>
      <c r="AB177" s="431"/>
      <c r="AC177" s="432"/>
      <c r="AD177" s="432"/>
      <c r="AE177" s="432"/>
      <c r="AF177" s="432"/>
      <c r="AG177" s="432"/>
      <c r="AH177" s="432"/>
      <c r="AI177" s="432"/>
      <c r="AJ177" s="432"/>
      <c r="AK177" s="433"/>
      <c r="AL177" s="434"/>
      <c r="AM177" s="434"/>
      <c r="AN177" s="1089"/>
      <c r="AO177" s="1090"/>
      <c r="AP177" s="1090"/>
      <c r="AQ177" s="1090"/>
      <c r="AR177" s="1090"/>
      <c r="AS177" s="1090"/>
      <c r="AT177" s="1090"/>
      <c r="AU177" s="1090"/>
      <c r="AV177" s="1090"/>
      <c r="AW177" s="1091"/>
      <c r="AX177" s="1092"/>
      <c r="AZ177" s="1206"/>
      <c r="BA177" s="1207"/>
      <c r="BB177" s="1207"/>
      <c r="BC177" s="1207"/>
      <c r="BD177" s="1207"/>
      <c r="BE177" s="1207"/>
      <c r="BF177" s="1207"/>
      <c r="BG177" s="1207"/>
      <c r="BH177" s="1207"/>
      <c r="BI177" s="1208"/>
      <c r="BJ177" s="1209"/>
      <c r="BK177" s="1210"/>
      <c r="BL177" s="1210"/>
      <c r="BM177" s="1210"/>
      <c r="BN177" s="1210"/>
      <c r="BO177" s="1331"/>
      <c r="BP177" s="1331"/>
      <c r="BQ177" s="1331"/>
      <c r="BR177" s="1331"/>
      <c r="BS177" s="1331"/>
      <c r="BT177" s="1331"/>
      <c r="BU177" s="1332"/>
      <c r="BV177" s="1332"/>
      <c r="BW177" s="1332"/>
      <c r="BX177" s="1332"/>
      <c r="BY177" s="436"/>
      <c r="BZ177" s="436"/>
      <c r="CA177" s="436"/>
    </row>
    <row r="178" spans="1:79" ht="15" customHeight="1">
      <c r="A178" s="1487" t="s">
        <v>270</v>
      </c>
      <c r="B178" s="274" t="str">
        <f>'RAW DATA-Awards'!B58</f>
        <v>CNM</v>
      </c>
      <c r="C178" s="424" t="str">
        <f>'RAW DATA-Awards'!C58</f>
        <v>1</v>
      </c>
      <c r="D178" s="407">
        <f>'RAW DATA-Awards'!D58</f>
        <v>0</v>
      </c>
      <c r="E178" s="408">
        <f>'RAW DATA-Awards'!E58</f>
        <v>2627</v>
      </c>
      <c r="F178" s="408">
        <f>'RAW DATA-Awards'!F58</f>
        <v>37</v>
      </c>
      <c r="G178" s="408">
        <f>'RAW DATA-Awards'!G58</f>
        <v>3300</v>
      </c>
      <c r="H178" s="408">
        <f>'RAW DATA-Awards'!H58</f>
        <v>0</v>
      </c>
      <c r="I178" s="408">
        <f>'RAW DATA-Awards'!I58</f>
        <v>0</v>
      </c>
      <c r="J178" s="408">
        <f>'RAW DATA-Awards'!J58</f>
        <v>0</v>
      </c>
      <c r="K178" s="408">
        <f>'RAW DATA-Awards'!K58</f>
        <v>0</v>
      </c>
      <c r="L178" s="408">
        <f>'RAW DATA-Awards'!L58</f>
        <v>0</v>
      </c>
      <c r="M178" s="409">
        <f>'RAW DATA-Awards'!M58</f>
        <v>0</v>
      </c>
      <c r="N178" s="408"/>
      <c r="O178" s="408"/>
      <c r="P178" s="407">
        <f>'RAW DATA-Awards'!N58</f>
        <v>0</v>
      </c>
      <c r="Q178" s="408">
        <f>'RAW DATA-Awards'!O58</f>
        <v>1574</v>
      </c>
      <c r="R178" s="408">
        <f>'RAW DATA-Awards'!P58</f>
        <v>24</v>
      </c>
      <c r="S178" s="408">
        <f>'RAW DATA-Awards'!Q58</f>
        <v>3034</v>
      </c>
      <c r="T178" s="408">
        <f>'RAW DATA-Awards'!R58</f>
        <v>0</v>
      </c>
      <c r="U178" s="408">
        <f>'RAW DATA-Awards'!S58</f>
        <v>0</v>
      </c>
      <c r="V178" s="408">
        <f>'RAW DATA-Awards'!T58</f>
        <v>0</v>
      </c>
      <c r="W178" s="408">
        <f>'RAW DATA-Awards'!U58</f>
        <v>0</v>
      </c>
      <c r="X178" s="408">
        <f>'RAW DATA-Awards'!V58</f>
        <v>0</v>
      </c>
      <c r="Y178" s="409">
        <f>'RAW DATA-Awards'!W58</f>
        <v>0</v>
      </c>
      <c r="Z178" s="408"/>
      <c r="AA178" s="408"/>
      <c r="AB178" s="407">
        <f>'RAW DATA-Awards'!X58</f>
        <v>0</v>
      </c>
      <c r="AC178" s="408">
        <f>'RAW DATA-Awards'!Y58</f>
        <v>1380</v>
      </c>
      <c r="AD178" s="408">
        <f>'RAW DATA-Awards'!Z58</f>
        <v>18</v>
      </c>
      <c r="AE178" s="408">
        <f>'RAW DATA-Awards'!AA58</f>
        <v>2672</v>
      </c>
      <c r="AF178" s="408">
        <f>'RAW DATA-Awards'!AB58</f>
        <v>0</v>
      </c>
      <c r="AG178" s="408">
        <f>'RAW DATA-Awards'!AC58</f>
        <v>0</v>
      </c>
      <c r="AH178" s="408">
        <f>'RAW DATA-Awards'!AD58</f>
        <v>0</v>
      </c>
      <c r="AI178" s="408">
        <f>'RAW DATA-Awards'!AE58</f>
        <v>0</v>
      </c>
      <c r="AJ178" s="408">
        <f>'RAW DATA-Awards'!AF58</f>
        <v>0</v>
      </c>
      <c r="AK178" s="409">
        <f>'RAW DATA-Awards'!AG58</f>
        <v>0</v>
      </c>
      <c r="AL178" s="408"/>
      <c r="AM178" s="408"/>
      <c r="AN178" s="1074">
        <f>'RAW DATA-Awards'!AH58</f>
        <v>0</v>
      </c>
      <c r="AO178" s="1075">
        <f>'RAW DATA-Awards'!AI58</f>
        <v>2049</v>
      </c>
      <c r="AP178" s="1075">
        <f>'RAW DATA-Awards'!AJ58</f>
        <v>27</v>
      </c>
      <c r="AQ178" s="1075">
        <f>'RAW DATA-Awards'!AK58</f>
        <v>2611</v>
      </c>
      <c r="AR178" s="1075">
        <f>'RAW DATA-Awards'!AL58</f>
        <v>0</v>
      </c>
      <c r="AS178" s="1075">
        <f>'RAW DATA-Awards'!AM58</f>
        <v>0</v>
      </c>
      <c r="AT178" s="1075">
        <f>'RAW DATA-Awards'!AN58</f>
        <v>0</v>
      </c>
      <c r="AU178" s="1075">
        <f>'RAW DATA-Awards'!AO58</f>
        <v>0</v>
      </c>
      <c r="AV178" s="1075">
        <f>'RAW DATA-Awards'!AP58</f>
        <v>0</v>
      </c>
      <c r="AW178" s="1076">
        <f>'RAW DATA-Awards'!AQ58</f>
        <v>0</v>
      </c>
      <c r="AX178" s="1077"/>
      <c r="AZ178" s="1191">
        <f>'RAW DATA-Awards'!AR58</f>
        <v>0</v>
      </c>
      <c r="BA178" s="1192">
        <f>'RAW DATA-Awards'!AS58</f>
        <v>2167</v>
      </c>
      <c r="BB178" s="1192">
        <f>'RAW DATA-Awards'!AT58</f>
        <v>40</v>
      </c>
      <c r="BC178" s="1192">
        <f>'RAW DATA-Awards'!AU58</f>
        <v>2483</v>
      </c>
      <c r="BD178" s="1192">
        <f>'RAW DATA-Awards'!AV58</f>
        <v>0</v>
      </c>
      <c r="BE178" s="1192">
        <f>'RAW DATA-Awards'!AW58</f>
        <v>0</v>
      </c>
      <c r="BF178" s="1192">
        <f>'RAW DATA-Awards'!AX58</f>
        <v>0</v>
      </c>
      <c r="BG178" s="1192">
        <f>'RAW DATA-Awards'!AY58</f>
        <v>0</v>
      </c>
      <c r="BH178" s="1192">
        <f>'RAW DATA-Awards'!AZ58</f>
        <v>0</v>
      </c>
      <c r="BI178" s="1193">
        <f>'RAW DATA-Awards'!BA58</f>
        <v>0</v>
      </c>
      <c r="BJ178" s="1194"/>
      <c r="BK178" s="1210"/>
      <c r="BL178" s="1210"/>
      <c r="BM178" s="1210"/>
      <c r="BN178" s="1210"/>
      <c r="BO178" s="1328">
        <f>AZ178*'DATA - Awards Matrices'!B$10</f>
        <v>0</v>
      </c>
      <c r="BP178" s="1328">
        <f>BA178*'DATA - Awards Matrices'!C$10</f>
        <v>15732420</v>
      </c>
      <c r="BQ178" s="1328">
        <f>BB178*'DATA - Awards Matrices'!D$10</f>
        <v>578200</v>
      </c>
      <c r="BR178" s="1328">
        <f>BC178*'DATA - Awards Matrices'!E$10</f>
        <v>35891765</v>
      </c>
      <c r="BS178" s="1328">
        <f>BD178*'DATA - Awards Matrices'!F$10</f>
        <v>0</v>
      </c>
      <c r="BT178" s="1328">
        <f>BE178*'DATA - Awards Matrices'!G$10</f>
        <v>0</v>
      </c>
      <c r="BU178" s="1328">
        <f>BF178*'DATA - Awards Matrices'!H$10</f>
        <v>0</v>
      </c>
      <c r="BV178" s="1328">
        <f>BG178*'DATA - Awards Matrices'!I$10</f>
        <v>0</v>
      </c>
      <c r="BW178" s="1328">
        <f>BH178*'DATA - Awards Matrices'!J$10</f>
        <v>0</v>
      </c>
      <c r="BX178" s="1328">
        <f>BI178*'DATA - Awards Matrices'!K$10</f>
        <v>0</v>
      </c>
      <c r="BY178" s="436"/>
      <c r="BZ178" s="436"/>
      <c r="CA178" s="436"/>
    </row>
    <row r="179" spans="1:79">
      <c r="A179" s="1488"/>
      <c r="B179" s="1266" t="str">
        <f>'RAW DATA-Awards'!B59</f>
        <v>CNM</v>
      </c>
      <c r="C179" s="425" t="str">
        <f>'RAW DATA-Awards'!C59</f>
        <v>2</v>
      </c>
      <c r="D179" s="330">
        <f>'RAW DATA-Awards'!D59</f>
        <v>1</v>
      </c>
      <c r="E179" s="12">
        <f>'RAW DATA-Awards'!E59</f>
        <v>378</v>
      </c>
      <c r="F179" s="12">
        <f>'RAW DATA-Awards'!F59</f>
        <v>22</v>
      </c>
      <c r="G179" s="12">
        <f>'RAW DATA-Awards'!G59</f>
        <v>303</v>
      </c>
      <c r="H179" s="12">
        <f>'RAW DATA-Awards'!H59</f>
        <v>0</v>
      </c>
      <c r="I179" s="12">
        <f>'RAW DATA-Awards'!I59</f>
        <v>0</v>
      </c>
      <c r="J179" s="12">
        <f>'RAW DATA-Awards'!J59</f>
        <v>0</v>
      </c>
      <c r="K179" s="12">
        <f>'RAW DATA-Awards'!K59</f>
        <v>0</v>
      </c>
      <c r="L179" s="12">
        <f>'RAW DATA-Awards'!L59</f>
        <v>0</v>
      </c>
      <c r="M179" s="331">
        <f>'RAW DATA-Awards'!M59</f>
        <v>0</v>
      </c>
      <c r="N179" s="12"/>
      <c r="O179" s="12"/>
      <c r="P179" s="330">
        <f>'RAW DATA-Awards'!N59</f>
        <v>3</v>
      </c>
      <c r="Q179" s="12">
        <f>'RAW DATA-Awards'!O59</f>
        <v>248</v>
      </c>
      <c r="R179" s="12">
        <f>'RAW DATA-Awards'!P59</f>
        <v>19</v>
      </c>
      <c r="S179" s="12">
        <f>'RAW DATA-Awards'!Q59</f>
        <v>299</v>
      </c>
      <c r="T179" s="12">
        <f>'RAW DATA-Awards'!R59</f>
        <v>0</v>
      </c>
      <c r="U179" s="12">
        <f>'RAW DATA-Awards'!S59</f>
        <v>0</v>
      </c>
      <c r="V179" s="12">
        <f>'RAW DATA-Awards'!T59</f>
        <v>0</v>
      </c>
      <c r="W179" s="12">
        <f>'RAW DATA-Awards'!U59</f>
        <v>0</v>
      </c>
      <c r="X179" s="12">
        <f>'RAW DATA-Awards'!V59</f>
        <v>0</v>
      </c>
      <c r="Y179" s="331">
        <f>'RAW DATA-Awards'!W59</f>
        <v>0</v>
      </c>
      <c r="Z179" s="12"/>
      <c r="AA179" s="12"/>
      <c r="AB179" s="330">
        <f>'RAW DATA-Awards'!X59</f>
        <v>7</v>
      </c>
      <c r="AC179" s="12">
        <f>'RAW DATA-Awards'!Y59</f>
        <v>294</v>
      </c>
      <c r="AD179" s="12">
        <f>'RAW DATA-Awards'!Z59</f>
        <v>42</v>
      </c>
      <c r="AE179" s="12">
        <f>'RAW DATA-Awards'!AA59</f>
        <v>317</v>
      </c>
      <c r="AF179" s="12">
        <f>'RAW DATA-Awards'!AB59</f>
        <v>0</v>
      </c>
      <c r="AG179" s="12">
        <f>'RAW DATA-Awards'!AC59</f>
        <v>0</v>
      </c>
      <c r="AH179" s="12">
        <f>'RAW DATA-Awards'!AD59</f>
        <v>0</v>
      </c>
      <c r="AI179" s="12">
        <f>'RAW DATA-Awards'!AE59</f>
        <v>0</v>
      </c>
      <c r="AJ179" s="12">
        <f>'RAW DATA-Awards'!AF59</f>
        <v>0</v>
      </c>
      <c r="AK179" s="331">
        <f>'RAW DATA-Awards'!AG59</f>
        <v>0</v>
      </c>
      <c r="AL179" s="12"/>
      <c r="AM179" s="12"/>
      <c r="AN179" s="1078">
        <f>'RAW DATA-Awards'!AH59</f>
        <v>1</v>
      </c>
      <c r="AO179" s="1079">
        <f>'RAW DATA-Awards'!AI59</f>
        <v>302</v>
      </c>
      <c r="AP179" s="1079">
        <f>'RAW DATA-Awards'!AJ59</f>
        <v>40</v>
      </c>
      <c r="AQ179" s="1079">
        <f>'RAW DATA-Awards'!AK59</f>
        <v>247</v>
      </c>
      <c r="AR179" s="1079">
        <f>'RAW DATA-Awards'!AL59</f>
        <v>0</v>
      </c>
      <c r="AS179" s="1079">
        <f>'RAW DATA-Awards'!AM59</f>
        <v>0</v>
      </c>
      <c r="AT179" s="1079">
        <f>'RAW DATA-Awards'!AN59</f>
        <v>0</v>
      </c>
      <c r="AU179" s="1079">
        <f>'RAW DATA-Awards'!AO59</f>
        <v>0</v>
      </c>
      <c r="AV179" s="1079">
        <f>'RAW DATA-Awards'!AP59</f>
        <v>0</v>
      </c>
      <c r="AW179" s="1080">
        <f>'RAW DATA-Awards'!AQ59</f>
        <v>0</v>
      </c>
      <c r="AX179" s="1081"/>
      <c r="AZ179" s="1195">
        <f>'RAW DATA-Awards'!AR59</f>
        <v>0</v>
      </c>
      <c r="BA179" s="1196">
        <f>'RAW DATA-Awards'!AS59</f>
        <v>148</v>
      </c>
      <c r="BB179" s="1196">
        <f>'RAW DATA-Awards'!AT59</f>
        <v>11</v>
      </c>
      <c r="BC179" s="1196">
        <f>'RAW DATA-Awards'!AU59</f>
        <v>204</v>
      </c>
      <c r="BD179" s="1196">
        <f>'RAW DATA-Awards'!AV59</f>
        <v>0</v>
      </c>
      <c r="BE179" s="1196">
        <f>'RAW DATA-Awards'!AW59</f>
        <v>0</v>
      </c>
      <c r="BF179" s="1196">
        <f>'RAW DATA-Awards'!AX59</f>
        <v>0</v>
      </c>
      <c r="BG179" s="1196">
        <f>'RAW DATA-Awards'!AY59</f>
        <v>0</v>
      </c>
      <c r="BH179" s="1196">
        <f>'RAW DATA-Awards'!AZ59</f>
        <v>0</v>
      </c>
      <c r="BI179" s="1197">
        <f>'RAW DATA-Awards'!BA59</f>
        <v>0</v>
      </c>
      <c r="BJ179" s="1198"/>
      <c r="BK179" s="1210"/>
      <c r="BL179" s="1210"/>
      <c r="BM179" s="1210"/>
      <c r="BN179" s="1210"/>
      <c r="BO179" s="1328">
        <f>AZ179*'DATA - Awards Matrices'!B$11</f>
        <v>0</v>
      </c>
      <c r="BP179" s="1328">
        <f>BA179*'DATA - Awards Matrices'!C$11</f>
        <v>1550596</v>
      </c>
      <c r="BQ179" s="1328">
        <f>BB179*'DATA - Awards Matrices'!D$11</f>
        <v>229460</v>
      </c>
      <c r="BR179" s="1328">
        <f>BC179*'DATA - Awards Matrices'!E$11</f>
        <v>4255440</v>
      </c>
      <c r="BS179" s="1328">
        <f>BD179*'DATA - Awards Matrices'!F$11</f>
        <v>0</v>
      </c>
      <c r="BT179" s="1328">
        <f>BE179*'DATA - Awards Matrices'!G$11</f>
        <v>0</v>
      </c>
      <c r="BU179" s="1328">
        <f>BF179*'DATA - Awards Matrices'!H$11</f>
        <v>0</v>
      </c>
      <c r="BV179" s="1328">
        <f>BG179*'DATA - Awards Matrices'!I$11</f>
        <v>0</v>
      </c>
      <c r="BW179" s="1328">
        <f>BH179*'DATA - Awards Matrices'!J$11</f>
        <v>0</v>
      </c>
      <c r="BX179" s="1328">
        <f>BI179*'DATA - Awards Matrices'!K$11</f>
        <v>0</v>
      </c>
      <c r="BY179" s="436"/>
      <c r="BZ179" s="436"/>
      <c r="CA179" s="436"/>
    </row>
    <row r="180" spans="1:79" ht="16" thickBot="1">
      <c r="A180" s="1489"/>
      <c r="B180" s="413" t="str">
        <f>'RAW DATA-Awards'!B60</f>
        <v>CNM</v>
      </c>
      <c r="C180" s="426" t="str">
        <f>'RAW DATA-Awards'!C60</f>
        <v>3</v>
      </c>
      <c r="D180" s="330">
        <f>'RAW DATA-Awards'!D60</f>
        <v>557</v>
      </c>
      <c r="E180" s="12">
        <f>'RAW DATA-Awards'!E60</f>
        <v>215</v>
      </c>
      <c r="F180" s="12">
        <f>'RAW DATA-Awards'!F60</f>
        <v>33</v>
      </c>
      <c r="G180" s="12">
        <f>'RAW DATA-Awards'!G60</f>
        <v>563</v>
      </c>
      <c r="H180" s="12">
        <f>'RAW DATA-Awards'!H60</f>
        <v>0</v>
      </c>
      <c r="I180" s="12">
        <f>'RAW DATA-Awards'!I60</f>
        <v>0</v>
      </c>
      <c r="J180" s="12">
        <f>'RAW DATA-Awards'!J60</f>
        <v>0</v>
      </c>
      <c r="K180" s="12">
        <f>'RAW DATA-Awards'!K60</f>
        <v>0</v>
      </c>
      <c r="L180" s="12">
        <f>'RAW DATA-Awards'!L60</f>
        <v>0</v>
      </c>
      <c r="M180" s="331">
        <f>'RAW DATA-Awards'!M60</f>
        <v>0</v>
      </c>
      <c r="N180" s="12" t="s">
        <v>276</v>
      </c>
      <c r="O180" s="12"/>
      <c r="P180" s="330">
        <f>'RAW DATA-Awards'!N60</f>
        <v>378</v>
      </c>
      <c r="Q180" s="12">
        <f>'RAW DATA-Awards'!O60</f>
        <v>212</v>
      </c>
      <c r="R180" s="12">
        <f>'RAW DATA-Awards'!P60</f>
        <v>22</v>
      </c>
      <c r="S180" s="12">
        <f>'RAW DATA-Awards'!Q60</f>
        <v>489</v>
      </c>
      <c r="T180" s="12">
        <f>'RAW DATA-Awards'!R60</f>
        <v>0</v>
      </c>
      <c r="U180" s="12">
        <f>'RAW DATA-Awards'!S60</f>
        <v>0</v>
      </c>
      <c r="V180" s="12">
        <f>'RAW DATA-Awards'!T60</f>
        <v>0</v>
      </c>
      <c r="W180" s="12">
        <f>'RAW DATA-Awards'!U60</f>
        <v>0</v>
      </c>
      <c r="X180" s="12">
        <f>'RAW DATA-Awards'!V60</f>
        <v>0</v>
      </c>
      <c r="Y180" s="331">
        <f>'RAW DATA-Awards'!W60</f>
        <v>0</v>
      </c>
      <c r="Z180" s="12" t="s">
        <v>276</v>
      </c>
      <c r="AA180" s="12"/>
      <c r="AB180" s="330">
        <f>'RAW DATA-Awards'!X60</f>
        <v>390</v>
      </c>
      <c r="AC180" s="12">
        <f>'RAW DATA-Awards'!Y60</f>
        <v>162</v>
      </c>
      <c r="AD180" s="12">
        <f>'RAW DATA-Awards'!Z60</f>
        <v>29</v>
      </c>
      <c r="AE180" s="12">
        <f>'RAW DATA-Awards'!AA60</f>
        <v>847</v>
      </c>
      <c r="AF180" s="12">
        <f>'RAW DATA-Awards'!AB60</f>
        <v>0</v>
      </c>
      <c r="AG180" s="12">
        <f>'RAW DATA-Awards'!AC60</f>
        <v>0</v>
      </c>
      <c r="AH180" s="12">
        <f>'RAW DATA-Awards'!AD60</f>
        <v>0</v>
      </c>
      <c r="AI180" s="12">
        <f>'RAW DATA-Awards'!AE60</f>
        <v>0</v>
      </c>
      <c r="AJ180" s="12">
        <f>'RAW DATA-Awards'!AF60</f>
        <v>0</v>
      </c>
      <c r="AK180" s="331">
        <f>'RAW DATA-Awards'!AG60</f>
        <v>0</v>
      </c>
      <c r="AL180" s="12" t="s">
        <v>276</v>
      </c>
      <c r="AM180" s="12"/>
      <c r="AN180" s="1078">
        <f>'RAW DATA-Awards'!AH60</f>
        <v>331</v>
      </c>
      <c r="AO180" s="1079">
        <f>'RAW DATA-Awards'!AI60</f>
        <v>160</v>
      </c>
      <c r="AP180" s="1079">
        <f>'RAW DATA-Awards'!AJ60</f>
        <v>26</v>
      </c>
      <c r="AQ180" s="1079">
        <f>'RAW DATA-Awards'!AK60</f>
        <v>971</v>
      </c>
      <c r="AR180" s="1079">
        <f>'RAW DATA-Awards'!AL60</f>
        <v>0</v>
      </c>
      <c r="AS180" s="1079">
        <f>'RAW DATA-Awards'!AM60</f>
        <v>0</v>
      </c>
      <c r="AT180" s="1079">
        <f>'RAW DATA-Awards'!AN60</f>
        <v>0</v>
      </c>
      <c r="AU180" s="1079">
        <f>'RAW DATA-Awards'!AO60</f>
        <v>0</v>
      </c>
      <c r="AV180" s="1079">
        <f>'RAW DATA-Awards'!AP60</f>
        <v>0</v>
      </c>
      <c r="AW180" s="1080">
        <f>'RAW DATA-Awards'!AQ60</f>
        <v>0</v>
      </c>
      <c r="AX180" s="1081" t="s">
        <v>276</v>
      </c>
      <c r="AZ180" s="1195">
        <f>'RAW DATA-Awards'!AR60</f>
        <v>320</v>
      </c>
      <c r="BA180" s="1196">
        <f>'RAW DATA-Awards'!AS60</f>
        <v>140</v>
      </c>
      <c r="BB180" s="1196">
        <f>'RAW DATA-Awards'!AT60</f>
        <v>20</v>
      </c>
      <c r="BC180" s="1196">
        <f>'RAW DATA-Awards'!AU60</f>
        <v>702</v>
      </c>
      <c r="BD180" s="1196">
        <f>'RAW DATA-Awards'!AV60</f>
        <v>0</v>
      </c>
      <c r="BE180" s="1196">
        <f>'RAW DATA-Awards'!AW60</f>
        <v>0</v>
      </c>
      <c r="BF180" s="1196">
        <f>'RAW DATA-Awards'!AX60</f>
        <v>0</v>
      </c>
      <c r="BG180" s="1196">
        <f>'RAW DATA-Awards'!AY60</f>
        <v>0</v>
      </c>
      <c r="BH180" s="1196">
        <f>'RAW DATA-Awards'!AZ60</f>
        <v>0</v>
      </c>
      <c r="BI180" s="1197">
        <f>'RAW DATA-Awards'!BA60</f>
        <v>0</v>
      </c>
      <c r="BJ180" s="1198" t="s">
        <v>276</v>
      </c>
      <c r="BK180" s="1210"/>
      <c r="BL180" s="1210"/>
      <c r="BM180" s="1210"/>
      <c r="BN180" s="1210"/>
      <c r="BO180" s="1328">
        <f>AZ180*'DATA - Awards Matrices'!B$12</f>
        <v>3350080</v>
      </c>
      <c r="BP180" s="1328">
        <f>BA180*'DATA - Awards Matrices'!C$12</f>
        <v>2149560</v>
      </c>
      <c r="BQ180" s="1328">
        <f>BB180*'DATA - Awards Matrices'!D$12</f>
        <v>611400</v>
      </c>
      <c r="BR180" s="1328">
        <f>BC180*'DATA - Awards Matrices'!E$12</f>
        <v>21460140</v>
      </c>
      <c r="BS180" s="1328">
        <f>BD180*'DATA - Awards Matrices'!F$12</f>
        <v>0</v>
      </c>
      <c r="BT180" s="1328">
        <f>BE180*'DATA - Awards Matrices'!G$12</f>
        <v>0</v>
      </c>
      <c r="BU180" s="1328">
        <f>BF180*'DATA - Awards Matrices'!H$12</f>
        <v>0</v>
      </c>
      <c r="BV180" s="1328">
        <f>BG180*'DATA - Awards Matrices'!I$12</f>
        <v>0</v>
      </c>
      <c r="BW180" s="1328">
        <f>BH180*'DATA - Awards Matrices'!J$12</f>
        <v>0</v>
      </c>
      <c r="BX180" s="1328">
        <f>BI180*'DATA - Awards Matrices'!K$12</f>
        <v>0</v>
      </c>
      <c r="BY180" s="436"/>
      <c r="BZ180" s="436"/>
      <c r="CA180" s="436"/>
    </row>
    <row r="181" spans="1:79">
      <c r="A181" s="412"/>
      <c r="B181" s="1266"/>
      <c r="C181" s="411"/>
      <c r="D181" s="332">
        <f t="shared" ref="D181:M181" si="171">SUM(D178:D180)</f>
        <v>558</v>
      </c>
      <c r="E181" s="11">
        <f t="shared" si="171"/>
        <v>3220</v>
      </c>
      <c r="F181" s="11">
        <f t="shared" si="171"/>
        <v>92</v>
      </c>
      <c r="G181" s="11">
        <f t="shared" si="171"/>
        <v>4166</v>
      </c>
      <c r="H181" s="11">
        <f t="shared" si="171"/>
        <v>0</v>
      </c>
      <c r="I181" s="11">
        <f t="shared" si="171"/>
        <v>0</v>
      </c>
      <c r="J181" s="11">
        <f t="shared" si="171"/>
        <v>0</v>
      </c>
      <c r="K181" s="11">
        <f t="shared" si="171"/>
        <v>0</v>
      </c>
      <c r="L181" s="11">
        <f t="shared" si="171"/>
        <v>0</v>
      </c>
      <c r="M181" s="333">
        <f t="shared" si="171"/>
        <v>0</v>
      </c>
      <c r="N181" s="12">
        <f>SUM(D181:M181)</f>
        <v>8036</v>
      </c>
      <c r="O181" s="12"/>
      <c r="P181" s="332">
        <f t="shared" ref="P181:Y181" si="172">SUM(P178:P180)</f>
        <v>381</v>
      </c>
      <c r="Q181" s="11">
        <f t="shared" si="172"/>
        <v>2034</v>
      </c>
      <c r="R181" s="11">
        <f t="shared" si="172"/>
        <v>65</v>
      </c>
      <c r="S181" s="11">
        <f t="shared" si="172"/>
        <v>3822</v>
      </c>
      <c r="T181" s="11">
        <f t="shared" si="172"/>
        <v>0</v>
      </c>
      <c r="U181" s="11">
        <f t="shared" si="172"/>
        <v>0</v>
      </c>
      <c r="V181" s="11">
        <f t="shared" si="172"/>
        <v>0</v>
      </c>
      <c r="W181" s="11">
        <f t="shared" si="172"/>
        <v>0</v>
      </c>
      <c r="X181" s="11">
        <f t="shared" si="172"/>
        <v>0</v>
      </c>
      <c r="Y181" s="333">
        <f t="shared" si="172"/>
        <v>0</v>
      </c>
      <c r="Z181" s="12">
        <f>SUM(P181:Y181)</f>
        <v>6302</v>
      </c>
      <c r="AA181" s="12"/>
      <c r="AB181" s="332">
        <f t="shared" ref="AB181:AK181" si="173">SUM(AB178:AB180)</f>
        <v>397</v>
      </c>
      <c r="AC181" s="11">
        <f t="shared" si="173"/>
        <v>1836</v>
      </c>
      <c r="AD181" s="11">
        <f t="shared" si="173"/>
        <v>89</v>
      </c>
      <c r="AE181" s="11">
        <f t="shared" si="173"/>
        <v>3836</v>
      </c>
      <c r="AF181" s="11">
        <f t="shared" si="173"/>
        <v>0</v>
      </c>
      <c r="AG181" s="11">
        <f t="shared" si="173"/>
        <v>0</v>
      </c>
      <c r="AH181" s="11">
        <f t="shared" si="173"/>
        <v>0</v>
      </c>
      <c r="AI181" s="11">
        <f t="shared" si="173"/>
        <v>0</v>
      </c>
      <c r="AJ181" s="11">
        <f t="shared" si="173"/>
        <v>0</v>
      </c>
      <c r="AK181" s="333">
        <f t="shared" si="173"/>
        <v>0</v>
      </c>
      <c r="AL181" s="12">
        <f>SUM(AB181:AK181)</f>
        <v>6158</v>
      </c>
      <c r="AM181" s="12"/>
      <c r="AN181" s="1082">
        <f t="shared" ref="AN181:AW181" si="174">SUM(AN178:AN180)</f>
        <v>332</v>
      </c>
      <c r="AO181" s="1083">
        <f t="shared" si="174"/>
        <v>2511</v>
      </c>
      <c r="AP181" s="1083">
        <f t="shared" si="174"/>
        <v>93</v>
      </c>
      <c r="AQ181" s="1083">
        <f t="shared" si="174"/>
        <v>3829</v>
      </c>
      <c r="AR181" s="1083">
        <f t="shared" si="174"/>
        <v>0</v>
      </c>
      <c r="AS181" s="1083">
        <f t="shared" si="174"/>
        <v>0</v>
      </c>
      <c r="AT181" s="1083">
        <f t="shared" si="174"/>
        <v>0</v>
      </c>
      <c r="AU181" s="1083">
        <f t="shared" si="174"/>
        <v>0</v>
      </c>
      <c r="AV181" s="1083">
        <f t="shared" si="174"/>
        <v>0</v>
      </c>
      <c r="AW181" s="1084">
        <f t="shared" si="174"/>
        <v>0</v>
      </c>
      <c r="AX181" s="1081">
        <f>SUM(AN181:AW181)</f>
        <v>6765</v>
      </c>
      <c r="AZ181" s="1199">
        <f t="shared" ref="AZ181:BI181" si="175">SUM(AZ178:AZ180)</f>
        <v>320</v>
      </c>
      <c r="BA181" s="1200">
        <f t="shared" si="175"/>
        <v>2455</v>
      </c>
      <c r="BB181" s="1200">
        <f t="shared" si="175"/>
        <v>71</v>
      </c>
      <c r="BC181" s="1200">
        <f t="shared" si="175"/>
        <v>3389</v>
      </c>
      <c r="BD181" s="1200">
        <f t="shared" si="175"/>
        <v>0</v>
      </c>
      <c r="BE181" s="1200">
        <f t="shared" si="175"/>
        <v>0</v>
      </c>
      <c r="BF181" s="1200">
        <f t="shared" si="175"/>
        <v>0</v>
      </c>
      <c r="BG181" s="1200">
        <f t="shared" si="175"/>
        <v>0</v>
      </c>
      <c r="BH181" s="1200">
        <f t="shared" si="175"/>
        <v>0</v>
      </c>
      <c r="BI181" s="1201">
        <f t="shared" si="175"/>
        <v>0</v>
      </c>
      <c r="BJ181" s="1198">
        <f>SUM(AZ181:BI181)</f>
        <v>6235</v>
      </c>
      <c r="BK181" s="1210"/>
      <c r="BL181" s="1210"/>
      <c r="BM181" s="1210"/>
      <c r="BN181" s="1210"/>
      <c r="BO181" s="1331"/>
      <c r="BP181" s="1331"/>
      <c r="BQ181" s="1331"/>
      <c r="BR181" s="1331"/>
      <c r="BS181" s="1331"/>
      <c r="BT181" s="1331"/>
      <c r="BU181" s="1332"/>
      <c r="BV181" s="1332"/>
      <c r="BW181" s="1332"/>
      <c r="BX181" s="1332"/>
      <c r="BY181" s="436"/>
      <c r="BZ181" s="436"/>
      <c r="CA181" s="436"/>
    </row>
    <row r="182" spans="1:79" ht="15" customHeight="1" thickBot="1">
      <c r="A182" s="412"/>
      <c r="B182" s="1266"/>
      <c r="C182" s="411"/>
      <c r="D182" s="330"/>
      <c r="E182" s="12"/>
      <c r="F182" s="12"/>
      <c r="G182" s="12"/>
      <c r="H182" s="12"/>
      <c r="I182" s="12"/>
      <c r="J182" s="12"/>
      <c r="K182" s="12"/>
      <c r="L182" s="12"/>
      <c r="M182" s="331"/>
      <c r="N182" s="12"/>
      <c r="O182" s="12"/>
      <c r="P182" s="330"/>
      <c r="Q182" s="12"/>
      <c r="R182" s="12"/>
      <c r="S182" s="12"/>
      <c r="T182" s="12"/>
      <c r="U182" s="12"/>
      <c r="V182" s="12"/>
      <c r="W182" s="12"/>
      <c r="X182" s="12"/>
      <c r="Y182" s="331"/>
      <c r="Z182" s="12"/>
      <c r="AA182" s="12"/>
      <c r="AB182" s="330"/>
      <c r="AC182" s="12"/>
      <c r="AD182" s="12"/>
      <c r="AE182" s="12"/>
      <c r="AF182" s="12"/>
      <c r="AG182" s="12"/>
      <c r="AH182" s="12"/>
      <c r="AI182" s="12"/>
      <c r="AJ182" s="12"/>
      <c r="AK182" s="331"/>
      <c r="AL182" s="12"/>
      <c r="AM182" s="12"/>
      <c r="AN182" s="1078"/>
      <c r="AO182" s="1079"/>
      <c r="AP182" s="1079"/>
      <c r="AQ182" s="1079"/>
      <c r="AR182" s="1079"/>
      <c r="AS182" s="1079"/>
      <c r="AT182" s="1079"/>
      <c r="AU182" s="1079"/>
      <c r="AV182" s="1079"/>
      <c r="AW182" s="1080"/>
      <c r="AX182" s="1081"/>
      <c r="AZ182" s="1195"/>
      <c r="BA182" s="1196"/>
      <c r="BB182" s="1196"/>
      <c r="BC182" s="1196"/>
      <c r="BD182" s="1196"/>
      <c r="BE182" s="1196"/>
      <c r="BF182" s="1196"/>
      <c r="BG182" s="1196"/>
      <c r="BH182" s="1196"/>
      <c r="BI182" s="1197"/>
      <c r="BJ182" s="1198"/>
      <c r="BK182" s="1210"/>
      <c r="BL182" s="1210"/>
      <c r="BM182" s="1210"/>
      <c r="BN182" s="1210"/>
      <c r="BO182" s="1331"/>
      <c r="BP182" s="1331"/>
      <c r="BQ182" s="1331"/>
      <c r="BR182" s="1331"/>
      <c r="BS182" s="1331"/>
      <c r="BT182" s="1331"/>
      <c r="BU182" s="1332"/>
      <c r="BV182" s="1332"/>
      <c r="BW182" s="1332"/>
      <c r="BX182" s="1332"/>
      <c r="BY182" s="436"/>
      <c r="BZ182" s="436"/>
      <c r="CA182" s="436"/>
    </row>
    <row r="183" spans="1:79">
      <c r="A183" s="1487" t="s">
        <v>271</v>
      </c>
      <c r="B183" s="274" t="s">
        <v>69</v>
      </c>
      <c r="C183" s="424" t="s">
        <v>92</v>
      </c>
      <c r="D183" s="12">
        <f>D178*'DATA - Awards Matrices'!$B$10</f>
        <v>0</v>
      </c>
      <c r="E183" s="12">
        <f>E178*'DATA - Awards Matrices'!$C$10</f>
        <v>19072020</v>
      </c>
      <c r="F183" s="12">
        <f>F178*'DATA - Awards Matrices'!$D$10</f>
        <v>534835</v>
      </c>
      <c r="G183" s="12">
        <f>G178*'DATA - Awards Matrices'!$E$10</f>
        <v>47701500</v>
      </c>
      <c r="H183" s="12">
        <f>H178*'DATA - Awards Matrices'!$F$10</f>
        <v>0</v>
      </c>
      <c r="I183" s="12">
        <f>I178*'DATA - Awards Matrices'!$G$10</f>
        <v>0</v>
      </c>
      <c r="J183" s="12">
        <f>J178*'DATA - Awards Matrices'!$H$10</f>
        <v>0</v>
      </c>
      <c r="K183" s="12">
        <f>K178*'DATA - Awards Matrices'!$I$10</f>
        <v>0</v>
      </c>
      <c r="L183" s="12">
        <f>L178*'DATA - Awards Matrices'!$J$10</f>
        <v>0</v>
      </c>
      <c r="M183" s="331">
        <f>M178*'DATA - Awards Matrices'!$K$10</f>
        <v>0</v>
      </c>
      <c r="N183" s="12"/>
      <c r="O183" s="12"/>
      <c r="P183" s="330">
        <f>P178*'DATA - Awards Matrices'!$B$10</f>
        <v>0</v>
      </c>
      <c r="Q183" s="12">
        <f>Q178*'DATA - Awards Matrices'!$C$10</f>
        <v>11427240</v>
      </c>
      <c r="R183" s="12">
        <f>R178*'DATA - Awards Matrices'!$D$10</f>
        <v>346920</v>
      </c>
      <c r="S183" s="12">
        <f>S178*'DATA - Awards Matrices'!$E$10</f>
        <v>43856470</v>
      </c>
      <c r="T183" s="12">
        <f>T178*'DATA - Awards Matrices'!$F$10</f>
        <v>0</v>
      </c>
      <c r="U183" s="12">
        <f>U178*'DATA - Awards Matrices'!$G$10</f>
        <v>0</v>
      </c>
      <c r="V183" s="12">
        <f>V178*'DATA - Awards Matrices'!$H$10</f>
        <v>0</v>
      </c>
      <c r="W183" s="12">
        <f>W178*'DATA - Awards Matrices'!$I$10</f>
        <v>0</v>
      </c>
      <c r="X183" s="12">
        <f>X178*'DATA - Awards Matrices'!$J$10</f>
        <v>0</v>
      </c>
      <c r="Y183" s="331">
        <f>Y178*'DATA - Awards Matrices'!$K$10</f>
        <v>0</v>
      </c>
      <c r="Z183" s="12"/>
      <c r="AA183" s="12"/>
      <c r="AB183" s="330">
        <f>AB178*'DATA - Awards Matrices'!$B$10</f>
        <v>0</v>
      </c>
      <c r="AC183" s="12">
        <f>AC178*'DATA - Awards Matrices'!$C$10</f>
        <v>10018800</v>
      </c>
      <c r="AD183" s="12">
        <f>AD178*'DATA - Awards Matrices'!$D$10</f>
        <v>260190</v>
      </c>
      <c r="AE183" s="12">
        <f>AE178*'DATA - Awards Matrices'!$E$10</f>
        <v>38623760</v>
      </c>
      <c r="AF183" s="12">
        <f>AF178*'DATA - Awards Matrices'!$F$10</f>
        <v>0</v>
      </c>
      <c r="AG183" s="12">
        <f>AG178*'DATA - Awards Matrices'!$G$10</f>
        <v>0</v>
      </c>
      <c r="AH183" s="12">
        <f>AH178*'DATA - Awards Matrices'!$H$10</f>
        <v>0</v>
      </c>
      <c r="AI183" s="12">
        <f>AI178*'DATA - Awards Matrices'!$I$10</f>
        <v>0</v>
      </c>
      <c r="AJ183" s="12">
        <f>AJ178*'DATA - Awards Matrices'!$J$10</f>
        <v>0</v>
      </c>
      <c r="AK183" s="331">
        <f>AK178*'DATA - Awards Matrices'!$K$10</f>
        <v>0</v>
      </c>
      <c r="AL183" s="12"/>
      <c r="AM183" s="12"/>
      <c r="AN183" s="1078">
        <f>AN178*'DATA - Awards Matrices'!$B$10</f>
        <v>0</v>
      </c>
      <c r="AO183" s="1079">
        <f>AO178*'DATA - Awards Matrices'!$C$10</f>
        <v>14875740</v>
      </c>
      <c r="AP183" s="1079">
        <f>AP178*'DATA - Awards Matrices'!$D$10</f>
        <v>390285</v>
      </c>
      <c r="AQ183" s="1079">
        <f>AQ178*'DATA - Awards Matrices'!$E$10</f>
        <v>37742005</v>
      </c>
      <c r="AR183" s="1079">
        <f>AR178*'DATA - Awards Matrices'!$F$10</f>
        <v>0</v>
      </c>
      <c r="AS183" s="1079">
        <f>AS178*'DATA - Awards Matrices'!$G$10</f>
        <v>0</v>
      </c>
      <c r="AT183" s="1079">
        <f>AT178*'DATA - Awards Matrices'!$H$10</f>
        <v>0</v>
      </c>
      <c r="AU183" s="1079">
        <f>AU178*'DATA - Awards Matrices'!$I$10</f>
        <v>0</v>
      </c>
      <c r="AV183" s="1079">
        <f>AV178*'DATA - Awards Matrices'!$J$10</f>
        <v>0</v>
      </c>
      <c r="AW183" s="1080">
        <f>AW178*'DATA - Awards Matrices'!$K$10</f>
        <v>0</v>
      </c>
      <c r="AX183" s="1081"/>
      <c r="AZ183" s="1195">
        <f>AZ178*'DATA - Awards Matrices'!$B$10</f>
        <v>0</v>
      </c>
      <c r="BA183" s="1196">
        <f>BA178*'DATA - Awards Matrices'!$C$10</f>
        <v>15732420</v>
      </c>
      <c r="BB183" s="1196">
        <f>BB178*'DATA - Awards Matrices'!$D$10</f>
        <v>578200</v>
      </c>
      <c r="BC183" s="1196">
        <f>BC178*'DATA - Awards Matrices'!$E$10</f>
        <v>35891765</v>
      </c>
      <c r="BD183" s="1196">
        <f>BD178*'DATA - Awards Matrices'!$F$10</f>
        <v>0</v>
      </c>
      <c r="BE183" s="1196">
        <f>BE178*'DATA - Awards Matrices'!$G$10</f>
        <v>0</v>
      </c>
      <c r="BF183" s="1196">
        <f>BF178*'DATA - Awards Matrices'!$H$10</f>
        <v>0</v>
      </c>
      <c r="BG183" s="1196">
        <f>BG178*'DATA - Awards Matrices'!$I$10</f>
        <v>0</v>
      </c>
      <c r="BH183" s="1196">
        <f>BH178*'DATA - Awards Matrices'!$J$10</f>
        <v>0</v>
      </c>
      <c r="BI183" s="1197">
        <f>BI178*'DATA - Awards Matrices'!$K$10</f>
        <v>0</v>
      </c>
      <c r="BJ183" s="1198"/>
      <c r="BK183" s="1210"/>
      <c r="BL183" s="1210"/>
      <c r="BM183" s="1210"/>
      <c r="BN183" s="1210"/>
      <c r="BO183" s="1331"/>
      <c r="BP183" s="1331"/>
      <c r="BQ183" s="1331"/>
      <c r="BR183" s="1331"/>
      <c r="BS183" s="1331"/>
      <c r="BT183" s="1331"/>
      <c r="BU183" s="1332"/>
      <c r="BV183" s="1332"/>
      <c r="BW183" s="1332"/>
      <c r="BX183" s="1332"/>
      <c r="BY183" s="436"/>
      <c r="BZ183" s="436"/>
      <c r="CA183" s="436"/>
    </row>
    <row r="184" spans="1:79">
      <c r="A184" s="1488"/>
      <c r="B184" s="1266" t="s">
        <v>69</v>
      </c>
      <c r="C184" s="425" t="s">
        <v>91</v>
      </c>
      <c r="D184" s="12">
        <f>D179*'DATA - Awards Matrices'!$B$11</f>
        <v>7143</v>
      </c>
      <c r="E184" s="12">
        <f>E179*'DATA - Awards Matrices'!$C$11</f>
        <v>3960306</v>
      </c>
      <c r="F184" s="12">
        <f>F179*'DATA - Awards Matrices'!$D$11</f>
        <v>458920</v>
      </c>
      <c r="G184" s="12">
        <f>G179*'DATA - Awards Matrices'!$E$11</f>
        <v>6320580</v>
      </c>
      <c r="H184" s="12">
        <f>H179*'DATA - Awards Matrices'!$F$11</f>
        <v>0</v>
      </c>
      <c r="I184" s="12">
        <f>I179*'DATA - Awards Matrices'!$G$11</f>
        <v>0</v>
      </c>
      <c r="J184" s="12">
        <f>J179*'DATA - Awards Matrices'!$H$11</f>
        <v>0</v>
      </c>
      <c r="K184" s="12">
        <f>K179*'DATA - Awards Matrices'!$I$11</f>
        <v>0</v>
      </c>
      <c r="L184" s="12">
        <f>L179*'DATA - Awards Matrices'!$J$11</f>
        <v>0</v>
      </c>
      <c r="M184" s="331">
        <f>M179*'DATA - Awards Matrices'!$K$11</f>
        <v>0</v>
      </c>
      <c r="N184" s="12"/>
      <c r="O184" s="12"/>
      <c r="P184" s="330">
        <f>P179*'DATA - Awards Matrices'!$B$11</f>
        <v>21429</v>
      </c>
      <c r="Q184" s="12">
        <f>Q179*'DATA - Awards Matrices'!$C$11</f>
        <v>2598296</v>
      </c>
      <c r="R184" s="12">
        <f>R179*'DATA - Awards Matrices'!$D$11</f>
        <v>396340</v>
      </c>
      <c r="S184" s="12">
        <f>S179*'DATA - Awards Matrices'!$E$11</f>
        <v>6237140</v>
      </c>
      <c r="T184" s="12">
        <f>T179*'DATA - Awards Matrices'!$F$11</f>
        <v>0</v>
      </c>
      <c r="U184" s="12">
        <f>U179*'DATA - Awards Matrices'!$G$11</f>
        <v>0</v>
      </c>
      <c r="V184" s="12">
        <f>V179*'DATA - Awards Matrices'!$H$11</f>
        <v>0</v>
      </c>
      <c r="W184" s="12">
        <f>W179*'DATA - Awards Matrices'!$I$11</f>
        <v>0</v>
      </c>
      <c r="X184" s="12">
        <f>X179*'DATA - Awards Matrices'!$J$11</f>
        <v>0</v>
      </c>
      <c r="Y184" s="331">
        <f>Y179*'DATA - Awards Matrices'!$K$11</f>
        <v>0</v>
      </c>
      <c r="Z184" s="12"/>
      <c r="AA184" s="12"/>
      <c r="AB184" s="330">
        <f>AB179*'DATA - Awards Matrices'!$B$11</f>
        <v>50001</v>
      </c>
      <c r="AC184" s="12">
        <f>AC179*'DATA - Awards Matrices'!$C$11</f>
        <v>3080238</v>
      </c>
      <c r="AD184" s="12">
        <f>AD179*'DATA - Awards Matrices'!$D$11</f>
        <v>876120</v>
      </c>
      <c r="AE184" s="12">
        <f>AE179*'DATA - Awards Matrices'!$E$11</f>
        <v>6612620</v>
      </c>
      <c r="AF184" s="12">
        <f>AF179*'DATA - Awards Matrices'!$F$11</f>
        <v>0</v>
      </c>
      <c r="AG184" s="12">
        <f>AG179*'DATA - Awards Matrices'!$G$11</f>
        <v>0</v>
      </c>
      <c r="AH184" s="12">
        <f>AH179*'DATA - Awards Matrices'!$H$11</f>
        <v>0</v>
      </c>
      <c r="AI184" s="12">
        <f>AI179*'DATA - Awards Matrices'!$I$11</f>
        <v>0</v>
      </c>
      <c r="AJ184" s="12">
        <f>AJ179*'DATA - Awards Matrices'!$J$11</f>
        <v>0</v>
      </c>
      <c r="AK184" s="331">
        <f>AK179*'DATA - Awards Matrices'!$K$11</f>
        <v>0</v>
      </c>
      <c r="AL184" s="12"/>
      <c r="AM184" s="12"/>
      <c r="AN184" s="1078">
        <f>AN179*'DATA - Awards Matrices'!$B$11</f>
        <v>7143</v>
      </c>
      <c r="AO184" s="1079">
        <f>AO179*'DATA - Awards Matrices'!$C$11</f>
        <v>3164054</v>
      </c>
      <c r="AP184" s="1079">
        <f>AP179*'DATA - Awards Matrices'!$D$11</f>
        <v>834400</v>
      </c>
      <c r="AQ184" s="1079">
        <f>AQ179*'DATA - Awards Matrices'!$E$11</f>
        <v>5152420</v>
      </c>
      <c r="AR184" s="1079">
        <f>AR179*'DATA - Awards Matrices'!$F$11</f>
        <v>0</v>
      </c>
      <c r="AS184" s="1079">
        <f>AS179*'DATA - Awards Matrices'!$G$11</f>
        <v>0</v>
      </c>
      <c r="AT184" s="1079">
        <f>AT179*'DATA - Awards Matrices'!$H$11</f>
        <v>0</v>
      </c>
      <c r="AU184" s="1079">
        <f>AU179*'DATA - Awards Matrices'!$I$11</f>
        <v>0</v>
      </c>
      <c r="AV184" s="1079">
        <f>AV179*'DATA - Awards Matrices'!$J$11</f>
        <v>0</v>
      </c>
      <c r="AW184" s="1080">
        <f>AW179*'DATA - Awards Matrices'!$K$11</f>
        <v>0</v>
      </c>
      <c r="AX184" s="1081"/>
      <c r="AZ184" s="1195">
        <f>AZ179*'DATA - Awards Matrices'!$B$11</f>
        <v>0</v>
      </c>
      <c r="BA184" s="1196">
        <f>BA179*'DATA - Awards Matrices'!$C$11</f>
        <v>1550596</v>
      </c>
      <c r="BB184" s="1196">
        <f>BB179*'DATA - Awards Matrices'!$D$11</f>
        <v>229460</v>
      </c>
      <c r="BC184" s="1196">
        <f>BC179*'DATA - Awards Matrices'!$E$11</f>
        <v>4255440</v>
      </c>
      <c r="BD184" s="1196">
        <f>BD179*'DATA - Awards Matrices'!$F$11</f>
        <v>0</v>
      </c>
      <c r="BE184" s="1196">
        <f>BE179*'DATA - Awards Matrices'!$G$11</f>
        <v>0</v>
      </c>
      <c r="BF184" s="1196">
        <f>BF179*'DATA - Awards Matrices'!$H$11</f>
        <v>0</v>
      </c>
      <c r="BG184" s="1196">
        <f>BG179*'DATA - Awards Matrices'!$I$11</f>
        <v>0</v>
      </c>
      <c r="BH184" s="1196">
        <f>BH179*'DATA - Awards Matrices'!$J$11</f>
        <v>0</v>
      </c>
      <c r="BI184" s="1197">
        <f>BI179*'DATA - Awards Matrices'!$K$11</f>
        <v>0</v>
      </c>
      <c r="BJ184" s="1198"/>
      <c r="BK184" s="1210"/>
      <c r="BL184" s="1210"/>
      <c r="BM184" s="1210"/>
      <c r="BN184" s="1210"/>
      <c r="BO184" s="1331"/>
      <c r="BP184" s="1331"/>
      <c r="BQ184" s="1331"/>
      <c r="BR184" s="1331"/>
      <c r="BS184" s="1331"/>
      <c r="BT184" s="1331"/>
      <c r="BU184" s="1332"/>
      <c r="BV184" s="1332"/>
      <c r="BW184" s="1332"/>
      <c r="BX184" s="1332"/>
      <c r="BY184" s="436"/>
      <c r="BZ184" s="436"/>
      <c r="CA184" s="436"/>
    </row>
    <row r="185" spans="1:79" ht="16" thickBot="1">
      <c r="A185" s="1489"/>
      <c r="B185" s="413" t="s">
        <v>69</v>
      </c>
      <c r="C185" s="426" t="s">
        <v>90</v>
      </c>
      <c r="D185" s="12">
        <f>D180*'DATA - Awards Matrices'!$B$12</f>
        <v>5831233</v>
      </c>
      <c r="E185" s="12">
        <f>E180*'DATA - Awards Matrices'!$C$12</f>
        <v>3301110</v>
      </c>
      <c r="F185" s="12">
        <f>F180*'DATA - Awards Matrices'!$D$12</f>
        <v>1008810</v>
      </c>
      <c r="G185" s="12">
        <f>G180*'DATA - Awards Matrices'!$E$12</f>
        <v>17210910</v>
      </c>
      <c r="H185" s="12">
        <f>H180*'DATA - Awards Matrices'!$F$12</f>
        <v>0</v>
      </c>
      <c r="I185" s="12">
        <f>I180*'DATA - Awards Matrices'!$G$12</f>
        <v>0</v>
      </c>
      <c r="J185" s="12">
        <f>J180*'DATA - Awards Matrices'!$H$12</f>
        <v>0</v>
      </c>
      <c r="K185" s="12">
        <f>K180*'DATA - Awards Matrices'!$I$12</f>
        <v>0</v>
      </c>
      <c r="L185" s="12">
        <f>L180*'DATA - Awards Matrices'!$J$12</f>
        <v>0</v>
      </c>
      <c r="M185" s="331">
        <f>M180*'DATA - Awards Matrices'!$K$12</f>
        <v>0</v>
      </c>
      <c r="N185" s="12" t="s">
        <v>277</v>
      </c>
      <c r="O185" s="12"/>
      <c r="P185" s="330">
        <f>P180*'DATA - Awards Matrices'!$B$12</f>
        <v>3957282</v>
      </c>
      <c r="Q185" s="12">
        <f>Q180*'DATA - Awards Matrices'!$C$12</f>
        <v>3255048</v>
      </c>
      <c r="R185" s="12">
        <f>R180*'DATA - Awards Matrices'!$D$12</f>
        <v>672540</v>
      </c>
      <c r="S185" s="12">
        <f>S180*'DATA - Awards Matrices'!$E$12</f>
        <v>14948730</v>
      </c>
      <c r="T185" s="12">
        <f>T180*'DATA - Awards Matrices'!$F$12</f>
        <v>0</v>
      </c>
      <c r="U185" s="12">
        <f>U180*'DATA - Awards Matrices'!$G$12</f>
        <v>0</v>
      </c>
      <c r="V185" s="12">
        <f>V180*'DATA - Awards Matrices'!$H$12</f>
        <v>0</v>
      </c>
      <c r="W185" s="12">
        <f>W180*'DATA - Awards Matrices'!$I$12</f>
        <v>0</v>
      </c>
      <c r="X185" s="12">
        <f>X180*'DATA - Awards Matrices'!$J$12</f>
        <v>0</v>
      </c>
      <c r="Y185" s="331">
        <f>Y180*'DATA - Awards Matrices'!$K$12</f>
        <v>0</v>
      </c>
      <c r="Z185" s="12" t="s">
        <v>277</v>
      </c>
      <c r="AA185" s="12"/>
      <c r="AB185" s="330">
        <f>AB180*'DATA - Awards Matrices'!$B$12</f>
        <v>4082910</v>
      </c>
      <c r="AC185" s="12">
        <f>AC180*'DATA - Awards Matrices'!$C$12</f>
        <v>2487348</v>
      </c>
      <c r="AD185" s="12">
        <f>AD180*'DATA - Awards Matrices'!$D$12</f>
        <v>886530</v>
      </c>
      <c r="AE185" s="12">
        <f>AE180*'DATA - Awards Matrices'!$E$12</f>
        <v>25892790</v>
      </c>
      <c r="AF185" s="12">
        <f>AF180*'DATA - Awards Matrices'!$F$12</f>
        <v>0</v>
      </c>
      <c r="AG185" s="12">
        <f>AG180*'DATA - Awards Matrices'!$G$12</f>
        <v>0</v>
      </c>
      <c r="AH185" s="12">
        <f>AH180*'DATA - Awards Matrices'!$H$12</f>
        <v>0</v>
      </c>
      <c r="AI185" s="12">
        <f>AI180*'DATA - Awards Matrices'!$I$12</f>
        <v>0</v>
      </c>
      <c r="AJ185" s="12">
        <f>AJ180*'DATA - Awards Matrices'!$J$12</f>
        <v>0</v>
      </c>
      <c r="AK185" s="331">
        <f>AK180*'DATA - Awards Matrices'!$K$12</f>
        <v>0</v>
      </c>
      <c r="AL185" s="12" t="s">
        <v>277</v>
      </c>
      <c r="AM185" s="12"/>
      <c r="AN185" s="1078">
        <f>AN180*'DATA - Awards Matrices'!$B$12</f>
        <v>3465239</v>
      </c>
      <c r="AO185" s="1079">
        <f>AO180*'DATA - Awards Matrices'!$C$12</f>
        <v>2456640</v>
      </c>
      <c r="AP185" s="1079">
        <f>AP180*'DATA - Awards Matrices'!$D$12</f>
        <v>794820</v>
      </c>
      <c r="AQ185" s="1079">
        <f>AQ180*'DATA - Awards Matrices'!$E$12</f>
        <v>29683470</v>
      </c>
      <c r="AR185" s="1079">
        <f>AR180*'DATA - Awards Matrices'!$F$12</f>
        <v>0</v>
      </c>
      <c r="AS185" s="1079">
        <f>AS180*'DATA - Awards Matrices'!$G$12</f>
        <v>0</v>
      </c>
      <c r="AT185" s="1079">
        <f>AT180*'DATA - Awards Matrices'!$H$12</f>
        <v>0</v>
      </c>
      <c r="AU185" s="1079">
        <f>AU180*'DATA - Awards Matrices'!$I$12</f>
        <v>0</v>
      </c>
      <c r="AV185" s="1079">
        <f>AV180*'DATA - Awards Matrices'!$J$12</f>
        <v>0</v>
      </c>
      <c r="AW185" s="1080">
        <f>AW180*'DATA - Awards Matrices'!$K$12</f>
        <v>0</v>
      </c>
      <c r="AX185" s="1081" t="s">
        <v>277</v>
      </c>
      <c r="AZ185" s="1195">
        <f>AZ180*'DATA - Awards Matrices'!$B$12</f>
        <v>3350080</v>
      </c>
      <c r="BA185" s="1196">
        <f>BA180*'DATA - Awards Matrices'!$C$12</f>
        <v>2149560</v>
      </c>
      <c r="BB185" s="1196">
        <f>BB180*'DATA - Awards Matrices'!$D$12</f>
        <v>611400</v>
      </c>
      <c r="BC185" s="1196">
        <f>BC180*'DATA - Awards Matrices'!$E$12</f>
        <v>21460140</v>
      </c>
      <c r="BD185" s="1196">
        <f>BD180*'DATA - Awards Matrices'!$F$12</f>
        <v>0</v>
      </c>
      <c r="BE185" s="1196">
        <f>BE180*'DATA - Awards Matrices'!$G$12</f>
        <v>0</v>
      </c>
      <c r="BF185" s="1196">
        <f>BF180*'DATA - Awards Matrices'!$H$12</f>
        <v>0</v>
      </c>
      <c r="BG185" s="1196">
        <f>BG180*'DATA - Awards Matrices'!$I$12</f>
        <v>0</v>
      </c>
      <c r="BH185" s="1196">
        <f>BH180*'DATA - Awards Matrices'!$J$12</f>
        <v>0</v>
      </c>
      <c r="BI185" s="1197">
        <f>BI180*'DATA - Awards Matrices'!$K$12</f>
        <v>0</v>
      </c>
      <c r="BJ185" s="1198" t="s">
        <v>277</v>
      </c>
      <c r="BK185" s="1210"/>
      <c r="BL185" s="1210"/>
      <c r="BM185" s="1210"/>
      <c r="BN185" s="1210"/>
      <c r="BO185" s="1331"/>
      <c r="BP185" s="1331"/>
      <c r="BQ185" s="1331"/>
      <c r="BR185" s="1331"/>
      <c r="BS185" s="1331"/>
      <c r="BT185" s="1331"/>
      <c r="BU185" s="1332"/>
      <c r="BV185" s="1332"/>
      <c r="BW185" s="1332"/>
      <c r="BX185" s="1332"/>
      <c r="BY185" s="436"/>
      <c r="BZ185" s="436"/>
      <c r="CA185" s="436"/>
    </row>
    <row r="186" spans="1:79" ht="33" thickBot="1">
      <c r="A186" s="455" t="s">
        <v>272</v>
      </c>
      <c r="B186" s="413" t="str">
        <f>B180</f>
        <v>CNM</v>
      </c>
      <c r="C186" s="414"/>
      <c r="D186" s="334">
        <f t="shared" ref="D186:M186" si="176">SUM(D183:D185)</f>
        <v>5838376</v>
      </c>
      <c r="E186" s="335">
        <f t="shared" si="176"/>
        <v>26333436</v>
      </c>
      <c r="F186" s="335">
        <f t="shared" si="176"/>
        <v>2002565</v>
      </c>
      <c r="G186" s="335">
        <f t="shared" si="176"/>
        <v>71232990</v>
      </c>
      <c r="H186" s="335">
        <f t="shared" si="176"/>
        <v>0</v>
      </c>
      <c r="I186" s="335">
        <f t="shared" si="176"/>
        <v>0</v>
      </c>
      <c r="J186" s="335">
        <f t="shared" si="176"/>
        <v>0</v>
      </c>
      <c r="K186" s="335">
        <f t="shared" si="176"/>
        <v>0</v>
      </c>
      <c r="L186" s="335">
        <f t="shared" si="176"/>
        <v>0</v>
      </c>
      <c r="M186" s="336">
        <f t="shared" si="176"/>
        <v>0</v>
      </c>
      <c r="N186" s="415">
        <f>SUM(D186:M186)/'DATA - Awards Matrices'!$L$17</f>
        <v>26103.208687253908</v>
      </c>
      <c r="O186" s="415"/>
      <c r="P186" s="334">
        <f t="shared" ref="P186:Y186" si="177">SUM(P183:P185)</f>
        <v>3978711</v>
      </c>
      <c r="Q186" s="335">
        <f t="shared" si="177"/>
        <v>17280584</v>
      </c>
      <c r="R186" s="335">
        <f t="shared" si="177"/>
        <v>1415800</v>
      </c>
      <c r="S186" s="335">
        <f t="shared" si="177"/>
        <v>65042340</v>
      </c>
      <c r="T186" s="335">
        <f t="shared" si="177"/>
        <v>0</v>
      </c>
      <c r="U186" s="335">
        <f t="shared" si="177"/>
        <v>0</v>
      </c>
      <c r="V186" s="335">
        <f t="shared" si="177"/>
        <v>0</v>
      </c>
      <c r="W186" s="335">
        <f t="shared" si="177"/>
        <v>0</v>
      </c>
      <c r="X186" s="335">
        <f t="shared" si="177"/>
        <v>0</v>
      </c>
      <c r="Y186" s="336">
        <f t="shared" si="177"/>
        <v>0</v>
      </c>
      <c r="Z186" s="415">
        <f>SUM(P186:Y186)/'DATA - Awards Matrices'!$L$17</f>
        <v>21722.452390975955</v>
      </c>
      <c r="AA186" s="415"/>
      <c r="AB186" s="334">
        <f t="shared" ref="AB186:AK186" si="178">SUM(AB183:AB185)</f>
        <v>4132911</v>
      </c>
      <c r="AC186" s="335">
        <f t="shared" si="178"/>
        <v>15586386</v>
      </c>
      <c r="AD186" s="335">
        <f t="shared" si="178"/>
        <v>2022840</v>
      </c>
      <c r="AE186" s="335">
        <f t="shared" si="178"/>
        <v>71129170</v>
      </c>
      <c r="AF186" s="335">
        <f t="shared" si="178"/>
        <v>0</v>
      </c>
      <c r="AG186" s="335">
        <f t="shared" si="178"/>
        <v>0</v>
      </c>
      <c r="AH186" s="335">
        <f t="shared" si="178"/>
        <v>0</v>
      </c>
      <c r="AI186" s="335">
        <f t="shared" si="178"/>
        <v>0</v>
      </c>
      <c r="AJ186" s="335">
        <f t="shared" si="178"/>
        <v>0</v>
      </c>
      <c r="AK186" s="336">
        <f t="shared" si="178"/>
        <v>0</v>
      </c>
      <c r="AL186" s="415">
        <f>SUM(AB186:AK186)/'DATA - Awards Matrices'!$L$17</f>
        <v>22998.763527401501</v>
      </c>
      <c r="AM186" s="415"/>
      <c r="AN186" s="1085">
        <f t="shared" ref="AN186:AW186" si="179">SUM(AN183:AN185)</f>
        <v>3472382</v>
      </c>
      <c r="AO186" s="1086">
        <f t="shared" si="179"/>
        <v>20496434</v>
      </c>
      <c r="AP186" s="1086">
        <f t="shared" si="179"/>
        <v>2019505</v>
      </c>
      <c r="AQ186" s="1086">
        <f t="shared" si="179"/>
        <v>72577895</v>
      </c>
      <c r="AR186" s="1086">
        <f t="shared" si="179"/>
        <v>0</v>
      </c>
      <c r="AS186" s="1086">
        <f t="shared" si="179"/>
        <v>0</v>
      </c>
      <c r="AT186" s="1086">
        <f t="shared" si="179"/>
        <v>0</v>
      </c>
      <c r="AU186" s="1086">
        <f t="shared" si="179"/>
        <v>0</v>
      </c>
      <c r="AV186" s="1086">
        <f t="shared" si="179"/>
        <v>0</v>
      </c>
      <c r="AW186" s="1087">
        <f t="shared" si="179"/>
        <v>0</v>
      </c>
      <c r="AX186" s="1088">
        <f>SUM(AN186:AW186)/'DATA - Awards Matrices'!$L$17</f>
        <v>24409.057725167779</v>
      </c>
      <c r="AZ186" s="1202">
        <f t="shared" ref="AZ186:BI186" si="180">SUM(AZ183:AZ185)</f>
        <v>3350080</v>
      </c>
      <c r="BA186" s="1203">
        <f t="shared" si="180"/>
        <v>19432576</v>
      </c>
      <c r="BB186" s="1203">
        <f t="shared" si="180"/>
        <v>1419060</v>
      </c>
      <c r="BC186" s="1203">
        <f t="shared" si="180"/>
        <v>61607345</v>
      </c>
      <c r="BD186" s="1203">
        <f t="shared" si="180"/>
        <v>0</v>
      </c>
      <c r="BE186" s="1203">
        <f t="shared" si="180"/>
        <v>0</v>
      </c>
      <c r="BF186" s="1203">
        <f t="shared" si="180"/>
        <v>0</v>
      </c>
      <c r="BG186" s="1203">
        <f t="shared" si="180"/>
        <v>0</v>
      </c>
      <c r="BH186" s="1203">
        <f t="shared" si="180"/>
        <v>0</v>
      </c>
      <c r="BI186" s="1204">
        <f t="shared" si="180"/>
        <v>0</v>
      </c>
      <c r="BJ186" s="1205">
        <f>SUM(AZ186:BI186)/'DATA - Awards Matrices'!$L$17</f>
        <v>21249.860330353386</v>
      </c>
      <c r="BK186" s="1210"/>
      <c r="BL186" s="1210"/>
      <c r="BM186" s="1210"/>
      <c r="BN186" s="1210"/>
      <c r="BO186" s="1329">
        <f>SUM(P186:Y186)</f>
        <v>87717435</v>
      </c>
      <c r="BP186" s="1329">
        <f>SUM(AB186:AK186)</f>
        <v>92871307</v>
      </c>
      <c r="BQ186" s="1330">
        <f>SUM(AN186:AW186)</f>
        <v>98566216</v>
      </c>
      <c r="BR186" s="1329">
        <f>SUM(AZ186:BI186)</f>
        <v>85809061</v>
      </c>
      <c r="BS186" s="1329">
        <f>AVERAGE(BO186:BQ186)</f>
        <v>93051652.666666672</v>
      </c>
      <c r="BT186" s="1330">
        <f>AVERAGE(BP186:BR186)</f>
        <v>92415528</v>
      </c>
      <c r="BU186" s="1332">
        <f>BS186*0.9</f>
        <v>83746487.400000006</v>
      </c>
      <c r="BV186" s="1332"/>
      <c r="BW186" s="1332"/>
      <c r="BX186" s="1332"/>
      <c r="BY186" s="436"/>
      <c r="BZ186" s="436"/>
      <c r="CA186" s="436"/>
    </row>
    <row r="187" spans="1:79" ht="57.75" customHeight="1" thickBot="1">
      <c r="A187" s="428"/>
      <c r="B187" s="429"/>
      <c r="C187" s="430"/>
      <c r="D187" s="431"/>
      <c r="E187" s="432"/>
      <c r="F187" s="432"/>
      <c r="G187" s="432"/>
      <c r="H187" s="432"/>
      <c r="I187" s="432"/>
      <c r="J187" s="432"/>
      <c r="K187" s="432"/>
      <c r="L187" s="432"/>
      <c r="M187" s="433"/>
      <c r="N187" s="434"/>
      <c r="O187" s="434"/>
      <c r="P187" s="431"/>
      <c r="Q187" s="432"/>
      <c r="R187" s="432"/>
      <c r="S187" s="432"/>
      <c r="T187" s="432"/>
      <c r="U187" s="432"/>
      <c r="V187" s="432"/>
      <c r="W187" s="432"/>
      <c r="X187" s="432"/>
      <c r="Y187" s="433"/>
      <c r="Z187" s="434"/>
      <c r="AA187" s="434"/>
      <c r="AB187" s="431"/>
      <c r="AC187" s="432"/>
      <c r="AD187" s="432"/>
      <c r="AE187" s="432"/>
      <c r="AF187" s="432"/>
      <c r="AG187" s="432"/>
      <c r="AH187" s="432"/>
      <c r="AI187" s="432"/>
      <c r="AJ187" s="432"/>
      <c r="AK187" s="433"/>
      <c r="AL187" s="434"/>
      <c r="AM187" s="434"/>
      <c r="AN187" s="1089"/>
      <c r="AO187" s="1090"/>
      <c r="AP187" s="1090"/>
      <c r="AQ187" s="1090"/>
      <c r="AR187" s="1090"/>
      <c r="AS187" s="1090"/>
      <c r="AT187" s="1090"/>
      <c r="AU187" s="1090"/>
      <c r="AV187" s="1090"/>
      <c r="AW187" s="1091"/>
      <c r="AX187" s="1092"/>
      <c r="AZ187" s="1206"/>
      <c r="BA187" s="1207"/>
      <c r="BB187" s="1207"/>
      <c r="BC187" s="1207"/>
      <c r="BD187" s="1207"/>
      <c r="BE187" s="1207"/>
      <c r="BF187" s="1207"/>
      <c r="BG187" s="1207"/>
      <c r="BH187" s="1207"/>
      <c r="BI187" s="1208"/>
      <c r="BJ187" s="1209"/>
      <c r="BK187" s="1210"/>
      <c r="BL187" s="1210"/>
      <c r="BM187" s="1210"/>
      <c r="BN187" s="1210"/>
      <c r="BO187" s="1331"/>
      <c r="BP187" s="1331"/>
      <c r="BQ187" s="1331"/>
      <c r="BR187" s="1331"/>
      <c r="BS187" s="1331"/>
      <c r="BT187" s="1331"/>
      <c r="BU187" s="1332"/>
      <c r="BV187" s="1332"/>
      <c r="BW187" s="1332"/>
      <c r="BX187" s="1332"/>
      <c r="BY187" s="436"/>
      <c r="BZ187" s="436"/>
      <c r="CA187" s="436"/>
    </row>
    <row r="188" spans="1:79" ht="15" customHeight="1">
      <c r="A188" s="1487" t="s">
        <v>270</v>
      </c>
      <c r="B188" s="274" t="str">
        <f>'RAW DATA-Awards'!B61</f>
        <v>CCC</v>
      </c>
      <c r="C188" s="424" t="str">
        <f>'RAW DATA-Awards'!C61</f>
        <v>1</v>
      </c>
      <c r="D188" s="407">
        <f>'RAW DATA-Awards'!D61</f>
        <v>23</v>
      </c>
      <c r="E188" s="408">
        <f>'RAW DATA-Awards'!E61</f>
        <v>7</v>
      </c>
      <c r="F188" s="408">
        <f>'RAW DATA-Awards'!F61</f>
        <v>0</v>
      </c>
      <c r="G188" s="408">
        <f>'RAW DATA-Awards'!G61</f>
        <v>149</v>
      </c>
      <c r="H188" s="408">
        <f>'RAW DATA-Awards'!H61</f>
        <v>0</v>
      </c>
      <c r="I188" s="408">
        <f>'RAW DATA-Awards'!I61</f>
        <v>0</v>
      </c>
      <c r="J188" s="408">
        <f>'RAW DATA-Awards'!J61</f>
        <v>0</v>
      </c>
      <c r="K188" s="408">
        <f>'RAW DATA-Awards'!K61</f>
        <v>0</v>
      </c>
      <c r="L188" s="408">
        <f>'RAW DATA-Awards'!L61</f>
        <v>0</v>
      </c>
      <c r="M188" s="409">
        <f>'RAW DATA-Awards'!M61</f>
        <v>0</v>
      </c>
      <c r="N188" s="408"/>
      <c r="O188" s="408"/>
      <c r="P188" s="407">
        <f>'RAW DATA-Awards'!N61</f>
        <v>27</v>
      </c>
      <c r="Q188" s="408">
        <f>'RAW DATA-Awards'!O61</f>
        <v>0</v>
      </c>
      <c r="R188" s="408">
        <f>'RAW DATA-Awards'!P61</f>
        <v>0</v>
      </c>
      <c r="S188" s="408">
        <f>'RAW DATA-Awards'!Q61</f>
        <v>210</v>
      </c>
      <c r="T188" s="408">
        <f>'RAW DATA-Awards'!R61</f>
        <v>0</v>
      </c>
      <c r="U188" s="408">
        <f>'RAW DATA-Awards'!S61</f>
        <v>0</v>
      </c>
      <c r="V188" s="408">
        <f>'RAW DATA-Awards'!T61</f>
        <v>0</v>
      </c>
      <c r="W188" s="408">
        <f>'RAW DATA-Awards'!U61</f>
        <v>0</v>
      </c>
      <c r="X188" s="408">
        <f>'RAW DATA-Awards'!V61</f>
        <v>0</v>
      </c>
      <c r="Y188" s="409">
        <f>'RAW DATA-Awards'!W61</f>
        <v>0</v>
      </c>
      <c r="Z188" s="408"/>
      <c r="AA188" s="408"/>
      <c r="AB188" s="407">
        <f>'RAW DATA-Awards'!X61</f>
        <v>16</v>
      </c>
      <c r="AC188" s="408">
        <f>'RAW DATA-Awards'!Y61</f>
        <v>0</v>
      </c>
      <c r="AD188" s="408">
        <f>'RAW DATA-Awards'!Z61</f>
        <v>0</v>
      </c>
      <c r="AE188" s="408">
        <f>'RAW DATA-Awards'!AA61</f>
        <v>161</v>
      </c>
      <c r="AF188" s="408">
        <f>'RAW DATA-Awards'!AB61</f>
        <v>0</v>
      </c>
      <c r="AG188" s="408">
        <f>'RAW DATA-Awards'!AC61</f>
        <v>0</v>
      </c>
      <c r="AH188" s="408">
        <f>'RAW DATA-Awards'!AD61</f>
        <v>0</v>
      </c>
      <c r="AI188" s="408">
        <f>'RAW DATA-Awards'!AE61</f>
        <v>0</v>
      </c>
      <c r="AJ188" s="408">
        <f>'RAW DATA-Awards'!AF61</f>
        <v>0</v>
      </c>
      <c r="AK188" s="409">
        <f>'RAW DATA-Awards'!AG61</f>
        <v>0</v>
      </c>
      <c r="AL188" s="408"/>
      <c r="AM188" s="408"/>
      <c r="AN188" s="1074">
        <f>'RAW DATA-Awards'!AH61</f>
        <v>18</v>
      </c>
      <c r="AO188" s="1075">
        <f>'RAW DATA-Awards'!AI61</f>
        <v>2</v>
      </c>
      <c r="AP188" s="1075">
        <f>'RAW DATA-Awards'!AJ61</f>
        <v>0</v>
      </c>
      <c r="AQ188" s="1075">
        <f>'RAW DATA-Awards'!AK61</f>
        <v>133</v>
      </c>
      <c r="AR188" s="1075">
        <f>'RAW DATA-Awards'!AL61</f>
        <v>0</v>
      </c>
      <c r="AS188" s="1075">
        <f>'RAW DATA-Awards'!AM61</f>
        <v>0</v>
      </c>
      <c r="AT188" s="1075">
        <f>'RAW DATA-Awards'!AN61</f>
        <v>0</v>
      </c>
      <c r="AU188" s="1075">
        <f>'RAW DATA-Awards'!AO61</f>
        <v>0</v>
      </c>
      <c r="AV188" s="1075">
        <f>'RAW DATA-Awards'!AP61</f>
        <v>0</v>
      </c>
      <c r="AW188" s="1076">
        <f>'RAW DATA-Awards'!AQ61</f>
        <v>0</v>
      </c>
      <c r="AX188" s="1077"/>
      <c r="AZ188" s="1191">
        <f>'RAW DATA-Awards'!AR61</f>
        <v>8</v>
      </c>
      <c r="BA188" s="1192">
        <f>'RAW DATA-Awards'!AS61</f>
        <v>4</v>
      </c>
      <c r="BB188" s="1192">
        <f>'RAW DATA-Awards'!AT61</f>
        <v>0</v>
      </c>
      <c r="BC188" s="1192">
        <f>'RAW DATA-Awards'!AU61</f>
        <v>142</v>
      </c>
      <c r="BD188" s="1192">
        <f>'RAW DATA-Awards'!AV61</f>
        <v>0</v>
      </c>
      <c r="BE188" s="1192">
        <f>'RAW DATA-Awards'!AW61</f>
        <v>0</v>
      </c>
      <c r="BF188" s="1192">
        <f>'RAW DATA-Awards'!AX61</f>
        <v>0</v>
      </c>
      <c r="BG188" s="1192">
        <f>'RAW DATA-Awards'!AY61</f>
        <v>0</v>
      </c>
      <c r="BH188" s="1192">
        <f>'RAW DATA-Awards'!AZ61</f>
        <v>0</v>
      </c>
      <c r="BI188" s="1193">
        <f>'RAW DATA-Awards'!BA61</f>
        <v>0</v>
      </c>
      <c r="BJ188" s="1194"/>
      <c r="BK188" s="1210"/>
      <c r="BL188" s="1210"/>
      <c r="BM188" s="1210"/>
      <c r="BN188" s="1210"/>
      <c r="BO188" s="1328">
        <f>AZ188*'DATA - Awards Matrices'!B$10</f>
        <v>39600</v>
      </c>
      <c r="BP188" s="1328">
        <f>BA188*'DATA - Awards Matrices'!C$10</f>
        <v>29040</v>
      </c>
      <c r="BQ188" s="1328">
        <f>BB188*'DATA - Awards Matrices'!D$10</f>
        <v>0</v>
      </c>
      <c r="BR188" s="1328">
        <f>BC188*'DATA - Awards Matrices'!E$10</f>
        <v>2052610</v>
      </c>
      <c r="BS188" s="1328">
        <f>BD188*'DATA - Awards Matrices'!F$10</f>
        <v>0</v>
      </c>
      <c r="BT188" s="1328">
        <f>BE188*'DATA - Awards Matrices'!G$10</f>
        <v>0</v>
      </c>
      <c r="BU188" s="1328">
        <f>BF188*'DATA - Awards Matrices'!H$10</f>
        <v>0</v>
      </c>
      <c r="BV188" s="1328">
        <f>BG188*'DATA - Awards Matrices'!I$10</f>
        <v>0</v>
      </c>
      <c r="BW188" s="1328">
        <f>BH188*'DATA - Awards Matrices'!J$10</f>
        <v>0</v>
      </c>
      <c r="BX188" s="1328">
        <f>BI188*'DATA - Awards Matrices'!K$10</f>
        <v>0</v>
      </c>
      <c r="BY188" s="436"/>
      <c r="BZ188" s="436"/>
      <c r="CA188" s="436"/>
    </row>
    <row r="189" spans="1:79">
      <c r="A189" s="1488"/>
      <c r="B189" s="1266" t="str">
        <f>'RAW DATA-Awards'!B62</f>
        <v>CCC</v>
      </c>
      <c r="C189" s="425" t="str">
        <f>'RAW DATA-Awards'!C62</f>
        <v>2</v>
      </c>
      <c r="D189" s="330">
        <f>'RAW DATA-Awards'!D62</f>
        <v>0</v>
      </c>
      <c r="E189" s="12">
        <f>'RAW DATA-Awards'!E62</f>
        <v>55</v>
      </c>
      <c r="F189" s="12">
        <f>'RAW DATA-Awards'!F62</f>
        <v>0</v>
      </c>
      <c r="G189" s="12">
        <f>'RAW DATA-Awards'!G62</f>
        <v>18</v>
      </c>
      <c r="H189" s="12">
        <f>'RAW DATA-Awards'!H62</f>
        <v>0</v>
      </c>
      <c r="I189" s="12">
        <f>'RAW DATA-Awards'!I62</f>
        <v>0</v>
      </c>
      <c r="J189" s="12">
        <f>'RAW DATA-Awards'!J62</f>
        <v>0</v>
      </c>
      <c r="K189" s="12">
        <f>'RAW DATA-Awards'!K62</f>
        <v>0</v>
      </c>
      <c r="L189" s="12">
        <f>'RAW DATA-Awards'!L62</f>
        <v>0</v>
      </c>
      <c r="M189" s="331">
        <f>'RAW DATA-Awards'!M62</f>
        <v>0</v>
      </c>
      <c r="N189" s="12"/>
      <c r="O189" s="12"/>
      <c r="P189" s="330">
        <f>'RAW DATA-Awards'!N62</f>
        <v>0</v>
      </c>
      <c r="Q189" s="12">
        <f>'RAW DATA-Awards'!O62</f>
        <v>37</v>
      </c>
      <c r="R189" s="12">
        <f>'RAW DATA-Awards'!P62</f>
        <v>0</v>
      </c>
      <c r="S189" s="12">
        <f>'RAW DATA-Awards'!Q62</f>
        <v>20</v>
      </c>
      <c r="T189" s="12">
        <f>'RAW DATA-Awards'!R62</f>
        <v>0</v>
      </c>
      <c r="U189" s="12">
        <f>'RAW DATA-Awards'!S62</f>
        <v>0</v>
      </c>
      <c r="V189" s="12">
        <f>'RAW DATA-Awards'!T62</f>
        <v>0</v>
      </c>
      <c r="W189" s="12">
        <f>'RAW DATA-Awards'!U62</f>
        <v>0</v>
      </c>
      <c r="X189" s="12">
        <f>'RAW DATA-Awards'!V62</f>
        <v>0</v>
      </c>
      <c r="Y189" s="331">
        <f>'RAW DATA-Awards'!W62</f>
        <v>0</v>
      </c>
      <c r="Z189" s="12"/>
      <c r="AA189" s="12"/>
      <c r="AB189" s="330">
        <f>'RAW DATA-Awards'!X62</f>
        <v>0</v>
      </c>
      <c r="AC189" s="12">
        <f>'RAW DATA-Awards'!Y62</f>
        <v>25</v>
      </c>
      <c r="AD189" s="12">
        <f>'RAW DATA-Awards'!Z62</f>
        <v>0</v>
      </c>
      <c r="AE189" s="12">
        <f>'RAW DATA-Awards'!AA62</f>
        <v>14</v>
      </c>
      <c r="AF189" s="12">
        <f>'RAW DATA-Awards'!AB62</f>
        <v>0</v>
      </c>
      <c r="AG189" s="12">
        <f>'RAW DATA-Awards'!AC62</f>
        <v>0</v>
      </c>
      <c r="AH189" s="12">
        <f>'RAW DATA-Awards'!AD62</f>
        <v>0</v>
      </c>
      <c r="AI189" s="12">
        <f>'RAW DATA-Awards'!AE62</f>
        <v>0</v>
      </c>
      <c r="AJ189" s="12">
        <f>'RAW DATA-Awards'!AF62</f>
        <v>0</v>
      </c>
      <c r="AK189" s="331">
        <f>'RAW DATA-Awards'!AG62</f>
        <v>0</v>
      </c>
      <c r="AL189" s="12"/>
      <c r="AM189" s="12"/>
      <c r="AN189" s="1078">
        <f>'RAW DATA-Awards'!AH62</f>
        <v>0</v>
      </c>
      <c r="AO189" s="1079">
        <f>'RAW DATA-Awards'!AI62</f>
        <v>17</v>
      </c>
      <c r="AP189" s="1079">
        <f>'RAW DATA-Awards'!AJ62</f>
        <v>0</v>
      </c>
      <c r="AQ189" s="1079">
        <f>'RAW DATA-Awards'!AK62</f>
        <v>19</v>
      </c>
      <c r="AR189" s="1079">
        <f>'RAW DATA-Awards'!AL62</f>
        <v>0</v>
      </c>
      <c r="AS189" s="1079">
        <f>'RAW DATA-Awards'!AM62</f>
        <v>0</v>
      </c>
      <c r="AT189" s="1079">
        <f>'RAW DATA-Awards'!AN62</f>
        <v>0</v>
      </c>
      <c r="AU189" s="1079">
        <f>'RAW DATA-Awards'!AO62</f>
        <v>0</v>
      </c>
      <c r="AV189" s="1079">
        <f>'RAW DATA-Awards'!AP62</f>
        <v>0</v>
      </c>
      <c r="AW189" s="1080">
        <f>'RAW DATA-Awards'!AQ62</f>
        <v>0</v>
      </c>
      <c r="AX189" s="1081"/>
      <c r="AZ189" s="1195">
        <f>'RAW DATA-Awards'!AR62</f>
        <v>0</v>
      </c>
      <c r="BA189" s="1196">
        <f>'RAW DATA-Awards'!AS62</f>
        <v>25</v>
      </c>
      <c r="BB189" s="1196">
        <f>'RAW DATA-Awards'!AT62</f>
        <v>0</v>
      </c>
      <c r="BC189" s="1196">
        <f>'RAW DATA-Awards'!AU62</f>
        <v>21</v>
      </c>
      <c r="BD189" s="1196">
        <f>'RAW DATA-Awards'!AV62</f>
        <v>0</v>
      </c>
      <c r="BE189" s="1196">
        <f>'RAW DATA-Awards'!AW62</f>
        <v>0</v>
      </c>
      <c r="BF189" s="1196">
        <f>'RAW DATA-Awards'!AX62</f>
        <v>0</v>
      </c>
      <c r="BG189" s="1196">
        <f>'RAW DATA-Awards'!AY62</f>
        <v>0</v>
      </c>
      <c r="BH189" s="1196">
        <f>'RAW DATA-Awards'!AZ62</f>
        <v>0</v>
      </c>
      <c r="BI189" s="1197">
        <f>'RAW DATA-Awards'!BA62</f>
        <v>0</v>
      </c>
      <c r="BJ189" s="1198"/>
      <c r="BK189" s="1210"/>
      <c r="BL189" s="1210"/>
      <c r="BM189" s="1210"/>
      <c r="BN189" s="1210"/>
      <c r="BO189" s="1328">
        <f>AZ189*'DATA - Awards Matrices'!B$11</f>
        <v>0</v>
      </c>
      <c r="BP189" s="1328">
        <f>BA189*'DATA - Awards Matrices'!C$11</f>
        <v>261925</v>
      </c>
      <c r="BQ189" s="1328">
        <f>BB189*'DATA - Awards Matrices'!D$11</f>
        <v>0</v>
      </c>
      <c r="BR189" s="1328">
        <f>BC189*'DATA - Awards Matrices'!E$11</f>
        <v>438060</v>
      </c>
      <c r="BS189" s="1328">
        <f>BD189*'DATA - Awards Matrices'!F$11</f>
        <v>0</v>
      </c>
      <c r="BT189" s="1328">
        <f>BE189*'DATA - Awards Matrices'!G$11</f>
        <v>0</v>
      </c>
      <c r="BU189" s="1328">
        <f>BF189*'DATA - Awards Matrices'!H$11</f>
        <v>0</v>
      </c>
      <c r="BV189" s="1328">
        <f>BG189*'DATA - Awards Matrices'!I$11</f>
        <v>0</v>
      </c>
      <c r="BW189" s="1328">
        <f>BH189*'DATA - Awards Matrices'!J$11</f>
        <v>0</v>
      </c>
      <c r="BX189" s="1328">
        <f>BI189*'DATA - Awards Matrices'!K$11</f>
        <v>0</v>
      </c>
      <c r="BY189" s="436"/>
      <c r="BZ189" s="436"/>
      <c r="CA189" s="436"/>
    </row>
    <row r="190" spans="1:79" ht="16" thickBot="1">
      <c r="A190" s="1489"/>
      <c r="B190" s="413" t="str">
        <f>'RAW DATA-Awards'!B63</f>
        <v>CCC</v>
      </c>
      <c r="C190" s="426" t="str">
        <f>'RAW DATA-Awards'!C63</f>
        <v>3</v>
      </c>
      <c r="D190" s="330">
        <f>'RAW DATA-Awards'!D63</f>
        <v>68</v>
      </c>
      <c r="E190" s="12">
        <f>'RAW DATA-Awards'!E63</f>
        <v>72</v>
      </c>
      <c r="F190" s="12">
        <f>'RAW DATA-Awards'!F63</f>
        <v>0</v>
      </c>
      <c r="G190" s="12">
        <f>'RAW DATA-Awards'!G63</f>
        <v>61</v>
      </c>
      <c r="H190" s="12">
        <f>'RAW DATA-Awards'!H63</f>
        <v>0</v>
      </c>
      <c r="I190" s="12">
        <f>'RAW DATA-Awards'!I63</f>
        <v>0</v>
      </c>
      <c r="J190" s="12">
        <f>'RAW DATA-Awards'!J63</f>
        <v>0</v>
      </c>
      <c r="K190" s="12">
        <f>'RAW DATA-Awards'!K63</f>
        <v>0</v>
      </c>
      <c r="L190" s="12">
        <f>'RAW DATA-Awards'!L63</f>
        <v>0</v>
      </c>
      <c r="M190" s="331">
        <f>'RAW DATA-Awards'!M63</f>
        <v>0</v>
      </c>
      <c r="N190" s="12" t="s">
        <v>276</v>
      </c>
      <c r="O190" s="12"/>
      <c r="P190" s="330">
        <f>'RAW DATA-Awards'!N63</f>
        <v>129</v>
      </c>
      <c r="Q190" s="12">
        <f>'RAW DATA-Awards'!O63</f>
        <v>55</v>
      </c>
      <c r="R190" s="12">
        <f>'RAW DATA-Awards'!P63</f>
        <v>0</v>
      </c>
      <c r="S190" s="12">
        <f>'RAW DATA-Awards'!Q63</f>
        <v>98</v>
      </c>
      <c r="T190" s="12">
        <f>'RAW DATA-Awards'!R63</f>
        <v>0</v>
      </c>
      <c r="U190" s="12">
        <f>'RAW DATA-Awards'!S63</f>
        <v>0</v>
      </c>
      <c r="V190" s="12">
        <f>'RAW DATA-Awards'!T63</f>
        <v>0</v>
      </c>
      <c r="W190" s="12">
        <f>'RAW DATA-Awards'!U63</f>
        <v>0</v>
      </c>
      <c r="X190" s="12">
        <f>'RAW DATA-Awards'!V63</f>
        <v>0</v>
      </c>
      <c r="Y190" s="331">
        <f>'RAW DATA-Awards'!W63</f>
        <v>0</v>
      </c>
      <c r="Z190" s="12" t="s">
        <v>276</v>
      </c>
      <c r="AA190" s="12"/>
      <c r="AB190" s="330">
        <f>'RAW DATA-Awards'!X63</f>
        <v>107</v>
      </c>
      <c r="AC190" s="12">
        <f>'RAW DATA-Awards'!Y63</f>
        <v>111</v>
      </c>
      <c r="AD190" s="12">
        <f>'RAW DATA-Awards'!Z63</f>
        <v>0</v>
      </c>
      <c r="AE190" s="12">
        <f>'RAW DATA-Awards'!AA63</f>
        <v>70</v>
      </c>
      <c r="AF190" s="12">
        <f>'RAW DATA-Awards'!AB63</f>
        <v>0</v>
      </c>
      <c r="AG190" s="12">
        <f>'RAW DATA-Awards'!AC63</f>
        <v>0</v>
      </c>
      <c r="AH190" s="12">
        <f>'RAW DATA-Awards'!AD63</f>
        <v>0</v>
      </c>
      <c r="AI190" s="12">
        <f>'RAW DATA-Awards'!AE63</f>
        <v>0</v>
      </c>
      <c r="AJ190" s="12">
        <f>'RAW DATA-Awards'!AF63</f>
        <v>0</v>
      </c>
      <c r="AK190" s="331">
        <f>'RAW DATA-Awards'!AG63</f>
        <v>0</v>
      </c>
      <c r="AL190" s="12" t="s">
        <v>276</v>
      </c>
      <c r="AM190" s="12"/>
      <c r="AN190" s="1078">
        <f>'RAW DATA-Awards'!AH63</f>
        <v>64</v>
      </c>
      <c r="AO190" s="1079">
        <f>'RAW DATA-Awards'!AI63</f>
        <v>187</v>
      </c>
      <c r="AP190" s="1079">
        <f>'RAW DATA-Awards'!AJ63</f>
        <v>0</v>
      </c>
      <c r="AQ190" s="1079">
        <f>'RAW DATA-Awards'!AK63</f>
        <v>90</v>
      </c>
      <c r="AR190" s="1079">
        <f>'RAW DATA-Awards'!AL63</f>
        <v>0</v>
      </c>
      <c r="AS190" s="1079">
        <f>'RAW DATA-Awards'!AM63</f>
        <v>0</v>
      </c>
      <c r="AT190" s="1079">
        <f>'RAW DATA-Awards'!AN63</f>
        <v>0</v>
      </c>
      <c r="AU190" s="1079">
        <f>'RAW DATA-Awards'!AO63</f>
        <v>0</v>
      </c>
      <c r="AV190" s="1079">
        <f>'RAW DATA-Awards'!AP63</f>
        <v>0</v>
      </c>
      <c r="AW190" s="1080">
        <f>'RAW DATA-Awards'!AQ63</f>
        <v>0</v>
      </c>
      <c r="AX190" s="1081" t="s">
        <v>276</v>
      </c>
      <c r="AZ190" s="1195">
        <f>'RAW DATA-Awards'!AR63</f>
        <v>226</v>
      </c>
      <c r="BA190" s="1196">
        <f>'RAW DATA-Awards'!AS63</f>
        <v>35</v>
      </c>
      <c r="BB190" s="1196">
        <f>'RAW DATA-Awards'!AT63</f>
        <v>0</v>
      </c>
      <c r="BC190" s="1196">
        <f>'RAW DATA-Awards'!AU63</f>
        <v>61</v>
      </c>
      <c r="BD190" s="1196">
        <f>'RAW DATA-Awards'!AV63</f>
        <v>0</v>
      </c>
      <c r="BE190" s="1196">
        <f>'RAW DATA-Awards'!AW63</f>
        <v>0</v>
      </c>
      <c r="BF190" s="1196">
        <f>'RAW DATA-Awards'!AX63</f>
        <v>0</v>
      </c>
      <c r="BG190" s="1196">
        <f>'RAW DATA-Awards'!AY63</f>
        <v>0</v>
      </c>
      <c r="BH190" s="1196">
        <f>'RAW DATA-Awards'!AZ63</f>
        <v>0</v>
      </c>
      <c r="BI190" s="1197">
        <f>'RAW DATA-Awards'!BA63</f>
        <v>0</v>
      </c>
      <c r="BJ190" s="1198" t="s">
        <v>276</v>
      </c>
      <c r="BK190" s="1210"/>
      <c r="BL190" s="1210"/>
      <c r="BM190" s="1210"/>
      <c r="BN190" s="1210"/>
      <c r="BO190" s="1328">
        <f>AZ190*'DATA - Awards Matrices'!B$12</f>
        <v>2365994</v>
      </c>
      <c r="BP190" s="1328">
        <f>BA190*'DATA - Awards Matrices'!C$12</f>
        <v>537390</v>
      </c>
      <c r="BQ190" s="1328">
        <f>BB190*'DATA - Awards Matrices'!D$12</f>
        <v>0</v>
      </c>
      <c r="BR190" s="1328">
        <f>BC190*'DATA - Awards Matrices'!E$12</f>
        <v>1864770</v>
      </c>
      <c r="BS190" s="1328">
        <f>BD190*'DATA - Awards Matrices'!F$12</f>
        <v>0</v>
      </c>
      <c r="BT190" s="1328">
        <f>BE190*'DATA - Awards Matrices'!G$12</f>
        <v>0</v>
      </c>
      <c r="BU190" s="1328">
        <f>BF190*'DATA - Awards Matrices'!H$12</f>
        <v>0</v>
      </c>
      <c r="BV190" s="1328">
        <f>BG190*'DATA - Awards Matrices'!I$12</f>
        <v>0</v>
      </c>
      <c r="BW190" s="1328">
        <f>BH190*'DATA - Awards Matrices'!J$12</f>
        <v>0</v>
      </c>
      <c r="BX190" s="1328">
        <f>BI190*'DATA - Awards Matrices'!K$12</f>
        <v>0</v>
      </c>
      <c r="BY190" s="436"/>
      <c r="BZ190" s="436"/>
      <c r="CA190" s="436"/>
    </row>
    <row r="191" spans="1:79">
      <c r="A191" s="412"/>
      <c r="B191" s="1266"/>
      <c r="C191" s="411"/>
      <c r="D191" s="332">
        <f t="shared" ref="D191:M191" si="181">SUM(D188:D190)</f>
        <v>91</v>
      </c>
      <c r="E191" s="11">
        <f t="shared" si="181"/>
        <v>134</v>
      </c>
      <c r="F191" s="11">
        <f t="shared" si="181"/>
        <v>0</v>
      </c>
      <c r="G191" s="11">
        <f t="shared" si="181"/>
        <v>228</v>
      </c>
      <c r="H191" s="11">
        <f t="shared" si="181"/>
        <v>0</v>
      </c>
      <c r="I191" s="11">
        <f t="shared" si="181"/>
        <v>0</v>
      </c>
      <c r="J191" s="11">
        <f t="shared" si="181"/>
        <v>0</v>
      </c>
      <c r="K191" s="11">
        <f t="shared" si="181"/>
        <v>0</v>
      </c>
      <c r="L191" s="11">
        <f t="shared" si="181"/>
        <v>0</v>
      </c>
      <c r="M191" s="333">
        <f t="shared" si="181"/>
        <v>0</v>
      </c>
      <c r="N191" s="12">
        <f>SUM(D191:M191)</f>
        <v>453</v>
      </c>
      <c r="O191" s="12"/>
      <c r="P191" s="332">
        <f t="shared" ref="P191:Y191" si="182">SUM(P188:P190)</f>
        <v>156</v>
      </c>
      <c r="Q191" s="11">
        <f t="shared" si="182"/>
        <v>92</v>
      </c>
      <c r="R191" s="11">
        <f t="shared" si="182"/>
        <v>0</v>
      </c>
      <c r="S191" s="11">
        <f t="shared" si="182"/>
        <v>328</v>
      </c>
      <c r="T191" s="11">
        <f t="shared" si="182"/>
        <v>0</v>
      </c>
      <c r="U191" s="11">
        <f t="shared" si="182"/>
        <v>0</v>
      </c>
      <c r="V191" s="11">
        <f t="shared" si="182"/>
        <v>0</v>
      </c>
      <c r="W191" s="11">
        <f t="shared" si="182"/>
        <v>0</v>
      </c>
      <c r="X191" s="11">
        <f t="shared" si="182"/>
        <v>0</v>
      </c>
      <c r="Y191" s="333">
        <f t="shared" si="182"/>
        <v>0</v>
      </c>
      <c r="Z191" s="12">
        <f>SUM(P191:Y191)</f>
        <v>576</v>
      </c>
      <c r="AA191" s="12"/>
      <c r="AB191" s="332">
        <f t="shared" ref="AB191:AK191" si="183">SUM(AB188:AB190)</f>
        <v>123</v>
      </c>
      <c r="AC191" s="11">
        <f t="shared" si="183"/>
        <v>136</v>
      </c>
      <c r="AD191" s="11">
        <f t="shared" si="183"/>
        <v>0</v>
      </c>
      <c r="AE191" s="11">
        <f t="shared" si="183"/>
        <v>245</v>
      </c>
      <c r="AF191" s="11">
        <f t="shared" si="183"/>
        <v>0</v>
      </c>
      <c r="AG191" s="11">
        <f t="shared" si="183"/>
        <v>0</v>
      </c>
      <c r="AH191" s="11">
        <f t="shared" si="183"/>
        <v>0</v>
      </c>
      <c r="AI191" s="11">
        <f t="shared" si="183"/>
        <v>0</v>
      </c>
      <c r="AJ191" s="11">
        <f t="shared" si="183"/>
        <v>0</v>
      </c>
      <c r="AK191" s="333">
        <f t="shared" si="183"/>
        <v>0</v>
      </c>
      <c r="AL191" s="12">
        <f>SUM(AB191:AK191)</f>
        <v>504</v>
      </c>
      <c r="AM191" s="12"/>
      <c r="AN191" s="1082">
        <f t="shared" ref="AN191:AW191" si="184">SUM(AN188:AN190)</f>
        <v>82</v>
      </c>
      <c r="AO191" s="1083">
        <f t="shared" si="184"/>
        <v>206</v>
      </c>
      <c r="AP191" s="1083">
        <f t="shared" si="184"/>
        <v>0</v>
      </c>
      <c r="AQ191" s="1083">
        <f t="shared" si="184"/>
        <v>242</v>
      </c>
      <c r="AR191" s="1083">
        <f t="shared" si="184"/>
        <v>0</v>
      </c>
      <c r="AS191" s="1083">
        <f t="shared" si="184"/>
        <v>0</v>
      </c>
      <c r="AT191" s="1083">
        <f t="shared" si="184"/>
        <v>0</v>
      </c>
      <c r="AU191" s="1083">
        <f t="shared" si="184"/>
        <v>0</v>
      </c>
      <c r="AV191" s="1083">
        <f t="shared" si="184"/>
        <v>0</v>
      </c>
      <c r="AW191" s="1084">
        <f t="shared" si="184"/>
        <v>0</v>
      </c>
      <c r="AX191" s="1081">
        <f>SUM(AN191:AW191)</f>
        <v>530</v>
      </c>
      <c r="AZ191" s="1199">
        <f t="shared" ref="AZ191:BI191" si="185">SUM(AZ188:AZ190)</f>
        <v>234</v>
      </c>
      <c r="BA191" s="1200">
        <f t="shared" si="185"/>
        <v>64</v>
      </c>
      <c r="BB191" s="1200">
        <f t="shared" si="185"/>
        <v>0</v>
      </c>
      <c r="BC191" s="1200">
        <f t="shared" si="185"/>
        <v>224</v>
      </c>
      <c r="BD191" s="1200">
        <f t="shared" si="185"/>
        <v>0</v>
      </c>
      <c r="BE191" s="1200">
        <f t="shared" si="185"/>
        <v>0</v>
      </c>
      <c r="BF191" s="1200">
        <f t="shared" si="185"/>
        <v>0</v>
      </c>
      <c r="BG191" s="1200">
        <f t="shared" si="185"/>
        <v>0</v>
      </c>
      <c r="BH191" s="1200">
        <f t="shared" si="185"/>
        <v>0</v>
      </c>
      <c r="BI191" s="1201">
        <f t="shared" si="185"/>
        <v>0</v>
      </c>
      <c r="BJ191" s="1198">
        <f>SUM(AZ191:BI191)</f>
        <v>522</v>
      </c>
      <c r="BK191" s="1210"/>
      <c r="BL191" s="1210"/>
      <c r="BM191" s="1210"/>
      <c r="BN191" s="1210"/>
      <c r="BO191" s="1331"/>
      <c r="BP191" s="1331"/>
      <c r="BQ191" s="1331"/>
      <c r="BR191" s="1331"/>
      <c r="BS191" s="1331"/>
      <c r="BT191" s="1331"/>
      <c r="BU191" s="1332"/>
      <c r="BV191" s="1332"/>
      <c r="BW191" s="1332"/>
      <c r="BX191" s="1332"/>
      <c r="BY191" s="436"/>
      <c r="BZ191" s="436"/>
      <c r="CA191" s="436"/>
    </row>
    <row r="192" spans="1:79" ht="10.5" customHeight="1" thickBot="1">
      <c r="A192" s="412"/>
      <c r="B192" s="1266"/>
      <c r="C192" s="411"/>
      <c r="D192" s="330"/>
      <c r="E192" s="12"/>
      <c r="F192" s="12"/>
      <c r="G192" s="12"/>
      <c r="H192" s="12"/>
      <c r="I192" s="12"/>
      <c r="J192" s="12"/>
      <c r="K192" s="12"/>
      <c r="L192" s="12"/>
      <c r="M192" s="331"/>
      <c r="N192" s="12"/>
      <c r="O192" s="12"/>
      <c r="P192" s="330"/>
      <c r="Q192" s="12"/>
      <c r="R192" s="12"/>
      <c r="S192" s="12"/>
      <c r="T192" s="12"/>
      <c r="U192" s="12"/>
      <c r="V192" s="12"/>
      <c r="W192" s="12"/>
      <c r="X192" s="12"/>
      <c r="Y192" s="331"/>
      <c r="Z192" s="12"/>
      <c r="AA192" s="12"/>
      <c r="AB192" s="330"/>
      <c r="AC192" s="12"/>
      <c r="AD192" s="12"/>
      <c r="AE192" s="12"/>
      <c r="AF192" s="12"/>
      <c r="AG192" s="12"/>
      <c r="AH192" s="12"/>
      <c r="AI192" s="12"/>
      <c r="AJ192" s="12"/>
      <c r="AK192" s="331"/>
      <c r="AL192" s="12"/>
      <c r="AM192" s="12"/>
      <c r="AN192" s="1078"/>
      <c r="AO192" s="1079"/>
      <c r="AP192" s="1079"/>
      <c r="AQ192" s="1079"/>
      <c r="AR192" s="1079"/>
      <c r="AS192" s="1079"/>
      <c r="AT192" s="1079"/>
      <c r="AU192" s="1079"/>
      <c r="AV192" s="1079"/>
      <c r="AW192" s="1080"/>
      <c r="AX192" s="1081"/>
      <c r="AZ192" s="1195"/>
      <c r="BA192" s="1196"/>
      <c r="BB192" s="1196"/>
      <c r="BC192" s="1196"/>
      <c r="BD192" s="1196"/>
      <c r="BE192" s="1196"/>
      <c r="BF192" s="1196"/>
      <c r="BG192" s="1196"/>
      <c r="BH192" s="1196"/>
      <c r="BI192" s="1197"/>
      <c r="BJ192" s="1198"/>
      <c r="BK192" s="1210"/>
      <c r="BL192" s="1210"/>
      <c r="BM192" s="1210"/>
      <c r="BN192" s="1210"/>
      <c r="BO192" s="1331"/>
      <c r="BP192" s="1331"/>
      <c r="BQ192" s="1331"/>
      <c r="BR192" s="1331"/>
      <c r="BS192" s="1331"/>
      <c r="BT192" s="1331"/>
      <c r="BU192" s="1332"/>
      <c r="BV192" s="1332"/>
      <c r="BW192" s="1332"/>
      <c r="BX192" s="1332"/>
      <c r="BY192" s="436"/>
      <c r="BZ192" s="436"/>
      <c r="CA192" s="436"/>
    </row>
    <row r="193" spans="1:79">
      <c r="A193" s="1487" t="s">
        <v>271</v>
      </c>
      <c r="B193" s="274" t="s">
        <v>71</v>
      </c>
      <c r="C193" s="424" t="s">
        <v>92</v>
      </c>
      <c r="D193" s="12">
        <f>D188*'DATA - Awards Matrices'!$B$10</f>
        <v>113850</v>
      </c>
      <c r="E193" s="12">
        <f>E188*'DATA - Awards Matrices'!$C$10</f>
        <v>50820</v>
      </c>
      <c r="F193" s="12">
        <f>F188*'DATA - Awards Matrices'!$D$10</f>
        <v>0</v>
      </c>
      <c r="G193" s="12">
        <f>G188*'DATA - Awards Matrices'!$E$10</f>
        <v>2153795</v>
      </c>
      <c r="H193" s="12">
        <f>H188*'DATA - Awards Matrices'!$F$10</f>
        <v>0</v>
      </c>
      <c r="I193" s="12">
        <f>I188*'DATA - Awards Matrices'!$G$10</f>
        <v>0</v>
      </c>
      <c r="J193" s="12">
        <f>J188*'DATA - Awards Matrices'!$H$10</f>
        <v>0</v>
      </c>
      <c r="K193" s="12">
        <f>K188*'DATA - Awards Matrices'!$I$10</f>
        <v>0</v>
      </c>
      <c r="L193" s="12">
        <f>L188*'DATA - Awards Matrices'!$J$10</f>
        <v>0</v>
      </c>
      <c r="M193" s="331">
        <f>M188*'DATA - Awards Matrices'!$K$10</f>
        <v>0</v>
      </c>
      <c r="N193" s="12"/>
      <c r="O193" s="12"/>
      <c r="P193" s="330">
        <f>P188*'DATA - Awards Matrices'!$B$10</f>
        <v>133650</v>
      </c>
      <c r="Q193" s="12">
        <f>Q188*'DATA - Awards Matrices'!$C$10</f>
        <v>0</v>
      </c>
      <c r="R193" s="12">
        <f>R188*'DATA - Awards Matrices'!$D$10</f>
        <v>0</v>
      </c>
      <c r="S193" s="12">
        <f>S188*'DATA - Awards Matrices'!$E$10</f>
        <v>3035550</v>
      </c>
      <c r="T193" s="12">
        <f>T188*'DATA - Awards Matrices'!$F$10</f>
        <v>0</v>
      </c>
      <c r="U193" s="12">
        <f>U188*'DATA - Awards Matrices'!$G$10</f>
        <v>0</v>
      </c>
      <c r="V193" s="12">
        <f>V188*'DATA - Awards Matrices'!$H$10</f>
        <v>0</v>
      </c>
      <c r="W193" s="12">
        <f>W188*'DATA - Awards Matrices'!$I$10</f>
        <v>0</v>
      </c>
      <c r="X193" s="12">
        <f>X188*'DATA - Awards Matrices'!$J$10</f>
        <v>0</v>
      </c>
      <c r="Y193" s="331">
        <f>Y188*'DATA - Awards Matrices'!$K$10</f>
        <v>0</v>
      </c>
      <c r="Z193" s="12"/>
      <c r="AA193" s="12"/>
      <c r="AB193" s="330">
        <f>AB188*'DATA - Awards Matrices'!$B$10</f>
        <v>79200</v>
      </c>
      <c r="AC193" s="12">
        <f>AC188*'DATA - Awards Matrices'!$C$10</f>
        <v>0</v>
      </c>
      <c r="AD193" s="12">
        <f>AD188*'DATA - Awards Matrices'!$D$10</f>
        <v>0</v>
      </c>
      <c r="AE193" s="12">
        <f>AE188*'DATA - Awards Matrices'!$E$10</f>
        <v>2327255</v>
      </c>
      <c r="AF193" s="12">
        <f>AF188*'DATA - Awards Matrices'!$F$10</f>
        <v>0</v>
      </c>
      <c r="AG193" s="12">
        <f>AG188*'DATA - Awards Matrices'!$G$10</f>
        <v>0</v>
      </c>
      <c r="AH193" s="12">
        <f>AH188*'DATA - Awards Matrices'!$H$10</f>
        <v>0</v>
      </c>
      <c r="AI193" s="12">
        <f>AI188*'DATA - Awards Matrices'!$I$10</f>
        <v>0</v>
      </c>
      <c r="AJ193" s="12">
        <f>AJ188*'DATA - Awards Matrices'!$J$10</f>
        <v>0</v>
      </c>
      <c r="AK193" s="331">
        <f>AK188*'DATA - Awards Matrices'!$K$10</f>
        <v>0</v>
      </c>
      <c r="AL193" s="12"/>
      <c r="AM193" s="12"/>
      <c r="AN193" s="1078">
        <f>AN188*'DATA - Awards Matrices'!$B$10</f>
        <v>89100</v>
      </c>
      <c r="AO193" s="1079">
        <f>AO188*'DATA - Awards Matrices'!$C$10</f>
        <v>14520</v>
      </c>
      <c r="AP193" s="1079">
        <f>AP188*'DATA - Awards Matrices'!$D$10</f>
        <v>0</v>
      </c>
      <c r="AQ193" s="1079">
        <f>AQ188*'DATA - Awards Matrices'!$E$10</f>
        <v>1922515</v>
      </c>
      <c r="AR193" s="1079">
        <f>AR188*'DATA - Awards Matrices'!$F$10</f>
        <v>0</v>
      </c>
      <c r="AS193" s="1079">
        <f>AS188*'DATA - Awards Matrices'!$G$10</f>
        <v>0</v>
      </c>
      <c r="AT193" s="1079">
        <f>AT188*'DATA - Awards Matrices'!$H$10</f>
        <v>0</v>
      </c>
      <c r="AU193" s="1079">
        <f>AU188*'DATA - Awards Matrices'!$I$10</f>
        <v>0</v>
      </c>
      <c r="AV193" s="1079">
        <f>AV188*'DATA - Awards Matrices'!$J$10</f>
        <v>0</v>
      </c>
      <c r="AW193" s="1080">
        <f>AW188*'DATA - Awards Matrices'!$K$10</f>
        <v>0</v>
      </c>
      <c r="AX193" s="1081"/>
      <c r="AZ193" s="1195">
        <f>AZ188*'DATA - Awards Matrices'!$B$10</f>
        <v>39600</v>
      </c>
      <c r="BA193" s="1196">
        <f>BA188*'DATA - Awards Matrices'!$C$10</f>
        <v>29040</v>
      </c>
      <c r="BB193" s="1196">
        <f>BB188*'DATA - Awards Matrices'!$D$10</f>
        <v>0</v>
      </c>
      <c r="BC193" s="1196">
        <f>BC188*'DATA - Awards Matrices'!$E$10</f>
        <v>2052610</v>
      </c>
      <c r="BD193" s="1196">
        <f>BD188*'DATA - Awards Matrices'!$F$10</f>
        <v>0</v>
      </c>
      <c r="BE193" s="1196">
        <f>BE188*'DATA - Awards Matrices'!$G$10</f>
        <v>0</v>
      </c>
      <c r="BF193" s="1196">
        <f>BF188*'DATA - Awards Matrices'!$H$10</f>
        <v>0</v>
      </c>
      <c r="BG193" s="1196">
        <f>BG188*'DATA - Awards Matrices'!$I$10</f>
        <v>0</v>
      </c>
      <c r="BH193" s="1196">
        <f>BH188*'DATA - Awards Matrices'!$J$10</f>
        <v>0</v>
      </c>
      <c r="BI193" s="1197">
        <f>BI188*'DATA - Awards Matrices'!$K$10</f>
        <v>0</v>
      </c>
      <c r="BJ193" s="1198"/>
      <c r="BK193" s="1210"/>
      <c r="BL193" s="1210"/>
      <c r="BM193" s="1210"/>
      <c r="BN193" s="1210"/>
      <c r="BO193" s="1331"/>
      <c r="BP193" s="1331"/>
      <c r="BQ193" s="1331"/>
      <c r="BR193" s="1331"/>
      <c r="BS193" s="1331"/>
      <c r="BT193" s="1331"/>
      <c r="BU193" s="1332"/>
      <c r="BV193" s="1332"/>
      <c r="BW193" s="1332"/>
      <c r="BX193" s="1332"/>
      <c r="BY193" s="436"/>
      <c r="BZ193" s="436"/>
      <c r="CA193" s="436"/>
    </row>
    <row r="194" spans="1:79">
      <c r="A194" s="1488"/>
      <c r="B194" s="1266" t="s">
        <v>71</v>
      </c>
      <c r="C194" s="425" t="s">
        <v>91</v>
      </c>
      <c r="D194" s="12">
        <f>D189*'DATA - Awards Matrices'!$B$11</f>
        <v>0</v>
      </c>
      <c r="E194" s="12">
        <f>E189*'DATA - Awards Matrices'!$C$11</f>
        <v>576235</v>
      </c>
      <c r="F194" s="12">
        <f>F189*'DATA - Awards Matrices'!$D$11</f>
        <v>0</v>
      </c>
      <c r="G194" s="12">
        <f>G189*'DATA - Awards Matrices'!$E$11</f>
        <v>375480</v>
      </c>
      <c r="H194" s="12">
        <f>H189*'DATA - Awards Matrices'!$F$11</f>
        <v>0</v>
      </c>
      <c r="I194" s="12">
        <f>I189*'DATA - Awards Matrices'!$G$11</f>
        <v>0</v>
      </c>
      <c r="J194" s="12">
        <f>J189*'DATA - Awards Matrices'!$H$11</f>
        <v>0</v>
      </c>
      <c r="K194" s="12">
        <f>K189*'DATA - Awards Matrices'!$I$11</f>
        <v>0</v>
      </c>
      <c r="L194" s="12">
        <f>L189*'DATA - Awards Matrices'!$J$11</f>
        <v>0</v>
      </c>
      <c r="M194" s="331">
        <f>M189*'DATA - Awards Matrices'!$K$11</f>
        <v>0</v>
      </c>
      <c r="N194" s="12"/>
      <c r="O194" s="12"/>
      <c r="P194" s="330">
        <f>P189*'DATA - Awards Matrices'!$B$11</f>
        <v>0</v>
      </c>
      <c r="Q194" s="12">
        <f>Q189*'DATA - Awards Matrices'!$C$11</f>
        <v>387649</v>
      </c>
      <c r="R194" s="12">
        <f>R189*'DATA - Awards Matrices'!$D$11</f>
        <v>0</v>
      </c>
      <c r="S194" s="12">
        <f>S189*'DATA - Awards Matrices'!$E$11</f>
        <v>417200</v>
      </c>
      <c r="T194" s="12">
        <f>T189*'DATA - Awards Matrices'!$F$11</f>
        <v>0</v>
      </c>
      <c r="U194" s="12">
        <f>U189*'DATA - Awards Matrices'!$G$11</f>
        <v>0</v>
      </c>
      <c r="V194" s="12">
        <f>V189*'DATA - Awards Matrices'!$H$11</f>
        <v>0</v>
      </c>
      <c r="W194" s="12">
        <f>W189*'DATA - Awards Matrices'!$I$11</f>
        <v>0</v>
      </c>
      <c r="X194" s="12">
        <f>X189*'DATA - Awards Matrices'!$J$11</f>
        <v>0</v>
      </c>
      <c r="Y194" s="331">
        <f>Y189*'DATA - Awards Matrices'!$K$11</f>
        <v>0</v>
      </c>
      <c r="Z194" s="12"/>
      <c r="AA194" s="12"/>
      <c r="AB194" s="330">
        <f>AB189*'DATA - Awards Matrices'!$B$11</f>
        <v>0</v>
      </c>
      <c r="AC194" s="12">
        <f>AC189*'DATA - Awards Matrices'!$C$11</f>
        <v>261925</v>
      </c>
      <c r="AD194" s="12">
        <f>AD189*'DATA - Awards Matrices'!$D$11</f>
        <v>0</v>
      </c>
      <c r="AE194" s="12">
        <f>AE189*'DATA - Awards Matrices'!$E$11</f>
        <v>292040</v>
      </c>
      <c r="AF194" s="12">
        <f>AF189*'DATA - Awards Matrices'!$F$11</f>
        <v>0</v>
      </c>
      <c r="AG194" s="12">
        <f>AG189*'DATA - Awards Matrices'!$G$11</f>
        <v>0</v>
      </c>
      <c r="AH194" s="12">
        <f>AH189*'DATA - Awards Matrices'!$H$11</f>
        <v>0</v>
      </c>
      <c r="AI194" s="12">
        <f>AI189*'DATA - Awards Matrices'!$I$11</f>
        <v>0</v>
      </c>
      <c r="AJ194" s="12">
        <f>AJ189*'DATA - Awards Matrices'!$J$11</f>
        <v>0</v>
      </c>
      <c r="AK194" s="331">
        <f>AK189*'DATA - Awards Matrices'!$K$11</f>
        <v>0</v>
      </c>
      <c r="AL194" s="12"/>
      <c r="AM194" s="12"/>
      <c r="AN194" s="1078">
        <f>AN189*'DATA - Awards Matrices'!$B$11</f>
        <v>0</v>
      </c>
      <c r="AO194" s="1079">
        <f>AO189*'DATA - Awards Matrices'!$C$11</f>
        <v>178109</v>
      </c>
      <c r="AP194" s="1079">
        <f>AP189*'DATA - Awards Matrices'!$D$11</f>
        <v>0</v>
      </c>
      <c r="AQ194" s="1079">
        <f>AQ189*'DATA - Awards Matrices'!$E$11</f>
        <v>396340</v>
      </c>
      <c r="AR194" s="1079">
        <f>AR189*'DATA - Awards Matrices'!$F$11</f>
        <v>0</v>
      </c>
      <c r="AS194" s="1079">
        <f>AS189*'DATA - Awards Matrices'!$G$11</f>
        <v>0</v>
      </c>
      <c r="AT194" s="1079">
        <f>AT189*'DATA - Awards Matrices'!$H$11</f>
        <v>0</v>
      </c>
      <c r="AU194" s="1079">
        <f>AU189*'DATA - Awards Matrices'!$I$11</f>
        <v>0</v>
      </c>
      <c r="AV194" s="1079">
        <f>AV189*'DATA - Awards Matrices'!$J$11</f>
        <v>0</v>
      </c>
      <c r="AW194" s="1080">
        <f>AW189*'DATA - Awards Matrices'!$K$11</f>
        <v>0</v>
      </c>
      <c r="AX194" s="1081"/>
      <c r="AZ194" s="1195">
        <f>AZ189*'DATA - Awards Matrices'!$B$11</f>
        <v>0</v>
      </c>
      <c r="BA194" s="1196">
        <f>BA189*'DATA - Awards Matrices'!$C$11</f>
        <v>261925</v>
      </c>
      <c r="BB194" s="1196">
        <f>BB189*'DATA - Awards Matrices'!$D$11</f>
        <v>0</v>
      </c>
      <c r="BC194" s="1196">
        <f>BC189*'DATA - Awards Matrices'!$E$11</f>
        <v>438060</v>
      </c>
      <c r="BD194" s="1196">
        <f>BD189*'DATA - Awards Matrices'!$F$11</f>
        <v>0</v>
      </c>
      <c r="BE194" s="1196">
        <f>BE189*'DATA - Awards Matrices'!$G$11</f>
        <v>0</v>
      </c>
      <c r="BF194" s="1196">
        <f>BF189*'DATA - Awards Matrices'!$H$11</f>
        <v>0</v>
      </c>
      <c r="BG194" s="1196">
        <f>BG189*'DATA - Awards Matrices'!$I$11</f>
        <v>0</v>
      </c>
      <c r="BH194" s="1196">
        <f>BH189*'DATA - Awards Matrices'!$J$11</f>
        <v>0</v>
      </c>
      <c r="BI194" s="1197">
        <f>BI189*'DATA - Awards Matrices'!$K$11</f>
        <v>0</v>
      </c>
      <c r="BJ194" s="1198"/>
      <c r="BK194" s="1210"/>
      <c r="BL194" s="1210"/>
      <c r="BM194" s="1210"/>
      <c r="BN194" s="1210"/>
      <c r="BO194" s="1331"/>
      <c r="BP194" s="1331"/>
      <c r="BQ194" s="1331"/>
      <c r="BR194" s="1331"/>
      <c r="BS194" s="1331"/>
      <c r="BT194" s="1331"/>
      <c r="BU194" s="1332"/>
      <c r="BV194" s="1332"/>
      <c r="BW194" s="1332"/>
      <c r="BX194" s="1332"/>
      <c r="BY194" s="436"/>
      <c r="BZ194" s="436"/>
      <c r="CA194" s="436"/>
    </row>
    <row r="195" spans="1:79" ht="16" thickBot="1">
      <c r="A195" s="1489"/>
      <c r="B195" s="413" t="s">
        <v>71</v>
      </c>
      <c r="C195" s="426" t="s">
        <v>90</v>
      </c>
      <c r="D195" s="12">
        <f>D190*'DATA - Awards Matrices'!$B$12</f>
        <v>711892</v>
      </c>
      <c r="E195" s="12">
        <f>E190*'DATA - Awards Matrices'!$C$12</f>
        <v>1105488</v>
      </c>
      <c r="F195" s="12">
        <f>F190*'DATA - Awards Matrices'!$D$12</f>
        <v>0</v>
      </c>
      <c r="G195" s="12">
        <f>G190*'DATA - Awards Matrices'!$E$12</f>
        <v>1864770</v>
      </c>
      <c r="H195" s="12">
        <f>H190*'DATA - Awards Matrices'!$F$12</f>
        <v>0</v>
      </c>
      <c r="I195" s="12">
        <f>I190*'DATA - Awards Matrices'!$G$12</f>
        <v>0</v>
      </c>
      <c r="J195" s="12">
        <f>J190*'DATA - Awards Matrices'!$H$12</f>
        <v>0</v>
      </c>
      <c r="K195" s="12">
        <f>K190*'DATA - Awards Matrices'!$I$12</f>
        <v>0</v>
      </c>
      <c r="L195" s="12">
        <f>L190*'DATA - Awards Matrices'!$J$12</f>
        <v>0</v>
      </c>
      <c r="M195" s="331">
        <f>M190*'DATA - Awards Matrices'!$K$12</f>
        <v>0</v>
      </c>
      <c r="N195" s="12" t="s">
        <v>277</v>
      </c>
      <c r="O195" s="12"/>
      <c r="P195" s="330">
        <f>P190*'DATA - Awards Matrices'!$B$12</f>
        <v>1350501</v>
      </c>
      <c r="Q195" s="12">
        <f>Q190*'DATA - Awards Matrices'!$C$12</f>
        <v>844470</v>
      </c>
      <c r="R195" s="12">
        <f>R190*'DATA - Awards Matrices'!$D$12</f>
        <v>0</v>
      </c>
      <c r="S195" s="12">
        <f>S190*'DATA - Awards Matrices'!$E$12</f>
        <v>2995860</v>
      </c>
      <c r="T195" s="12">
        <f>T190*'DATA - Awards Matrices'!$F$12</f>
        <v>0</v>
      </c>
      <c r="U195" s="12">
        <f>U190*'DATA - Awards Matrices'!$G$12</f>
        <v>0</v>
      </c>
      <c r="V195" s="12">
        <f>V190*'DATA - Awards Matrices'!$H$12</f>
        <v>0</v>
      </c>
      <c r="W195" s="12">
        <f>W190*'DATA - Awards Matrices'!$I$12</f>
        <v>0</v>
      </c>
      <c r="X195" s="12">
        <f>X190*'DATA - Awards Matrices'!$J$12</f>
        <v>0</v>
      </c>
      <c r="Y195" s="331">
        <f>Y190*'DATA - Awards Matrices'!$K$12</f>
        <v>0</v>
      </c>
      <c r="Z195" s="12" t="s">
        <v>277</v>
      </c>
      <c r="AA195" s="12"/>
      <c r="AB195" s="330">
        <f>AB190*'DATA - Awards Matrices'!$B$12</f>
        <v>1120183</v>
      </c>
      <c r="AC195" s="12">
        <f>AC190*'DATA - Awards Matrices'!$C$12</f>
        <v>1704294</v>
      </c>
      <c r="AD195" s="12">
        <f>AD190*'DATA - Awards Matrices'!$D$12</f>
        <v>0</v>
      </c>
      <c r="AE195" s="12">
        <f>AE190*'DATA - Awards Matrices'!$E$12</f>
        <v>2139900</v>
      </c>
      <c r="AF195" s="12">
        <f>AF190*'DATA - Awards Matrices'!$F$12</f>
        <v>0</v>
      </c>
      <c r="AG195" s="12">
        <f>AG190*'DATA - Awards Matrices'!$G$12</f>
        <v>0</v>
      </c>
      <c r="AH195" s="12">
        <f>AH190*'DATA - Awards Matrices'!$H$12</f>
        <v>0</v>
      </c>
      <c r="AI195" s="12">
        <f>AI190*'DATA - Awards Matrices'!$I$12</f>
        <v>0</v>
      </c>
      <c r="AJ195" s="12">
        <f>AJ190*'DATA - Awards Matrices'!$J$12</f>
        <v>0</v>
      </c>
      <c r="AK195" s="331">
        <f>AK190*'DATA - Awards Matrices'!$K$12</f>
        <v>0</v>
      </c>
      <c r="AL195" s="12" t="s">
        <v>277</v>
      </c>
      <c r="AM195" s="12"/>
      <c r="AN195" s="1078">
        <f>AN190*'DATA - Awards Matrices'!$B$12</f>
        <v>670016</v>
      </c>
      <c r="AO195" s="1079">
        <f>AO190*'DATA - Awards Matrices'!$C$12</f>
        <v>2871198</v>
      </c>
      <c r="AP195" s="1079">
        <f>AP190*'DATA - Awards Matrices'!$D$12</f>
        <v>0</v>
      </c>
      <c r="AQ195" s="1079">
        <f>AQ190*'DATA - Awards Matrices'!$E$12</f>
        <v>2751300</v>
      </c>
      <c r="AR195" s="1079">
        <f>AR190*'DATA - Awards Matrices'!$F$12</f>
        <v>0</v>
      </c>
      <c r="AS195" s="1079">
        <f>AS190*'DATA - Awards Matrices'!$G$12</f>
        <v>0</v>
      </c>
      <c r="AT195" s="1079">
        <f>AT190*'DATA - Awards Matrices'!$H$12</f>
        <v>0</v>
      </c>
      <c r="AU195" s="1079">
        <f>AU190*'DATA - Awards Matrices'!$I$12</f>
        <v>0</v>
      </c>
      <c r="AV195" s="1079">
        <f>AV190*'DATA - Awards Matrices'!$J$12</f>
        <v>0</v>
      </c>
      <c r="AW195" s="1080">
        <f>AW190*'DATA - Awards Matrices'!$K$12</f>
        <v>0</v>
      </c>
      <c r="AX195" s="1081" t="s">
        <v>277</v>
      </c>
      <c r="AZ195" s="1195">
        <f>AZ190*'DATA - Awards Matrices'!$B$12</f>
        <v>2365994</v>
      </c>
      <c r="BA195" s="1196">
        <f>BA190*'DATA - Awards Matrices'!$C$12</f>
        <v>537390</v>
      </c>
      <c r="BB195" s="1196">
        <f>BB190*'DATA - Awards Matrices'!$D$12</f>
        <v>0</v>
      </c>
      <c r="BC195" s="1196">
        <f>BC190*'DATA - Awards Matrices'!$E$12</f>
        <v>1864770</v>
      </c>
      <c r="BD195" s="1196">
        <f>BD190*'DATA - Awards Matrices'!$F$12</f>
        <v>0</v>
      </c>
      <c r="BE195" s="1196">
        <f>BE190*'DATA - Awards Matrices'!$G$12</f>
        <v>0</v>
      </c>
      <c r="BF195" s="1196">
        <f>BF190*'DATA - Awards Matrices'!$H$12</f>
        <v>0</v>
      </c>
      <c r="BG195" s="1196">
        <f>BG190*'DATA - Awards Matrices'!$I$12</f>
        <v>0</v>
      </c>
      <c r="BH195" s="1196">
        <f>BH190*'DATA - Awards Matrices'!$J$12</f>
        <v>0</v>
      </c>
      <c r="BI195" s="1197">
        <f>BI190*'DATA - Awards Matrices'!$K$12</f>
        <v>0</v>
      </c>
      <c r="BJ195" s="1198" t="s">
        <v>277</v>
      </c>
      <c r="BK195" s="1210"/>
      <c r="BL195" s="1210"/>
      <c r="BM195" s="1210"/>
      <c r="BN195" s="1210"/>
      <c r="BO195" s="1331"/>
      <c r="BP195" s="1331"/>
      <c r="BQ195" s="1331"/>
      <c r="BR195" s="1331"/>
      <c r="BS195" s="1331"/>
      <c r="BT195" s="1331"/>
      <c r="BU195" s="1332"/>
      <c r="BV195" s="1332"/>
      <c r="BW195" s="1332"/>
      <c r="BX195" s="1332"/>
      <c r="BY195" s="436"/>
      <c r="BZ195" s="436"/>
      <c r="CA195" s="436"/>
    </row>
    <row r="196" spans="1:79" ht="33" thickBot="1">
      <c r="A196" s="455" t="s">
        <v>272</v>
      </c>
      <c r="B196" s="413" t="str">
        <f>B190</f>
        <v>CCC</v>
      </c>
      <c r="C196" s="414"/>
      <c r="D196" s="334">
        <f t="shared" ref="D196:M196" si="186">SUM(D193:D195)</f>
        <v>825742</v>
      </c>
      <c r="E196" s="335">
        <f t="shared" si="186"/>
        <v>1732543</v>
      </c>
      <c r="F196" s="335">
        <f t="shared" si="186"/>
        <v>0</v>
      </c>
      <c r="G196" s="335">
        <f t="shared" si="186"/>
        <v>4394045</v>
      </c>
      <c r="H196" s="335">
        <f t="shared" si="186"/>
        <v>0</v>
      </c>
      <c r="I196" s="335">
        <f t="shared" si="186"/>
        <v>0</v>
      </c>
      <c r="J196" s="335">
        <f t="shared" si="186"/>
        <v>0</v>
      </c>
      <c r="K196" s="335">
        <f t="shared" si="186"/>
        <v>0</v>
      </c>
      <c r="L196" s="335">
        <f t="shared" si="186"/>
        <v>0</v>
      </c>
      <c r="M196" s="336">
        <f t="shared" si="186"/>
        <v>0</v>
      </c>
      <c r="N196" s="415">
        <f>SUM(D196:M196)/'DATA - Awards Matrices'!$L$17</f>
        <v>1721.6834649959139</v>
      </c>
      <c r="O196" s="415"/>
      <c r="P196" s="334">
        <f t="shared" ref="P196:Y196" si="187">SUM(P193:P195)</f>
        <v>1484151</v>
      </c>
      <c r="Q196" s="335">
        <f t="shared" si="187"/>
        <v>1232119</v>
      </c>
      <c r="R196" s="335">
        <f t="shared" si="187"/>
        <v>0</v>
      </c>
      <c r="S196" s="335">
        <f t="shared" si="187"/>
        <v>6448610</v>
      </c>
      <c r="T196" s="335">
        <f t="shared" si="187"/>
        <v>0</v>
      </c>
      <c r="U196" s="335">
        <f t="shared" si="187"/>
        <v>0</v>
      </c>
      <c r="V196" s="335">
        <f t="shared" si="187"/>
        <v>0</v>
      </c>
      <c r="W196" s="335">
        <f t="shared" si="187"/>
        <v>0</v>
      </c>
      <c r="X196" s="335">
        <f t="shared" si="187"/>
        <v>0</v>
      </c>
      <c r="Y196" s="336">
        <f t="shared" si="187"/>
        <v>0</v>
      </c>
      <c r="Z196" s="415">
        <f>SUM(P196:Y196)/'DATA - Awards Matrices'!$L$17</f>
        <v>2269.6020405636314</v>
      </c>
      <c r="AA196" s="415"/>
      <c r="AB196" s="334">
        <f t="shared" ref="AB196:AK196" si="188">SUM(AB193:AB195)</f>
        <v>1199383</v>
      </c>
      <c r="AC196" s="335">
        <f t="shared" si="188"/>
        <v>1966219</v>
      </c>
      <c r="AD196" s="335">
        <f t="shared" si="188"/>
        <v>0</v>
      </c>
      <c r="AE196" s="335">
        <f t="shared" si="188"/>
        <v>4759195</v>
      </c>
      <c r="AF196" s="335">
        <f t="shared" si="188"/>
        <v>0</v>
      </c>
      <c r="AG196" s="335">
        <f t="shared" si="188"/>
        <v>0</v>
      </c>
      <c r="AH196" s="335">
        <f t="shared" si="188"/>
        <v>0</v>
      </c>
      <c r="AI196" s="335">
        <f t="shared" si="188"/>
        <v>0</v>
      </c>
      <c r="AJ196" s="335">
        <f t="shared" si="188"/>
        <v>0</v>
      </c>
      <c r="AK196" s="336">
        <f t="shared" si="188"/>
        <v>0</v>
      </c>
      <c r="AL196" s="415">
        <f>SUM(AB196:AK196)/'DATA - Awards Matrices'!$L$17</f>
        <v>1962.5063767613483</v>
      </c>
      <c r="AM196" s="415"/>
      <c r="AN196" s="1085">
        <f t="shared" ref="AN196:AW196" si="189">SUM(AN193:AN195)</f>
        <v>759116</v>
      </c>
      <c r="AO196" s="1086">
        <f t="shared" si="189"/>
        <v>3063827</v>
      </c>
      <c r="AP196" s="1086">
        <f t="shared" si="189"/>
        <v>0</v>
      </c>
      <c r="AQ196" s="1086">
        <f t="shared" si="189"/>
        <v>5070155</v>
      </c>
      <c r="AR196" s="1086">
        <f t="shared" si="189"/>
        <v>0</v>
      </c>
      <c r="AS196" s="1086">
        <f t="shared" si="189"/>
        <v>0</v>
      </c>
      <c r="AT196" s="1086">
        <f t="shared" si="189"/>
        <v>0</v>
      </c>
      <c r="AU196" s="1086">
        <f t="shared" si="189"/>
        <v>0</v>
      </c>
      <c r="AV196" s="1086">
        <f t="shared" si="189"/>
        <v>0</v>
      </c>
      <c r="AW196" s="1087">
        <f t="shared" si="189"/>
        <v>0</v>
      </c>
      <c r="AX196" s="1088">
        <f>SUM(AN196:AW196)/'DATA - Awards Matrices'!$L$17</f>
        <v>2202.2976152150763</v>
      </c>
      <c r="AZ196" s="1202">
        <f t="shared" ref="AZ196:BI196" si="190">SUM(AZ193:AZ195)</f>
        <v>2405594</v>
      </c>
      <c r="BA196" s="1203">
        <f t="shared" si="190"/>
        <v>828355</v>
      </c>
      <c r="BB196" s="1203">
        <f t="shared" si="190"/>
        <v>0</v>
      </c>
      <c r="BC196" s="1203">
        <f t="shared" si="190"/>
        <v>4355440</v>
      </c>
      <c r="BD196" s="1203">
        <f t="shared" si="190"/>
        <v>0</v>
      </c>
      <c r="BE196" s="1203">
        <f t="shared" si="190"/>
        <v>0</v>
      </c>
      <c r="BF196" s="1203">
        <f t="shared" si="190"/>
        <v>0</v>
      </c>
      <c r="BG196" s="1203">
        <f t="shared" si="190"/>
        <v>0</v>
      </c>
      <c r="BH196" s="1203">
        <f t="shared" si="190"/>
        <v>0</v>
      </c>
      <c r="BI196" s="1204">
        <f t="shared" si="190"/>
        <v>0</v>
      </c>
      <c r="BJ196" s="1205">
        <f>SUM(AZ196:BI196)/'DATA - Awards Matrices'!$L$17</f>
        <v>1879.4455313142321</v>
      </c>
      <c r="BK196" s="1210"/>
      <c r="BL196" s="1210"/>
      <c r="BM196" s="1210"/>
      <c r="BN196" s="1210"/>
      <c r="BO196" s="1329">
        <f>SUM(P196:Y196)</f>
        <v>9164880</v>
      </c>
      <c r="BP196" s="1329">
        <f>SUM(AB196:AK196)</f>
        <v>7924797</v>
      </c>
      <c r="BQ196" s="1330">
        <f>SUM(AN196:AW196)</f>
        <v>8893098</v>
      </c>
      <c r="BR196" s="1329">
        <f>SUM(AZ196:BI196)</f>
        <v>7589389</v>
      </c>
      <c r="BS196" s="1329">
        <f>AVERAGE(BO196:BQ196)</f>
        <v>8660925</v>
      </c>
      <c r="BT196" s="1330">
        <f>AVERAGE(BP196:BR196)</f>
        <v>8135761.333333333</v>
      </c>
      <c r="BU196" s="1332"/>
      <c r="BV196" s="1332"/>
      <c r="BW196" s="1332"/>
      <c r="BX196" s="1332"/>
      <c r="BY196" s="436"/>
      <c r="BZ196" s="436"/>
      <c r="CA196" s="436"/>
    </row>
    <row r="197" spans="1:79" ht="46.5" customHeight="1" thickBot="1">
      <c r="A197" s="428"/>
      <c r="B197" s="429"/>
      <c r="C197" s="430"/>
      <c r="D197" s="431"/>
      <c r="E197" s="432"/>
      <c r="F197" s="432"/>
      <c r="G197" s="432"/>
      <c r="H197" s="432"/>
      <c r="I197" s="432"/>
      <c r="J197" s="432"/>
      <c r="K197" s="432"/>
      <c r="L197" s="432"/>
      <c r="M197" s="433"/>
      <c r="N197" s="434"/>
      <c r="O197" s="434"/>
      <c r="P197" s="431"/>
      <c r="Q197" s="432"/>
      <c r="R197" s="432"/>
      <c r="S197" s="432"/>
      <c r="T197" s="432"/>
      <c r="U197" s="432"/>
      <c r="V197" s="432"/>
      <c r="W197" s="432"/>
      <c r="X197" s="432"/>
      <c r="Y197" s="433"/>
      <c r="Z197" s="434"/>
      <c r="AA197" s="434"/>
      <c r="AB197" s="431"/>
      <c r="AC197" s="432"/>
      <c r="AD197" s="432"/>
      <c r="AE197" s="432"/>
      <c r="AF197" s="432"/>
      <c r="AG197" s="432"/>
      <c r="AH197" s="432"/>
      <c r="AI197" s="432"/>
      <c r="AJ197" s="432"/>
      <c r="AK197" s="433"/>
      <c r="AL197" s="434"/>
      <c r="AM197" s="434"/>
      <c r="AN197" s="1089"/>
      <c r="AO197" s="1090"/>
      <c r="AP197" s="1090"/>
      <c r="AQ197" s="1090"/>
      <c r="AR197" s="1090"/>
      <c r="AS197" s="1090"/>
      <c r="AT197" s="1090"/>
      <c r="AU197" s="1090"/>
      <c r="AV197" s="1090"/>
      <c r="AW197" s="1091"/>
      <c r="AX197" s="1092"/>
      <c r="AZ197" s="1206"/>
      <c r="BA197" s="1207"/>
      <c r="BB197" s="1207"/>
      <c r="BC197" s="1207"/>
      <c r="BD197" s="1207"/>
      <c r="BE197" s="1207"/>
      <c r="BF197" s="1207"/>
      <c r="BG197" s="1207"/>
      <c r="BH197" s="1207"/>
      <c r="BI197" s="1208"/>
      <c r="BJ197" s="1209"/>
      <c r="BK197" s="1210"/>
      <c r="BL197" s="1210"/>
      <c r="BM197" s="1210"/>
      <c r="BN197" s="1210"/>
      <c r="BO197" s="1331"/>
      <c r="BP197" s="1331"/>
      <c r="BQ197" s="1331"/>
      <c r="BR197" s="1331"/>
      <c r="BS197" s="1331"/>
      <c r="BT197" s="1331"/>
      <c r="BU197" s="1332"/>
      <c r="BV197" s="1332"/>
      <c r="BW197" s="1332"/>
      <c r="BX197" s="1332"/>
      <c r="BY197" s="436"/>
      <c r="BZ197" s="436"/>
      <c r="CA197" s="436"/>
    </row>
    <row r="198" spans="1:79" ht="15" customHeight="1">
      <c r="A198" s="1487" t="s">
        <v>270</v>
      </c>
      <c r="B198" s="274" t="str">
        <f>'RAW DATA-Awards'!B64</f>
        <v>LCC</v>
      </c>
      <c r="C198" s="424" t="str">
        <f>'RAW DATA-Awards'!C64</f>
        <v>1</v>
      </c>
      <c r="D198" s="407">
        <f>'RAW DATA-Awards'!D64</f>
        <v>0</v>
      </c>
      <c r="E198" s="408">
        <f>'RAW DATA-Awards'!E64</f>
        <v>22</v>
      </c>
      <c r="F198" s="408">
        <f>'RAW DATA-Awards'!F64</f>
        <v>0</v>
      </c>
      <c r="G198" s="408">
        <f>'RAW DATA-Awards'!G64</f>
        <v>44</v>
      </c>
      <c r="H198" s="408">
        <f>'RAW DATA-Awards'!H64</f>
        <v>0</v>
      </c>
      <c r="I198" s="408">
        <f>'RAW DATA-Awards'!I64</f>
        <v>0</v>
      </c>
      <c r="J198" s="408">
        <f>'RAW DATA-Awards'!J64</f>
        <v>0</v>
      </c>
      <c r="K198" s="408">
        <f>'RAW DATA-Awards'!K64</f>
        <v>0</v>
      </c>
      <c r="L198" s="408">
        <f>'RAW DATA-Awards'!L64</f>
        <v>0</v>
      </c>
      <c r="M198" s="409">
        <f>'RAW DATA-Awards'!M64</f>
        <v>0</v>
      </c>
      <c r="N198" s="408"/>
      <c r="O198" s="408"/>
      <c r="P198" s="407">
        <f>'RAW DATA-Awards'!N64</f>
        <v>0</v>
      </c>
      <c r="Q198" s="408">
        <f>'RAW DATA-Awards'!O64</f>
        <v>24</v>
      </c>
      <c r="R198" s="408">
        <f>'RAW DATA-Awards'!P64</f>
        <v>0</v>
      </c>
      <c r="S198" s="408">
        <f>'RAW DATA-Awards'!Q64</f>
        <v>54</v>
      </c>
      <c r="T198" s="408">
        <f>'RAW DATA-Awards'!R64</f>
        <v>0</v>
      </c>
      <c r="U198" s="408">
        <f>'RAW DATA-Awards'!S64</f>
        <v>0</v>
      </c>
      <c r="V198" s="408">
        <f>'RAW DATA-Awards'!T64</f>
        <v>0</v>
      </c>
      <c r="W198" s="408">
        <f>'RAW DATA-Awards'!U64</f>
        <v>0</v>
      </c>
      <c r="X198" s="408">
        <f>'RAW DATA-Awards'!V64</f>
        <v>0</v>
      </c>
      <c r="Y198" s="409">
        <f>'RAW DATA-Awards'!W64</f>
        <v>0</v>
      </c>
      <c r="Z198" s="408"/>
      <c r="AA198" s="408"/>
      <c r="AB198" s="407">
        <f>'RAW DATA-Awards'!X64</f>
        <v>0</v>
      </c>
      <c r="AC198" s="408">
        <f>'RAW DATA-Awards'!Y64</f>
        <v>16</v>
      </c>
      <c r="AD198" s="408">
        <f>'RAW DATA-Awards'!Z64</f>
        <v>0</v>
      </c>
      <c r="AE198" s="408">
        <f>'RAW DATA-Awards'!AA64</f>
        <v>43</v>
      </c>
      <c r="AF198" s="408">
        <f>'RAW DATA-Awards'!AB64</f>
        <v>0</v>
      </c>
      <c r="AG198" s="408">
        <f>'RAW DATA-Awards'!AC64</f>
        <v>0</v>
      </c>
      <c r="AH198" s="408">
        <f>'RAW DATA-Awards'!AD64</f>
        <v>0</v>
      </c>
      <c r="AI198" s="408">
        <f>'RAW DATA-Awards'!AE64</f>
        <v>0</v>
      </c>
      <c r="AJ198" s="408">
        <f>'RAW DATA-Awards'!AF64</f>
        <v>0</v>
      </c>
      <c r="AK198" s="409">
        <f>'RAW DATA-Awards'!AG64</f>
        <v>0</v>
      </c>
      <c r="AL198" s="408"/>
      <c r="AM198" s="408"/>
      <c r="AN198" s="1074">
        <f>'RAW DATA-Awards'!AH64</f>
        <v>0</v>
      </c>
      <c r="AO198" s="1075">
        <f>'RAW DATA-Awards'!AI64</f>
        <v>9</v>
      </c>
      <c r="AP198" s="1075">
        <f>'RAW DATA-Awards'!AJ64</f>
        <v>0</v>
      </c>
      <c r="AQ198" s="1075">
        <f>'RAW DATA-Awards'!AK64</f>
        <v>26</v>
      </c>
      <c r="AR198" s="1075">
        <f>'RAW DATA-Awards'!AL64</f>
        <v>0</v>
      </c>
      <c r="AS198" s="1075">
        <f>'RAW DATA-Awards'!AM64</f>
        <v>0</v>
      </c>
      <c r="AT198" s="1075">
        <f>'RAW DATA-Awards'!AN64</f>
        <v>0</v>
      </c>
      <c r="AU198" s="1075">
        <f>'RAW DATA-Awards'!AO64</f>
        <v>0</v>
      </c>
      <c r="AV198" s="1075">
        <f>'RAW DATA-Awards'!AP64</f>
        <v>0</v>
      </c>
      <c r="AW198" s="1076">
        <f>'RAW DATA-Awards'!AQ64</f>
        <v>0</v>
      </c>
      <c r="AX198" s="1077"/>
      <c r="AZ198" s="1191">
        <f>'RAW DATA-Awards'!AR64</f>
        <v>0</v>
      </c>
      <c r="BA198" s="1192">
        <f>'RAW DATA-Awards'!AS64</f>
        <v>6</v>
      </c>
      <c r="BB198" s="1192">
        <f>'RAW DATA-Awards'!AT64</f>
        <v>0</v>
      </c>
      <c r="BC198" s="1192">
        <f>'RAW DATA-Awards'!AU64</f>
        <v>41</v>
      </c>
      <c r="BD198" s="1192">
        <f>'RAW DATA-Awards'!AV64</f>
        <v>0</v>
      </c>
      <c r="BE198" s="1192">
        <f>'RAW DATA-Awards'!AW64</f>
        <v>0</v>
      </c>
      <c r="BF198" s="1192">
        <f>'RAW DATA-Awards'!AX64</f>
        <v>0</v>
      </c>
      <c r="BG198" s="1192">
        <f>'RAW DATA-Awards'!AY64</f>
        <v>0</v>
      </c>
      <c r="BH198" s="1192">
        <f>'RAW DATA-Awards'!AZ64</f>
        <v>0</v>
      </c>
      <c r="BI198" s="1193">
        <f>'RAW DATA-Awards'!BA64</f>
        <v>0</v>
      </c>
      <c r="BJ198" s="1194"/>
      <c r="BK198" s="1210"/>
      <c r="BL198" s="1210"/>
      <c r="BM198" s="1210"/>
      <c r="BN198" s="1210"/>
      <c r="BO198" s="1328">
        <f>AZ198*'DATA - Awards Matrices'!B$10</f>
        <v>0</v>
      </c>
      <c r="BP198" s="1328">
        <f>BA198*'DATA - Awards Matrices'!C$10</f>
        <v>43560</v>
      </c>
      <c r="BQ198" s="1328">
        <f>BB198*'DATA - Awards Matrices'!D$10</f>
        <v>0</v>
      </c>
      <c r="BR198" s="1328">
        <f>BC198*'DATA - Awards Matrices'!E$10</f>
        <v>592655</v>
      </c>
      <c r="BS198" s="1328">
        <f>BD198*'DATA - Awards Matrices'!F$10</f>
        <v>0</v>
      </c>
      <c r="BT198" s="1328">
        <f>BE198*'DATA - Awards Matrices'!G$10</f>
        <v>0</v>
      </c>
      <c r="BU198" s="1328">
        <f>BF198*'DATA - Awards Matrices'!H$10</f>
        <v>0</v>
      </c>
      <c r="BV198" s="1328">
        <f>BG198*'DATA - Awards Matrices'!I$10</f>
        <v>0</v>
      </c>
      <c r="BW198" s="1328">
        <f>BH198*'DATA - Awards Matrices'!J$10</f>
        <v>0</v>
      </c>
      <c r="BX198" s="1328">
        <f>BI198*'DATA - Awards Matrices'!K$10</f>
        <v>0</v>
      </c>
      <c r="BY198" s="436"/>
      <c r="BZ198" s="436"/>
      <c r="CA198" s="436"/>
    </row>
    <row r="199" spans="1:79">
      <c r="A199" s="1488"/>
      <c r="B199" s="1266" t="str">
        <f>'RAW DATA-Awards'!B65</f>
        <v>LCC</v>
      </c>
      <c r="C199" s="425" t="str">
        <f>'RAW DATA-Awards'!C65</f>
        <v>2</v>
      </c>
      <c r="D199" s="330">
        <f>'RAW DATA-Awards'!D65</f>
        <v>0</v>
      </c>
      <c r="E199" s="12">
        <f>'RAW DATA-Awards'!E65</f>
        <v>12</v>
      </c>
      <c r="F199" s="12">
        <f>'RAW DATA-Awards'!F65</f>
        <v>5</v>
      </c>
      <c r="G199" s="12">
        <f>'RAW DATA-Awards'!G65</f>
        <v>6</v>
      </c>
      <c r="H199" s="12">
        <f>'RAW DATA-Awards'!H65</f>
        <v>0</v>
      </c>
      <c r="I199" s="12">
        <f>'RAW DATA-Awards'!I65</f>
        <v>0</v>
      </c>
      <c r="J199" s="12">
        <f>'RAW DATA-Awards'!J65</f>
        <v>0</v>
      </c>
      <c r="K199" s="12">
        <f>'RAW DATA-Awards'!K65</f>
        <v>0</v>
      </c>
      <c r="L199" s="12">
        <f>'RAW DATA-Awards'!L65</f>
        <v>0</v>
      </c>
      <c r="M199" s="331">
        <f>'RAW DATA-Awards'!M65</f>
        <v>0</v>
      </c>
      <c r="N199" s="12"/>
      <c r="O199" s="12"/>
      <c r="P199" s="330">
        <f>'RAW DATA-Awards'!N65</f>
        <v>0</v>
      </c>
      <c r="Q199" s="12">
        <f>'RAW DATA-Awards'!O65</f>
        <v>9</v>
      </c>
      <c r="R199" s="12">
        <f>'RAW DATA-Awards'!P65</f>
        <v>7</v>
      </c>
      <c r="S199" s="12">
        <f>'RAW DATA-Awards'!Q65</f>
        <v>8</v>
      </c>
      <c r="T199" s="12">
        <f>'RAW DATA-Awards'!R65</f>
        <v>0</v>
      </c>
      <c r="U199" s="12">
        <f>'RAW DATA-Awards'!S65</f>
        <v>0</v>
      </c>
      <c r="V199" s="12">
        <f>'RAW DATA-Awards'!T65</f>
        <v>0</v>
      </c>
      <c r="W199" s="12">
        <f>'RAW DATA-Awards'!U65</f>
        <v>0</v>
      </c>
      <c r="X199" s="12">
        <f>'RAW DATA-Awards'!V65</f>
        <v>0</v>
      </c>
      <c r="Y199" s="331">
        <f>'RAW DATA-Awards'!W65</f>
        <v>0</v>
      </c>
      <c r="Z199" s="12"/>
      <c r="AA199" s="12"/>
      <c r="AB199" s="330">
        <f>'RAW DATA-Awards'!X65</f>
        <v>0</v>
      </c>
      <c r="AC199" s="12">
        <f>'RAW DATA-Awards'!Y65</f>
        <v>12</v>
      </c>
      <c r="AD199" s="12">
        <f>'RAW DATA-Awards'!Z65</f>
        <v>1</v>
      </c>
      <c r="AE199" s="12">
        <f>'RAW DATA-Awards'!AA65</f>
        <v>6</v>
      </c>
      <c r="AF199" s="12">
        <f>'RAW DATA-Awards'!AB65</f>
        <v>0</v>
      </c>
      <c r="AG199" s="12">
        <f>'RAW DATA-Awards'!AC65</f>
        <v>0</v>
      </c>
      <c r="AH199" s="12">
        <f>'RAW DATA-Awards'!AD65</f>
        <v>0</v>
      </c>
      <c r="AI199" s="12">
        <f>'RAW DATA-Awards'!AE65</f>
        <v>0</v>
      </c>
      <c r="AJ199" s="12">
        <f>'RAW DATA-Awards'!AF65</f>
        <v>0</v>
      </c>
      <c r="AK199" s="331">
        <f>'RAW DATA-Awards'!AG65</f>
        <v>0</v>
      </c>
      <c r="AL199" s="12"/>
      <c r="AM199" s="12"/>
      <c r="AN199" s="1078">
        <f>'RAW DATA-Awards'!AH65</f>
        <v>0</v>
      </c>
      <c r="AO199" s="1079">
        <f>'RAW DATA-Awards'!AI65</f>
        <v>6</v>
      </c>
      <c r="AP199" s="1079">
        <f>'RAW DATA-Awards'!AJ65</f>
        <v>2</v>
      </c>
      <c r="AQ199" s="1079">
        <f>'RAW DATA-Awards'!AK65</f>
        <v>4</v>
      </c>
      <c r="AR199" s="1079">
        <f>'RAW DATA-Awards'!AL65</f>
        <v>0</v>
      </c>
      <c r="AS199" s="1079">
        <f>'RAW DATA-Awards'!AM65</f>
        <v>0</v>
      </c>
      <c r="AT199" s="1079">
        <f>'RAW DATA-Awards'!AN65</f>
        <v>0</v>
      </c>
      <c r="AU199" s="1079">
        <f>'RAW DATA-Awards'!AO65</f>
        <v>0</v>
      </c>
      <c r="AV199" s="1079">
        <f>'RAW DATA-Awards'!AP65</f>
        <v>0</v>
      </c>
      <c r="AW199" s="1080">
        <f>'RAW DATA-Awards'!AQ65</f>
        <v>0</v>
      </c>
      <c r="AX199" s="1081"/>
      <c r="AZ199" s="1195">
        <f>'RAW DATA-Awards'!AR65</f>
        <v>0</v>
      </c>
      <c r="BA199" s="1196">
        <f>'RAW DATA-Awards'!AS65</f>
        <v>6</v>
      </c>
      <c r="BB199" s="1196">
        <f>'RAW DATA-Awards'!AT65</f>
        <v>4</v>
      </c>
      <c r="BC199" s="1196">
        <f>'RAW DATA-Awards'!AU65</f>
        <v>1</v>
      </c>
      <c r="BD199" s="1196">
        <f>'RAW DATA-Awards'!AV65</f>
        <v>0</v>
      </c>
      <c r="BE199" s="1196">
        <f>'RAW DATA-Awards'!AW65</f>
        <v>0</v>
      </c>
      <c r="BF199" s="1196">
        <f>'RAW DATA-Awards'!AX65</f>
        <v>0</v>
      </c>
      <c r="BG199" s="1196">
        <f>'RAW DATA-Awards'!AY65</f>
        <v>0</v>
      </c>
      <c r="BH199" s="1196">
        <f>'RAW DATA-Awards'!AZ65</f>
        <v>0</v>
      </c>
      <c r="BI199" s="1197">
        <f>'RAW DATA-Awards'!BA65</f>
        <v>0</v>
      </c>
      <c r="BJ199" s="1198"/>
      <c r="BK199" s="1210"/>
      <c r="BL199" s="1210"/>
      <c r="BM199" s="1210"/>
      <c r="BN199" s="1210"/>
      <c r="BO199" s="1328">
        <f>AZ199*'DATA - Awards Matrices'!B$11</f>
        <v>0</v>
      </c>
      <c r="BP199" s="1328">
        <f>BA199*'DATA - Awards Matrices'!C$11</f>
        <v>62862</v>
      </c>
      <c r="BQ199" s="1328">
        <f>BB199*'DATA - Awards Matrices'!D$11</f>
        <v>83440</v>
      </c>
      <c r="BR199" s="1328">
        <f>BC199*'DATA - Awards Matrices'!E$11</f>
        <v>20860</v>
      </c>
      <c r="BS199" s="1328">
        <f>BD199*'DATA - Awards Matrices'!F$11</f>
        <v>0</v>
      </c>
      <c r="BT199" s="1328">
        <f>BE199*'DATA - Awards Matrices'!G$11</f>
        <v>0</v>
      </c>
      <c r="BU199" s="1328">
        <f>BF199*'DATA - Awards Matrices'!H$11</f>
        <v>0</v>
      </c>
      <c r="BV199" s="1328">
        <f>BG199*'DATA - Awards Matrices'!I$11</f>
        <v>0</v>
      </c>
      <c r="BW199" s="1328">
        <f>BH199*'DATA - Awards Matrices'!J$11</f>
        <v>0</v>
      </c>
      <c r="BX199" s="1328">
        <f>BI199*'DATA - Awards Matrices'!K$11</f>
        <v>0</v>
      </c>
      <c r="BY199" s="436"/>
      <c r="BZ199" s="436"/>
      <c r="CA199" s="436"/>
    </row>
    <row r="200" spans="1:79" ht="16" thickBot="1">
      <c r="A200" s="1489"/>
      <c r="B200" s="413" t="str">
        <f>'RAW DATA-Awards'!B66</f>
        <v>LCC</v>
      </c>
      <c r="C200" s="426" t="str">
        <f>'RAW DATA-Awards'!C66</f>
        <v>3</v>
      </c>
      <c r="D200" s="330">
        <f>'RAW DATA-Awards'!D66</f>
        <v>0</v>
      </c>
      <c r="E200" s="12">
        <f>'RAW DATA-Awards'!E66</f>
        <v>28</v>
      </c>
      <c r="F200" s="12">
        <f>'RAW DATA-Awards'!F66</f>
        <v>0</v>
      </c>
      <c r="G200" s="12">
        <f>'RAW DATA-Awards'!G66</f>
        <v>13</v>
      </c>
      <c r="H200" s="12">
        <f>'RAW DATA-Awards'!H66</f>
        <v>0</v>
      </c>
      <c r="I200" s="12">
        <f>'RAW DATA-Awards'!I66</f>
        <v>0</v>
      </c>
      <c r="J200" s="12">
        <f>'RAW DATA-Awards'!J66</f>
        <v>0</v>
      </c>
      <c r="K200" s="12">
        <f>'RAW DATA-Awards'!K66</f>
        <v>0</v>
      </c>
      <c r="L200" s="12">
        <f>'RAW DATA-Awards'!L66</f>
        <v>0</v>
      </c>
      <c r="M200" s="331">
        <f>'RAW DATA-Awards'!M66</f>
        <v>0</v>
      </c>
      <c r="N200" s="12" t="s">
        <v>276</v>
      </c>
      <c r="O200" s="12"/>
      <c r="P200" s="330">
        <f>'RAW DATA-Awards'!N66</f>
        <v>0</v>
      </c>
      <c r="Q200" s="12">
        <f>'RAW DATA-Awards'!O66</f>
        <v>17</v>
      </c>
      <c r="R200" s="12">
        <f>'RAW DATA-Awards'!P66</f>
        <v>0</v>
      </c>
      <c r="S200" s="12">
        <f>'RAW DATA-Awards'!Q66</f>
        <v>23</v>
      </c>
      <c r="T200" s="12">
        <f>'RAW DATA-Awards'!R66</f>
        <v>0</v>
      </c>
      <c r="U200" s="12">
        <f>'RAW DATA-Awards'!S66</f>
        <v>0</v>
      </c>
      <c r="V200" s="12">
        <f>'RAW DATA-Awards'!T66</f>
        <v>0</v>
      </c>
      <c r="W200" s="12">
        <f>'RAW DATA-Awards'!U66</f>
        <v>0</v>
      </c>
      <c r="X200" s="12">
        <f>'RAW DATA-Awards'!V66</f>
        <v>0</v>
      </c>
      <c r="Y200" s="331">
        <f>'RAW DATA-Awards'!W66</f>
        <v>0</v>
      </c>
      <c r="Z200" s="12" t="s">
        <v>276</v>
      </c>
      <c r="AA200" s="12"/>
      <c r="AB200" s="330">
        <f>'RAW DATA-Awards'!X66</f>
        <v>0</v>
      </c>
      <c r="AC200" s="12">
        <f>'RAW DATA-Awards'!Y66</f>
        <v>25</v>
      </c>
      <c r="AD200" s="12">
        <f>'RAW DATA-Awards'!Z66</f>
        <v>0</v>
      </c>
      <c r="AE200" s="12">
        <f>'RAW DATA-Awards'!AA66</f>
        <v>22</v>
      </c>
      <c r="AF200" s="12">
        <f>'RAW DATA-Awards'!AB66</f>
        <v>0</v>
      </c>
      <c r="AG200" s="12">
        <f>'RAW DATA-Awards'!AC66</f>
        <v>0</v>
      </c>
      <c r="AH200" s="12">
        <f>'RAW DATA-Awards'!AD66</f>
        <v>0</v>
      </c>
      <c r="AI200" s="12">
        <f>'RAW DATA-Awards'!AE66</f>
        <v>0</v>
      </c>
      <c r="AJ200" s="12">
        <f>'RAW DATA-Awards'!AF66</f>
        <v>0</v>
      </c>
      <c r="AK200" s="331">
        <f>'RAW DATA-Awards'!AG66</f>
        <v>0</v>
      </c>
      <c r="AL200" s="12" t="s">
        <v>276</v>
      </c>
      <c r="AM200" s="12"/>
      <c r="AN200" s="1078">
        <f>'RAW DATA-Awards'!AH66</f>
        <v>0</v>
      </c>
      <c r="AO200" s="1079">
        <f>'RAW DATA-Awards'!AI66</f>
        <v>12</v>
      </c>
      <c r="AP200" s="1079">
        <f>'RAW DATA-Awards'!AJ66</f>
        <v>0</v>
      </c>
      <c r="AQ200" s="1079">
        <f>'RAW DATA-Awards'!AK66</f>
        <v>13</v>
      </c>
      <c r="AR200" s="1079">
        <f>'RAW DATA-Awards'!AL66</f>
        <v>0</v>
      </c>
      <c r="AS200" s="1079">
        <f>'RAW DATA-Awards'!AM66</f>
        <v>0</v>
      </c>
      <c r="AT200" s="1079">
        <f>'RAW DATA-Awards'!AN66</f>
        <v>0</v>
      </c>
      <c r="AU200" s="1079">
        <f>'RAW DATA-Awards'!AO66</f>
        <v>0</v>
      </c>
      <c r="AV200" s="1079">
        <f>'RAW DATA-Awards'!AP66</f>
        <v>0</v>
      </c>
      <c r="AW200" s="1080">
        <f>'RAW DATA-Awards'!AQ66</f>
        <v>0</v>
      </c>
      <c r="AX200" s="1081" t="s">
        <v>276</v>
      </c>
      <c r="AZ200" s="1195">
        <f>'RAW DATA-Awards'!AR66</f>
        <v>0</v>
      </c>
      <c r="BA200" s="1196">
        <f>'RAW DATA-Awards'!AS66</f>
        <v>13</v>
      </c>
      <c r="BB200" s="1196">
        <f>'RAW DATA-Awards'!AT66</f>
        <v>0</v>
      </c>
      <c r="BC200" s="1196">
        <f>'RAW DATA-Awards'!AU66</f>
        <v>32</v>
      </c>
      <c r="BD200" s="1196">
        <f>'RAW DATA-Awards'!AV66</f>
        <v>0</v>
      </c>
      <c r="BE200" s="1196">
        <f>'RAW DATA-Awards'!AW66</f>
        <v>0</v>
      </c>
      <c r="BF200" s="1196">
        <f>'RAW DATA-Awards'!AX66</f>
        <v>0</v>
      </c>
      <c r="BG200" s="1196">
        <f>'RAW DATA-Awards'!AY66</f>
        <v>0</v>
      </c>
      <c r="BH200" s="1196">
        <f>'RAW DATA-Awards'!AZ66</f>
        <v>0</v>
      </c>
      <c r="BI200" s="1197">
        <f>'RAW DATA-Awards'!BA66</f>
        <v>0</v>
      </c>
      <c r="BJ200" s="1198" t="s">
        <v>276</v>
      </c>
      <c r="BK200" s="1210"/>
      <c r="BL200" s="1210"/>
      <c r="BM200" s="1210"/>
      <c r="BN200" s="1210"/>
      <c r="BO200" s="1328">
        <f>AZ200*'DATA - Awards Matrices'!B$12</f>
        <v>0</v>
      </c>
      <c r="BP200" s="1328">
        <f>BA200*'DATA - Awards Matrices'!C$12</f>
        <v>199602</v>
      </c>
      <c r="BQ200" s="1328">
        <f>BB200*'DATA - Awards Matrices'!D$12</f>
        <v>0</v>
      </c>
      <c r="BR200" s="1328">
        <f>BC200*'DATA - Awards Matrices'!E$12</f>
        <v>978240</v>
      </c>
      <c r="BS200" s="1328">
        <f>BD200*'DATA - Awards Matrices'!F$12</f>
        <v>0</v>
      </c>
      <c r="BT200" s="1328">
        <f>BE200*'DATA - Awards Matrices'!G$12</f>
        <v>0</v>
      </c>
      <c r="BU200" s="1328">
        <f>BF200*'DATA - Awards Matrices'!H$12</f>
        <v>0</v>
      </c>
      <c r="BV200" s="1328">
        <f>BG200*'DATA - Awards Matrices'!I$12</f>
        <v>0</v>
      </c>
      <c r="BW200" s="1328">
        <f>BH200*'DATA - Awards Matrices'!J$12</f>
        <v>0</v>
      </c>
      <c r="BX200" s="1328">
        <f>BI200*'DATA - Awards Matrices'!K$12</f>
        <v>0</v>
      </c>
      <c r="BY200" s="436"/>
      <c r="BZ200" s="436"/>
      <c r="CA200" s="436"/>
    </row>
    <row r="201" spans="1:79">
      <c r="A201" s="412"/>
      <c r="B201" s="1266"/>
      <c r="C201" s="411"/>
      <c r="D201" s="332">
        <f t="shared" ref="D201:M201" si="191">SUM(D198:D200)</f>
        <v>0</v>
      </c>
      <c r="E201" s="11">
        <f t="shared" si="191"/>
        <v>62</v>
      </c>
      <c r="F201" s="11">
        <f t="shared" si="191"/>
        <v>5</v>
      </c>
      <c r="G201" s="11">
        <f t="shared" si="191"/>
        <v>63</v>
      </c>
      <c r="H201" s="11">
        <f t="shared" si="191"/>
        <v>0</v>
      </c>
      <c r="I201" s="11">
        <f t="shared" si="191"/>
        <v>0</v>
      </c>
      <c r="J201" s="11">
        <f t="shared" si="191"/>
        <v>0</v>
      </c>
      <c r="K201" s="11">
        <f t="shared" si="191"/>
        <v>0</v>
      </c>
      <c r="L201" s="11">
        <f t="shared" si="191"/>
        <v>0</v>
      </c>
      <c r="M201" s="333">
        <f t="shared" si="191"/>
        <v>0</v>
      </c>
      <c r="N201" s="12">
        <f>SUM(D201:M201)</f>
        <v>130</v>
      </c>
      <c r="O201" s="12"/>
      <c r="P201" s="332">
        <f t="shared" ref="P201:Y201" si="192">SUM(P198:P200)</f>
        <v>0</v>
      </c>
      <c r="Q201" s="11">
        <f t="shared" si="192"/>
        <v>50</v>
      </c>
      <c r="R201" s="11">
        <f t="shared" si="192"/>
        <v>7</v>
      </c>
      <c r="S201" s="11">
        <f t="shared" si="192"/>
        <v>85</v>
      </c>
      <c r="T201" s="11">
        <f t="shared" si="192"/>
        <v>0</v>
      </c>
      <c r="U201" s="11">
        <f t="shared" si="192"/>
        <v>0</v>
      </c>
      <c r="V201" s="11">
        <f t="shared" si="192"/>
        <v>0</v>
      </c>
      <c r="W201" s="11">
        <f t="shared" si="192"/>
        <v>0</v>
      </c>
      <c r="X201" s="11">
        <f t="shared" si="192"/>
        <v>0</v>
      </c>
      <c r="Y201" s="333">
        <f t="shared" si="192"/>
        <v>0</v>
      </c>
      <c r="Z201" s="12">
        <f>SUM(P201:Y201)</f>
        <v>142</v>
      </c>
      <c r="AA201" s="12"/>
      <c r="AB201" s="332">
        <f t="shared" ref="AB201:AK201" si="193">SUM(AB198:AB200)</f>
        <v>0</v>
      </c>
      <c r="AC201" s="11">
        <f t="shared" si="193"/>
        <v>53</v>
      </c>
      <c r="AD201" s="11">
        <f t="shared" si="193"/>
        <v>1</v>
      </c>
      <c r="AE201" s="11">
        <f t="shared" si="193"/>
        <v>71</v>
      </c>
      <c r="AF201" s="11">
        <f t="shared" si="193"/>
        <v>0</v>
      </c>
      <c r="AG201" s="11">
        <f t="shared" si="193"/>
        <v>0</v>
      </c>
      <c r="AH201" s="11">
        <f t="shared" si="193"/>
        <v>0</v>
      </c>
      <c r="AI201" s="11">
        <f t="shared" si="193"/>
        <v>0</v>
      </c>
      <c r="AJ201" s="11">
        <f t="shared" si="193"/>
        <v>0</v>
      </c>
      <c r="AK201" s="333">
        <f t="shared" si="193"/>
        <v>0</v>
      </c>
      <c r="AL201" s="12">
        <f>SUM(AB201:AK201)</f>
        <v>125</v>
      </c>
      <c r="AM201" s="12"/>
      <c r="AN201" s="1082">
        <f t="shared" ref="AN201:AW201" si="194">SUM(AN198:AN200)</f>
        <v>0</v>
      </c>
      <c r="AO201" s="1083">
        <f t="shared" si="194"/>
        <v>27</v>
      </c>
      <c r="AP201" s="1083">
        <f t="shared" si="194"/>
        <v>2</v>
      </c>
      <c r="AQ201" s="1083">
        <f t="shared" si="194"/>
        <v>43</v>
      </c>
      <c r="AR201" s="1083">
        <f t="shared" si="194"/>
        <v>0</v>
      </c>
      <c r="AS201" s="1083">
        <f t="shared" si="194"/>
        <v>0</v>
      </c>
      <c r="AT201" s="1083">
        <f t="shared" si="194"/>
        <v>0</v>
      </c>
      <c r="AU201" s="1083">
        <f t="shared" si="194"/>
        <v>0</v>
      </c>
      <c r="AV201" s="1083">
        <f t="shared" si="194"/>
        <v>0</v>
      </c>
      <c r="AW201" s="1084">
        <f t="shared" si="194"/>
        <v>0</v>
      </c>
      <c r="AX201" s="1081">
        <f>SUM(AN201:AW201)</f>
        <v>72</v>
      </c>
      <c r="AZ201" s="1199">
        <f t="shared" ref="AZ201:BI201" si="195">SUM(AZ198:AZ200)</f>
        <v>0</v>
      </c>
      <c r="BA201" s="1200">
        <f t="shared" si="195"/>
        <v>25</v>
      </c>
      <c r="BB201" s="1200">
        <f t="shared" si="195"/>
        <v>4</v>
      </c>
      <c r="BC201" s="1200">
        <f t="shared" si="195"/>
        <v>74</v>
      </c>
      <c r="BD201" s="1200">
        <f t="shared" si="195"/>
        <v>0</v>
      </c>
      <c r="BE201" s="1200">
        <f t="shared" si="195"/>
        <v>0</v>
      </c>
      <c r="BF201" s="1200">
        <f t="shared" si="195"/>
        <v>0</v>
      </c>
      <c r="BG201" s="1200">
        <f t="shared" si="195"/>
        <v>0</v>
      </c>
      <c r="BH201" s="1200">
        <f t="shared" si="195"/>
        <v>0</v>
      </c>
      <c r="BI201" s="1201">
        <f t="shared" si="195"/>
        <v>0</v>
      </c>
      <c r="BJ201" s="1198">
        <f>SUM(AZ201:BI201)</f>
        <v>103</v>
      </c>
      <c r="BK201" s="1210"/>
      <c r="BL201" s="1210"/>
      <c r="BM201" s="1210"/>
      <c r="BN201" s="1210"/>
      <c r="BO201" s="1331"/>
      <c r="BP201" s="1331"/>
      <c r="BQ201" s="1331"/>
      <c r="BR201" s="1331"/>
      <c r="BS201" s="1331"/>
      <c r="BT201" s="1331"/>
      <c r="BU201" s="1332"/>
      <c r="BV201" s="1332"/>
      <c r="BW201" s="1332"/>
      <c r="BX201" s="1332"/>
      <c r="BY201" s="436"/>
      <c r="BZ201" s="436"/>
      <c r="CA201" s="436"/>
    </row>
    <row r="202" spans="1:79" ht="9" customHeight="1" thickBot="1">
      <c r="A202" s="412"/>
      <c r="B202" s="1266"/>
      <c r="C202" s="411"/>
      <c r="D202" s="330"/>
      <c r="E202" s="12"/>
      <c r="F202" s="12"/>
      <c r="G202" s="12"/>
      <c r="H202" s="12"/>
      <c r="I202" s="12"/>
      <c r="J202" s="12"/>
      <c r="K202" s="12"/>
      <c r="L202" s="12"/>
      <c r="M202" s="331"/>
      <c r="N202" s="12"/>
      <c r="O202" s="12"/>
      <c r="P202" s="330"/>
      <c r="Q202" s="12"/>
      <c r="R202" s="12"/>
      <c r="S202" s="12"/>
      <c r="T202" s="12"/>
      <c r="U202" s="12"/>
      <c r="V202" s="12"/>
      <c r="W202" s="12"/>
      <c r="X202" s="12"/>
      <c r="Y202" s="331"/>
      <c r="Z202" s="12"/>
      <c r="AA202" s="12"/>
      <c r="AB202" s="330"/>
      <c r="AC202" s="12"/>
      <c r="AD202" s="12"/>
      <c r="AE202" s="12"/>
      <c r="AF202" s="12"/>
      <c r="AG202" s="12"/>
      <c r="AH202" s="12"/>
      <c r="AI202" s="12"/>
      <c r="AJ202" s="12"/>
      <c r="AK202" s="331"/>
      <c r="AL202" s="12"/>
      <c r="AM202" s="12"/>
      <c r="AN202" s="1078"/>
      <c r="AO202" s="1079"/>
      <c r="AP202" s="1079"/>
      <c r="AQ202" s="1079"/>
      <c r="AR202" s="1079"/>
      <c r="AS202" s="1079"/>
      <c r="AT202" s="1079"/>
      <c r="AU202" s="1079"/>
      <c r="AV202" s="1079"/>
      <c r="AW202" s="1080"/>
      <c r="AX202" s="1081"/>
      <c r="AZ202" s="1195"/>
      <c r="BA202" s="1196"/>
      <c r="BB202" s="1196"/>
      <c r="BC202" s="1196"/>
      <c r="BD202" s="1196"/>
      <c r="BE202" s="1196"/>
      <c r="BF202" s="1196"/>
      <c r="BG202" s="1196"/>
      <c r="BH202" s="1196"/>
      <c r="BI202" s="1197"/>
      <c r="BJ202" s="1198"/>
      <c r="BK202" s="1210"/>
      <c r="BL202" s="1210"/>
      <c r="BM202" s="1210"/>
      <c r="BN202" s="1210"/>
      <c r="BO202" s="1331"/>
      <c r="BP202" s="1331"/>
      <c r="BQ202" s="1331"/>
      <c r="BR202" s="1331"/>
      <c r="BS202" s="1331"/>
      <c r="BT202" s="1331"/>
      <c r="BU202" s="1332"/>
      <c r="BV202" s="1332"/>
      <c r="BW202" s="1332"/>
      <c r="BX202" s="1332"/>
      <c r="BY202" s="436"/>
      <c r="BZ202" s="436"/>
      <c r="CA202" s="436"/>
    </row>
    <row r="203" spans="1:79">
      <c r="A203" s="1487" t="s">
        <v>271</v>
      </c>
      <c r="B203" s="274" t="s">
        <v>73</v>
      </c>
      <c r="C203" s="424" t="s">
        <v>92</v>
      </c>
      <c r="D203" s="12">
        <f>D198*'DATA - Awards Matrices'!$B$10</f>
        <v>0</v>
      </c>
      <c r="E203" s="12">
        <f>E198*'DATA - Awards Matrices'!$C$10</f>
        <v>159720</v>
      </c>
      <c r="F203" s="12">
        <f>F198*'DATA - Awards Matrices'!$D$10</f>
        <v>0</v>
      </c>
      <c r="G203" s="12">
        <f>G198*'DATA - Awards Matrices'!$E$10</f>
        <v>636020</v>
      </c>
      <c r="H203" s="12">
        <f>H198*'DATA - Awards Matrices'!$F$10</f>
        <v>0</v>
      </c>
      <c r="I203" s="12">
        <f>I198*'DATA - Awards Matrices'!$G$10</f>
        <v>0</v>
      </c>
      <c r="J203" s="12">
        <f>J198*'DATA - Awards Matrices'!$H$10</f>
        <v>0</v>
      </c>
      <c r="K203" s="12">
        <f>K198*'DATA - Awards Matrices'!$I$10</f>
        <v>0</v>
      </c>
      <c r="L203" s="12">
        <f>L198*'DATA - Awards Matrices'!$J$10</f>
        <v>0</v>
      </c>
      <c r="M203" s="331">
        <f>M198*'DATA - Awards Matrices'!$K$10</f>
        <v>0</v>
      </c>
      <c r="N203" s="12"/>
      <c r="O203" s="12"/>
      <c r="P203" s="330">
        <f>P198*'DATA - Awards Matrices'!$B$10</f>
        <v>0</v>
      </c>
      <c r="Q203" s="12">
        <f>Q198*'DATA - Awards Matrices'!$C$10</f>
        <v>174240</v>
      </c>
      <c r="R203" s="12">
        <f>R198*'DATA - Awards Matrices'!$D$10</f>
        <v>0</v>
      </c>
      <c r="S203" s="12">
        <f>S198*'DATA - Awards Matrices'!$E$10</f>
        <v>780570</v>
      </c>
      <c r="T203" s="12">
        <f>T198*'DATA - Awards Matrices'!$F$10</f>
        <v>0</v>
      </c>
      <c r="U203" s="12">
        <f>U198*'DATA - Awards Matrices'!$G$10</f>
        <v>0</v>
      </c>
      <c r="V203" s="12">
        <f>V198*'DATA - Awards Matrices'!$H$10</f>
        <v>0</v>
      </c>
      <c r="W203" s="12">
        <f>W198*'DATA - Awards Matrices'!$I$10</f>
        <v>0</v>
      </c>
      <c r="X203" s="12">
        <f>X198*'DATA - Awards Matrices'!$J$10</f>
        <v>0</v>
      </c>
      <c r="Y203" s="331">
        <f>Y198*'DATA - Awards Matrices'!$K$10</f>
        <v>0</v>
      </c>
      <c r="Z203" s="12"/>
      <c r="AA203" s="12"/>
      <c r="AB203" s="330">
        <f>AB198*'DATA - Awards Matrices'!$B$10</f>
        <v>0</v>
      </c>
      <c r="AC203" s="12">
        <f>AC198*'DATA - Awards Matrices'!$C$10</f>
        <v>116160</v>
      </c>
      <c r="AD203" s="12">
        <f>AD198*'DATA - Awards Matrices'!$D$10</f>
        <v>0</v>
      </c>
      <c r="AE203" s="12">
        <f>AE198*'DATA - Awards Matrices'!$E$10</f>
        <v>621565</v>
      </c>
      <c r="AF203" s="12">
        <f>AF198*'DATA - Awards Matrices'!$F$10</f>
        <v>0</v>
      </c>
      <c r="AG203" s="12">
        <f>AG198*'DATA - Awards Matrices'!$G$10</f>
        <v>0</v>
      </c>
      <c r="AH203" s="12">
        <f>AH198*'DATA - Awards Matrices'!$H$10</f>
        <v>0</v>
      </c>
      <c r="AI203" s="12">
        <f>AI198*'DATA - Awards Matrices'!$I$10</f>
        <v>0</v>
      </c>
      <c r="AJ203" s="12">
        <f>AJ198*'DATA - Awards Matrices'!$J$10</f>
        <v>0</v>
      </c>
      <c r="AK203" s="331">
        <f>AK198*'DATA - Awards Matrices'!$K$10</f>
        <v>0</v>
      </c>
      <c r="AL203" s="12"/>
      <c r="AM203" s="12"/>
      <c r="AN203" s="1078">
        <f>AN198*'DATA - Awards Matrices'!$B$10</f>
        <v>0</v>
      </c>
      <c r="AO203" s="1079">
        <f>AO198*'DATA - Awards Matrices'!$C$10</f>
        <v>65340</v>
      </c>
      <c r="AP203" s="1079">
        <f>AP198*'DATA - Awards Matrices'!$D$10</f>
        <v>0</v>
      </c>
      <c r="AQ203" s="1079">
        <f>AQ198*'DATA - Awards Matrices'!$E$10</f>
        <v>375830</v>
      </c>
      <c r="AR203" s="1079">
        <f>AR198*'DATA - Awards Matrices'!$F$10</f>
        <v>0</v>
      </c>
      <c r="AS203" s="1079">
        <f>AS198*'DATA - Awards Matrices'!$G$10</f>
        <v>0</v>
      </c>
      <c r="AT203" s="1079">
        <f>AT198*'DATA - Awards Matrices'!$H$10</f>
        <v>0</v>
      </c>
      <c r="AU203" s="1079">
        <f>AU198*'DATA - Awards Matrices'!$I$10</f>
        <v>0</v>
      </c>
      <c r="AV203" s="1079">
        <f>AV198*'DATA - Awards Matrices'!$J$10</f>
        <v>0</v>
      </c>
      <c r="AW203" s="1080">
        <f>AW198*'DATA - Awards Matrices'!$K$10</f>
        <v>0</v>
      </c>
      <c r="AX203" s="1081"/>
      <c r="AZ203" s="1195">
        <f>AZ198*'DATA - Awards Matrices'!$B$10</f>
        <v>0</v>
      </c>
      <c r="BA203" s="1196">
        <f>BA198*'DATA - Awards Matrices'!$C$10</f>
        <v>43560</v>
      </c>
      <c r="BB203" s="1196">
        <f>BB198*'DATA - Awards Matrices'!$D$10</f>
        <v>0</v>
      </c>
      <c r="BC203" s="1196">
        <f>BC198*'DATA - Awards Matrices'!$E$10</f>
        <v>592655</v>
      </c>
      <c r="BD203" s="1196">
        <f>BD198*'DATA - Awards Matrices'!$F$10</f>
        <v>0</v>
      </c>
      <c r="BE203" s="1196">
        <f>BE198*'DATA - Awards Matrices'!$G$10</f>
        <v>0</v>
      </c>
      <c r="BF203" s="1196">
        <f>BF198*'DATA - Awards Matrices'!$H$10</f>
        <v>0</v>
      </c>
      <c r="BG203" s="1196">
        <f>BG198*'DATA - Awards Matrices'!$I$10</f>
        <v>0</v>
      </c>
      <c r="BH203" s="1196">
        <f>BH198*'DATA - Awards Matrices'!$J$10</f>
        <v>0</v>
      </c>
      <c r="BI203" s="1197">
        <f>BI198*'DATA - Awards Matrices'!$K$10</f>
        <v>0</v>
      </c>
      <c r="BJ203" s="1198"/>
      <c r="BK203" s="1210"/>
      <c r="BL203" s="1210"/>
      <c r="BM203" s="1210"/>
      <c r="BN203" s="1210"/>
      <c r="BO203" s="1331"/>
      <c r="BP203" s="1331"/>
      <c r="BQ203" s="1331"/>
      <c r="BR203" s="1331"/>
      <c r="BS203" s="1331"/>
      <c r="BT203" s="1331"/>
      <c r="BU203" s="1332"/>
      <c r="BV203" s="1332"/>
      <c r="BW203" s="1332"/>
      <c r="BX203" s="1332"/>
      <c r="BY203" s="436"/>
      <c r="BZ203" s="436"/>
      <c r="CA203" s="436"/>
    </row>
    <row r="204" spans="1:79">
      <c r="A204" s="1488"/>
      <c r="B204" s="1266" t="s">
        <v>73</v>
      </c>
      <c r="C204" s="425" t="s">
        <v>91</v>
      </c>
      <c r="D204" s="12">
        <f>D199*'DATA - Awards Matrices'!$B$11</f>
        <v>0</v>
      </c>
      <c r="E204" s="12">
        <f>E199*'DATA - Awards Matrices'!$C$11</f>
        <v>125724</v>
      </c>
      <c r="F204" s="12">
        <f>F199*'DATA - Awards Matrices'!$D$11</f>
        <v>104300</v>
      </c>
      <c r="G204" s="12">
        <f>G199*'DATA - Awards Matrices'!$E$11</f>
        <v>125160</v>
      </c>
      <c r="H204" s="12">
        <f>H199*'DATA - Awards Matrices'!$F$11</f>
        <v>0</v>
      </c>
      <c r="I204" s="12">
        <f>I199*'DATA - Awards Matrices'!$G$11</f>
        <v>0</v>
      </c>
      <c r="J204" s="12">
        <f>J199*'DATA - Awards Matrices'!$H$11</f>
        <v>0</v>
      </c>
      <c r="K204" s="12">
        <f>K199*'DATA - Awards Matrices'!$I$11</f>
        <v>0</v>
      </c>
      <c r="L204" s="12">
        <f>L199*'DATA - Awards Matrices'!$J$11</f>
        <v>0</v>
      </c>
      <c r="M204" s="331">
        <f>M199*'DATA - Awards Matrices'!$K$11</f>
        <v>0</v>
      </c>
      <c r="N204" s="12"/>
      <c r="O204" s="12"/>
      <c r="P204" s="330">
        <f>P199*'DATA - Awards Matrices'!$B$11</f>
        <v>0</v>
      </c>
      <c r="Q204" s="12">
        <f>Q199*'DATA - Awards Matrices'!$C$11</f>
        <v>94293</v>
      </c>
      <c r="R204" s="12">
        <f>R199*'DATA - Awards Matrices'!$D$11</f>
        <v>146020</v>
      </c>
      <c r="S204" s="12">
        <f>S199*'DATA - Awards Matrices'!$E$11</f>
        <v>166880</v>
      </c>
      <c r="T204" s="12">
        <f>T199*'DATA - Awards Matrices'!$F$11</f>
        <v>0</v>
      </c>
      <c r="U204" s="12">
        <f>U199*'DATA - Awards Matrices'!$G$11</f>
        <v>0</v>
      </c>
      <c r="V204" s="12">
        <f>V199*'DATA - Awards Matrices'!$H$11</f>
        <v>0</v>
      </c>
      <c r="W204" s="12">
        <f>W199*'DATA - Awards Matrices'!$I$11</f>
        <v>0</v>
      </c>
      <c r="X204" s="12">
        <f>X199*'DATA - Awards Matrices'!$J$11</f>
        <v>0</v>
      </c>
      <c r="Y204" s="331">
        <f>Y199*'DATA - Awards Matrices'!$K$11</f>
        <v>0</v>
      </c>
      <c r="Z204" s="12"/>
      <c r="AA204" s="12"/>
      <c r="AB204" s="330">
        <f>AB199*'DATA - Awards Matrices'!$B$11</f>
        <v>0</v>
      </c>
      <c r="AC204" s="12">
        <f>AC199*'DATA - Awards Matrices'!$C$11</f>
        <v>125724</v>
      </c>
      <c r="AD204" s="12">
        <f>AD199*'DATA - Awards Matrices'!$D$11</f>
        <v>20860</v>
      </c>
      <c r="AE204" s="12">
        <f>AE199*'DATA - Awards Matrices'!$E$11</f>
        <v>125160</v>
      </c>
      <c r="AF204" s="12">
        <f>AF199*'DATA - Awards Matrices'!$F$11</f>
        <v>0</v>
      </c>
      <c r="AG204" s="12">
        <f>AG199*'DATA - Awards Matrices'!$G$11</f>
        <v>0</v>
      </c>
      <c r="AH204" s="12">
        <f>AH199*'DATA - Awards Matrices'!$H$11</f>
        <v>0</v>
      </c>
      <c r="AI204" s="12">
        <f>AI199*'DATA - Awards Matrices'!$I$11</f>
        <v>0</v>
      </c>
      <c r="AJ204" s="12">
        <f>AJ199*'DATA - Awards Matrices'!$J$11</f>
        <v>0</v>
      </c>
      <c r="AK204" s="331">
        <f>AK199*'DATA - Awards Matrices'!$K$11</f>
        <v>0</v>
      </c>
      <c r="AL204" s="12"/>
      <c r="AM204" s="12"/>
      <c r="AN204" s="1078">
        <f>AN199*'DATA - Awards Matrices'!$B$11</f>
        <v>0</v>
      </c>
      <c r="AO204" s="1079">
        <f>AO199*'DATA - Awards Matrices'!$C$11</f>
        <v>62862</v>
      </c>
      <c r="AP204" s="1079">
        <f>AP199*'DATA - Awards Matrices'!$D$11</f>
        <v>41720</v>
      </c>
      <c r="AQ204" s="1079">
        <f>AQ199*'DATA - Awards Matrices'!$E$11</f>
        <v>83440</v>
      </c>
      <c r="AR204" s="1079">
        <f>AR199*'DATA - Awards Matrices'!$F$11</f>
        <v>0</v>
      </c>
      <c r="AS204" s="1079">
        <f>AS199*'DATA - Awards Matrices'!$G$11</f>
        <v>0</v>
      </c>
      <c r="AT204" s="1079">
        <f>AT199*'DATA - Awards Matrices'!$H$11</f>
        <v>0</v>
      </c>
      <c r="AU204" s="1079">
        <f>AU199*'DATA - Awards Matrices'!$I$11</f>
        <v>0</v>
      </c>
      <c r="AV204" s="1079">
        <f>AV199*'DATA - Awards Matrices'!$J$11</f>
        <v>0</v>
      </c>
      <c r="AW204" s="1080">
        <f>AW199*'DATA - Awards Matrices'!$K$11</f>
        <v>0</v>
      </c>
      <c r="AX204" s="1081"/>
      <c r="AZ204" s="1195">
        <f>AZ199*'DATA - Awards Matrices'!$B$11</f>
        <v>0</v>
      </c>
      <c r="BA204" s="1196">
        <f>BA199*'DATA - Awards Matrices'!$C$11</f>
        <v>62862</v>
      </c>
      <c r="BB204" s="1196">
        <f>BB199*'DATA - Awards Matrices'!$D$11</f>
        <v>83440</v>
      </c>
      <c r="BC204" s="1196">
        <f>BC199*'DATA - Awards Matrices'!$E$11</f>
        <v>20860</v>
      </c>
      <c r="BD204" s="1196">
        <f>BD199*'DATA - Awards Matrices'!$F$11</f>
        <v>0</v>
      </c>
      <c r="BE204" s="1196">
        <f>BE199*'DATA - Awards Matrices'!$G$11</f>
        <v>0</v>
      </c>
      <c r="BF204" s="1196">
        <f>BF199*'DATA - Awards Matrices'!$H$11</f>
        <v>0</v>
      </c>
      <c r="BG204" s="1196">
        <f>BG199*'DATA - Awards Matrices'!$I$11</f>
        <v>0</v>
      </c>
      <c r="BH204" s="1196">
        <f>BH199*'DATA - Awards Matrices'!$J$11</f>
        <v>0</v>
      </c>
      <c r="BI204" s="1197">
        <f>BI199*'DATA - Awards Matrices'!$K$11</f>
        <v>0</v>
      </c>
      <c r="BJ204" s="1198"/>
      <c r="BK204" s="1210"/>
      <c r="BL204" s="1210"/>
      <c r="BM204" s="1210"/>
      <c r="BN204" s="1210"/>
      <c r="BO204" s="1331"/>
      <c r="BP204" s="1331"/>
      <c r="BQ204" s="1331"/>
      <c r="BR204" s="1331"/>
      <c r="BS204" s="1331"/>
      <c r="BT204" s="1331"/>
      <c r="BU204" s="1332"/>
      <c r="BV204" s="1332"/>
      <c r="BW204" s="1332"/>
      <c r="BX204" s="1332"/>
      <c r="BY204" s="436"/>
      <c r="BZ204" s="436"/>
      <c r="CA204" s="436"/>
    </row>
    <row r="205" spans="1:79" ht="16" thickBot="1">
      <c r="A205" s="1489"/>
      <c r="B205" s="413" t="s">
        <v>73</v>
      </c>
      <c r="C205" s="426" t="s">
        <v>90</v>
      </c>
      <c r="D205" s="12">
        <f>D200*'DATA - Awards Matrices'!$B$12</f>
        <v>0</v>
      </c>
      <c r="E205" s="12">
        <f>E200*'DATA - Awards Matrices'!$C$12</f>
        <v>429912</v>
      </c>
      <c r="F205" s="12">
        <f>F200*'DATA - Awards Matrices'!$D$12</f>
        <v>0</v>
      </c>
      <c r="G205" s="12">
        <f>G200*'DATA - Awards Matrices'!$E$12</f>
        <v>397410</v>
      </c>
      <c r="H205" s="12">
        <f>H200*'DATA - Awards Matrices'!$F$12</f>
        <v>0</v>
      </c>
      <c r="I205" s="12">
        <f>I200*'DATA - Awards Matrices'!$G$12</f>
        <v>0</v>
      </c>
      <c r="J205" s="12">
        <f>J200*'DATA - Awards Matrices'!$H$12</f>
        <v>0</v>
      </c>
      <c r="K205" s="12">
        <f>K200*'DATA - Awards Matrices'!$I$12</f>
        <v>0</v>
      </c>
      <c r="L205" s="12">
        <f>L200*'DATA - Awards Matrices'!$J$12</f>
        <v>0</v>
      </c>
      <c r="M205" s="331">
        <f>M200*'DATA - Awards Matrices'!$K$12</f>
        <v>0</v>
      </c>
      <c r="N205" s="12" t="s">
        <v>277</v>
      </c>
      <c r="O205" s="12"/>
      <c r="P205" s="330">
        <f>P200*'DATA - Awards Matrices'!$B$12</f>
        <v>0</v>
      </c>
      <c r="Q205" s="12">
        <f>Q200*'DATA - Awards Matrices'!$C$12</f>
        <v>261018</v>
      </c>
      <c r="R205" s="12">
        <f>R200*'DATA - Awards Matrices'!$D$12</f>
        <v>0</v>
      </c>
      <c r="S205" s="12">
        <f>S200*'DATA - Awards Matrices'!$E$12</f>
        <v>703110</v>
      </c>
      <c r="T205" s="12">
        <f>T200*'DATA - Awards Matrices'!$F$12</f>
        <v>0</v>
      </c>
      <c r="U205" s="12">
        <f>U200*'DATA - Awards Matrices'!$G$12</f>
        <v>0</v>
      </c>
      <c r="V205" s="12">
        <f>V200*'DATA - Awards Matrices'!$H$12</f>
        <v>0</v>
      </c>
      <c r="W205" s="12">
        <f>W200*'DATA - Awards Matrices'!$I$12</f>
        <v>0</v>
      </c>
      <c r="X205" s="12">
        <f>X200*'DATA - Awards Matrices'!$J$12</f>
        <v>0</v>
      </c>
      <c r="Y205" s="331">
        <f>Y200*'DATA - Awards Matrices'!$K$12</f>
        <v>0</v>
      </c>
      <c r="Z205" s="12" t="s">
        <v>277</v>
      </c>
      <c r="AA205" s="12"/>
      <c r="AB205" s="330">
        <f>AB200*'DATA - Awards Matrices'!$B$12</f>
        <v>0</v>
      </c>
      <c r="AC205" s="12">
        <f>AC200*'DATA - Awards Matrices'!$C$12</f>
        <v>383850</v>
      </c>
      <c r="AD205" s="12">
        <f>AD200*'DATA - Awards Matrices'!$D$12</f>
        <v>0</v>
      </c>
      <c r="AE205" s="12">
        <f>AE200*'DATA - Awards Matrices'!$E$12</f>
        <v>672540</v>
      </c>
      <c r="AF205" s="12">
        <f>AF200*'DATA - Awards Matrices'!$F$12</f>
        <v>0</v>
      </c>
      <c r="AG205" s="12">
        <f>AG200*'DATA - Awards Matrices'!$G$12</f>
        <v>0</v>
      </c>
      <c r="AH205" s="12">
        <f>AH200*'DATA - Awards Matrices'!$H$12</f>
        <v>0</v>
      </c>
      <c r="AI205" s="12">
        <f>AI200*'DATA - Awards Matrices'!$I$12</f>
        <v>0</v>
      </c>
      <c r="AJ205" s="12">
        <f>AJ200*'DATA - Awards Matrices'!$J$12</f>
        <v>0</v>
      </c>
      <c r="AK205" s="331">
        <f>AK200*'DATA - Awards Matrices'!$K$12</f>
        <v>0</v>
      </c>
      <c r="AL205" s="12" t="s">
        <v>277</v>
      </c>
      <c r="AM205" s="12"/>
      <c r="AN205" s="1078">
        <f>AN200*'DATA - Awards Matrices'!$B$12</f>
        <v>0</v>
      </c>
      <c r="AO205" s="1079">
        <f>AO200*'DATA - Awards Matrices'!$C$12</f>
        <v>184248</v>
      </c>
      <c r="AP205" s="1079">
        <f>AP200*'DATA - Awards Matrices'!$D$12</f>
        <v>0</v>
      </c>
      <c r="AQ205" s="1079">
        <f>AQ200*'DATA - Awards Matrices'!$E$12</f>
        <v>397410</v>
      </c>
      <c r="AR205" s="1079">
        <f>AR200*'DATA - Awards Matrices'!$F$12</f>
        <v>0</v>
      </c>
      <c r="AS205" s="1079">
        <f>AS200*'DATA - Awards Matrices'!$G$12</f>
        <v>0</v>
      </c>
      <c r="AT205" s="1079">
        <f>AT200*'DATA - Awards Matrices'!$H$12</f>
        <v>0</v>
      </c>
      <c r="AU205" s="1079">
        <f>AU200*'DATA - Awards Matrices'!$I$12</f>
        <v>0</v>
      </c>
      <c r="AV205" s="1079">
        <f>AV200*'DATA - Awards Matrices'!$J$12</f>
        <v>0</v>
      </c>
      <c r="AW205" s="1080">
        <f>AW200*'DATA - Awards Matrices'!$K$12</f>
        <v>0</v>
      </c>
      <c r="AX205" s="1081" t="s">
        <v>277</v>
      </c>
      <c r="AZ205" s="1195">
        <f>AZ200*'DATA - Awards Matrices'!$B$12</f>
        <v>0</v>
      </c>
      <c r="BA205" s="1196">
        <f>BA200*'DATA - Awards Matrices'!$C$12</f>
        <v>199602</v>
      </c>
      <c r="BB205" s="1196">
        <f>BB200*'DATA - Awards Matrices'!$D$12</f>
        <v>0</v>
      </c>
      <c r="BC205" s="1196">
        <f>BC200*'DATA - Awards Matrices'!$E$12</f>
        <v>978240</v>
      </c>
      <c r="BD205" s="1196">
        <f>BD200*'DATA - Awards Matrices'!$F$12</f>
        <v>0</v>
      </c>
      <c r="BE205" s="1196">
        <f>BE200*'DATA - Awards Matrices'!$G$12</f>
        <v>0</v>
      </c>
      <c r="BF205" s="1196">
        <f>BF200*'DATA - Awards Matrices'!$H$12</f>
        <v>0</v>
      </c>
      <c r="BG205" s="1196">
        <f>BG200*'DATA - Awards Matrices'!$I$12</f>
        <v>0</v>
      </c>
      <c r="BH205" s="1196">
        <f>BH200*'DATA - Awards Matrices'!$J$12</f>
        <v>0</v>
      </c>
      <c r="BI205" s="1197">
        <f>BI200*'DATA - Awards Matrices'!$K$12</f>
        <v>0</v>
      </c>
      <c r="BJ205" s="1198" t="s">
        <v>277</v>
      </c>
      <c r="BK205" s="1210"/>
      <c r="BL205" s="1210"/>
      <c r="BM205" s="1210"/>
      <c r="BN205" s="1210"/>
      <c r="BO205" s="1331"/>
      <c r="BP205" s="1331"/>
      <c r="BQ205" s="1331"/>
      <c r="BR205" s="1331"/>
      <c r="BS205" s="1331"/>
      <c r="BT205" s="1331"/>
      <c r="BU205" s="1332"/>
      <c r="BV205" s="1332"/>
      <c r="BW205" s="1332"/>
      <c r="BX205" s="1332"/>
      <c r="BY205" s="436"/>
      <c r="BZ205" s="436"/>
      <c r="CA205" s="436"/>
    </row>
    <row r="206" spans="1:79" ht="33" thickBot="1">
      <c r="A206" s="455" t="s">
        <v>272</v>
      </c>
      <c r="B206" s="413" t="str">
        <f>B200</f>
        <v>LCC</v>
      </c>
      <c r="C206" s="414"/>
      <c r="D206" s="334">
        <f t="shared" ref="D206:M206" si="196">SUM(D203:D205)</f>
        <v>0</v>
      </c>
      <c r="E206" s="335">
        <f t="shared" si="196"/>
        <v>715356</v>
      </c>
      <c r="F206" s="335">
        <f t="shared" si="196"/>
        <v>104300</v>
      </c>
      <c r="G206" s="335">
        <f t="shared" si="196"/>
        <v>1158590</v>
      </c>
      <c r="H206" s="335">
        <f t="shared" si="196"/>
        <v>0</v>
      </c>
      <c r="I206" s="335">
        <f t="shared" si="196"/>
        <v>0</v>
      </c>
      <c r="J206" s="335">
        <f t="shared" si="196"/>
        <v>0</v>
      </c>
      <c r="K206" s="335">
        <f t="shared" si="196"/>
        <v>0</v>
      </c>
      <c r="L206" s="335">
        <f t="shared" si="196"/>
        <v>0</v>
      </c>
      <c r="M206" s="336">
        <f t="shared" si="196"/>
        <v>0</v>
      </c>
      <c r="N206" s="415">
        <f>SUM(D206:M206)/'DATA - Awards Matrices'!$L$17</f>
        <v>489.89524776503805</v>
      </c>
      <c r="O206" s="415"/>
      <c r="P206" s="334">
        <f t="shared" ref="P206:Y206" si="197">SUM(P203:P205)</f>
        <v>0</v>
      </c>
      <c r="Q206" s="335">
        <f t="shared" si="197"/>
        <v>529551</v>
      </c>
      <c r="R206" s="335">
        <f t="shared" si="197"/>
        <v>146020</v>
      </c>
      <c r="S206" s="335">
        <f t="shared" si="197"/>
        <v>1650560</v>
      </c>
      <c r="T206" s="335">
        <f t="shared" si="197"/>
        <v>0</v>
      </c>
      <c r="U206" s="335">
        <f t="shared" si="197"/>
        <v>0</v>
      </c>
      <c r="V206" s="335">
        <f t="shared" si="197"/>
        <v>0</v>
      </c>
      <c r="W206" s="335">
        <f t="shared" si="197"/>
        <v>0</v>
      </c>
      <c r="X206" s="335">
        <f t="shared" si="197"/>
        <v>0</v>
      </c>
      <c r="Y206" s="336">
        <f t="shared" si="197"/>
        <v>0</v>
      </c>
      <c r="Z206" s="415">
        <f>SUM(P206:Y206)/'DATA - Awards Matrices'!$L$17</f>
        <v>576.0459126817068</v>
      </c>
      <c r="AA206" s="415"/>
      <c r="AB206" s="334">
        <f t="shared" ref="AB206:AK206" si="198">SUM(AB203:AB205)</f>
        <v>0</v>
      </c>
      <c r="AC206" s="335">
        <f t="shared" si="198"/>
        <v>625734</v>
      </c>
      <c r="AD206" s="335">
        <f t="shared" si="198"/>
        <v>20860</v>
      </c>
      <c r="AE206" s="335">
        <f t="shared" si="198"/>
        <v>1419265</v>
      </c>
      <c r="AF206" s="335">
        <f t="shared" si="198"/>
        <v>0</v>
      </c>
      <c r="AG206" s="335">
        <f t="shared" si="198"/>
        <v>0</v>
      </c>
      <c r="AH206" s="335">
        <f t="shared" si="198"/>
        <v>0</v>
      </c>
      <c r="AI206" s="335">
        <f t="shared" si="198"/>
        <v>0</v>
      </c>
      <c r="AJ206" s="335">
        <f t="shared" si="198"/>
        <v>0</v>
      </c>
      <c r="AK206" s="336">
        <f t="shared" si="198"/>
        <v>0</v>
      </c>
      <c r="AL206" s="415">
        <f>SUM(AB206:AK206)/'DATA - Awards Matrices'!$L$17</f>
        <v>511.59183774547438</v>
      </c>
      <c r="AM206" s="415"/>
      <c r="AN206" s="1085">
        <f t="shared" ref="AN206:AW206" si="199">SUM(AN203:AN205)</f>
        <v>0</v>
      </c>
      <c r="AO206" s="1086">
        <f t="shared" si="199"/>
        <v>312450</v>
      </c>
      <c r="AP206" s="1086">
        <f t="shared" si="199"/>
        <v>41720</v>
      </c>
      <c r="AQ206" s="1086">
        <f t="shared" si="199"/>
        <v>856680</v>
      </c>
      <c r="AR206" s="1086">
        <f t="shared" si="199"/>
        <v>0</v>
      </c>
      <c r="AS206" s="1086">
        <f t="shared" si="199"/>
        <v>0</v>
      </c>
      <c r="AT206" s="1086">
        <f t="shared" si="199"/>
        <v>0</v>
      </c>
      <c r="AU206" s="1086">
        <f t="shared" si="199"/>
        <v>0</v>
      </c>
      <c r="AV206" s="1086">
        <f t="shared" si="199"/>
        <v>0</v>
      </c>
      <c r="AW206" s="1087">
        <f t="shared" si="199"/>
        <v>0</v>
      </c>
      <c r="AX206" s="1088">
        <f>SUM(AN206:AW206)/'DATA - Awards Matrices'!$L$17</f>
        <v>299.85636809390553</v>
      </c>
      <c r="AZ206" s="1202">
        <f t="shared" ref="AZ206:BI206" si="200">SUM(AZ203:AZ205)</f>
        <v>0</v>
      </c>
      <c r="BA206" s="1203">
        <f t="shared" si="200"/>
        <v>306024</v>
      </c>
      <c r="BB206" s="1203">
        <f t="shared" si="200"/>
        <v>83440</v>
      </c>
      <c r="BC206" s="1203">
        <f t="shared" si="200"/>
        <v>1591755</v>
      </c>
      <c r="BD206" s="1203">
        <f t="shared" si="200"/>
        <v>0</v>
      </c>
      <c r="BE206" s="1203">
        <f t="shared" si="200"/>
        <v>0</v>
      </c>
      <c r="BF206" s="1203">
        <f t="shared" si="200"/>
        <v>0</v>
      </c>
      <c r="BG206" s="1203">
        <f t="shared" si="200"/>
        <v>0</v>
      </c>
      <c r="BH206" s="1203">
        <f t="shared" si="200"/>
        <v>0</v>
      </c>
      <c r="BI206" s="1204">
        <f t="shared" si="200"/>
        <v>0</v>
      </c>
      <c r="BJ206" s="1205">
        <f>SUM(AZ206:BI206)/'DATA - Awards Matrices'!$L$17</f>
        <v>490.63148510438077</v>
      </c>
      <c r="BK206" s="1210"/>
      <c r="BL206" s="1210"/>
      <c r="BM206" s="1210"/>
      <c r="BN206" s="1210"/>
      <c r="BO206" s="1329">
        <f>SUM(P206:Y206)</f>
        <v>2326131</v>
      </c>
      <c r="BP206" s="1329">
        <f>SUM(AB206:AK206)</f>
        <v>2065859</v>
      </c>
      <c r="BQ206" s="1330">
        <f>SUM(AN206:AW206)</f>
        <v>1210850</v>
      </c>
      <c r="BR206" s="1329">
        <f>SUM(AZ206:BI206)</f>
        <v>1981219</v>
      </c>
      <c r="BS206" s="1329">
        <f>AVERAGE(BO206:BQ206)</f>
        <v>1867613.3333333333</v>
      </c>
      <c r="BT206" s="1330">
        <f>AVERAGE(BP206:BR206)</f>
        <v>1752642.6666666667</v>
      </c>
      <c r="BU206" s="1332"/>
      <c r="BV206" s="1332"/>
      <c r="BW206" s="1332"/>
      <c r="BX206" s="1332"/>
      <c r="BY206" s="436"/>
      <c r="BZ206" s="436"/>
      <c r="CA206" s="436"/>
    </row>
    <row r="207" spans="1:79" ht="47.25" customHeight="1" thickBot="1">
      <c r="A207" s="428"/>
      <c r="B207" s="429"/>
      <c r="C207" s="430"/>
      <c r="D207" s="431"/>
      <c r="E207" s="432"/>
      <c r="F207" s="432"/>
      <c r="G207" s="432"/>
      <c r="H207" s="432"/>
      <c r="I207" s="432"/>
      <c r="J207" s="432"/>
      <c r="K207" s="432"/>
      <c r="L207" s="432"/>
      <c r="M207" s="433"/>
      <c r="N207" s="434"/>
      <c r="O207" s="434"/>
      <c r="P207" s="431"/>
      <c r="Q207" s="432"/>
      <c r="R207" s="432"/>
      <c r="S207" s="432"/>
      <c r="T207" s="432"/>
      <c r="U207" s="432"/>
      <c r="V207" s="432"/>
      <c r="W207" s="432"/>
      <c r="X207" s="432"/>
      <c r="Y207" s="433"/>
      <c r="Z207" s="434"/>
      <c r="AA207" s="434"/>
      <c r="AB207" s="431"/>
      <c r="AC207" s="432"/>
      <c r="AD207" s="432"/>
      <c r="AE207" s="432"/>
      <c r="AF207" s="432"/>
      <c r="AG207" s="432"/>
      <c r="AH207" s="432"/>
      <c r="AI207" s="432"/>
      <c r="AJ207" s="432"/>
      <c r="AK207" s="433"/>
      <c r="AL207" s="434"/>
      <c r="AM207" s="434"/>
      <c r="AN207" s="1089"/>
      <c r="AO207" s="1090"/>
      <c r="AP207" s="1090"/>
      <c r="AQ207" s="1090"/>
      <c r="AR207" s="1090"/>
      <c r="AS207" s="1090"/>
      <c r="AT207" s="1090"/>
      <c r="AU207" s="1090"/>
      <c r="AV207" s="1090"/>
      <c r="AW207" s="1091"/>
      <c r="AX207" s="1092"/>
      <c r="AZ207" s="1206"/>
      <c r="BA207" s="1207"/>
      <c r="BB207" s="1207"/>
      <c r="BC207" s="1207"/>
      <c r="BD207" s="1207"/>
      <c r="BE207" s="1207"/>
      <c r="BF207" s="1207"/>
      <c r="BG207" s="1207"/>
      <c r="BH207" s="1207"/>
      <c r="BI207" s="1208"/>
      <c r="BJ207" s="1209"/>
      <c r="BK207" s="1210"/>
      <c r="BL207" s="1210"/>
      <c r="BM207" s="1210"/>
      <c r="BN207" s="1210"/>
      <c r="BO207" s="1331"/>
      <c r="BP207" s="1331"/>
      <c r="BQ207" s="1331"/>
      <c r="BR207" s="1331"/>
      <c r="BS207" s="1331"/>
      <c r="BT207" s="1331"/>
      <c r="BU207" s="1332"/>
      <c r="BV207" s="1332"/>
      <c r="BW207" s="1332"/>
      <c r="BX207" s="1332"/>
      <c r="BY207" s="436"/>
      <c r="BZ207" s="436"/>
      <c r="CA207" s="436"/>
    </row>
    <row r="208" spans="1:79" ht="15" customHeight="1">
      <c r="A208" s="1487" t="s">
        <v>270</v>
      </c>
      <c r="B208" s="274" t="str">
        <f>'RAW DATA-Awards'!B67</f>
        <v>MCC</v>
      </c>
      <c r="C208" s="424" t="str">
        <f>'RAW DATA-Awards'!C67</f>
        <v>1</v>
      </c>
      <c r="D208" s="407">
        <f>'RAW DATA-Awards'!D67</f>
        <v>33</v>
      </c>
      <c r="E208" s="408">
        <f>'RAW DATA-Awards'!E67</f>
        <v>1</v>
      </c>
      <c r="F208" s="408">
        <f>'RAW DATA-Awards'!F67</f>
        <v>0</v>
      </c>
      <c r="G208" s="408">
        <f>'RAW DATA-Awards'!G67</f>
        <v>29</v>
      </c>
      <c r="H208" s="408">
        <f>'RAW DATA-Awards'!H67</f>
        <v>0</v>
      </c>
      <c r="I208" s="408">
        <f>'RAW DATA-Awards'!I67</f>
        <v>0</v>
      </c>
      <c r="J208" s="408">
        <f>'RAW DATA-Awards'!J67</f>
        <v>0</v>
      </c>
      <c r="K208" s="408">
        <f>'RAW DATA-Awards'!K67</f>
        <v>0</v>
      </c>
      <c r="L208" s="408">
        <f>'RAW DATA-Awards'!L67</f>
        <v>0</v>
      </c>
      <c r="M208" s="409">
        <f>'RAW DATA-Awards'!M67</f>
        <v>0</v>
      </c>
      <c r="N208" s="408"/>
      <c r="O208" s="408"/>
      <c r="P208" s="407">
        <f>'RAW DATA-Awards'!N67</f>
        <v>17</v>
      </c>
      <c r="Q208" s="408">
        <f>'RAW DATA-Awards'!O67</f>
        <v>0</v>
      </c>
      <c r="R208" s="408">
        <f>'RAW DATA-Awards'!P67</f>
        <v>0</v>
      </c>
      <c r="S208" s="408">
        <f>'RAW DATA-Awards'!Q67</f>
        <v>40</v>
      </c>
      <c r="T208" s="408">
        <f>'RAW DATA-Awards'!R67</f>
        <v>0</v>
      </c>
      <c r="U208" s="408">
        <f>'RAW DATA-Awards'!S67</f>
        <v>0</v>
      </c>
      <c r="V208" s="408">
        <f>'RAW DATA-Awards'!T67</f>
        <v>0</v>
      </c>
      <c r="W208" s="408">
        <f>'RAW DATA-Awards'!U67</f>
        <v>0</v>
      </c>
      <c r="X208" s="408">
        <f>'RAW DATA-Awards'!V67</f>
        <v>0</v>
      </c>
      <c r="Y208" s="409">
        <f>'RAW DATA-Awards'!W67</f>
        <v>0</v>
      </c>
      <c r="Z208" s="408"/>
      <c r="AA208" s="408"/>
      <c r="AB208" s="407">
        <f>'RAW DATA-Awards'!X67</f>
        <v>46</v>
      </c>
      <c r="AC208" s="408">
        <f>'RAW DATA-Awards'!Y67</f>
        <v>3</v>
      </c>
      <c r="AD208" s="408">
        <f>'RAW DATA-Awards'!Z67</f>
        <v>0</v>
      </c>
      <c r="AE208" s="408">
        <f>'RAW DATA-Awards'!AA67</f>
        <v>31</v>
      </c>
      <c r="AF208" s="408">
        <f>'RAW DATA-Awards'!AB67</f>
        <v>0</v>
      </c>
      <c r="AG208" s="408">
        <f>'RAW DATA-Awards'!AC67</f>
        <v>0</v>
      </c>
      <c r="AH208" s="408">
        <f>'RAW DATA-Awards'!AD67</f>
        <v>0</v>
      </c>
      <c r="AI208" s="408">
        <f>'RAW DATA-Awards'!AE67</f>
        <v>0</v>
      </c>
      <c r="AJ208" s="408">
        <f>'RAW DATA-Awards'!AF67</f>
        <v>0</v>
      </c>
      <c r="AK208" s="409">
        <f>'RAW DATA-Awards'!AG67</f>
        <v>0</v>
      </c>
      <c r="AL208" s="408"/>
      <c r="AM208" s="408"/>
      <c r="AN208" s="1074">
        <f>'RAW DATA-Awards'!AH67</f>
        <v>0</v>
      </c>
      <c r="AO208" s="1075">
        <f>'RAW DATA-Awards'!AI67</f>
        <v>1</v>
      </c>
      <c r="AP208" s="1075">
        <f>'RAW DATA-Awards'!AJ67</f>
        <v>0</v>
      </c>
      <c r="AQ208" s="1075">
        <f>'RAW DATA-Awards'!AK67</f>
        <v>23</v>
      </c>
      <c r="AR208" s="1075">
        <f>'RAW DATA-Awards'!AL67</f>
        <v>0</v>
      </c>
      <c r="AS208" s="1075">
        <f>'RAW DATA-Awards'!AM67</f>
        <v>0</v>
      </c>
      <c r="AT208" s="1075">
        <f>'RAW DATA-Awards'!AN67</f>
        <v>0</v>
      </c>
      <c r="AU208" s="1075">
        <f>'RAW DATA-Awards'!AO67</f>
        <v>0</v>
      </c>
      <c r="AV208" s="1075">
        <f>'RAW DATA-Awards'!AP67</f>
        <v>0</v>
      </c>
      <c r="AW208" s="1076">
        <f>'RAW DATA-Awards'!AQ67</f>
        <v>0</v>
      </c>
      <c r="AX208" s="1077"/>
      <c r="AZ208" s="1191">
        <f>'RAW DATA-Awards'!AR67</f>
        <v>5</v>
      </c>
      <c r="BA208" s="1192">
        <f>'RAW DATA-Awards'!AS67</f>
        <v>0</v>
      </c>
      <c r="BB208" s="1192">
        <f>'RAW DATA-Awards'!AT67</f>
        <v>0</v>
      </c>
      <c r="BC208" s="1192">
        <f>'RAW DATA-Awards'!AU67</f>
        <v>43</v>
      </c>
      <c r="BD208" s="1192">
        <f>'RAW DATA-Awards'!AV67</f>
        <v>0</v>
      </c>
      <c r="BE208" s="1192">
        <f>'RAW DATA-Awards'!AW67</f>
        <v>0</v>
      </c>
      <c r="BF208" s="1192">
        <f>'RAW DATA-Awards'!AX67</f>
        <v>0</v>
      </c>
      <c r="BG208" s="1192">
        <f>'RAW DATA-Awards'!AY67</f>
        <v>0</v>
      </c>
      <c r="BH208" s="1192">
        <f>'RAW DATA-Awards'!AZ67</f>
        <v>0</v>
      </c>
      <c r="BI208" s="1193">
        <f>'RAW DATA-Awards'!BA67</f>
        <v>0</v>
      </c>
      <c r="BJ208" s="1194"/>
      <c r="BK208" s="1210"/>
      <c r="BL208" s="1210"/>
      <c r="BM208" s="1210"/>
      <c r="BN208" s="1210"/>
      <c r="BO208" s="1328">
        <f>AZ208*'DATA - Awards Matrices'!B$10</f>
        <v>24750</v>
      </c>
      <c r="BP208" s="1328">
        <f>BA208*'DATA - Awards Matrices'!C$10</f>
        <v>0</v>
      </c>
      <c r="BQ208" s="1328">
        <f>BB208*'DATA - Awards Matrices'!D$10</f>
        <v>0</v>
      </c>
      <c r="BR208" s="1328">
        <f>BC208*'DATA - Awards Matrices'!E$10</f>
        <v>621565</v>
      </c>
      <c r="BS208" s="1328">
        <f>BD208*'DATA - Awards Matrices'!F$10</f>
        <v>0</v>
      </c>
      <c r="BT208" s="1328">
        <f>BE208*'DATA - Awards Matrices'!G$10</f>
        <v>0</v>
      </c>
      <c r="BU208" s="1328">
        <f>BF208*'DATA - Awards Matrices'!H$10</f>
        <v>0</v>
      </c>
      <c r="BV208" s="1328">
        <f>BG208*'DATA - Awards Matrices'!I$10</f>
        <v>0</v>
      </c>
      <c r="BW208" s="1328">
        <f>BH208*'DATA - Awards Matrices'!J$10</f>
        <v>0</v>
      </c>
      <c r="BX208" s="1328">
        <f>BI208*'DATA - Awards Matrices'!K$10</f>
        <v>0</v>
      </c>
      <c r="BY208" s="436"/>
      <c r="BZ208" s="436"/>
      <c r="CA208" s="436"/>
    </row>
    <row r="209" spans="1:79">
      <c r="A209" s="1488"/>
      <c r="B209" s="1266" t="str">
        <f>'RAW DATA-Awards'!B68</f>
        <v>MCC</v>
      </c>
      <c r="C209" s="425" t="str">
        <f>'RAW DATA-Awards'!C68</f>
        <v>2</v>
      </c>
      <c r="D209" s="330">
        <f>'RAW DATA-Awards'!D68</f>
        <v>0</v>
      </c>
      <c r="E209" s="12">
        <f>'RAW DATA-Awards'!E68</f>
        <v>0</v>
      </c>
      <c r="F209" s="12">
        <f>'RAW DATA-Awards'!F68</f>
        <v>0</v>
      </c>
      <c r="G209" s="12">
        <f>'RAW DATA-Awards'!G68</f>
        <v>4</v>
      </c>
      <c r="H209" s="12">
        <f>'RAW DATA-Awards'!H68</f>
        <v>0</v>
      </c>
      <c r="I209" s="12">
        <f>'RAW DATA-Awards'!I68</f>
        <v>0</v>
      </c>
      <c r="J209" s="12">
        <f>'RAW DATA-Awards'!J68</f>
        <v>0</v>
      </c>
      <c r="K209" s="12">
        <f>'RAW DATA-Awards'!K68</f>
        <v>0</v>
      </c>
      <c r="L209" s="12">
        <f>'RAW DATA-Awards'!L68</f>
        <v>0</v>
      </c>
      <c r="M209" s="331">
        <f>'RAW DATA-Awards'!M68</f>
        <v>0</v>
      </c>
      <c r="N209" s="12"/>
      <c r="O209" s="12"/>
      <c r="P209" s="330">
        <f>'RAW DATA-Awards'!N68</f>
        <v>0</v>
      </c>
      <c r="Q209" s="12">
        <f>'RAW DATA-Awards'!O68</f>
        <v>0</v>
      </c>
      <c r="R209" s="12">
        <f>'RAW DATA-Awards'!P68</f>
        <v>0</v>
      </c>
      <c r="S209" s="12">
        <f>'RAW DATA-Awards'!Q68</f>
        <v>2</v>
      </c>
      <c r="T209" s="12">
        <f>'RAW DATA-Awards'!R68</f>
        <v>0</v>
      </c>
      <c r="U209" s="12">
        <f>'RAW DATA-Awards'!S68</f>
        <v>0</v>
      </c>
      <c r="V209" s="12">
        <f>'RAW DATA-Awards'!T68</f>
        <v>0</v>
      </c>
      <c r="W209" s="12">
        <f>'RAW DATA-Awards'!U68</f>
        <v>0</v>
      </c>
      <c r="X209" s="12">
        <f>'RAW DATA-Awards'!V68</f>
        <v>0</v>
      </c>
      <c r="Y209" s="331">
        <f>'RAW DATA-Awards'!W68</f>
        <v>0</v>
      </c>
      <c r="Z209" s="12"/>
      <c r="AA209" s="12"/>
      <c r="AB209" s="330">
        <f>'RAW DATA-Awards'!X68</f>
        <v>0</v>
      </c>
      <c r="AC209" s="12">
        <f>'RAW DATA-Awards'!Y68</f>
        <v>2</v>
      </c>
      <c r="AD209" s="12">
        <f>'RAW DATA-Awards'!Z68</f>
        <v>0</v>
      </c>
      <c r="AE209" s="12">
        <f>'RAW DATA-Awards'!AA68</f>
        <v>1</v>
      </c>
      <c r="AF209" s="12">
        <f>'RAW DATA-Awards'!AB68</f>
        <v>0</v>
      </c>
      <c r="AG209" s="12">
        <f>'RAW DATA-Awards'!AC68</f>
        <v>0</v>
      </c>
      <c r="AH209" s="12">
        <f>'RAW DATA-Awards'!AD68</f>
        <v>0</v>
      </c>
      <c r="AI209" s="12">
        <f>'RAW DATA-Awards'!AE68</f>
        <v>0</v>
      </c>
      <c r="AJ209" s="12">
        <f>'RAW DATA-Awards'!AF68</f>
        <v>0</v>
      </c>
      <c r="AK209" s="331">
        <f>'RAW DATA-Awards'!AG68</f>
        <v>0</v>
      </c>
      <c r="AL209" s="12"/>
      <c r="AM209" s="12"/>
      <c r="AN209" s="1078">
        <f>'RAW DATA-Awards'!AH68</f>
        <v>0</v>
      </c>
      <c r="AO209" s="1079">
        <f>'RAW DATA-Awards'!AI68</f>
        <v>1</v>
      </c>
      <c r="AP209" s="1079">
        <f>'RAW DATA-Awards'!AJ68</f>
        <v>0</v>
      </c>
      <c r="AQ209" s="1079">
        <f>'RAW DATA-Awards'!AK68</f>
        <v>0</v>
      </c>
      <c r="AR209" s="1079">
        <f>'RAW DATA-Awards'!AL68</f>
        <v>0</v>
      </c>
      <c r="AS209" s="1079">
        <f>'RAW DATA-Awards'!AM68</f>
        <v>0</v>
      </c>
      <c r="AT209" s="1079">
        <f>'RAW DATA-Awards'!AN68</f>
        <v>0</v>
      </c>
      <c r="AU209" s="1079">
        <f>'RAW DATA-Awards'!AO68</f>
        <v>0</v>
      </c>
      <c r="AV209" s="1079">
        <f>'RAW DATA-Awards'!AP68</f>
        <v>0</v>
      </c>
      <c r="AW209" s="1080">
        <f>'RAW DATA-Awards'!AQ68</f>
        <v>0</v>
      </c>
      <c r="AX209" s="1081"/>
      <c r="AZ209" s="1195">
        <f>'RAW DATA-Awards'!AR68</f>
        <v>0</v>
      </c>
      <c r="BA209" s="1196">
        <f>'RAW DATA-Awards'!AS68</f>
        <v>0</v>
      </c>
      <c r="BB209" s="1196">
        <f>'RAW DATA-Awards'!AT68</f>
        <v>0</v>
      </c>
      <c r="BC209" s="1196">
        <f>'RAW DATA-Awards'!AU68</f>
        <v>0</v>
      </c>
      <c r="BD209" s="1196">
        <f>'RAW DATA-Awards'!AV68</f>
        <v>0</v>
      </c>
      <c r="BE209" s="1196">
        <f>'RAW DATA-Awards'!AW68</f>
        <v>0</v>
      </c>
      <c r="BF209" s="1196">
        <f>'RAW DATA-Awards'!AX68</f>
        <v>0</v>
      </c>
      <c r="BG209" s="1196">
        <f>'RAW DATA-Awards'!AY68</f>
        <v>0</v>
      </c>
      <c r="BH209" s="1196">
        <f>'RAW DATA-Awards'!AZ68</f>
        <v>0</v>
      </c>
      <c r="BI209" s="1197">
        <f>'RAW DATA-Awards'!BA68</f>
        <v>0</v>
      </c>
      <c r="BJ209" s="1198"/>
      <c r="BK209" s="1210"/>
      <c r="BL209" s="1210"/>
      <c r="BM209" s="1210"/>
      <c r="BN209" s="1210"/>
      <c r="BO209" s="1328">
        <f>AZ209*'DATA - Awards Matrices'!B$11</f>
        <v>0</v>
      </c>
      <c r="BP209" s="1328">
        <f>BA209*'DATA - Awards Matrices'!C$11</f>
        <v>0</v>
      </c>
      <c r="BQ209" s="1328">
        <f>BB209*'DATA - Awards Matrices'!D$11</f>
        <v>0</v>
      </c>
      <c r="BR209" s="1328">
        <f>BC209*'DATA - Awards Matrices'!E$11</f>
        <v>0</v>
      </c>
      <c r="BS209" s="1328">
        <f>BD209*'DATA - Awards Matrices'!F$11</f>
        <v>0</v>
      </c>
      <c r="BT209" s="1328">
        <f>BE209*'DATA - Awards Matrices'!G$11</f>
        <v>0</v>
      </c>
      <c r="BU209" s="1328">
        <f>BF209*'DATA - Awards Matrices'!H$11</f>
        <v>0</v>
      </c>
      <c r="BV209" s="1328">
        <f>BG209*'DATA - Awards Matrices'!I$11</f>
        <v>0</v>
      </c>
      <c r="BW209" s="1328">
        <f>BH209*'DATA - Awards Matrices'!J$11</f>
        <v>0</v>
      </c>
      <c r="BX209" s="1328">
        <f>BI209*'DATA - Awards Matrices'!K$11</f>
        <v>0</v>
      </c>
      <c r="BY209" s="436"/>
      <c r="BZ209" s="436"/>
      <c r="CA209" s="436"/>
    </row>
    <row r="210" spans="1:79" ht="16" thickBot="1">
      <c r="A210" s="1489"/>
      <c r="B210" s="413" t="str">
        <f>'RAW DATA-Awards'!B69</f>
        <v>MCC</v>
      </c>
      <c r="C210" s="426" t="str">
        <f>'RAW DATA-Awards'!C69</f>
        <v>3</v>
      </c>
      <c r="D210" s="330">
        <f>'RAW DATA-Awards'!D69</f>
        <v>30</v>
      </c>
      <c r="E210" s="12">
        <f>'RAW DATA-Awards'!E69</f>
        <v>4</v>
      </c>
      <c r="F210" s="12">
        <f>'RAW DATA-Awards'!F69</f>
        <v>0</v>
      </c>
      <c r="G210" s="12">
        <f>'RAW DATA-Awards'!G69</f>
        <v>13</v>
      </c>
      <c r="H210" s="12">
        <f>'RAW DATA-Awards'!H69</f>
        <v>0</v>
      </c>
      <c r="I210" s="12">
        <f>'RAW DATA-Awards'!I69</f>
        <v>0</v>
      </c>
      <c r="J210" s="12">
        <f>'RAW DATA-Awards'!J69</f>
        <v>0</v>
      </c>
      <c r="K210" s="12">
        <f>'RAW DATA-Awards'!K69</f>
        <v>0</v>
      </c>
      <c r="L210" s="12">
        <f>'RAW DATA-Awards'!L69</f>
        <v>0</v>
      </c>
      <c r="M210" s="331">
        <f>'RAW DATA-Awards'!M69</f>
        <v>0</v>
      </c>
      <c r="N210" s="12" t="s">
        <v>276</v>
      </c>
      <c r="O210" s="12"/>
      <c r="P210" s="330">
        <f>'RAW DATA-Awards'!N69</f>
        <v>35</v>
      </c>
      <c r="Q210" s="12">
        <f>'RAW DATA-Awards'!O69</f>
        <v>1</v>
      </c>
      <c r="R210" s="12">
        <f>'RAW DATA-Awards'!P69</f>
        <v>0</v>
      </c>
      <c r="S210" s="12">
        <f>'RAW DATA-Awards'!Q69</f>
        <v>5</v>
      </c>
      <c r="T210" s="12">
        <f>'RAW DATA-Awards'!R69</f>
        <v>0</v>
      </c>
      <c r="U210" s="12">
        <f>'RAW DATA-Awards'!S69</f>
        <v>0</v>
      </c>
      <c r="V210" s="12">
        <f>'RAW DATA-Awards'!T69</f>
        <v>0</v>
      </c>
      <c r="W210" s="12">
        <f>'RAW DATA-Awards'!U69</f>
        <v>0</v>
      </c>
      <c r="X210" s="12">
        <f>'RAW DATA-Awards'!V69</f>
        <v>0</v>
      </c>
      <c r="Y210" s="331">
        <f>'RAW DATA-Awards'!W69</f>
        <v>0</v>
      </c>
      <c r="Z210" s="12" t="s">
        <v>276</v>
      </c>
      <c r="AA210" s="12"/>
      <c r="AB210" s="330">
        <f>'RAW DATA-Awards'!X69</f>
        <v>220</v>
      </c>
      <c r="AC210" s="12">
        <f>'RAW DATA-Awards'!Y69</f>
        <v>5</v>
      </c>
      <c r="AD210" s="12">
        <f>'RAW DATA-Awards'!Z69</f>
        <v>0</v>
      </c>
      <c r="AE210" s="12">
        <f>'RAW DATA-Awards'!AA69</f>
        <v>21</v>
      </c>
      <c r="AF210" s="12">
        <f>'RAW DATA-Awards'!AB69</f>
        <v>0</v>
      </c>
      <c r="AG210" s="12">
        <f>'RAW DATA-Awards'!AC69</f>
        <v>0</v>
      </c>
      <c r="AH210" s="12">
        <f>'RAW DATA-Awards'!AD69</f>
        <v>0</v>
      </c>
      <c r="AI210" s="12">
        <f>'RAW DATA-Awards'!AE69</f>
        <v>0</v>
      </c>
      <c r="AJ210" s="12">
        <f>'RAW DATA-Awards'!AF69</f>
        <v>0</v>
      </c>
      <c r="AK210" s="331">
        <f>'RAW DATA-Awards'!AG69</f>
        <v>0</v>
      </c>
      <c r="AL210" s="12" t="s">
        <v>276</v>
      </c>
      <c r="AM210" s="12"/>
      <c r="AN210" s="1078">
        <f>'RAW DATA-Awards'!AH69</f>
        <v>185</v>
      </c>
      <c r="AO210" s="1079">
        <f>'RAW DATA-Awards'!AI69</f>
        <v>5</v>
      </c>
      <c r="AP210" s="1079">
        <f>'RAW DATA-Awards'!AJ69</f>
        <v>0</v>
      </c>
      <c r="AQ210" s="1079">
        <f>'RAW DATA-Awards'!AK69</f>
        <v>5</v>
      </c>
      <c r="AR210" s="1079">
        <f>'RAW DATA-Awards'!AL69</f>
        <v>0</v>
      </c>
      <c r="AS210" s="1079">
        <f>'RAW DATA-Awards'!AM69</f>
        <v>0</v>
      </c>
      <c r="AT210" s="1079">
        <f>'RAW DATA-Awards'!AN69</f>
        <v>0</v>
      </c>
      <c r="AU210" s="1079">
        <f>'RAW DATA-Awards'!AO69</f>
        <v>0</v>
      </c>
      <c r="AV210" s="1079">
        <f>'RAW DATA-Awards'!AP69</f>
        <v>0</v>
      </c>
      <c r="AW210" s="1080">
        <f>'RAW DATA-Awards'!AQ69</f>
        <v>0</v>
      </c>
      <c r="AX210" s="1081" t="s">
        <v>276</v>
      </c>
      <c r="AZ210" s="1195">
        <f>'RAW DATA-Awards'!AR69</f>
        <v>273</v>
      </c>
      <c r="BA210" s="1196">
        <f>'RAW DATA-Awards'!AS69</f>
        <v>2</v>
      </c>
      <c r="BB210" s="1196">
        <f>'RAW DATA-Awards'!AT69</f>
        <v>0</v>
      </c>
      <c r="BC210" s="1196">
        <f>'RAW DATA-Awards'!AU69</f>
        <v>7</v>
      </c>
      <c r="BD210" s="1196">
        <f>'RAW DATA-Awards'!AV69</f>
        <v>0</v>
      </c>
      <c r="BE210" s="1196">
        <f>'RAW DATA-Awards'!AW69</f>
        <v>0</v>
      </c>
      <c r="BF210" s="1196">
        <f>'RAW DATA-Awards'!AX69</f>
        <v>0</v>
      </c>
      <c r="BG210" s="1196">
        <f>'RAW DATA-Awards'!AY69</f>
        <v>0</v>
      </c>
      <c r="BH210" s="1196">
        <f>'RAW DATA-Awards'!AZ69</f>
        <v>0</v>
      </c>
      <c r="BI210" s="1197">
        <f>'RAW DATA-Awards'!BA69</f>
        <v>0</v>
      </c>
      <c r="BJ210" s="1198" t="s">
        <v>276</v>
      </c>
      <c r="BK210" s="1210"/>
      <c r="BL210" s="1210"/>
      <c r="BM210" s="1210"/>
      <c r="BN210" s="1210"/>
      <c r="BO210" s="1328">
        <f>AZ210*'DATA - Awards Matrices'!B$12</f>
        <v>2858037</v>
      </c>
      <c r="BP210" s="1328">
        <f>BA210*'DATA - Awards Matrices'!C$12</f>
        <v>30708</v>
      </c>
      <c r="BQ210" s="1328">
        <f>BB210*'DATA - Awards Matrices'!D$12</f>
        <v>0</v>
      </c>
      <c r="BR210" s="1328">
        <f>BC210*'DATA - Awards Matrices'!E$12</f>
        <v>213990</v>
      </c>
      <c r="BS210" s="1328">
        <f>BD210*'DATA - Awards Matrices'!F$12</f>
        <v>0</v>
      </c>
      <c r="BT210" s="1328">
        <f>BE210*'DATA - Awards Matrices'!G$12</f>
        <v>0</v>
      </c>
      <c r="BU210" s="1328">
        <f>BF210*'DATA - Awards Matrices'!H$12</f>
        <v>0</v>
      </c>
      <c r="BV210" s="1328">
        <f>BG210*'DATA - Awards Matrices'!I$12</f>
        <v>0</v>
      </c>
      <c r="BW210" s="1328">
        <f>BH210*'DATA - Awards Matrices'!J$12</f>
        <v>0</v>
      </c>
      <c r="BX210" s="1328">
        <f>BI210*'DATA - Awards Matrices'!K$12</f>
        <v>0</v>
      </c>
      <c r="BY210" s="436"/>
      <c r="BZ210" s="436"/>
      <c r="CA210" s="436"/>
    </row>
    <row r="211" spans="1:79">
      <c r="A211" s="412"/>
      <c r="B211" s="1266"/>
      <c r="C211" s="411"/>
      <c r="D211" s="332">
        <f t="shared" ref="D211:M211" si="201">SUM(D208:D210)</f>
        <v>63</v>
      </c>
      <c r="E211" s="11">
        <f t="shared" si="201"/>
        <v>5</v>
      </c>
      <c r="F211" s="11">
        <f t="shared" si="201"/>
        <v>0</v>
      </c>
      <c r="G211" s="11">
        <f t="shared" si="201"/>
        <v>46</v>
      </c>
      <c r="H211" s="11">
        <f t="shared" si="201"/>
        <v>0</v>
      </c>
      <c r="I211" s="11">
        <f t="shared" si="201"/>
        <v>0</v>
      </c>
      <c r="J211" s="11">
        <f t="shared" si="201"/>
        <v>0</v>
      </c>
      <c r="K211" s="11">
        <f t="shared" si="201"/>
        <v>0</v>
      </c>
      <c r="L211" s="11">
        <f t="shared" si="201"/>
        <v>0</v>
      </c>
      <c r="M211" s="333">
        <f t="shared" si="201"/>
        <v>0</v>
      </c>
      <c r="N211" s="12">
        <f>SUM(D211:M211)</f>
        <v>114</v>
      </c>
      <c r="O211" s="12"/>
      <c r="P211" s="332">
        <f t="shared" ref="P211:Y211" si="202">SUM(P208:P210)</f>
        <v>52</v>
      </c>
      <c r="Q211" s="11">
        <f t="shared" si="202"/>
        <v>1</v>
      </c>
      <c r="R211" s="11">
        <f t="shared" si="202"/>
        <v>0</v>
      </c>
      <c r="S211" s="11">
        <f t="shared" si="202"/>
        <v>47</v>
      </c>
      <c r="T211" s="11">
        <f t="shared" si="202"/>
        <v>0</v>
      </c>
      <c r="U211" s="11">
        <f t="shared" si="202"/>
        <v>0</v>
      </c>
      <c r="V211" s="11">
        <f t="shared" si="202"/>
        <v>0</v>
      </c>
      <c r="W211" s="11">
        <f t="shared" si="202"/>
        <v>0</v>
      </c>
      <c r="X211" s="11">
        <f t="shared" si="202"/>
        <v>0</v>
      </c>
      <c r="Y211" s="333">
        <f t="shared" si="202"/>
        <v>0</v>
      </c>
      <c r="Z211" s="12">
        <f>SUM(P211:Y211)</f>
        <v>100</v>
      </c>
      <c r="AA211" s="12"/>
      <c r="AB211" s="332">
        <f t="shared" ref="AB211:AK211" si="203">SUM(AB208:AB210)</f>
        <v>266</v>
      </c>
      <c r="AC211" s="11">
        <f t="shared" si="203"/>
        <v>10</v>
      </c>
      <c r="AD211" s="11">
        <f t="shared" si="203"/>
        <v>0</v>
      </c>
      <c r="AE211" s="11">
        <f t="shared" si="203"/>
        <v>53</v>
      </c>
      <c r="AF211" s="11">
        <f t="shared" si="203"/>
        <v>0</v>
      </c>
      <c r="AG211" s="11">
        <f t="shared" si="203"/>
        <v>0</v>
      </c>
      <c r="AH211" s="11">
        <f t="shared" si="203"/>
        <v>0</v>
      </c>
      <c r="AI211" s="11">
        <f t="shared" si="203"/>
        <v>0</v>
      </c>
      <c r="AJ211" s="11">
        <f t="shared" si="203"/>
        <v>0</v>
      </c>
      <c r="AK211" s="333">
        <f t="shared" si="203"/>
        <v>0</v>
      </c>
      <c r="AL211" s="12">
        <f>SUM(AB211:AK211)</f>
        <v>329</v>
      </c>
      <c r="AM211" s="12"/>
      <c r="AN211" s="1082">
        <f t="shared" ref="AN211:AW211" si="204">SUM(AN208:AN210)</f>
        <v>185</v>
      </c>
      <c r="AO211" s="1083">
        <f t="shared" si="204"/>
        <v>7</v>
      </c>
      <c r="AP211" s="1083">
        <f t="shared" si="204"/>
        <v>0</v>
      </c>
      <c r="AQ211" s="1083">
        <f t="shared" si="204"/>
        <v>28</v>
      </c>
      <c r="AR211" s="1083">
        <f t="shared" si="204"/>
        <v>0</v>
      </c>
      <c r="AS211" s="1083">
        <f t="shared" si="204"/>
        <v>0</v>
      </c>
      <c r="AT211" s="1083">
        <f t="shared" si="204"/>
        <v>0</v>
      </c>
      <c r="AU211" s="1083">
        <f t="shared" si="204"/>
        <v>0</v>
      </c>
      <c r="AV211" s="1083">
        <f t="shared" si="204"/>
        <v>0</v>
      </c>
      <c r="AW211" s="1084">
        <f t="shared" si="204"/>
        <v>0</v>
      </c>
      <c r="AX211" s="1081">
        <f>SUM(AN211:AW211)</f>
        <v>220</v>
      </c>
      <c r="AZ211" s="1199">
        <f t="shared" ref="AZ211:BI211" si="205">SUM(AZ208:AZ210)</f>
        <v>278</v>
      </c>
      <c r="BA211" s="1200">
        <f t="shared" si="205"/>
        <v>2</v>
      </c>
      <c r="BB211" s="1200">
        <f t="shared" si="205"/>
        <v>0</v>
      </c>
      <c r="BC211" s="1200">
        <f t="shared" si="205"/>
        <v>50</v>
      </c>
      <c r="BD211" s="1200">
        <f t="shared" si="205"/>
        <v>0</v>
      </c>
      <c r="BE211" s="1200">
        <f t="shared" si="205"/>
        <v>0</v>
      </c>
      <c r="BF211" s="1200">
        <f t="shared" si="205"/>
        <v>0</v>
      </c>
      <c r="BG211" s="1200">
        <f t="shared" si="205"/>
        <v>0</v>
      </c>
      <c r="BH211" s="1200">
        <f t="shared" si="205"/>
        <v>0</v>
      </c>
      <c r="BI211" s="1201">
        <f t="shared" si="205"/>
        <v>0</v>
      </c>
      <c r="BJ211" s="1198">
        <f>SUM(AZ211:BI211)</f>
        <v>330</v>
      </c>
      <c r="BK211" s="1210"/>
      <c r="BL211" s="1210"/>
      <c r="BM211" s="1210"/>
      <c r="BN211" s="1210"/>
      <c r="BO211" s="1331"/>
      <c r="BP211" s="1331"/>
      <c r="BQ211" s="1331"/>
      <c r="BR211" s="1331"/>
      <c r="BS211" s="1331"/>
      <c r="BT211" s="1331"/>
      <c r="BU211" s="1332"/>
      <c r="BV211" s="1332"/>
      <c r="BW211" s="1332"/>
      <c r="BX211" s="1332"/>
      <c r="BY211" s="436"/>
      <c r="BZ211" s="436"/>
      <c r="CA211" s="436"/>
    </row>
    <row r="212" spans="1:79" ht="15" customHeight="1" thickBot="1">
      <c r="A212" s="412"/>
      <c r="B212" s="1266"/>
      <c r="C212" s="411"/>
      <c r="D212" s="330"/>
      <c r="E212" s="12"/>
      <c r="F212" s="12"/>
      <c r="G212" s="12"/>
      <c r="H212" s="12"/>
      <c r="I212" s="12"/>
      <c r="J212" s="12"/>
      <c r="K212" s="12"/>
      <c r="L212" s="12"/>
      <c r="M212" s="331"/>
      <c r="N212" s="12"/>
      <c r="O212" s="12"/>
      <c r="P212" s="330"/>
      <c r="Q212" s="12"/>
      <c r="R212" s="12"/>
      <c r="S212" s="12"/>
      <c r="T212" s="12"/>
      <c r="U212" s="12"/>
      <c r="V212" s="12"/>
      <c r="W212" s="12"/>
      <c r="X212" s="12"/>
      <c r="Y212" s="331"/>
      <c r="Z212" s="12"/>
      <c r="AA212" s="12"/>
      <c r="AB212" s="330"/>
      <c r="AC212" s="12"/>
      <c r="AD212" s="12"/>
      <c r="AE212" s="12"/>
      <c r="AF212" s="12"/>
      <c r="AG212" s="12"/>
      <c r="AH212" s="12"/>
      <c r="AI212" s="12"/>
      <c r="AJ212" s="12"/>
      <c r="AK212" s="331"/>
      <c r="AL212" s="12"/>
      <c r="AM212" s="12"/>
      <c r="AN212" s="1078"/>
      <c r="AO212" s="1079"/>
      <c r="AP212" s="1079"/>
      <c r="AQ212" s="1079"/>
      <c r="AR212" s="1079"/>
      <c r="AS212" s="1079"/>
      <c r="AT212" s="1079"/>
      <c r="AU212" s="1079"/>
      <c r="AV212" s="1079"/>
      <c r="AW212" s="1080"/>
      <c r="AX212" s="1081"/>
      <c r="AZ212" s="1195"/>
      <c r="BA212" s="1196"/>
      <c r="BB212" s="1196"/>
      <c r="BC212" s="1196"/>
      <c r="BD212" s="1196"/>
      <c r="BE212" s="1196"/>
      <c r="BF212" s="1196"/>
      <c r="BG212" s="1196"/>
      <c r="BH212" s="1196"/>
      <c r="BI212" s="1197"/>
      <c r="BJ212" s="1198"/>
      <c r="BK212" s="1210"/>
      <c r="BL212" s="1210"/>
      <c r="BM212" s="1210"/>
      <c r="BN212" s="1210"/>
      <c r="BO212" s="1331"/>
      <c r="BP212" s="1331"/>
      <c r="BQ212" s="1331"/>
      <c r="BR212" s="1331"/>
      <c r="BS212" s="1331"/>
      <c r="BT212" s="1331"/>
      <c r="BU212" s="1332"/>
      <c r="BV212" s="1332"/>
      <c r="BW212" s="1332"/>
      <c r="BX212" s="1332"/>
      <c r="BY212" s="436"/>
      <c r="BZ212" s="436"/>
      <c r="CA212" s="436"/>
    </row>
    <row r="213" spans="1:79">
      <c r="A213" s="1487" t="s">
        <v>271</v>
      </c>
      <c r="B213" s="274" t="s">
        <v>75</v>
      </c>
      <c r="C213" s="424" t="s">
        <v>92</v>
      </c>
      <c r="D213" s="12">
        <f>D208*'DATA - Awards Matrices'!$B$10</f>
        <v>163350</v>
      </c>
      <c r="E213" s="12">
        <f>E208*'DATA - Awards Matrices'!$C$10</f>
        <v>7260</v>
      </c>
      <c r="F213" s="12">
        <f>F208*'DATA - Awards Matrices'!$D$10</f>
        <v>0</v>
      </c>
      <c r="G213" s="12">
        <f>G208*'DATA - Awards Matrices'!$E$10</f>
        <v>419195</v>
      </c>
      <c r="H213" s="12">
        <f>H208*'DATA - Awards Matrices'!$F$10</f>
        <v>0</v>
      </c>
      <c r="I213" s="12">
        <f>I208*'DATA - Awards Matrices'!$G$10</f>
        <v>0</v>
      </c>
      <c r="J213" s="12">
        <f>J208*'DATA - Awards Matrices'!$H$10</f>
        <v>0</v>
      </c>
      <c r="K213" s="12">
        <f>K208*'DATA - Awards Matrices'!$I$10</f>
        <v>0</v>
      </c>
      <c r="L213" s="12">
        <f>L208*'DATA - Awards Matrices'!$J$10</f>
        <v>0</v>
      </c>
      <c r="M213" s="331">
        <f>M208*'DATA - Awards Matrices'!$K$10</f>
        <v>0</v>
      </c>
      <c r="N213" s="12"/>
      <c r="O213" s="12"/>
      <c r="P213" s="330">
        <f>P208*'DATA - Awards Matrices'!$B$10</f>
        <v>84150</v>
      </c>
      <c r="Q213" s="12">
        <f>Q208*'DATA - Awards Matrices'!$C$10</f>
        <v>0</v>
      </c>
      <c r="R213" s="12">
        <f>R208*'DATA - Awards Matrices'!$D$10</f>
        <v>0</v>
      </c>
      <c r="S213" s="12">
        <f>S208*'DATA - Awards Matrices'!$E$10</f>
        <v>578200</v>
      </c>
      <c r="T213" s="12">
        <f>T208*'DATA - Awards Matrices'!$F$10</f>
        <v>0</v>
      </c>
      <c r="U213" s="12">
        <f>U208*'DATA - Awards Matrices'!$G$10</f>
        <v>0</v>
      </c>
      <c r="V213" s="12">
        <f>V208*'DATA - Awards Matrices'!$H$10</f>
        <v>0</v>
      </c>
      <c r="W213" s="12">
        <f>W208*'DATA - Awards Matrices'!$I$10</f>
        <v>0</v>
      </c>
      <c r="X213" s="12">
        <f>X208*'DATA - Awards Matrices'!$J$10</f>
        <v>0</v>
      </c>
      <c r="Y213" s="331">
        <f>Y208*'DATA - Awards Matrices'!$K$10</f>
        <v>0</v>
      </c>
      <c r="Z213" s="12"/>
      <c r="AA213" s="12"/>
      <c r="AB213" s="330">
        <f>AB208*'DATA - Awards Matrices'!$B$10</f>
        <v>227700</v>
      </c>
      <c r="AC213" s="12">
        <f>AC208*'DATA - Awards Matrices'!$C$10</f>
        <v>21780</v>
      </c>
      <c r="AD213" s="12">
        <f>AD208*'DATA - Awards Matrices'!$D$10</f>
        <v>0</v>
      </c>
      <c r="AE213" s="12">
        <f>AE208*'DATA - Awards Matrices'!$E$10</f>
        <v>448105</v>
      </c>
      <c r="AF213" s="12">
        <f>AF208*'DATA - Awards Matrices'!$F$10</f>
        <v>0</v>
      </c>
      <c r="AG213" s="12">
        <f>AG208*'DATA - Awards Matrices'!$G$10</f>
        <v>0</v>
      </c>
      <c r="AH213" s="12">
        <f>AH208*'DATA - Awards Matrices'!$H$10</f>
        <v>0</v>
      </c>
      <c r="AI213" s="12">
        <f>AI208*'DATA - Awards Matrices'!$I$10</f>
        <v>0</v>
      </c>
      <c r="AJ213" s="12">
        <f>AJ208*'DATA - Awards Matrices'!$J$10</f>
        <v>0</v>
      </c>
      <c r="AK213" s="331">
        <f>AK208*'DATA - Awards Matrices'!$K$10</f>
        <v>0</v>
      </c>
      <c r="AL213" s="12"/>
      <c r="AM213" s="12"/>
      <c r="AN213" s="1078">
        <f>AN208*'DATA - Awards Matrices'!$B$10</f>
        <v>0</v>
      </c>
      <c r="AO213" s="1079">
        <f>AO208*'DATA - Awards Matrices'!$C$10</f>
        <v>7260</v>
      </c>
      <c r="AP213" s="1079">
        <f>AP208*'DATA - Awards Matrices'!$D$10</f>
        <v>0</v>
      </c>
      <c r="AQ213" s="1079">
        <f>AQ208*'DATA - Awards Matrices'!$E$10</f>
        <v>332465</v>
      </c>
      <c r="AR213" s="1079">
        <f>AR208*'DATA - Awards Matrices'!$F$10</f>
        <v>0</v>
      </c>
      <c r="AS213" s="1079">
        <f>AS208*'DATA - Awards Matrices'!$G$10</f>
        <v>0</v>
      </c>
      <c r="AT213" s="1079">
        <f>AT208*'DATA - Awards Matrices'!$H$10</f>
        <v>0</v>
      </c>
      <c r="AU213" s="1079">
        <f>AU208*'DATA - Awards Matrices'!$I$10</f>
        <v>0</v>
      </c>
      <c r="AV213" s="1079">
        <f>AV208*'DATA - Awards Matrices'!$J$10</f>
        <v>0</v>
      </c>
      <c r="AW213" s="1080">
        <f>AW208*'DATA - Awards Matrices'!$K$10</f>
        <v>0</v>
      </c>
      <c r="AX213" s="1081"/>
      <c r="AZ213" s="1195">
        <f>AZ208*'DATA - Awards Matrices'!$B$10</f>
        <v>24750</v>
      </c>
      <c r="BA213" s="1196">
        <f>BA208*'DATA - Awards Matrices'!$C$10</f>
        <v>0</v>
      </c>
      <c r="BB213" s="1196">
        <f>BB208*'DATA - Awards Matrices'!$D$10</f>
        <v>0</v>
      </c>
      <c r="BC213" s="1196">
        <f>BC208*'DATA - Awards Matrices'!$E$10</f>
        <v>621565</v>
      </c>
      <c r="BD213" s="1196">
        <f>BD208*'DATA - Awards Matrices'!$F$10</f>
        <v>0</v>
      </c>
      <c r="BE213" s="1196">
        <f>BE208*'DATA - Awards Matrices'!$G$10</f>
        <v>0</v>
      </c>
      <c r="BF213" s="1196">
        <f>BF208*'DATA - Awards Matrices'!$H$10</f>
        <v>0</v>
      </c>
      <c r="BG213" s="1196">
        <f>BG208*'DATA - Awards Matrices'!$I$10</f>
        <v>0</v>
      </c>
      <c r="BH213" s="1196">
        <f>BH208*'DATA - Awards Matrices'!$J$10</f>
        <v>0</v>
      </c>
      <c r="BI213" s="1197">
        <f>BI208*'DATA - Awards Matrices'!$K$10</f>
        <v>0</v>
      </c>
      <c r="BJ213" s="1198"/>
      <c r="BK213" s="1210"/>
      <c r="BL213" s="1210"/>
      <c r="BM213" s="1210"/>
      <c r="BN213" s="1210"/>
      <c r="BO213" s="1331"/>
      <c r="BP213" s="1331"/>
      <c r="BQ213" s="1331"/>
      <c r="BR213" s="1331"/>
      <c r="BS213" s="1331"/>
      <c r="BT213" s="1331"/>
      <c r="BU213" s="1332"/>
      <c r="BV213" s="1332"/>
      <c r="BW213" s="1332"/>
      <c r="BX213" s="1332"/>
      <c r="BY213" s="436"/>
      <c r="BZ213" s="436"/>
      <c r="CA213" s="436"/>
    </row>
    <row r="214" spans="1:79">
      <c r="A214" s="1488"/>
      <c r="B214" s="1266" t="s">
        <v>75</v>
      </c>
      <c r="C214" s="425" t="s">
        <v>91</v>
      </c>
      <c r="D214" s="12">
        <f>D209*'DATA - Awards Matrices'!$B$11</f>
        <v>0</v>
      </c>
      <c r="E214" s="12">
        <f>E209*'DATA - Awards Matrices'!$C$11</f>
        <v>0</v>
      </c>
      <c r="F214" s="12">
        <f>F209*'DATA - Awards Matrices'!$D$11</f>
        <v>0</v>
      </c>
      <c r="G214" s="12">
        <f>G209*'DATA - Awards Matrices'!$E$11</f>
        <v>83440</v>
      </c>
      <c r="H214" s="12">
        <f>H209*'DATA - Awards Matrices'!$F$11</f>
        <v>0</v>
      </c>
      <c r="I214" s="12">
        <f>I209*'DATA - Awards Matrices'!$G$11</f>
        <v>0</v>
      </c>
      <c r="J214" s="12">
        <f>J209*'DATA - Awards Matrices'!$H$11</f>
        <v>0</v>
      </c>
      <c r="K214" s="12">
        <f>K209*'DATA - Awards Matrices'!$I$11</f>
        <v>0</v>
      </c>
      <c r="L214" s="12">
        <f>L209*'DATA - Awards Matrices'!$J$11</f>
        <v>0</v>
      </c>
      <c r="M214" s="331">
        <f>M209*'DATA - Awards Matrices'!$K$11</f>
        <v>0</v>
      </c>
      <c r="N214" s="12"/>
      <c r="O214" s="12"/>
      <c r="P214" s="330">
        <f>P209*'DATA - Awards Matrices'!$B$11</f>
        <v>0</v>
      </c>
      <c r="Q214" s="12">
        <f>Q209*'DATA - Awards Matrices'!$C$11</f>
        <v>0</v>
      </c>
      <c r="R214" s="12">
        <f>R209*'DATA - Awards Matrices'!$D$11</f>
        <v>0</v>
      </c>
      <c r="S214" s="12">
        <f>S209*'DATA - Awards Matrices'!$E$11</f>
        <v>41720</v>
      </c>
      <c r="T214" s="12">
        <f>T209*'DATA - Awards Matrices'!$F$11</f>
        <v>0</v>
      </c>
      <c r="U214" s="12">
        <f>U209*'DATA - Awards Matrices'!$G$11</f>
        <v>0</v>
      </c>
      <c r="V214" s="12">
        <f>V209*'DATA - Awards Matrices'!$H$11</f>
        <v>0</v>
      </c>
      <c r="W214" s="12">
        <f>W209*'DATA - Awards Matrices'!$I$11</f>
        <v>0</v>
      </c>
      <c r="X214" s="12">
        <f>X209*'DATA - Awards Matrices'!$J$11</f>
        <v>0</v>
      </c>
      <c r="Y214" s="331">
        <f>Y209*'DATA - Awards Matrices'!$K$11</f>
        <v>0</v>
      </c>
      <c r="Z214" s="12"/>
      <c r="AA214" s="12"/>
      <c r="AB214" s="330">
        <f>AB209*'DATA - Awards Matrices'!$B$11</f>
        <v>0</v>
      </c>
      <c r="AC214" s="12">
        <f>AC209*'DATA - Awards Matrices'!$C$11</f>
        <v>20954</v>
      </c>
      <c r="AD214" s="12">
        <f>AD209*'DATA - Awards Matrices'!$D$11</f>
        <v>0</v>
      </c>
      <c r="AE214" s="12">
        <f>AE209*'DATA - Awards Matrices'!$E$11</f>
        <v>20860</v>
      </c>
      <c r="AF214" s="12">
        <f>AF209*'DATA - Awards Matrices'!$F$11</f>
        <v>0</v>
      </c>
      <c r="AG214" s="12">
        <f>AG209*'DATA - Awards Matrices'!$G$11</f>
        <v>0</v>
      </c>
      <c r="AH214" s="12">
        <f>AH209*'DATA - Awards Matrices'!$H$11</f>
        <v>0</v>
      </c>
      <c r="AI214" s="12">
        <f>AI209*'DATA - Awards Matrices'!$I$11</f>
        <v>0</v>
      </c>
      <c r="AJ214" s="12">
        <f>AJ209*'DATA - Awards Matrices'!$J$11</f>
        <v>0</v>
      </c>
      <c r="AK214" s="331">
        <f>AK209*'DATA - Awards Matrices'!$K$11</f>
        <v>0</v>
      </c>
      <c r="AL214" s="12"/>
      <c r="AM214" s="12"/>
      <c r="AN214" s="1078">
        <f>AN209*'DATA - Awards Matrices'!$B$11</f>
        <v>0</v>
      </c>
      <c r="AO214" s="1079">
        <f>AO209*'DATA - Awards Matrices'!$C$11</f>
        <v>10477</v>
      </c>
      <c r="AP214" s="1079">
        <f>AP209*'DATA - Awards Matrices'!$D$11</f>
        <v>0</v>
      </c>
      <c r="AQ214" s="1079">
        <f>AQ209*'DATA - Awards Matrices'!$E$11</f>
        <v>0</v>
      </c>
      <c r="AR214" s="1079">
        <f>AR209*'DATA - Awards Matrices'!$F$11</f>
        <v>0</v>
      </c>
      <c r="AS214" s="1079">
        <f>AS209*'DATA - Awards Matrices'!$G$11</f>
        <v>0</v>
      </c>
      <c r="AT214" s="1079">
        <f>AT209*'DATA - Awards Matrices'!$H$11</f>
        <v>0</v>
      </c>
      <c r="AU214" s="1079">
        <f>AU209*'DATA - Awards Matrices'!$I$11</f>
        <v>0</v>
      </c>
      <c r="AV214" s="1079">
        <f>AV209*'DATA - Awards Matrices'!$J$11</f>
        <v>0</v>
      </c>
      <c r="AW214" s="1080">
        <f>AW209*'DATA - Awards Matrices'!$K$11</f>
        <v>0</v>
      </c>
      <c r="AX214" s="1081"/>
      <c r="AZ214" s="1195">
        <f>AZ209*'DATA - Awards Matrices'!$B$11</f>
        <v>0</v>
      </c>
      <c r="BA214" s="1196">
        <f>BA209*'DATA - Awards Matrices'!$C$11</f>
        <v>0</v>
      </c>
      <c r="BB214" s="1196">
        <f>BB209*'DATA - Awards Matrices'!$D$11</f>
        <v>0</v>
      </c>
      <c r="BC214" s="1196">
        <f>BC209*'DATA - Awards Matrices'!$E$11</f>
        <v>0</v>
      </c>
      <c r="BD214" s="1196">
        <f>BD209*'DATA - Awards Matrices'!$F$11</f>
        <v>0</v>
      </c>
      <c r="BE214" s="1196">
        <f>BE209*'DATA - Awards Matrices'!$G$11</f>
        <v>0</v>
      </c>
      <c r="BF214" s="1196">
        <f>BF209*'DATA - Awards Matrices'!$H$11</f>
        <v>0</v>
      </c>
      <c r="BG214" s="1196">
        <f>BG209*'DATA - Awards Matrices'!$I$11</f>
        <v>0</v>
      </c>
      <c r="BH214" s="1196">
        <f>BH209*'DATA - Awards Matrices'!$J$11</f>
        <v>0</v>
      </c>
      <c r="BI214" s="1197">
        <f>BI209*'DATA - Awards Matrices'!$K$11</f>
        <v>0</v>
      </c>
      <c r="BJ214" s="1198"/>
      <c r="BK214" s="1210"/>
      <c r="BL214" s="1210"/>
      <c r="BM214" s="1210"/>
      <c r="BN214" s="1210"/>
      <c r="BO214" s="1331"/>
      <c r="BP214" s="1331"/>
      <c r="BQ214" s="1331"/>
      <c r="BR214" s="1331"/>
      <c r="BS214" s="1331"/>
      <c r="BT214" s="1331"/>
      <c r="BU214" s="1332"/>
      <c r="BV214" s="1332"/>
      <c r="BW214" s="1332"/>
      <c r="BX214" s="1332"/>
      <c r="BY214" s="436"/>
      <c r="BZ214" s="436"/>
      <c r="CA214" s="436"/>
    </row>
    <row r="215" spans="1:79" ht="16" thickBot="1">
      <c r="A215" s="1489"/>
      <c r="B215" s="413" t="s">
        <v>75</v>
      </c>
      <c r="C215" s="426" t="s">
        <v>90</v>
      </c>
      <c r="D215" s="12">
        <f>D210*'DATA - Awards Matrices'!$B$12</f>
        <v>314070</v>
      </c>
      <c r="E215" s="12">
        <f>E210*'DATA - Awards Matrices'!$C$12</f>
        <v>61416</v>
      </c>
      <c r="F215" s="12">
        <f>F210*'DATA - Awards Matrices'!$D$12</f>
        <v>0</v>
      </c>
      <c r="G215" s="12">
        <f>G210*'DATA - Awards Matrices'!$E$12</f>
        <v>397410</v>
      </c>
      <c r="H215" s="12">
        <f>H210*'DATA - Awards Matrices'!$F$12</f>
        <v>0</v>
      </c>
      <c r="I215" s="12">
        <f>I210*'DATA - Awards Matrices'!$G$12</f>
        <v>0</v>
      </c>
      <c r="J215" s="12">
        <f>J210*'DATA - Awards Matrices'!$H$12</f>
        <v>0</v>
      </c>
      <c r="K215" s="12">
        <f>K210*'DATA - Awards Matrices'!$I$12</f>
        <v>0</v>
      </c>
      <c r="L215" s="12">
        <f>L210*'DATA - Awards Matrices'!$J$12</f>
        <v>0</v>
      </c>
      <c r="M215" s="331">
        <f>M210*'DATA - Awards Matrices'!$K$12</f>
        <v>0</v>
      </c>
      <c r="N215" s="12" t="s">
        <v>277</v>
      </c>
      <c r="O215" s="12"/>
      <c r="P215" s="330">
        <f>P210*'DATA - Awards Matrices'!$B$12</f>
        <v>366415</v>
      </c>
      <c r="Q215" s="12">
        <f>Q210*'DATA - Awards Matrices'!$C$12</f>
        <v>15354</v>
      </c>
      <c r="R215" s="12">
        <f>R210*'DATA - Awards Matrices'!$D$12</f>
        <v>0</v>
      </c>
      <c r="S215" s="12">
        <f>S210*'DATA - Awards Matrices'!$E$12</f>
        <v>152850</v>
      </c>
      <c r="T215" s="12">
        <f>T210*'DATA - Awards Matrices'!$F$12</f>
        <v>0</v>
      </c>
      <c r="U215" s="12">
        <f>U210*'DATA - Awards Matrices'!$G$12</f>
        <v>0</v>
      </c>
      <c r="V215" s="12">
        <f>V210*'DATA - Awards Matrices'!$H$12</f>
        <v>0</v>
      </c>
      <c r="W215" s="12">
        <f>W210*'DATA - Awards Matrices'!$I$12</f>
        <v>0</v>
      </c>
      <c r="X215" s="12">
        <f>X210*'DATA - Awards Matrices'!$J$12</f>
        <v>0</v>
      </c>
      <c r="Y215" s="331">
        <f>Y210*'DATA - Awards Matrices'!$K$12</f>
        <v>0</v>
      </c>
      <c r="Z215" s="12" t="s">
        <v>277</v>
      </c>
      <c r="AA215" s="12"/>
      <c r="AB215" s="330">
        <f>AB210*'DATA - Awards Matrices'!$B$12</f>
        <v>2303180</v>
      </c>
      <c r="AC215" s="12">
        <f>AC210*'DATA - Awards Matrices'!$C$12</f>
        <v>76770</v>
      </c>
      <c r="AD215" s="12">
        <f>AD210*'DATA - Awards Matrices'!$D$12</f>
        <v>0</v>
      </c>
      <c r="AE215" s="12">
        <f>AE210*'DATA - Awards Matrices'!$E$12</f>
        <v>641970</v>
      </c>
      <c r="AF215" s="12">
        <f>AF210*'DATA - Awards Matrices'!$F$12</f>
        <v>0</v>
      </c>
      <c r="AG215" s="12">
        <f>AG210*'DATA - Awards Matrices'!$G$12</f>
        <v>0</v>
      </c>
      <c r="AH215" s="12">
        <f>AH210*'DATA - Awards Matrices'!$H$12</f>
        <v>0</v>
      </c>
      <c r="AI215" s="12">
        <f>AI210*'DATA - Awards Matrices'!$I$12</f>
        <v>0</v>
      </c>
      <c r="AJ215" s="12">
        <f>AJ210*'DATA - Awards Matrices'!$J$12</f>
        <v>0</v>
      </c>
      <c r="AK215" s="331">
        <f>AK210*'DATA - Awards Matrices'!$K$12</f>
        <v>0</v>
      </c>
      <c r="AL215" s="12" t="s">
        <v>277</v>
      </c>
      <c r="AM215" s="12"/>
      <c r="AN215" s="1078">
        <f>AN210*'DATA - Awards Matrices'!$B$12</f>
        <v>1936765</v>
      </c>
      <c r="AO215" s="1079">
        <f>AO210*'DATA - Awards Matrices'!$C$12</f>
        <v>76770</v>
      </c>
      <c r="AP215" s="1079">
        <f>AP210*'DATA - Awards Matrices'!$D$12</f>
        <v>0</v>
      </c>
      <c r="AQ215" s="1079">
        <f>AQ210*'DATA - Awards Matrices'!$E$12</f>
        <v>152850</v>
      </c>
      <c r="AR215" s="1079">
        <f>AR210*'DATA - Awards Matrices'!$F$12</f>
        <v>0</v>
      </c>
      <c r="AS215" s="1079">
        <f>AS210*'DATA - Awards Matrices'!$G$12</f>
        <v>0</v>
      </c>
      <c r="AT215" s="1079">
        <f>AT210*'DATA - Awards Matrices'!$H$12</f>
        <v>0</v>
      </c>
      <c r="AU215" s="1079">
        <f>AU210*'DATA - Awards Matrices'!$I$12</f>
        <v>0</v>
      </c>
      <c r="AV215" s="1079">
        <f>AV210*'DATA - Awards Matrices'!$J$12</f>
        <v>0</v>
      </c>
      <c r="AW215" s="1080">
        <f>AW210*'DATA - Awards Matrices'!$K$12</f>
        <v>0</v>
      </c>
      <c r="AX215" s="1081" t="s">
        <v>277</v>
      </c>
      <c r="AZ215" s="1195">
        <f>AZ210*'DATA - Awards Matrices'!$B$12</f>
        <v>2858037</v>
      </c>
      <c r="BA215" s="1196">
        <f>BA210*'DATA - Awards Matrices'!$C$12</f>
        <v>30708</v>
      </c>
      <c r="BB215" s="1196">
        <f>BB210*'DATA - Awards Matrices'!$D$12</f>
        <v>0</v>
      </c>
      <c r="BC215" s="1196">
        <f>BC210*'DATA - Awards Matrices'!$E$12</f>
        <v>213990</v>
      </c>
      <c r="BD215" s="1196">
        <f>BD210*'DATA - Awards Matrices'!$F$12</f>
        <v>0</v>
      </c>
      <c r="BE215" s="1196">
        <f>BE210*'DATA - Awards Matrices'!$G$12</f>
        <v>0</v>
      </c>
      <c r="BF215" s="1196">
        <f>BF210*'DATA - Awards Matrices'!$H$12</f>
        <v>0</v>
      </c>
      <c r="BG215" s="1196">
        <f>BG210*'DATA - Awards Matrices'!$I$12</f>
        <v>0</v>
      </c>
      <c r="BH215" s="1196">
        <f>BH210*'DATA - Awards Matrices'!$J$12</f>
        <v>0</v>
      </c>
      <c r="BI215" s="1197">
        <f>BI210*'DATA - Awards Matrices'!$K$12</f>
        <v>0</v>
      </c>
      <c r="BJ215" s="1198" t="s">
        <v>277</v>
      </c>
      <c r="BK215" s="1210"/>
      <c r="BL215" s="1210"/>
      <c r="BM215" s="1210"/>
      <c r="BN215" s="1210"/>
      <c r="BO215" s="1331"/>
      <c r="BP215" s="1331"/>
      <c r="BQ215" s="1331"/>
      <c r="BR215" s="1331"/>
      <c r="BS215" s="1331"/>
      <c r="BT215" s="1331"/>
      <c r="BU215" s="1332"/>
      <c r="BV215" s="1332"/>
      <c r="BW215" s="1332"/>
      <c r="BX215" s="1332"/>
      <c r="BY215" s="436"/>
      <c r="BZ215" s="436"/>
      <c r="CA215" s="436"/>
    </row>
    <row r="216" spans="1:79" ht="33" thickBot="1">
      <c r="A216" s="455" t="s">
        <v>272</v>
      </c>
      <c r="B216" s="413" t="str">
        <f>B210</f>
        <v>MCC</v>
      </c>
      <c r="C216" s="414"/>
      <c r="D216" s="334">
        <f t="shared" ref="D216:M216" si="206">SUM(D213:D215)</f>
        <v>477420</v>
      </c>
      <c r="E216" s="335">
        <f t="shared" si="206"/>
        <v>68676</v>
      </c>
      <c r="F216" s="335">
        <f t="shared" si="206"/>
        <v>0</v>
      </c>
      <c r="G216" s="335">
        <f t="shared" si="206"/>
        <v>900045</v>
      </c>
      <c r="H216" s="335">
        <f t="shared" si="206"/>
        <v>0</v>
      </c>
      <c r="I216" s="335">
        <f t="shared" si="206"/>
        <v>0</v>
      </c>
      <c r="J216" s="335">
        <f t="shared" si="206"/>
        <v>0</v>
      </c>
      <c r="K216" s="335">
        <f t="shared" si="206"/>
        <v>0</v>
      </c>
      <c r="L216" s="335">
        <f t="shared" si="206"/>
        <v>0</v>
      </c>
      <c r="M216" s="336">
        <f t="shared" si="206"/>
        <v>0</v>
      </c>
      <c r="N216" s="415">
        <f>SUM(D216:M216)/'DATA - Awards Matrices'!$L$17</f>
        <v>358.124117778163</v>
      </c>
      <c r="O216" s="415"/>
      <c r="P216" s="334">
        <f t="shared" ref="P216:Y216" si="207">SUM(P213:P215)</f>
        <v>450565</v>
      </c>
      <c r="Q216" s="335">
        <f t="shared" si="207"/>
        <v>15354</v>
      </c>
      <c r="R216" s="335">
        <f t="shared" si="207"/>
        <v>0</v>
      </c>
      <c r="S216" s="335">
        <f t="shared" si="207"/>
        <v>772770</v>
      </c>
      <c r="T216" s="335">
        <f t="shared" si="207"/>
        <v>0</v>
      </c>
      <c r="U216" s="335">
        <f t="shared" si="207"/>
        <v>0</v>
      </c>
      <c r="V216" s="335">
        <f t="shared" si="207"/>
        <v>0</v>
      </c>
      <c r="W216" s="335">
        <f t="shared" si="207"/>
        <v>0</v>
      </c>
      <c r="X216" s="335">
        <f t="shared" si="207"/>
        <v>0</v>
      </c>
      <c r="Y216" s="336">
        <f t="shared" si="207"/>
        <v>0</v>
      </c>
      <c r="Z216" s="415">
        <f>SUM(P216:Y216)/'DATA - Awards Matrices'!$L$17</f>
        <v>306.75045194522176</v>
      </c>
      <c r="AA216" s="415"/>
      <c r="AB216" s="334">
        <f t="shared" ref="AB216:AK216" si="208">SUM(AB213:AB215)</f>
        <v>2530880</v>
      </c>
      <c r="AC216" s="335">
        <f t="shared" si="208"/>
        <v>119504</v>
      </c>
      <c r="AD216" s="335">
        <f t="shared" si="208"/>
        <v>0</v>
      </c>
      <c r="AE216" s="335">
        <f t="shared" si="208"/>
        <v>1110935</v>
      </c>
      <c r="AF216" s="335">
        <f t="shared" si="208"/>
        <v>0</v>
      </c>
      <c r="AG216" s="335">
        <f t="shared" si="208"/>
        <v>0</v>
      </c>
      <c r="AH216" s="335">
        <f t="shared" si="208"/>
        <v>0</v>
      </c>
      <c r="AI216" s="335">
        <f t="shared" si="208"/>
        <v>0</v>
      </c>
      <c r="AJ216" s="335">
        <f t="shared" si="208"/>
        <v>0</v>
      </c>
      <c r="AK216" s="336">
        <f t="shared" si="208"/>
        <v>0</v>
      </c>
      <c r="AL216" s="415">
        <f>SUM(AB216:AK216)/'DATA - Awards Matrices'!$L$17</f>
        <v>931.45761620564133</v>
      </c>
      <c r="AM216" s="415"/>
      <c r="AN216" s="1085">
        <f t="shared" ref="AN216:AW216" si="209">SUM(AN213:AN215)</f>
        <v>1936765</v>
      </c>
      <c r="AO216" s="1086">
        <f t="shared" si="209"/>
        <v>94507</v>
      </c>
      <c r="AP216" s="1086">
        <f t="shared" si="209"/>
        <v>0</v>
      </c>
      <c r="AQ216" s="1086">
        <f t="shared" si="209"/>
        <v>485315</v>
      </c>
      <c r="AR216" s="1086">
        <f t="shared" si="209"/>
        <v>0</v>
      </c>
      <c r="AS216" s="1086">
        <f t="shared" si="209"/>
        <v>0</v>
      </c>
      <c r="AT216" s="1086">
        <f t="shared" si="209"/>
        <v>0</v>
      </c>
      <c r="AU216" s="1086">
        <f t="shared" si="209"/>
        <v>0</v>
      </c>
      <c r="AV216" s="1086">
        <f t="shared" si="209"/>
        <v>0</v>
      </c>
      <c r="AW216" s="1087">
        <f t="shared" si="209"/>
        <v>0</v>
      </c>
      <c r="AX216" s="1088">
        <f>SUM(AN216:AW216)/'DATA - Awards Matrices'!$L$17</f>
        <v>623.21066838364584</v>
      </c>
      <c r="AZ216" s="1202">
        <f t="shared" ref="AZ216:BI216" si="210">SUM(AZ213:AZ215)</f>
        <v>2882787</v>
      </c>
      <c r="BA216" s="1203">
        <f t="shared" si="210"/>
        <v>30708</v>
      </c>
      <c r="BB216" s="1203">
        <f t="shared" si="210"/>
        <v>0</v>
      </c>
      <c r="BC216" s="1203">
        <f t="shared" si="210"/>
        <v>835555</v>
      </c>
      <c r="BD216" s="1203">
        <f t="shared" si="210"/>
        <v>0</v>
      </c>
      <c r="BE216" s="1203">
        <f t="shared" si="210"/>
        <v>0</v>
      </c>
      <c r="BF216" s="1203">
        <f t="shared" si="210"/>
        <v>0</v>
      </c>
      <c r="BG216" s="1203">
        <f t="shared" si="210"/>
        <v>0</v>
      </c>
      <c r="BH216" s="1203">
        <f t="shared" si="210"/>
        <v>0</v>
      </c>
      <c r="BI216" s="1204">
        <f t="shared" si="210"/>
        <v>0</v>
      </c>
      <c r="BJ216" s="1205">
        <f>SUM(AZ216:BI216)/'DATA - Awards Matrices'!$L$17</f>
        <v>928.41930610930888</v>
      </c>
      <c r="BK216" s="1210"/>
      <c r="BL216" s="1210"/>
      <c r="BM216" s="1210"/>
      <c r="BN216" s="1210"/>
      <c r="BO216" s="1329">
        <f>SUM(P216:Y216)</f>
        <v>1238689</v>
      </c>
      <c r="BP216" s="1329">
        <f>SUM(AB216:AK216)</f>
        <v>3761319</v>
      </c>
      <c r="BQ216" s="1330">
        <f>SUM(AN216:AW216)</f>
        <v>2516587</v>
      </c>
      <c r="BR216" s="1329">
        <f>SUM(AZ216:BI216)</f>
        <v>3749050</v>
      </c>
      <c r="BS216" s="1329">
        <f>AVERAGE(BO216:BQ216)</f>
        <v>2505531.6666666665</v>
      </c>
      <c r="BT216" s="1330">
        <f>AVERAGE(BP216:BR216)</f>
        <v>3342318.6666666665</v>
      </c>
      <c r="BU216" s="1332"/>
      <c r="BV216" s="1332"/>
      <c r="BW216" s="1332"/>
      <c r="BX216" s="1332"/>
      <c r="BY216" s="436"/>
      <c r="BZ216" s="436"/>
      <c r="CA216" s="436"/>
    </row>
    <row r="217" spans="1:79" ht="27.75" customHeight="1" thickBot="1">
      <c r="A217" s="428"/>
      <c r="B217" s="429"/>
      <c r="C217" s="430"/>
      <c r="D217" s="431"/>
      <c r="E217" s="432"/>
      <c r="F217" s="432"/>
      <c r="G217" s="432"/>
      <c r="H217" s="432"/>
      <c r="I217" s="432"/>
      <c r="J217" s="432"/>
      <c r="K217" s="432"/>
      <c r="L217" s="432"/>
      <c r="M217" s="433"/>
      <c r="N217" s="434"/>
      <c r="O217" s="434"/>
      <c r="P217" s="431"/>
      <c r="Q217" s="432"/>
      <c r="R217" s="432"/>
      <c r="S217" s="432"/>
      <c r="T217" s="432"/>
      <c r="U217" s="432"/>
      <c r="V217" s="432"/>
      <c r="W217" s="432"/>
      <c r="X217" s="432"/>
      <c r="Y217" s="433"/>
      <c r="Z217" s="434"/>
      <c r="AA217" s="434"/>
      <c r="AB217" s="431"/>
      <c r="AC217" s="432"/>
      <c r="AD217" s="432"/>
      <c r="AE217" s="432"/>
      <c r="AF217" s="432"/>
      <c r="AG217" s="432"/>
      <c r="AH217" s="432"/>
      <c r="AI217" s="432"/>
      <c r="AJ217" s="432"/>
      <c r="AK217" s="433"/>
      <c r="AL217" s="434"/>
      <c r="AM217" s="434"/>
      <c r="AN217" s="1089"/>
      <c r="AO217" s="1090"/>
      <c r="AP217" s="1090"/>
      <c r="AQ217" s="1090"/>
      <c r="AR217" s="1090"/>
      <c r="AS217" s="1090"/>
      <c r="AT217" s="1090"/>
      <c r="AU217" s="1090"/>
      <c r="AV217" s="1090"/>
      <c r="AW217" s="1091"/>
      <c r="AX217" s="1092"/>
      <c r="AZ217" s="1206"/>
      <c r="BA217" s="1207"/>
      <c r="BB217" s="1207"/>
      <c r="BC217" s="1207"/>
      <c r="BD217" s="1207"/>
      <c r="BE217" s="1207"/>
      <c r="BF217" s="1207"/>
      <c r="BG217" s="1207"/>
      <c r="BH217" s="1207"/>
      <c r="BI217" s="1208"/>
      <c r="BJ217" s="1209"/>
      <c r="BK217" s="1210"/>
      <c r="BL217" s="1210"/>
      <c r="BM217" s="1210"/>
      <c r="BN217" s="1210"/>
      <c r="BO217" s="1331"/>
      <c r="BP217" s="1331"/>
      <c r="BQ217" s="1331"/>
      <c r="BR217" s="1331"/>
      <c r="BS217" s="1331"/>
      <c r="BT217" s="1331"/>
      <c r="BU217" s="1332"/>
      <c r="BV217" s="1332"/>
      <c r="BW217" s="1332"/>
      <c r="BX217" s="1332"/>
      <c r="BY217" s="436"/>
      <c r="BZ217" s="436"/>
      <c r="CA217" s="436"/>
    </row>
    <row r="218" spans="1:79" ht="15" customHeight="1">
      <c r="A218" s="1487" t="s">
        <v>270</v>
      </c>
      <c r="B218" s="274" t="str">
        <f>'RAW DATA-Awards'!B70</f>
        <v>NMJC</v>
      </c>
      <c r="C218" s="424" t="str">
        <f>'RAW DATA-Awards'!C70</f>
        <v>1</v>
      </c>
      <c r="D218" s="407">
        <f>'RAW DATA-Awards'!D70</f>
        <v>0</v>
      </c>
      <c r="E218" s="408">
        <f>'RAW DATA-Awards'!E70</f>
        <v>68</v>
      </c>
      <c r="F218" s="408">
        <f>'RAW DATA-Awards'!F70</f>
        <v>0</v>
      </c>
      <c r="G218" s="408">
        <f>'RAW DATA-Awards'!G70</f>
        <v>371</v>
      </c>
      <c r="H218" s="408">
        <f>'RAW DATA-Awards'!H70</f>
        <v>0</v>
      </c>
      <c r="I218" s="408">
        <f>'RAW DATA-Awards'!I70</f>
        <v>0</v>
      </c>
      <c r="J218" s="408">
        <f>'RAW DATA-Awards'!J70</f>
        <v>0</v>
      </c>
      <c r="K218" s="408">
        <f>'RAW DATA-Awards'!K70</f>
        <v>0</v>
      </c>
      <c r="L218" s="408">
        <f>'RAW DATA-Awards'!L70</f>
        <v>0</v>
      </c>
      <c r="M218" s="409">
        <f>'RAW DATA-Awards'!M70</f>
        <v>0</v>
      </c>
      <c r="N218" s="408"/>
      <c r="O218" s="408"/>
      <c r="P218" s="407">
        <f>'RAW DATA-Awards'!N70</f>
        <v>0</v>
      </c>
      <c r="Q218" s="408">
        <f>'RAW DATA-Awards'!O70</f>
        <v>25</v>
      </c>
      <c r="R218" s="408">
        <f>'RAW DATA-Awards'!P70</f>
        <v>0</v>
      </c>
      <c r="S218" s="408">
        <f>'RAW DATA-Awards'!Q70</f>
        <v>201</v>
      </c>
      <c r="T218" s="408">
        <f>'RAW DATA-Awards'!R70</f>
        <v>0</v>
      </c>
      <c r="U218" s="408">
        <f>'RAW DATA-Awards'!S70</f>
        <v>0</v>
      </c>
      <c r="V218" s="408">
        <f>'RAW DATA-Awards'!T70</f>
        <v>0</v>
      </c>
      <c r="W218" s="408">
        <f>'RAW DATA-Awards'!U70</f>
        <v>0</v>
      </c>
      <c r="X218" s="408">
        <f>'RAW DATA-Awards'!V70</f>
        <v>0</v>
      </c>
      <c r="Y218" s="409">
        <f>'RAW DATA-Awards'!W70</f>
        <v>0</v>
      </c>
      <c r="Z218" s="408"/>
      <c r="AA218" s="408"/>
      <c r="AB218" s="407">
        <f>'RAW DATA-Awards'!X70</f>
        <v>0</v>
      </c>
      <c r="AC218" s="408">
        <f>'RAW DATA-Awards'!Y70</f>
        <v>61</v>
      </c>
      <c r="AD218" s="408">
        <f>'RAW DATA-Awards'!Z70</f>
        <v>0</v>
      </c>
      <c r="AE218" s="408">
        <f>'RAW DATA-Awards'!AA70</f>
        <v>248</v>
      </c>
      <c r="AF218" s="408">
        <f>'RAW DATA-Awards'!AB70</f>
        <v>0</v>
      </c>
      <c r="AG218" s="408">
        <f>'RAW DATA-Awards'!AC70</f>
        <v>0</v>
      </c>
      <c r="AH218" s="408">
        <f>'RAW DATA-Awards'!AD70</f>
        <v>0</v>
      </c>
      <c r="AI218" s="408">
        <f>'RAW DATA-Awards'!AE70</f>
        <v>0</v>
      </c>
      <c r="AJ218" s="408">
        <f>'RAW DATA-Awards'!AF70</f>
        <v>0</v>
      </c>
      <c r="AK218" s="409">
        <f>'RAW DATA-Awards'!AG70</f>
        <v>0</v>
      </c>
      <c r="AL218" s="408"/>
      <c r="AM218" s="408"/>
      <c r="AN218" s="1074">
        <f>'RAW DATA-Awards'!AH70</f>
        <v>0</v>
      </c>
      <c r="AO218" s="1075">
        <f>'RAW DATA-Awards'!AI70</f>
        <v>37</v>
      </c>
      <c r="AP218" s="1075">
        <f>'RAW DATA-Awards'!AJ70</f>
        <v>0</v>
      </c>
      <c r="AQ218" s="1075">
        <f>'RAW DATA-Awards'!AK70</f>
        <v>178</v>
      </c>
      <c r="AR218" s="1075">
        <f>'RAW DATA-Awards'!AL70</f>
        <v>0</v>
      </c>
      <c r="AS218" s="1075">
        <f>'RAW DATA-Awards'!AM70</f>
        <v>0</v>
      </c>
      <c r="AT218" s="1075">
        <f>'RAW DATA-Awards'!AN70</f>
        <v>0</v>
      </c>
      <c r="AU218" s="1075">
        <f>'RAW DATA-Awards'!AO70</f>
        <v>0</v>
      </c>
      <c r="AV218" s="1075">
        <f>'RAW DATA-Awards'!AP70</f>
        <v>0</v>
      </c>
      <c r="AW218" s="1076">
        <f>'RAW DATA-Awards'!AQ70</f>
        <v>0</v>
      </c>
      <c r="AX218" s="1077"/>
      <c r="AZ218" s="1191">
        <f>'RAW DATA-Awards'!AR70</f>
        <v>0</v>
      </c>
      <c r="BA218" s="1192">
        <f>'RAW DATA-Awards'!AS70</f>
        <v>42</v>
      </c>
      <c r="BB218" s="1192">
        <f>'RAW DATA-Awards'!AT70</f>
        <v>0</v>
      </c>
      <c r="BC218" s="1192">
        <f>'RAW DATA-Awards'!AU70</f>
        <v>188</v>
      </c>
      <c r="BD218" s="1192">
        <f>'RAW DATA-Awards'!AV70</f>
        <v>0</v>
      </c>
      <c r="BE218" s="1192">
        <f>'RAW DATA-Awards'!AW70</f>
        <v>0</v>
      </c>
      <c r="BF218" s="1192">
        <f>'RAW DATA-Awards'!AX70</f>
        <v>0</v>
      </c>
      <c r="BG218" s="1192">
        <f>'RAW DATA-Awards'!AY70</f>
        <v>0</v>
      </c>
      <c r="BH218" s="1192">
        <f>'RAW DATA-Awards'!AZ70</f>
        <v>0</v>
      </c>
      <c r="BI218" s="1193">
        <f>'RAW DATA-Awards'!BA70</f>
        <v>0</v>
      </c>
      <c r="BJ218" s="1194"/>
      <c r="BK218" s="1210"/>
      <c r="BL218" s="1210"/>
      <c r="BM218" s="1210"/>
      <c r="BN218" s="1210"/>
      <c r="BO218" s="1328">
        <f>AZ218*'DATA - Awards Matrices'!B$10</f>
        <v>0</v>
      </c>
      <c r="BP218" s="1328">
        <f>BA218*'DATA - Awards Matrices'!C$10</f>
        <v>304920</v>
      </c>
      <c r="BQ218" s="1328">
        <f>BB218*'DATA - Awards Matrices'!D$10</f>
        <v>0</v>
      </c>
      <c r="BR218" s="1328">
        <f>BC218*'DATA - Awards Matrices'!E$10</f>
        <v>2717540</v>
      </c>
      <c r="BS218" s="1328">
        <f>BD218*'DATA - Awards Matrices'!F$10</f>
        <v>0</v>
      </c>
      <c r="BT218" s="1328">
        <f>BE218*'DATA - Awards Matrices'!G$10</f>
        <v>0</v>
      </c>
      <c r="BU218" s="1328">
        <f>BF218*'DATA - Awards Matrices'!H$10</f>
        <v>0</v>
      </c>
      <c r="BV218" s="1328">
        <f>BG218*'DATA - Awards Matrices'!I$10</f>
        <v>0</v>
      </c>
      <c r="BW218" s="1328">
        <f>BH218*'DATA - Awards Matrices'!J$10</f>
        <v>0</v>
      </c>
      <c r="BX218" s="1328">
        <f>BI218*'DATA - Awards Matrices'!K$10</f>
        <v>0</v>
      </c>
      <c r="BY218" s="436"/>
      <c r="BZ218" s="436"/>
      <c r="CA218" s="436"/>
    </row>
    <row r="219" spans="1:79">
      <c r="A219" s="1488"/>
      <c r="B219" s="1266" t="str">
        <f>'RAW DATA-Awards'!B71</f>
        <v>NMJC</v>
      </c>
      <c r="C219" s="425" t="str">
        <f>'RAW DATA-Awards'!C71</f>
        <v>2</v>
      </c>
      <c r="D219" s="330">
        <f>'RAW DATA-Awards'!D71</f>
        <v>0</v>
      </c>
      <c r="E219" s="12">
        <f>'RAW DATA-Awards'!E71</f>
        <v>32</v>
      </c>
      <c r="F219" s="12">
        <f>'RAW DATA-Awards'!F71</f>
        <v>0</v>
      </c>
      <c r="G219" s="12">
        <f>'RAW DATA-Awards'!G71</f>
        <v>26</v>
      </c>
      <c r="H219" s="12">
        <f>'RAW DATA-Awards'!H71</f>
        <v>0</v>
      </c>
      <c r="I219" s="12">
        <f>'RAW DATA-Awards'!I71</f>
        <v>0</v>
      </c>
      <c r="J219" s="12">
        <f>'RAW DATA-Awards'!J71</f>
        <v>0</v>
      </c>
      <c r="K219" s="12">
        <f>'RAW DATA-Awards'!K71</f>
        <v>0</v>
      </c>
      <c r="L219" s="12">
        <f>'RAW DATA-Awards'!L71</f>
        <v>0</v>
      </c>
      <c r="M219" s="331">
        <f>'RAW DATA-Awards'!M71</f>
        <v>0</v>
      </c>
      <c r="N219" s="12"/>
      <c r="O219" s="12"/>
      <c r="P219" s="330">
        <f>'RAW DATA-Awards'!N71</f>
        <v>0</v>
      </c>
      <c r="Q219" s="12">
        <f>'RAW DATA-Awards'!O71</f>
        <v>19</v>
      </c>
      <c r="R219" s="12">
        <f>'RAW DATA-Awards'!P71</f>
        <v>0</v>
      </c>
      <c r="S219" s="12">
        <f>'RAW DATA-Awards'!Q71</f>
        <v>48</v>
      </c>
      <c r="T219" s="12">
        <f>'RAW DATA-Awards'!R71</f>
        <v>0</v>
      </c>
      <c r="U219" s="12">
        <f>'RAW DATA-Awards'!S71</f>
        <v>0</v>
      </c>
      <c r="V219" s="12">
        <f>'RAW DATA-Awards'!T71</f>
        <v>0</v>
      </c>
      <c r="W219" s="12">
        <f>'RAW DATA-Awards'!U71</f>
        <v>0</v>
      </c>
      <c r="X219" s="12">
        <f>'RAW DATA-Awards'!V71</f>
        <v>0</v>
      </c>
      <c r="Y219" s="331">
        <f>'RAW DATA-Awards'!W71</f>
        <v>0</v>
      </c>
      <c r="Z219" s="12"/>
      <c r="AA219" s="12"/>
      <c r="AB219" s="330">
        <f>'RAW DATA-Awards'!X71</f>
        <v>0</v>
      </c>
      <c r="AC219" s="12">
        <f>'RAW DATA-Awards'!Y71</f>
        <v>26</v>
      </c>
      <c r="AD219" s="12">
        <f>'RAW DATA-Awards'!Z71</f>
        <v>0</v>
      </c>
      <c r="AE219" s="12">
        <f>'RAW DATA-Awards'!AA71</f>
        <v>35</v>
      </c>
      <c r="AF219" s="12">
        <f>'RAW DATA-Awards'!AB71</f>
        <v>0</v>
      </c>
      <c r="AG219" s="12">
        <f>'RAW DATA-Awards'!AC71</f>
        <v>0</v>
      </c>
      <c r="AH219" s="12">
        <f>'RAW DATA-Awards'!AD71</f>
        <v>0</v>
      </c>
      <c r="AI219" s="12">
        <f>'RAW DATA-Awards'!AE71</f>
        <v>0</v>
      </c>
      <c r="AJ219" s="12">
        <f>'RAW DATA-Awards'!AF71</f>
        <v>0</v>
      </c>
      <c r="AK219" s="331">
        <f>'RAW DATA-Awards'!AG71</f>
        <v>0</v>
      </c>
      <c r="AL219" s="12"/>
      <c r="AM219" s="12"/>
      <c r="AN219" s="1078">
        <f>'RAW DATA-Awards'!AH71</f>
        <v>0</v>
      </c>
      <c r="AO219" s="1079">
        <f>'RAW DATA-Awards'!AI71</f>
        <v>57</v>
      </c>
      <c r="AP219" s="1079">
        <f>'RAW DATA-Awards'!AJ71</f>
        <v>0</v>
      </c>
      <c r="AQ219" s="1079">
        <f>'RAW DATA-Awards'!AK71</f>
        <v>30</v>
      </c>
      <c r="AR219" s="1079">
        <f>'RAW DATA-Awards'!AL71</f>
        <v>0</v>
      </c>
      <c r="AS219" s="1079">
        <f>'RAW DATA-Awards'!AM71</f>
        <v>0</v>
      </c>
      <c r="AT219" s="1079">
        <f>'RAW DATA-Awards'!AN71</f>
        <v>0</v>
      </c>
      <c r="AU219" s="1079">
        <f>'RAW DATA-Awards'!AO71</f>
        <v>0</v>
      </c>
      <c r="AV219" s="1079">
        <f>'RAW DATA-Awards'!AP71</f>
        <v>0</v>
      </c>
      <c r="AW219" s="1080">
        <f>'RAW DATA-Awards'!AQ71</f>
        <v>0</v>
      </c>
      <c r="AX219" s="1081"/>
      <c r="AZ219" s="1195">
        <f>'RAW DATA-Awards'!AR71</f>
        <v>0</v>
      </c>
      <c r="BA219" s="1196">
        <f>'RAW DATA-Awards'!AS71</f>
        <v>31</v>
      </c>
      <c r="BB219" s="1196">
        <f>'RAW DATA-Awards'!AT71</f>
        <v>0</v>
      </c>
      <c r="BC219" s="1196">
        <f>'RAW DATA-Awards'!AU71</f>
        <v>18</v>
      </c>
      <c r="BD219" s="1196">
        <f>'RAW DATA-Awards'!AV71</f>
        <v>0</v>
      </c>
      <c r="BE219" s="1196">
        <f>'RAW DATA-Awards'!AW71</f>
        <v>0</v>
      </c>
      <c r="BF219" s="1196">
        <f>'RAW DATA-Awards'!AX71</f>
        <v>0</v>
      </c>
      <c r="BG219" s="1196">
        <f>'RAW DATA-Awards'!AY71</f>
        <v>0</v>
      </c>
      <c r="BH219" s="1196">
        <f>'RAW DATA-Awards'!AZ71</f>
        <v>0</v>
      </c>
      <c r="BI219" s="1197">
        <f>'RAW DATA-Awards'!BA71</f>
        <v>0</v>
      </c>
      <c r="BJ219" s="1198"/>
      <c r="BK219" s="1210"/>
      <c r="BL219" s="1210"/>
      <c r="BM219" s="1210"/>
      <c r="BN219" s="1210"/>
      <c r="BO219" s="1328">
        <f>AZ219*'DATA - Awards Matrices'!B$11</f>
        <v>0</v>
      </c>
      <c r="BP219" s="1328">
        <f>BA219*'DATA - Awards Matrices'!C$11</f>
        <v>324787</v>
      </c>
      <c r="BQ219" s="1328">
        <f>BB219*'DATA - Awards Matrices'!D$11</f>
        <v>0</v>
      </c>
      <c r="BR219" s="1328">
        <f>BC219*'DATA - Awards Matrices'!E$11</f>
        <v>375480</v>
      </c>
      <c r="BS219" s="1328">
        <f>BD219*'DATA - Awards Matrices'!F$11</f>
        <v>0</v>
      </c>
      <c r="BT219" s="1328">
        <f>BE219*'DATA - Awards Matrices'!G$11</f>
        <v>0</v>
      </c>
      <c r="BU219" s="1328">
        <f>BF219*'DATA - Awards Matrices'!H$11</f>
        <v>0</v>
      </c>
      <c r="BV219" s="1328">
        <f>BG219*'DATA - Awards Matrices'!I$11</f>
        <v>0</v>
      </c>
      <c r="BW219" s="1328">
        <f>BH219*'DATA - Awards Matrices'!J$11</f>
        <v>0</v>
      </c>
      <c r="BX219" s="1328">
        <f>BI219*'DATA - Awards Matrices'!K$11</f>
        <v>0</v>
      </c>
      <c r="BY219" s="436"/>
      <c r="BZ219" s="436"/>
      <c r="CA219" s="436"/>
    </row>
    <row r="220" spans="1:79" ht="16" thickBot="1">
      <c r="A220" s="1489"/>
      <c r="B220" s="413" t="str">
        <f>'RAW DATA-Awards'!B72</f>
        <v>NMJC</v>
      </c>
      <c r="C220" s="426" t="str">
        <f>'RAW DATA-Awards'!C72</f>
        <v>3</v>
      </c>
      <c r="D220" s="330">
        <f>'RAW DATA-Awards'!D72</f>
        <v>0</v>
      </c>
      <c r="E220" s="12">
        <f>'RAW DATA-Awards'!E72</f>
        <v>0</v>
      </c>
      <c r="F220" s="12">
        <f>'RAW DATA-Awards'!F72</f>
        <v>0</v>
      </c>
      <c r="G220" s="12">
        <f>'RAW DATA-Awards'!G72</f>
        <v>30</v>
      </c>
      <c r="H220" s="12">
        <f>'RAW DATA-Awards'!H72</f>
        <v>0</v>
      </c>
      <c r="I220" s="12">
        <f>'RAW DATA-Awards'!I72</f>
        <v>0</v>
      </c>
      <c r="J220" s="12">
        <f>'RAW DATA-Awards'!J72</f>
        <v>0</v>
      </c>
      <c r="K220" s="12">
        <f>'RAW DATA-Awards'!K72</f>
        <v>0</v>
      </c>
      <c r="L220" s="12">
        <f>'RAW DATA-Awards'!L72</f>
        <v>0</v>
      </c>
      <c r="M220" s="331">
        <f>'RAW DATA-Awards'!M72</f>
        <v>0</v>
      </c>
      <c r="N220" s="12" t="s">
        <v>276</v>
      </c>
      <c r="O220" s="12"/>
      <c r="P220" s="330">
        <f>'RAW DATA-Awards'!N72</f>
        <v>0</v>
      </c>
      <c r="Q220" s="12">
        <f>'RAW DATA-Awards'!O72</f>
        <v>0</v>
      </c>
      <c r="R220" s="12">
        <f>'RAW DATA-Awards'!P72</f>
        <v>0</v>
      </c>
      <c r="S220" s="12">
        <f>'RAW DATA-Awards'!Q72</f>
        <v>20</v>
      </c>
      <c r="T220" s="12">
        <f>'RAW DATA-Awards'!R72</f>
        <v>0</v>
      </c>
      <c r="U220" s="12">
        <f>'RAW DATA-Awards'!S72</f>
        <v>0</v>
      </c>
      <c r="V220" s="12">
        <f>'RAW DATA-Awards'!T72</f>
        <v>0</v>
      </c>
      <c r="W220" s="12">
        <f>'RAW DATA-Awards'!U72</f>
        <v>0</v>
      </c>
      <c r="X220" s="12">
        <f>'RAW DATA-Awards'!V72</f>
        <v>0</v>
      </c>
      <c r="Y220" s="331">
        <f>'RAW DATA-Awards'!W72</f>
        <v>0</v>
      </c>
      <c r="Z220" s="12" t="s">
        <v>276</v>
      </c>
      <c r="AA220" s="12"/>
      <c r="AB220" s="330">
        <f>'RAW DATA-Awards'!X72</f>
        <v>0</v>
      </c>
      <c r="AC220" s="12">
        <f>'RAW DATA-Awards'!Y72</f>
        <v>0</v>
      </c>
      <c r="AD220" s="12">
        <f>'RAW DATA-Awards'!Z72</f>
        <v>0</v>
      </c>
      <c r="AE220" s="12">
        <f>'RAW DATA-Awards'!AA72</f>
        <v>48</v>
      </c>
      <c r="AF220" s="12">
        <f>'RAW DATA-Awards'!AB72</f>
        <v>0</v>
      </c>
      <c r="AG220" s="12">
        <f>'RAW DATA-Awards'!AC72</f>
        <v>0</v>
      </c>
      <c r="AH220" s="12">
        <f>'RAW DATA-Awards'!AD72</f>
        <v>0</v>
      </c>
      <c r="AI220" s="12">
        <f>'RAW DATA-Awards'!AE72</f>
        <v>0</v>
      </c>
      <c r="AJ220" s="12">
        <f>'RAW DATA-Awards'!AF72</f>
        <v>0</v>
      </c>
      <c r="AK220" s="331">
        <f>'RAW DATA-Awards'!AG72</f>
        <v>0</v>
      </c>
      <c r="AL220" s="12" t="s">
        <v>276</v>
      </c>
      <c r="AM220" s="12"/>
      <c r="AN220" s="1078">
        <f>'RAW DATA-Awards'!AH72</f>
        <v>0</v>
      </c>
      <c r="AO220" s="1079">
        <f>'RAW DATA-Awards'!AI72</f>
        <v>0</v>
      </c>
      <c r="AP220" s="1079">
        <f>'RAW DATA-Awards'!AJ72</f>
        <v>0</v>
      </c>
      <c r="AQ220" s="1079">
        <f>'RAW DATA-Awards'!AK72</f>
        <v>36</v>
      </c>
      <c r="AR220" s="1079">
        <f>'RAW DATA-Awards'!AL72</f>
        <v>0</v>
      </c>
      <c r="AS220" s="1079">
        <f>'RAW DATA-Awards'!AM72</f>
        <v>0</v>
      </c>
      <c r="AT220" s="1079">
        <f>'RAW DATA-Awards'!AN72</f>
        <v>0</v>
      </c>
      <c r="AU220" s="1079">
        <f>'RAW DATA-Awards'!AO72</f>
        <v>0</v>
      </c>
      <c r="AV220" s="1079">
        <f>'RAW DATA-Awards'!AP72</f>
        <v>0</v>
      </c>
      <c r="AW220" s="1080">
        <f>'RAW DATA-Awards'!AQ72</f>
        <v>0</v>
      </c>
      <c r="AX220" s="1081" t="s">
        <v>276</v>
      </c>
      <c r="AZ220" s="1195">
        <f>'RAW DATA-Awards'!AR72</f>
        <v>0</v>
      </c>
      <c r="BA220" s="1196">
        <f>'RAW DATA-Awards'!AS72</f>
        <v>1</v>
      </c>
      <c r="BB220" s="1196">
        <f>'RAW DATA-Awards'!AT72</f>
        <v>0</v>
      </c>
      <c r="BC220" s="1196">
        <f>'RAW DATA-Awards'!AU72</f>
        <v>26</v>
      </c>
      <c r="BD220" s="1196">
        <f>'RAW DATA-Awards'!AV72</f>
        <v>0</v>
      </c>
      <c r="BE220" s="1196">
        <f>'RAW DATA-Awards'!AW72</f>
        <v>0</v>
      </c>
      <c r="BF220" s="1196">
        <f>'RAW DATA-Awards'!AX72</f>
        <v>0</v>
      </c>
      <c r="BG220" s="1196">
        <f>'RAW DATA-Awards'!AY72</f>
        <v>0</v>
      </c>
      <c r="BH220" s="1196">
        <f>'RAW DATA-Awards'!AZ72</f>
        <v>0</v>
      </c>
      <c r="BI220" s="1197">
        <f>'RAW DATA-Awards'!BA72</f>
        <v>0</v>
      </c>
      <c r="BJ220" s="1198" t="s">
        <v>276</v>
      </c>
      <c r="BK220" s="1210"/>
      <c r="BL220" s="1210"/>
      <c r="BM220" s="1210"/>
      <c r="BN220" s="1210"/>
      <c r="BO220" s="1328">
        <f>AZ220*'DATA - Awards Matrices'!B$12</f>
        <v>0</v>
      </c>
      <c r="BP220" s="1328">
        <f>BA220*'DATA - Awards Matrices'!C$12</f>
        <v>15354</v>
      </c>
      <c r="BQ220" s="1328">
        <f>BB220*'DATA - Awards Matrices'!D$12</f>
        <v>0</v>
      </c>
      <c r="BR220" s="1328">
        <f>BC220*'DATA - Awards Matrices'!E$12</f>
        <v>794820</v>
      </c>
      <c r="BS220" s="1328">
        <f>BD220*'DATA - Awards Matrices'!F$12</f>
        <v>0</v>
      </c>
      <c r="BT220" s="1328">
        <f>BE220*'DATA - Awards Matrices'!G$12</f>
        <v>0</v>
      </c>
      <c r="BU220" s="1328">
        <f>BF220*'DATA - Awards Matrices'!H$12</f>
        <v>0</v>
      </c>
      <c r="BV220" s="1328">
        <f>BG220*'DATA - Awards Matrices'!I$12</f>
        <v>0</v>
      </c>
      <c r="BW220" s="1328">
        <f>BH220*'DATA - Awards Matrices'!J$12</f>
        <v>0</v>
      </c>
      <c r="BX220" s="1328">
        <f>BI220*'DATA - Awards Matrices'!K$12</f>
        <v>0</v>
      </c>
      <c r="BY220" s="436"/>
      <c r="BZ220" s="436"/>
      <c r="CA220" s="436"/>
    </row>
    <row r="221" spans="1:79">
      <c r="A221" s="412"/>
      <c r="B221" s="1266"/>
      <c r="C221" s="411"/>
      <c r="D221" s="332">
        <f t="shared" ref="D221:M221" si="211">SUM(D218:D220)</f>
        <v>0</v>
      </c>
      <c r="E221" s="11">
        <f t="shared" si="211"/>
        <v>100</v>
      </c>
      <c r="F221" s="11">
        <f t="shared" si="211"/>
        <v>0</v>
      </c>
      <c r="G221" s="11">
        <f t="shared" si="211"/>
        <v>427</v>
      </c>
      <c r="H221" s="11">
        <f t="shared" si="211"/>
        <v>0</v>
      </c>
      <c r="I221" s="11">
        <f t="shared" si="211"/>
        <v>0</v>
      </c>
      <c r="J221" s="11">
        <f t="shared" si="211"/>
        <v>0</v>
      </c>
      <c r="K221" s="11">
        <f t="shared" si="211"/>
        <v>0</v>
      </c>
      <c r="L221" s="11">
        <f t="shared" si="211"/>
        <v>0</v>
      </c>
      <c r="M221" s="333">
        <f t="shared" si="211"/>
        <v>0</v>
      </c>
      <c r="N221" s="12">
        <f>SUM(D221:M221)</f>
        <v>527</v>
      </c>
      <c r="O221" s="12"/>
      <c r="P221" s="332">
        <f t="shared" ref="P221:Y221" si="212">SUM(P218:P220)</f>
        <v>0</v>
      </c>
      <c r="Q221" s="11">
        <f t="shared" si="212"/>
        <v>44</v>
      </c>
      <c r="R221" s="11">
        <f t="shared" si="212"/>
        <v>0</v>
      </c>
      <c r="S221" s="11">
        <f t="shared" si="212"/>
        <v>269</v>
      </c>
      <c r="T221" s="11">
        <f t="shared" si="212"/>
        <v>0</v>
      </c>
      <c r="U221" s="11">
        <f t="shared" si="212"/>
        <v>0</v>
      </c>
      <c r="V221" s="11">
        <f t="shared" si="212"/>
        <v>0</v>
      </c>
      <c r="W221" s="11">
        <f t="shared" si="212"/>
        <v>0</v>
      </c>
      <c r="X221" s="11">
        <f t="shared" si="212"/>
        <v>0</v>
      </c>
      <c r="Y221" s="333">
        <f t="shared" si="212"/>
        <v>0</v>
      </c>
      <c r="Z221" s="12">
        <f>SUM(P221:Y221)</f>
        <v>313</v>
      </c>
      <c r="AA221" s="12"/>
      <c r="AB221" s="332">
        <f t="shared" ref="AB221:AK221" si="213">SUM(AB218:AB220)</f>
        <v>0</v>
      </c>
      <c r="AC221" s="11">
        <f t="shared" si="213"/>
        <v>87</v>
      </c>
      <c r="AD221" s="11">
        <f t="shared" si="213"/>
        <v>0</v>
      </c>
      <c r="AE221" s="11">
        <f t="shared" si="213"/>
        <v>331</v>
      </c>
      <c r="AF221" s="11">
        <f t="shared" si="213"/>
        <v>0</v>
      </c>
      <c r="AG221" s="11">
        <f t="shared" si="213"/>
        <v>0</v>
      </c>
      <c r="AH221" s="11">
        <f t="shared" si="213"/>
        <v>0</v>
      </c>
      <c r="AI221" s="11">
        <f t="shared" si="213"/>
        <v>0</v>
      </c>
      <c r="AJ221" s="11">
        <f t="shared" si="213"/>
        <v>0</v>
      </c>
      <c r="AK221" s="333">
        <f t="shared" si="213"/>
        <v>0</v>
      </c>
      <c r="AL221" s="12">
        <f>SUM(AB221:AK221)</f>
        <v>418</v>
      </c>
      <c r="AM221" s="12"/>
      <c r="AN221" s="1082">
        <f t="shared" ref="AN221:AW221" si="214">SUM(AN218:AN220)</f>
        <v>0</v>
      </c>
      <c r="AO221" s="1083">
        <f t="shared" si="214"/>
        <v>94</v>
      </c>
      <c r="AP221" s="1083">
        <f t="shared" si="214"/>
        <v>0</v>
      </c>
      <c r="AQ221" s="1083">
        <f t="shared" si="214"/>
        <v>244</v>
      </c>
      <c r="AR221" s="1083">
        <f t="shared" si="214"/>
        <v>0</v>
      </c>
      <c r="AS221" s="1083">
        <f t="shared" si="214"/>
        <v>0</v>
      </c>
      <c r="AT221" s="1083">
        <f t="shared" si="214"/>
        <v>0</v>
      </c>
      <c r="AU221" s="1083">
        <f t="shared" si="214"/>
        <v>0</v>
      </c>
      <c r="AV221" s="1083">
        <f t="shared" si="214"/>
        <v>0</v>
      </c>
      <c r="AW221" s="1084">
        <f t="shared" si="214"/>
        <v>0</v>
      </c>
      <c r="AX221" s="1081">
        <f>SUM(AN221:AW221)</f>
        <v>338</v>
      </c>
      <c r="AY221" s="435"/>
      <c r="AZ221" s="1199">
        <f t="shared" ref="AZ221:BI221" si="215">SUM(AZ218:AZ220)</f>
        <v>0</v>
      </c>
      <c r="BA221" s="1200">
        <f t="shared" si="215"/>
        <v>74</v>
      </c>
      <c r="BB221" s="1200">
        <f t="shared" si="215"/>
        <v>0</v>
      </c>
      <c r="BC221" s="1200">
        <f t="shared" si="215"/>
        <v>232</v>
      </c>
      <c r="BD221" s="1200">
        <f t="shared" si="215"/>
        <v>0</v>
      </c>
      <c r="BE221" s="1200">
        <f t="shared" si="215"/>
        <v>0</v>
      </c>
      <c r="BF221" s="1200">
        <f t="shared" si="215"/>
        <v>0</v>
      </c>
      <c r="BG221" s="1200">
        <f t="shared" si="215"/>
        <v>0</v>
      </c>
      <c r="BH221" s="1200">
        <f t="shared" si="215"/>
        <v>0</v>
      </c>
      <c r="BI221" s="1201">
        <f t="shared" si="215"/>
        <v>0</v>
      </c>
      <c r="BJ221" s="1198">
        <f>SUM(AZ221:BI221)</f>
        <v>306</v>
      </c>
      <c r="BK221" s="1210"/>
      <c r="BL221" s="1210"/>
      <c r="BM221" s="1210"/>
      <c r="BN221" s="1210"/>
      <c r="BO221" s="1331"/>
      <c r="BP221" s="1331"/>
      <c r="BQ221" s="1331"/>
      <c r="BR221" s="1331"/>
      <c r="BS221" s="1331"/>
      <c r="BT221" s="1331"/>
      <c r="BU221" s="1332"/>
      <c r="BV221" s="1332"/>
      <c r="BW221" s="1332"/>
      <c r="BX221" s="1332"/>
      <c r="BY221" s="436"/>
      <c r="BZ221" s="436"/>
      <c r="CA221" s="436"/>
    </row>
    <row r="222" spans="1:79" ht="13.75" customHeight="1" thickBot="1">
      <c r="A222" s="412"/>
      <c r="B222" s="1266"/>
      <c r="C222" s="411"/>
      <c r="D222" s="330"/>
      <c r="E222" s="12"/>
      <c r="F222" s="12"/>
      <c r="G222" s="12"/>
      <c r="H222" s="12"/>
      <c r="I222" s="12"/>
      <c r="J222" s="12"/>
      <c r="K222" s="12"/>
      <c r="L222" s="12"/>
      <c r="M222" s="331"/>
      <c r="N222" s="12"/>
      <c r="O222" s="12"/>
      <c r="P222" s="330"/>
      <c r="Q222" s="12"/>
      <c r="R222" s="12"/>
      <c r="S222" s="12"/>
      <c r="T222" s="12"/>
      <c r="U222" s="12"/>
      <c r="V222" s="12"/>
      <c r="W222" s="12"/>
      <c r="X222" s="12"/>
      <c r="Y222" s="331"/>
      <c r="Z222" s="12"/>
      <c r="AA222" s="12"/>
      <c r="AB222" s="330"/>
      <c r="AC222" s="12"/>
      <c r="AD222" s="12"/>
      <c r="AE222" s="12"/>
      <c r="AF222" s="12"/>
      <c r="AG222" s="12"/>
      <c r="AH222" s="12"/>
      <c r="AI222" s="12"/>
      <c r="AJ222" s="12"/>
      <c r="AK222" s="331"/>
      <c r="AL222" s="12"/>
      <c r="AM222" s="12"/>
      <c r="AN222" s="1078"/>
      <c r="AO222" s="1079"/>
      <c r="AP222" s="1079"/>
      <c r="AQ222" s="1079"/>
      <c r="AR222" s="1079"/>
      <c r="AS222" s="1079"/>
      <c r="AT222" s="1079"/>
      <c r="AU222" s="1079"/>
      <c r="AV222" s="1079"/>
      <c r="AW222" s="1080"/>
      <c r="AX222" s="1081"/>
      <c r="AY222" s="435"/>
      <c r="AZ222" s="1195"/>
      <c r="BA222" s="1196"/>
      <c r="BB222" s="1196"/>
      <c r="BC222" s="1196"/>
      <c r="BD222" s="1196"/>
      <c r="BE222" s="1196"/>
      <c r="BF222" s="1196"/>
      <c r="BG222" s="1196"/>
      <c r="BH222" s="1196"/>
      <c r="BI222" s="1197"/>
      <c r="BJ222" s="1198"/>
      <c r="BK222" s="1210"/>
      <c r="BL222" s="1210"/>
      <c r="BM222" s="1210"/>
      <c r="BN222" s="1210"/>
      <c r="BO222" s="1331"/>
      <c r="BP222" s="1331"/>
      <c r="BQ222" s="1331"/>
      <c r="BR222" s="1331"/>
      <c r="BS222" s="1331"/>
      <c r="BT222" s="1331"/>
      <c r="BU222" s="1332"/>
      <c r="BV222" s="1332"/>
      <c r="BW222" s="1332"/>
      <c r="BX222" s="1332"/>
      <c r="BY222" s="436"/>
      <c r="BZ222" s="436"/>
      <c r="CA222" s="436"/>
    </row>
    <row r="223" spans="1:79">
      <c r="A223" s="1487" t="s">
        <v>271</v>
      </c>
      <c r="B223" s="274" t="s">
        <v>77</v>
      </c>
      <c r="C223" s="424" t="s">
        <v>92</v>
      </c>
      <c r="D223" s="12">
        <f>D218*'DATA - Awards Matrices'!$B$10</f>
        <v>0</v>
      </c>
      <c r="E223" s="12">
        <f>E218*'DATA - Awards Matrices'!$C$10</f>
        <v>493680</v>
      </c>
      <c r="F223" s="12">
        <f>F218*'DATA - Awards Matrices'!$D$10</f>
        <v>0</v>
      </c>
      <c r="G223" s="12">
        <f>G218*'DATA - Awards Matrices'!$E$10</f>
        <v>5362805</v>
      </c>
      <c r="H223" s="12">
        <f>H218*'DATA - Awards Matrices'!$F$10</f>
        <v>0</v>
      </c>
      <c r="I223" s="12">
        <f>I218*'DATA - Awards Matrices'!$G$10</f>
        <v>0</v>
      </c>
      <c r="J223" s="12">
        <f>J218*'DATA - Awards Matrices'!$H$10</f>
        <v>0</v>
      </c>
      <c r="K223" s="12">
        <f>K218*'DATA - Awards Matrices'!$I$10</f>
        <v>0</v>
      </c>
      <c r="L223" s="12">
        <f>L218*'DATA - Awards Matrices'!$J$10</f>
        <v>0</v>
      </c>
      <c r="M223" s="331">
        <f>M218*'DATA - Awards Matrices'!$K$10</f>
        <v>0</v>
      </c>
      <c r="N223" s="12"/>
      <c r="O223" s="12"/>
      <c r="P223" s="330">
        <f>P218*'DATA - Awards Matrices'!$B$10</f>
        <v>0</v>
      </c>
      <c r="Q223" s="12">
        <f>Q218*'DATA - Awards Matrices'!$C$10</f>
        <v>181500</v>
      </c>
      <c r="R223" s="12">
        <f>R218*'DATA - Awards Matrices'!$D$10</f>
        <v>0</v>
      </c>
      <c r="S223" s="12">
        <f>S218*'DATA - Awards Matrices'!$E$10</f>
        <v>2905455</v>
      </c>
      <c r="T223" s="12">
        <f>T218*'DATA - Awards Matrices'!$F$10</f>
        <v>0</v>
      </c>
      <c r="U223" s="12">
        <f>U218*'DATA - Awards Matrices'!$G$10</f>
        <v>0</v>
      </c>
      <c r="V223" s="12">
        <f>V218*'DATA - Awards Matrices'!$H$10</f>
        <v>0</v>
      </c>
      <c r="W223" s="12">
        <f>W218*'DATA - Awards Matrices'!$I$10</f>
        <v>0</v>
      </c>
      <c r="X223" s="12">
        <f>X218*'DATA - Awards Matrices'!$J$10</f>
        <v>0</v>
      </c>
      <c r="Y223" s="331">
        <f>Y218*'DATA - Awards Matrices'!$K$10</f>
        <v>0</v>
      </c>
      <c r="Z223" s="12"/>
      <c r="AA223" s="12"/>
      <c r="AB223" s="330">
        <f>AB218*'DATA - Awards Matrices'!$B$10</f>
        <v>0</v>
      </c>
      <c r="AC223" s="12">
        <f>AC218*'DATA - Awards Matrices'!$C$10</f>
        <v>442860</v>
      </c>
      <c r="AD223" s="12">
        <f>AD218*'DATA - Awards Matrices'!$D$10</f>
        <v>0</v>
      </c>
      <c r="AE223" s="12">
        <f>AE218*'DATA - Awards Matrices'!$E$10</f>
        <v>3584840</v>
      </c>
      <c r="AF223" s="12">
        <f>AF218*'DATA - Awards Matrices'!$F$10</f>
        <v>0</v>
      </c>
      <c r="AG223" s="12">
        <f>AG218*'DATA - Awards Matrices'!$G$10</f>
        <v>0</v>
      </c>
      <c r="AH223" s="12">
        <f>AH218*'DATA - Awards Matrices'!$H$10</f>
        <v>0</v>
      </c>
      <c r="AI223" s="12">
        <f>AI218*'DATA - Awards Matrices'!$I$10</f>
        <v>0</v>
      </c>
      <c r="AJ223" s="12">
        <f>AJ218*'DATA - Awards Matrices'!$J$10</f>
        <v>0</v>
      </c>
      <c r="AK223" s="331">
        <f>AK218*'DATA - Awards Matrices'!$K$10</f>
        <v>0</v>
      </c>
      <c r="AL223" s="12"/>
      <c r="AM223" s="12"/>
      <c r="AN223" s="1078">
        <f>AN218*'DATA - Awards Matrices'!$B$10</f>
        <v>0</v>
      </c>
      <c r="AO223" s="1079">
        <f>AO218*'DATA - Awards Matrices'!$C$10</f>
        <v>268620</v>
      </c>
      <c r="AP223" s="1079">
        <f>AP218*'DATA - Awards Matrices'!$D$10</f>
        <v>0</v>
      </c>
      <c r="AQ223" s="1079">
        <f>AQ218*'DATA - Awards Matrices'!$E$10</f>
        <v>2572990</v>
      </c>
      <c r="AR223" s="1079">
        <f>AR218*'DATA - Awards Matrices'!$F$10</f>
        <v>0</v>
      </c>
      <c r="AS223" s="1079">
        <f>AS218*'DATA - Awards Matrices'!$G$10</f>
        <v>0</v>
      </c>
      <c r="AT223" s="1079">
        <f>AT218*'DATA - Awards Matrices'!$H$10</f>
        <v>0</v>
      </c>
      <c r="AU223" s="1079">
        <f>AU218*'DATA - Awards Matrices'!$I$10</f>
        <v>0</v>
      </c>
      <c r="AV223" s="1079">
        <f>AV218*'DATA - Awards Matrices'!$J$10</f>
        <v>0</v>
      </c>
      <c r="AW223" s="1080">
        <f>AW218*'DATA - Awards Matrices'!$K$10</f>
        <v>0</v>
      </c>
      <c r="AX223" s="1081"/>
      <c r="AZ223" s="1195">
        <f>AZ218*'DATA - Awards Matrices'!$B$10</f>
        <v>0</v>
      </c>
      <c r="BA223" s="1196">
        <f>BA218*'DATA - Awards Matrices'!$C$10</f>
        <v>304920</v>
      </c>
      <c r="BB223" s="1196">
        <f>BB218*'DATA - Awards Matrices'!$D$10</f>
        <v>0</v>
      </c>
      <c r="BC223" s="1196">
        <f>BC218*'DATA - Awards Matrices'!$E$10</f>
        <v>2717540</v>
      </c>
      <c r="BD223" s="1196">
        <f>BD218*'DATA - Awards Matrices'!$F$10</f>
        <v>0</v>
      </c>
      <c r="BE223" s="1196">
        <f>BE218*'DATA - Awards Matrices'!$G$10</f>
        <v>0</v>
      </c>
      <c r="BF223" s="1196">
        <f>BF218*'DATA - Awards Matrices'!$H$10</f>
        <v>0</v>
      </c>
      <c r="BG223" s="1196">
        <f>BG218*'DATA - Awards Matrices'!$I$10</f>
        <v>0</v>
      </c>
      <c r="BH223" s="1196">
        <f>BH218*'DATA - Awards Matrices'!$J$10</f>
        <v>0</v>
      </c>
      <c r="BI223" s="1197">
        <f>BI218*'DATA - Awards Matrices'!$K$10</f>
        <v>0</v>
      </c>
      <c r="BJ223" s="1198"/>
      <c r="BK223" s="1210"/>
      <c r="BL223" s="1210"/>
      <c r="BM223" s="1210"/>
      <c r="BN223" s="1210"/>
      <c r="BO223" s="1331"/>
      <c r="BP223" s="1331"/>
      <c r="BQ223" s="1331"/>
      <c r="BR223" s="1331"/>
      <c r="BS223" s="1331"/>
      <c r="BT223" s="1331"/>
      <c r="BU223" s="1332"/>
      <c r="BV223" s="1332"/>
      <c r="BW223" s="1332"/>
      <c r="BX223" s="1332"/>
      <c r="BY223" s="436"/>
      <c r="BZ223" s="436"/>
      <c r="CA223" s="436"/>
    </row>
    <row r="224" spans="1:79">
      <c r="A224" s="1488"/>
      <c r="B224" s="1266" t="s">
        <v>77</v>
      </c>
      <c r="C224" s="425" t="s">
        <v>91</v>
      </c>
      <c r="D224" s="12">
        <f>D219*'DATA - Awards Matrices'!$B$11</f>
        <v>0</v>
      </c>
      <c r="E224" s="12">
        <f>E219*'DATA - Awards Matrices'!$C$11</f>
        <v>335264</v>
      </c>
      <c r="F224" s="12">
        <f>F219*'DATA - Awards Matrices'!$D$11</f>
        <v>0</v>
      </c>
      <c r="G224" s="12">
        <f>G219*'DATA - Awards Matrices'!$E$11</f>
        <v>542360</v>
      </c>
      <c r="H224" s="12">
        <f>H219*'DATA - Awards Matrices'!$F$11</f>
        <v>0</v>
      </c>
      <c r="I224" s="12">
        <f>I219*'DATA - Awards Matrices'!$G$11</f>
        <v>0</v>
      </c>
      <c r="J224" s="12">
        <f>J219*'DATA - Awards Matrices'!$H$11</f>
        <v>0</v>
      </c>
      <c r="K224" s="12">
        <f>K219*'DATA - Awards Matrices'!$I$11</f>
        <v>0</v>
      </c>
      <c r="L224" s="12">
        <f>L219*'DATA - Awards Matrices'!$J$11</f>
        <v>0</v>
      </c>
      <c r="M224" s="331">
        <f>M219*'DATA - Awards Matrices'!$K$11</f>
        <v>0</v>
      </c>
      <c r="N224" s="12"/>
      <c r="O224" s="12"/>
      <c r="P224" s="330">
        <f>P219*'DATA - Awards Matrices'!$B$11</f>
        <v>0</v>
      </c>
      <c r="Q224" s="12">
        <f>Q219*'DATA - Awards Matrices'!$C$11</f>
        <v>199063</v>
      </c>
      <c r="R224" s="12">
        <f>R219*'DATA - Awards Matrices'!$D$11</f>
        <v>0</v>
      </c>
      <c r="S224" s="12">
        <f>S219*'DATA - Awards Matrices'!$E$11</f>
        <v>1001280</v>
      </c>
      <c r="T224" s="12">
        <f>T219*'DATA - Awards Matrices'!$F$11</f>
        <v>0</v>
      </c>
      <c r="U224" s="12">
        <f>U219*'DATA - Awards Matrices'!$G$11</f>
        <v>0</v>
      </c>
      <c r="V224" s="12">
        <f>V219*'DATA - Awards Matrices'!$H$11</f>
        <v>0</v>
      </c>
      <c r="W224" s="12">
        <f>W219*'DATA - Awards Matrices'!$I$11</f>
        <v>0</v>
      </c>
      <c r="X224" s="12">
        <f>X219*'DATA - Awards Matrices'!$J$11</f>
        <v>0</v>
      </c>
      <c r="Y224" s="331">
        <f>Y219*'DATA - Awards Matrices'!$K$11</f>
        <v>0</v>
      </c>
      <c r="Z224" s="12"/>
      <c r="AA224" s="12"/>
      <c r="AB224" s="330">
        <f>AB219*'DATA - Awards Matrices'!$B$11</f>
        <v>0</v>
      </c>
      <c r="AC224" s="12">
        <f>AC219*'DATA - Awards Matrices'!$C$11</f>
        <v>272402</v>
      </c>
      <c r="AD224" s="12">
        <f>AD219*'DATA - Awards Matrices'!$D$11</f>
        <v>0</v>
      </c>
      <c r="AE224" s="12">
        <f>AE219*'DATA - Awards Matrices'!$E$11</f>
        <v>730100</v>
      </c>
      <c r="AF224" s="12">
        <f>AF219*'DATA - Awards Matrices'!$F$11</f>
        <v>0</v>
      </c>
      <c r="AG224" s="12">
        <f>AG219*'DATA - Awards Matrices'!$G$11</f>
        <v>0</v>
      </c>
      <c r="AH224" s="12">
        <f>AH219*'DATA - Awards Matrices'!$H$11</f>
        <v>0</v>
      </c>
      <c r="AI224" s="12">
        <f>AI219*'DATA - Awards Matrices'!$I$11</f>
        <v>0</v>
      </c>
      <c r="AJ224" s="12">
        <f>AJ219*'DATA - Awards Matrices'!$J$11</f>
        <v>0</v>
      </c>
      <c r="AK224" s="331">
        <f>AK219*'DATA - Awards Matrices'!$K$11</f>
        <v>0</v>
      </c>
      <c r="AL224" s="12"/>
      <c r="AM224" s="12"/>
      <c r="AN224" s="1078">
        <f>AN219*'DATA - Awards Matrices'!$B$11</f>
        <v>0</v>
      </c>
      <c r="AO224" s="1079">
        <f>AO219*'DATA - Awards Matrices'!$C$11</f>
        <v>597189</v>
      </c>
      <c r="AP224" s="1079">
        <f>AP219*'DATA - Awards Matrices'!$D$11</f>
        <v>0</v>
      </c>
      <c r="AQ224" s="1079">
        <f>AQ219*'DATA - Awards Matrices'!$E$11</f>
        <v>625800</v>
      </c>
      <c r="AR224" s="1079">
        <f>AR219*'DATA - Awards Matrices'!$F$11</f>
        <v>0</v>
      </c>
      <c r="AS224" s="1079">
        <f>AS219*'DATA - Awards Matrices'!$G$11</f>
        <v>0</v>
      </c>
      <c r="AT224" s="1079">
        <f>AT219*'DATA - Awards Matrices'!$H$11</f>
        <v>0</v>
      </c>
      <c r="AU224" s="1079">
        <f>AU219*'DATA - Awards Matrices'!$I$11</f>
        <v>0</v>
      </c>
      <c r="AV224" s="1079">
        <f>AV219*'DATA - Awards Matrices'!$J$11</f>
        <v>0</v>
      </c>
      <c r="AW224" s="1080">
        <f>AW219*'DATA - Awards Matrices'!$K$11</f>
        <v>0</v>
      </c>
      <c r="AX224" s="1081"/>
      <c r="AZ224" s="1195">
        <f>AZ219*'DATA - Awards Matrices'!$B$11</f>
        <v>0</v>
      </c>
      <c r="BA224" s="1196">
        <f>BA219*'DATA - Awards Matrices'!$C$11</f>
        <v>324787</v>
      </c>
      <c r="BB224" s="1196">
        <f>BB219*'DATA - Awards Matrices'!$D$11</f>
        <v>0</v>
      </c>
      <c r="BC224" s="1196">
        <f>BC219*'DATA - Awards Matrices'!$E$11</f>
        <v>375480</v>
      </c>
      <c r="BD224" s="1196">
        <f>BD219*'DATA - Awards Matrices'!$F$11</f>
        <v>0</v>
      </c>
      <c r="BE224" s="1196">
        <f>BE219*'DATA - Awards Matrices'!$G$11</f>
        <v>0</v>
      </c>
      <c r="BF224" s="1196">
        <f>BF219*'DATA - Awards Matrices'!$H$11</f>
        <v>0</v>
      </c>
      <c r="BG224" s="1196">
        <f>BG219*'DATA - Awards Matrices'!$I$11</f>
        <v>0</v>
      </c>
      <c r="BH224" s="1196">
        <f>BH219*'DATA - Awards Matrices'!$J$11</f>
        <v>0</v>
      </c>
      <c r="BI224" s="1197">
        <f>BI219*'DATA - Awards Matrices'!$K$11</f>
        <v>0</v>
      </c>
      <c r="BJ224" s="1198"/>
      <c r="BK224" s="1210"/>
      <c r="BL224" s="1210"/>
      <c r="BM224" s="1210"/>
      <c r="BN224" s="1210"/>
      <c r="BO224" s="1331"/>
      <c r="BP224" s="1331"/>
      <c r="BQ224" s="1331"/>
      <c r="BR224" s="1331"/>
      <c r="BS224" s="1331"/>
      <c r="BT224" s="1331"/>
      <c r="BU224" s="1332"/>
      <c r="BV224" s="1332"/>
      <c r="BW224" s="1332"/>
      <c r="BX224" s="1332"/>
      <c r="BY224" s="436"/>
      <c r="BZ224" s="436"/>
      <c r="CA224" s="436"/>
    </row>
    <row r="225" spans="1:79" ht="16" thickBot="1">
      <c r="A225" s="1489"/>
      <c r="B225" s="413" t="s">
        <v>77</v>
      </c>
      <c r="C225" s="426" t="s">
        <v>90</v>
      </c>
      <c r="D225" s="12">
        <f>D220*'DATA - Awards Matrices'!$B$12</f>
        <v>0</v>
      </c>
      <c r="E225" s="12">
        <f>E220*'DATA - Awards Matrices'!$C$12</f>
        <v>0</v>
      </c>
      <c r="F225" s="12">
        <f>F220*'DATA - Awards Matrices'!$D$12</f>
        <v>0</v>
      </c>
      <c r="G225" s="12">
        <f>G220*'DATA - Awards Matrices'!$E$12</f>
        <v>917100</v>
      </c>
      <c r="H225" s="12">
        <f>H220*'DATA - Awards Matrices'!$F$12</f>
        <v>0</v>
      </c>
      <c r="I225" s="12">
        <f>I220*'DATA - Awards Matrices'!$G$12</f>
        <v>0</v>
      </c>
      <c r="J225" s="12">
        <f>J220*'DATA - Awards Matrices'!$H$12</f>
        <v>0</v>
      </c>
      <c r="K225" s="12">
        <f>K220*'DATA - Awards Matrices'!$I$12</f>
        <v>0</v>
      </c>
      <c r="L225" s="12">
        <f>L220*'DATA - Awards Matrices'!$J$12</f>
        <v>0</v>
      </c>
      <c r="M225" s="331">
        <f>M220*'DATA - Awards Matrices'!$K$12</f>
        <v>0</v>
      </c>
      <c r="N225" s="12" t="s">
        <v>277</v>
      </c>
      <c r="O225" s="12"/>
      <c r="P225" s="330">
        <f>P220*'DATA - Awards Matrices'!$B$12</f>
        <v>0</v>
      </c>
      <c r="Q225" s="12">
        <f>Q220*'DATA - Awards Matrices'!$C$12</f>
        <v>0</v>
      </c>
      <c r="R225" s="12">
        <f>R220*'DATA - Awards Matrices'!$D$12</f>
        <v>0</v>
      </c>
      <c r="S225" s="12">
        <f>S220*'DATA - Awards Matrices'!$E$12</f>
        <v>611400</v>
      </c>
      <c r="T225" s="12">
        <f>T220*'DATA - Awards Matrices'!$F$12</f>
        <v>0</v>
      </c>
      <c r="U225" s="12">
        <f>U220*'DATA - Awards Matrices'!$G$12</f>
        <v>0</v>
      </c>
      <c r="V225" s="12">
        <f>V220*'DATA - Awards Matrices'!$H$12</f>
        <v>0</v>
      </c>
      <c r="W225" s="12">
        <f>W220*'DATA - Awards Matrices'!$I$12</f>
        <v>0</v>
      </c>
      <c r="X225" s="12">
        <f>X220*'DATA - Awards Matrices'!$J$12</f>
        <v>0</v>
      </c>
      <c r="Y225" s="331">
        <f>Y220*'DATA - Awards Matrices'!$K$12</f>
        <v>0</v>
      </c>
      <c r="Z225" s="12" t="s">
        <v>277</v>
      </c>
      <c r="AA225" s="12"/>
      <c r="AB225" s="330">
        <f>AB220*'DATA - Awards Matrices'!$B$12</f>
        <v>0</v>
      </c>
      <c r="AC225" s="12">
        <f>AC220*'DATA - Awards Matrices'!$C$12</f>
        <v>0</v>
      </c>
      <c r="AD225" s="12">
        <f>AD220*'DATA - Awards Matrices'!$D$12</f>
        <v>0</v>
      </c>
      <c r="AE225" s="12">
        <f>AE220*'DATA - Awards Matrices'!$E$12</f>
        <v>1467360</v>
      </c>
      <c r="AF225" s="12">
        <f>AF220*'DATA - Awards Matrices'!$F$12</f>
        <v>0</v>
      </c>
      <c r="AG225" s="12">
        <f>AG220*'DATA - Awards Matrices'!$G$12</f>
        <v>0</v>
      </c>
      <c r="AH225" s="12">
        <f>AH220*'DATA - Awards Matrices'!$H$12</f>
        <v>0</v>
      </c>
      <c r="AI225" s="12">
        <f>AI220*'DATA - Awards Matrices'!$I$12</f>
        <v>0</v>
      </c>
      <c r="AJ225" s="12">
        <f>AJ220*'DATA - Awards Matrices'!$J$12</f>
        <v>0</v>
      </c>
      <c r="AK225" s="331">
        <f>AK220*'DATA - Awards Matrices'!$K$12</f>
        <v>0</v>
      </c>
      <c r="AL225" s="12" t="s">
        <v>277</v>
      </c>
      <c r="AM225" s="12"/>
      <c r="AN225" s="1078">
        <f>AN220*'DATA - Awards Matrices'!$B$12</f>
        <v>0</v>
      </c>
      <c r="AO225" s="1079">
        <f>AO220*'DATA - Awards Matrices'!$C$12</f>
        <v>0</v>
      </c>
      <c r="AP225" s="1079">
        <f>AP220*'DATA - Awards Matrices'!$D$12</f>
        <v>0</v>
      </c>
      <c r="AQ225" s="1079">
        <f>AQ220*'DATA - Awards Matrices'!$E$12</f>
        <v>1100520</v>
      </c>
      <c r="AR225" s="1079">
        <f>AR220*'DATA - Awards Matrices'!$F$12</f>
        <v>0</v>
      </c>
      <c r="AS225" s="1079">
        <f>AS220*'DATA - Awards Matrices'!$G$12</f>
        <v>0</v>
      </c>
      <c r="AT225" s="1079">
        <f>AT220*'DATA - Awards Matrices'!$H$12</f>
        <v>0</v>
      </c>
      <c r="AU225" s="1079">
        <f>AU220*'DATA - Awards Matrices'!$I$12</f>
        <v>0</v>
      </c>
      <c r="AV225" s="1079">
        <f>AV220*'DATA - Awards Matrices'!$J$12</f>
        <v>0</v>
      </c>
      <c r="AW225" s="1080">
        <f>AW220*'DATA - Awards Matrices'!$K$12</f>
        <v>0</v>
      </c>
      <c r="AX225" s="1081" t="s">
        <v>277</v>
      </c>
      <c r="AZ225" s="1195">
        <f>AZ220*'DATA - Awards Matrices'!$B$12</f>
        <v>0</v>
      </c>
      <c r="BA225" s="1196">
        <f>BA220*'DATA - Awards Matrices'!$C$12</f>
        <v>15354</v>
      </c>
      <c r="BB225" s="1196">
        <f>BB220*'DATA - Awards Matrices'!$D$12</f>
        <v>0</v>
      </c>
      <c r="BC225" s="1196">
        <f>BC220*'DATA - Awards Matrices'!$E$12</f>
        <v>794820</v>
      </c>
      <c r="BD225" s="1196">
        <f>BD220*'DATA - Awards Matrices'!$F$12</f>
        <v>0</v>
      </c>
      <c r="BE225" s="1196">
        <f>BE220*'DATA - Awards Matrices'!$G$12</f>
        <v>0</v>
      </c>
      <c r="BF225" s="1196">
        <f>BF220*'DATA - Awards Matrices'!$H$12</f>
        <v>0</v>
      </c>
      <c r="BG225" s="1196">
        <f>BG220*'DATA - Awards Matrices'!$I$12</f>
        <v>0</v>
      </c>
      <c r="BH225" s="1196">
        <f>BH220*'DATA - Awards Matrices'!$J$12</f>
        <v>0</v>
      </c>
      <c r="BI225" s="1197">
        <f>BI220*'DATA - Awards Matrices'!$K$12</f>
        <v>0</v>
      </c>
      <c r="BJ225" s="1198" t="s">
        <v>277</v>
      </c>
      <c r="BK225" s="1210"/>
      <c r="BL225" s="1210"/>
      <c r="BM225" s="1210"/>
      <c r="BN225" s="1210"/>
      <c r="BO225" s="1331"/>
      <c r="BP225" s="1331"/>
      <c r="BQ225" s="1331"/>
      <c r="BR225" s="1331"/>
      <c r="BS225" s="1331"/>
      <c r="BT225" s="1331"/>
      <c r="BU225" s="1332"/>
      <c r="BV225" s="1332"/>
      <c r="BW225" s="1332"/>
      <c r="BX225" s="1332"/>
      <c r="BY225" s="436"/>
      <c r="BZ225" s="436"/>
      <c r="CA225" s="436"/>
    </row>
    <row r="226" spans="1:79" ht="33" thickBot="1">
      <c r="A226" s="455" t="s">
        <v>272</v>
      </c>
      <c r="B226" s="413" t="str">
        <f>B220</f>
        <v>NMJC</v>
      </c>
      <c r="C226" s="414"/>
      <c r="D226" s="334">
        <f t="shared" ref="D226:M226" si="216">SUM(D223:D225)</f>
        <v>0</v>
      </c>
      <c r="E226" s="335">
        <f t="shared" si="216"/>
        <v>828944</v>
      </c>
      <c r="F226" s="335">
        <f t="shared" si="216"/>
        <v>0</v>
      </c>
      <c r="G226" s="335">
        <f t="shared" si="216"/>
        <v>6822265</v>
      </c>
      <c r="H226" s="335">
        <f t="shared" si="216"/>
        <v>0</v>
      </c>
      <c r="I226" s="335">
        <f t="shared" si="216"/>
        <v>0</v>
      </c>
      <c r="J226" s="335">
        <f t="shared" si="216"/>
        <v>0</v>
      </c>
      <c r="K226" s="335">
        <f t="shared" si="216"/>
        <v>0</v>
      </c>
      <c r="L226" s="335">
        <f t="shared" si="216"/>
        <v>0</v>
      </c>
      <c r="M226" s="336">
        <f t="shared" si="216"/>
        <v>0</v>
      </c>
      <c r="N226" s="415">
        <f>SUM(D226:M226)/'DATA - Awards Matrices'!$L$17</f>
        <v>1894.7547113741612</v>
      </c>
      <c r="O226" s="415"/>
      <c r="P226" s="334">
        <f t="shared" ref="P226:Y226" si="217">SUM(P223:P225)</f>
        <v>0</v>
      </c>
      <c r="Q226" s="335">
        <f t="shared" si="217"/>
        <v>380563</v>
      </c>
      <c r="R226" s="335">
        <f t="shared" si="217"/>
        <v>0</v>
      </c>
      <c r="S226" s="335">
        <f t="shared" si="217"/>
        <v>4518135</v>
      </c>
      <c r="T226" s="335">
        <f t="shared" si="217"/>
        <v>0</v>
      </c>
      <c r="U226" s="335">
        <f t="shared" si="217"/>
        <v>0</v>
      </c>
      <c r="V226" s="335">
        <f t="shared" si="217"/>
        <v>0</v>
      </c>
      <c r="W226" s="335">
        <f t="shared" si="217"/>
        <v>0</v>
      </c>
      <c r="X226" s="335">
        <f t="shared" si="217"/>
        <v>0</v>
      </c>
      <c r="Y226" s="336">
        <f t="shared" si="217"/>
        <v>0</v>
      </c>
      <c r="Z226" s="415">
        <f>SUM(P226:Y226)/'DATA - Awards Matrices'!$L$17</f>
        <v>1213.1195364156411</v>
      </c>
      <c r="AA226" s="415"/>
      <c r="AB226" s="334">
        <f t="shared" ref="AB226:AK226" si="218">SUM(AB223:AB225)</f>
        <v>0</v>
      </c>
      <c r="AC226" s="335">
        <f t="shared" si="218"/>
        <v>715262</v>
      </c>
      <c r="AD226" s="335">
        <f t="shared" si="218"/>
        <v>0</v>
      </c>
      <c r="AE226" s="335">
        <f t="shared" si="218"/>
        <v>5782300</v>
      </c>
      <c r="AF226" s="335">
        <f t="shared" si="218"/>
        <v>0</v>
      </c>
      <c r="AG226" s="335">
        <f t="shared" si="218"/>
        <v>0</v>
      </c>
      <c r="AH226" s="335">
        <f t="shared" si="218"/>
        <v>0</v>
      </c>
      <c r="AI226" s="335">
        <f t="shared" si="218"/>
        <v>0</v>
      </c>
      <c r="AJ226" s="335">
        <f t="shared" si="218"/>
        <v>0</v>
      </c>
      <c r="AK226" s="336">
        <f t="shared" si="218"/>
        <v>0</v>
      </c>
      <c r="AL226" s="415">
        <f>SUM(AB226:AK226)/'DATA - Awards Matrices'!$L$17</f>
        <v>1609.0641638394295</v>
      </c>
      <c r="AM226" s="415"/>
      <c r="AN226" s="1085">
        <f t="shared" ref="AN226:AW226" si="219">SUM(AN223:AN225)</f>
        <v>0</v>
      </c>
      <c r="AO226" s="1086">
        <f t="shared" si="219"/>
        <v>865809</v>
      </c>
      <c r="AP226" s="1086">
        <f t="shared" si="219"/>
        <v>0</v>
      </c>
      <c r="AQ226" s="1086">
        <f t="shared" si="219"/>
        <v>4299310</v>
      </c>
      <c r="AR226" s="1086">
        <f t="shared" si="219"/>
        <v>0</v>
      </c>
      <c r="AS226" s="1086">
        <f t="shared" si="219"/>
        <v>0</v>
      </c>
      <c r="AT226" s="1086">
        <f t="shared" si="219"/>
        <v>0</v>
      </c>
      <c r="AU226" s="1086">
        <f t="shared" si="219"/>
        <v>0</v>
      </c>
      <c r="AV226" s="1086">
        <f t="shared" si="219"/>
        <v>0</v>
      </c>
      <c r="AW226" s="1087">
        <f t="shared" si="219"/>
        <v>0</v>
      </c>
      <c r="AX226" s="1088">
        <f>SUM(AN226:AW226)/'DATA - Awards Matrices'!$L$17</f>
        <v>1279.096357197692</v>
      </c>
      <c r="AY226" s="435"/>
      <c r="AZ226" s="1202">
        <f t="shared" ref="AZ226:BI226" si="220">SUM(AZ223:AZ225)</f>
        <v>0</v>
      </c>
      <c r="BA226" s="1203">
        <f t="shared" si="220"/>
        <v>645061</v>
      </c>
      <c r="BB226" s="1203">
        <f t="shared" si="220"/>
        <v>0</v>
      </c>
      <c r="BC226" s="1203">
        <f t="shared" si="220"/>
        <v>3887840</v>
      </c>
      <c r="BD226" s="1203">
        <f t="shared" si="220"/>
        <v>0</v>
      </c>
      <c r="BE226" s="1203">
        <f t="shared" si="220"/>
        <v>0</v>
      </c>
      <c r="BF226" s="1203">
        <f t="shared" si="220"/>
        <v>0</v>
      </c>
      <c r="BG226" s="1203">
        <f t="shared" si="220"/>
        <v>0</v>
      </c>
      <c r="BH226" s="1203">
        <f t="shared" si="220"/>
        <v>0</v>
      </c>
      <c r="BI226" s="1204">
        <f t="shared" si="220"/>
        <v>0</v>
      </c>
      <c r="BJ226" s="1205">
        <f>SUM(AZ226:BI226)/'DATA - Awards Matrices'!$L$17</f>
        <v>1122.5331220128278</v>
      </c>
      <c r="BK226" s="1210"/>
      <c r="BL226" s="1210"/>
      <c r="BM226" s="1210"/>
      <c r="BN226" s="1210"/>
      <c r="BO226" s="1329">
        <f>SUM(P226:Y226)</f>
        <v>4898698</v>
      </c>
      <c r="BP226" s="1329">
        <f>SUM(AB226:AK226)</f>
        <v>6497562</v>
      </c>
      <c r="BQ226" s="1330">
        <f>SUM(AN226:AW226)</f>
        <v>5165119</v>
      </c>
      <c r="BR226" s="1329">
        <f>SUM(AZ226:BI226)</f>
        <v>4532901</v>
      </c>
      <c r="BS226" s="1329">
        <f>AVERAGE(BO226:BQ226)</f>
        <v>5520459.666666667</v>
      </c>
      <c r="BT226" s="1330">
        <f>AVERAGE(BP226:BR226)</f>
        <v>5398527.333333333</v>
      </c>
      <c r="BU226" s="1332"/>
      <c r="BV226" s="1332"/>
      <c r="BW226" s="1332"/>
      <c r="BX226" s="1332"/>
      <c r="BY226" s="436"/>
      <c r="BZ226" s="436"/>
      <c r="CA226" s="436"/>
    </row>
    <row r="227" spans="1:79" ht="55.5" customHeight="1" thickBot="1">
      <c r="A227" s="428"/>
      <c r="B227" s="429"/>
      <c r="C227" s="430"/>
      <c r="D227" s="431"/>
      <c r="E227" s="432"/>
      <c r="F227" s="432"/>
      <c r="G227" s="432"/>
      <c r="H227" s="432"/>
      <c r="I227" s="432"/>
      <c r="J227" s="432"/>
      <c r="K227" s="432"/>
      <c r="L227" s="432"/>
      <c r="M227" s="433"/>
      <c r="N227" s="434"/>
      <c r="O227" s="434"/>
      <c r="P227" s="431"/>
      <c r="Q227" s="432"/>
      <c r="R227" s="432"/>
      <c r="S227" s="432"/>
      <c r="T227" s="432"/>
      <c r="U227" s="432"/>
      <c r="V227" s="432"/>
      <c r="W227" s="432"/>
      <c r="X227" s="432"/>
      <c r="Y227" s="433"/>
      <c r="Z227" s="434"/>
      <c r="AA227" s="434"/>
      <c r="AB227" s="431"/>
      <c r="AC227" s="432"/>
      <c r="AD227" s="432"/>
      <c r="AE227" s="432"/>
      <c r="AF227" s="432"/>
      <c r="AG227" s="432"/>
      <c r="AH227" s="432"/>
      <c r="AI227" s="432"/>
      <c r="AJ227" s="432"/>
      <c r="AK227" s="433"/>
      <c r="AL227" s="434"/>
      <c r="AM227" s="434"/>
      <c r="AN227" s="1089"/>
      <c r="AO227" s="1090"/>
      <c r="AP227" s="1090"/>
      <c r="AQ227" s="1090"/>
      <c r="AR227" s="1090"/>
      <c r="AS227" s="1090"/>
      <c r="AT227" s="1090"/>
      <c r="AU227" s="1090"/>
      <c r="AV227" s="1090"/>
      <c r="AW227" s="1091"/>
      <c r="AX227" s="1092"/>
      <c r="AY227" s="435"/>
      <c r="AZ227" s="1206"/>
      <c r="BA227" s="1207"/>
      <c r="BB227" s="1207"/>
      <c r="BC227" s="1207"/>
      <c r="BD227" s="1207"/>
      <c r="BE227" s="1207"/>
      <c r="BF227" s="1207"/>
      <c r="BG227" s="1207"/>
      <c r="BH227" s="1207"/>
      <c r="BI227" s="1208"/>
      <c r="BJ227" s="1209"/>
      <c r="BK227" s="1210"/>
      <c r="BL227" s="1210"/>
      <c r="BM227" s="1210"/>
      <c r="BN227" s="1210"/>
      <c r="BO227" s="1331"/>
      <c r="BP227" s="1331"/>
      <c r="BQ227" s="1331"/>
      <c r="BR227" s="1331"/>
      <c r="BS227" s="1331"/>
      <c r="BT227" s="1331"/>
      <c r="BU227" s="1332"/>
      <c r="BV227" s="1332"/>
      <c r="BW227" s="1332"/>
      <c r="BX227" s="1332"/>
      <c r="BY227" s="436"/>
      <c r="BZ227" s="436"/>
      <c r="CA227" s="436"/>
    </row>
    <row r="228" spans="1:79" ht="15" customHeight="1">
      <c r="A228" s="1487" t="s">
        <v>270</v>
      </c>
      <c r="B228" s="274" t="str">
        <f>'RAW DATA-Awards'!B73</f>
        <v>SJC</v>
      </c>
      <c r="C228" s="424" t="str">
        <f>'RAW DATA-Awards'!C73</f>
        <v>1</v>
      </c>
      <c r="D228" s="407">
        <f>'RAW DATA-Awards'!D73</f>
        <v>1</v>
      </c>
      <c r="E228" s="408">
        <f>'RAW DATA-Awards'!E73</f>
        <v>12</v>
      </c>
      <c r="F228" s="408">
        <f>'RAW DATA-Awards'!F73</f>
        <v>0</v>
      </c>
      <c r="G228" s="408">
        <f>'RAW DATA-Awards'!G73</f>
        <v>373</v>
      </c>
      <c r="H228" s="408">
        <f>'RAW DATA-Awards'!H73</f>
        <v>0</v>
      </c>
      <c r="I228" s="408">
        <f>'RAW DATA-Awards'!I73</f>
        <v>0</v>
      </c>
      <c r="J228" s="408">
        <f>'RAW DATA-Awards'!J73</f>
        <v>0</v>
      </c>
      <c r="K228" s="408">
        <f>'RAW DATA-Awards'!K73</f>
        <v>0</v>
      </c>
      <c r="L228" s="408">
        <f>'RAW DATA-Awards'!L73</f>
        <v>0</v>
      </c>
      <c r="M228" s="409">
        <f>'RAW DATA-Awards'!M73</f>
        <v>0</v>
      </c>
      <c r="N228" s="408"/>
      <c r="O228" s="408"/>
      <c r="P228" s="407">
        <f>'RAW DATA-Awards'!N73</f>
        <v>6</v>
      </c>
      <c r="Q228" s="408">
        <f>'RAW DATA-Awards'!O73</f>
        <v>49</v>
      </c>
      <c r="R228" s="408">
        <f>'RAW DATA-Awards'!P73</f>
        <v>0</v>
      </c>
      <c r="S228" s="408">
        <f>'RAW DATA-Awards'!Q73</f>
        <v>334</v>
      </c>
      <c r="T228" s="408">
        <f>'RAW DATA-Awards'!R73</f>
        <v>0</v>
      </c>
      <c r="U228" s="408">
        <f>'RAW DATA-Awards'!S73</f>
        <v>0</v>
      </c>
      <c r="V228" s="408">
        <f>'RAW DATA-Awards'!T73</f>
        <v>0</v>
      </c>
      <c r="W228" s="408">
        <f>'RAW DATA-Awards'!U73</f>
        <v>0</v>
      </c>
      <c r="X228" s="408">
        <f>'RAW DATA-Awards'!V73</f>
        <v>0</v>
      </c>
      <c r="Y228" s="409">
        <f>'RAW DATA-Awards'!W73</f>
        <v>0</v>
      </c>
      <c r="Z228" s="408"/>
      <c r="AA228" s="408"/>
      <c r="AB228" s="407">
        <f>'RAW DATA-Awards'!X73</f>
        <v>11</v>
      </c>
      <c r="AC228" s="408">
        <f>'RAW DATA-Awards'!Y73</f>
        <v>17</v>
      </c>
      <c r="AD228" s="408">
        <f>'RAW DATA-Awards'!Z73</f>
        <v>0</v>
      </c>
      <c r="AE228" s="408">
        <f>'RAW DATA-Awards'!AA73</f>
        <v>364</v>
      </c>
      <c r="AF228" s="408">
        <f>'RAW DATA-Awards'!AB73</f>
        <v>0</v>
      </c>
      <c r="AG228" s="408">
        <f>'RAW DATA-Awards'!AC73</f>
        <v>0</v>
      </c>
      <c r="AH228" s="408">
        <f>'RAW DATA-Awards'!AD73</f>
        <v>0</v>
      </c>
      <c r="AI228" s="408">
        <f>'RAW DATA-Awards'!AE73</f>
        <v>0</v>
      </c>
      <c r="AJ228" s="408">
        <f>'RAW DATA-Awards'!AF73</f>
        <v>0</v>
      </c>
      <c r="AK228" s="409">
        <f>'RAW DATA-Awards'!AG73</f>
        <v>0</v>
      </c>
      <c r="AL228" s="408"/>
      <c r="AM228" s="408"/>
      <c r="AN228" s="1074">
        <f>'RAW DATA-Awards'!AH73</f>
        <v>6</v>
      </c>
      <c r="AO228" s="1075">
        <f>'RAW DATA-Awards'!AI73</f>
        <v>171</v>
      </c>
      <c r="AP228" s="1075">
        <f>'RAW DATA-Awards'!AJ73</f>
        <v>0</v>
      </c>
      <c r="AQ228" s="1075">
        <f>'RAW DATA-Awards'!AK73</f>
        <v>313</v>
      </c>
      <c r="AR228" s="1075">
        <f>'RAW DATA-Awards'!AL73</f>
        <v>0</v>
      </c>
      <c r="AS228" s="1075">
        <f>'RAW DATA-Awards'!AM73</f>
        <v>0</v>
      </c>
      <c r="AT228" s="1075">
        <f>'RAW DATA-Awards'!AN73</f>
        <v>0</v>
      </c>
      <c r="AU228" s="1075">
        <f>'RAW DATA-Awards'!AO73</f>
        <v>0</v>
      </c>
      <c r="AV228" s="1075">
        <f>'RAW DATA-Awards'!AP73</f>
        <v>0</v>
      </c>
      <c r="AW228" s="1076">
        <f>'RAW DATA-Awards'!AQ73</f>
        <v>0</v>
      </c>
      <c r="AX228" s="1077"/>
      <c r="AY228" s="435"/>
      <c r="AZ228" s="1191">
        <f>'RAW DATA-Awards'!AR73</f>
        <v>0</v>
      </c>
      <c r="BA228" s="1192">
        <f>'RAW DATA-Awards'!AS73</f>
        <v>41</v>
      </c>
      <c r="BB228" s="1192">
        <f>'RAW DATA-Awards'!AT73</f>
        <v>0</v>
      </c>
      <c r="BC228" s="1192">
        <f>'RAW DATA-Awards'!AU73</f>
        <v>329</v>
      </c>
      <c r="BD228" s="1192">
        <f>'RAW DATA-Awards'!AV73</f>
        <v>0</v>
      </c>
      <c r="BE228" s="1192">
        <f>'RAW DATA-Awards'!AW73</f>
        <v>0</v>
      </c>
      <c r="BF228" s="1192">
        <f>'RAW DATA-Awards'!AX73</f>
        <v>0</v>
      </c>
      <c r="BG228" s="1192">
        <f>'RAW DATA-Awards'!AY73</f>
        <v>0</v>
      </c>
      <c r="BH228" s="1192">
        <f>'RAW DATA-Awards'!AZ73</f>
        <v>0</v>
      </c>
      <c r="BI228" s="1193">
        <f>'RAW DATA-Awards'!BA73</f>
        <v>0</v>
      </c>
      <c r="BJ228" s="1194"/>
      <c r="BK228" s="1210"/>
      <c r="BL228" s="1210"/>
      <c r="BM228" s="1210"/>
      <c r="BN228" s="1210"/>
      <c r="BO228" s="1328">
        <f>AZ228*'DATA - Awards Matrices'!B$10</f>
        <v>0</v>
      </c>
      <c r="BP228" s="1328">
        <f>BA228*'DATA - Awards Matrices'!C$10</f>
        <v>297660</v>
      </c>
      <c r="BQ228" s="1328">
        <f>BB228*'DATA - Awards Matrices'!D$10</f>
        <v>0</v>
      </c>
      <c r="BR228" s="1328">
        <f>BC228*'DATA - Awards Matrices'!E$10</f>
        <v>4755695</v>
      </c>
      <c r="BS228" s="1328">
        <f>BD228*'DATA - Awards Matrices'!F$10</f>
        <v>0</v>
      </c>
      <c r="BT228" s="1328">
        <f>BE228*'DATA - Awards Matrices'!G$10</f>
        <v>0</v>
      </c>
      <c r="BU228" s="1328">
        <f>BF228*'DATA - Awards Matrices'!H$10</f>
        <v>0</v>
      </c>
      <c r="BV228" s="1328">
        <f>BG228*'DATA - Awards Matrices'!I$10</f>
        <v>0</v>
      </c>
      <c r="BW228" s="1328">
        <f>BH228*'DATA - Awards Matrices'!J$10</f>
        <v>0</v>
      </c>
      <c r="BX228" s="1328">
        <f>BI228*'DATA - Awards Matrices'!K$10</f>
        <v>0</v>
      </c>
      <c r="BY228" s="436"/>
      <c r="BZ228" s="436"/>
      <c r="CA228" s="436"/>
    </row>
    <row r="229" spans="1:79">
      <c r="A229" s="1488"/>
      <c r="B229" s="1266" t="str">
        <f>'RAW DATA-Awards'!B74</f>
        <v>SJC</v>
      </c>
      <c r="C229" s="425" t="str">
        <f>'RAW DATA-Awards'!C74</f>
        <v>2</v>
      </c>
      <c r="D229" s="330">
        <f>'RAW DATA-Awards'!D74</f>
        <v>20</v>
      </c>
      <c r="E229" s="12">
        <f>'RAW DATA-Awards'!E74</f>
        <v>108</v>
      </c>
      <c r="F229" s="12">
        <f>'RAW DATA-Awards'!F74</f>
        <v>13</v>
      </c>
      <c r="G229" s="12">
        <f>'RAW DATA-Awards'!G74</f>
        <v>244</v>
      </c>
      <c r="H229" s="12">
        <f>'RAW DATA-Awards'!H74</f>
        <v>0</v>
      </c>
      <c r="I229" s="12">
        <f>'RAW DATA-Awards'!I74</f>
        <v>0</v>
      </c>
      <c r="J229" s="12">
        <f>'RAW DATA-Awards'!J74</f>
        <v>0</v>
      </c>
      <c r="K229" s="12">
        <f>'RAW DATA-Awards'!K74</f>
        <v>0</v>
      </c>
      <c r="L229" s="12">
        <f>'RAW DATA-Awards'!L74</f>
        <v>0</v>
      </c>
      <c r="M229" s="331">
        <f>'RAW DATA-Awards'!M74</f>
        <v>0</v>
      </c>
      <c r="N229" s="12"/>
      <c r="O229" s="12"/>
      <c r="P229" s="330">
        <f>'RAW DATA-Awards'!N74</f>
        <v>8</v>
      </c>
      <c r="Q229" s="12">
        <f>'RAW DATA-Awards'!O74</f>
        <v>96</v>
      </c>
      <c r="R229" s="12">
        <f>'RAW DATA-Awards'!P74</f>
        <v>12</v>
      </c>
      <c r="S229" s="12">
        <f>'RAW DATA-Awards'!Q74</f>
        <v>248</v>
      </c>
      <c r="T229" s="12">
        <f>'RAW DATA-Awards'!R74</f>
        <v>0</v>
      </c>
      <c r="U229" s="12">
        <f>'RAW DATA-Awards'!S74</f>
        <v>0</v>
      </c>
      <c r="V229" s="12">
        <f>'RAW DATA-Awards'!T74</f>
        <v>0</v>
      </c>
      <c r="W229" s="12">
        <f>'RAW DATA-Awards'!U74</f>
        <v>0</v>
      </c>
      <c r="X229" s="12">
        <f>'RAW DATA-Awards'!V74</f>
        <v>0</v>
      </c>
      <c r="Y229" s="331">
        <f>'RAW DATA-Awards'!W74</f>
        <v>0</v>
      </c>
      <c r="Z229" s="12"/>
      <c r="AA229" s="12"/>
      <c r="AB229" s="330">
        <f>'RAW DATA-Awards'!X74</f>
        <v>0</v>
      </c>
      <c r="AC229" s="12">
        <f>'RAW DATA-Awards'!Y74</f>
        <v>175</v>
      </c>
      <c r="AD229" s="12">
        <f>'RAW DATA-Awards'!Z74</f>
        <v>21</v>
      </c>
      <c r="AE229" s="12">
        <f>'RAW DATA-Awards'!AA74</f>
        <v>208</v>
      </c>
      <c r="AF229" s="12">
        <f>'RAW DATA-Awards'!AB74</f>
        <v>0</v>
      </c>
      <c r="AG229" s="12">
        <f>'RAW DATA-Awards'!AC74</f>
        <v>0</v>
      </c>
      <c r="AH229" s="12">
        <f>'RAW DATA-Awards'!AD74</f>
        <v>0</v>
      </c>
      <c r="AI229" s="12">
        <f>'RAW DATA-Awards'!AE74</f>
        <v>0</v>
      </c>
      <c r="AJ229" s="12">
        <f>'RAW DATA-Awards'!AF74</f>
        <v>0</v>
      </c>
      <c r="AK229" s="331">
        <f>'RAW DATA-Awards'!AG74</f>
        <v>0</v>
      </c>
      <c r="AL229" s="12"/>
      <c r="AM229" s="12"/>
      <c r="AN229" s="1078">
        <f>'RAW DATA-Awards'!AH74</f>
        <v>0</v>
      </c>
      <c r="AO229" s="1079">
        <f>'RAW DATA-Awards'!AI74</f>
        <v>109</v>
      </c>
      <c r="AP229" s="1079">
        <f>'RAW DATA-Awards'!AJ74</f>
        <v>2</v>
      </c>
      <c r="AQ229" s="1079">
        <f>'RAW DATA-Awards'!AK74</f>
        <v>152</v>
      </c>
      <c r="AR229" s="1079">
        <f>'RAW DATA-Awards'!AL74</f>
        <v>0</v>
      </c>
      <c r="AS229" s="1079">
        <f>'RAW DATA-Awards'!AM74</f>
        <v>0</v>
      </c>
      <c r="AT229" s="1079">
        <f>'RAW DATA-Awards'!AN74</f>
        <v>0</v>
      </c>
      <c r="AU229" s="1079">
        <f>'RAW DATA-Awards'!AO74</f>
        <v>0</v>
      </c>
      <c r="AV229" s="1079">
        <f>'RAW DATA-Awards'!AP74</f>
        <v>0</v>
      </c>
      <c r="AW229" s="1080">
        <f>'RAW DATA-Awards'!AQ74</f>
        <v>0</v>
      </c>
      <c r="AX229" s="1081"/>
      <c r="AY229" s="435"/>
      <c r="AZ229" s="1195">
        <f>'RAW DATA-Awards'!AR74</f>
        <v>0</v>
      </c>
      <c r="BA229" s="1196">
        <f>'RAW DATA-Awards'!AS74</f>
        <v>60</v>
      </c>
      <c r="BB229" s="1196">
        <f>'RAW DATA-Awards'!AT74</f>
        <v>5</v>
      </c>
      <c r="BC229" s="1196">
        <f>'RAW DATA-Awards'!AU74</f>
        <v>173</v>
      </c>
      <c r="BD229" s="1196">
        <f>'RAW DATA-Awards'!AV74</f>
        <v>0</v>
      </c>
      <c r="BE229" s="1196">
        <f>'RAW DATA-Awards'!AW74</f>
        <v>0</v>
      </c>
      <c r="BF229" s="1196">
        <f>'RAW DATA-Awards'!AX74</f>
        <v>0</v>
      </c>
      <c r="BG229" s="1196">
        <f>'RAW DATA-Awards'!AY74</f>
        <v>0</v>
      </c>
      <c r="BH229" s="1196">
        <f>'RAW DATA-Awards'!AZ74</f>
        <v>0</v>
      </c>
      <c r="BI229" s="1197">
        <f>'RAW DATA-Awards'!BA74</f>
        <v>0</v>
      </c>
      <c r="BJ229" s="1198"/>
      <c r="BK229" s="1210"/>
      <c r="BL229" s="1210"/>
      <c r="BM229" s="1210"/>
      <c r="BN229" s="1210"/>
      <c r="BO229" s="1328">
        <f>AZ229*'DATA - Awards Matrices'!B$11</f>
        <v>0</v>
      </c>
      <c r="BP229" s="1328">
        <f>BA229*'DATA - Awards Matrices'!C$11</f>
        <v>628620</v>
      </c>
      <c r="BQ229" s="1328">
        <f>BB229*'DATA - Awards Matrices'!D$11</f>
        <v>104300</v>
      </c>
      <c r="BR229" s="1328">
        <f>BC229*'DATA - Awards Matrices'!E$11</f>
        <v>3608780</v>
      </c>
      <c r="BS229" s="1328">
        <f>BD229*'DATA - Awards Matrices'!F$11</f>
        <v>0</v>
      </c>
      <c r="BT229" s="1328">
        <f>BE229*'DATA - Awards Matrices'!G$11</f>
        <v>0</v>
      </c>
      <c r="BU229" s="1328">
        <f>BF229*'DATA - Awards Matrices'!H$11</f>
        <v>0</v>
      </c>
      <c r="BV229" s="1328">
        <f>BG229*'DATA - Awards Matrices'!I$11</f>
        <v>0</v>
      </c>
      <c r="BW229" s="1328">
        <f>BH229*'DATA - Awards Matrices'!J$11</f>
        <v>0</v>
      </c>
      <c r="BX229" s="1328">
        <f>BI229*'DATA - Awards Matrices'!K$11</f>
        <v>0</v>
      </c>
      <c r="BY229" s="436"/>
      <c r="BZ229" s="436"/>
      <c r="CA229" s="436"/>
    </row>
    <row r="230" spans="1:79" ht="16" thickBot="1">
      <c r="A230" s="1489"/>
      <c r="B230" s="413" t="str">
        <f>'RAW DATA-Awards'!B75</f>
        <v>SJC</v>
      </c>
      <c r="C230" s="426" t="str">
        <f>'RAW DATA-Awards'!C75</f>
        <v>3</v>
      </c>
      <c r="D230" s="330">
        <f>'RAW DATA-Awards'!D75</f>
        <v>43</v>
      </c>
      <c r="E230" s="12">
        <f>'RAW DATA-Awards'!E75</f>
        <v>441</v>
      </c>
      <c r="F230" s="12">
        <f>'RAW DATA-Awards'!F75</f>
        <v>0</v>
      </c>
      <c r="G230" s="12">
        <f>'RAW DATA-Awards'!G75</f>
        <v>189</v>
      </c>
      <c r="H230" s="12">
        <f>'RAW DATA-Awards'!H75</f>
        <v>0</v>
      </c>
      <c r="I230" s="12">
        <f>'RAW DATA-Awards'!I75</f>
        <v>0</v>
      </c>
      <c r="J230" s="12">
        <f>'RAW DATA-Awards'!J75</f>
        <v>0</v>
      </c>
      <c r="K230" s="12">
        <f>'RAW DATA-Awards'!K75</f>
        <v>0</v>
      </c>
      <c r="L230" s="12">
        <f>'RAW DATA-Awards'!L75</f>
        <v>0</v>
      </c>
      <c r="M230" s="331">
        <f>'RAW DATA-Awards'!M75</f>
        <v>0</v>
      </c>
      <c r="N230" s="12" t="s">
        <v>276</v>
      </c>
      <c r="O230" s="12"/>
      <c r="P230" s="330">
        <f>'RAW DATA-Awards'!N75</f>
        <v>57</v>
      </c>
      <c r="Q230" s="12">
        <f>'RAW DATA-Awards'!O75</f>
        <v>96</v>
      </c>
      <c r="R230" s="12">
        <f>'RAW DATA-Awards'!P75</f>
        <v>0</v>
      </c>
      <c r="S230" s="12">
        <f>'RAW DATA-Awards'!Q75</f>
        <v>192</v>
      </c>
      <c r="T230" s="12">
        <f>'RAW DATA-Awards'!R75</f>
        <v>0</v>
      </c>
      <c r="U230" s="12">
        <f>'RAW DATA-Awards'!S75</f>
        <v>0</v>
      </c>
      <c r="V230" s="12">
        <f>'RAW DATA-Awards'!T75</f>
        <v>0</v>
      </c>
      <c r="W230" s="12">
        <f>'RAW DATA-Awards'!U75</f>
        <v>0</v>
      </c>
      <c r="X230" s="12">
        <f>'RAW DATA-Awards'!V75</f>
        <v>0</v>
      </c>
      <c r="Y230" s="331">
        <f>'RAW DATA-Awards'!W75</f>
        <v>0</v>
      </c>
      <c r="Z230" s="12" t="s">
        <v>276</v>
      </c>
      <c r="AA230" s="12"/>
      <c r="AB230" s="330">
        <f>'RAW DATA-Awards'!X75</f>
        <v>47</v>
      </c>
      <c r="AC230" s="12">
        <f>'RAW DATA-Awards'!Y75</f>
        <v>547</v>
      </c>
      <c r="AD230" s="12">
        <f>'RAW DATA-Awards'!Z75</f>
        <v>0</v>
      </c>
      <c r="AE230" s="12">
        <f>'RAW DATA-Awards'!AA75</f>
        <v>188</v>
      </c>
      <c r="AF230" s="12">
        <f>'RAW DATA-Awards'!AB75</f>
        <v>0</v>
      </c>
      <c r="AG230" s="12">
        <f>'RAW DATA-Awards'!AC75</f>
        <v>0</v>
      </c>
      <c r="AH230" s="12">
        <f>'RAW DATA-Awards'!AD75</f>
        <v>0</v>
      </c>
      <c r="AI230" s="12">
        <f>'RAW DATA-Awards'!AE75</f>
        <v>0</v>
      </c>
      <c r="AJ230" s="12">
        <f>'RAW DATA-Awards'!AF75</f>
        <v>0</v>
      </c>
      <c r="AK230" s="331">
        <f>'RAW DATA-Awards'!AG75</f>
        <v>0</v>
      </c>
      <c r="AL230" s="12" t="s">
        <v>276</v>
      </c>
      <c r="AM230" s="12"/>
      <c r="AN230" s="1078">
        <f>'RAW DATA-Awards'!AH75</f>
        <v>42</v>
      </c>
      <c r="AO230" s="1079">
        <f>'RAW DATA-Awards'!AI75</f>
        <v>235</v>
      </c>
      <c r="AP230" s="1079">
        <f>'RAW DATA-Awards'!AJ75</f>
        <v>0</v>
      </c>
      <c r="AQ230" s="1079">
        <f>'RAW DATA-Awards'!AK75</f>
        <v>181</v>
      </c>
      <c r="AR230" s="1079">
        <f>'RAW DATA-Awards'!AL75</f>
        <v>0</v>
      </c>
      <c r="AS230" s="1079">
        <f>'RAW DATA-Awards'!AM75</f>
        <v>0</v>
      </c>
      <c r="AT230" s="1079">
        <f>'RAW DATA-Awards'!AN75</f>
        <v>0</v>
      </c>
      <c r="AU230" s="1079">
        <f>'RAW DATA-Awards'!AO75</f>
        <v>0</v>
      </c>
      <c r="AV230" s="1079">
        <f>'RAW DATA-Awards'!AP75</f>
        <v>0</v>
      </c>
      <c r="AW230" s="1080">
        <f>'RAW DATA-Awards'!AQ75</f>
        <v>0</v>
      </c>
      <c r="AX230" s="1081" t="s">
        <v>276</v>
      </c>
      <c r="AY230" s="435"/>
      <c r="AZ230" s="1195">
        <f>'RAW DATA-Awards'!AR75</f>
        <v>36</v>
      </c>
      <c r="BA230" s="1196">
        <f>'RAW DATA-Awards'!AS75</f>
        <v>141</v>
      </c>
      <c r="BB230" s="1196">
        <f>'RAW DATA-Awards'!AT75</f>
        <v>0</v>
      </c>
      <c r="BC230" s="1196">
        <f>'RAW DATA-Awards'!AU75</f>
        <v>174</v>
      </c>
      <c r="BD230" s="1196">
        <f>'RAW DATA-Awards'!AV75</f>
        <v>0</v>
      </c>
      <c r="BE230" s="1196">
        <f>'RAW DATA-Awards'!AW75</f>
        <v>0</v>
      </c>
      <c r="BF230" s="1196">
        <f>'RAW DATA-Awards'!AX75</f>
        <v>0</v>
      </c>
      <c r="BG230" s="1196">
        <f>'RAW DATA-Awards'!AY75</f>
        <v>0</v>
      </c>
      <c r="BH230" s="1196">
        <f>'RAW DATA-Awards'!AZ75</f>
        <v>0</v>
      </c>
      <c r="BI230" s="1197">
        <f>'RAW DATA-Awards'!BA75</f>
        <v>0</v>
      </c>
      <c r="BJ230" s="1198" t="s">
        <v>276</v>
      </c>
      <c r="BK230" s="1210"/>
      <c r="BL230" s="1210"/>
      <c r="BM230" s="1210"/>
      <c r="BN230" s="1210"/>
      <c r="BO230" s="1328">
        <f>AZ230*'DATA - Awards Matrices'!B$12</f>
        <v>376884</v>
      </c>
      <c r="BP230" s="1328">
        <f>BA230*'DATA - Awards Matrices'!C$12</f>
        <v>2164914</v>
      </c>
      <c r="BQ230" s="1328">
        <f>BB230*'DATA - Awards Matrices'!D$12</f>
        <v>0</v>
      </c>
      <c r="BR230" s="1328">
        <f>BC230*'DATA - Awards Matrices'!E$12</f>
        <v>5319180</v>
      </c>
      <c r="BS230" s="1328">
        <f>BD230*'DATA - Awards Matrices'!F$12</f>
        <v>0</v>
      </c>
      <c r="BT230" s="1328">
        <f>BE230*'DATA - Awards Matrices'!G$12</f>
        <v>0</v>
      </c>
      <c r="BU230" s="1328">
        <f>BF230*'DATA - Awards Matrices'!H$12</f>
        <v>0</v>
      </c>
      <c r="BV230" s="1328">
        <f>BG230*'DATA - Awards Matrices'!I$12</f>
        <v>0</v>
      </c>
      <c r="BW230" s="1328">
        <f>BH230*'DATA - Awards Matrices'!J$12</f>
        <v>0</v>
      </c>
      <c r="BX230" s="1328">
        <f>BI230*'DATA - Awards Matrices'!K$12</f>
        <v>0</v>
      </c>
      <c r="BY230" s="436"/>
      <c r="BZ230" s="436"/>
      <c r="CA230" s="436"/>
    </row>
    <row r="231" spans="1:79">
      <c r="A231" s="412"/>
      <c r="B231" s="1266"/>
      <c r="C231" s="411"/>
      <c r="D231" s="332">
        <f t="shared" ref="D231:M231" si="221">SUM(D228:D230)</f>
        <v>64</v>
      </c>
      <c r="E231" s="11">
        <f t="shared" si="221"/>
        <v>561</v>
      </c>
      <c r="F231" s="11">
        <f t="shared" si="221"/>
        <v>13</v>
      </c>
      <c r="G231" s="11">
        <f t="shared" si="221"/>
        <v>806</v>
      </c>
      <c r="H231" s="11">
        <f t="shared" si="221"/>
        <v>0</v>
      </c>
      <c r="I231" s="11">
        <f t="shared" si="221"/>
        <v>0</v>
      </c>
      <c r="J231" s="11">
        <f t="shared" si="221"/>
        <v>0</v>
      </c>
      <c r="K231" s="11">
        <f t="shared" si="221"/>
        <v>0</v>
      </c>
      <c r="L231" s="11">
        <f t="shared" si="221"/>
        <v>0</v>
      </c>
      <c r="M231" s="333">
        <f t="shared" si="221"/>
        <v>0</v>
      </c>
      <c r="N231" s="12">
        <f>SUM(D231:M231)</f>
        <v>1444</v>
      </c>
      <c r="O231" s="12"/>
      <c r="P231" s="332">
        <f t="shared" ref="P231:Y231" si="222">SUM(P228:P230)</f>
        <v>71</v>
      </c>
      <c r="Q231" s="11">
        <f t="shared" si="222"/>
        <v>241</v>
      </c>
      <c r="R231" s="11">
        <f t="shared" si="222"/>
        <v>12</v>
      </c>
      <c r="S231" s="11">
        <f t="shared" si="222"/>
        <v>774</v>
      </c>
      <c r="T231" s="11">
        <f t="shared" si="222"/>
        <v>0</v>
      </c>
      <c r="U231" s="11">
        <f t="shared" si="222"/>
        <v>0</v>
      </c>
      <c r="V231" s="11">
        <f t="shared" si="222"/>
        <v>0</v>
      </c>
      <c r="W231" s="11">
        <f t="shared" si="222"/>
        <v>0</v>
      </c>
      <c r="X231" s="11">
        <f t="shared" si="222"/>
        <v>0</v>
      </c>
      <c r="Y231" s="333">
        <f t="shared" si="222"/>
        <v>0</v>
      </c>
      <c r="Z231" s="12">
        <f>SUM(P231:Y231)</f>
        <v>1098</v>
      </c>
      <c r="AA231" s="12"/>
      <c r="AB231" s="332">
        <f t="shared" ref="AB231:AK231" si="223">SUM(AB228:AB230)</f>
        <v>58</v>
      </c>
      <c r="AC231" s="11">
        <f t="shared" si="223"/>
        <v>739</v>
      </c>
      <c r="AD231" s="11">
        <f t="shared" si="223"/>
        <v>21</v>
      </c>
      <c r="AE231" s="11">
        <f t="shared" si="223"/>
        <v>760</v>
      </c>
      <c r="AF231" s="11">
        <f t="shared" si="223"/>
        <v>0</v>
      </c>
      <c r="AG231" s="11">
        <f t="shared" si="223"/>
        <v>0</v>
      </c>
      <c r="AH231" s="11">
        <f t="shared" si="223"/>
        <v>0</v>
      </c>
      <c r="AI231" s="11">
        <f t="shared" si="223"/>
        <v>0</v>
      </c>
      <c r="AJ231" s="11">
        <f t="shared" si="223"/>
        <v>0</v>
      </c>
      <c r="AK231" s="333">
        <f t="shared" si="223"/>
        <v>0</v>
      </c>
      <c r="AL231" s="12">
        <f>SUM(AB231:AK231)</f>
        <v>1578</v>
      </c>
      <c r="AM231" s="12"/>
      <c r="AN231" s="1082">
        <f t="shared" ref="AN231:AW231" si="224">SUM(AN228:AN230)</f>
        <v>48</v>
      </c>
      <c r="AO231" s="1083">
        <f t="shared" si="224"/>
        <v>515</v>
      </c>
      <c r="AP231" s="1083">
        <f t="shared" si="224"/>
        <v>2</v>
      </c>
      <c r="AQ231" s="1083">
        <f t="shared" si="224"/>
        <v>646</v>
      </c>
      <c r="AR231" s="1083">
        <f t="shared" si="224"/>
        <v>0</v>
      </c>
      <c r="AS231" s="1083">
        <f t="shared" si="224"/>
        <v>0</v>
      </c>
      <c r="AT231" s="1083">
        <f t="shared" si="224"/>
        <v>0</v>
      </c>
      <c r="AU231" s="1083">
        <f t="shared" si="224"/>
        <v>0</v>
      </c>
      <c r="AV231" s="1083">
        <f t="shared" si="224"/>
        <v>0</v>
      </c>
      <c r="AW231" s="1084">
        <f t="shared" si="224"/>
        <v>0</v>
      </c>
      <c r="AX231" s="1081">
        <f>SUM(AN231:AW231)</f>
        <v>1211</v>
      </c>
      <c r="AY231" s="435"/>
      <c r="AZ231" s="1199">
        <f t="shared" ref="AZ231:BI231" si="225">SUM(AZ228:AZ230)</f>
        <v>36</v>
      </c>
      <c r="BA231" s="1200">
        <f t="shared" si="225"/>
        <v>242</v>
      </c>
      <c r="BB231" s="1200">
        <f t="shared" si="225"/>
        <v>5</v>
      </c>
      <c r="BC231" s="1200">
        <f t="shared" si="225"/>
        <v>676</v>
      </c>
      <c r="BD231" s="1200">
        <f t="shared" si="225"/>
        <v>0</v>
      </c>
      <c r="BE231" s="1200">
        <f t="shared" si="225"/>
        <v>0</v>
      </c>
      <c r="BF231" s="1200">
        <f t="shared" si="225"/>
        <v>0</v>
      </c>
      <c r="BG231" s="1200">
        <f t="shared" si="225"/>
        <v>0</v>
      </c>
      <c r="BH231" s="1200">
        <f t="shared" si="225"/>
        <v>0</v>
      </c>
      <c r="BI231" s="1201">
        <f t="shared" si="225"/>
        <v>0</v>
      </c>
      <c r="BJ231" s="1198">
        <f>SUM(AZ231:BI231)</f>
        <v>959</v>
      </c>
      <c r="BK231" s="1210"/>
      <c r="BL231" s="1210"/>
      <c r="BM231" s="1210"/>
      <c r="BN231" s="1210"/>
      <c r="BO231" s="1331"/>
      <c r="BP231" s="1331"/>
      <c r="BQ231" s="1331"/>
      <c r="BR231" s="1331"/>
      <c r="BS231" s="1331"/>
      <c r="BT231" s="1331"/>
      <c r="BU231" s="1332"/>
      <c r="BV231" s="1332"/>
      <c r="BW231" s="1332"/>
      <c r="BX231" s="1332"/>
      <c r="BY231" s="436"/>
      <c r="BZ231" s="436"/>
      <c r="CA231" s="436"/>
    </row>
    <row r="232" spans="1:79" ht="12" customHeight="1" thickBot="1">
      <c r="A232" s="412"/>
      <c r="B232" s="1266"/>
      <c r="C232" s="411"/>
      <c r="D232" s="330"/>
      <c r="E232" s="12"/>
      <c r="F232" s="12"/>
      <c r="G232" s="12"/>
      <c r="H232" s="12"/>
      <c r="I232" s="12"/>
      <c r="J232" s="12"/>
      <c r="K232" s="12"/>
      <c r="L232" s="12"/>
      <c r="M232" s="331"/>
      <c r="N232" s="12"/>
      <c r="O232" s="12"/>
      <c r="P232" s="330"/>
      <c r="Q232" s="12"/>
      <c r="R232" s="12"/>
      <c r="S232" s="12"/>
      <c r="T232" s="12"/>
      <c r="U232" s="12"/>
      <c r="V232" s="12"/>
      <c r="W232" s="12"/>
      <c r="X232" s="12"/>
      <c r="Y232" s="331"/>
      <c r="Z232" s="12"/>
      <c r="AA232" s="12"/>
      <c r="AB232" s="330"/>
      <c r="AC232" s="12"/>
      <c r="AD232" s="12"/>
      <c r="AE232" s="12"/>
      <c r="AF232" s="12"/>
      <c r="AG232" s="12"/>
      <c r="AH232" s="12"/>
      <c r="AI232" s="12"/>
      <c r="AJ232" s="12"/>
      <c r="AK232" s="331"/>
      <c r="AL232" s="12"/>
      <c r="AM232" s="12"/>
      <c r="AN232" s="1078"/>
      <c r="AO232" s="1079"/>
      <c r="AP232" s="1079"/>
      <c r="AQ232" s="1079"/>
      <c r="AR232" s="1079"/>
      <c r="AS232" s="1079"/>
      <c r="AT232" s="1079"/>
      <c r="AU232" s="1079"/>
      <c r="AV232" s="1079"/>
      <c r="AW232" s="1080"/>
      <c r="AX232" s="1081"/>
      <c r="AY232" s="435"/>
      <c r="AZ232" s="1195"/>
      <c r="BA232" s="1196"/>
      <c r="BB232" s="1196"/>
      <c r="BC232" s="1196"/>
      <c r="BD232" s="1196"/>
      <c r="BE232" s="1196"/>
      <c r="BF232" s="1196"/>
      <c r="BG232" s="1196"/>
      <c r="BH232" s="1196"/>
      <c r="BI232" s="1197"/>
      <c r="BJ232" s="1198"/>
      <c r="BK232" s="1210"/>
      <c r="BL232" s="1210"/>
      <c r="BM232" s="1210"/>
      <c r="BN232" s="1210"/>
      <c r="BO232" s="1331"/>
      <c r="BP232" s="1331"/>
      <c r="BQ232" s="1331"/>
      <c r="BR232" s="1331"/>
      <c r="BS232" s="1331"/>
      <c r="BT232" s="1331"/>
      <c r="BU232" s="1332"/>
      <c r="BV232" s="1332"/>
      <c r="BW232" s="1332"/>
      <c r="BX232" s="1332"/>
      <c r="BY232" s="436"/>
      <c r="BZ232" s="436"/>
      <c r="CA232" s="436"/>
    </row>
    <row r="233" spans="1:79">
      <c r="A233" s="1487" t="s">
        <v>271</v>
      </c>
      <c r="B233" s="274" t="s">
        <v>79</v>
      </c>
      <c r="C233" s="424" t="s">
        <v>92</v>
      </c>
      <c r="D233" s="12">
        <f>D228*'DATA - Awards Matrices'!$B$10</f>
        <v>4950</v>
      </c>
      <c r="E233" s="12">
        <f>E228*'DATA - Awards Matrices'!$C$10</f>
        <v>87120</v>
      </c>
      <c r="F233" s="12">
        <f>F228*'DATA - Awards Matrices'!$D$10</f>
        <v>0</v>
      </c>
      <c r="G233" s="12">
        <f>G228*'DATA - Awards Matrices'!$E$10</f>
        <v>5391715</v>
      </c>
      <c r="H233" s="12">
        <f>H228*'DATA - Awards Matrices'!$F$10</f>
        <v>0</v>
      </c>
      <c r="I233" s="12">
        <f>I228*'DATA - Awards Matrices'!$G$10</f>
        <v>0</v>
      </c>
      <c r="J233" s="12">
        <f>J228*'DATA - Awards Matrices'!$H$10</f>
        <v>0</v>
      </c>
      <c r="K233" s="12">
        <f>K228*'DATA - Awards Matrices'!$I$10</f>
        <v>0</v>
      </c>
      <c r="L233" s="12">
        <f>L228*'DATA - Awards Matrices'!$J$10</f>
        <v>0</v>
      </c>
      <c r="M233" s="331">
        <f>M228*'DATA - Awards Matrices'!$K$10</f>
        <v>0</v>
      </c>
      <c r="N233" s="12"/>
      <c r="O233" s="12"/>
      <c r="P233" s="330">
        <f>P228*'DATA - Awards Matrices'!$B$10</f>
        <v>29700</v>
      </c>
      <c r="Q233" s="12">
        <f>Q228*'DATA - Awards Matrices'!$C$10</f>
        <v>355740</v>
      </c>
      <c r="R233" s="12">
        <f>R228*'DATA - Awards Matrices'!$D$10</f>
        <v>0</v>
      </c>
      <c r="S233" s="12">
        <f>S228*'DATA - Awards Matrices'!$E$10</f>
        <v>4827970</v>
      </c>
      <c r="T233" s="12">
        <f>T228*'DATA - Awards Matrices'!$F$10</f>
        <v>0</v>
      </c>
      <c r="U233" s="12">
        <f>U228*'DATA - Awards Matrices'!$G$10</f>
        <v>0</v>
      </c>
      <c r="V233" s="12">
        <f>V228*'DATA - Awards Matrices'!$H$10</f>
        <v>0</v>
      </c>
      <c r="W233" s="12">
        <f>W228*'DATA - Awards Matrices'!$I$10</f>
        <v>0</v>
      </c>
      <c r="X233" s="12">
        <f>X228*'DATA - Awards Matrices'!$J$10</f>
        <v>0</v>
      </c>
      <c r="Y233" s="331">
        <f>Y228*'DATA - Awards Matrices'!$K$10</f>
        <v>0</v>
      </c>
      <c r="Z233" s="12"/>
      <c r="AA233" s="12"/>
      <c r="AB233" s="330">
        <f>AB228*'DATA - Awards Matrices'!$B$10</f>
        <v>54450</v>
      </c>
      <c r="AC233" s="12">
        <f>AC228*'DATA - Awards Matrices'!$C$10</f>
        <v>123420</v>
      </c>
      <c r="AD233" s="12">
        <f>AD228*'DATA - Awards Matrices'!$D$10</f>
        <v>0</v>
      </c>
      <c r="AE233" s="12">
        <f>AE228*'DATA - Awards Matrices'!$E$10</f>
        <v>5261620</v>
      </c>
      <c r="AF233" s="12">
        <f>AF228*'DATA - Awards Matrices'!$F$10</f>
        <v>0</v>
      </c>
      <c r="AG233" s="12">
        <f>AG228*'DATA - Awards Matrices'!$G$10</f>
        <v>0</v>
      </c>
      <c r="AH233" s="12">
        <f>AH228*'DATA - Awards Matrices'!$H$10</f>
        <v>0</v>
      </c>
      <c r="AI233" s="12">
        <f>AI228*'DATA - Awards Matrices'!$I$10</f>
        <v>0</v>
      </c>
      <c r="AJ233" s="12">
        <f>AJ228*'DATA - Awards Matrices'!$J$10</f>
        <v>0</v>
      </c>
      <c r="AK233" s="331">
        <f>AK228*'DATA - Awards Matrices'!$K$10</f>
        <v>0</v>
      </c>
      <c r="AL233" s="12"/>
      <c r="AM233" s="12"/>
      <c r="AN233" s="1078">
        <f>AN228*'DATA - Awards Matrices'!$B$10</f>
        <v>29700</v>
      </c>
      <c r="AO233" s="1079">
        <f>AO228*'DATA - Awards Matrices'!$C$10</f>
        <v>1241460</v>
      </c>
      <c r="AP233" s="1079">
        <f>AP228*'DATA - Awards Matrices'!$D$10</f>
        <v>0</v>
      </c>
      <c r="AQ233" s="1079">
        <f>AQ228*'DATA - Awards Matrices'!$E$10</f>
        <v>4524415</v>
      </c>
      <c r="AR233" s="1079">
        <f>AR228*'DATA - Awards Matrices'!$F$10</f>
        <v>0</v>
      </c>
      <c r="AS233" s="1079">
        <f>AS228*'DATA - Awards Matrices'!$G$10</f>
        <v>0</v>
      </c>
      <c r="AT233" s="1079">
        <f>AT228*'DATA - Awards Matrices'!$H$10</f>
        <v>0</v>
      </c>
      <c r="AU233" s="1079">
        <f>AU228*'DATA - Awards Matrices'!$I$10</f>
        <v>0</v>
      </c>
      <c r="AV233" s="1079">
        <f>AV228*'DATA - Awards Matrices'!$J$10</f>
        <v>0</v>
      </c>
      <c r="AW233" s="1080">
        <f>AW228*'DATA - Awards Matrices'!$K$10</f>
        <v>0</v>
      </c>
      <c r="AX233" s="1081"/>
      <c r="AZ233" s="1195">
        <f>AZ228*'DATA - Awards Matrices'!$B$10</f>
        <v>0</v>
      </c>
      <c r="BA233" s="1196">
        <f>BA228*'DATA - Awards Matrices'!$C$10</f>
        <v>297660</v>
      </c>
      <c r="BB233" s="1196">
        <f>BB228*'DATA - Awards Matrices'!$D$10</f>
        <v>0</v>
      </c>
      <c r="BC233" s="1196">
        <f>BC228*'DATA - Awards Matrices'!$E$10</f>
        <v>4755695</v>
      </c>
      <c r="BD233" s="1196">
        <f>BD228*'DATA - Awards Matrices'!$F$10</f>
        <v>0</v>
      </c>
      <c r="BE233" s="1196">
        <f>BE228*'DATA - Awards Matrices'!$G$10</f>
        <v>0</v>
      </c>
      <c r="BF233" s="1196">
        <f>BF228*'DATA - Awards Matrices'!$H$10</f>
        <v>0</v>
      </c>
      <c r="BG233" s="1196">
        <f>BG228*'DATA - Awards Matrices'!$I$10</f>
        <v>0</v>
      </c>
      <c r="BH233" s="1196">
        <f>BH228*'DATA - Awards Matrices'!$J$10</f>
        <v>0</v>
      </c>
      <c r="BI233" s="1197">
        <f>BI228*'DATA - Awards Matrices'!$K$10</f>
        <v>0</v>
      </c>
      <c r="BJ233" s="1198"/>
      <c r="BK233" s="1210"/>
      <c r="BL233" s="1210"/>
      <c r="BM233" s="1210"/>
      <c r="BN233" s="1210"/>
      <c r="BO233" s="1331"/>
      <c r="BP233" s="1331"/>
      <c r="BQ233" s="1331"/>
      <c r="BR233" s="1331"/>
      <c r="BS233" s="1331"/>
      <c r="BT233" s="1331"/>
      <c r="BU233" s="1332"/>
      <c r="BV233" s="1332"/>
      <c r="BW233" s="1332"/>
      <c r="BX233" s="1332"/>
      <c r="BY233" s="436"/>
      <c r="BZ233" s="436"/>
      <c r="CA233" s="436"/>
    </row>
    <row r="234" spans="1:79">
      <c r="A234" s="1488"/>
      <c r="B234" s="1266" t="s">
        <v>79</v>
      </c>
      <c r="C234" s="425" t="s">
        <v>91</v>
      </c>
      <c r="D234" s="12">
        <f>D229*'DATA - Awards Matrices'!$B$11</f>
        <v>142860</v>
      </c>
      <c r="E234" s="12">
        <f>E229*'DATA - Awards Matrices'!$C$11</f>
        <v>1131516</v>
      </c>
      <c r="F234" s="12">
        <f>F229*'DATA - Awards Matrices'!$D$11</f>
        <v>271180</v>
      </c>
      <c r="G234" s="12">
        <f>G229*'DATA - Awards Matrices'!$E$11</f>
        <v>5089840</v>
      </c>
      <c r="H234" s="12">
        <f>H229*'DATA - Awards Matrices'!$F$11</f>
        <v>0</v>
      </c>
      <c r="I234" s="12">
        <f>I229*'DATA - Awards Matrices'!$G$11</f>
        <v>0</v>
      </c>
      <c r="J234" s="12">
        <f>J229*'DATA - Awards Matrices'!$H$11</f>
        <v>0</v>
      </c>
      <c r="K234" s="12">
        <f>K229*'DATA - Awards Matrices'!$I$11</f>
        <v>0</v>
      </c>
      <c r="L234" s="12">
        <f>L229*'DATA - Awards Matrices'!$J$11</f>
        <v>0</v>
      </c>
      <c r="M234" s="331">
        <f>M229*'DATA - Awards Matrices'!$K$11</f>
        <v>0</v>
      </c>
      <c r="N234" s="12"/>
      <c r="O234" s="12"/>
      <c r="P234" s="330">
        <f>P229*'DATA - Awards Matrices'!$B$11</f>
        <v>57144</v>
      </c>
      <c r="Q234" s="12">
        <f>Q229*'DATA - Awards Matrices'!$C$11</f>
        <v>1005792</v>
      </c>
      <c r="R234" s="12">
        <f>R229*'DATA - Awards Matrices'!$D$11</f>
        <v>250320</v>
      </c>
      <c r="S234" s="12">
        <f>S229*'DATA - Awards Matrices'!$E$11</f>
        <v>5173280</v>
      </c>
      <c r="T234" s="12">
        <f>T229*'DATA - Awards Matrices'!$F$11</f>
        <v>0</v>
      </c>
      <c r="U234" s="12">
        <f>U229*'DATA - Awards Matrices'!$G$11</f>
        <v>0</v>
      </c>
      <c r="V234" s="12">
        <f>V229*'DATA - Awards Matrices'!$H$11</f>
        <v>0</v>
      </c>
      <c r="W234" s="12">
        <f>W229*'DATA - Awards Matrices'!$I$11</f>
        <v>0</v>
      </c>
      <c r="X234" s="12">
        <f>X229*'DATA - Awards Matrices'!$J$11</f>
        <v>0</v>
      </c>
      <c r="Y234" s="331">
        <f>Y229*'DATA - Awards Matrices'!$K$11</f>
        <v>0</v>
      </c>
      <c r="Z234" s="12"/>
      <c r="AA234" s="12"/>
      <c r="AB234" s="330">
        <f>AB229*'DATA - Awards Matrices'!$B$11</f>
        <v>0</v>
      </c>
      <c r="AC234" s="12">
        <f>AC229*'DATA - Awards Matrices'!$C$11</f>
        <v>1833475</v>
      </c>
      <c r="AD234" s="12">
        <f>AD229*'DATA - Awards Matrices'!$D$11</f>
        <v>438060</v>
      </c>
      <c r="AE234" s="12">
        <f>AE229*'DATA - Awards Matrices'!$E$11</f>
        <v>4338880</v>
      </c>
      <c r="AF234" s="12">
        <f>AF229*'DATA - Awards Matrices'!$F$11</f>
        <v>0</v>
      </c>
      <c r="AG234" s="12">
        <f>AG229*'DATA - Awards Matrices'!$G$11</f>
        <v>0</v>
      </c>
      <c r="AH234" s="12">
        <f>AH229*'DATA - Awards Matrices'!$H$11</f>
        <v>0</v>
      </c>
      <c r="AI234" s="12">
        <f>AI229*'DATA - Awards Matrices'!$I$11</f>
        <v>0</v>
      </c>
      <c r="AJ234" s="12">
        <f>AJ229*'DATA - Awards Matrices'!$J$11</f>
        <v>0</v>
      </c>
      <c r="AK234" s="331">
        <f>AK229*'DATA - Awards Matrices'!$K$11</f>
        <v>0</v>
      </c>
      <c r="AL234" s="12"/>
      <c r="AM234" s="12"/>
      <c r="AN234" s="1078">
        <f>AN229*'DATA - Awards Matrices'!$B$11</f>
        <v>0</v>
      </c>
      <c r="AO234" s="1079">
        <f>AO229*'DATA - Awards Matrices'!$C$11</f>
        <v>1141993</v>
      </c>
      <c r="AP234" s="1079">
        <f>AP229*'DATA - Awards Matrices'!$D$11</f>
        <v>41720</v>
      </c>
      <c r="AQ234" s="1079">
        <f>AQ229*'DATA - Awards Matrices'!$E$11</f>
        <v>3170720</v>
      </c>
      <c r="AR234" s="1079">
        <f>AR229*'DATA - Awards Matrices'!$F$11</f>
        <v>0</v>
      </c>
      <c r="AS234" s="1079">
        <f>AS229*'DATA - Awards Matrices'!$G$11</f>
        <v>0</v>
      </c>
      <c r="AT234" s="1079">
        <f>AT229*'DATA - Awards Matrices'!$H$11</f>
        <v>0</v>
      </c>
      <c r="AU234" s="1079">
        <f>AU229*'DATA - Awards Matrices'!$I$11</f>
        <v>0</v>
      </c>
      <c r="AV234" s="1079">
        <f>AV229*'DATA - Awards Matrices'!$J$11</f>
        <v>0</v>
      </c>
      <c r="AW234" s="1080">
        <f>AW229*'DATA - Awards Matrices'!$K$11</f>
        <v>0</v>
      </c>
      <c r="AX234" s="1081"/>
      <c r="AZ234" s="1195">
        <f>AZ229*'DATA - Awards Matrices'!$B$11</f>
        <v>0</v>
      </c>
      <c r="BA234" s="1196">
        <f>BA229*'DATA - Awards Matrices'!$C$11</f>
        <v>628620</v>
      </c>
      <c r="BB234" s="1196">
        <f>BB229*'DATA - Awards Matrices'!$D$11</f>
        <v>104300</v>
      </c>
      <c r="BC234" s="1196">
        <f>BC229*'DATA - Awards Matrices'!$E$11</f>
        <v>3608780</v>
      </c>
      <c r="BD234" s="1196">
        <f>BD229*'DATA - Awards Matrices'!$F$11</f>
        <v>0</v>
      </c>
      <c r="BE234" s="1196">
        <f>BE229*'DATA - Awards Matrices'!$G$11</f>
        <v>0</v>
      </c>
      <c r="BF234" s="1196">
        <f>BF229*'DATA - Awards Matrices'!$H$11</f>
        <v>0</v>
      </c>
      <c r="BG234" s="1196">
        <f>BG229*'DATA - Awards Matrices'!$I$11</f>
        <v>0</v>
      </c>
      <c r="BH234" s="1196">
        <f>BH229*'DATA - Awards Matrices'!$J$11</f>
        <v>0</v>
      </c>
      <c r="BI234" s="1197">
        <f>BI229*'DATA - Awards Matrices'!$K$11</f>
        <v>0</v>
      </c>
      <c r="BJ234" s="1198"/>
      <c r="BK234" s="1210"/>
      <c r="BL234" s="1210"/>
      <c r="BM234" s="1210"/>
      <c r="BN234" s="1210"/>
      <c r="BO234" s="1331"/>
      <c r="BP234" s="1331"/>
      <c r="BQ234" s="1331"/>
      <c r="BR234" s="1331"/>
      <c r="BS234" s="1331"/>
      <c r="BT234" s="1331"/>
      <c r="BU234" s="1332"/>
      <c r="BV234" s="1332"/>
      <c r="BW234" s="1332"/>
      <c r="BX234" s="1332"/>
      <c r="BY234" s="436"/>
      <c r="BZ234" s="436"/>
      <c r="CA234" s="436"/>
    </row>
    <row r="235" spans="1:79" ht="16" thickBot="1">
      <c r="A235" s="1489"/>
      <c r="B235" s="413" t="s">
        <v>79</v>
      </c>
      <c r="C235" s="426" t="s">
        <v>90</v>
      </c>
      <c r="D235" s="12">
        <f>D230*'DATA - Awards Matrices'!$B$12</f>
        <v>450167</v>
      </c>
      <c r="E235" s="12">
        <f>E230*'DATA - Awards Matrices'!$C$12</f>
        <v>6771114</v>
      </c>
      <c r="F235" s="12">
        <f>F230*'DATA - Awards Matrices'!$D$12</f>
        <v>0</v>
      </c>
      <c r="G235" s="12">
        <f>G230*'DATA - Awards Matrices'!$E$12</f>
        <v>5777730</v>
      </c>
      <c r="H235" s="12">
        <f>H230*'DATA - Awards Matrices'!$F$12</f>
        <v>0</v>
      </c>
      <c r="I235" s="12">
        <f>I230*'DATA - Awards Matrices'!$G$12</f>
        <v>0</v>
      </c>
      <c r="J235" s="12">
        <f>J230*'DATA - Awards Matrices'!$H$12</f>
        <v>0</v>
      </c>
      <c r="K235" s="12">
        <f>K230*'DATA - Awards Matrices'!$I$12</f>
        <v>0</v>
      </c>
      <c r="L235" s="12">
        <f>L230*'DATA - Awards Matrices'!$J$12</f>
        <v>0</v>
      </c>
      <c r="M235" s="331">
        <f>M230*'DATA - Awards Matrices'!$K$12</f>
        <v>0</v>
      </c>
      <c r="N235" s="12" t="s">
        <v>277</v>
      </c>
      <c r="O235" s="12"/>
      <c r="P235" s="330">
        <f>P230*'DATA - Awards Matrices'!$B$12</f>
        <v>596733</v>
      </c>
      <c r="Q235" s="12">
        <f>Q230*'DATA - Awards Matrices'!$C$12</f>
        <v>1473984</v>
      </c>
      <c r="R235" s="12">
        <f>R230*'DATA - Awards Matrices'!$D$12</f>
        <v>0</v>
      </c>
      <c r="S235" s="12">
        <f>S230*'DATA - Awards Matrices'!$E$12</f>
        <v>5869440</v>
      </c>
      <c r="T235" s="12">
        <f>T230*'DATA - Awards Matrices'!$F$12</f>
        <v>0</v>
      </c>
      <c r="U235" s="12">
        <f>U230*'DATA - Awards Matrices'!$G$12</f>
        <v>0</v>
      </c>
      <c r="V235" s="12">
        <f>V230*'DATA - Awards Matrices'!$H$12</f>
        <v>0</v>
      </c>
      <c r="W235" s="12">
        <f>W230*'DATA - Awards Matrices'!$I$12</f>
        <v>0</v>
      </c>
      <c r="X235" s="12">
        <f>X230*'DATA - Awards Matrices'!$J$12</f>
        <v>0</v>
      </c>
      <c r="Y235" s="331">
        <f>Y230*'DATA - Awards Matrices'!$K$12</f>
        <v>0</v>
      </c>
      <c r="Z235" s="12" t="s">
        <v>277</v>
      </c>
      <c r="AA235" s="12"/>
      <c r="AB235" s="330">
        <f>AB230*'DATA - Awards Matrices'!$B$12</f>
        <v>492043</v>
      </c>
      <c r="AC235" s="12">
        <f>AC230*'DATA - Awards Matrices'!$C$12</f>
        <v>8398638</v>
      </c>
      <c r="AD235" s="12">
        <f>AD230*'DATA - Awards Matrices'!$D$12</f>
        <v>0</v>
      </c>
      <c r="AE235" s="12">
        <f>AE230*'DATA - Awards Matrices'!$E$12</f>
        <v>5747160</v>
      </c>
      <c r="AF235" s="12">
        <f>AF230*'DATA - Awards Matrices'!$F$12</f>
        <v>0</v>
      </c>
      <c r="AG235" s="12">
        <f>AG230*'DATA - Awards Matrices'!$G$12</f>
        <v>0</v>
      </c>
      <c r="AH235" s="12">
        <f>AH230*'DATA - Awards Matrices'!$H$12</f>
        <v>0</v>
      </c>
      <c r="AI235" s="12">
        <f>AI230*'DATA - Awards Matrices'!$I$12</f>
        <v>0</v>
      </c>
      <c r="AJ235" s="12">
        <f>AJ230*'DATA - Awards Matrices'!$J$12</f>
        <v>0</v>
      </c>
      <c r="AK235" s="331">
        <f>AK230*'DATA - Awards Matrices'!$K$12</f>
        <v>0</v>
      </c>
      <c r="AL235" s="12" t="s">
        <v>277</v>
      </c>
      <c r="AM235" s="12"/>
      <c r="AN235" s="1078">
        <f>AN230*'DATA - Awards Matrices'!$B$12</f>
        <v>439698</v>
      </c>
      <c r="AO235" s="1079">
        <f>AO230*'DATA - Awards Matrices'!$C$12</f>
        <v>3608190</v>
      </c>
      <c r="AP235" s="1079">
        <f>AP230*'DATA - Awards Matrices'!$D$12</f>
        <v>0</v>
      </c>
      <c r="AQ235" s="1079">
        <f>AQ230*'DATA - Awards Matrices'!$E$12</f>
        <v>5533170</v>
      </c>
      <c r="AR235" s="1079">
        <f>AR230*'DATA - Awards Matrices'!$F$12</f>
        <v>0</v>
      </c>
      <c r="AS235" s="1079">
        <f>AS230*'DATA - Awards Matrices'!$G$12</f>
        <v>0</v>
      </c>
      <c r="AT235" s="1079">
        <f>AT230*'DATA - Awards Matrices'!$H$12</f>
        <v>0</v>
      </c>
      <c r="AU235" s="1079">
        <f>AU230*'DATA - Awards Matrices'!$I$12</f>
        <v>0</v>
      </c>
      <c r="AV235" s="1079">
        <f>AV230*'DATA - Awards Matrices'!$J$12</f>
        <v>0</v>
      </c>
      <c r="AW235" s="1080">
        <f>AW230*'DATA - Awards Matrices'!$K$12</f>
        <v>0</v>
      </c>
      <c r="AX235" s="1081" t="s">
        <v>277</v>
      </c>
      <c r="AZ235" s="1195">
        <f>AZ230*'DATA - Awards Matrices'!$B$12</f>
        <v>376884</v>
      </c>
      <c r="BA235" s="1196">
        <f>BA230*'DATA - Awards Matrices'!$C$12</f>
        <v>2164914</v>
      </c>
      <c r="BB235" s="1196">
        <f>BB230*'DATA - Awards Matrices'!$D$12</f>
        <v>0</v>
      </c>
      <c r="BC235" s="1196">
        <f>BC230*'DATA - Awards Matrices'!$E$12</f>
        <v>5319180</v>
      </c>
      <c r="BD235" s="1196">
        <f>BD230*'DATA - Awards Matrices'!$F$12</f>
        <v>0</v>
      </c>
      <c r="BE235" s="1196">
        <f>BE230*'DATA - Awards Matrices'!$G$12</f>
        <v>0</v>
      </c>
      <c r="BF235" s="1196">
        <f>BF230*'DATA - Awards Matrices'!$H$12</f>
        <v>0</v>
      </c>
      <c r="BG235" s="1196">
        <f>BG230*'DATA - Awards Matrices'!$I$12</f>
        <v>0</v>
      </c>
      <c r="BH235" s="1196">
        <f>BH230*'DATA - Awards Matrices'!$J$12</f>
        <v>0</v>
      </c>
      <c r="BI235" s="1197">
        <f>BI230*'DATA - Awards Matrices'!$K$12</f>
        <v>0</v>
      </c>
      <c r="BJ235" s="1198" t="s">
        <v>277</v>
      </c>
      <c r="BK235" s="1210"/>
      <c r="BL235" s="1210"/>
      <c r="BM235" s="1210"/>
      <c r="BN235" s="1210"/>
      <c r="BO235" s="1331"/>
      <c r="BP235" s="1331"/>
      <c r="BQ235" s="1331"/>
      <c r="BR235" s="1331"/>
      <c r="BS235" s="1331"/>
      <c r="BT235" s="1331"/>
      <c r="BU235" s="1332"/>
      <c r="BV235" s="1332"/>
      <c r="BW235" s="1332"/>
      <c r="BX235" s="1332"/>
      <c r="BY235" s="436"/>
      <c r="BZ235" s="436"/>
      <c r="CA235" s="436"/>
    </row>
    <row r="236" spans="1:79" ht="33" thickBot="1">
      <c r="A236" s="455" t="s">
        <v>272</v>
      </c>
      <c r="B236" s="413" t="str">
        <f>B230</f>
        <v>SJC</v>
      </c>
      <c r="C236" s="414"/>
      <c r="D236" s="334">
        <f t="shared" ref="D236:M236" si="226">SUM(D233:D235)</f>
        <v>597977</v>
      </c>
      <c r="E236" s="335">
        <f t="shared" si="226"/>
        <v>7989750</v>
      </c>
      <c r="F236" s="335">
        <f t="shared" si="226"/>
        <v>271180</v>
      </c>
      <c r="G236" s="335">
        <f t="shared" si="226"/>
        <v>16259285</v>
      </c>
      <c r="H236" s="335">
        <f t="shared" si="226"/>
        <v>0</v>
      </c>
      <c r="I236" s="335">
        <f t="shared" si="226"/>
        <v>0</v>
      </c>
      <c r="J236" s="335">
        <f t="shared" si="226"/>
        <v>0</v>
      </c>
      <c r="K236" s="335">
        <f t="shared" si="226"/>
        <v>0</v>
      </c>
      <c r="L236" s="335">
        <f t="shared" si="226"/>
        <v>0</v>
      </c>
      <c r="M236" s="336">
        <f t="shared" si="226"/>
        <v>0</v>
      </c>
      <c r="N236" s="415">
        <f>SUM(D236:M236)/'DATA - Awards Matrices'!$L$17</f>
        <v>6220.2996458730595</v>
      </c>
      <c r="O236" s="415"/>
      <c r="P236" s="334">
        <f t="shared" ref="P236:Y236" si="227">SUM(P233:P235)</f>
        <v>683577</v>
      </c>
      <c r="Q236" s="335">
        <f t="shared" si="227"/>
        <v>2835516</v>
      </c>
      <c r="R236" s="335">
        <f t="shared" si="227"/>
        <v>250320</v>
      </c>
      <c r="S236" s="335">
        <f t="shared" si="227"/>
        <v>15870690</v>
      </c>
      <c r="T236" s="335">
        <f t="shared" si="227"/>
        <v>0</v>
      </c>
      <c r="U236" s="335">
        <f t="shared" si="227"/>
        <v>0</v>
      </c>
      <c r="V236" s="335">
        <f t="shared" si="227"/>
        <v>0</v>
      </c>
      <c r="W236" s="335">
        <f t="shared" si="227"/>
        <v>0</v>
      </c>
      <c r="X236" s="335">
        <f t="shared" si="227"/>
        <v>0</v>
      </c>
      <c r="Y236" s="336">
        <f t="shared" si="227"/>
        <v>0</v>
      </c>
      <c r="Z236" s="415">
        <f>SUM(P236:Y236)/'DATA - Awards Matrices'!$L$17</f>
        <v>4863.699016864367</v>
      </c>
      <c r="AA236" s="415"/>
      <c r="AB236" s="334">
        <f t="shared" ref="AB236:AK236" si="228">SUM(AB233:AB235)</f>
        <v>546493</v>
      </c>
      <c r="AC236" s="335">
        <f t="shared" si="228"/>
        <v>10355533</v>
      </c>
      <c r="AD236" s="335">
        <f t="shared" si="228"/>
        <v>438060</v>
      </c>
      <c r="AE236" s="335">
        <f t="shared" si="228"/>
        <v>15347660</v>
      </c>
      <c r="AF236" s="335">
        <f t="shared" si="228"/>
        <v>0</v>
      </c>
      <c r="AG236" s="335">
        <f t="shared" si="228"/>
        <v>0</v>
      </c>
      <c r="AH236" s="335">
        <f t="shared" si="228"/>
        <v>0</v>
      </c>
      <c r="AI236" s="335">
        <f t="shared" si="228"/>
        <v>0</v>
      </c>
      <c r="AJ236" s="335">
        <f t="shared" si="228"/>
        <v>0</v>
      </c>
      <c r="AK236" s="336">
        <f t="shared" si="228"/>
        <v>0</v>
      </c>
      <c r="AL236" s="415">
        <f>SUM(AB236:AK236)/'DATA - Awards Matrices'!$L$17</f>
        <v>6608.9859092147299</v>
      </c>
      <c r="AM236" s="415"/>
      <c r="AN236" s="1085">
        <f t="shared" ref="AN236:AW236" si="229">SUM(AN233:AN235)</f>
        <v>469398</v>
      </c>
      <c r="AO236" s="1086">
        <f t="shared" si="229"/>
        <v>5991643</v>
      </c>
      <c r="AP236" s="1086">
        <f t="shared" si="229"/>
        <v>41720</v>
      </c>
      <c r="AQ236" s="1086">
        <f t="shared" si="229"/>
        <v>13228305</v>
      </c>
      <c r="AR236" s="1086">
        <f t="shared" si="229"/>
        <v>0</v>
      </c>
      <c r="AS236" s="1086">
        <f t="shared" si="229"/>
        <v>0</v>
      </c>
      <c r="AT236" s="1086">
        <f t="shared" si="229"/>
        <v>0</v>
      </c>
      <c r="AU236" s="1086">
        <f t="shared" si="229"/>
        <v>0</v>
      </c>
      <c r="AV236" s="1086">
        <f t="shared" si="229"/>
        <v>0</v>
      </c>
      <c r="AW236" s="1087">
        <f t="shared" si="229"/>
        <v>0</v>
      </c>
      <c r="AX236" s="1088">
        <f>SUM(AN236:AW236)/'DATA - Awards Matrices'!$L$17</f>
        <v>4886.2252049231074</v>
      </c>
      <c r="AZ236" s="1202">
        <f t="shared" ref="AZ236:BI236" si="230">SUM(AZ233:AZ235)</f>
        <v>376884</v>
      </c>
      <c r="BA236" s="1203">
        <f t="shared" si="230"/>
        <v>3091194</v>
      </c>
      <c r="BB236" s="1203">
        <f t="shared" si="230"/>
        <v>104300</v>
      </c>
      <c r="BC236" s="1203">
        <f t="shared" si="230"/>
        <v>13683655</v>
      </c>
      <c r="BD236" s="1203">
        <f t="shared" si="230"/>
        <v>0</v>
      </c>
      <c r="BE236" s="1203">
        <f t="shared" si="230"/>
        <v>0</v>
      </c>
      <c r="BF236" s="1203">
        <f t="shared" si="230"/>
        <v>0</v>
      </c>
      <c r="BG236" s="1203">
        <f t="shared" si="230"/>
        <v>0</v>
      </c>
      <c r="BH236" s="1203">
        <f t="shared" si="230"/>
        <v>0</v>
      </c>
      <c r="BI236" s="1204">
        <f t="shared" si="230"/>
        <v>0</v>
      </c>
      <c r="BJ236" s="1205">
        <f>SUM(AZ236:BI236)/'DATA - Awards Matrices'!$L$17</f>
        <v>4273.3050196874765</v>
      </c>
      <c r="BK236" s="1210"/>
      <c r="BL236" s="1210"/>
      <c r="BM236" s="1210"/>
      <c r="BN236" s="1210"/>
      <c r="BO236" s="1329">
        <f>SUM(P236:Y236)</f>
        <v>19640103</v>
      </c>
      <c r="BP236" s="1329">
        <f>SUM(AB236:AK236)</f>
        <v>26687746</v>
      </c>
      <c r="BQ236" s="1330">
        <f>SUM(AN236:AW236)</f>
        <v>19731066</v>
      </c>
      <c r="BR236" s="1329">
        <f>SUM(AZ236:BI236)</f>
        <v>17256033</v>
      </c>
      <c r="BS236" s="1329">
        <f>AVERAGE(BO236:BQ236)</f>
        <v>22019638.333333332</v>
      </c>
      <c r="BT236" s="1330">
        <f>AVERAGE(BP236:BR236)</f>
        <v>21224948.333333332</v>
      </c>
      <c r="BU236" s="1332"/>
      <c r="BV236" s="1332"/>
      <c r="BW236" s="1332"/>
      <c r="BX236" s="1332"/>
      <c r="BY236" s="436"/>
      <c r="BZ236" s="436"/>
      <c r="CA236" s="436"/>
    </row>
    <row r="237" spans="1:79" ht="43.5" customHeight="1" thickBot="1">
      <c r="A237" s="428"/>
      <c r="B237" s="429"/>
      <c r="C237" s="430"/>
      <c r="D237" s="431"/>
      <c r="E237" s="432"/>
      <c r="F237" s="432"/>
      <c r="G237" s="432"/>
      <c r="H237" s="432"/>
      <c r="I237" s="432"/>
      <c r="J237" s="432"/>
      <c r="K237" s="432"/>
      <c r="L237" s="432"/>
      <c r="M237" s="433"/>
      <c r="N237" s="434"/>
      <c r="O237" s="434"/>
      <c r="P237" s="431"/>
      <c r="Q237" s="432"/>
      <c r="R237" s="432"/>
      <c r="S237" s="432"/>
      <c r="T237" s="432"/>
      <c r="U237" s="432"/>
      <c r="V237" s="432"/>
      <c r="W237" s="432"/>
      <c r="X237" s="432"/>
      <c r="Y237" s="433"/>
      <c r="Z237" s="434"/>
      <c r="AA237" s="434"/>
      <c r="AB237" s="431"/>
      <c r="AC237" s="432"/>
      <c r="AD237" s="432"/>
      <c r="AE237" s="432"/>
      <c r="AF237" s="432"/>
      <c r="AG237" s="432"/>
      <c r="AH237" s="432"/>
      <c r="AI237" s="432"/>
      <c r="AJ237" s="432"/>
      <c r="AK237" s="433"/>
      <c r="AL237" s="434"/>
      <c r="AM237" s="434"/>
      <c r="AN237" s="1089"/>
      <c r="AO237" s="1090"/>
      <c r="AP237" s="1090"/>
      <c r="AQ237" s="1090"/>
      <c r="AR237" s="1090"/>
      <c r="AS237" s="1090"/>
      <c r="AT237" s="1090"/>
      <c r="AU237" s="1090"/>
      <c r="AV237" s="1090"/>
      <c r="AW237" s="1091"/>
      <c r="AX237" s="1092"/>
      <c r="AZ237" s="1206"/>
      <c r="BA237" s="1207"/>
      <c r="BB237" s="1207"/>
      <c r="BC237" s="1207"/>
      <c r="BD237" s="1207"/>
      <c r="BE237" s="1207"/>
      <c r="BF237" s="1207"/>
      <c r="BG237" s="1207"/>
      <c r="BH237" s="1207"/>
      <c r="BI237" s="1208"/>
      <c r="BJ237" s="1209"/>
      <c r="BK237" s="1210"/>
      <c r="BL237" s="1210"/>
      <c r="BM237" s="1210"/>
      <c r="BN237" s="1210"/>
      <c r="BO237" s="1331"/>
      <c r="BP237" s="1331"/>
      <c r="BQ237" s="1331"/>
      <c r="BR237" s="1331"/>
      <c r="BS237" s="1331"/>
      <c r="BT237" s="1331"/>
      <c r="BU237" s="1332"/>
      <c r="BV237" s="1332"/>
      <c r="BW237" s="1332"/>
      <c r="BX237" s="1332"/>
      <c r="BY237" s="436"/>
      <c r="BZ237" s="436"/>
      <c r="CA237" s="436"/>
    </row>
    <row r="238" spans="1:79" ht="15" customHeight="1">
      <c r="A238" s="1487" t="s">
        <v>270</v>
      </c>
      <c r="B238" s="274" t="str">
        <f>'RAW DATA-Awards'!B76</f>
        <v>SFCC</v>
      </c>
      <c r="C238" s="424" t="str">
        <f>'RAW DATA-Awards'!C76</f>
        <v>1</v>
      </c>
      <c r="D238" s="407">
        <f>'RAW DATA-Awards'!D76</f>
        <v>12</v>
      </c>
      <c r="E238" s="408">
        <f>'RAW DATA-Awards'!E76</f>
        <v>186</v>
      </c>
      <c r="F238" s="408">
        <f>'RAW DATA-Awards'!F76</f>
        <v>0</v>
      </c>
      <c r="G238" s="408">
        <f>'RAW DATA-Awards'!G76</f>
        <v>244</v>
      </c>
      <c r="H238" s="408">
        <f>'RAW DATA-Awards'!H76</f>
        <v>0</v>
      </c>
      <c r="I238" s="408">
        <f>'RAW DATA-Awards'!I76</f>
        <v>0</v>
      </c>
      <c r="J238" s="408">
        <f>'RAW DATA-Awards'!J76</f>
        <v>0</v>
      </c>
      <c r="K238" s="408">
        <f>'RAW DATA-Awards'!K76</f>
        <v>0</v>
      </c>
      <c r="L238" s="408">
        <f>'RAW DATA-Awards'!L76</f>
        <v>0</v>
      </c>
      <c r="M238" s="409">
        <f>'RAW DATA-Awards'!M76</f>
        <v>0</v>
      </c>
      <c r="N238" s="408"/>
      <c r="O238" s="408"/>
      <c r="P238" s="407">
        <f>'RAW DATA-Awards'!N76</f>
        <v>0</v>
      </c>
      <c r="Q238" s="408">
        <f>'RAW DATA-Awards'!O76</f>
        <v>184</v>
      </c>
      <c r="R238" s="408">
        <f>'RAW DATA-Awards'!P76</f>
        <v>0</v>
      </c>
      <c r="S238" s="408">
        <f>'RAW DATA-Awards'!Q76</f>
        <v>203</v>
      </c>
      <c r="T238" s="408">
        <f>'RAW DATA-Awards'!R76</f>
        <v>0</v>
      </c>
      <c r="U238" s="408">
        <f>'RAW DATA-Awards'!S76</f>
        <v>0</v>
      </c>
      <c r="V238" s="408">
        <f>'RAW DATA-Awards'!T76</f>
        <v>0</v>
      </c>
      <c r="W238" s="408">
        <f>'RAW DATA-Awards'!U76</f>
        <v>0</v>
      </c>
      <c r="X238" s="408">
        <f>'RAW DATA-Awards'!V76</f>
        <v>0</v>
      </c>
      <c r="Y238" s="409">
        <f>'RAW DATA-Awards'!W76</f>
        <v>0</v>
      </c>
      <c r="Z238" s="408"/>
      <c r="AA238" s="408"/>
      <c r="AB238" s="407">
        <f>'RAW DATA-Awards'!X76</f>
        <v>0</v>
      </c>
      <c r="AC238" s="408">
        <f>'RAW DATA-Awards'!Y76</f>
        <v>232</v>
      </c>
      <c r="AD238" s="408">
        <f>'RAW DATA-Awards'!Z76</f>
        <v>0</v>
      </c>
      <c r="AE238" s="408">
        <f>'RAW DATA-Awards'!AA76</f>
        <v>205</v>
      </c>
      <c r="AF238" s="408">
        <f>'RAW DATA-Awards'!AB76</f>
        <v>0</v>
      </c>
      <c r="AG238" s="408">
        <f>'RAW DATA-Awards'!AC76</f>
        <v>0</v>
      </c>
      <c r="AH238" s="408">
        <f>'RAW DATA-Awards'!AD76</f>
        <v>0</v>
      </c>
      <c r="AI238" s="408">
        <f>'RAW DATA-Awards'!AE76</f>
        <v>0</v>
      </c>
      <c r="AJ238" s="408">
        <f>'RAW DATA-Awards'!AF76</f>
        <v>0</v>
      </c>
      <c r="AK238" s="409">
        <f>'RAW DATA-Awards'!AG76</f>
        <v>0</v>
      </c>
      <c r="AL238" s="408"/>
      <c r="AM238" s="408"/>
      <c r="AN238" s="1074">
        <f>'RAW DATA-Awards'!AH76</f>
        <v>0</v>
      </c>
      <c r="AO238" s="1075">
        <f>'RAW DATA-Awards'!AI76</f>
        <v>168</v>
      </c>
      <c r="AP238" s="1075">
        <f>'RAW DATA-Awards'!AJ76</f>
        <v>0</v>
      </c>
      <c r="AQ238" s="1075">
        <f>'RAW DATA-Awards'!AK76</f>
        <v>156</v>
      </c>
      <c r="AR238" s="1075">
        <f>'RAW DATA-Awards'!AL76</f>
        <v>0</v>
      </c>
      <c r="AS238" s="1075">
        <f>'RAW DATA-Awards'!AM76</f>
        <v>0</v>
      </c>
      <c r="AT238" s="1075">
        <f>'RAW DATA-Awards'!AN76</f>
        <v>0</v>
      </c>
      <c r="AU238" s="1075">
        <f>'RAW DATA-Awards'!AO76</f>
        <v>0</v>
      </c>
      <c r="AV238" s="1075">
        <f>'RAW DATA-Awards'!AP76</f>
        <v>0</v>
      </c>
      <c r="AW238" s="1076">
        <f>'RAW DATA-Awards'!AQ76</f>
        <v>0</v>
      </c>
      <c r="AX238" s="1077"/>
      <c r="AZ238" s="1191">
        <f>'RAW DATA-Awards'!AR76</f>
        <v>0</v>
      </c>
      <c r="BA238" s="1192">
        <f>'RAW DATA-Awards'!AS76</f>
        <v>171</v>
      </c>
      <c r="BB238" s="1192">
        <f>'RAW DATA-Awards'!AT76</f>
        <v>0</v>
      </c>
      <c r="BC238" s="1192">
        <f>'RAW DATA-Awards'!AU76</f>
        <v>144</v>
      </c>
      <c r="BD238" s="1192">
        <f>'RAW DATA-Awards'!AV76</f>
        <v>0</v>
      </c>
      <c r="BE238" s="1192">
        <f>'RAW DATA-Awards'!AW76</f>
        <v>0</v>
      </c>
      <c r="BF238" s="1192">
        <f>'RAW DATA-Awards'!AX76</f>
        <v>0</v>
      </c>
      <c r="BG238" s="1192">
        <f>'RAW DATA-Awards'!AY76</f>
        <v>0</v>
      </c>
      <c r="BH238" s="1192">
        <f>'RAW DATA-Awards'!AZ76</f>
        <v>0</v>
      </c>
      <c r="BI238" s="1193">
        <f>'RAW DATA-Awards'!BA76</f>
        <v>0</v>
      </c>
      <c r="BJ238" s="1194"/>
      <c r="BK238" s="1210"/>
      <c r="BL238" s="1210"/>
      <c r="BM238" s="1210"/>
      <c r="BN238" s="1210"/>
      <c r="BO238" s="1328">
        <f>AZ238*'DATA - Awards Matrices'!B$10</f>
        <v>0</v>
      </c>
      <c r="BP238" s="1328">
        <f>BA238*'DATA - Awards Matrices'!C$10</f>
        <v>1241460</v>
      </c>
      <c r="BQ238" s="1328">
        <f>BB238*'DATA - Awards Matrices'!D$10</f>
        <v>0</v>
      </c>
      <c r="BR238" s="1328">
        <f>BC238*'DATA - Awards Matrices'!E$10</f>
        <v>2081520</v>
      </c>
      <c r="BS238" s="1328">
        <f>BD238*'DATA - Awards Matrices'!F$10</f>
        <v>0</v>
      </c>
      <c r="BT238" s="1328">
        <f>BE238*'DATA - Awards Matrices'!G$10</f>
        <v>0</v>
      </c>
      <c r="BU238" s="1328">
        <f>BF238*'DATA - Awards Matrices'!H$10</f>
        <v>0</v>
      </c>
      <c r="BV238" s="1328">
        <f>BG238*'DATA - Awards Matrices'!I$10</f>
        <v>0</v>
      </c>
      <c r="BW238" s="1328">
        <f>BH238*'DATA - Awards Matrices'!J$10</f>
        <v>0</v>
      </c>
      <c r="BX238" s="1328">
        <f>BI238*'DATA - Awards Matrices'!K$10</f>
        <v>0</v>
      </c>
      <c r="BY238" s="436"/>
      <c r="BZ238" s="436"/>
      <c r="CA238" s="436"/>
    </row>
    <row r="239" spans="1:79">
      <c r="A239" s="1488"/>
      <c r="B239" s="1266" t="str">
        <f>'RAW DATA-Awards'!B77</f>
        <v>SFCC</v>
      </c>
      <c r="C239" s="425" t="str">
        <f>'RAW DATA-Awards'!C77</f>
        <v>2</v>
      </c>
      <c r="D239" s="330">
        <f>'RAW DATA-Awards'!D77</f>
        <v>0</v>
      </c>
      <c r="E239" s="12">
        <f>'RAW DATA-Awards'!E77</f>
        <v>35</v>
      </c>
      <c r="F239" s="12">
        <f>'RAW DATA-Awards'!F77</f>
        <v>0</v>
      </c>
      <c r="G239" s="12">
        <f>'RAW DATA-Awards'!G77</f>
        <v>43</v>
      </c>
      <c r="H239" s="12">
        <f>'RAW DATA-Awards'!H77</f>
        <v>0</v>
      </c>
      <c r="I239" s="12">
        <f>'RAW DATA-Awards'!I77</f>
        <v>0</v>
      </c>
      <c r="J239" s="12">
        <f>'RAW DATA-Awards'!J77</f>
        <v>0</v>
      </c>
      <c r="K239" s="12">
        <f>'RAW DATA-Awards'!K77</f>
        <v>0</v>
      </c>
      <c r="L239" s="12">
        <f>'RAW DATA-Awards'!L77</f>
        <v>0</v>
      </c>
      <c r="M239" s="331">
        <f>'RAW DATA-Awards'!M77</f>
        <v>0</v>
      </c>
      <c r="N239" s="12"/>
      <c r="O239" s="12"/>
      <c r="P239" s="330">
        <f>'RAW DATA-Awards'!N77</f>
        <v>0</v>
      </c>
      <c r="Q239" s="12">
        <f>'RAW DATA-Awards'!O77</f>
        <v>70</v>
      </c>
      <c r="R239" s="12">
        <f>'RAW DATA-Awards'!P77</f>
        <v>0</v>
      </c>
      <c r="S239" s="12">
        <f>'RAW DATA-Awards'!Q77</f>
        <v>36</v>
      </c>
      <c r="T239" s="12">
        <f>'RAW DATA-Awards'!R77</f>
        <v>0</v>
      </c>
      <c r="U239" s="12">
        <f>'RAW DATA-Awards'!S77</f>
        <v>0</v>
      </c>
      <c r="V239" s="12">
        <f>'RAW DATA-Awards'!T77</f>
        <v>0</v>
      </c>
      <c r="W239" s="12">
        <f>'RAW DATA-Awards'!U77</f>
        <v>0</v>
      </c>
      <c r="X239" s="12">
        <f>'RAW DATA-Awards'!V77</f>
        <v>0</v>
      </c>
      <c r="Y239" s="331">
        <f>'RAW DATA-Awards'!W77</f>
        <v>0</v>
      </c>
      <c r="Z239" s="12"/>
      <c r="AA239" s="12"/>
      <c r="AB239" s="330">
        <f>'RAW DATA-Awards'!X77</f>
        <v>0</v>
      </c>
      <c r="AC239" s="12">
        <f>'RAW DATA-Awards'!Y77</f>
        <v>50</v>
      </c>
      <c r="AD239" s="12">
        <f>'RAW DATA-Awards'!Z77</f>
        <v>0</v>
      </c>
      <c r="AE239" s="12">
        <f>'RAW DATA-Awards'!AA77</f>
        <v>49</v>
      </c>
      <c r="AF239" s="12">
        <f>'RAW DATA-Awards'!AB77</f>
        <v>0</v>
      </c>
      <c r="AG239" s="12">
        <f>'RAW DATA-Awards'!AC77</f>
        <v>0</v>
      </c>
      <c r="AH239" s="12">
        <f>'RAW DATA-Awards'!AD77</f>
        <v>0</v>
      </c>
      <c r="AI239" s="12">
        <f>'RAW DATA-Awards'!AE77</f>
        <v>0</v>
      </c>
      <c r="AJ239" s="12">
        <f>'RAW DATA-Awards'!AF77</f>
        <v>0</v>
      </c>
      <c r="AK239" s="331">
        <f>'RAW DATA-Awards'!AG77</f>
        <v>0</v>
      </c>
      <c r="AL239" s="12"/>
      <c r="AM239" s="12"/>
      <c r="AN239" s="1078">
        <f>'RAW DATA-Awards'!AH77</f>
        <v>0</v>
      </c>
      <c r="AO239" s="1079">
        <f>'RAW DATA-Awards'!AI77</f>
        <v>54</v>
      </c>
      <c r="AP239" s="1079">
        <f>'RAW DATA-Awards'!AJ77</f>
        <v>0</v>
      </c>
      <c r="AQ239" s="1079">
        <f>'RAW DATA-Awards'!AK77</f>
        <v>32</v>
      </c>
      <c r="AR239" s="1079">
        <f>'RAW DATA-Awards'!AL77</f>
        <v>0</v>
      </c>
      <c r="AS239" s="1079">
        <f>'RAW DATA-Awards'!AM77</f>
        <v>0</v>
      </c>
      <c r="AT239" s="1079">
        <f>'RAW DATA-Awards'!AN77</f>
        <v>0</v>
      </c>
      <c r="AU239" s="1079">
        <f>'RAW DATA-Awards'!AO77</f>
        <v>0</v>
      </c>
      <c r="AV239" s="1079">
        <f>'RAW DATA-Awards'!AP77</f>
        <v>0</v>
      </c>
      <c r="AW239" s="1080">
        <f>'RAW DATA-Awards'!AQ77</f>
        <v>0</v>
      </c>
      <c r="AX239" s="1081"/>
      <c r="AZ239" s="1195">
        <f>'RAW DATA-Awards'!AR77</f>
        <v>0</v>
      </c>
      <c r="BA239" s="1196">
        <f>'RAW DATA-Awards'!AS77</f>
        <v>29</v>
      </c>
      <c r="BB239" s="1196">
        <f>'RAW DATA-Awards'!AT77</f>
        <v>0</v>
      </c>
      <c r="BC239" s="1196">
        <f>'RAW DATA-Awards'!AU77</f>
        <v>24</v>
      </c>
      <c r="BD239" s="1196">
        <f>'RAW DATA-Awards'!AV77</f>
        <v>0</v>
      </c>
      <c r="BE239" s="1196">
        <f>'RAW DATA-Awards'!AW77</f>
        <v>0</v>
      </c>
      <c r="BF239" s="1196">
        <f>'RAW DATA-Awards'!AX77</f>
        <v>0</v>
      </c>
      <c r="BG239" s="1196">
        <f>'RAW DATA-Awards'!AY77</f>
        <v>0</v>
      </c>
      <c r="BH239" s="1196">
        <f>'RAW DATA-Awards'!AZ77</f>
        <v>0</v>
      </c>
      <c r="BI239" s="1197">
        <f>'RAW DATA-Awards'!BA77</f>
        <v>0</v>
      </c>
      <c r="BJ239" s="1198"/>
      <c r="BK239" s="1210"/>
      <c r="BL239" s="1210"/>
      <c r="BM239" s="1210"/>
      <c r="BN239" s="1210"/>
      <c r="BO239" s="1328">
        <f>AZ239*'DATA - Awards Matrices'!B$11</f>
        <v>0</v>
      </c>
      <c r="BP239" s="1328">
        <f>BA239*'DATA - Awards Matrices'!C$11</f>
        <v>303833</v>
      </c>
      <c r="BQ239" s="1328">
        <f>BB239*'DATA - Awards Matrices'!D$11</f>
        <v>0</v>
      </c>
      <c r="BR239" s="1328">
        <f>BC239*'DATA - Awards Matrices'!E$11</f>
        <v>500640</v>
      </c>
      <c r="BS239" s="1328">
        <f>BD239*'DATA - Awards Matrices'!F$11</f>
        <v>0</v>
      </c>
      <c r="BT239" s="1328">
        <f>BE239*'DATA - Awards Matrices'!G$11</f>
        <v>0</v>
      </c>
      <c r="BU239" s="1328">
        <f>BF239*'DATA - Awards Matrices'!H$11</f>
        <v>0</v>
      </c>
      <c r="BV239" s="1328">
        <f>BG239*'DATA - Awards Matrices'!I$11</f>
        <v>0</v>
      </c>
      <c r="BW239" s="1328">
        <f>BH239*'DATA - Awards Matrices'!J$11</f>
        <v>0</v>
      </c>
      <c r="BX239" s="1328">
        <f>BI239*'DATA - Awards Matrices'!K$11</f>
        <v>0</v>
      </c>
      <c r="BY239" s="436"/>
      <c r="BZ239" s="436"/>
      <c r="CA239" s="436"/>
    </row>
    <row r="240" spans="1:79" ht="16" thickBot="1">
      <c r="A240" s="1489"/>
      <c r="B240" s="413" t="str">
        <f>'RAW DATA-Awards'!B78</f>
        <v>SFCC</v>
      </c>
      <c r="C240" s="426" t="str">
        <f>'RAW DATA-Awards'!C78</f>
        <v>3</v>
      </c>
      <c r="D240" s="330">
        <f>'RAW DATA-Awards'!D78</f>
        <v>131</v>
      </c>
      <c r="E240" s="12">
        <f>'RAW DATA-Awards'!E78</f>
        <v>44</v>
      </c>
      <c r="F240" s="12">
        <f>'RAW DATA-Awards'!F78</f>
        <v>0</v>
      </c>
      <c r="G240" s="12">
        <f>'RAW DATA-Awards'!G78</f>
        <v>150</v>
      </c>
      <c r="H240" s="12">
        <f>'RAW DATA-Awards'!H78</f>
        <v>0</v>
      </c>
      <c r="I240" s="12">
        <f>'RAW DATA-Awards'!I78</f>
        <v>0</v>
      </c>
      <c r="J240" s="12">
        <f>'RAW DATA-Awards'!J78</f>
        <v>0</v>
      </c>
      <c r="K240" s="12">
        <f>'RAW DATA-Awards'!K78</f>
        <v>0</v>
      </c>
      <c r="L240" s="12">
        <f>'RAW DATA-Awards'!L78</f>
        <v>0</v>
      </c>
      <c r="M240" s="331">
        <f>'RAW DATA-Awards'!M78</f>
        <v>0</v>
      </c>
      <c r="N240" s="12" t="s">
        <v>276</v>
      </c>
      <c r="O240" s="12"/>
      <c r="P240" s="330">
        <f>'RAW DATA-Awards'!N78</f>
        <v>179</v>
      </c>
      <c r="Q240" s="12">
        <f>'RAW DATA-Awards'!O78</f>
        <v>101</v>
      </c>
      <c r="R240" s="12">
        <f>'RAW DATA-Awards'!P78</f>
        <v>0</v>
      </c>
      <c r="S240" s="12">
        <f>'RAW DATA-Awards'!Q78</f>
        <v>114</v>
      </c>
      <c r="T240" s="12">
        <f>'RAW DATA-Awards'!R78</f>
        <v>0</v>
      </c>
      <c r="U240" s="12">
        <f>'RAW DATA-Awards'!S78</f>
        <v>0</v>
      </c>
      <c r="V240" s="12">
        <f>'RAW DATA-Awards'!T78</f>
        <v>0</v>
      </c>
      <c r="W240" s="12">
        <f>'RAW DATA-Awards'!U78</f>
        <v>0</v>
      </c>
      <c r="X240" s="12">
        <f>'RAW DATA-Awards'!V78</f>
        <v>0</v>
      </c>
      <c r="Y240" s="331">
        <f>'RAW DATA-Awards'!W78</f>
        <v>0</v>
      </c>
      <c r="Z240" s="12" t="s">
        <v>276</v>
      </c>
      <c r="AA240" s="12"/>
      <c r="AB240" s="330">
        <f>'RAW DATA-Awards'!X78</f>
        <v>155</v>
      </c>
      <c r="AC240" s="12">
        <f>'RAW DATA-Awards'!Y78</f>
        <v>136</v>
      </c>
      <c r="AD240" s="12">
        <f>'RAW DATA-Awards'!Z78</f>
        <v>0</v>
      </c>
      <c r="AE240" s="12">
        <f>'RAW DATA-Awards'!AA78</f>
        <v>80</v>
      </c>
      <c r="AF240" s="12">
        <f>'RAW DATA-Awards'!AB78</f>
        <v>0</v>
      </c>
      <c r="AG240" s="12">
        <f>'RAW DATA-Awards'!AC78</f>
        <v>0</v>
      </c>
      <c r="AH240" s="12">
        <f>'RAW DATA-Awards'!AD78</f>
        <v>0</v>
      </c>
      <c r="AI240" s="12">
        <f>'RAW DATA-Awards'!AE78</f>
        <v>0</v>
      </c>
      <c r="AJ240" s="12">
        <f>'RAW DATA-Awards'!AF78</f>
        <v>0</v>
      </c>
      <c r="AK240" s="331">
        <f>'RAW DATA-Awards'!AG78</f>
        <v>0</v>
      </c>
      <c r="AL240" s="12" t="s">
        <v>276</v>
      </c>
      <c r="AM240" s="12"/>
      <c r="AN240" s="1078">
        <f>'RAW DATA-Awards'!AH78</f>
        <v>147</v>
      </c>
      <c r="AO240" s="1079">
        <f>'RAW DATA-Awards'!AI78</f>
        <v>61</v>
      </c>
      <c r="AP240" s="1079">
        <f>'RAW DATA-Awards'!AJ78</f>
        <v>0</v>
      </c>
      <c r="AQ240" s="1079">
        <f>'RAW DATA-Awards'!AK78</f>
        <v>58</v>
      </c>
      <c r="AR240" s="1079">
        <f>'RAW DATA-Awards'!AL78</f>
        <v>0</v>
      </c>
      <c r="AS240" s="1079">
        <f>'RAW DATA-Awards'!AM78</f>
        <v>0</v>
      </c>
      <c r="AT240" s="1079">
        <f>'RAW DATA-Awards'!AN78</f>
        <v>0</v>
      </c>
      <c r="AU240" s="1079">
        <f>'RAW DATA-Awards'!AO78</f>
        <v>0</v>
      </c>
      <c r="AV240" s="1079">
        <f>'RAW DATA-Awards'!AP78</f>
        <v>0</v>
      </c>
      <c r="AW240" s="1080">
        <f>'RAW DATA-Awards'!AQ78</f>
        <v>0</v>
      </c>
      <c r="AX240" s="1081" t="s">
        <v>276</v>
      </c>
      <c r="AZ240" s="1195">
        <f>'RAW DATA-Awards'!AR78</f>
        <v>60</v>
      </c>
      <c r="BA240" s="1196">
        <f>'RAW DATA-Awards'!AS78</f>
        <v>36</v>
      </c>
      <c r="BB240" s="1196">
        <f>'RAW DATA-Awards'!AT78</f>
        <v>0</v>
      </c>
      <c r="BC240" s="1196">
        <f>'RAW DATA-Awards'!AU78</f>
        <v>67</v>
      </c>
      <c r="BD240" s="1196">
        <f>'RAW DATA-Awards'!AV78</f>
        <v>0</v>
      </c>
      <c r="BE240" s="1196">
        <f>'RAW DATA-Awards'!AW78</f>
        <v>0</v>
      </c>
      <c r="BF240" s="1196">
        <f>'RAW DATA-Awards'!AX78</f>
        <v>0</v>
      </c>
      <c r="BG240" s="1196">
        <f>'RAW DATA-Awards'!AY78</f>
        <v>0</v>
      </c>
      <c r="BH240" s="1196">
        <f>'RAW DATA-Awards'!AZ78</f>
        <v>0</v>
      </c>
      <c r="BI240" s="1197">
        <f>'RAW DATA-Awards'!BA78</f>
        <v>0</v>
      </c>
      <c r="BJ240" s="1198" t="s">
        <v>276</v>
      </c>
      <c r="BK240" s="1210"/>
      <c r="BL240" s="1210"/>
      <c r="BM240" s="1210"/>
      <c r="BN240" s="1210"/>
      <c r="BO240" s="1328">
        <f>AZ240*'DATA - Awards Matrices'!B$12</f>
        <v>628140</v>
      </c>
      <c r="BP240" s="1328">
        <f>BA240*'DATA - Awards Matrices'!C$12</f>
        <v>552744</v>
      </c>
      <c r="BQ240" s="1328">
        <f>BB240*'DATA - Awards Matrices'!D$12</f>
        <v>0</v>
      </c>
      <c r="BR240" s="1328">
        <f>BC240*'DATA - Awards Matrices'!E$12</f>
        <v>2048190</v>
      </c>
      <c r="BS240" s="1328">
        <f>BD240*'DATA - Awards Matrices'!F$12</f>
        <v>0</v>
      </c>
      <c r="BT240" s="1328">
        <f>BE240*'DATA - Awards Matrices'!G$12</f>
        <v>0</v>
      </c>
      <c r="BU240" s="1328">
        <f>BF240*'DATA - Awards Matrices'!H$12</f>
        <v>0</v>
      </c>
      <c r="BV240" s="1328">
        <f>BG240*'DATA - Awards Matrices'!I$12</f>
        <v>0</v>
      </c>
      <c r="BW240" s="1328">
        <f>BH240*'DATA - Awards Matrices'!J$12</f>
        <v>0</v>
      </c>
      <c r="BX240" s="1328">
        <f>BI240*'DATA - Awards Matrices'!K$12</f>
        <v>0</v>
      </c>
      <c r="BY240" s="436"/>
      <c r="BZ240" s="436"/>
      <c r="CA240" s="436"/>
    </row>
    <row r="241" spans="1:79">
      <c r="A241" s="412"/>
      <c r="B241" s="1266"/>
      <c r="C241" s="411"/>
      <c r="D241" s="332">
        <f t="shared" ref="D241:M241" si="231">SUM(D238:D240)</f>
        <v>143</v>
      </c>
      <c r="E241" s="11">
        <f t="shared" si="231"/>
        <v>265</v>
      </c>
      <c r="F241" s="11">
        <f t="shared" si="231"/>
        <v>0</v>
      </c>
      <c r="G241" s="11">
        <f t="shared" si="231"/>
        <v>437</v>
      </c>
      <c r="H241" s="11">
        <f t="shared" si="231"/>
        <v>0</v>
      </c>
      <c r="I241" s="11">
        <f t="shared" si="231"/>
        <v>0</v>
      </c>
      <c r="J241" s="11">
        <f t="shared" si="231"/>
        <v>0</v>
      </c>
      <c r="K241" s="11">
        <f t="shared" si="231"/>
        <v>0</v>
      </c>
      <c r="L241" s="11">
        <f t="shared" si="231"/>
        <v>0</v>
      </c>
      <c r="M241" s="333">
        <f t="shared" si="231"/>
        <v>0</v>
      </c>
      <c r="N241" s="12">
        <f>SUM(D241:M241)</f>
        <v>845</v>
      </c>
      <c r="O241" s="12"/>
      <c r="P241" s="332">
        <f t="shared" ref="P241:Y241" si="232">SUM(P238:P240)</f>
        <v>179</v>
      </c>
      <c r="Q241" s="11">
        <f t="shared" si="232"/>
        <v>355</v>
      </c>
      <c r="R241" s="11">
        <f t="shared" si="232"/>
        <v>0</v>
      </c>
      <c r="S241" s="11">
        <f t="shared" si="232"/>
        <v>353</v>
      </c>
      <c r="T241" s="11">
        <f t="shared" si="232"/>
        <v>0</v>
      </c>
      <c r="U241" s="11">
        <f t="shared" si="232"/>
        <v>0</v>
      </c>
      <c r="V241" s="11">
        <f t="shared" si="232"/>
        <v>0</v>
      </c>
      <c r="W241" s="11">
        <f t="shared" si="232"/>
        <v>0</v>
      </c>
      <c r="X241" s="11">
        <f t="shared" si="232"/>
        <v>0</v>
      </c>
      <c r="Y241" s="333">
        <f t="shared" si="232"/>
        <v>0</v>
      </c>
      <c r="Z241" s="12">
        <f>SUM(P241:Y241)</f>
        <v>887</v>
      </c>
      <c r="AA241" s="12"/>
      <c r="AB241" s="332">
        <f t="shared" ref="AB241:AK241" si="233">SUM(AB238:AB240)</f>
        <v>155</v>
      </c>
      <c r="AC241" s="11">
        <f t="shared" si="233"/>
        <v>418</v>
      </c>
      <c r="AD241" s="11">
        <f t="shared" si="233"/>
        <v>0</v>
      </c>
      <c r="AE241" s="11">
        <f t="shared" si="233"/>
        <v>334</v>
      </c>
      <c r="AF241" s="11">
        <f t="shared" si="233"/>
        <v>0</v>
      </c>
      <c r="AG241" s="11">
        <f t="shared" si="233"/>
        <v>0</v>
      </c>
      <c r="AH241" s="11">
        <f t="shared" si="233"/>
        <v>0</v>
      </c>
      <c r="AI241" s="11">
        <f t="shared" si="233"/>
        <v>0</v>
      </c>
      <c r="AJ241" s="11">
        <f t="shared" si="233"/>
        <v>0</v>
      </c>
      <c r="AK241" s="333">
        <f t="shared" si="233"/>
        <v>0</v>
      </c>
      <c r="AL241" s="12">
        <f>SUM(AB241:AK241)</f>
        <v>907</v>
      </c>
      <c r="AM241" s="12"/>
      <c r="AN241" s="1082">
        <f t="shared" ref="AN241:AW241" si="234">SUM(AN238:AN240)</f>
        <v>147</v>
      </c>
      <c r="AO241" s="1083">
        <f t="shared" si="234"/>
        <v>283</v>
      </c>
      <c r="AP241" s="1083">
        <f t="shared" si="234"/>
        <v>0</v>
      </c>
      <c r="AQ241" s="1083">
        <f t="shared" si="234"/>
        <v>246</v>
      </c>
      <c r="AR241" s="1083">
        <f t="shared" si="234"/>
        <v>0</v>
      </c>
      <c r="AS241" s="1083">
        <f t="shared" si="234"/>
        <v>0</v>
      </c>
      <c r="AT241" s="1083">
        <f t="shared" si="234"/>
        <v>0</v>
      </c>
      <c r="AU241" s="1083">
        <f t="shared" si="234"/>
        <v>0</v>
      </c>
      <c r="AV241" s="1083">
        <f t="shared" si="234"/>
        <v>0</v>
      </c>
      <c r="AW241" s="1084">
        <f t="shared" si="234"/>
        <v>0</v>
      </c>
      <c r="AX241" s="1081">
        <f>SUM(AN241:AW241)</f>
        <v>676</v>
      </c>
      <c r="AZ241" s="1199">
        <f t="shared" ref="AZ241:BI241" si="235">SUM(AZ238:AZ240)</f>
        <v>60</v>
      </c>
      <c r="BA241" s="1200">
        <f t="shared" si="235"/>
        <v>236</v>
      </c>
      <c r="BB241" s="1200">
        <f t="shared" si="235"/>
        <v>0</v>
      </c>
      <c r="BC241" s="1200">
        <f t="shared" si="235"/>
        <v>235</v>
      </c>
      <c r="BD241" s="1200">
        <f t="shared" si="235"/>
        <v>0</v>
      </c>
      <c r="BE241" s="1200">
        <f t="shared" si="235"/>
        <v>0</v>
      </c>
      <c r="BF241" s="1200">
        <f t="shared" si="235"/>
        <v>0</v>
      </c>
      <c r="BG241" s="1200">
        <f t="shared" si="235"/>
        <v>0</v>
      </c>
      <c r="BH241" s="1200">
        <f t="shared" si="235"/>
        <v>0</v>
      </c>
      <c r="BI241" s="1201">
        <f t="shared" si="235"/>
        <v>0</v>
      </c>
      <c r="BJ241" s="1198">
        <f>SUM(AZ241:BI241)</f>
        <v>531</v>
      </c>
      <c r="BK241" s="1210"/>
      <c r="BL241" s="1210"/>
      <c r="BM241" s="1210"/>
      <c r="BN241" s="1210"/>
      <c r="BO241" s="1331"/>
      <c r="BP241" s="1331"/>
      <c r="BQ241" s="1331"/>
      <c r="BR241" s="1331"/>
      <c r="BS241" s="1331"/>
      <c r="BT241" s="1331"/>
      <c r="BU241" s="1332"/>
      <c r="BV241" s="1332"/>
      <c r="BW241" s="1332"/>
      <c r="BX241" s="1332"/>
      <c r="BY241" s="436"/>
      <c r="BZ241" s="436"/>
      <c r="CA241" s="436"/>
    </row>
    <row r="242" spans="1:79" ht="10.5" customHeight="1" thickBot="1">
      <c r="A242" s="412"/>
      <c r="B242" s="1266"/>
      <c r="C242" s="411"/>
      <c r="D242" s="330"/>
      <c r="E242" s="12"/>
      <c r="F242" s="12"/>
      <c r="G242" s="12"/>
      <c r="H242" s="12"/>
      <c r="I242" s="12"/>
      <c r="J242" s="12"/>
      <c r="K242" s="12"/>
      <c r="L242" s="12"/>
      <c r="M242" s="331"/>
      <c r="N242" s="12"/>
      <c r="O242" s="12"/>
      <c r="P242" s="330"/>
      <c r="Q242" s="12"/>
      <c r="R242" s="12"/>
      <c r="S242" s="12"/>
      <c r="T242" s="12"/>
      <c r="U242" s="12"/>
      <c r="V242" s="12"/>
      <c r="W242" s="12"/>
      <c r="X242" s="12"/>
      <c r="Y242" s="331"/>
      <c r="Z242" s="12"/>
      <c r="AA242" s="12"/>
      <c r="AB242" s="330"/>
      <c r="AC242" s="12"/>
      <c r="AD242" s="12"/>
      <c r="AE242" s="12"/>
      <c r="AF242" s="12"/>
      <c r="AG242" s="12"/>
      <c r="AH242" s="12"/>
      <c r="AI242" s="12"/>
      <c r="AJ242" s="12"/>
      <c r="AK242" s="331"/>
      <c r="AL242" s="12"/>
      <c r="AM242" s="12"/>
      <c r="AN242" s="1078"/>
      <c r="AO242" s="1079"/>
      <c r="AP242" s="1079"/>
      <c r="AQ242" s="1079"/>
      <c r="AR242" s="1079"/>
      <c r="AS242" s="1079"/>
      <c r="AT242" s="1079"/>
      <c r="AU242" s="1079"/>
      <c r="AV242" s="1079"/>
      <c r="AW242" s="1080"/>
      <c r="AX242" s="1081"/>
      <c r="AZ242" s="1195"/>
      <c r="BA242" s="1196"/>
      <c r="BB242" s="1196"/>
      <c r="BC242" s="1196"/>
      <c r="BD242" s="1196"/>
      <c r="BE242" s="1196"/>
      <c r="BF242" s="1196"/>
      <c r="BG242" s="1196"/>
      <c r="BH242" s="1196"/>
      <c r="BI242" s="1197"/>
      <c r="BJ242" s="1198"/>
      <c r="BK242" s="1210"/>
      <c r="BL242" s="1210"/>
      <c r="BM242" s="1210"/>
      <c r="BN242" s="1210"/>
      <c r="BO242" s="1331"/>
      <c r="BP242" s="1331"/>
      <c r="BQ242" s="1331"/>
      <c r="BR242" s="1331"/>
      <c r="BS242" s="1331"/>
      <c r="BT242" s="1331"/>
      <c r="BU242" s="1332"/>
      <c r="BV242" s="1332"/>
      <c r="BW242" s="1332"/>
      <c r="BX242" s="1332"/>
      <c r="BY242" s="436"/>
      <c r="BZ242" s="436"/>
      <c r="CA242" s="436"/>
    </row>
    <row r="243" spans="1:79">
      <c r="A243" s="1487" t="s">
        <v>271</v>
      </c>
      <c r="B243" s="274" t="s">
        <v>81</v>
      </c>
      <c r="C243" s="424" t="s">
        <v>92</v>
      </c>
      <c r="D243" s="12">
        <f>D238*'DATA - Awards Matrices'!$B$10</f>
        <v>59400</v>
      </c>
      <c r="E243" s="12">
        <f>E238*'DATA - Awards Matrices'!$C$10</f>
        <v>1350360</v>
      </c>
      <c r="F243" s="12">
        <f>F238*'DATA - Awards Matrices'!$D$10</f>
        <v>0</v>
      </c>
      <c r="G243" s="12">
        <f>G238*'DATA - Awards Matrices'!$E$10</f>
        <v>3527020</v>
      </c>
      <c r="H243" s="12">
        <f>H238*'DATA - Awards Matrices'!$F$10</f>
        <v>0</v>
      </c>
      <c r="I243" s="12">
        <f>I238*'DATA - Awards Matrices'!$G$10</f>
        <v>0</v>
      </c>
      <c r="J243" s="12">
        <f>J238*'DATA - Awards Matrices'!$H$10</f>
        <v>0</v>
      </c>
      <c r="K243" s="12">
        <f>K238*'DATA - Awards Matrices'!$I$10</f>
        <v>0</v>
      </c>
      <c r="L243" s="12">
        <f>L238*'DATA - Awards Matrices'!$J$10</f>
        <v>0</v>
      </c>
      <c r="M243" s="331">
        <f>M238*'DATA - Awards Matrices'!$K$10</f>
        <v>0</v>
      </c>
      <c r="N243" s="12"/>
      <c r="O243" s="12"/>
      <c r="P243" s="330">
        <f>P238*'DATA - Awards Matrices'!$B$10</f>
        <v>0</v>
      </c>
      <c r="Q243" s="12">
        <f>Q238*'DATA - Awards Matrices'!$C$10</f>
        <v>1335840</v>
      </c>
      <c r="R243" s="12">
        <f>R238*'DATA - Awards Matrices'!$D$10</f>
        <v>0</v>
      </c>
      <c r="S243" s="12">
        <f>S238*'DATA - Awards Matrices'!$E$10</f>
        <v>2934365</v>
      </c>
      <c r="T243" s="12">
        <f>T238*'DATA - Awards Matrices'!$F$10</f>
        <v>0</v>
      </c>
      <c r="U243" s="12">
        <f>U238*'DATA - Awards Matrices'!$G$10</f>
        <v>0</v>
      </c>
      <c r="V243" s="12">
        <f>V238*'DATA - Awards Matrices'!$H$10</f>
        <v>0</v>
      </c>
      <c r="W243" s="12">
        <f>W238*'DATA - Awards Matrices'!$I$10</f>
        <v>0</v>
      </c>
      <c r="X243" s="12">
        <f>X238*'DATA - Awards Matrices'!$J$10</f>
        <v>0</v>
      </c>
      <c r="Y243" s="331">
        <f>Y238*'DATA - Awards Matrices'!$K$10</f>
        <v>0</v>
      </c>
      <c r="Z243" s="12"/>
      <c r="AA243" s="12"/>
      <c r="AB243" s="330">
        <f>AB238*'DATA - Awards Matrices'!$B$10</f>
        <v>0</v>
      </c>
      <c r="AC243" s="12">
        <f>AC238*'DATA - Awards Matrices'!$C$10</f>
        <v>1684320</v>
      </c>
      <c r="AD243" s="12">
        <f>AD238*'DATA - Awards Matrices'!$D$10</f>
        <v>0</v>
      </c>
      <c r="AE243" s="12">
        <f>AE238*'DATA - Awards Matrices'!$E$10</f>
        <v>2963275</v>
      </c>
      <c r="AF243" s="12">
        <f>AF238*'DATA - Awards Matrices'!$F$10</f>
        <v>0</v>
      </c>
      <c r="AG243" s="12">
        <f>AG238*'DATA - Awards Matrices'!$G$10</f>
        <v>0</v>
      </c>
      <c r="AH243" s="12">
        <f>AH238*'DATA - Awards Matrices'!$H$10</f>
        <v>0</v>
      </c>
      <c r="AI243" s="12">
        <f>AI238*'DATA - Awards Matrices'!$I$10</f>
        <v>0</v>
      </c>
      <c r="AJ243" s="12">
        <f>AJ238*'DATA - Awards Matrices'!$J$10</f>
        <v>0</v>
      </c>
      <c r="AK243" s="331">
        <f>AK238*'DATA - Awards Matrices'!$K$10</f>
        <v>0</v>
      </c>
      <c r="AL243" s="12"/>
      <c r="AM243" s="12"/>
      <c r="AN243" s="1078">
        <f>AN238*'DATA - Awards Matrices'!$B$10</f>
        <v>0</v>
      </c>
      <c r="AO243" s="1079">
        <f>AO238*'DATA - Awards Matrices'!$C$10</f>
        <v>1219680</v>
      </c>
      <c r="AP243" s="1079">
        <f>AP238*'DATA - Awards Matrices'!$D$10</f>
        <v>0</v>
      </c>
      <c r="AQ243" s="1079">
        <f>AQ238*'DATA - Awards Matrices'!$E$10</f>
        <v>2254980</v>
      </c>
      <c r="AR243" s="1079">
        <f>AR238*'DATA - Awards Matrices'!$F$10</f>
        <v>0</v>
      </c>
      <c r="AS243" s="1079">
        <f>AS238*'DATA - Awards Matrices'!$G$10</f>
        <v>0</v>
      </c>
      <c r="AT243" s="1079">
        <f>AT238*'DATA - Awards Matrices'!$H$10</f>
        <v>0</v>
      </c>
      <c r="AU243" s="1079">
        <f>AU238*'DATA - Awards Matrices'!$I$10</f>
        <v>0</v>
      </c>
      <c r="AV243" s="1079">
        <f>AV238*'DATA - Awards Matrices'!$J$10</f>
        <v>0</v>
      </c>
      <c r="AW243" s="1080">
        <f>AW238*'DATA - Awards Matrices'!$K$10</f>
        <v>0</v>
      </c>
      <c r="AX243" s="1081"/>
      <c r="AZ243" s="1195">
        <f>AZ238*'DATA - Awards Matrices'!$B$10</f>
        <v>0</v>
      </c>
      <c r="BA243" s="1196">
        <f>BA238*'DATA - Awards Matrices'!$C$10</f>
        <v>1241460</v>
      </c>
      <c r="BB243" s="1196">
        <f>BB238*'DATA - Awards Matrices'!$D$10</f>
        <v>0</v>
      </c>
      <c r="BC243" s="1196">
        <f>BC238*'DATA - Awards Matrices'!$E$10</f>
        <v>2081520</v>
      </c>
      <c r="BD243" s="1196">
        <f>BD238*'DATA - Awards Matrices'!$F$10</f>
        <v>0</v>
      </c>
      <c r="BE243" s="1196">
        <f>BE238*'DATA - Awards Matrices'!$G$10</f>
        <v>0</v>
      </c>
      <c r="BF243" s="1196">
        <f>BF238*'DATA - Awards Matrices'!$H$10</f>
        <v>0</v>
      </c>
      <c r="BG243" s="1196">
        <f>BG238*'DATA - Awards Matrices'!$I$10</f>
        <v>0</v>
      </c>
      <c r="BH243" s="1196">
        <f>BH238*'DATA - Awards Matrices'!$J$10</f>
        <v>0</v>
      </c>
      <c r="BI243" s="1197">
        <f>BI238*'DATA - Awards Matrices'!$K$10</f>
        <v>0</v>
      </c>
      <c r="BJ243" s="1198"/>
      <c r="BK243" s="1210"/>
      <c r="BL243" s="1210"/>
      <c r="BM243" s="1210"/>
      <c r="BN243" s="1210"/>
      <c r="BO243" s="1331"/>
      <c r="BP243" s="1331"/>
      <c r="BQ243" s="1331"/>
      <c r="BR243" s="1331"/>
      <c r="BS243" s="1331"/>
      <c r="BT243" s="1331"/>
      <c r="BU243" s="1332"/>
      <c r="BV243" s="1332"/>
      <c r="BW243" s="1332"/>
      <c r="BX243" s="1332"/>
      <c r="BY243" s="436"/>
      <c r="BZ243" s="436"/>
      <c r="CA243" s="436"/>
    </row>
    <row r="244" spans="1:79">
      <c r="A244" s="1488"/>
      <c r="B244" s="1266" t="s">
        <v>81</v>
      </c>
      <c r="C244" s="425" t="s">
        <v>91</v>
      </c>
      <c r="D244" s="12">
        <f>D239*'DATA - Awards Matrices'!$B$11</f>
        <v>0</v>
      </c>
      <c r="E244" s="12">
        <f>E239*'DATA - Awards Matrices'!$C$11</f>
        <v>366695</v>
      </c>
      <c r="F244" s="12">
        <f>F239*'DATA - Awards Matrices'!$D$11</f>
        <v>0</v>
      </c>
      <c r="G244" s="12">
        <f>G239*'DATA - Awards Matrices'!$E$11</f>
        <v>896980</v>
      </c>
      <c r="H244" s="12">
        <f>H239*'DATA - Awards Matrices'!$F$11</f>
        <v>0</v>
      </c>
      <c r="I244" s="12">
        <f>I239*'DATA - Awards Matrices'!$G$11</f>
        <v>0</v>
      </c>
      <c r="J244" s="12">
        <f>J239*'DATA - Awards Matrices'!$H$11</f>
        <v>0</v>
      </c>
      <c r="K244" s="12">
        <f>K239*'DATA - Awards Matrices'!$I$11</f>
        <v>0</v>
      </c>
      <c r="L244" s="12">
        <f>L239*'DATA - Awards Matrices'!$J$11</f>
        <v>0</v>
      </c>
      <c r="M244" s="331">
        <f>M239*'DATA - Awards Matrices'!$K$11</f>
        <v>0</v>
      </c>
      <c r="N244" s="12"/>
      <c r="O244" s="12"/>
      <c r="P244" s="330">
        <f>P239*'DATA - Awards Matrices'!$B$11</f>
        <v>0</v>
      </c>
      <c r="Q244" s="12">
        <f>Q239*'DATA - Awards Matrices'!$C$11</f>
        <v>733390</v>
      </c>
      <c r="R244" s="12">
        <f>R239*'DATA - Awards Matrices'!$D$11</f>
        <v>0</v>
      </c>
      <c r="S244" s="12">
        <f>S239*'DATA - Awards Matrices'!$E$11</f>
        <v>750960</v>
      </c>
      <c r="T244" s="12">
        <f>T239*'DATA - Awards Matrices'!$F$11</f>
        <v>0</v>
      </c>
      <c r="U244" s="12">
        <f>U239*'DATA - Awards Matrices'!$G$11</f>
        <v>0</v>
      </c>
      <c r="V244" s="12">
        <f>V239*'DATA - Awards Matrices'!$H$11</f>
        <v>0</v>
      </c>
      <c r="W244" s="12">
        <f>W239*'DATA - Awards Matrices'!$I$11</f>
        <v>0</v>
      </c>
      <c r="X244" s="12">
        <f>X239*'DATA - Awards Matrices'!$J$11</f>
        <v>0</v>
      </c>
      <c r="Y244" s="331">
        <f>Y239*'DATA - Awards Matrices'!$K$11</f>
        <v>0</v>
      </c>
      <c r="Z244" s="12"/>
      <c r="AA244" s="12"/>
      <c r="AB244" s="330">
        <f>AB239*'DATA - Awards Matrices'!$B$11</f>
        <v>0</v>
      </c>
      <c r="AC244" s="12">
        <f>AC239*'DATA - Awards Matrices'!$C$11</f>
        <v>523850</v>
      </c>
      <c r="AD244" s="12">
        <f>AD239*'DATA - Awards Matrices'!$D$11</f>
        <v>0</v>
      </c>
      <c r="AE244" s="12">
        <f>AE239*'DATA - Awards Matrices'!$E$11</f>
        <v>1022140</v>
      </c>
      <c r="AF244" s="12">
        <f>AF239*'DATA - Awards Matrices'!$F$11</f>
        <v>0</v>
      </c>
      <c r="AG244" s="12">
        <f>AG239*'DATA - Awards Matrices'!$G$11</f>
        <v>0</v>
      </c>
      <c r="AH244" s="12">
        <f>AH239*'DATA - Awards Matrices'!$H$11</f>
        <v>0</v>
      </c>
      <c r="AI244" s="12">
        <f>AI239*'DATA - Awards Matrices'!$I$11</f>
        <v>0</v>
      </c>
      <c r="AJ244" s="12">
        <f>AJ239*'DATA - Awards Matrices'!$J$11</f>
        <v>0</v>
      </c>
      <c r="AK244" s="331">
        <f>AK239*'DATA - Awards Matrices'!$K$11</f>
        <v>0</v>
      </c>
      <c r="AL244" s="12"/>
      <c r="AM244" s="12"/>
      <c r="AN244" s="1078">
        <f>AN239*'DATA - Awards Matrices'!$B$11</f>
        <v>0</v>
      </c>
      <c r="AO244" s="1079">
        <f>AO239*'DATA - Awards Matrices'!$C$11</f>
        <v>565758</v>
      </c>
      <c r="AP244" s="1079">
        <f>AP239*'DATA - Awards Matrices'!$D$11</f>
        <v>0</v>
      </c>
      <c r="AQ244" s="1079">
        <f>AQ239*'DATA - Awards Matrices'!$E$11</f>
        <v>667520</v>
      </c>
      <c r="AR244" s="1079">
        <f>AR239*'DATA - Awards Matrices'!$F$11</f>
        <v>0</v>
      </c>
      <c r="AS244" s="1079">
        <f>AS239*'DATA - Awards Matrices'!$G$11</f>
        <v>0</v>
      </c>
      <c r="AT244" s="1079">
        <f>AT239*'DATA - Awards Matrices'!$H$11</f>
        <v>0</v>
      </c>
      <c r="AU244" s="1079">
        <f>AU239*'DATA - Awards Matrices'!$I$11</f>
        <v>0</v>
      </c>
      <c r="AV244" s="1079">
        <f>AV239*'DATA - Awards Matrices'!$J$11</f>
        <v>0</v>
      </c>
      <c r="AW244" s="1080">
        <f>AW239*'DATA - Awards Matrices'!$K$11</f>
        <v>0</v>
      </c>
      <c r="AX244" s="1081"/>
      <c r="AZ244" s="1195">
        <f>AZ239*'DATA - Awards Matrices'!$B$11</f>
        <v>0</v>
      </c>
      <c r="BA244" s="1196">
        <f>BA239*'DATA - Awards Matrices'!$C$11</f>
        <v>303833</v>
      </c>
      <c r="BB244" s="1196">
        <f>BB239*'DATA - Awards Matrices'!$D$11</f>
        <v>0</v>
      </c>
      <c r="BC244" s="1196">
        <f>BC239*'DATA - Awards Matrices'!$E$11</f>
        <v>500640</v>
      </c>
      <c r="BD244" s="1196">
        <f>BD239*'DATA - Awards Matrices'!$F$11</f>
        <v>0</v>
      </c>
      <c r="BE244" s="1196">
        <f>BE239*'DATA - Awards Matrices'!$G$11</f>
        <v>0</v>
      </c>
      <c r="BF244" s="1196">
        <f>BF239*'DATA - Awards Matrices'!$H$11</f>
        <v>0</v>
      </c>
      <c r="BG244" s="1196">
        <f>BG239*'DATA - Awards Matrices'!$I$11</f>
        <v>0</v>
      </c>
      <c r="BH244" s="1196">
        <f>BH239*'DATA - Awards Matrices'!$J$11</f>
        <v>0</v>
      </c>
      <c r="BI244" s="1197">
        <f>BI239*'DATA - Awards Matrices'!$K$11</f>
        <v>0</v>
      </c>
      <c r="BJ244" s="1198"/>
      <c r="BK244" s="1210"/>
      <c r="BL244" s="1210"/>
      <c r="BM244" s="1210"/>
      <c r="BN244" s="1210"/>
      <c r="BO244" s="1331"/>
      <c r="BP244" s="1331"/>
      <c r="BQ244" s="1331"/>
      <c r="BR244" s="1331"/>
      <c r="BS244" s="1331"/>
      <c r="BT244" s="1331"/>
      <c r="BU244" s="1332"/>
      <c r="BV244" s="1332"/>
      <c r="BW244" s="1332"/>
      <c r="BX244" s="1332"/>
      <c r="BY244" s="436"/>
      <c r="BZ244" s="436"/>
      <c r="CA244" s="436"/>
    </row>
    <row r="245" spans="1:79" ht="16" thickBot="1">
      <c r="A245" s="1489"/>
      <c r="B245" s="413" t="s">
        <v>81</v>
      </c>
      <c r="C245" s="426" t="s">
        <v>90</v>
      </c>
      <c r="D245" s="12">
        <f>D240*'DATA - Awards Matrices'!$B$12</f>
        <v>1371439</v>
      </c>
      <c r="E245" s="12">
        <f>E240*'DATA - Awards Matrices'!$C$12</f>
        <v>675576</v>
      </c>
      <c r="F245" s="12">
        <f>F240*'DATA - Awards Matrices'!$D$12</f>
        <v>0</v>
      </c>
      <c r="G245" s="12">
        <f>G240*'DATA - Awards Matrices'!$E$12</f>
        <v>4585500</v>
      </c>
      <c r="H245" s="12">
        <f>H240*'DATA - Awards Matrices'!$F$12</f>
        <v>0</v>
      </c>
      <c r="I245" s="12">
        <f>I240*'DATA - Awards Matrices'!$G$12</f>
        <v>0</v>
      </c>
      <c r="J245" s="12">
        <f>J240*'DATA - Awards Matrices'!$H$12</f>
        <v>0</v>
      </c>
      <c r="K245" s="12">
        <f>K240*'DATA - Awards Matrices'!$I$12</f>
        <v>0</v>
      </c>
      <c r="L245" s="12">
        <f>L240*'DATA - Awards Matrices'!$J$12</f>
        <v>0</v>
      </c>
      <c r="M245" s="331">
        <f>M240*'DATA - Awards Matrices'!$K$12</f>
        <v>0</v>
      </c>
      <c r="N245" s="12" t="s">
        <v>277</v>
      </c>
      <c r="O245" s="12"/>
      <c r="P245" s="330">
        <f>P240*'DATA - Awards Matrices'!$B$12</f>
        <v>1873951</v>
      </c>
      <c r="Q245" s="12">
        <f>Q240*'DATA - Awards Matrices'!$C$12</f>
        <v>1550754</v>
      </c>
      <c r="R245" s="12">
        <f>R240*'DATA - Awards Matrices'!$D$12</f>
        <v>0</v>
      </c>
      <c r="S245" s="12">
        <f>S240*'DATA - Awards Matrices'!$E$12</f>
        <v>3484980</v>
      </c>
      <c r="T245" s="12">
        <f>T240*'DATA - Awards Matrices'!$F$12</f>
        <v>0</v>
      </c>
      <c r="U245" s="12">
        <f>U240*'DATA - Awards Matrices'!$G$12</f>
        <v>0</v>
      </c>
      <c r="V245" s="12">
        <f>V240*'DATA - Awards Matrices'!$H$12</f>
        <v>0</v>
      </c>
      <c r="W245" s="12">
        <f>W240*'DATA - Awards Matrices'!$I$12</f>
        <v>0</v>
      </c>
      <c r="X245" s="12">
        <f>X240*'DATA - Awards Matrices'!$J$12</f>
        <v>0</v>
      </c>
      <c r="Y245" s="331">
        <f>Y240*'DATA - Awards Matrices'!$K$12</f>
        <v>0</v>
      </c>
      <c r="Z245" s="12" t="s">
        <v>277</v>
      </c>
      <c r="AA245" s="12"/>
      <c r="AB245" s="330">
        <f>AB240*'DATA - Awards Matrices'!$B$12</f>
        <v>1622695</v>
      </c>
      <c r="AC245" s="12">
        <f>AC240*'DATA - Awards Matrices'!$C$12</f>
        <v>2088144</v>
      </c>
      <c r="AD245" s="12">
        <f>AD240*'DATA - Awards Matrices'!$D$12</f>
        <v>0</v>
      </c>
      <c r="AE245" s="12">
        <f>AE240*'DATA - Awards Matrices'!$E$12</f>
        <v>2445600</v>
      </c>
      <c r="AF245" s="12">
        <f>AF240*'DATA - Awards Matrices'!$F$12</f>
        <v>0</v>
      </c>
      <c r="AG245" s="12">
        <f>AG240*'DATA - Awards Matrices'!$G$12</f>
        <v>0</v>
      </c>
      <c r="AH245" s="12">
        <f>AH240*'DATA - Awards Matrices'!$H$12</f>
        <v>0</v>
      </c>
      <c r="AI245" s="12">
        <f>AI240*'DATA - Awards Matrices'!$I$12</f>
        <v>0</v>
      </c>
      <c r="AJ245" s="12">
        <f>AJ240*'DATA - Awards Matrices'!$J$12</f>
        <v>0</v>
      </c>
      <c r="AK245" s="331">
        <f>AK240*'DATA - Awards Matrices'!$K$12</f>
        <v>0</v>
      </c>
      <c r="AL245" s="12" t="s">
        <v>277</v>
      </c>
      <c r="AM245" s="12"/>
      <c r="AN245" s="1078">
        <f>AN240*'DATA - Awards Matrices'!$B$12</f>
        <v>1538943</v>
      </c>
      <c r="AO245" s="1079">
        <f>AO240*'DATA - Awards Matrices'!$C$12</f>
        <v>936594</v>
      </c>
      <c r="AP245" s="1079">
        <f>AP240*'DATA - Awards Matrices'!$D$12</f>
        <v>0</v>
      </c>
      <c r="AQ245" s="1079">
        <f>AQ240*'DATA - Awards Matrices'!$E$12</f>
        <v>1773060</v>
      </c>
      <c r="AR245" s="1079">
        <f>AR240*'DATA - Awards Matrices'!$F$12</f>
        <v>0</v>
      </c>
      <c r="AS245" s="1079">
        <f>AS240*'DATA - Awards Matrices'!$G$12</f>
        <v>0</v>
      </c>
      <c r="AT245" s="1079">
        <f>AT240*'DATA - Awards Matrices'!$H$12</f>
        <v>0</v>
      </c>
      <c r="AU245" s="1079">
        <f>AU240*'DATA - Awards Matrices'!$I$12</f>
        <v>0</v>
      </c>
      <c r="AV245" s="1079">
        <f>AV240*'DATA - Awards Matrices'!$J$12</f>
        <v>0</v>
      </c>
      <c r="AW245" s="1080">
        <f>AW240*'DATA - Awards Matrices'!$K$12</f>
        <v>0</v>
      </c>
      <c r="AX245" s="1081" t="s">
        <v>277</v>
      </c>
      <c r="AZ245" s="1195">
        <f>AZ240*'DATA - Awards Matrices'!$B$12</f>
        <v>628140</v>
      </c>
      <c r="BA245" s="1196">
        <f>BA240*'DATA - Awards Matrices'!$C$12</f>
        <v>552744</v>
      </c>
      <c r="BB245" s="1196">
        <f>BB240*'DATA - Awards Matrices'!$D$12</f>
        <v>0</v>
      </c>
      <c r="BC245" s="1196">
        <f>BC240*'DATA - Awards Matrices'!$E$12</f>
        <v>2048190</v>
      </c>
      <c r="BD245" s="1196">
        <f>BD240*'DATA - Awards Matrices'!$F$12</f>
        <v>0</v>
      </c>
      <c r="BE245" s="1196">
        <f>BE240*'DATA - Awards Matrices'!$G$12</f>
        <v>0</v>
      </c>
      <c r="BF245" s="1196">
        <f>BF240*'DATA - Awards Matrices'!$H$12</f>
        <v>0</v>
      </c>
      <c r="BG245" s="1196">
        <f>BG240*'DATA - Awards Matrices'!$I$12</f>
        <v>0</v>
      </c>
      <c r="BH245" s="1196">
        <f>BH240*'DATA - Awards Matrices'!$J$12</f>
        <v>0</v>
      </c>
      <c r="BI245" s="1197">
        <f>BI240*'DATA - Awards Matrices'!$K$12</f>
        <v>0</v>
      </c>
      <c r="BJ245" s="1198" t="s">
        <v>277</v>
      </c>
      <c r="BK245" s="1210"/>
      <c r="BL245" s="1210"/>
      <c r="BM245" s="1210"/>
      <c r="BN245" s="1210"/>
      <c r="BO245" s="1331"/>
      <c r="BP245" s="1331"/>
      <c r="BQ245" s="1331"/>
      <c r="BR245" s="1331"/>
      <c r="BS245" s="1331"/>
      <c r="BT245" s="1331"/>
      <c r="BU245" s="1332"/>
      <c r="BV245" s="1332"/>
      <c r="BW245" s="1332"/>
      <c r="BX245" s="1332"/>
      <c r="BY245" s="436"/>
      <c r="BZ245" s="436"/>
      <c r="CA245" s="436"/>
    </row>
    <row r="246" spans="1:79" ht="33" thickBot="1">
      <c r="A246" s="455" t="s">
        <v>272</v>
      </c>
      <c r="B246" s="413" t="str">
        <f>B240</f>
        <v>SFCC</v>
      </c>
      <c r="C246" s="414"/>
      <c r="D246" s="334">
        <f t="shared" ref="D246:M246" si="236">SUM(D243:D245)</f>
        <v>1430839</v>
      </c>
      <c r="E246" s="335">
        <f t="shared" si="236"/>
        <v>2392631</v>
      </c>
      <c r="F246" s="335">
        <f t="shared" si="236"/>
        <v>0</v>
      </c>
      <c r="G246" s="335">
        <f t="shared" si="236"/>
        <v>9009500</v>
      </c>
      <c r="H246" s="335">
        <f t="shared" si="236"/>
        <v>0</v>
      </c>
      <c r="I246" s="335">
        <f t="shared" si="236"/>
        <v>0</v>
      </c>
      <c r="J246" s="335">
        <f t="shared" si="236"/>
        <v>0</v>
      </c>
      <c r="K246" s="335">
        <f t="shared" si="236"/>
        <v>0</v>
      </c>
      <c r="L246" s="335">
        <f t="shared" si="236"/>
        <v>0</v>
      </c>
      <c r="M246" s="336">
        <f t="shared" si="236"/>
        <v>0</v>
      </c>
      <c r="N246" s="415">
        <f>SUM(D246:M246)/'DATA - Awards Matrices'!$L$17</f>
        <v>3177.9723137118945</v>
      </c>
      <c r="O246" s="415"/>
      <c r="P246" s="334">
        <f t="shared" ref="P246:Y246" si="237">SUM(P243:P245)</f>
        <v>1873951</v>
      </c>
      <c r="Q246" s="335">
        <f t="shared" si="237"/>
        <v>3619984</v>
      </c>
      <c r="R246" s="335">
        <f t="shared" si="237"/>
        <v>0</v>
      </c>
      <c r="S246" s="335">
        <f t="shared" si="237"/>
        <v>7170305</v>
      </c>
      <c r="T246" s="335">
        <f t="shared" si="237"/>
        <v>0</v>
      </c>
      <c r="U246" s="335">
        <f t="shared" si="237"/>
        <v>0</v>
      </c>
      <c r="V246" s="335">
        <f t="shared" si="237"/>
        <v>0</v>
      </c>
      <c r="W246" s="335">
        <f t="shared" si="237"/>
        <v>0</v>
      </c>
      <c r="X246" s="335">
        <f t="shared" si="237"/>
        <v>0</v>
      </c>
      <c r="Y246" s="336">
        <f t="shared" si="237"/>
        <v>0</v>
      </c>
      <c r="Z246" s="415">
        <f>SUM(P246:Y246)/'DATA - Awards Matrices'!$L$17</f>
        <v>3136.1878110992793</v>
      </c>
      <c r="AA246" s="415"/>
      <c r="AB246" s="334">
        <f t="shared" ref="AB246:AK246" si="238">SUM(AB243:AB245)</f>
        <v>1622695</v>
      </c>
      <c r="AC246" s="335">
        <f t="shared" si="238"/>
        <v>4296314</v>
      </c>
      <c r="AD246" s="335">
        <f t="shared" si="238"/>
        <v>0</v>
      </c>
      <c r="AE246" s="335">
        <f t="shared" si="238"/>
        <v>6431015</v>
      </c>
      <c r="AF246" s="335">
        <f t="shared" si="238"/>
        <v>0</v>
      </c>
      <c r="AG246" s="335">
        <f t="shared" si="238"/>
        <v>0</v>
      </c>
      <c r="AH246" s="335">
        <f t="shared" si="238"/>
        <v>0</v>
      </c>
      <c r="AI246" s="335">
        <f t="shared" si="238"/>
        <v>0</v>
      </c>
      <c r="AJ246" s="335">
        <f t="shared" si="238"/>
        <v>0</v>
      </c>
      <c r="AK246" s="336">
        <f t="shared" si="238"/>
        <v>0</v>
      </c>
      <c r="AL246" s="415">
        <f>SUM(AB246:AK246)/'DATA - Awards Matrices'!$L$17</f>
        <v>3058.3749783313933</v>
      </c>
      <c r="AM246" s="415"/>
      <c r="AN246" s="1085">
        <f t="shared" ref="AN246:AW246" si="239">SUM(AN243:AN245)</f>
        <v>1538943</v>
      </c>
      <c r="AO246" s="1086">
        <f t="shared" si="239"/>
        <v>2722032</v>
      </c>
      <c r="AP246" s="1086">
        <f t="shared" si="239"/>
        <v>0</v>
      </c>
      <c r="AQ246" s="1086">
        <f t="shared" si="239"/>
        <v>4695560</v>
      </c>
      <c r="AR246" s="1086">
        <f t="shared" si="239"/>
        <v>0</v>
      </c>
      <c r="AS246" s="1086">
        <f t="shared" si="239"/>
        <v>0</v>
      </c>
      <c r="AT246" s="1086">
        <f t="shared" si="239"/>
        <v>0</v>
      </c>
      <c r="AU246" s="1086">
        <f t="shared" si="239"/>
        <v>0</v>
      </c>
      <c r="AV246" s="1086">
        <f t="shared" si="239"/>
        <v>0</v>
      </c>
      <c r="AW246" s="1087">
        <f t="shared" si="239"/>
        <v>0</v>
      </c>
      <c r="AX246" s="1088">
        <f>SUM(AN246:AW246)/'DATA - Awards Matrices'!$L$17</f>
        <v>2218.0072311235481</v>
      </c>
      <c r="AZ246" s="1202">
        <f t="shared" ref="AZ246:BI246" si="240">SUM(AZ243:AZ245)</f>
        <v>628140</v>
      </c>
      <c r="BA246" s="1203">
        <f t="shared" si="240"/>
        <v>2098037</v>
      </c>
      <c r="BB246" s="1203">
        <f t="shared" si="240"/>
        <v>0</v>
      </c>
      <c r="BC246" s="1203">
        <f t="shared" si="240"/>
        <v>4630350</v>
      </c>
      <c r="BD246" s="1203">
        <f t="shared" si="240"/>
        <v>0</v>
      </c>
      <c r="BE246" s="1203">
        <f t="shared" si="240"/>
        <v>0</v>
      </c>
      <c r="BF246" s="1203">
        <f t="shared" si="240"/>
        <v>0</v>
      </c>
      <c r="BG246" s="1203">
        <f t="shared" si="240"/>
        <v>0</v>
      </c>
      <c r="BH246" s="1203">
        <f t="shared" si="240"/>
        <v>0</v>
      </c>
      <c r="BI246" s="1204">
        <f t="shared" si="240"/>
        <v>0</v>
      </c>
      <c r="BJ246" s="1205">
        <f>SUM(AZ246:BI246)/'DATA - Awards Matrices'!$L$17</f>
        <v>1821.7793021470493</v>
      </c>
      <c r="BK246" s="1210"/>
      <c r="BL246" s="1210"/>
      <c r="BM246" s="1210"/>
      <c r="BN246" s="1210"/>
      <c r="BO246" s="1329">
        <f>SUM(P246:Y246)</f>
        <v>12664240</v>
      </c>
      <c r="BP246" s="1329">
        <f>SUM(AB246:AK246)</f>
        <v>12350024</v>
      </c>
      <c r="BQ246" s="1330">
        <f>SUM(AN246:AW246)</f>
        <v>8956535</v>
      </c>
      <c r="BR246" s="1329">
        <f>SUM(AZ246:BI246)</f>
        <v>7356527</v>
      </c>
      <c r="BS246" s="1329">
        <f>AVERAGE(BO246:BQ246)</f>
        <v>11323599.666666666</v>
      </c>
      <c r="BT246" s="1330">
        <f>AVERAGE(BP246:BR246)</f>
        <v>9554362</v>
      </c>
      <c r="BU246" s="1332"/>
      <c r="BV246" s="1332"/>
      <c r="BW246" s="1332"/>
      <c r="BX246" s="1332"/>
      <c r="BY246" s="436"/>
      <c r="BZ246" s="436"/>
      <c r="CA246" s="436"/>
    </row>
    <row r="247" spans="1:79">
      <c r="BK247" s="1210"/>
      <c r="BL247" s="1210"/>
      <c r="BM247" s="1210"/>
      <c r="BN247" s="1210"/>
      <c r="BO247" s="1331"/>
      <c r="BP247" s="1331"/>
      <c r="BQ247" s="1331"/>
      <c r="BR247" s="1331"/>
      <c r="BS247" s="1331"/>
      <c r="BT247" s="1331"/>
      <c r="BU247" s="1332"/>
      <c r="BV247" s="1332"/>
      <c r="BW247" s="1332"/>
      <c r="BX247" s="1332"/>
      <c r="BY247" s="436"/>
      <c r="BZ247" s="436"/>
      <c r="CA247" s="436"/>
    </row>
    <row r="248" spans="1:79">
      <c r="BK248" s="1210"/>
      <c r="BL248" s="1210"/>
      <c r="BM248" s="1210"/>
      <c r="BN248" s="1210"/>
      <c r="BO248" s="1331"/>
      <c r="BP248" s="1331"/>
      <c r="BQ248" s="1331"/>
      <c r="BR248" s="1331"/>
      <c r="BS248" s="1331"/>
      <c r="BT248" s="1331"/>
      <c r="BU248" s="1332"/>
      <c r="BV248" s="1332"/>
      <c r="BW248" s="1332"/>
      <c r="BX248" s="1332"/>
      <c r="BY248" s="436"/>
      <c r="BZ248" s="436"/>
      <c r="CA248" s="436"/>
    </row>
    <row r="249" spans="1:79">
      <c r="BK249" s="1210"/>
      <c r="BL249" s="1210"/>
      <c r="BM249" s="1210"/>
      <c r="BN249" s="1210"/>
      <c r="BO249" s="1331"/>
      <c r="BP249" s="1331"/>
      <c r="BQ249" s="1331"/>
      <c r="BR249" s="1331"/>
      <c r="BS249" s="1331"/>
      <c r="BT249" s="1331"/>
      <c r="BU249" s="1332"/>
      <c r="BV249" s="1332"/>
      <c r="BW249" s="1332"/>
      <c r="BX249" s="1332"/>
      <c r="BY249" s="436"/>
      <c r="BZ249" s="436"/>
      <c r="CA249" s="436"/>
    </row>
  </sheetData>
  <mergeCells count="90">
    <mergeCell ref="L4:M4"/>
    <mergeCell ref="D4:F4"/>
    <mergeCell ref="G4:G5"/>
    <mergeCell ref="H4:H5"/>
    <mergeCell ref="I4:I5"/>
    <mergeCell ref="J4:K4"/>
    <mergeCell ref="AJ4:AK4"/>
    <mergeCell ref="P4:R4"/>
    <mergeCell ref="S4:S5"/>
    <mergeCell ref="T4:T5"/>
    <mergeCell ref="U4:U5"/>
    <mergeCell ref="V4:W4"/>
    <mergeCell ref="X4:Y4"/>
    <mergeCell ref="AB4:AD4"/>
    <mergeCell ref="AE4:AE5"/>
    <mergeCell ref="AF4:AF5"/>
    <mergeCell ref="AG4:AG5"/>
    <mergeCell ref="AH4:AI4"/>
    <mergeCell ref="BH4:BI4"/>
    <mergeCell ref="AN4:AP4"/>
    <mergeCell ref="AQ4:AQ5"/>
    <mergeCell ref="AR4:AR5"/>
    <mergeCell ref="AS4:AS5"/>
    <mergeCell ref="AT4:AU4"/>
    <mergeCell ref="AV4:AW4"/>
    <mergeCell ref="AZ4:BB4"/>
    <mergeCell ref="BC4:BC5"/>
    <mergeCell ref="BD4:BD5"/>
    <mergeCell ref="BE4:BE5"/>
    <mergeCell ref="BF4:BG4"/>
    <mergeCell ref="BO6:BX6"/>
    <mergeCell ref="BO4:BQ4"/>
    <mergeCell ref="BR4:BR5"/>
    <mergeCell ref="BS4:BS5"/>
    <mergeCell ref="BT4:BT5"/>
    <mergeCell ref="BU4:BV4"/>
    <mergeCell ref="BW4:BX4"/>
    <mergeCell ref="D6:M6"/>
    <mergeCell ref="P6:Y6"/>
    <mergeCell ref="AB6:AK6"/>
    <mergeCell ref="AN6:AW6"/>
    <mergeCell ref="AZ6:BI6"/>
    <mergeCell ref="A63:A65"/>
    <mergeCell ref="A8:A10"/>
    <mergeCell ref="A13:A15"/>
    <mergeCell ref="A18:A20"/>
    <mergeCell ref="A23:A25"/>
    <mergeCell ref="A28:A30"/>
    <mergeCell ref="A33:A35"/>
    <mergeCell ref="A38:A40"/>
    <mergeCell ref="A43:A45"/>
    <mergeCell ref="A48:A50"/>
    <mergeCell ref="A53:A55"/>
    <mergeCell ref="A58:A60"/>
    <mergeCell ref="A123:A125"/>
    <mergeCell ref="A68:A70"/>
    <mergeCell ref="A73:A75"/>
    <mergeCell ref="A78:A80"/>
    <mergeCell ref="A83:A85"/>
    <mergeCell ref="A88:A90"/>
    <mergeCell ref="A93:A95"/>
    <mergeCell ref="A98:A100"/>
    <mergeCell ref="A103:A105"/>
    <mergeCell ref="A108:A110"/>
    <mergeCell ref="A113:A115"/>
    <mergeCell ref="A118:A120"/>
    <mergeCell ref="A183:A185"/>
    <mergeCell ref="A128:A130"/>
    <mergeCell ref="A133:A135"/>
    <mergeCell ref="A138:A140"/>
    <mergeCell ref="A143:A145"/>
    <mergeCell ref="A148:A150"/>
    <mergeCell ref="A153:A155"/>
    <mergeCell ref="A158:A160"/>
    <mergeCell ref="A163:A165"/>
    <mergeCell ref="A168:A170"/>
    <mergeCell ref="A173:A175"/>
    <mergeCell ref="A178:A180"/>
    <mergeCell ref="A243:A245"/>
    <mergeCell ref="A188:A190"/>
    <mergeCell ref="A193:A195"/>
    <mergeCell ref="A198:A200"/>
    <mergeCell ref="A203:A205"/>
    <mergeCell ref="A208:A210"/>
    <mergeCell ref="A213:A215"/>
    <mergeCell ref="A218:A220"/>
    <mergeCell ref="A223:A225"/>
    <mergeCell ref="A228:A230"/>
    <mergeCell ref="A233:A235"/>
    <mergeCell ref="A238:A24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1"/>
    <pageSetUpPr fitToPage="1"/>
  </sheetPr>
  <dimension ref="A1:BJ246"/>
  <sheetViews>
    <sheetView topLeftCell="AP1" workbookViewId="0">
      <selection activeCell="BE25" sqref="BE25"/>
    </sheetView>
  </sheetViews>
  <sheetFormatPr baseColWidth="10" defaultColWidth="8.83203125" defaultRowHeight="15"/>
  <cols>
    <col min="1" max="1" width="11.6640625" style="5" customWidth="1"/>
    <col min="3" max="3" width="8.83203125" style="10"/>
    <col min="4" max="14" width="11.6640625" customWidth="1"/>
    <col min="15" max="15" width="2.6640625" customWidth="1"/>
    <col min="16" max="26" width="11.6640625" customWidth="1"/>
    <col min="27" max="27" width="2.6640625" customWidth="1"/>
    <col min="28" max="38" width="11.6640625" customWidth="1"/>
    <col min="39" max="39" width="2.6640625" style="808" customWidth="1"/>
    <col min="40" max="50" width="11.6640625" style="808" customWidth="1"/>
    <col min="51" max="51" width="3.5" customWidth="1"/>
    <col min="52" max="62" width="11.6640625" style="1029" customWidth="1"/>
  </cols>
  <sheetData>
    <row r="1" spans="1:62" ht="16">
      <c r="A1" s="16" t="s">
        <v>273</v>
      </c>
      <c r="B1" s="9"/>
      <c r="C1" s="9"/>
      <c r="D1" s="9"/>
      <c r="E1" s="9"/>
      <c r="F1" s="3"/>
    </row>
    <row r="2" spans="1:62" ht="16">
      <c r="A2" s="16"/>
      <c r="B2" s="9"/>
      <c r="C2" s="9"/>
      <c r="D2" s="9"/>
      <c r="E2" s="9"/>
      <c r="F2" s="3"/>
    </row>
    <row r="3" spans="1:62" ht="17" thickBot="1">
      <c r="A3" s="16"/>
      <c r="B3" s="9"/>
      <c r="C3" s="9"/>
      <c r="D3" s="9"/>
      <c r="E3" s="9"/>
      <c r="F3" s="3"/>
    </row>
    <row r="4" spans="1:62" ht="17.25" customHeight="1">
      <c r="A4" s="16"/>
      <c r="B4" s="9"/>
      <c r="C4" s="9"/>
      <c r="D4" s="1533" t="s">
        <v>128</v>
      </c>
      <c r="E4" s="1534"/>
      <c r="F4" s="1534"/>
      <c r="G4" s="1520" t="s">
        <v>127</v>
      </c>
      <c r="H4" s="1520" t="s">
        <v>126</v>
      </c>
      <c r="I4" s="1520" t="s">
        <v>125</v>
      </c>
      <c r="J4" s="1534" t="s">
        <v>124</v>
      </c>
      <c r="K4" s="1534"/>
      <c r="L4" s="1534" t="s">
        <v>123</v>
      </c>
      <c r="M4" s="1535"/>
      <c r="P4" s="1533" t="s">
        <v>128</v>
      </c>
      <c r="Q4" s="1534"/>
      <c r="R4" s="1534"/>
      <c r="S4" s="1520" t="s">
        <v>127</v>
      </c>
      <c r="T4" s="1520" t="s">
        <v>126</v>
      </c>
      <c r="U4" s="1520" t="s">
        <v>125</v>
      </c>
      <c r="V4" s="1534" t="s">
        <v>124</v>
      </c>
      <c r="W4" s="1534"/>
      <c r="X4" s="1534" t="s">
        <v>123</v>
      </c>
      <c r="Y4" s="1535"/>
      <c r="AB4" s="1533" t="s">
        <v>128</v>
      </c>
      <c r="AC4" s="1534"/>
      <c r="AD4" s="1534"/>
      <c r="AE4" s="1520" t="s">
        <v>127</v>
      </c>
      <c r="AF4" s="1520" t="s">
        <v>126</v>
      </c>
      <c r="AG4" s="1520" t="s">
        <v>125</v>
      </c>
      <c r="AH4" s="1534" t="s">
        <v>124</v>
      </c>
      <c r="AI4" s="1534"/>
      <c r="AJ4" s="1534" t="s">
        <v>123</v>
      </c>
      <c r="AK4" s="1535"/>
      <c r="AN4" s="1533" t="s">
        <v>128</v>
      </c>
      <c r="AO4" s="1534"/>
      <c r="AP4" s="1534"/>
      <c r="AQ4" s="1520" t="s">
        <v>127</v>
      </c>
      <c r="AR4" s="1520" t="s">
        <v>126</v>
      </c>
      <c r="AS4" s="1520" t="s">
        <v>125</v>
      </c>
      <c r="AT4" s="1534" t="s">
        <v>124</v>
      </c>
      <c r="AU4" s="1534"/>
      <c r="AV4" s="1534" t="s">
        <v>123</v>
      </c>
      <c r="AW4" s="1535"/>
      <c r="AZ4" s="1522" t="s">
        <v>128</v>
      </c>
      <c r="BA4" s="1523"/>
      <c r="BB4" s="1523"/>
      <c r="BC4" s="1524" t="s">
        <v>127</v>
      </c>
      <c r="BD4" s="1524" t="s">
        <v>126</v>
      </c>
      <c r="BE4" s="1524" t="s">
        <v>125</v>
      </c>
      <c r="BF4" s="1523" t="s">
        <v>124</v>
      </c>
      <c r="BG4" s="1523"/>
      <c r="BH4" s="1523" t="s">
        <v>123</v>
      </c>
      <c r="BI4" s="1526"/>
    </row>
    <row r="5" spans="1:62" ht="19" thickBot="1">
      <c r="A5" s="1"/>
      <c r="B5" s="9"/>
      <c r="C5" s="9"/>
      <c r="D5" s="280" t="s">
        <v>122</v>
      </c>
      <c r="E5" s="281" t="s">
        <v>121</v>
      </c>
      <c r="F5" s="281" t="s">
        <v>120</v>
      </c>
      <c r="G5" s="1521"/>
      <c r="H5" s="1521"/>
      <c r="I5" s="1521"/>
      <c r="J5" s="281" t="s">
        <v>119</v>
      </c>
      <c r="K5" s="281" t="s">
        <v>118</v>
      </c>
      <c r="L5" s="281" t="s">
        <v>117</v>
      </c>
      <c r="M5" s="282" t="s">
        <v>116</v>
      </c>
      <c r="P5" s="280" t="s">
        <v>122</v>
      </c>
      <c r="Q5" s="281" t="s">
        <v>121</v>
      </c>
      <c r="R5" s="281" t="s">
        <v>120</v>
      </c>
      <c r="S5" s="1521"/>
      <c r="T5" s="1521"/>
      <c r="U5" s="1521"/>
      <c r="V5" s="281" t="s">
        <v>119</v>
      </c>
      <c r="W5" s="281" t="s">
        <v>118</v>
      </c>
      <c r="X5" s="281" t="s">
        <v>117</v>
      </c>
      <c r="Y5" s="282" t="s">
        <v>116</v>
      </c>
      <c r="AB5" s="280" t="s">
        <v>122</v>
      </c>
      <c r="AC5" s="281" t="s">
        <v>121</v>
      </c>
      <c r="AD5" s="281" t="s">
        <v>120</v>
      </c>
      <c r="AE5" s="1521"/>
      <c r="AF5" s="1521"/>
      <c r="AG5" s="1521"/>
      <c r="AH5" s="281" t="s">
        <v>119</v>
      </c>
      <c r="AI5" s="281" t="s">
        <v>118</v>
      </c>
      <c r="AJ5" s="281" t="s">
        <v>117</v>
      </c>
      <c r="AK5" s="282" t="s">
        <v>116</v>
      </c>
      <c r="AN5" s="280" t="s">
        <v>122</v>
      </c>
      <c r="AO5" s="281" t="s">
        <v>121</v>
      </c>
      <c r="AP5" s="281" t="s">
        <v>120</v>
      </c>
      <c r="AQ5" s="1521"/>
      <c r="AR5" s="1521"/>
      <c r="AS5" s="1521"/>
      <c r="AT5" s="281" t="s">
        <v>119</v>
      </c>
      <c r="AU5" s="281" t="s">
        <v>118</v>
      </c>
      <c r="AV5" s="281" t="s">
        <v>117</v>
      </c>
      <c r="AW5" s="282" t="s">
        <v>116</v>
      </c>
      <c r="AZ5" s="1030" t="s">
        <v>122</v>
      </c>
      <c r="BA5" s="1031" t="s">
        <v>121</v>
      </c>
      <c r="BB5" s="1031" t="s">
        <v>120</v>
      </c>
      <c r="BC5" s="1525"/>
      <c r="BD5" s="1525"/>
      <c r="BE5" s="1525"/>
      <c r="BF5" s="1031" t="s">
        <v>119</v>
      </c>
      <c r="BG5" s="1031" t="s">
        <v>118</v>
      </c>
      <c r="BH5" s="1031" t="s">
        <v>117</v>
      </c>
      <c r="BI5" s="1032" t="s">
        <v>116</v>
      </c>
    </row>
    <row r="6" spans="1:62" ht="16" thickBot="1">
      <c r="A6" s="337" t="s">
        <v>182</v>
      </c>
      <c r="B6" s="275"/>
      <c r="C6" s="338"/>
      <c r="D6" s="1530" t="s">
        <v>324</v>
      </c>
      <c r="E6" s="1531"/>
      <c r="F6" s="1531"/>
      <c r="G6" s="1531"/>
      <c r="H6" s="1531"/>
      <c r="I6" s="1531"/>
      <c r="J6" s="1531"/>
      <c r="K6" s="1531"/>
      <c r="L6" s="1531"/>
      <c r="M6" s="1532"/>
      <c r="N6" s="705"/>
      <c r="O6" s="705"/>
      <c r="P6" s="1530" t="s">
        <v>361</v>
      </c>
      <c r="Q6" s="1531"/>
      <c r="R6" s="1531"/>
      <c r="S6" s="1531"/>
      <c r="T6" s="1531"/>
      <c r="U6" s="1531"/>
      <c r="V6" s="1531"/>
      <c r="W6" s="1531"/>
      <c r="X6" s="1531"/>
      <c r="Y6" s="1532"/>
      <c r="Z6" s="705"/>
      <c r="AA6" s="705"/>
      <c r="AB6" s="1530" t="s">
        <v>401</v>
      </c>
      <c r="AC6" s="1531"/>
      <c r="AD6" s="1531"/>
      <c r="AE6" s="1531"/>
      <c r="AF6" s="1531"/>
      <c r="AG6" s="1531"/>
      <c r="AH6" s="1531"/>
      <c r="AI6" s="1531"/>
      <c r="AJ6" s="1531"/>
      <c r="AK6" s="1532"/>
      <c r="AL6" s="705"/>
      <c r="AM6" s="1028"/>
      <c r="AN6" s="1530" t="s">
        <v>431</v>
      </c>
      <c r="AO6" s="1531"/>
      <c r="AP6" s="1531"/>
      <c r="AQ6" s="1531"/>
      <c r="AR6" s="1531"/>
      <c r="AS6" s="1531"/>
      <c r="AT6" s="1531"/>
      <c r="AU6" s="1531"/>
      <c r="AV6" s="1531"/>
      <c r="AW6" s="1532"/>
      <c r="AX6" s="1028"/>
      <c r="AZ6" s="1527" t="s">
        <v>455</v>
      </c>
      <c r="BA6" s="1528"/>
      <c r="BB6" s="1528"/>
      <c r="BC6" s="1528"/>
      <c r="BD6" s="1528"/>
      <c r="BE6" s="1528"/>
      <c r="BF6" s="1528"/>
      <c r="BG6" s="1528"/>
      <c r="BH6" s="1528"/>
      <c r="BI6" s="1529"/>
      <c r="BJ6" s="1054"/>
    </row>
    <row r="7" spans="1:62" ht="17" thickBot="1">
      <c r="A7" s="417" t="s">
        <v>269</v>
      </c>
      <c r="B7" s="418" t="str">
        <f>'RAW DATA-Awards'!B6</f>
        <v>InstAbbr</v>
      </c>
      <c r="C7" s="419" t="str">
        <f>'RAW DATA-Awards'!C6</f>
        <v>Tier</v>
      </c>
      <c r="D7" s="7" t="str">
        <f>RIGHT('RAW DATA-STEMH'!D6,4)</f>
        <v>1-01</v>
      </c>
      <c r="E7" s="2" t="str">
        <f>RIGHT('RAW DATA-STEMH'!E6,4)</f>
        <v>1-02</v>
      </c>
      <c r="F7" s="2" t="str">
        <f>RIGHT('RAW DATA-STEMH'!F6,4)</f>
        <v>1-04</v>
      </c>
      <c r="G7" s="2" t="str">
        <f>RIGHT('RAW DATA-STEMH'!G6,4)</f>
        <v>2-03</v>
      </c>
      <c r="H7" s="2" t="str">
        <f>RIGHT('RAW DATA-STEMH'!H6,4)</f>
        <v>3-05</v>
      </c>
      <c r="I7" s="2" t="str">
        <f>RIGHT('RAW DATA-STEMH'!I6,4)</f>
        <v>4-07</v>
      </c>
      <c r="J7" s="2" t="str">
        <f>RIGHT('RAW DATA-STEMH'!J6,4)</f>
        <v>5-17</v>
      </c>
      <c r="K7" s="2" t="str">
        <f>RIGHT('RAW DATA-STEMH'!K6,4)</f>
        <v>5-18</v>
      </c>
      <c r="L7" s="2" t="str">
        <f>RIGHT('RAW DATA-STEMH'!L6,4)</f>
        <v>6-06</v>
      </c>
      <c r="M7" s="8" t="str">
        <f>RIGHT('RAW DATA-STEMH'!M6,4)</f>
        <v>6-08</v>
      </c>
      <c r="N7" s="2"/>
      <c r="O7" s="2"/>
      <c r="P7" s="7" t="str">
        <f>RIGHT('RAW DATA-STEMH'!N6,4)</f>
        <v>1-01</v>
      </c>
      <c r="Q7" s="2" t="str">
        <f>RIGHT('RAW DATA-STEMH'!O6,4)</f>
        <v>1-02</v>
      </c>
      <c r="R7" s="2" t="str">
        <f>RIGHT('RAW DATA-STEMH'!P6,4)</f>
        <v>1-04</v>
      </c>
      <c r="S7" s="2" t="str">
        <f>RIGHT('RAW DATA-STEMH'!Q6,4)</f>
        <v>2-03</v>
      </c>
      <c r="T7" s="2" t="str">
        <f>RIGHT('RAW DATA-STEMH'!R6,4)</f>
        <v>3-05</v>
      </c>
      <c r="U7" s="2" t="str">
        <f>RIGHT('RAW DATA-STEMH'!S6,4)</f>
        <v>4-07</v>
      </c>
      <c r="V7" s="2" t="str">
        <f>RIGHT('RAW DATA-STEMH'!T6,4)</f>
        <v>5-17</v>
      </c>
      <c r="W7" s="2" t="str">
        <f>RIGHT('RAW DATA-STEMH'!U6,4)</f>
        <v>5-18</v>
      </c>
      <c r="X7" s="2" t="str">
        <f>RIGHT('RAW DATA-STEMH'!V6,4)</f>
        <v>6-06</v>
      </c>
      <c r="Y7" s="8" t="str">
        <f>RIGHT('RAW DATA-STEMH'!W6,4)</f>
        <v>6-08</v>
      </c>
      <c r="Z7" s="2"/>
      <c r="AA7" s="2"/>
      <c r="AB7" s="7" t="str">
        <f>RIGHT('RAW DATA-STEMH'!X6,4)</f>
        <v>1-01</v>
      </c>
      <c r="AC7" s="2" t="str">
        <f>RIGHT('RAW DATA-STEMH'!Y6,4)</f>
        <v>1-02</v>
      </c>
      <c r="AD7" s="2" t="str">
        <f>RIGHT('RAW DATA-STEMH'!Z6,4)</f>
        <v>1-04</v>
      </c>
      <c r="AE7" s="2" t="str">
        <f>RIGHT('RAW DATA-STEMH'!AA6,4)</f>
        <v>2-03</v>
      </c>
      <c r="AF7" s="2" t="str">
        <f>RIGHT('RAW DATA-STEMH'!AB6,4)</f>
        <v>3-05</v>
      </c>
      <c r="AG7" s="2" t="str">
        <f>RIGHT('RAW DATA-STEMH'!AC6,4)</f>
        <v>4-07</v>
      </c>
      <c r="AH7" s="2" t="str">
        <f>RIGHT('RAW DATA-STEMH'!AD6,4)</f>
        <v>5-17</v>
      </c>
      <c r="AI7" s="2" t="str">
        <f>RIGHT('RAW DATA-STEMH'!AE6,4)</f>
        <v>5-18</v>
      </c>
      <c r="AJ7" s="2" t="str">
        <f>RIGHT('RAW DATA-STEMH'!AF6,4)</f>
        <v>6-06</v>
      </c>
      <c r="AK7" s="8" t="str">
        <f>RIGHT('RAW DATA-STEMH'!AG6,4)</f>
        <v>6-08</v>
      </c>
      <c r="AL7" s="2"/>
      <c r="AM7" s="1015"/>
      <c r="AN7" s="1014" t="str">
        <f>RIGHT('RAW DATA-STEMH'!AH6,4)</f>
        <v>1-01</v>
      </c>
      <c r="AO7" s="1015" t="str">
        <f>RIGHT('RAW DATA-STEMH'!AI6,4)</f>
        <v>1-02</v>
      </c>
      <c r="AP7" s="1015" t="str">
        <f>RIGHT('RAW DATA-STEMH'!AJ6,4)</f>
        <v>1-04</v>
      </c>
      <c r="AQ7" s="1015" t="str">
        <f>RIGHT('RAW DATA-STEMH'!AK6,4)</f>
        <v>2-03</v>
      </c>
      <c r="AR7" s="1015" t="str">
        <f>RIGHT('RAW DATA-STEMH'!AL6,4)</f>
        <v>3-05</v>
      </c>
      <c r="AS7" s="1015" t="str">
        <f>RIGHT('RAW DATA-STEMH'!AM6,4)</f>
        <v>4-07</v>
      </c>
      <c r="AT7" s="1015" t="str">
        <f>RIGHT('RAW DATA-STEMH'!AN6,4)</f>
        <v>5-17</v>
      </c>
      <c r="AU7" s="1015" t="str">
        <f>RIGHT('RAW DATA-STEMH'!AO6,4)</f>
        <v>5-18</v>
      </c>
      <c r="AV7" s="1015" t="str">
        <f>RIGHT('RAW DATA-STEMH'!AP6,4)</f>
        <v>6-06</v>
      </c>
      <c r="AW7" s="1016" t="str">
        <f>RIGHT('RAW DATA-STEMH'!AQ6,4)</f>
        <v>6-08</v>
      </c>
      <c r="AX7" s="1060"/>
      <c r="AZ7" s="1034" t="s">
        <v>115</v>
      </c>
      <c r="BA7" s="1035" t="s">
        <v>114</v>
      </c>
      <c r="BB7" s="1035" t="s">
        <v>113</v>
      </c>
      <c r="BC7" s="1035" t="s">
        <v>112</v>
      </c>
      <c r="BD7" s="1035" t="s">
        <v>111</v>
      </c>
      <c r="BE7" s="1035" t="s">
        <v>110</v>
      </c>
      <c r="BF7" s="1035" t="s">
        <v>109</v>
      </c>
      <c r="BG7" s="1035" t="s">
        <v>108</v>
      </c>
      <c r="BH7" s="1035" t="s">
        <v>107</v>
      </c>
      <c r="BI7" s="1036" t="s">
        <v>106</v>
      </c>
      <c r="BJ7" s="1055"/>
    </row>
    <row r="8" spans="1:62" ht="15" customHeight="1">
      <c r="A8" s="1490" t="s">
        <v>270</v>
      </c>
      <c r="B8" s="421" t="str">
        <f>'RAW DATA-Awards'!B7</f>
        <v>NMT</v>
      </c>
      <c r="C8" s="424" t="str">
        <f>'RAW DATA-Awards'!C7</f>
        <v>1</v>
      </c>
      <c r="D8" s="407">
        <f>'RAW DATA-STEMH'!D7</f>
        <v>0</v>
      </c>
      <c r="E8" s="408">
        <f>'RAW DATA-STEMH'!E7</f>
        <v>0</v>
      </c>
      <c r="F8" s="408">
        <f>'RAW DATA-STEMH'!F7</f>
        <v>0</v>
      </c>
      <c r="G8" s="408">
        <f>'RAW DATA-STEMH'!G7</f>
        <v>0</v>
      </c>
      <c r="H8" s="408">
        <f>'RAW DATA-STEMH'!H7</f>
        <v>18</v>
      </c>
      <c r="I8" s="408">
        <f>'RAW DATA-STEMH'!I7</f>
        <v>0</v>
      </c>
      <c r="J8" s="408">
        <f>'RAW DATA-STEMH'!J7</f>
        <v>0</v>
      </c>
      <c r="K8" s="408">
        <f>'RAW DATA-STEMH'!K7</f>
        <v>0</v>
      </c>
      <c r="L8" s="408">
        <f>'RAW DATA-STEMH'!L7</f>
        <v>0</v>
      </c>
      <c r="M8" s="409">
        <f>'RAW DATA-STEMH'!M7</f>
        <v>0</v>
      </c>
      <c r="N8" s="408"/>
      <c r="O8" s="408"/>
      <c r="P8" s="407">
        <f>'RAW DATA-STEMH'!N7</f>
        <v>0</v>
      </c>
      <c r="Q8" s="408">
        <f>'RAW DATA-STEMH'!O7</f>
        <v>0</v>
      </c>
      <c r="R8" s="408">
        <f>'RAW DATA-STEMH'!P7</f>
        <v>0</v>
      </c>
      <c r="S8" s="408">
        <f>'RAW DATA-STEMH'!Q7</f>
        <v>0</v>
      </c>
      <c r="T8" s="408">
        <f>'RAW DATA-STEMH'!R7</f>
        <v>33</v>
      </c>
      <c r="U8" s="408">
        <f>'RAW DATA-STEMH'!S7</f>
        <v>0</v>
      </c>
      <c r="V8" s="408">
        <f>'RAW DATA-STEMH'!T7</f>
        <v>0</v>
      </c>
      <c r="W8" s="408">
        <f>'RAW DATA-STEMH'!U7</f>
        <v>0</v>
      </c>
      <c r="X8" s="408">
        <f>'RAW DATA-STEMH'!V7</f>
        <v>0</v>
      </c>
      <c r="Y8" s="409">
        <f>'RAW DATA-STEMH'!W7</f>
        <v>0</v>
      </c>
      <c r="Z8" s="408"/>
      <c r="AA8" s="408"/>
      <c r="AB8" s="407">
        <f>'RAW DATA-STEMH'!X7</f>
        <v>0</v>
      </c>
      <c r="AC8" s="408">
        <f>'RAW DATA-STEMH'!Y7</f>
        <v>0</v>
      </c>
      <c r="AD8" s="408">
        <f>'RAW DATA-STEMH'!Z7</f>
        <v>0</v>
      </c>
      <c r="AE8" s="408">
        <f>'RAW DATA-STEMH'!AA7</f>
        <v>0</v>
      </c>
      <c r="AF8" s="408">
        <f>'RAW DATA-STEMH'!AB7</f>
        <v>30</v>
      </c>
      <c r="AG8" s="408">
        <f>'RAW DATA-STEMH'!AC7</f>
        <v>0</v>
      </c>
      <c r="AH8" s="408">
        <f>'RAW DATA-STEMH'!AD7</f>
        <v>0</v>
      </c>
      <c r="AI8" s="408">
        <f>'RAW DATA-STEMH'!AE7</f>
        <v>0</v>
      </c>
      <c r="AJ8" s="408">
        <f>'RAW DATA-STEMH'!AF7</f>
        <v>0</v>
      </c>
      <c r="AK8" s="409">
        <f>'RAW DATA-STEMH'!AG7</f>
        <v>0</v>
      </c>
      <c r="AL8" s="408"/>
      <c r="AM8" s="944"/>
      <c r="AN8" s="943">
        <f>'RAW DATA-STEMH'!AH7</f>
        <v>0</v>
      </c>
      <c r="AO8" s="944">
        <f>'RAW DATA-STEMH'!AI7</f>
        <v>0</v>
      </c>
      <c r="AP8" s="944">
        <f>'RAW DATA-STEMH'!AJ7</f>
        <v>0</v>
      </c>
      <c r="AQ8" s="944">
        <f>'RAW DATA-STEMH'!AK7</f>
        <v>0</v>
      </c>
      <c r="AR8" s="944">
        <f>'RAW DATA-STEMH'!AL7</f>
        <v>49</v>
      </c>
      <c r="AS8" s="944">
        <f>'RAW DATA-STEMH'!AM7</f>
        <v>0</v>
      </c>
      <c r="AT8" s="944">
        <f>'RAW DATA-STEMH'!AN7</f>
        <v>0</v>
      </c>
      <c r="AU8" s="944">
        <f>'RAW DATA-STEMH'!AO7</f>
        <v>0</v>
      </c>
      <c r="AV8" s="944">
        <f>'RAW DATA-STEMH'!AP7</f>
        <v>0</v>
      </c>
      <c r="AW8" s="945">
        <f>'RAW DATA-STEMH'!AQ7</f>
        <v>0</v>
      </c>
      <c r="AX8" s="1061"/>
      <c r="AZ8" s="1037">
        <f>'RAW DATA-STEMH'!AR7</f>
        <v>0</v>
      </c>
      <c r="BA8" s="1038">
        <f>'RAW DATA-STEMH'!AS7</f>
        <v>0</v>
      </c>
      <c r="BB8" s="1038">
        <f>'RAW DATA-STEMH'!AT7</f>
        <v>0</v>
      </c>
      <c r="BC8" s="1038">
        <f>'RAW DATA-STEMH'!AU7</f>
        <v>0</v>
      </c>
      <c r="BD8" s="1038">
        <f>'RAW DATA-STEMH'!AV7</f>
        <v>30</v>
      </c>
      <c r="BE8" s="1038">
        <f>'RAW DATA-STEMH'!AW7</f>
        <v>0</v>
      </c>
      <c r="BF8" s="1038">
        <f>'RAW DATA-STEMH'!AX7</f>
        <v>0</v>
      </c>
      <c r="BG8" s="1038">
        <f>'RAW DATA-STEMH'!AY7</f>
        <v>0</v>
      </c>
      <c r="BH8" s="1038">
        <f>'RAW DATA-STEMH'!AZ7</f>
        <v>0</v>
      </c>
      <c r="BI8" s="1039">
        <f>'RAW DATA-STEMH'!BA7</f>
        <v>0</v>
      </c>
      <c r="BJ8" s="1056"/>
    </row>
    <row r="9" spans="1:62">
      <c r="A9" s="1491"/>
      <c r="B9" s="422" t="str">
        <f>'RAW DATA-Awards'!B8</f>
        <v>NMT</v>
      </c>
      <c r="C9" s="425" t="str">
        <f>'RAW DATA-Awards'!C8</f>
        <v>2</v>
      </c>
      <c r="D9" s="330">
        <f>'RAW DATA-STEMH'!D8</f>
        <v>0</v>
      </c>
      <c r="E9" s="12">
        <f>'RAW DATA-STEMH'!E8</f>
        <v>0</v>
      </c>
      <c r="F9" s="12">
        <f>'RAW DATA-STEMH'!F8</f>
        <v>0</v>
      </c>
      <c r="G9" s="12">
        <f>'RAW DATA-STEMH'!G8</f>
        <v>0</v>
      </c>
      <c r="H9" s="12">
        <f>'RAW DATA-STEMH'!H8</f>
        <v>22</v>
      </c>
      <c r="I9" s="12">
        <f>'RAW DATA-STEMH'!I8</f>
        <v>13</v>
      </c>
      <c r="J9" s="12">
        <f>'RAW DATA-STEMH'!J8</f>
        <v>1</v>
      </c>
      <c r="K9" s="12">
        <f>'RAW DATA-STEMH'!K8</f>
        <v>0</v>
      </c>
      <c r="L9" s="12">
        <f>'RAW DATA-STEMH'!L8</f>
        <v>0</v>
      </c>
      <c r="M9" s="331">
        <f>'RAW DATA-STEMH'!M8</f>
        <v>0</v>
      </c>
      <c r="N9" s="12"/>
      <c r="O9" s="12"/>
      <c r="P9" s="330">
        <f>'RAW DATA-STEMH'!N8</f>
        <v>0</v>
      </c>
      <c r="Q9" s="12">
        <f>'RAW DATA-STEMH'!O8</f>
        <v>0</v>
      </c>
      <c r="R9" s="12">
        <f>'RAW DATA-STEMH'!P8</f>
        <v>0</v>
      </c>
      <c r="S9" s="12">
        <f>'RAW DATA-STEMH'!Q8</f>
        <v>0</v>
      </c>
      <c r="T9" s="12">
        <f>'RAW DATA-STEMH'!R8</f>
        <v>22</v>
      </c>
      <c r="U9" s="12">
        <f>'RAW DATA-STEMH'!S8</f>
        <v>12</v>
      </c>
      <c r="V9" s="12">
        <f>'RAW DATA-STEMH'!T8</f>
        <v>2</v>
      </c>
      <c r="W9" s="12">
        <f>'RAW DATA-STEMH'!U8</f>
        <v>0</v>
      </c>
      <c r="X9" s="12">
        <f>'RAW DATA-STEMH'!V8</f>
        <v>0</v>
      </c>
      <c r="Y9" s="331">
        <f>'RAW DATA-STEMH'!W8</f>
        <v>0</v>
      </c>
      <c r="Z9" s="12"/>
      <c r="AA9" s="12"/>
      <c r="AB9" s="330">
        <f>'RAW DATA-STEMH'!X8</f>
        <v>0</v>
      </c>
      <c r="AC9" s="12">
        <f>'RAW DATA-STEMH'!Y8</f>
        <v>0</v>
      </c>
      <c r="AD9" s="12">
        <f>'RAW DATA-STEMH'!Z8</f>
        <v>0</v>
      </c>
      <c r="AE9" s="12">
        <f>'RAW DATA-STEMH'!AA8</f>
        <v>0</v>
      </c>
      <c r="AF9" s="12">
        <f>'RAW DATA-STEMH'!AB8</f>
        <v>13</v>
      </c>
      <c r="AG9" s="12">
        <f>'RAW DATA-STEMH'!AC8</f>
        <v>19</v>
      </c>
      <c r="AH9" s="12">
        <f>'RAW DATA-STEMH'!AD8</f>
        <v>1</v>
      </c>
      <c r="AI9" s="12">
        <f>'RAW DATA-STEMH'!AE8</f>
        <v>0</v>
      </c>
      <c r="AJ9" s="12">
        <f>'RAW DATA-STEMH'!AF8</f>
        <v>0</v>
      </c>
      <c r="AK9" s="331">
        <f>'RAW DATA-STEMH'!AG8</f>
        <v>0</v>
      </c>
      <c r="AL9" s="12"/>
      <c r="AM9" s="938"/>
      <c r="AN9" s="937">
        <f>'RAW DATA-STEMH'!AH8</f>
        <v>0</v>
      </c>
      <c r="AO9" s="938">
        <f>'RAW DATA-STEMH'!AI8</f>
        <v>0</v>
      </c>
      <c r="AP9" s="938">
        <f>'RAW DATA-STEMH'!AJ8</f>
        <v>0</v>
      </c>
      <c r="AQ9" s="938">
        <f>'RAW DATA-STEMH'!AK8</f>
        <v>0</v>
      </c>
      <c r="AR9" s="938">
        <f>'RAW DATA-STEMH'!AL8</f>
        <v>20</v>
      </c>
      <c r="AS9" s="938">
        <f>'RAW DATA-STEMH'!AM8</f>
        <v>10</v>
      </c>
      <c r="AT9" s="938">
        <f>'RAW DATA-STEMH'!AN8</f>
        <v>3</v>
      </c>
      <c r="AU9" s="938">
        <f>'RAW DATA-STEMH'!AO8</f>
        <v>0</v>
      </c>
      <c r="AV9" s="938">
        <f>'RAW DATA-STEMH'!AP8</f>
        <v>0</v>
      </c>
      <c r="AW9" s="939">
        <f>'RAW DATA-STEMH'!AQ8</f>
        <v>0</v>
      </c>
      <c r="AX9" s="1062"/>
      <c r="AZ9" s="1040">
        <f>'RAW DATA-STEMH'!AR8</f>
        <v>0</v>
      </c>
      <c r="BA9" s="816">
        <f>'RAW DATA-STEMH'!AS8</f>
        <v>0</v>
      </c>
      <c r="BB9" s="816">
        <f>'RAW DATA-STEMH'!AT8</f>
        <v>0</v>
      </c>
      <c r="BC9" s="816">
        <f>'RAW DATA-STEMH'!AU8</f>
        <v>0</v>
      </c>
      <c r="BD9" s="816">
        <f>'RAW DATA-STEMH'!AV8</f>
        <v>22</v>
      </c>
      <c r="BE9" s="816">
        <f>'RAW DATA-STEMH'!AW8</f>
        <v>18</v>
      </c>
      <c r="BF9" s="816">
        <f>'RAW DATA-STEMH'!AX8</f>
        <v>3</v>
      </c>
      <c r="BG9" s="816">
        <f>'RAW DATA-STEMH'!AY8</f>
        <v>0</v>
      </c>
      <c r="BH9" s="816">
        <f>'RAW DATA-STEMH'!AZ8</f>
        <v>0</v>
      </c>
      <c r="BI9" s="1041">
        <f>'RAW DATA-STEMH'!BA8</f>
        <v>0</v>
      </c>
      <c r="BJ9" s="1057"/>
    </row>
    <row r="10" spans="1:62" ht="16" thickBot="1">
      <c r="A10" s="1491"/>
      <c r="B10" s="422" t="str">
        <f>'RAW DATA-Awards'!B9</f>
        <v>NMT</v>
      </c>
      <c r="C10" s="425" t="str">
        <f>'RAW DATA-Awards'!C9</f>
        <v>3</v>
      </c>
      <c r="D10" s="330">
        <f>'RAW DATA-STEMH'!D9</f>
        <v>0</v>
      </c>
      <c r="E10" s="12">
        <f>'RAW DATA-STEMH'!E9</f>
        <v>0</v>
      </c>
      <c r="F10" s="12">
        <f>'RAW DATA-STEMH'!F9</f>
        <v>0</v>
      </c>
      <c r="G10" s="12">
        <f>'RAW DATA-STEMH'!G9</f>
        <v>0</v>
      </c>
      <c r="H10" s="12">
        <f>'RAW DATA-STEMH'!H9</f>
        <v>231</v>
      </c>
      <c r="I10" s="12">
        <f>'RAW DATA-STEMH'!I9</f>
        <v>68</v>
      </c>
      <c r="J10" s="12">
        <f>'RAW DATA-STEMH'!J9</f>
        <v>9</v>
      </c>
      <c r="K10" s="12">
        <f>'RAW DATA-STEMH'!K9</f>
        <v>0</v>
      </c>
      <c r="L10" s="12">
        <f>'RAW DATA-STEMH'!L9</f>
        <v>2</v>
      </c>
      <c r="M10" s="331">
        <f>'RAW DATA-STEMH'!M9</f>
        <v>0</v>
      </c>
      <c r="N10" s="12"/>
      <c r="O10" s="12"/>
      <c r="P10" s="330">
        <f>'RAW DATA-STEMH'!N9</f>
        <v>0</v>
      </c>
      <c r="Q10" s="12">
        <f>'RAW DATA-STEMH'!O9</f>
        <v>0</v>
      </c>
      <c r="R10" s="12">
        <f>'RAW DATA-STEMH'!P9</f>
        <v>0</v>
      </c>
      <c r="S10" s="12">
        <f>'RAW DATA-STEMH'!Q9</f>
        <v>0</v>
      </c>
      <c r="T10" s="12">
        <f>'RAW DATA-STEMH'!R9</f>
        <v>216</v>
      </c>
      <c r="U10" s="12">
        <f>'RAW DATA-STEMH'!S9</f>
        <v>61</v>
      </c>
      <c r="V10" s="12">
        <f>'RAW DATA-STEMH'!T9</f>
        <v>12</v>
      </c>
      <c r="W10" s="12">
        <f>'RAW DATA-STEMH'!U9</f>
        <v>0</v>
      </c>
      <c r="X10" s="12">
        <f>'RAW DATA-STEMH'!V9</f>
        <v>0</v>
      </c>
      <c r="Y10" s="331">
        <f>'RAW DATA-STEMH'!W9</f>
        <v>0</v>
      </c>
      <c r="Z10" s="12"/>
      <c r="AA10" s="12"/>
      <c r="AB10" s="330">
        <f>'RAW DATA-STEMH'!X9</f>
        <v>0</v>
      </c>
      <c r="AC10" s="12">
        <f>'RAW DATA-STEMH'!Y9</f>
        <v>0</v>
      </c>
      <c r="AD10" s="12">
        <f>'RAW DATA-STEMH'!Z9</f>
        <v>0</v>
      </c>
      <c r="AE10" s="12">
        <f>'RAW DATA-STEMH'!AA9</f>
        <v>0</v>
      </c>
      <c r="AF10" s="12">
        <f>'RAW DATA-STEMH'!AB9</f>
        <v>216</v>
      </c>
      <c r="AG10" s="12">
        <f>'RAW DATA-STEMH'!AC9</f>
        <v>64</v>
      </c>
      <c r="AH10" s="12">
        <f>'RAW DATA-STEMH'!AD9</f>
        <v>7</v>
      </c>
      <c r="AI10" s="12">
        <f>'RAW DATA-STEMH'!AE9</f>
        <v>12</v>
      </c>
      <c r="AJ10" s="12">
        <f>'RAW DATA-STEMH'!AF9</f>
        <v>0</v>
      </c>
      <c r="AK10" s="331">
        <f>'RAW DATA-STEMH'!AG9</f>
        <v>1</v>
      </c>
      <c r="AL10" s="12"/>
      <c r="AM10" s="938"/>
      <c r="AN10" s="937">
        <f>'RAW DATA-STEMH'!AH9</f>
        <v>0</v>
      </c>
      <c r="AO10" s="938">
        <f>'RAW DATA-STEMH'!AI9</f>
        <v>0</v>
      </c>
      <c r="AP10" s="938">
        <f>'RAW DATA-STEMH'!AJ9</f>
        <v>0</v>
      </c>
      <c r="AQ10" s="938">
        <f>'RAW DATA-STEMH'!AK9</f>
        <v>0</v>
      </c>
      <c r="AR10" s="938">
        <f>'RAW DATA-STEMH'!AL9</f>
        <v>202</v>
      </c>
      <c r="AS10" s="938">
        <f>'RAW DATA-STEMH'!AM9</f>
        <v>51</v>
      </c>
      <c r="AT10" s="938">
        <f>'RAW DATA-STEMH'!AN9</f>
        <v>15</v>
      </c>
      <c r="AU10" s="938">
        <f>'RAW DATA-STEMH'!AO9</f>
        <v>0</v>
      </c>
      <c r="AV10" s="938">
        <f>'RAW DATA-STEMH'!AP9</f>
        <v>0</v>
      </c>
      <c r="AW10" s="939">
        <f>'RAW DATA-STEMH'!AQ9</f>
        <v>0</v>
      </c>
      <c r="AX10" s="1062"/>
      <c r="AZ10" s="1040">
        <f>'RAW DATA-STEMH'!AR9</f>
        <v>0</v>
      </c>
      <c r="BA10" s="816">
        <f>'RAW DATA-STEMH'!AS9</f>
        <v>0</v>
      </c>
      <c r="BB10" s="816">
        <f>'RAW DATA-STEMH'!AT9</f>
        <v>0</v>
      </c>
      <c r="BC10" s="816">
        <f>'RAW DATA-STEMH'!AU9</f>
        <v>0</v>
      </c>
      <c r="BD10" s="816">
        <f>'RAW DATA-STEMH'!AV9</f>
        <v>154</v>
      </c>
      <c r="BE10" s="816">
        <f>'RAW DATA-STEMH'!AW9</f>
        <v>67</v>
      </c>
      <c r="BF10" s="816">
        <f>'RAW DATA-STEMH'!AX9</f>
        <v>13</v>
      </c>
      <c r="BG10" s="816">
        <f>'RAW DATA-STEMH'!AY9</f>
        <v>0</v>
      </c>
      <c r="BH10" s="816">
        <f>'RAW DATA-STEMH'!AZ9</f>
        <v>2</v>
      </c>
      <c r="BI10" s="1041">
        <f>'RAW DATA-STEMH'!BA9</f>
        <v>0</v>
      </c>
      <c r="BJ10" s="1057"/>
    </row>
    <row r="11" spans="1:62">
      <c r="A11" s="456"/>
      <c r="B11" s="274"/>
      <c r="C11" s="424"/>
      <c r="D11" s="11">
        <f t="shared" ref="D11:M11" si="0">SUM(D8:D10)</f>
        <v>0</v>
      </c>
      <c r="E11" s="11">
        <f t="shared" si="0"/>
        <v>0</v>
      </c>
      <c r="F11" s="11">
        <f t="shared" si="0"/>
        <v>0</v>
      </c>
      <c r="G11" s="11">
        <f t="shared" si="0"/>
        <v>0</v>
      </c>
      <c r="H11" s="11">
        <f t="shared" si="0"/>
        <v>271</v>
      </c>
      <c r="I11" s="11">
        <f t="shared" si="0"/>
        <v>81</v>
      </c>
      <c r="J11" s="11">
        <f t="shared" si="0"/>
        <v>10</v>
      </c>
      <c r="K11" s="11">
        <f t="shared" si="0"/>
        <v>0</v>
      </c>
      <c r="L11" s="11">
        <f t="shared" si="0"/>
        <v>2</v>
      </c>
      <c r="M11" s="333">
        <f t="shared" si="0"/>
        <v>0</v>
      </c>
      <c r="N11" s="12"/>
      <c r="O11" s="12"/>
      <c r="P11" s="332">
        <f t="shared" ref="P11:Y11" si="1">SUM(P8:P10)</f>
        <v>0</v>
      </c>
      <c r="Q11" s="11">
        <f t="shared" si="1"/>
        <v>0</v>
      </c>
      <c r="R11" s="11">
        <f t="shared" si="1"/>
        <v>0</v>
      </c>
      <c r="S11" s="11">
        <f t="shared" si="1"/>
        <v>0</v>
      </c>
      <c r="T11" s="11">
        <f t="shared" si="1"/>
        <v>271</v>
      </c>
      <c r="U11" s="11">
        <f t="shared" si="1"/>
        <v>73</v>
      </c>
      <c r="V11" s="11">
        <f t="shared" si="1"/>
        <v>14</v>
      </c>
      <c r="W11" s="11">
        <f t="shared" si="1"/>
        <v>0</v>
      </c>
      <c r="X11" s="11">
        <f t="shared" si="1"/>
        <v>0</v>
      </c>
      <c r="Y11" s="333">
        <f t="shared" si="1"/>
        <v>0</v>
      </c>
      <c r="Z11" s="12"/>
      <c r="AA11" s="12"/>
      <c r="AB11" s="332">
        <f t="shared" ref="AB11:AK11" si="2">SUM(AB8:AB10)</f>
        <v>0</v>
      </c>
      <c r="AC11" s="11">
        <f t="shared" si="2"/>
        <v>0</v>
      </c>
      <c r="AD11" s="11">
        <f t="shared" si="2"/>
        <v>0</v>
      </c>
      <c r="AE11" s="11">
        <f t="shared" si="2"/>
        <v>0</v>
      </c>
      <c r="AF11" s="11">
        <f t="shared" si="2"/>
        <v>259</v>
      </c>
      <c r="AG11" s="11">
        <f t="shared" si="2"/>
        <v>83</v>
      </c>
      <c r="AH11" s="11">
        <f t="shared" si="2"/>
        <v>8</v>
      </c>
      <c r="AI11" s="11">
        <f t="shared" si="2"/>
        <v>12</v>
      </c>
      <c r="AJ11" s="11">
        <f t="shared" si="2"/>
        <v>0</v>
      </c>
      <c r="AK11" s="333">
        <f t="shared" si="2"/>
        <v>1</v>
      </c>
      <c r="AL11" s="12"/>
      <c r="AM11" s="938"/>
      <c r="AN11" s="1017">
        <f t="shared" ref="AN11:AW11" si="3">SUM(AN8:AN10)</f>
        <v>0</v>
      </c>
      <c r="AO11" s="1018">
        <f t="shared" si="3"/>
        <v>0</v>
      </c>
      <c r="AP11" s="1018">
        <f t="shared" si="3"/>
        <v>0</v>
      </c>
      <c r="AQ11" s="1018">
        <f t="shared" si="3"/>
        <v>0</v>
      </c>
      <c r="AR11" s="1018">
        <f t="shared" si="3"/>
        <v>271</v>
      </c>
      <c r="AS11" s="1018">
        <f t="shared" si="3"/>
        <v>61</v>
      </c>
      <c r="AT11" s="1018">
        <f t="shared" si="3"/>
        <v>18</v>
      </c>
      <c r="AU11" s="1018">
        <f t="shared" si="3"/>
        <v>0</v>
      </c>
      <c r="AV11" s="1018">
        <f t="shared" si="3"/>
        <v>0</v>
      </c>
      <c r="AW11" s="1019">
        <f t="shared" si="3"/>
        <v>0</v>
      </c>
      <c r="AX11" s="1062"/>
      <c r="AZ11" s="1042">
        <f t="shared" ref="AZ11:BI11" si="4">SUM(AZ8:AZ10)</f>
        <v>0</v>
      </c>
      <c r="BA11" s="1043">
        <f t="shared" si="4"/>
        <v>0</v>
      </c>
      <c r="BB11" s="1043">
        <f t="shared" si="4"/>
        <v>0</v>
      </c>
      <c r="BC11" s="1043">
        <f t="shared" si="4"/>
        <v>0</v>
      </c>
      <c r="BD11" s="1043">
        <f t="shared" si="4"/>
        <v>206</v>
      </c>
      <c r="BE11" s="1043">
        <f t="shared" si="4"/>
        <v>85</v>
      </c>
      <c r="BF11" s="1043">
        <f t="shared" si="4"/>
        <v>16</v>
      </c>
      <c r="BG11" s="1043">
        <f t="shared" si="4"/>
        <v>0</v>
      </c>
      <c r="BH11" s="1043">
        <f t="shared" si="4"/>
        <v>2</v>
      </c>
      <c r="BI11" s="1044">
        <f t="shared" si="4"/>
        <v>0</v>
      </c>
      <c r="BJ11" s="1057"/>
    </row>
    <row r="12" spans="1:62" ht="10.5" customHeight="1" thickBot="1">
      <c r="A12" s="457"/>
      <c r="B12" s="413"/>
      <c r="C12" s="426"/>
      <c r="D12" s="12"/>
      <c r="E12" s="12"/>
      <c r="F12" s="12"/>
      <c r="G12" s="12"/>
      <c r="H12" s="12"/>
      <c r="I12" s="12"/>
      <c r="J12" s="12"/>
      <c r="K12" s="12"/>
      <c r="L12" s="12"/>
      <c r="M12" s="331"/>
      <c r="N12" s="12"/>
      <c r="O12" s="12"/>
      <c r="P12" s="330"/>
      <c r="Q12" s="12"/>
      <c r="R12" s="12"/>
      <c r="S12" s="12"/>
      <c r="T12" s="12"/>
      <c r="U12" s="12"/>
      <c r="V12" s="12"/>
      <c r="W12" s="12"/>
      <c r="X12" s="12"/>
      <c r="Y12" s="331"/>
      <c r="Z12" s="12"/>
      <c r="AA12" s="12"/>
      <c r="AB12" s="330"/>
      <c r="AC12" s="12"/>
      <c r="AD12" s="12"/>
      <c r="AE12" s="12"/>
      <c r="AF12" s="12"/>
      <c r="AG12" s="12"/>
      <c r="AH12" s="12"/>
      <c r="AI12" s="12"/>
      <c r="AJ12" s="12"/>
      <c r="AK12" s="331"/>
      <c r="AL12" s="12"/>
      <c r="AM12" s="938"/>
      <c r="AN12" s="937"/>
      <c r="AO12" s="938"/>
      <c r="AP12" s="938"/>
      <c r="AQ12" s="938"/>
      <c r="AR12" s="938"/>
      <c r="AS12" s="938"/>
      <c r="AT12" s="938"/>
      <c r="AU12" s="938"/>
      <c r="AV12" s="938"/>
      <c r="AW12" s="939"/>
      <c r="AX12" s="1062"/>
      <c r="AZ12" s="1040"/>
      <c r="BA12" s="816"/>
      <c r="BB12" s="816"/>
      <c r="BC12" s="816"/>
      <c r="BD12" s="816"/>
      <c r="BE12" s="816"/>
      <c r="BF12" s="816"/>
      <c r="BG12" s="816"/>
      <c r="BH12" s="816"/>
      <c r="BI12" s="1041"/>
      <c r="BJ12" s="1057"/>
    </row>
    <row r="13" spans="1:62" ht="15" customHeight="1">
      <c r="A13" s="1491" t="s">
        <v>271</v>
      </c>
      <c r="B13" s="422" t="s">
        <v>35</v>
      </c>
      <c r="C13" s="425" t="s">
        <v>92</v>
      </c>
      <c r="D13" s="330">
        <f>D8*'DATA - Awards Matrices'!$B$24</f>
        <v>0</v>
      </c>
      <c r="E13" s="12">
        <f>E8*'DATA - Awards Matrices'!$C$24</f>
        <v>0</v>
      </c>
      <c r="F13" s="12">
        <f>F8*'DATA - Awards Matrices'!$D$24</f>
        <v>0</v>
      </c>
      <c r="G13" s="12">
        <f>G8*'DATA - Awards Matrices'!$E$24</f>
        <v>0</v>
      </c>
      <c r="H13" s="12">
        <f>H8*'DATA - Awards Matrices'!$F$24</f>
        <v>594000</v>
      </c>
      <c r="I13" s="12">
        <f>I8*'DATA - Awards Matrices'!$G$24</f>
        <v>0</v>
      </c>
      <c r="J13" s="12">
        <f>J8*'DATA - Awards Matrices'!$H$24</f>
        <v>0</v>
      </c>
      <c r="K13" s="12">
        <f>K8*'DATA - Awards Matrices'!$I$24</f>
        <v>0</v>
      </c>
      <c r="L13" s="12">
        <f>L8*'DATA - Awards Matrices'!$J$24</f>
        <v>0</v>
      </c>
      <c r="M13" s="331">
        <f>M8*'DATA - Awards Matrices'!$K$24</f>
        <v>0</v>
      </c>
      <c r="N13" s="12"/>
      <c r="O13" s="12"/>
      <c r="P13" s="330">
        <f>P8*'DATA - Awards Matrices'!$B$24</f>
        <v>0</v>
      </c>
      <c r="Q13" s="12">
        <f>Q8*'DATA - Awards Matrices'!$C$24</f>
        <v>0</v>
      </c>
      <c r="R13" s="12">
        <f>R8*'DATA - Awards Matrices'!$D$24</f>
        <v>0</v>
      </c>
      <c r="S13" s="12">
        <f>S8*'DATA - Awards Matrices'!$E$24</f>
        <v>0</v>
      </c>
      <c r="T13" s="12">
        <f>T8*'DATA - Awards Matrices'!$F$24</f>
        <v>1089000</v>
      </c>
      <c r="U13" s="12">
        <f>U8*'DATA - Awards Matrices'!$G$24</f>
        <v>0</v>
      </c>
      <c r="V13" s="12">
        <f>V8*'DATA - Awards Matrices'!$H$24</f>
        <v>0</v>
      </c>
      <c r="W13" s="12">
        <f>W8*'DATA - Awards Matrices'!$I$24</f>
        <v>0</v>
      </c>
      <c r="X13" s="12">
        <f>X8*'DATA - Awards Matrices'!$J$24</f>
        <v>0</v>
      </c>
      <c r="Y13" s="331">
        <f>Y8*'DATA - Awards Matrices'!$K$24</f>
        <v>0</v>
      </c>
      <c r="Z13" s="12"/>
      <c r="AA13" s="12"/>
      <c r="AB13" s="330">
        <f>AB8*'DATA - Awards Matrices'!$B$24</f>
        <v>0</v>
      </c>
      <c r="AC13" s="12">
        <f>AC8*'DATA - Awards Matrices'!$C$24</f>
        <v>0</v>
      </c>
      <c r="AD13" s="12">
        <f>AD8*'DATA - Awards Matrices'!$D$24</f>
        <v>0</v>
      </c>
      <c r="AE13" s="12">
        <f>AE8*'DATA - Awards Matrices'!$E$24</f>
        <v>0</v>
      </c>
      <c r="AF13" s="12">
        <f>AF8*'DATA - Awards Matrices'!$F$24</f>
        <v>990000</v>
      </c>
      <c r="AG13" s="12">
        <f>AG8*'DATA - Awards Matrices'!$G$24</f>
        <v>0</v>
      </c>
      <c r="AH13" s="12">
        <f>AH8*'DATA - Awards Matrices'!$H$24</f>
        <v>0</v>
      </c>
      <c r="AI13" s="12">
        <f>AI8*'DATA - Awards Matrices'!$I$24</f>
        <v>0</v>
      </c>
      <c r="AJ13" s="12">
        <f>AJ8*'DATA - Awards Matrices'!$J$24</f>
        <v>0</v>
      </c>
      <c r="AK13" s="331">
        <f>AK8*'DATA - Awards Matrices'!$K$24</f>
        <v>0</v>
      </c>
      <c r="AL13" s="12"/>
      <c r="AM13" s="938"/>
      <c r="AN13" s="937">
        <f>AN8*'DATA - Awards Matrices'!$B$24</f>
        <v>0</v>
      </c>
      <c r="AO13" s="938">
        <f>AO8*'DATA - Awards Matrices'!$C$24</f>
        <v>0</v>
      </c>
      <c r="AP13" s="938">
        <f>AP8*'DATA - Awards Matrices'!$D$24</f>
        <v>0</v>
      </c>
      <c r="AQ13" s="938">
        <f>AQ8*'DATA - Awards Matrices'!$E$24</f>
        <v>0</v>
      </c>
      <c r="AR13" s="938">
        <f>AR8*'DATA - Awards Matrices'!$F$24</f>
        <v>1617000</v>
      </c>
      <c r="AS13" s="938">
        <f>AS8*'DATA - Awards Matrices'!$G$24</f>
        <v>0</v>
      </c>
      <c r="AT13" s="938">
        <f>AT8*'DATA - Awards Matrices'!$H$24</f>
        <v>0</v>
      </c>
      <c r="AU13" s="938">
        <f>AU8*'DATA - Awards Matrices'!$I$24</f>
        <v>0</v>
      </c>
      <c r="AV13" s="938">
        <f>AV8*'DATA - Awards Matrices'!$J$24</f>
        <v>0</v>
      </c>
      <c r="AW13" s="939">
        <f>AW8*'DATA - Awards Matrices'!$K$24</f>
        <v>0</v>
      </c>
      <c r="AX13" s="1062"/>
      <c r="AZ13" s="1040">
        <f>AZ8*'DATA - Awards Matrices'!$B$43</f>
        <v>0</v>
      </c>
      <c r="BA13" s="816">
        <f>BA8*'DATA - Awards Matrices'!$C$43</f>
        <v>0</v>
      </c>
      <c r="BB13" s="816">
        <f>BB8*'DATA - Awards Matrices'!$D$43</f>
        <v>0</v>
      </c>
      <c r="BC13" s="816">
        <f>BC8*'DATA - Awards Matrices'!$E$43</f>
        <v>0</v>
      </c>
      <c r="BD13" s="816">
        <f>BD8*'DATA - Awards Matrices'!$F$43</f>
        <v>990000</v>
      </c>
      <c r="BE13" s="816">
        <f>BE8*'DATA - Awards Matrices'!$G$43</f>
        <v>0</v>
      </c>
      <c r="BF13" s="816">
        <f>BF8*'DATA - Awards Matrices'!$H$43</f>
        <v>0</v>
      </c>
      <c r="BG13" s="816">
        <f>BG8*'DATA - Awards Matrices'!$I$43</f>
        <v>0</v>
      </c>
      <c r="BH13" s="816">
        <f>BH8*'DATA - Awards Matrices'!$J$43</f>
        <v>0</v>
      </c>
      <c r="BI13" s="1041">
        <f>BI8*'DATA - Awards Matrices'!$K$43</f>
        <v>0</v>
      </c>
      <c r="BJ13" s="1057"/>
    </row>
    <row r="14" spans="1:62">
      <c r="A14" s="1491"/>
      <c r="B14" s="422" t="s">
        <v>35</v>
      </c>
      <c r="C14" s="425" t="s">
        <v>91</v>
      </c>
      <c r="D14" s="330">
        <f>D9*'DATA - Awards Matrices'!$B$25</f>
        <v>0</v>
      </c>
      <c r="E14" s="12">
        <f>E9*'DATA - Awards Matrices'!$C$25</f>
        <v>0</v>
      </c>
      <c r="F14" s="12">
        <f>F9*'DATA - Awards Matrices'!$D$25</f>
        <v>0</v>
      </c>
      <c r="G14" s="12">
        <f>G9*'DATA - Awards Matrices'!$E$25</f>
        <v>0</v>
      </c>
      <c r="H14" s="12">
        <f>H9*'DATA - Awards Matrices'!$F$25</f>
        <v>1047706</v>
      </c>
      <c r="I14" s="12">
        <f>I9*'DATA - Awards Matrices'!$G$25</f>
        <v>616993</v>
      </c>
      <c r="J14" s="12">
        <f>J9*'DATA - Awards Matrices'!$H$25</f>
        <v>156808</v>
      </c>
      <c r="K14" s="12">
        <f>K9*'DATA - Awards Matrices'!$I$25</f>
        <v>0</v>
      </c>
      <c r="L14" s="12">
        <f>L9*'DATA - Awards Matrices'!$J$25</f>
        <v>0</v>
      </c>
      <c r="M14" s="331">
        <f>M9*'DATA - Awards Matrices'!$K$25</f>
        <v>0</v>
      </c>
      <c r="N14" s="12"/>
      <c r="O14" s="12"/>
      <c r="P14" s="330">
        <f>P9*'DATA - Awards Matrices'!$B$25</f>
        <v>0</v>
      </c>
      <c r="Q14" s="12">
        <f>Q9*'DATA - Awards Matrices'!$C$25</f>
        <v>0</v>
      </c>
      <c r="R14" s="12">
        <f>R9*'DATA - Awards Matrices'!$D$25</f>
        <v>0</v>
      </c>
      <c r="S14" s="12">
        <f>S9*'DATA - Awards Matrices'!$E$25</f>
        <v>0</v>
      </c>
      <c r="T14" s="12">
        <f>T9*'DATA - Awards Matrices'!$F$25</f>
        <v>1047706</v>
      </c>
      <c r="U14" s="12">
        <f>U9*'DATA - Awards Matrices'!$G$25</f>
        <v>569532</v>
      </c>
      <c r="V14" s="12">
        <f>V9*'DATA - Awards Matrices'!$H$25</f>
        <v>313616</v>
      </c>
      <c r="W14" s="12">
        <f>W9*'DATA - Awards Matrices'!$I$25</f>
        <v>0</v>
      </c>
      <c r="X14" s="12">
        <f>X9*'DATA - Awards Matrices'!$J$25</f>
        <v>0</v>
      </c>
      <c r="Y14" s="331">
        <f>Y9*'DATA - Awards Matrices'!$K$25</f>
        <v>0</v>
      </c>
      <c r="Z14" s="12"/>
      <c r="AA14" s="12"/>
      <c r="AB14" s="330">
        <f>AB9*'DATA - Awards Matrices'!$B$25</f>
        <v>0</v>
      </c>
      <c r="AC14" s="12">
        <f>AC9*'DATA - Awards Matrices'!$C$25</f>
        <v>0</v>
      </c>
      <c r="AD14" s="12">
        <f>AD9*'DATA - Awards Matrices'!$D$25</f>
        <v>0</v>
      </c>
      <c r="AE14" s="12">
        <f>AE9*'DATA - Awards Matrices'!$E$25</f>
        <v>0</v>
      </c>
      <c r="AF14" s="12">
        <f>AF9*'DATA - Awards Matrices'!$F$25</f>
        <v>619099</v>
      </c>
      <c r="AG14" s="12">
        <f>AG9*'DATA - Awards Matrices'!$G$25</f>
        <v>901759</v>
      </c>
      <c r="AH14" s="12">
        <f>AH9*'DATA - Awards Matrices'!$H$25</f>
        <v>156808</v>
      </c>
      <c r="AI14" s="12">
        <f>AI9*'DATA - Awards Matrices'!$I$25</f>
        <v>0</v>
      </c>
      <c r="AJ14" s="12">
        <f>AJ9*'DATA - Awards Matrices'!$J$25</f>
        <v>0</v>
      </c>
      <c r="AK14" s="331">
        <f>AK9*'DATA - Awards Matrices'!$K$25</f>
        <v>0</v>
      </c>
      <c r="AL14" s="12"/>
      <c r="AM14" s="938"/>
      <c r="AN14" s="937">
        <f>AN9*'DATA - Awards Matrices'!$B$25</f>
        <v>0</v>
      </c>
      <c r="AO14" s="938">
        <f>AO9*'DATA - Awards Matrices'!$C$25</f>
        <v>0</v>
      </c>
      <c r="AP14" s="938">
        <f>AP9*'DATA - Awards Matrices'!$D$25</f>
        <v>0</v>
      </c>
      <c r="AQ14" s="938">
        <f>AQ9*'DATA - Awards Matrices'!$E$25</f>
        <v>0</v>
      </c>
      <c r="AR14" s="938">
        <f>AR9*'DATA - Awards Matrices'!$F$25</f>
        <v>952460</v>
      </c>
      <c r="AS14" s="938">
        <f>AS9*'DATA - Awards Matrices'!$G$25</f>
        <v>474610</v>
      </c>
      <c r="AT14" s="938">
        <f>AT9*'DATA - Awards Matrices'!$H$25</f>
        <v>470424</v>
      </c>
      <c r="AU14" s="938">
        <f>AU9*'DATA - Awards Matrices'!$I$25</f>
        <v>0</v>
      </c>
      <c r="AV14" s="938">
        <f>AV9*'DATA - Awards Matrices'!$J$25</f>
        <v>0</v>
      </c>
      <c r="AW14" s="939">
        <f>AW9*'DATA - Awards Matrices'!$K$25</f>
        <v>0</v>
      </c>
      <c r="AX14" s="1062"/>
      <c r="AZ14" s="1040">
        <f>AZ9*'DATA - Awards Matrices'!$B$44</f>
        <v>0</v>
      </c>
      <c r="BA14" s="816">
        <f>BA9*'DATA - Awards Matrices'!$C$44</f>
        <v>0</v>
      </c>
      <c r="BB14" s="816">
        <f>BB9*'DATA - Awards Matrices'!$D$44</f>
        <v>0</v>
      </c>
      <c r="BC14" s="816">
        <f>BC9*'DATA - Awards Matrices'!$E$44</f>
        <v>0</v>
      </c>
      <c r="BD14" s="816">
        <f>BD9*'DATA - Awards Matrices'!$F$44</f>
        <v>1047706</v>
      </c>
      <c r="BE14" s="816">
        <f>BE9*'DATA - Awards Matrices'!$G$44</f>
        <v>854298</v>
      </c>
      <c r="BF14" s="816">
        <f>BF9*'DATA - Awards Matrices'!$H$44</f>
        <v>470424</v>
      </c>
      <c r="BG14" s="816">
        <f>BG9*'DATA - Awards Matrices'!$I$44</f>
        <v>0</v>
      </c>
      <c r="BH14" s="816">
        <f>BH9*'DATA - Awards Matrices'!$J$44</f>
        <v>0</v>
      </c>
      <c r="BI14" s="1041">
        <f>BI9*'DATA - Awards Matrices'!$K$44</f>
        <v>0</v>
      </c>
      <c r="BJ14" s="1057"/>
    </row>
    <row r="15" spans="1:62" ht="16" thickBot="1">
      <c r="A15" s="1492"/>
      <c r="B15" s="423" t="s">
        <v>35</v>
      </c>
      <c r="C15" s="426" t="s">
        <v>90</v>
      </c>
      <c r="D15" s="330">
        <f>D10*'DATA - Awards Matrices'!$B$26</f>
        <v>0</v>
      </c>
      <c r="E15" s="12">
        <f>E10*'DATA - Awards Matrices'!$C$26</f>
        <v>0</v>
      </c>
      <c r="F15" s="12">
        <f>F10*'DATA - Awards Matrices'!$D$26</f>
        <v>0</v>
      </c>
      <c r="G15" s="12">
        <f>G10*'DATA - Awards Matrices'!$E$26</f>
        <v>0</v>
      </c>
      <c r="H15" s="12">
        <f>H10*'DATA - Awards Matrices'!$F$26</f>
        <v>16121952</v>
      </c>
      <c r="I15" s="12">
        <f>I10*'DATA - Awards Matrices'!$G$26</f>
        <v>4729740</v>
      </c>
      <c r="J15" s="12">
        <f>J10*'DATA - Awards Matrices'!$H$26</f>
        <v>2068245</v>
      </c>
      <c r="K15" s="12">
        <f>K10*'DATA - Awards Matrices'!$I$26</f>
        <v>0</v>
      </c>
      <c r="L15" s="12">
        <f>L10*'DATA - Awards Matrices'!$J$26</f>
        <v>33074</v>
      </c>
      <c r="M15" s="331">
        <f>M10*'DATA - Awards Matrices'!$K$26</f>
        <v>0</v>
      </c>
      <c r="N15" s="12"/>
      <c r="O15" s="12"/>
      <c r="P15" s="330">
        <f>P10*'DATA - Awards Matrices'!$B$26</f>
        <v>0</v>
      </c>
      <c r="Q15" s="12">
        <f>Q10*'DATA - Awards Matrices'!$C$26</f>
        <v>0</v>
      </c>
      <c r="R15" s="12">
        <f>R10*'DATA - Awards Matrices'!$D$26</f>
        <v>0</v>
      </c>
      <c r="S15" s="12">
        <f>S10*'DATA - Awards Matrices'!$E$26</f>
        <v>0</v>
      </c>
      <c r="T15" s="12">
        <f>T10*'DATA - Awards Matrices'!$F$26</f>
        <v>15075072</v>
      </c>
      <c r="U15" s="12">
        <f>U10*'DATA - Awards Matrices'!$G$26</f>
        <v>4242855</v>
      </c>
      <c r="V15" s="12">
        <f>V10*'DATA - Awards Matrices'!$H$26</f>
        <v>2757660</v>
      </c>
      <c r="W15" s="12">
        <f>W10*'DATA - Awards Matrices'!$I$26</f>
        <v>0</v>
      </c>
      <c r="X15" s="12">
        <f>X10*'DATA - Awards Matrices'!$J$26</f>
        <v>0</v>
      </c>
      <c r="Y15" s="331">
        <f>Y10*'DATA - Awards Matrices'!$K$26</f>
        <v>0</v>
      </c>
      <c r="Z15" s="12"/>
      <c r="AA15" s="12"/>
      <c r="AB15" s="330">
        <f>AB10*'DATA - Awards Matrices'!$B$26</f>
        <v>0</v>
      </c>
      <c r="AC15" s="12">
        <f>AC10*'DATA - Awards Matrices'!$C$26</f>
        <v>0</v>
      </c>
      <c r="AD15" s="12">
        <f>AD10*'DATA - Awards Matrices'!$D$26</f>
        <v>0</v>
      </c>
      <c r="AE15" s="12">
        <f>AE10*'DATA - Awards Matrices'!$E$26</f>
        <v>0</v>
      </c>
      <c r="AF15" s="12">
        <f>AF10*'DATA - Awards Matrices'!$F$26</f>
        <v>15075072</v>
      </c>
      <c r="AG15" s="12">
        <f>AG10*'DATA - Awards Matrices'!$G$26</f>
        <v>4451520</v>
      </c>
      <c r="AH15" s="12">
        <f>AH10*'DATA - Awards Matrices'!$H$26</f>
        <v>1608635</v>
      </c>
      <c r="AI15" s="12">
        <f>AI10*'DATA - Awards Matrices'!$I$26</f>
        <v>2757660</v>
      </c>
      <c r="AJ15" s="12">
        <f>AJ10*'DATA - Awards Matrices'!$J$26</f>
        <v>0</v>
      </c>
      <c r="AK15" s="331">
        <f>AK10*'DATA - Awards Matrices'!$K$26</f>
        <v>40723</v>
      </c>
      <c r="AL15" s="12"/>
      <c r="AM15" s="938"/>
      <c r="AN15" s="937">
        <f>AN10*'DATA - Awards Matrices'!$B$26</f>
        <v>0</v>
      </c>
      <c r="AO15" s="938">
        <f>AO10*'DATA - Awards Matrices'!$C$26</f>
        <v>0</v>
      </c>
      <c r="AP15" s="938">
        <f>AP10*'DATA - Awards Matrices'!$D$26</f>
        <v>0</v>
      </c>
      <c r="AQ15" s="938">
        <f>AQ10*'DATA - Awards Matrices'!$E$26</f>
        <v>0</v>
      </c>
      <c r="AR15" s="938">
        <f>AR10*'DATA - Awards Matrices'!$F$26</f>
        <v>14097984</v>
      </c>
      <c r="AS15" s="938">
        <f>AS10*'DATA - Awards Matrices'!$G$26</f>
        <v>3547305</v>
      </c>
      <c r="AT15" s="938">
        <f>AT10*'DATA - Awards Matrices'!$H$26</f>
        <v>3447075</v>
      </c>
      <c r="AU15" s="938">
        <f>AU10*'DATA - Awards Matrices'!$I$26</f>
        <v>0</v>
      </c>
      <c r="AV15" s="938">
        <f>AV10*'DATA - Awards Matrices'!$J$26</f>
        <v>0</v>
      </c>
      <c r="AW15" s="939">
        <f>AW10*'DATA - Awards Matrices'!$K$26</f>
        <v>0</v>
      </c>
      <c r="AX15" s="1062"/>
      <c r="AZ15" s="1040">
        <f>AZ10*'DATA - Awards Matrices'!$B$45</f>
        <v>0</v>
      </c>
      <c r="BA15" s="816">
        <f>BA10*'DATA - Awards Matrices'!$C$45</f>
        <v>0</v>
      </c>
      <c r="BB15" s="816">
        <f>BB10*'DATA - Awards Matrices'!$D$45</f>
        <v>0</v>
      </c>
      <c r="BC15" s="816">
        <f>BC10*'DATA - Awards Matrices'!$E$45</f>
        <v>0</v>
      </c>
      <c r="BD15" s="816">
        <f>BD10*'DATA - Awards Matrices'!$F$45</f>
        <v>10747968</v>
      </c>
      <c r="BE15" s="816">
        <f>BE10*'DATA - Awards Matrices'!$G$45</f>
        <v>4660185</v>
      </c>
      <c r="BF15" s="816">
        <f>BF10*'DATA - Awards Matrices'!$H$45</f>
        <v>2987465</v>
      </c>
      <c r="BG15" s="816">
        <f>BG10*'DATA - Awards Matrices'!$I$45</f>
        <v>0</v>
      </c>
      <c r="BH15" s="816">
        <f>BH10*'DATA - Awards Matrices'!$J$45</f>
        <v>33074</v>
      </c>
      <c r="BI15" s="1041">
        <f>BI10*'DATA - Awards Matrices'!$K$45</f>
        <v>0</v>
      </c>
      <c r="BJ15" s="1057"/>
    </row>
    <row r="16" spans="1:62" ht="33" thickBot="1">
      <c r="A16" s="420" t="s">
        <v>272</v>
      </c>
      <c r="B16" s="427" t="str">
        <f>B10</f>
        <v>NMT</v>
      </c>
      <c r="C16" s="338"/>
      <c r="D16" s="334">
        <f t="shared" ref="D16:M16" si="5">SUM(D13:D15)</f>
        <v>0</v>
      </c>
      <c r="E16" s="335">
        <f t="shared" si="5"/>
        <v>0</v>
      </c>
      <c r="F16" s="335">
        <f t="shared" si="5"/>
        <v>0</v>
      </c>
      <c r="G16" s="335">
        <f t="shared" si="5"/>
        <v>0</v>
      </c>
      <c r="H16" s="335">
        <f t="shared" si="5"/>
        <v>17763658</v>
      </c>
      <c r="I16" s="335">
        <f t="shared" si="5"/>
        <v>5346733</v>
      </c>
      <c r="J16" s="335">
        <f t="shared" si="5"/>
        <v>2225053</v>
      </c>
      <c r="K16" s="335">
        <f t="shared" si="5"/>
        <v>0</v>
      </c>
      <c r="L16" s="335">
        <f t="shared" si="5"/>
        <v>33074</v>
      </c>
      <c r="M16" s="336">
        <f t="shared" si="5"/>
        <v>0</v>
      </c>
      <c r="N16" s="415">
        <f>SUM(D16:M16)/'DATA - Awards Matrices'!$L$26</f>
        <v>186.76839358158577</v>
      </c>
      <c r="O16" s="415"/>
      <c r="P16" s="334">
        <f t="shared" ref="P16:Y16" si="6">SUM(P13:P15)</f>
        <v>0</v>
      </c>
      <c r="Q16" s="335">
        <f t="shared" si="6"/>
        <v>0</v>
      </c>
      <c r="R16" s="335">
        <f t="shared" si="6"/>
        <v>0</v>
      </c>
      <c r="S16" s="335">
        <f t="shared" si="6"/>
        <v>0</v>
      </c>
      <c r="T16" s="335">
        <f t="shared" si="6"/>
        <v>17211778</v>
      </c>
      <c r="U16" s="335">
        <f t="shared" si="6"/>
        <v>4812387</v>
      </c>
      <c r="V16" s="335">
        <f t="shared" si="6"/>
        <v>3071276</v>
      </c>
      <c r="W16" s="335">
        <f t="shared" si="6"/>
        <v>0</v>
      </c>
      <c r="X16" s="335">
        <f t="shared" si="6"/>
        <v>0</v>
      </c>
      <c r="Y16" s="336">
        <f t="shared" si="6"/>
        <v>0</v>
      </c>
      <c r="Z16" s="415">
        <f>SUM(P16:Y16)/'DATA - Awards Matrices'!$L$26</f>
        <v>184.75794296661181</v>
      </c>
      <c r="AA16" s="415"/>
      <c r="AB16" s="334">
        <f t="shared" ref="AB16:AK16" si="7">SUM(AB13:AB15)</f>
        <v>0</v>
      </c>
      <c r="AC16" s="335">
        <f t="shared" si="7"/>
        <v>0</v>
      </c>
      <c r="AD16" s="335">
        <f t="shared" si="7"/>
        <v>0</v>
      </c>
      <c r="AE16" s="335">
        <f t="shared" si="7"/>
        <v>0</v>
      </c>
      <c r="AF16" s="335">
        <f t="shared" si="7"/>
        <v>16684171</v>
      </c>
      <c r="AG16" s="335">
        <f t="shared" si="7"/>
        <v>5353279</v>
      </c>
      <c r="AH16" s="335">
        <f t="shared" si="7"/>
        <v>1765443</v>
      </c>
      <c r="AI16" s="335">
        <f t="shared" si="7"/>
        <v>2757660</v>
      </c>
      <c r="AJ16" s="335">
        <f t="shared" si="7"/>
        <v>0</v>
      </c>
      <c r="AK16" s="336">
        <f t="shared" si="7"/>
        <v>40723</v>
      </c>
      <c r="AL16" s="415">
        <f>SUM(AB16:AK16)/'DATA - Awards Matrices'!$L$26</f>
        <v>195.84421863903881</v>
      </c>
      <c r="AM16" s="941"/>
      <c r="AN16" s="1020">
        <f t="shared" ref="AN16:AW16" si="8">SUM(AN13:AN15)</f>
        <v>0</v>
      </c>
      <c r="AO16" s="1021">
        <f t="shared" si="8"/>
        <v>0</v>
      </c>
      <c r="AP16" s="1021">
        <f t="shared" si="8"/>
        <v>0</v>
      </c>
      <c r="AQ16" s="1021">
        <f t="shared" si="8"/>
        <v>0</v>
      </c>
      <c r="AR16" s="1021">
        <f t="shared" si="8"/>
        <v>16667444</v>
      </c>
      <c r="AS16" s="1021">
        <f t="shared" si="8"/>
        <v>4021915</v>
      </c>
      <c r="AT16" s="1021">
        <f t="shared" si="8"/>
        <v>3917499</v>
      </c>
      <c r="AU16" s="1021">
        <f t="shared" si="8"/>
        <v>0</v>
      </c>
      <c r="AV16" s="1021">
        <f t="shared" si="8"/>
        <v>0</v>
      </c>
      <c r="AW16" s="1022">
        <f t="shared" si="8"/>
        <v>0</v>
      </c>
      <c r="AX16" s="1063">
        <f>SUM(AN16:AW16)/'DATA - Awards Matrices'!$L$26</f>
        <v>181.1608916118077</v>
      </c>
      <c r="AZ16" s="1045">
        <f t="shared" ref="AZ16:BI16" si="9">SUM(AZ13:AZ15)</f>
        <v>0</v>
      </c>
      <c r="BA16" s="1046">
        <f t="shared" si="9"/>
        <v>0</v>
      </c>
      <c r="BB16" s="1046">
        <f t="shared" si="9"/>
        <v>0</v>
      </c>
      <c r="BC16" s="1046">
        <f t="shared" si="9"/>
        <v>0</v>
      </c>
      <c r="BD16" s="1046">
        <f t="shared" si="9"/>
        <v>12785674</v>
      </c>
      <c r="BE16" s="1046">
        <f t="shared" si="9"/>
        <v>5514483</v>
      </c>
      <c r="BF16" s="1046">
        <f t="shared" si="9"/>
        <v>3457889</v>
      </c>
      <c r="BG16" s="1046">
        <f t="shared" si="9"/>
        <v>0</v>
      </c>
      <c r="BH16" s="1046">
        <f t="shared" si="9"/>
        <v>33074</v>
      </c>
      <c r="BI16" s="1047">
        <f t="shared" si="9"/>
        <v>0</v>
      </c>
      <c r="BJ16" s="1058">
        <f>SUM(AZ16:BI16)/'DATA - Awards Matrices'!$L$26</f>
        <v>160.43083307994442</v>
      </c>
    </row>
    <row r="17" spans="1:62" ht="52.5" customHeight="1" thickBot="1">
      <c r="A17" s="428"/>
      <c r="B17" s="429"/>
      <c r="C17" s="430"/>
      <c r="D17" s="431"/>
      <c r="E17" s="432"/>
      <c r="F17" s="432"/>
      <c r="G17" s="432"/>
      <c r="H17" s="432"/>
      <c r="I17" s="432"/>
      <c r="J17" s="432"/>
      <c r="K17" s="432"/>
      <c r="L17" s="432"/>
      <c r="M17" s="433"/>
      <c r="N17" s="434"/>
      <c r="O17" s="434"/>
      <c r="P17" s="431"/>
      <c r="Q17" s="432"/>
      <c r="R17" s="432"/>
      <c r="S17" s="432"/>
      <c r="T17" s="432"/>
      <c r="U17" s="432"/>
      <c r="V17" s="432"/>
      <c r="W17" s="432"/>
      <c r="X17" s="432"/>
      <c r="Y17" s="433"/>
      <c r="Z17" s="434"/>
      <c r="AA17" s="434"/>
      <c r="AB17" s="431"/>
      <c r="AC17" s="432"/>
      <c r="AD17" s="432"/>
      <c r="AE17" s="432"/>
      <c r="AF17" s="432"/>
      <c r="AG17" s="432"/>
      <c r="AH17" s="432"/>
      <c r="AI17" s="432"/>
      <c r="AJ17" s="432"/>
      <c r="AK17" s="433"/>
      <c r="AL17" s="434"/>
      <c r="AM17" s="1026"/>
      <c r="AN17" s="1023"/>
      <c r="AO17" s="1024"/>
      <c r="AP17" s="1024"/>
      <c r="AQ17" s="1024"/>
      <c r="AR17" s="1024"/>
      <c r="AS17" s="1024"/>
      <c r="AT17" s="1024"/>
      <c r="AU17" s="1024"/>
      <c r="AV17" s="1024"/>
      <c r="AW17" s="1025"/>
      <c r="AX17" s="1064"/>
      <c r="AZ17" s="1049"/>
      <c r="BA17" s="1050"/>
      <c r="BB17" s="1050"/>
      <c r="BC17" s="1050"/>
      <c r="BD17" s="1050"/>
      <c r="BE17" s="1050"/>
      <c r="BF17" s="1050"/>
      <c r="BG17" s="1050"/>
      <c r="BH17" s="1050"/>
      <c r="BI17" s="1051"/>
      <c r="BJ17" s="1059"/>
    </row>
    <row r="18" spans="1:62" ht="15" customHeight="1">
      <c r="A18" s="1487" t="s">
        <v>270</v>
      </c>
      <c r="B18" s="421" t="str">
        <f>'RAW DATA-Awards'!B10</f>
        <v>NMSU</v>
      </c>
      <c r="C18" s="424" t="str">
        <f>'RAW DATA-Awards'!C10</f>
        <v>1</v>
      </c>
      <c r="D18" s="407">
        <f>'RAW DATA-STEMH'!D10</f>
        <v>0</v>
      </c>
      <c r="E18" s="408">
        <f>'RAW DATA-STEMH'!E10</f>
        <v>0</v>
      </c>
      <c r="F18" s="408">
        <f>'RAW DATA-STEMH'!F10</f>
        <v>0</v>
      </c>
      <c r="G18" s="408">
        <f>'RAW DATA-STEMH'!G10</f>
        <v>0</v>
      </c>
      <c r="H18" s="408">
        <f>'RAW DATA-STEMH'!H10</f>
        <v>130</v>
      </c>
      <c r="I18" s="408">
        <f>'RAW DATA-STEMH'!I10</f>
        <v>19</v>
      </c>
      <c r="J18" s="408">
        <f>'RAW DATA-STEMH'!J10</f>
        <v>0</v>
      </c>
      <c r="K18" s="408">
        <f>'RAW DATA-STEMH'!K10</f>
        <v>0</v>
      </c>
      <c r="L18" s="408">
        <f>'RAW DATA-STEMH'!L10</f>
        <v>0</v>
      </c>
      <c r="M18" s="409">
        <f>'RAW DATA-STEMH'!M10</f>
        <v>0</v>
      </c>
      <c r="N18" s="408"/>
      <c r="O18" s="408"/>
      <c r="P18" s="407">
        <f>'RAW DATA-STEMH'!N10</f>
        <v>0</v>
      </c>
      <c r="Q18" s="408">
        <f>'RAW DATA-STEMH'!O10</f>
        <v>0</v>
      </c>
      <c r="R18" s="408">
        <f>'RAW DATA-STEMH'!P10</f>
        <v>0</v>
      </c>
      <c r="S18" s="408">
        <f>'RAW DATA-STEMH'!Q10</f>
        <v>0</v>
      </c>
      <c r="T18" s="408">
        <f>'RAW DATA-STEMH'!R10</f>
        <v>103</v>
      </c>
      <c r="U18" s="408">
        <f>'RAW DATA-STEMH'!S10</f>
        <v>25</v>
      </c>
      <c r="V18" s="408">
        <f>'RAW DATA-STEMH'!T10</f>
        <v>0</v>
      </c>
      <c r="W18" s="408">
        <f>'RAW DATA-STEMH'!U10</f>
        <v>0</v>
      </c>
      <c r="X18" s="408">
        <f>'RAW DATA-STEMH'!V10</f>
        <v>0</v>
      </c>
      <c r="Y18" s="409">
        <f>'RAW DATA-STEMH'!W10</f>
        <v>0</v>
      </c>
      <c r="Z18" s="408"/>
      <c r="AA18" s="408"/>
      <c r="AB18" s="407">
        <f>'RAW DATA-STEMH'!X10</f>
        <v>0</v>
      </c>
      <c r="AC18" s="408">
        <f>'RAW DATA-STEMH'!Y10</f>
        <v>0</v>
      </c>
      <c r="AD18" s="408">
        <f>'RAW DATA-STEMH'!Z10</f>
        <v>0</v>
      </c>
      <c r="AE18" s="408">
        <f>'RAW DATA-STEMH'!AA10</f>
        <v>0</v>
      </c>
      <c r="AF18" s="408">
        <f>'RAW DATA-STEMH'!AB10</f>
        <v>141</v>
      </c>
      <c r="AG18" s="408">
        <f>'RAW DATA-STEMH'!AC10</f>
        <v>23</v>
      </c>
      <c r="AH18" s="408">
        <f>'RAW DATA-STEMH'!AD10</f>
        <v>0</v>
      </c>
      <c r="AI18" s="408">
        <f>'RAW DATA-STEMH'!AE10</f>
        <v>0</v>
      </c>
      <c r="AJ18" s="408">
        <f>'RAW DATA-STEMH'!AF10</f>
        <v>0</v>
      </c>
      <c r="AK18" s="409">
        <f>'RAW DATA-STEMH'!AG10</f>
        <v>0</v>
      </c>
      <c r="AL18" s="408"/>
      <c r="AM18" s="944"/>
      <c r="AN18" s="943">
        <f>'RAW DATA-STEMH'!AH10</f>
        <v>0</v>
      </c>
      <c r="AO18" s="944">
        <f>'RAW DATA-STEMH'!AI10</f>
        <v>0</v>
      </c>
      <c r="AP18" s="944">
        <f>'RAW DATA-STEMH'!AJ10</f>
        <v>0</v>
      </c>
      <c r="AQ18" s="944">
        <f>'RAW DATA-STEMH'!AK10</f>
        <v>0</v>
      </c>
      <c r="AR18" s="944">
        <f>'RAW DATA-STEMH'!AL10</f>
        <v>131</v>
      </c>
      <c r="AS18" s="944">
        <f>'RAW DATA-STEMH'!AM10</f>
        <v>18</v>
      </c>
      <c r="AT18" s="944">
        <f>'RAW DATA-STEMH'!AN10</f>
        <v>0</v>
      </c>
      <c r="AU18" s="944">
        <f>'RAW DATA-STEMH'!AO10</f>
        <v>0</v>
      </c>
      <c r="AV18" s="944">
        <f>'RAW DATA-STEMH'!AP10</f>
        <v>0</v>
      </c>
      <c r="AW18" s="945">
        <f>'RAW DATA-STEMH'!AQ10</f>
        <v>0</v>
      </c>
      <c r="AX18" s="1061"/>
      <c r="AZ18" s="1037">
        <f>'RAW DATA-STEMH'!AR10</f>
        <v>0</v>
      </c>
      <c r="BA18" s="1038">
        <f>'RAW DATA-STEMH'!AS10</f>
        <v>0</v>
      </c>
      <c r="BB18" s="1038">
        <f>'RAW DATA-STEMH'!AT10</f>
        <v>0</v>
      </c>
      <c r="BC18" s="1038">
        <f>'RAW DATA-STEMH'!AU10</f>
        <v>0</v>
      </c>
      <c r="BD18" s="1038">
        <f>'RAW DATA-STEMH'!AV10</f>
        <v>149</v>
      </c>
      <c r="BE18" s="1038">
        <f>'RAW DATA-STEMH'!AW10</f>
        <v>21</v>
      </c>
      <c r="BF18" s="1038">
        <f>'RAW DATA-STEMH'!AX10</f>
        <v>0</v>
      </c>
      <c r="BG18" s="1038">
        <f>'RAW DATA-STEMH'!AY10</f>
        <v>0</v>
      </c>
      <c r="BH18" s="1038">
        <f>'RAW DATA-STEMH'!AZ10</f>
        <v>0</v>
      </c>
      <c r="BI18" s="1039">
        <f>'RAW DATA-STEMH'!BA10</f>
        <v>0</v>
      </c>
      <c r="BJ18" s="1056"/>
    </row>
    <row r="19" spans="1:62">
      <c r="A19" s="1488"/>
      <c r="B19" s="422" t="str">
        <f>'RAW DATA-Awards'!B11</f>
        <v>NMSU</v>
      </c>
      <c r="C19" s="425" t="str">
        <f>'RAW DATA-Awards'!C11</f>
        <v>2</v>
      </c>
      <c r="D19" s="330">
        <f>'RAW DATA-STEMH'!D11</f>
        <v>0</v>
      </c>
      <c r="E19" s="12">
        <f>'RAW DATA-STEMH'!E11</f>
        <v>0</v>
      </c>
      <c r="F19" s="12">
        <f>'RAW DATA-STEMH'!F11</f>
        <v>0</v>
      </c>
      <c r="G19" s="12">
        <f>'RAW DATA-STEMH'!G11</f>
        <v>0</v>
      </c>
      <c r="H19" s="12">
        <f>'RAW DATA-STEMH'!H11</f>
        <v>458</v>
      </c>
      <c r="I19" s="12">
        <f>'RAW DATA-STEMH'!I11</f>
        <v>90</v>
      </c>
      <c r="J19" s="12">
        <f>'RAW DATA-STEMH'!J11</f>
        <v>26</v>
      </c>
      <c r="K19" s="12">
        <f>'RAW DATA-STEMH'!K11</f>
        <v>0</v>
      </c>
      <c r="L19" s="12">
        <f>'RAW DATA-STEMH'!L11</f>
        <v>5</v>
      </c>
      <c r="M19" s="331">
        <f>'RAW DATA-STEMH'!M11</f>
        <v>5</v>
      </c>
      <c r="N19" s="12"/>
      <c r="O19" s="12"/>
      <c r="P19" s="330">
        <f>'RAW DATA-STEMH'!N11</f>
        <v>0</v>
      </c>
      <c r="Q19" s="12">
        <f>'RAW DATA-STEMH'!O11</f>
        <v>0</v>
      </c>
      <c r="R19" s="12">
        <f>'RAW DATA-STEMH'!P11</f>
        <v>0</v>
      </c>
      <c r="S19" s="12">
        <f>'RAW DATA-STEMH'!Q11</f>
        <v>0</v>
      </c>
      <c r="T19" s="12">
        <f>'RAW DATA-STEMH'!R11</f>
        <v>437</v>
      </c>
      <c r="U19" s="12">
        <f>'RAW DATA-STEMH'!S11</f>
        <v>94</v>
      </c>
      <c r="V19" s="12">
        <f>'RAW DATA-STEMH'!T11</f>
        <v>42</v>
      </c>
      <c r="W19" s="12">
        <f>'RAW DATA-STEMH'!U11</f>
        <v>0</v>
      </c>
      <c r="X19" s="12">
        <f>'RAW DATA-STEMH'!V11</f>
        <v>3</v>
      </c>
      <c r="Y19" s="331">
        <f>'RAW DATA-STEMH'!W11</f>
        <v>3</v>
      </c>
      <c r="Z19" s="12"/>
      <c r="AA19" s="12"/>
      <c r="AB19" s="330">
        <f>'RAW DATA-STEMH'!X11</f>
        <v>0</v>
      </c>
      <c r="AC19" s="12">
        <f>'RAW DATA-STEMH'!Y11</f>
        <v>0</v>
      </c>
      <c r="AD19" s="12">
        <f>'RAW DATA-STEMH'!Z11</f>
        <v>0</v>
      </c>
      <c r="AE19" s="12">
        <f>'RAW DATA-STEMH'!AA11</f>
        <v>0</v>
      </c>
      <c r="AF19" s="12">
        <f>'RAW DATA-STEMH'!AB11</f>
        <v>403</v>
      </c>
      <c r="AG19" s="12">
        <f>'RAW DATA-STEMH'!AC11</f>
        <v>98</v>
      </c>
      <c r="AH19" s="12">
        <f>'RAW DATA-STEMH'!AD11</f>
        <v>41</v>
      </c>
      <c r="AI19" s="12">
        <f>'RAW DATA-STEMH'!AE11</f>
        <v>0</v>
      </c>
      <c r="AJ19" s="12">
        <f>'RAW DATA-STEMH'!AF11</f>
        <v>4</v>
      </c>
      <c r="AK19" s="331">
        <f>'RAW DATA-STEMH'!AG11</f>
        <v>4</v>
      </c>
      <c r="AL19" s="12"/>
      <c r="AM19" s="938"/>
      <c r="AN19" s="937">
        <f>'RAW DATA-STEMH'!AH11</f>
        <v>0</v>
      </c>
      <c r="AO19" s="938">
        <f>'RAW DATA-STEMH'!AI11</f>
        <v>0</v>
      </c>
      <c r="AP19" s="938">
        <f>'RAW DATA-STEMH'!AJ11</f>
        <v>0</v>
      </c>
      <c r="AQ19" s="938">
        <f>'RAW DATA-STEMH'!AK11</f>
        <v>0</v>
      </c>
      <c r="AR19" s="938">
        <f>'RAW DATA-STEMH'!AL11</f>
        <v>437</v>
      </c>
      <c r="AS19" s="938">
        <f>'RAW DATA-STEMH'!AM11</f>
        <v>89</v>
      </c>
      <c r="AT19" s="938">
        <f>'RAW DATA-STEMH'!AN11</f>
        <v>33</v>
      </c>
      <c r="AU19" s="938">
        <f>'RAW DATA-STEMH'!AO11</f>
        <v>0</v>
      </c>
      <c r="AV19" s="938">
        <f>'RAW DATA-STEMH'!AP11</f>
        <v>5</v>
      </c>
      <c r="AW19" s="939">
        <f>'RAW DATA-STEMH'!AQ11</f>
        <v>3</v>
      </c>
      <c r="AX19" s="1062"/>
      <c r="AZ19" s="1040">
        <f>'RAW DATA-STEMH'!AR11</f>
        <v>0</v>
      </c>
      <c r="BA19" s="816">
        <f>'RAW DATA-STEMH'!AS11</f>
        <v>0</v>
      </c>
      <c r="BB19" s="816">
        <f>'RAW DATA-STEMH'!AT11</f>
        <v>0</v>
      </c>
      <c r="BC19" s="816">
        <f>'RAW DATA-STEMH'!AU11</f>
        <v>0</v>
      </c>
      <c r="BD19" s="816">
        <f>'RAW DATA-STEMH'!AV11</f>
        <v>513</v>
      </c>
      <c r="BE19" s="816">
        <f>'RAW DATA-STEMH'!AW11</f>
        <v>104</v>
      </c>
      <c r="BF19" s="816">
        <f>'RAW DATA-STEMH'!AX11</f>
        <v>38</v>
      </c>
      <c r="BG19" s="816">
        <f>'RAW DATA-STEMH'!AY11</f>
        <v>0</v>
      </c>
      <c r="BH19" s="816">
        <f>'RAW DATA-STEMH'!AZ11</f>
        <v>3</v>
      </c>
      <c r="BI19" s="1041">
        <f>'RAW DATA-STEMH'!BA11</f>
        <v>0</v>
      </c>
      <c r="BJ19" s="1057"/>
    </row>
    <row r="20" spans="1:62" ht="16" thickBot="1">
      <c r="A20" s="1488"/>
      <c r="B20" s="422" t="str">
        <f>'RAW DATA-Awards'!B12</f>
        <v>NMSU</v>
      </c>
      <c r="C20" s="425" t="str">
        <f>'RAW DATA-Awards'!C12</f>
        <v>3</v>
      </c>
      <c r="D20" s="330">
        <f>'RAW DATA-STEMH'!D12</f>
        <v>0</v>
      </c>
      <c r="E20" s="12">
        <f>'RAW DATA-STEMH'!E12</f>
        <v>0</v>
      </c>
      <c r="F20" s="12">
        <f>'RAW DATA-STEMH'!F12</f>
        <v>0</v>
      </c>
      <c r="G20" s="12">
        <f>'RAW DATA-STEMH'!G12</f>
        <v>0</v>
      </c>
      <c r="H20" s="12">
        <f>'RAW DATA-STEMH'!H12</f>
        <v>379</v>
      </c>
      <c r="I20" s="12">
        <f>'RAW DATA-STEMH'!I12</f>
        <v>126</v>
      </c>
      <c r="J20" s="12">
        <f>'RAW DATA-STEMH'!J12</f>
        <v>40</v>
      </c>
      <c r="K20" s="12">
        <f>'RAW DATA-STEMH'!K12</f>
        <v>0</v>
      </c>
      <c r="L20" s="12">
        <f>'RAW DATA-STEMH'!L12</f>
        <v>5</v>
      </c>
      <c r="M20" s="331">
        <f>'RAW DATA-STEMH'!M12</f>
        <v>0</v>
      </c>
      <c r="N20" s="12"/>
      <c r="O20" s="12"/>
      <c r="P20" s="330">
        <f>'RAW DATA-STEMH'!N12</f>
        <v>0</v>
      </c>
      <c r="Q20" s="12">
        <f>'RAW DATA-STEMH'!O12</f>
        <v>0</v>
      </c>
      <c r="R20" s="12">
        <f>'RAW DATA-STEMH'!P12</f>
        <v>0</v>
      </c>
      <c r="S20" s="12">
        <f>'RAW DATA-STEMH'!Q12</f>
        <v>0</v>
      </c>
      <c r="T20" s="12">
        <f>'RAW DATA-STEMH'!R12</f>
        <v>376</v>
      </c>
      <c r="U20" s="12">
        <f>'RAW DATA-STEMH'!S12</f>
        <v>139</v>
      </c>
      <c r="V20" s="12">
        <f>'RAW DATA-STEMH'!T12</f>
        <v>35</v>
      </c>
      <c r="W20" s="12">
        <f>'RAW DATA-STEMH'!U12</f>
        <v>0</v>
      </c>
      <c r="X20" s="12">
        <f>'RAW DATA-STEMH'!V12</f>
        <v>4</v>
      </c>
      <c r="Y20" s="331">
        <f>'RAW DATA-STEMH'!W12</f>
        <v>0</v>
      </c>
      <c r="Z20" s="12"/>
      <c r="AA20" s="12"/>
      <c r="AB20" s="330">
        <f>'RAW DATA-STEMH'!X12</f>
        <v>0</v>
      </c>
      <c r="AC20" s="12">
        <f>'RAW DATA-STEMH'!Y12</f>
        <v>0</v>
      </c>
      <c r="AD20" s="12">
        <f>'RAW DATA-STEMH'!Z12</f>
        <v>0</v>
      </c>
      <c r="AE20" s="12">
        <f>'RAW DATA-STEMH'!AA12</f>
        <v>0</v>
      </c>
      <c r="AF20" s="12">
        <f>'RAW DATA-STEMH'!AB12</f>
        <v>393</v>
      </c>
      <c r="AG20" s="12">
        <f>'RAW DATA-STEMH'!AC12</f>
        <v>129</v>
      </c>
      <c r="AH20" s="12">
        <f>'RAW DATA-STEMH'!AD12</f>
        <v>38</v>
      </c>
      <c r="AI20" s="12">
        <f>'RAW DATA-STEMH'!AE12</f>
        <v>0</v>
      </c>
      <c r="AJ20" s="12">
        <f>'RAW DATA-STEMH'!AF12</f>
        <v>5</v>
      </c>
      <c r="AK20" s="331">
        <f>'RAW DATA-STEMH'!AG12</f>
        <v>0</v>
      </c>
      <c r="AL20" s="12"/>
      <c r="AM20" s="938"/>
      <c r="AN20" s="937">
        <f>'RAW DATA-STEMH'!AH12</f>
        <v>0</v>
      </c>
      <c r="AO20" s="938">
        <f>'RAW DATA-STEMH'!AI12</f>
        <v>0</v>
      </c>
      <c r="AP20" s="938">
        <f>'RAW DATA-STEMH'!AJ12</f>
        <v>0</v>
      </c>
      <c r="AQ20" s="938">
        <f>'RAW DATA-STEMH'!AK12</f>
        <v>0</v>
      </c>
      <c r="AR20" s="938">
        <f>'RAW DATA-STEMH'!AL12</f>
        <v>345</v>
      </c>
      <c r="AS20" s="938">
        <f>'RAW DATA-STEMH'!AM12</f>
        <v>117</v>
      </c>
      <c r="AT20" s="938">
        <f>'RAW DATA-STEMH'!AN12</f>
        <v>19</v>
      </c>
      <c r="AU20" s="938">
        <f>'RAW DATA-STEMH'!AO12</f>
        <v>0</v>
      </c>
      <c r="AV20" s="938">
        <f>'RAW DATA-STEMH'!AP12</f>
        <v>4</v>
      </c>
      <c r="AW20" s="939">
        <f>'RAW DATA-STEMH'!AQ12</f>
        <v>0</v>
      </c>
      <c r="AX20" s="1062"/>
      <c r="AZ20" s="1040">
        <f>'RAW DATA-STEMH'!AR12</f>
        <v>0</v>
      </c>
      <c r="BA20" s="816">
        <f>'RAW DATA-STEMH'!AS12</f>
        <v>0</v>
      </c>
      <c r="BB20" s="816">
        <f>'RAW DATA-STEMH'!AT12</f>
        <v>0</v>
      </c>
      <c r="BC20" s="816">
        <f>'RAW DATA-STEMH'!AU12</f>
        <v>0</v>
      </c>
      <c r="BD20" s="816">
        <f>'RAW DATA-STEMH'!AV12</f>
        <v>306</v>
      </c>
      <c r="BE20" s="816">
        <f>'RAW DATA-STEMH'!AW12</f>
        <v>106</v>
      </c>
      <c r="BF20" s="816">
        <f>'RAW DATA-STEMH'!AX12</f>
        <v>48</v>
      </c>
      <c r="BG20" s="816">
        <f>'RAW DATA-STEMH'!AY12</f>
        <v>0</v>
      </c>
      <c r="BH20" s="816">
        <f>'RAW DATA-STEMH'!AZ12</f>
        <v>1</v>
      </c>
      <c r="BI20" s="1041">
        <f>'RAW DATA-STEMH'!BA12</f>
        <v>0</v>
      </c>
      <c r="BJ20" s="1057"/>
    </row>
    <row r="21" spans="1:62">
      <c r="A21" s="456"/>
      <c r="B21" s="274"/>
      <c r="C21" s="424"/>
      <c r="D21" s="11">
        <f t="shared" ref="D21:M21" si="10">SUM(D18:D20)</f>
        <v>0</v>
      </c>
      <c r="E21" s="11">
        <f t="shared" si="10"/>
        <v>0</v>
      </c>
      <c r="F21" s="11">
        <f t="shared" si="10"/>
        <v>0</v>
      </c>
      <c r="G21" s="11">
        <f t="shared" si="10"/>
        <v>0</v>
      </c>
      <c r="H21" s="11">
        <f t="shared" si="10"/>
        <v>967</v>
      </c>
      <c r="I21" s="11">
        <f t="shared" si="10"/>
        <v>235</v>
      </c>
      <c r="J21" s="11">
        <f t="shared" si="10"/>
        <v>66</v>
      </c>
      <c r="K21" s="11">
        <f t="shared" si="10"/>
        <v>0</v>
      </c>
      <c r="L21" s="11">
        <f t="shared" si="10"/>
        <v>10</v>
      </c>
      <c r="M21" s="333">
        <f t="shared" si="10"/>
        <v>5</v>
      </c>
      <c r="N21" s="12"/>
      <c r="O21" s="12"/>
      <c r="P21" s="332">
        <f t="shared" ref="P21:Y21" si="11">SUM(P18:P20)</f>
        <v>0</v>
      </c>
      <c r="Q21" s="11">
        <f t="shared" si="11"/>
        <v>0</v>
      </c>
      <c r="R21" s="11">
        <f t="shared" si="11"/>
        <v>0</v>
      </c>
      <c r="S21" s="11">
        <f t="shared" si="11"/>
        <v>0</v>
      </c>
      <c r="T21" s="11">
        <f t="shared" si="11"/>
        <v>916</v>
      </c>
      <c r="U21" s="11">
        <f t="shared" si="11"/>
        <v>258</v>
      </c>
      <c r="V21" s="11">
        <f t="shared" si="11"/>
        <v>77</v>
      </c>
      <c r="W21" s="11">
        <f t="shared" si="11"/>
        <v>0</v>
      </c>
      <c r="X21" s="11">
        <f t="shared" si="11"/>
        <v>7</v>
      </c>
      <c r="Y21" s="333">
        <f t="shared" si="11"/>
        <v>3</v>
      </c>
      <c r="Z21" s="12"/>
      <c r="AA21" s="12"/>
      <c r="AB21" s="332">
        <f t="shared" ref="AB21:AK21" si="12">SUM(AB18:AB20)</f>
        <v>0</v>
      </c>
      <c r="AC21" s="11">
        <f t="shared" si="12"/>
        <v>0</v>
      </c>
      <c r="AD21" s="11">
        <f t="shared" si="12"/>
        <v>0</v>
      </c>
      <c r="AE21" s="11">
        <f t="shared" si="12"/>
        <v>0</v>
      </c>
      <c r="AF21" s="11">
        <f t="shared" si="12"/>
        <v>937</v>
      </c>
      <c r="AG21" s="11">
        <f t="shared" si="12"/>
        <v>250</v>
      </c>
      <c r="AH21" s="11">
        <f t="shared" si="12"/>
        <v>79</v>
      </c>
      <c r="AI21" s="11">
        <f t="shared" si="12"/>
        <v>0</v>
      </c>
      <c r="AJ21" s="11">
        <f t="shared" si="12"/>
        <v>9</v>
      </c>
      <c r="AK21" s="333">
        <f t="shared" si="12"/>
        <v>4</v>
      </c>
      <c r="AL21" s="12"/>
      <c r="AM21" s="938"/>
      <c r="AN21" s="1017">
        <f t="shared" ref="AN21:AW21" si="13">SUM(AN18:AN20)</f>
        <v>0</v>
      </c>
      <c r="AO21" s="1018">
        <f t="shared" si="13"/>
        <v>0</v>
      </c>
      <c r="AP21" s="1018">
        <f t="shared" si="13"/>
        <v>0</v>
      </c>
      <c r="AQ21" s="1018">
        <f t="shared" si="13"/>
        <v>0</v>
      </c>
      <c r="AR21" s="1018">
        <f t="shared" si="13"/>
        <v>913</v>
      </c>
      <c r="AS21" s="1018">
        <f t="shared" si="13"/>
        <v>224</v>
      </c>
      <c r="AT21" s="1018">
        <f t="shared" si="13"/>
        <v>52</v>
      </c>
      <c r="AU21" s="1018">
        <f t="shared" si="13"/>
        <v>0</v>
      </c>
      <c r="AV21" s="1018">
        <f t="shared" si="13"/>
        <v>9</v>
      </c>
      <c r="AW21" s="1019">
        <f t="shared" si="13"/>
        <v>3</v>
      </c>
      <c r="AX21" s="1062"/>
      <c r="AZ21" s="1042">
        <f t="shared" ref="AZ21:BI21" si="14">SUM(AZ18:AZ20)</f>
        <v>0</v>
      </c>
      <c r="BA21" s="1043">
        <f t="shared" si="14"/>
        <v>0</v>
      </c>
      <c r="BB21" s="1043">
        <f t="shared" si="14"/>
        <v>0</v>
      </c>
      <c r="BC21" s="1043">
        <f t="shared" si="14"/>
        <v>0</v>
      </c>
      <c r="BD21" s="1043">
        <f t="shared" si="14"/>
        <v>968</v>
      </c>
      <c r="BE21" s="1043">
        <f t="shared" si="14"/>
        <v>231</v>
      </c>
      <c r="BF21" s="1043">
        <f t="shared" si="14"/>
        <v>86</v>
      </c>
      <c r="BG21" s="1043">
        <f t="shared" si="14"/>
        <v>0</v>
      </c>
      <c r="BH21" s="1043">
        <f t="shared" si="14"/>
        <v>4</v>
      </c>
      <c r="BI21" s="1044">
        <f t="shared" si="14"/>
        <v>0</v>
      </c>
      <c r="BJ21" s="1057"/>
    </row>
    <row r="22" spans="1:62" ht="9" customHeight="1" thickBot="1">
      <c r="A22" s="457"/>
      <c r="B22" s="413"/>
      <c r="C22" s="426"/>
      <c r="D22" s="12"/>
      <c r="E22" s="12"/>
      <c r="F22" s="12"/>
      <c r="G22" s="12"/>
      <c r="H22" s="12"/>
      <c r="I22" s="12"/>
      <c r="J22" s="12"/>
      <c r="K22" s="12"/>
      <c r="L22" s="12"/>
      <c r="M22" s="331"/>
      <c r="N22" s="12"/>
      <c r="O22" s="12"/>
      <c r="P22" s="330"/>
      <c r="Q22" s="12"/>
      <c r="R22" s="12"/>
      <c r="S22" s="12"/>
      <c r="T22" s="12"/>
      <c r="U22" s="12"/>
      <c r="V22" s="12"/>
      <c r="W22" s="12"/>
      <c r="X22" s="12"/>
      <c r="Y22" s="331"/>
      <c r="Z22" s="12"/>
      <c r="AA22" s="12"/>
      <c r="AB22" s="330"/>
      <c r="AC22" s="12"/>
      <c r="AD22" s="12"/>
      <c r="AE22" s="12"/>
      <c r="AF22" s="12"/>
      <c r="AG22" s="12"/>
      <c r="AH22" s="12"/>
      <c r="AI22" s="12"/>
      <c r="AJ22" s="12"/>
      <c r="AK22" s="331"/>
      <c r="AL22" s="12"/>
      <c r="AM22" s="938"/>
      <c r="AN22" s="937"/>
      <c r="AO22" s="938"/>
      <c r="AP22" s="938"/>
      <c r="AQ22" s="938"/>
      <c r="AR22" s="938"/>
      <c r="AS22" s="938"/>
      <c r="AT22" s="938"/>
      <c r="AU22" s="938"/>
      <c r="AV22" s="938"/>
      <c r="AW22" s="939"/>
      <c r="AX22" s="1062"/>
      <c r="AZ22" s="1040"/>
      <c r="BA22" s="816"/>
      <c r="BB22" s="816"/>
      <c r="BC22" s="816"/>
      <c r="BD22" s="816"/>
      <c r="BE22" s="816"/>
      <c r="BF22" s="816"/>
      <c r="BG22" s="816"/>
      <c r="BH22" s="816"/>
      <c r="BI22" s="1041"/>
      <c r="BJ22" s="1057"/>
    </row>
    <row r="23" spans="1:62" ht="15" customHeight="1">
      <c r="A23" s="1488" t="s">
        <v>271</v>
      </c>
      <c r="B23" s="422" t="s">
        <v>37</v>
      </c>
      <c r="C23" s="425" t="s">
        <v>92</v>
      </c>
      <c r="D23" s="330">
        <f>D18*'DATA - Awards Matrices'!$B$24</f>
        <v>0</v>
      </c>
      <c r="E23" s="12">
        <f>E18*'DATA - Awards Matrices'!$C$24</f>
        <v>0</v>
      </c>
      <c r="F23" s="12">
        <f>F18*'DATA - Awards Matrices'!$D$24</f>
        <v>0</v>
      </c>
      <c r="G23" s="12">
        <f>G18*'DATA - Awards Matrices'!$E$24</f>
        <v>0</v>
      </c>
      <c r="H23" s="12">
        <f>H18*'DATA - Awards Matrices'!$F$24</f>
        <v>4290000</v>
      </c>
      <c r="I23" s="12">
        <f>I18*'DATA - Awards Matrices'!$G$24</f>
        <v>624872</v>
      </c>
      <c r="J23" s="12">
        <f>J18*'DATA - Awards Matrices'!$H$24</f>
        <v>0</v>
      </c>
      <c r="K23" s="12">
        <f>K18*'DATA - Awards Matrices'!$I$24</f>
        <v>0</v>
      </c>
      <c r="L23" s="12">
        <f>L18*'DATA - Awards Matrices'!$J$24</f>
        <v>0</v>
      </c>
      <c r="M23" s="331">
        <f>M18*'DATA - Awards Matrices'!$K$24</f>
        <v>0</v>
      </c>
      <c r="N23" s="12"/>
      <c r="O23" s="12"/>
      <c r="P23" s="330">
        <f>P18*'DATA - Awards Matrices'!$B$24</f>
        <v>0</v>
      </c>
      <c r="Q23" s="12">
        <f>Q18*'DATA - Awards Matrices'!$C$24</f>
        <v>0</v>
      </c>
      <c r="R23" s="12">
        <f>R18*'DATA - Awards Matrices'!$D$24</f>
        <v>0</v>
      </c>
      <c r="S23" s="12">
        <f>S18*'DATA - Awards Matrices'!$E$24</f>
        <v>0</v>
      </c>
      <c r="T23" s="12">
        <f>T18*'DATA - Awards Matrices'!$F$24</f>
        <v>3399000</v>
      </c>
      <c r="U23" s="12">
        <f>U18*'DATA - Awards Matrices'!$G$24</f>
        <v>822200</v>
      </c>
      <c r="V23" s="12">
        <f>V18*'DATA - Awards Matrices'!$H$24</f>
        <v>0</v>
      </c>
      <c r="W23" s="12">
        <f>W18*'DATA - Awards Matrices'!$I$24</f>
        <v>0</v>
      </c>
      <c r="X23" s="12">
        <f>X18*'DATA - Awards Matrices'!$J$24</f>
        <v>0</v>
      </c>
      <c r="Y23" s="331">
        <f>Y18*'DATA - Awards Matrices'!$K$24</f>
        <v>0</v>
      </c>
      <c r="Z23" s="12"/>
      <c r="AA23" s="12"/>
      <c r="AB23" s="330">
        <f>AB18*'DATA - Awards Matrices'!$B$24</f>
        <v>0</v>
      </c>
      <c r="AC23" s="12">
        <f>AC18*'DATA - Awards Matrices'!$C$24</f>
        <v>0</v>
      </c>
      <c r="AD23" s="12">
        <f>AD18*'DATA - Awards Matrices'!$D$24</f>
        <v>0</v>
      </c>
      <c r="AE23" s="12">
        <f>AE18*'DATA - Awards Matrices'!$E$24</f>
        <v>0</v>
      </c>
      <c r="AF23" s="12">
        <f>AF18*'DATA - Awards Matrices'!$F$24</f>
        <v>4653000</v>
      </c>
      <c r="AG23" s="12">
        <f>AG18*'DATA - Awards Matrices'!$G$24</f>
        <v>756424</v>
      </c>
      <c r="AH23" s="12">
        <f>AH18*'DATA - Awards Matrices'!$H$24</f>
        <v>0</v>
      </c>
      <c r="AI23" s="12">
        <f>AI18*'DATA - Awards Matrices'!$I$24</f>
        <v>0</v>
      </c>
      <c r="AJ23" s="12">
        <f>AJ18*'DATA - Awards Matrices'!$J$24</f>
        <v>0</v>
      </c>
      <c r="AK23" s="331">
        <f>AK18*'DATA - Awards Matrices'!$K$24</f>
        <v>0</v>
      </c>
      <c r="AL23" s="12"/>
      <c r="AM23" s="938"/>
      <c r="AN23" s="937">
        <f>AN18*'DATA - Awards Matrices'!$B$24</f>
        <v>0</v>
      </c>
      <c r="AO23" s="938">
        <f>AO18*'DATA - Awards Matrices'!$C$24</f>
        <v>0</v>
      </c>
      <c r="AP23" s="938">
        <f>AP18*'DATA - Awards Matrices'!$D$24</f>
        <v>0</v>
      </c>
      <c r="AQ23" s="938">
        <f>AQ18*'DATA - Awards Matrices'!$E$24</f>
        <v>0</v>
      </c>
      <c r="AR23" s="938">
        <f>AR18*'DATA - Awards Matrices'!$F$24</f>
        <v>4323000</v>
      </c>
      <c r="AS23" s="938">
        <f>AS18*'DATA - Awards Matrices'!$G$24</f>
        <v>591984</v>
      </c>
      <c r="AT23" s="938">
        <f>AT18*'DATA - Awards Matrices'!$H$24</f>
        <v>0</v>
      </c>
      <c r="AU23" s="938">
        <f>AU18*'DATA - Awards Matrices'!$I$24</f>
        <v>0</v>
      </c>
      <c r="AV23" s="938">
        <f>AV18*'DATA - Awards Matrices'!$J$24</f>
        <v>0</v>
      </c>
      <c r="AW23" s="939">
        <f>AW18*'DATA - Awards Matrices'!$K$24</f>
        <v>0</v>
      </c>
      <c r="AX23" s="1062"/>
      <c r="AZ23" s="1040">
        <f>AZ18*'DATA - Awards Matrices'!$B$43</f>
        <v>0</v>
      </c>
      <c r="BA23" s="816">
        <f>BA18*'DATA - Awards Matrices'!$C$43</f>
        <v>0</v>
      </c>
      <c r="BB23" s="816">
        <f>BB18*'DATA - Awards Matrices'!$D$43</f>
        <v>0</v>
      </c>
      <c r="BC23" s="816">
        <f>BC18*'DATA - Awards Matrices'!$E$43</f>
        <v>0</v>
      </c>
      <c r="BD23" s="816">
        <f>BD18*'DATA - Awards Matrices'!$F$43</f>
        <v>4917000</v>
      </c>
      <c r="BE23" s="816">
        <f>BE18*'DATA - Awards Matrices'!$G$43</f>
        <v>690648</v>
      </c>
      <c r="BF23" s="816">
        <f>BF18*'DATA - Awards Matrices'!$H$43</f>
        <v>0</v>
      </c>
      <c r="BG23" s="816">
        <f>BG18*'DATA - Awards Matrices'!$I$43</f>
        <v>0</v>
      </c>
      <c r="BH23" s="816">
        <f>BH18*'DATA - Awards Matrices'!$J$43</f>
        <v>0</v>
      </c>
      <c r="BI23" s="1041">
        <f>BI18*'DATA - Awards Matrices'!$K$43</f>
        <v>0</v>
      </c>
      <c r="BJ23" s="1057"/>
    </row>
    <row r="24" spans="1:62">
      <c r="A24" s="1488"/>
      <c r="B24" s="422" t="s">
        <v>37</v>
      </c>
      <c r="C24" s="425" t="s">
        <v>91</v>
      </c>
      <c r="D24" s="330">
        <f>D19*'DATA - Awards Matrices'!$B$25</f>
        <v>0</v>
      </c>
      <c r="E24" s="12">
        <f>E19*'DATA - Awards Matrices'!$C$25</f>
        <v>0</v>
      </c>
      <c r="F24" s="12">
        <f>F19*'DATA - Awards Matrices'!$D$25</f>
        <v>0</v>
      </c>
      <c r="G24" s="12">
        <f>G19*'DATA - Awards Matrices'!$E$25</f>
        <v>0</v>
      </c>
      <c r="H24" s="12">
        <f>H19*'DATA - Awards Matrices'!$F$25</f>
        <v>21811334</v>
      </c>
      <c r="I24" s="12">
        <f>I19*'DATA - Awards Matrices'!$G$25</f>
        <v>4271490</v>
      </c>
      <c r="J24" s="12">
        <f>J19*'DATA - Awards Matrices'!$H$25</f>
        <v>4077008</v>
      </c>
      <c r="K24" s="12">
        <f>K19*'DATA - Awards Matrices'!$I$25</f>
        <v>0</v>
      </c>
      <c r="L24" s="12">
        <f>L19*'DATA - Awards Matrices'!$J$25</f>
        <v>56420</v>
      </c>
      <c r="M24" s="331">
        <f>M19*'DATA - Awards Matrices'!$K$25</f>
        <v>138940</v>
      </c>
      <c r="N24" s="12"/>
      <c r="O24" s="12"/>
      <c r="P24" s="330">
        <f>P19*'DATA - Awards Matrices'!$B$25</f>
        <v>0</v>
      </c>
      <c r="Q24" s="12">
        <f>Q19*'DATA - Awards Matrices'!$C$25</f>
        <v>0</v>
      </c>
      <c r="R24" s="12">
        <f>R19*'DATA - Awards Matrices'!$D$25</f>
        <v>0</v>
      </c>
      <c r="S24" s="12">
        <f>S19*'DATA - Awards Matrices'!$E$25</f>
        <v>0</v>
      </c>
      <c r="T24" s="12">
        <f>T19*'DATA - Awards Matrices'!$F$25</f>
        <v>20811251</v>
      </c>
      <c r="U24" s="12">
        <f>U19*'DATA - Awards Matrices'!$G$25</f>
        <v>4461334</v>
      </c>
      <c r="V24" s="12">
        <f>V19*'DATA - Awards Matrices'!$H$25</f>
        <v>6585936</v>
      </c>
      <c r="W24" s="12">
        <f>W19*'DATA - Awards Matrices'!$I$25</f>
        <v>0</v>
      </c>
      <c r="X24" s="12">
        <f>X19*'DATA - Awards Matrices'!$J$25</f>
        <v>33852</v>
      </c>
      <c r="Y24" s="331">
        <f>Y19*'DATA - Awards Matrices'!$K$25</f>
        <v>83364</v>
      </c>
      <c r="Z24" s="12"/>
      <c r="AA24" s="12"/>
      <c r="AB24" s="330">
        <f>AB19*'DATA - Awards Matrices'!$B$25</f>
        <v>0</v>
      </c>
      <c r="AC24" s="12">
        <f>AC19*'DATA - Awards Matrices'!$C$25</f>
        <v>0</v>
      </c>
      <c r="AD24" s="12">
        <f>AD19*'DATA - Awards Matrices'!$D$25</f>
        <v>0</v>
      </c>
      <c r="AE24" s="12">
        <f>AE19*'DATA - Awards Matrices'!$E$25</f>
        <v>0</v>
      </c>
      <c r="AF24" s="12">
        <f>AF19*'DATA - Awards Matrices'!$F$25</f>
        <v>19192069</v>
      </c>
      <c r="AG24" s="12">
        <f>AG19*'DATA - Awards Matrices'!$G$25</f>
        <v>4651178</v>
      </c>
      <c r="AH24" s="12">
        <f>AH19*'DATA - Awards Matrices'!$H$25</f>
        <v>6429128</v>
      </c>
      <c r="AI24" s="12">
        <f>AI19*'DATA - Awards Matrices'!$I$25</f>
        <v>0</v>
      </c>
      <c r="AJ24" s="12">
        <f>AJ19*'DATA - Awards Matrices'!$J$25</f>
        <v>45136</v>
      </c>
      <c r="AK24" s="331">
        <f>AK19*'DATA - Awards Matrices'!$K$25</f>
        <v>111152</v>
      </c>
      <c r="AL24" s="12"/>
      <c r="AM24" s="938"/>
      <c r="AN24" s="937">
        <f>AN19*'DATA - Awards Matrices'!$B$25</f>
        <v>0</v>
      </c>
      <c r="AO24" s="938">
        <f>AO19*'DATA - Awards Matrices'!$C$25</f>
        <v>0</v>
      </c>
      <c r="AP24" s="938">
        <f>AP19*'DATA - Awards Matrices'!$D$25</f>
        <v>0</v>
      </c>
      <c r="AQ24" s="938">
        <f>AQ19*'DATA - Awards Matrices'!$E$25</f>
        <v>0</v>
      </c>
      <c r="AR24" s="938">
        <f>AR19*'DATA - Awards Matrices'!$F$25</f>
        <v>20811251</v>
      </c>
      <c r="AS24" s="938">
        <f>AS19*'DATA - Awards Matrices'!$G$25</f>
        <v>4224029</v>
      </c>
      <c r="AT24" s="938">
        <f>AT19*'DATA - Awards Matrices'!$H$25</f>
        <v>5174664</v>
      </c>
      <c r="AU24" s="938">
        <f>AU19*'DATA - Awards Matrices'!$I$25</f>
        <v>0</v>
      </c>
      <c r="AV24" s="938">
        <f>AV19*'DATA - Awards Matrices'!$J$25</f>
        <v>56420</v>
      </c>
      <c r="AW24" s="939">
        <f>AW19*'DATA - Awards Matrices'!$K$25</f>
        <v>83364</v>
      </c>
      <c r="AX24" s="1062"/>
      <c r="AZ24" s="1040">
        <f>AZ19*'DATA - Awards Matrices'!$B$44</f>
        <v>0</v>
      </c>
      <c r="BA24" s="816">
        <f>BA19*'DATA - Awards Matrices'!$C$44</f>
        <v>0</v>
      </c>
      <c r="BB24" s="816">
        <f>BB19*'DATA - Awards Matrices'!$D$44</f>
        <v>0</v>
      </c>
      <c r="BC24" s="816">
        <f>BC19*'DATA - Awards Matrices'!$E$44</f>
        <v>0</v>
      </c>
      <c r="BD24" s="816">
        <f>BD19*'DATA - Awards Matrices'!$F$44</f>
        <v>24430599</v>
      </c>
      <c r="BE24" s="816">
        <f>BE19*'DATA - Awards Matrices'!$G$44</f>
        <v>4935944</v>
      </c>
      <c r="BF24" s="816">
        <f>BF19*'DATA - Awards Matrices'!$H$44</f>
        <v>5958704</v>
      </c>
      <c r="BG24" s="816">
        <f>BG19*'DATA - Awards Matrices'!$I$44</f>
        <v>0</v>
      </c>
      <c r="BH24" s="816">
        <f>BH19*'DATA - Awards Matrices'!$J$44</f>
        <v>33852</v>
      </c>
      <c r="BI24" s="1041">
        <f>BI19*'DATA - Awards Matrices'!$K$44</f>
        <v>0</v>
      </c>
      <c r="BJ24" s="1057"/>
    </row>
    <row r="25" spans="1:62" ht="16" thickBot="1">
      <c r="A25" s="1489"/>
      <c r="B25" s="423" t="s">
        <v>37</v>
      </c>
      <c r="C25" s="426" t="s">
        <v>90</v>
      </c>
      <c r="D25" s="330">
        <f>D20*'DATA - Awards Matrices'!$B$26</f>
        <v>0</v>
      </c>
      <c r="E25" s="12">
        <f>E20*'DATA - Awards Matrices'!$C$26</f>
        <v>0</v>
      </c>
      <c r="F25" s="12">
        <f>F20*'DATA - Awards Matrices'!$D$26</f>
        <v>0</v>
      </c>
      <c r="G25" s="12">
        <f>G20*'DATA - Awards Matrices'!$E$26</f>
        <v>0</v>
      </c>
      <c r="H25" s="12">
        <f>H20*'DATA - Awards Matrices'!$F$26</f>
        <v>26451168</v>
      </c>
      <c r="I25" s="12">
        <f>I20*'DATA - Awards Matrices'!$G$26</f>
        <v>8763930</v>
      </c>
      <c r="J25" s="12">
        <f>J20*'DATA - Awards Matrices'!$H$26</f>
        <v>9192200</v>
      </c>
      <c r="K25" s="12">
        <f>K20*'DATA - Awards Matrices'!$I$26</f>
        <v>0</v>
      </c>
      <c r="L25" s="12">
        <f>L20*'DATA - Awards Matrices'!$J$26</f>
        <v>82685</v>
      </c>
      <c r="M25" s="331">
        <f>M20*'DATA - Awards Matrices'!$K$26</f>
        <v>0</v>
      </c>
      <c r="N25" s="12"/>
      <c r="O25" s="12"/>
      <c r="P25" s="330">
        <f>P20*'DATA - Awards Matrices'!$B$26</f>
        <v>0</v>
      </c>
      <c r="Q25" s="12">
        <f>Q20*'DATA - Awards Matrices'!$C$26</f>
        <v>0</v>
      </c>
      <c r="R25" s="12">
        <f>R20*'DATA - Awards Matrices'!$D$26</f>
        <v>0</v>
      </c>
      <c r="S25" s="12">
        <f>S20*'DATA - Awards Matrices'!$E$26</f>
        <v>0</v>
      </c>
      <c r="T25" s="12">
        <f>T20*'DATA - Awards Matrices'!$F$26</f>
        <v>26241792</v>
      </c>
      <c r="U25" s="12">
        <f>U20*'DATA - Awards Matrices'!$G$26</f>
        <v>9668145</v>
      </c>
      <c r="V25" s="12">
        <f>V20*'DATA - Awards Matrices'!$H$26</f>
        <v>8043175</v>
      </c>
      <c r="W25" s="12">
        <f>W20*'DATA - Awards Matrices'!$I$26</f>
        <v>0</v>
      </c>
      <c r="X25" s="12">
        <f>X20*'DATA - Awards Matrices'!$J$26</f>
        <v>66148</v>
      </c>
      <c r="Y25" s="331">
        <f>Y20*'DATA - Awards Matrices'!$K$26</f>
        <v>0</v>
      </c>
      <c r="Z25" s="12"/>
      <c r="AA25" s="12"/>
      <c r="AB25" s="330">
        <f>AB20*'DATA - Awards Matrices'!$B$26</f>
        <v>0</v>
      </c>
      <c r="AC25" s="12">
        <f>AC20*'DATA - Awards Matrices'!$C$26</f>
        <v>0</v>
      </c>
      <c r="AD25" s="12">
        <f>AD20*'DATA - Awards Matrices'!$D$26</f>
        <v>0</v>
      </c>
      <c r="AE25" s="12">
        <f>AE20*'DATA - Awards Matrices'!$E$26</f>
        <v>0</v>
      </c>
      <c r="AF25" s="12">
        <f>AF20*'DATA - Awards Matrices'!$F$26</f>
        <v>27428256</v>
      </c>
      <c r="AG25" s="12">
        <f>AG20*'DATA - Awards Matrices'!$G$26</f>
        <v>8972595</v>
      </c>
      <c r="AH25" s="12">
        <f>AH20*'DATA - Awards Matrices'!$H$26</f>
        <v>8732590</v>
      </c>
      <c r="AI25" s="12">
        <f>AI20*'DATA - Awards Matrices'!$I$26</f>
        <v>0</v>
      </c>
      <c r="AJ25" s="12">
        <f>AJ20*'DATA - Awards Matrices'!$J$26</f>
        <v>82685</v>
      </c>
      <c r="AK25" s="331">
        <f>AK20*'DATA - Awards Matrices'!$K$26</f>
        <v>0</v>
      </c>
      <c r="AL25" s="12"/>
      <c r="AM25" s="938"/>
      <c r="AN25" s="937">
        <f>AN20*'DATA - Awards Matrices'!$B$26</f>
        <v>0</v>
      </c>
      <c r="AO25" s="938">
        <f>AO20*'DATA - Awards Matrices'!$C$26</f>
        <v>0</v>
      </c>
      <c r="AP25" s="938">
        <f>AP20*'DATA - Awards Matrices'!$D$26</f>
        <v>0</v>
      </c>
      <c r="AQ25" s="938">
        <f>AQ20*'DATA - Awards Matrices'!$E$26</f>
        <v>0</v>
      </c>
      <c r="AR25" s="938">
        <f>AR20*'DATA - Awards Matrices'!$F$26</f>
        <v>24078240</v>
      </c>
      <c r="AS25" s="938">
        <f>AS20*'DATA - Awards Matrices'!$G$26</f>
        <v>8137935</v>
      </c>
      <c r="AT25" s="938">
        <f>AT20*'DATA - Awards Matrices'!$H$26</f>
        <v>4366295</v>
      </c>
      <c r="AU25" s="938">
        <f>AU20*'DATA - Awards Matrices'!$I$26</f>
        <v>0</v>
      </c>
      <c r="AV25" s="938">
        <f>AV20*'DATA - Awards Matrices'!$J$26</f>
        <v>66148</v>
      </c>
      <c r="AW25" s="939">
        <f>AW20*'DATA - Awards Matrices'!$K$26</f>
        <v>0</v>
      </c>
      <c r="AX25" s="1062"/>
      <c r="AZ25" s="1040">
        <f>AZ20*'DATA - Awards Matrices'!$B$45</f>
        <v>0</v>
      </c>
      <c r="BA25" s="816">
        <f>BA20*'DATA - Awards Matrices'!$C$45</f>
        <v>0</v>
      </c>
      <c r="BB25" s="816">
        <f>BB20*'DATA - Awards Matrices'!$D$45</f>
        <v>0</v>
      </c>
      <c r="BC25" s="816">
        <f>BC20*'DATA - Awards Matrices'!$E$45</f>
        <v>0</v>
      </c>
      <c r="BD25" s="816">
        <f>BD20*'DATA - Awards Matrices'!$F$45</f>
        <v>21356352</v>
      </c>
      <c r="BE25" s="816">
        <f>BE20*'DATA - Awards Matrices'!$G$45</f>
        <v>7372830</v>
      </c>
      <c r="BF25" s="816">
        <f>BF20*'DATA - Awards Matrices'!$H$45</f>
        <v>11030640</v>
      </c>
      <c r="BG25" s="816">
        <f>BG20*'DATA - Awards Matrices'!$I$45</f>
        <v>0</v>
      </c>
      <c r="BH25" s="816">
        <f>BH20*'DATA - Awards Matrices'!$J$45</f>
        <v>16537</v>
      </c>
      <c r="BI25" s="1041">
        <f>BI20*'DATA - Awards Matrices'!$K$45</f>
        <v>0</v>
      </c>
      <c r="BJ25" s="1057"/>
    </row>
    <row r="26" spans="1:62" ht="33" thickBot="1">
      <c r="A26" s="455" t="s">
        <v>272</v>
      </c>
      <c r="B26" s="423" t="str">
        <f>B20</f>
        <v>NMSU</v>
      </c>
      <c r="C26" s="414"/>
      <c r="D26" s="334">
        <f t="shared" ref="D26:M26" si="15">SUM(D23:D25)</f>
        <v>0</v>
      </c>
      <c r="E26" s="335">
        <f t="shared" si="15"/>
        <v>0</v>
      </c>
      <c r="F26" s="335">
        <f t="shared" si="15"/>
        <v>0</v>
      </c>
      <c r="G26" s="335">
        <f t="shared" si="15"/>
        <v>0</v>
      </c>
      <c r="H26" s="335">
        <f t="shared" si="15"/>
        <v>52552502</v>
      </c>
      <c r="I26" s="335">
        <f t="shared" si="15"/>
        <v>13660292</v>
      </c>
      <c r="J26" s="335">
        <f t="shared" si="15"/>
        <v>13269208</v>
      </c>
      <c r="K26" s="335">
        <f t="shared" si="15"/>
        <v>0</v>
      </c>
      <c r="L26" s="335">
        <f t="shared" si="15"/>
        <v>139105</v>
      </c>
      <c r="M26" s="336">
        <f t="shared" si="15"/>
        <v>138940</v>
      </c>
      <c r="N26" s="415">
        <f>SUM(D26:M26)/'DATA - Awards Matrices'!$L$26</f>
        <v>587.21033093780966</v>
      </c>
      <c r="O26" s="415"/>
      <c r="P26" s="334">
        <f t="shared" ref="P26:Y26" si="16">SUM(P23:P25)</f>
        <v>0</v>
      </c>
      <c r="Q26" s="335">
        <f t="shared" si="16"/>
        <v>0</v>
      </c>
      <c r="R26" s="335">
        <f t="shared" si="16"/>
        <v>0</v>
      </c>
      <c r="S26" s="335">
        <f t="shared" si="16"/>
        <v>0</v>
      </c>
      <c r="T26" s="335">
        <f t="shared" si="16"/>
        <v>50452043</v>
      </c>
      <c r="U26" s="335">
        <f t="shared" si="16"/>
        <v>14951679</v>
      </c>
      <c r="V26" s="335">
        <f t="shared" si="16"/>
        <v>14629111</v>
      </c>
      <c r="W26" s="335">
        <f t="shared" si="16"/>
        <v>0</v>
      </c>
      <c r="X26" s="335">
        <f t="shared" si="16"/>
        <v>100000</v>
      </c>
      <c r="Y26" s="336">
        <f t="shared" si="16"/>
        <v>83364</v>
      </c>
      <c r="Z26" s="415">
        <f>SUM(P26:Y26)/'DATA - Awards Matrices'!$L$26</f>
        <v>590.56860368879336</v>
      </c>
      <c r="AA26" s="415"/>
      <c r="AB26" s="334">
        <f t="shared" ref="AB26:AK26" si="17">SUM(AB23:AB25)</f>
        <v>0</v>
      </c>
      <c r="AC26" s="335">
        <f t="shared" si="17"/>
        <v>0</v>
      </c>
      <c r="AD26" s="335">
        <f t="shared" si="17"/>
        <v>0</v>
      </c>
      <c r="AE26" s="335">
        <f t="shared" si="17"/>
        <v>0</v>
      </c>
      <c r="AF26" s="335">
        <f t="shared" si="17"/>
        <v>51273325</v>
      </c>
      <c r="AG26" s="335">
        <f t="shared" si="17"/>
        <v>14380197</v>
      </c>
      <c r="AH26" s="335">
        <f t="shared" si="17"/>
        <v>15161718</v>
      </c>
      <c r="AI26" s="335">
        <f t="shared" si="17"/>
        <v>0</v>
      </c>
      <c r="AJ26" s="335">
        <f t="shared" si="17"/>
        <v>127821</v>
      </c>
      <c r="AK26" s="336">
        <f t="shared" si="17"/>
        <v>111152</v>
      </c>
      <c r="AL26" s="415">
        <f>SUM(AB26:AK26)/'DATA - Awards Matrices'!$L$26</f>
        <v>596.73825467572397</v>
      </c>
      <c r="AM26" s="941"/>
      <c r="AN26" s="1020">
        <f t="shared" ref="AN26:AW26" si="18">SUM(AN23:AN25)</f>
        <v>0</v>
      </c>
      <c r="AO26" s="1021">
        <f t="shared" si="18"/>
        <v>0</v>
      </c>
      <c r="AP26" s="1021">
        <f t="shared" si="18"/>
        <v>0</v>
      </c>
      <c r="AQ26" s="1021">
        <f t="shared" si="18"/>
        <v>0</v>
      </c>
      <c r="AR26" s="1021">
        <f t="shared" si="18"/>
        <v>49212491</v>
      </c>
      <c r="AS26" s="1021">
        <f t="shared" si="18"/>
        <v>12953948</v>
      </c>
      <c r="AT26" s="1021">
        <f t="shared" si="18"/>
        <v>9540959</v>
      </c>
      <c r="AU26" s="1021">
        <f t="shared" si="18"/>
        <v>0</v>
      </c>
      <c r="AV26" s="1021">
        <f t="shared" si="18"/>
        <v>122568</v>
      </c>
      <c r="AW26" s="1022">
        <f t="shared" si="18"/>
        <v>83364</v>
      </c>
      <c r="AX26" s="1063">
        <f>SUM(AN26:AW26)/'DATA - Awards Matrices'!$L$26</f>
        <v>529.44114122876476</v>
      </c>
      <c r="AZ26" s="1045">
        <f t="shared" ref="AZ26:BI26" si="19">SUM(AZ23:AZ25)</f>
        <v>0</v>
      </c>
      <c r="BA26" s="1046">
        <f t="shared" si="19"/>
        <v>0</v>
      </c>
      <c r="BB26" s="1046">
        <f t="shared" si="19"/>
        <v>0</v>
      </c>
      <c r="BC26" s="1046">
        <f t="shared" si="19"/>
        <v>0</v>
      </c>
      <c r="BD26" s="1046">
        <f t="shared" si="19"/>
        <v>50703951</v>
      </c>
      <c r="BE26" s="1046">
        <f t="shared" si="19"/>
        <v>12999422</v>
      </c>
      <c r="BF26" s="1046">
        <f t="shared" si="19"/>
        <v>16989344</v>
      </c>
      <c r="BG26" s="1046">
        <f t="shared" si="19"/>
        <v>0</v>
      </c>
      <c r="BH26" s="1046">
        <f t="shared" si="19"/>
        <v>50389</v>
      </c>
      <c r="BI26" s="1047">
        <f t="shared" si="19"/>
        <v>0</v>
      </c>
      <c r="BJ26" s="1058">
        <f>SUM(AZ26:BI26)/'DATA - Awards Matrices'!$L$26</f>
        <v>594.44781915946771</v>
      </c>
    </row>
    <row r="27" spans="1:62" ht="44.25" customHeight="1" thickBot="1">
      <c r="A27" s="428"/>
      <c r="B27" s="429"/>
      <c r="C27" s="430"/>
      <c r="D27" s="431"/>
      <c r="E27" s="432"/>
      <c r="F27" s="432"/>
      <c r="G27" s="432"/>
      <c r="H27" s="432"/>
      <c r="I27" s="432"/>
      <c r="J27" s="432"/>
      <c r="K27" s="432"/>
      <c r="L27" s="432"/>
      <c r="M27" s="433"/>
      <c r="N27" s="434"/>
      <c r="O27" s="434"/>
      <c r="P27" s="431"/>
      <c r="Q27" s="432"/>
      <c r="R27" s="432"/>
      <c r="S27" s="432"/>
      <c r="T27" s="432"/>
      <c r="U27" s="432"/>
      <c r="V27" s="432"/>
      <c r="W27" s="432"/>
      <c r="X27" s="432"/>
      <c r="Y27" s="433"/>
      <c r="Z27" s="434"/>
      <c r="AA27" s="434"/>
      <c r="AB27" s="431"/>
      <c r="AC27" s="432"/>
      <c r="AD27" s="432"/>
      <c r="AE27" s="432"/>
      <c r="AF27" s="432"/>
      <c r="AG27" s="432"/>
      <c r="AH27" s="432"/>
      <c r="AI27" s="432"/>
      <c r="AJ27" s="432"/>
      <c r="AK27" s="433"/>
      <c r="AL27" s="434"/>
      <c r="AM27" s="1026"/>
      <c r="AN27" s="1023"/>
      <c r="AO27" s="1024"/>
      <c r="AP27" s="1024"/>
      <c r="AQ27" s="1024"/>
      <c r="AR27" s="1024"/>
      <c r="AS27" s="1024"/>
      <c r="AT27" s="1024"/>
      <c r="AU27" s="1024"/>
      <c r="AV27" s="1024"/>
      <c r="AW27" s="1025"/>
      <c r="AX27" s="1064"/>
      <c r="AZ27" s="1049"/>
      <c r="BA27" s="1050"/>
      <c r="BB27" s="1050"/>
      <c r="BC27" s="1050"/>
      <c r="BD27" s="1050"/>
      <c r="BE27" s="1050"/>
      <c r="BF27" s="1050"/>
      <c r="BG27" s="1050"/>
      <c r="BH27" s="1050"/>
      <c r="BI27" s="1051"/>
      <c r="BJ27" s="1059"/>
    </row>
    <row r="28" spans="1:62" ht="15" customHeight="1">
      <c r="A28" s="1487" t="s">
        <v>270</v>
      </c>
      <c r="B28" s="421" t="str">
        <f>'RAW DATA-Awards'!B13</f>
        <v>UNM</v>
      </c>
      <c r="C28" s="424" t="str">
        <f>'RAW DATA-Awards'!C13</f>
        <v>1</v>
      </c>
      <c r="D28" s="407">
        <f>'RAW DATA-STEMH'!D13</f>
        <v>0</v>
      </c>
      <c r="E28" s="408">
        <f>'RAW DATA-STEMH'!E13</f>
        <v>0</v>
      </c>
      <c r="F28" s="408">
        <f>'RAW DATA-STEMH'!F13</f>
        <v>0</v>
      </c>
      <c r="G28" s="408">
        <f>'RAW DATA-STEMH'!G13</f>
        <v>0</v>
      </c>
      <c r="H28" s="408">
        <f>'RAW DATA-STEMH'!H13</f>
        <v>132</v>
      </c>
      <c r="I28" s="408">
        <f>'RAW DATA-STEMH'!I13</f>
        <v>0</v>
      </c>
      <c r="J28" s="408">
        <f>'RAW DATA-STEMH'!J13</f>
        <v>0</v>
      </c>
      <c r="K28" s="408">
        <f>'RAW DATA-STEMH'!K13</f>
        <v>0</v>
      </c>
      <c r="L28" s="408">
        <f>'RAW DATA-STEMH'!L13</f>
        <v>0</v>
      </c>
      <c r="M28" s="409">
        <f>'RAW DATA-STEMH'!M13</f>
        <v>0</v>
      </c>
      <c r="N28" s="408"/>
      <c r="O28" s="408"/>
      <c r="P28" s="407">
        <f>'RAW DATA-STEMH'!N13</f>
        <v>0</v>
      </c>
      <c r="Q28" s="408">
        <f>'RAW DATA-STEMH'!O13</f>
        <v>0</v>
      </c>
      <c r="R28" s="408">
        <f>'RAW DATA-STEMH'!P13</f>
        <v>0</v>
      </c>
      <c r="S28" s="408">
        <f>'RAW DATA-STEMH'!Q13</f>
        <v>0</v>
      </c>
      <c r="T28" s="408">
        <f>'RAW DATA-STEMH'!R13</f>
        <v>153</v>
      </c>
      <c r="U28" s="408">
        <f>'RAW DATA-STEMH'!S13</f>
        <v>0</v>
      </c>
      <c r="V28" s="408">
        <f>'RAW DATA-STEMH'!T13</f>
        <v>0</v>
      </c>
      <c r="W28" s="408">
        <f>'RAW DATA-STEMH'!U13</f>
        <v>0</v>
      </c>
      <c r="X28" s="408">
        <f>'RAW DATA-STEMH'!V13</f>
        <v>0</v>
      </c>
      <c r="Y28" s="409">
        <f>'RAW DATA-STEMH'!W13</f>
        <v>0</v>
      </c>
      <c r="Z28" s="408"/>
      <c r="AA28" s="408"/>
      <c r="AB28" s="407">
        <f>'RAW DATA-STEMH'!X13</f>
        <v>0</v>
      </c>
      <c r="AC28" s="408">
        <f>'RAW DATA-STEMH'!Y13</f>
        <v>0</v>
      </c>
      <c r="AD28" s="408">
        <f>'RAW DATA-STEMH'!Z13</f>
        <v>0</v>
      </c>
      <c r="AE28" s="408">
        <f>'RAW DATA-STEMH'!AA13</f>
        <v>0</v>
      </c>
      <c r="AF28" s="408">
        <f>'RAW DATA-STEMH'!AB13</f>
        <v>183</v>
      </c>
      <c r="AG28" s="408">
        <f>'RAW DATA-STEMH'!AC13</f>
        <v>0</v>
      </c>
      <c r="AH28" s="408">
        <f>'RAW DATA-STEMH'!AD13</f>
        <v>0</v>
      </c>
      <c r="AI28" s="408">
        <f>'RAW DATA-STEMH'!AE13</f>
        <v>0</v>
      </c>
      <c r="AJ28" s="408">
        <f>'RAW DATA-STEMH'!AF13</f>
        <v>0</v>
      </c>
      <c r="AK28" s="409">
        <f>'RAW DATA-STEMH'!AG13</f>
        <v>0</v>
      </c>
      <c r="AL28" s="408"/>
      <c r="AM28" s="944"/>
      <c r="AN28" s="943">
        <f>'RAW DATA-STEMH'!AH13</f>
        <v>0</v>
      </c>
      <c r="AO28" s="944">
        <f>'RAW DATA-STEMH'!AI13</f>
        <v>0</v>
      </c>
      <c r="AP28" s="944">
        <f>'RAW DATA-STEMH'!AJ13</f>
        <v>0</v>
      </c>
      <c r="AQ28" s="944">
        <f>'RAW DATA-STEMH'!AK13</f>
        <v>0</v>
      </c>
      <c r="AR28" s="944">
        <f>'RAW DATA-STEMH'!AL13</f>
        <v>198</v>
      </c>
      <c r="AS28" s="944">
        <f>'RAW DATA-STEMH'!AM13</f>
        <v>0</v>
      </c>
      <c r="AT28" s="944">
        <f>'RAW DATA-STEMH'!AN13</f>
        <v>0</v>
      </c>
      <c r="AU28" s="944">
        <f>'RAW DATA-STEMH'!AO13</f>
        <v>0</v>
      </c>
      <c r="AV28" s="944">
        <f>'RAW DATA-STEMH'!AP13</f>
        <v>0</v>
      </c>
      <c r="AW28" s="945">
        <f>'RAW DATA-STEMH'!AQ13</f>
        <v>0</v>
      </c>
      <c r="AX28" s="1061"/>
      <c r="AZ28" s="1037">
        <f>'RAW DATA-STEMH'!AR13</f>
        <v>0</v>
      </c>
      <c r="BA28" s="1038">
        <f>'RAW DATA-STEMH'!AS13</f>
        <v>0</v>
      </c>
      <c r="BB28" s="1038">
        <f>'RAW DATA-STEMH'!AT13</f>
        <v>0</v>
      </c>
      <c r="BC28" s="1038">
        <f>'RAW DATA-STEMH'!AU13</f>
        <v>0</v>
      </c>
      <c r="BD28" s="1038">
        <f>'RAW DATA-STEMH'!AV13</f>
        <v>193</v>
      </c>
      <c r="BE28" s="1038">
        <f>'RAW DATA-STEMH'!AW13</f>
        <v>0</v>
      </c>
      <c r="BF28" s="1038">
        <f>'RAW DATA-STEMH'!AX13</f>
        <v>0</v>
      </c>
      <c r="BG28" s="1038">
        <f>'RAW DATA-STEMH'!AY13</f>
        <v>0</v>
      </c>
      <c r="BH28" s="1038">
        <f>'RAW DATA-STEMH'!AZ13</f>
        <v>0</v>
      </c>
      <c r="BI28" s="1039">
        <f>'RAW DATA-STEMH'!BA13</f>
        <v>0</v>
      </c>
      <c r="BJ28" s="1056"/>
    </row>
    <row r="29" spans="1:62">
      <c r="A29" s="1488"/>
      <c r="B29" s="422" t="str">
        <f>'RAW DATA-Awards'!B14</f>
        <v>UNM</v>
      </c>
      <c r="C29" s="425" t="str">
        <f>'RAW DATA-Awards'!C14</f>
        <v>2</v>
      </c>
      <c r="D29" s="330">
        <f>'RAW DATA-STEMH'!D14</f>
        <v>0</v>
      </c>
      <c r="E29" s="12">
        <f>'RAW DATA-STEMH'!E14</f>
        <v>0</v>
      </c>
      <c r="F29" s="12">
        <f>'RAW DATA-STEMH'!F14</f>
        <v>0</v>
      </c>
      <c r="G29" s="12">
        <f>'RAW DATA-STEMH'!G14</f>
        <v>0</v>
      </c>
      <c r="H29" s="12">
        <f>'RAW DATA-STEMH'!H14</f>
        <v>669</v>
      </c>
      <c r="I29" s="12">
        <f>'RAW DATA-STEMH'!I14</f>
        <v>332</v>
      </c>
      <c r="J29" s="12">
        <f>'RAW DATA-STEMH'!J14</f>
        <v>41</v>
      </c>
      <c r="K29" s="12">
        <f>'RAW DATA-STEMH'!K14</f>
        <v>139</v>
      </c>
      <c r="L29" s="12">
        <f>'RAW DATA-STEMH'!L14</f>
        <v>4</v>
      </c>
      <c r="M29" s="331">
        <f>'RAW DATA-STEMH'!M14</f>
        <v>2</v>
      </c>
      <c r="N29" s="12"/>
      <c r="O29" s="12"/>
      <c r="P29" s="330">
        <f>'RAW DATA-STEMH'!N14</f>
        <v>0</v>
      </c>
      <c r="Q29" s="12">
        <f>'RAW DATA-STEMH'!O14</f>
        <v>0</v>
      </c>
      <c r="R29" s="12">
        <f>'RAW DATA-STEMH'!P14</f>
        <v>0</v>
      </c>
      <c r="S29" s="12">
        <f>'RAW DATA-STEMH'!Q14</f>
        <v>0</v>
      </c>
      <c r="T29" s="12">
        <f>'RAW DATA-STEMH'!R14</f>
        <v>779</v>
      </c>
      <c r="U29" s="12">
        <f>'RAW DATA-STEMH'!S14</f>
        <v>286</v>
      </c>
      <c r="V29" s="12">
        <f>'RAW DATA-STEMH'!T14</f>
        <v>32</v>
      </c>
      <c r="W29" s="12">
        <f>'RAW DATA-STEMH'!U14</f>
        <v>118</v>
      </c>
      <c r="X29" s="12">
        <f>'RAW DATA-STEMH'!V14</f>
        <v>5</v>
      </c>
      <c r="Y29" s="331">
        <f>'RAW DATA-STEMH'!W14</f>
        <v>1</v>
      </c>
      <c r="Z29" s="12"/>
      <c r="AA29" s="12"/>
      <c r="AB29" s="330">
        <f>'RAW DATA-STEMH'!X14</f>
        <v>0</v>
      </c>
      <c r="AC29" s="12">
        <f>'RAW DATA-STEMH'!Y14</f>
        <v>0</v>
      </c>
      <c r="AD29" s="12">
        <f>'RAW DATA-STEMH'!Z14</f>
        <v>0</v>
      </c>
      <c r="AE29" s="12">
        <f>'RAW DATA-STEMH'!AA14</f>
        <v>0</v>
      </c>
      <c r="AF29" s="12">
        <f>'RAW DATA-STEMH'!AB14</f>
        <v>900</v>
      </c>
      <c r="AG29" s="12">
        <f>'RAW DATA-STEMH'!AC14</f>
        <v>330</v>
      </c>
      <c r="AH29" s="12">
        <f>'RAW DATA-STEMH'!AD14</f>
        <v>44</v>
      </c>
      <c r="AI29" s="12">
        <f>'RAW DATA-STEMH'!AE14</f>
        <v>110</v>
      </c>
      <c r="AJ29" s="12">
        <f>'RAW DATA-STEMH'!AF14</f>
        <v>4</v>
      </c>
      <c r="AK29" s="331">
        <f>'RAW DATA-STEMH'!AG14</f>
        <v>4</v>
      </c>
      <c r="AL29" s="12"/>
      <c r="AM29" s="938"/>
      <c r="AN29" s="937">
        <f>'RAW DATA-STEMH'!AH14</f>
        <v>0</v>
      </c>
      <c r="AO29" s="938">
        <f>'RAW DATA-STEMH'!AI14</f>
        <v>0</v>
      </c>
      <c r="AP29" s="938">
        <f>'RAW DATA-STEMH'!AJ14</f>
        <v>0</v>
      </c>
      <c r="AQ29" s="938">
        <f>'RAW DATA-STEMH'!AK14</f>
        <v>0</v>
      </c>
      <c r="AR29" s="938">
        <f>'RAW DATA-STEMH'!AL14</f>
        <v>858</v>
      </c>
      <c r="AS29" s="938">
        <f>'RAW DATA-STEMH'!AM14</f>
        <v>304</v>
      </c>
      <c r="AT29" s="938">
        <f>'RAW DATA-STEMH'!AN14</f>
        <v>32</v>
      </c>
      <c r="AU29" s="938">
        <f>'RAW DATA-STEMH'!AO14</f>
        <v>103</v>
      </c>
      <c r="AV29" s="938">
        <f>'RAW DATA-STEMH'!AP14</f>
        <v>4</v>
      </c>
      <c r="AW29" s="939">
        <f>'RAW DATA-STEMH'!AQ14</f>
        <v>6</v>
      </c>
      <c r="AX29" s="1062"/>
      <c r="AZ29" s="1040">
        <f>'RAW DATA-STEMH'!AR14</f>
        <v>0</v>
      </c>
      <c r="BA29" s="816">
        <f>'RAW DATA-STEMH'!AS14</f>
        <v>0</v>
      </c>
      <c r="BB29" s="816">
        <f>'RAW DATA-STEMH'!AT14</f>
        <v>0</v>
      </c>
      <c r="BC29" s="816">
        <f>'RAW DATA-STEMH'!AU14</f>
        <v>0</v>
      </c>
      <c r="BD29" s="816">
        <f>'RAW DATA-STEMH'!AV14</f>
        <v>954</v>
      </c>
      <c r="BE29" s="816">
        <f>'RAW DATA-STEMH'!AW14</f>
        <v>310</v>
      </c>
      <c r="BF29" s="816">
        <f>'RAW DATA-STEMH'!AX14</f>
        <v>40</v>
      </c>
      <c r="BG29" s="816">
        <f>'RAW DATA-STEMH'!AY14</f>
        <v>81</v>
      </c>
      <c r="BH29" s="816">
        <f>'RAW DATA-STEMH'!AZ14</f>
        <v>8</v>
      </c>
      <c r="BI29" s="1041">
        <f>'RAW DATA-STEMH'!BA14</f>
        <v>7</v>
      </c>
      <c r="BJ29" s="1057"/>
    </row>
    <row r="30" spans="1:62" ht="16" thickBot="1">
      <c r="A30" s="1488"/>
      <c r="B30" s="422" t="str">
        <f>'RAW DATA-Awards'!B15</f>
        <v>UNM</v>
      </c>
      <c r="C30" s="425" t="str">
        <f>'RAW DATA-Awards'!C15</f>
        <v>3</v>
      </c>
      <c r="D30" s="330">
        <f>'RAW DATA-STEMH'!D15</f>
        <v>0</v>
      </c>
      <c r="E30" s="12">
        <f>'RAW DATA-STEMH'!E15</f>
        <v>4</v>
      </c>
      <c r="F30" s="12">
        <f>'RAW DATA-STEMH'!F15</f>
        <v>0</v>
      </c>
      <c r="G30" s="12">
        <f>'RAW DATA-STEMH'!G15</f>
        <v>0</v>
      </c>
      <c r="H30" s="12">
        <f>'RAW DATA-STEMH'!H15</f>
        <v>344</v>
      </c>
      <c r="I30" s="12">
        <f>'RAW DATA-STEMH'!I15</f>
        <v>186</v>
      </c>
      <c r="J30" s="12">
        <f>'RAW DATA-STEMH'!J15</f>
        <v>68</v>
      </c>
      <c r="K30" s="12">
        <f>'RAW DATA-STEMH'!K15</f>
        <v>0</v>
      </c>
      <c r="L30" s="12">
        <f>'RAW DATA-STEMH'!L15</f>
        <v>0</v>
      </c>
      <c r="M30" s="331">
        <f>'RAW DATA-STEMH'!M15</f>
        <v>0</v>
      </c>
      <c r="N30" s="12"/>
      <c r="O30" s="12"/>
      <c r="P30" s="330">
        <f>'RAW DATA-STEMH'!N15</f>
        <v>0</v>
      </c>
      <c r="Q30" s="12">
        <f>'RAW DATA-STEMH'!O15</f>
        <v>4</v>
      </c>
      <c r="R30" s="12">
        <f>'RAW DATA-STEMH'!P15</f>
        <v>0</v>
      </c>
      <c r="S30" s="12">
        <f>'RAW DATA-STEMH'!Q15</f>
        <v>0</v>
      </c>
      <c r="T30" s="12">
        <f>'RAW DATA-STEMH'!R15</f>
        <v>351</v>
      </c>
      <c r="U30" s="12">
        <f>'RAW DATA-STEMH'!S15</f>
        <v>212</v>
      </c>
      <c r="V30" s="12">
        <f>'RAW DATA-STEMH'!T15</f>
        <v>68</v>
      </c>
      <c r="W30" s="12">
        <f>'RAW DATA-STEMH'!U15</f>
        <v>0</v>
      </c>
      <c r="X30" s="12">
        <f>'RAW DATA-STEMH'!V15</f>
        <v>0</v>
      </c>
      <c r="Y30" s="331">
        <f>'RAW DATA-STEMH'!W15</f>
        <v>0</v>
      </c>
      <c r="Z30" s="12"/>
      <c r="AA30" s="12"/>
      <c r="AB30" s="330">
        <f>'RAW DATA-STEMH'!X15</f>
        <v>0</v>
      </c>
      <c r="AC30" s="12">
        <f>'RAW DATA-STEMH'!Y15</f>
        <v>11</v>
      </c>
      <c r="AD30" s="12">
        <f>'RAW DATA-STEMH'!Z15</f>
        <v>0</v>
      </c>
      <c r="AE30" s="12">
        <f>'RAW DATA-STEMH'!AA15</f>
        <v>0</v>
      </c>
      <c r="AF30" s="12">
        <f>'RAW DATA-STEMH'!AB15</f>
        <v>354</v>
      </c>
      <c r="AG30" s="12">
        <f>'RAW DATA-STEMH'!AC15</f>
        <v>222</v>
      </c>
      <c r="AH30" s="12">
        <f>'RAW DATA-STEMH'!AD15</f>
        <v>68</v>
      </c>
      <c r="AI30" s="12">
        <f>'RAW DATA-STEMH'!AE15</f>
        <v>0</v>
      </c>
      <c r="AJ30" s="12">
        <f>'RAW DATA-STEMH'!AF15</f>
        <v>0</v>
      </c>
      <c r="AK30" s="331">
        <f>'RAW DATA-STEMH'!AG15</f>
        <v>0</v>
      </c>
      <c r="AL30" s="12"/>
      <c r="AM30" s="938"/>
      <c r="AN30" s="937">
        <f>'RAW DATA-STEMH'!AH15</f>
        <v>0</v>
      </c>
      <c r="AO30" s="938">
        <f>'RAW DATA-STEMH'!AI15</f>
        <v>5</v>
      </c>
      <c r="AP30" s="938">
        <f>'RAW DATA-STEMH'!AJ15</f>
        <v>0</v>
      </c>
      <c r="AQ30" s="938">
        <f>'RAW DATA-STEMH'!AK15</f>
        <v>0</v>
      </c>
      <c r="AR30" s="938">
        <f>'RAW DATA-STEMH'!AL15</f>
        <v>293</v>
      </c>
      <c r="AS30" s="938">
        <f>'RAW DATA-STEMH'!AM15</f>
        <v>184</v>
      </c>
      <c r="AT30" s="938">
        <f>'RAW DATA-STEMH'!AN15</f>
        <v>63</v>
      </c>
      <c r="AU30" s="938">
        <f>'RAW DATA-STEMH'!AO15</f>
        <v>0</v>
      </c>
      <c r="AV30" s="938">
        <f>'RAW DATA-STEMH'!AP15</f>
        <v>0</v>
      </c>
      <c r="AW30" s="939">
        <f>'RAW DATA-STEMH'!AQ15</f>
        <v>0</v>
      </c>
      <c r="AX30" s="1062"/>
      <c r="AZ30" s="1040">
        <f>'RAW DATA-STEMH'!AR15</f>
        <v>0</v>
      </c>
      <c r="BA30" s="816">
        <f>'RAW DATA-STEMH'!AS15</f>
        <v>5</v>
      </c>
      <c r="BB30" s="816">
        <f>'RAW DATA-STEMH'!AT15</f>
        <v>0</v>
      </c>
      <c r="BC30" s="816">
        <f>'RAW DATA-STEMH'!AU15</f>
        <v>0</v>
      </c>
      <c r="BD30" s="816">
        <f>'RAW DATA-STEMH'!AV15</f>
        <v>313</v>
      </c>
      <c r="BE30" s="816">
        <f>'RAW DATA-STEMH'!AW15</f>
        <v>163</v>
      </c>
      <c r="BF30" s="816">
        <f>'RAW DATA-STEMH'!AX15</f>
        <v>55</v>
      </c>
      <c r="BG30" s="816">
        <f>'RAW DATA-STEMH'!AY15</f>
        <v>0</v>
      </c>
      <c r="BH30" s="816">
        <f>'RAW DATA-STEMH'!AZ15</f>
        <v>0</v>
      </c>
      <c r="BI30" s="1041">
        <f>'RAW DATA-STEMH'!BA15</f>
        <v>0</v>
      </c>
      <c r="BJ30" s="1057"/>
    </row>
    <row r="31" spans="1:62">
      <c r="A31" s="456"/>
      <c r="B31" s="274"/>
      <c r="C31" s="424"/>
      <c r="D31" s="11">
        <f t="shared" ref="D31:M31" si="20">SUM(D28:D30)</f>
        <v>0</v>
      </c>
      <c r="E31" s="11">
        <f t="shared" si="20"/>
        <v>4</v>
      </c>
      <c r="F31" s="11">
        <f t="shared" si="20"/>
        <v>0</v>
      </c>
      <c r="G31" s="11">
        <f t="shared" si="20"/>
        <v>0</v>
      </c>
      <c r="H31" s="11">
        <f t="shared" si="20"/>
        <v>1145</v>
      </c>
      <c r="I31" s="11">
        <f t="shared" si="20"/>
        <v>518</v>
      </c>
      <c r="J31" s="11">
        <f t="shared" si="20"/>
        <v>109</v>
      </c>
      <c r="K31" s="11">
        <f t="shared" si="20"/>
        <v>139</v>
      </c>
      <c r="L31" s="11">
        <f t="shared" si="20"/>
        <v>4</v>
      </c>
      <c r="M31" s="333">
        <f t="shared" si="20"/>
        <v>2</v>
      </c>
      <c r="N31" s="12"/>
      <c r="O31" s="12"/>
      <c r="P31" s="332">
        <f t="shared" ref="P31:Y31" si="21">SUM(P28:P30)</f>
        <v>0</v>
      </c>
      <c r="Q31" s="11">
        <f t="shared" si="21"/>
        <v>4</v>
      </c>
      <c r="R31" s="11">
        <f t="shared" si="21"/>
        <v>0</v>
      </c>
      <c r="S31" s="11">
        <f t="shared" si="21"/>
        <v>0</v>
      </c>
      <c r="T31" s="11">
        <f t="shared" si="21"/>
        <v>1283</v>
      </c>
      <c r="U31" s="11">
        <f t="shared" si="21"/>
        <v>498</v>
      </c>
      <c r="V31" s="11">
        <f t="shared" si="21"/>
        <v>100</v>
      </c>
      <c r="W31" s="11">
        <f t="shared" si="21"/>
        <v>118</v>
      </c>
      <c r="X31" s="11">
        <f t="shared" si="21"/>
        <v>5</v>
      </c>
      <c r="Y31" s="333">
        <f t="shared" si="21"/>
        <v>1</v>
      </c>
      <c r="Z31" s="12"/>
      <c r="AA31" s="12"/>
      <c r="AB31" s="332">
        <f t="shared" ref="AB31:AK31" si="22">SUM(AB28:AB30)</f>
        <v>0</v>
      </c>
      <c r="AC31" s="11">
        <f t="shared" si="22"/>
        <v>11</v>
      </c>
      <c r="AD31" s="11">
        <f t="shared" si="22"/>
        <v>0</v>
      </c>
      <c r="AE31" s="11">
        <f t="shared" si="22"/>
        <v>0</v>
      </c>
      <c r="AF31" s="11">
        <f t="shared" si="22"/>
        <v>1437</v>
      </c>
      <c r="AG31" s="11">
        <f t="shared" si="22"/>
        <v>552</v>
      </c>
      <c r="AH31" s="11">
        <f t="shared" si="22"/>
        <v>112</v>
      </c>
      <c r="AI31" s="11">
        <f t="shared" si="22"/>
        <v>110</v>
      </c>
      <c r="AJ31" s="11">
        <f t="shared" si="22"/>
        <v>4</v>
      </c>
      <c r="AK31" s="333">
        <f t="shared" si="22"/>
        <v>4</v>
      </c>
      <c r="AL31" s="12"/>
      <c r="AM31" s="938"/>
      <c r="AN31" s="1017">
        <f t="shared" ref="AN31:AW31" si="23">SUM(AN28:AN30)</f>
        <v>0</v>
      </c>
      <c r="AO31" s="1018">
        <f t="shared" si="23"/>
        <v>5</v>
      </c>
      <c r="AP31" s="1018">
        <f t="shared" si="23"/>
        <v>0</v>
      </c>
      <c r="AQ31" s="1018">
        <f t="shared" si="23"/>
        <v>0</v>
      </c>
      <c r="AR31" s="1018">
        <f t="shared" si="23"/>
        <v>1349</v>
      </c>
      <c r="AS31" s="1018">
        <f t="shared" si="23"/>
        <v>488</v>
      </c>
      <c r="AT31" s="1018">
        <f t="shared" si="23"/>
        <v>95</v>
      </c>
      <c r="AU31" s="1018">
        <f t="shared" si="23"/>
        <v>103</v>
      </c>
      <c r="AV31" s="1018">
        <f t="shared" si="23"/>
        <v>4</v>
      </c>
      <c r="AW31" s="1019">
        <f t="shared" si="23"/>
        <v>6</v>
      </c>
      <c r="AX31" s="1062"/>
      <c r="AZ31" s="1042">
        <f t="shared" ref="AZ31:BI31" si="24">SUM(AZ28:AZ30)</f>
        <v>0</v>
      </c>
      <c r="BA31" s="1043">
        <f t="shared" si="24"/>
        <v>5</v>
      </c>
      <c r="BB31" s="1043">
        <f t="shared" si="24"/>
        <v>0</v>
      </c>
      <c r="BC31" s="1043">
        <f t="shared" si="24"/>
        <v>0</v>
      </c>
      <c r="BD31" s="1043">
        <f t="shared" si="24"/>
        <v>1460</v>
      </c>
      <c r="BE31" s="1043">
        <f t="shared" si="24"/>
        <v>473</v>
      </c>
      <c r="BF31" s="1043">
        <f t="shared" si="24"/>
        <v>95</v>
      </c>
      <c r="BG31" s="1043">
        <f t="shared" si="24"/>
        <v>81</v>
      </c>
      <c r="BH31" s="1043">
        <f t="shared" si="24"/>
        <v>8</v>
      </c>
      <c r="BI31" s="1044">
        <f t="shared" si="24"/>
        <v>7</v>
      </c>
      <c r="BJ31" s="1057"/>
    </row>
    <row r="32" spans="1:62" ht="16" thickBot="1">
      <c r="A32" s="457"/>
      <c r="B32" s="413"/>
      <c r="C32" s="426"/>
      <c r="D32" s="12"/>
      <c r="E32" s="12"/>
      <c r="F32" s="12"/>
      <c r="G32" s="12"/>
      <c r="H32" s="12"/>
      <c r="I32" s="12"/>
      <c r="J32" s="12"/>
      <c r="K32" s="12"/>
      <c r="L32" s="12"/>
      <c r="M32" s="331"/>
      <c r="N32" s="12"/>
      <c r="O32" s="12"/>
      <c r="P32" s="330"/>
      <c r="Q32" s="12"/>
      <c r="R32" s="12"/>
      <c r="S32" s="12"/>
      <c r="T32" s="12"/>
      <c r="U32" s="12"/>
      <c r="V32" s="12"/>
      <c r="W32" s="12"/>
      <c r="X32" s="12"/>
      <c r="Y32" s="331"/>
      <c r="Z32" s="12"/>
      <c r="AA32" s="12"/>
      <c r="AB32" s="330"/>
      <c r="AC32" s="12"/>
      <c r="AD32" s="12"/>
      <c r="AE32" s="12"/>
      <c r="AF32" s="12"/>
      <c r="AG32" s="12"/>
      <c r="AH32" s="12"/>
      <c r="AI32" s="12"/>
      <c r="AJ32" s="12"/>
      <c r="AK32" s="331"/>
      <c r="AL32" s="12"/>
      <c r="AM32" s="938"/>
      <c r="AN32" s="937"/>
      <c r="AO32" s="938"/>
      <c r="AP32" s="938"/>
      <c r="AQ32" s="938"/>
      <c r="AR32" s="938"/>
      <c r="AS32" s="938"/>
      <c r="AT32" s="938"/>
      <c r="AU32" s="938"/>
      <c r="AV32" s="938"/>
      <c r="AW32" s="939"/>
      <c r="AX32" s="1062"/>
      <c r="AZ32" s="1040"/>
      <c r="BA32" s="816"/>
      <c r="BB32" s="816"/>
      <c r="BC32" s="816"/>
      <c r="BD32" s="816"/>
      <c r="BE32" s="816"/>
      <c r="BF32" s="816"/>
      <c r="BG32" s="816"/>
      <c r="BH32" s="816"/>
      <c r="BI32" s="1041"/>
      <c r="BJ32" s="1057"/>
    </row>
    <row r="33" spans="1:62" ht="15" customHeight="1">
      <c r="A33" s="1488" t="s">
        <v>271</v>
      </c>
      <c r="B33" s="422" t="s">
        <v>39</v>
      </c>
      <c r="C33" s="425" t="s">
        <v>92</v>
      </c>
      <c r="D33" s="330">
        <f>D28*'DATA - Awards Matrices'!$B$24</f>
        <v>0</v>
      </c>
      <c r="E33" s="12">
        <f>E28*'DATA - Awards Matrices'!$C$24</f>
        <v>0</v>
      </c>
      <c r="F33" s="12">
        <f>F28*'DATA - Awards Matrices'!$D$24</f>
        <v>0</v>
      </c>
      <c r="G33" s="12">
        <f>G28*'DATA - Awards Matrices'!$E$24</f>
        <v>0</v>
      </c>
      <c r="H33" s="12">
        <f>H28*'DATA - Awards Matrices'!$F$24</f>
        <v>4356000</v>
      </c>
      <c r="I33" s="12">
        <f>I28*'DATA - Awards Matrices'!$G$24</f>
        <v>0</v>
      </c>
      <c r="J33" s="12">
        <f>J28*'DATA - Awards Matrices'!$H$24</f>
        <v>0</v>
      </c>
      <c r="K33" s="12">
        <f>K28*'DATA - Awards Matrices'!$I$24</f>
        <v>0</v>
      </c>
      <c r="L33" s="12">
        <f>L28*'DATA - Awards Matrices'!$J$24</f>
        <v>0</v>
      </c>
      <c r="M33" s="331">
        <f>M28*'DATA - Awards Matrices'!$K$24</f>
        <v>0</v>
      </c>
      <c r="N33" s="12"/>
      <c r="O33" s="12"/>
      <c r="P33" s="330">
        <f>P28*'DATA - Awards Matrices'!$B$24</f>
        <v>0</v>
      </c>
      <c r="Q33" s="12">
        <f>Q28*'DATA - Awards Matrices'!$C$24</f>
        <v>0</v>
      </c>
      <c r="R33" s="12">
        <f>R28*'DATA - Awards Matrices'!$D$24</f>
        <v>0</v>
      </c>
      <c r="S33" s="12">
        <f>S28*'DATA - Awards Matrices'!$E$24</f>
        <v>0</v>
      </c>
      <c r="T33" s="12">
        <f>T28*'DATA - Awards Matrices'!$F$24</f>
        <v>5049000</v>
      </c>
      <c r="U33" s="12">
        <f>U28*'DATA - Awards Matrices'!$G$24</f>
        <v>0</v>
      </c>
      <c r="V33" s="12">
        <f>V28*'DATA - Awards Matrices'!$H$24</f>
        <v>0</v>
      </c>
      <c r="W33" s="12">
        <f>W28*'DATA - Awards Matrices'!$I$24</f>
        <v>0</v>
      </c>
      <c r="X33" s="12">
        <f>X28*'DATA - Awards Matrices'!$J$24</f>
        <v>0</v>
      </c>
      <c r="Y33" s="331">
        <f>Y28*'DATA - Awards Matrices'!$K$24</f>
        <v>0</v>
      </c>
      <c r="Z33" s="12"/>
      <c r="AA33" s="12"/>
      <c r="AB33" s="330">
        <f>AB28*'DATA - Awards Matrices'!$B$24</f>
        <v>0</v>
      </c>
      <c r="AC33" s="12">
        <f>AC28*'DATA - Awards Matrices'!$C$24</f>
        <v>0</v>
      </c>
      <c r="AD33" s="12">
        <f>AD28*'DATA - Awards Matrices'!$D$24</f>
        <v>0</v>
      </c>
      <c r="AE33" s="12">
        <f>AE28*'DATA - Awards Matrices'!$E$24</f>
        <v>0</v>
      </c>
      <c r="AF33" s="12">
        <f>AF28*'DATA - Awards Matrices'!$F$24</f>
        <v>6039000</v>
      </c>
      <c r="AG33" s="12">
        <f>AG28*'DATA - Awards Matrices'!$G$24</f>
        <v>0</v>
      </c>
      <c r="AH33" s="12">
        <f>AH28*'DATA - Awards Matrices'!$H$24</f>
        <v>0</v>
      </c>
      <c r="AI33" s="12">
        <f>AI28*'DATA - Awards Matrices'!$I$24</f>
        <v>0</v>
      </c>
      <c r="AJ33" s="12">
        <f>AJ28*'DATA - Awards Matrices'!$J$24</f>
        <v>0</v>
      </c>
      <c r="AK33" s="331">
        <f>AK28*'DATA - Awards Matrices'!$K$24</f>
        <v>0</v>
      </c>
      <c r="AL33" s="12"/>
      <c r="AM33" s="938"/>
      <c r="AN33" s="937">
        <f>AN28*'DATA - Awards Matrices'!$B$24</f>
        <v>0</v>
      </c>
      <c r="AO33" s="938">
        <f>AO28*'DATA - Awards Matrices'!$C$24</f>
        <v>0</v>
      </c>
      <c r="AP33" s="938">
        <f>AP28*'DATA - Awards Matrices'!$D$24</f>
        <v>0</v>
      </c>
      <c r="AQ33" s="938">
        <f>AQ28*'DATA - Awards Matrices'!$E$24</f>
        <v>0</v>
      </c>
      <c r="AR33" s="938">
        <f>AR28*'DATA - Awards Matrices'!$F$24</f>
        <v>6534000</v>
      </c>
      <c r="AS33" s="938">
        <f>AS28*'DATA - Awards Matrices'!$G$24</f>
        <v>0</v>
      </c>
      <c r="AT33" s="938">
        <f>AT28*'DATA - Awards Matrices'!$H$24</f>
        <v>0</v>
      </c>
      <c r="AU33" s="938">
        <f>AU28*'DATA - Awards Matrices'!$I$24</f>
        <v>0</v>
      </c>
      <c r="AV33" s="938">
        <f>AV28*'DATA - Awards Matrices'!$J$24</f>
        <v>0</v>
      </c>
      <c r="AW33" s="939">
        <f>AW28*'DATA - Awards Matrices'!$K$24</f>
        <v>0</v>
      </c>
      <c r="AX33" s="1062"/>
      <c r="AZ33" s="1040">
        <f>AZ28*'DATA - Awards Matrices'!$B$43</f>
        <v>0</v>
      </c>
      <c r="BA33" s="816">
        <f>BA28*'DATA - Awards Matrices'!$C$43</f>
        <v>0</v>
      </c>
      <c r="BB33" s="816">
        <f>BB28*'DATA - Awards Matrices'!$D$43</f>
        <v>0</v>
      </c>
      <c r="BC33" s="816">
        <f>BC28*'DATA - Awards Matrices'!$E$43</f>
        <v>0</v>
      </c>
      <c r="BD33" s="816">
        <f>BD28*'DATA - Awards Matrices'!$F$43</f>
        <v>6369000</v>
      </c>
      <c r="BE33" s="816">
        <f>BE28*'DATA - Awards Matrices'!$G$43</f>
        <v>0</v>
      </c>
      <c r="BF33" s="816">
        <f>BF28*'DATA - Awards Matrices'!$H$43</f>
        <v>0</v>
      </c>
      <c r="BG33" s="816">
        <f>BG28*'DATA - Awards Matrices'!$I$43</f>
        <v>0</v>
      </c>
      <c r="BH33" s="816">
        <f>BH28*'DATA - Awards Matrices'!$J$43</f>
        <v>0</v>
      </c>
      <c r="BI33" s="1041">
        <f>BI28*'DATA - Awards Matrices'!$K$43</f>
        <v>0</v>
      </c>
      <c r="BJ33" s="1057"/>
    </row>
    <row r="34" spans="1:62">
      <c r="A34" s="1488"/>
      <c r="B34" s="422" t="s">
        <v>39</v>
      </c>
      <c r="C34" s="425" t="s">
        <v>91</v>
      </c>
      <c r="D34" s="330">
        <f>D29*'DATA - Awards Matrices'!$B$25</f>
        <v>0</v>
      </c>
      <c r="E34" s="12">
        <f>E29*'DATA - Awards Matrices'!$C$25</f>
        <v>0</v>
      </c>
      <c r="F34" s="12">
        <f>F29*'DATA - Awards Matrices'!$D$25</f>
        <v>0</v>
      </c>
      <c r="G34" s="12">
        <f>G29*'DATA - Awards Matrices'!$E$25</f>
        <v>0</v>
      </c>
      <c r="H34" s="12">
        <f>H29*'DATA - Awards Matrices'!$F$25</f>
        <v>31859787</v>
      </c>
      <c r="I34" s="12">
        <f>I29*'DATA - Awards Matrices'!$G$25</f>
        <v>15757052</v>
      </c>
      <c r="J34" s="12">
        <f>J29*'DATA - Awards Matrices'!$H$25</f>
        <v>6429128</v>
      </c>
      <c r="K34" s="12">
        <f>K29*'DATA - Awards Matrices'!$I$25</f>
        <v>21796312</v>
      </c>
      <c r="L34" s="12">
        <f>L29*'DATA - Awards Matrices'!$J$25</f>
        <v>45136</v>
      </c>
      <c r="M34" s="331">
        <f>M29*'DATA - Awards Matrices'!$K$25</f>
        <v>55576</v>
      </c>
      <c r="N34" s="12"/>
      <c r="O34" s="12"/>
      <c r="P34" s="330">
        <f>P29*'DATA - Awards Matrices'!$B$25</f>
        <v>0</v>
      </c>
      <c r="Q34" s="12">
        <f>Q29*'DATA - Awards Matrices'!$C$25</f>
        <v>0</v>
      </c>
      <c r="R34" s="12">
        <f>R29*'DATA - Awards Matrices'!$D$25</f>
        <v>0</v>
      </c>
      <c r="S34" s="12">
        <f>S29*'DATA - Awards Matrices'!$E$25</f>
        <v>0</v>
      </c>
      <c r="T34" s="12">
        <f>T29*'DATA - Awards Matrices'!$F$25</f>
        <v>37098317</v>
      </c>
      <c r="U34" s="12">
        <f>U29*'DATA - Awards Matrices'!$G$25</f>
        <v>13573846</v>
      </c>
      <c r="V34" s="12">
        <f>V29*'DATA - Awards Matrices'!$H$25</f>
        <v>5017856</v>
      </c>
      <c r="W34" s="12">
        <f>W29*'DATA - Awards Matrices'!$I$25</f>
        <v>18503344</v>
      </c>
      <c r="X34" s="12">
        <f>X29*'DATA - Awards Matrices'!$J$25</f>
        <v>56420</v>
      </c>
      <c r="Y34" s="331">
        <f>Y29*'DATA - Awards Matrices'!$K$25</f>
        <v>27788</v>
      </c>
      <c r="Z34" s="12"/>
      <c r="AA34" s="12"/>
      <c r="AB34" s="330">
        <f>AB29*'DATA - Awards Matrices'!$B$25</f>
        <v>0</v>
      </c>
      <c r="AC34" s="12">
        <f>AC29*'DATA - Awards Matrices'!$C$25</f>
        <v>0</v>
      </c>
      <c r="AD34" s="12">
        <f>AD29*'DATA - Awards Matrices'!$D$25</f>
        <v>0</v>
      </c>
      <c r="AE34" s="12">
        <f>AE29*'DATA - Awards Matrices'!$E$25</f>
        <v>0</v>
      </c>
      <c r="AF34" s="12">
        <f>AF29*'DATA - Awards Matrices'!$F$25</f>
        <v>42860700</v>
      </c>
      <c r="AG34" s="12">
        <f>AG29*'DATA - Awards Matrices'!$G$25</f>
        <v>15662130</v>
      </c>
      <c r="AH34" s="12">
        <f>AH29*'DATA - Awards Matrices'!$H$25</f>
        <v>6899552</v>
      </c>
      <c r="AI34" s="12">
        <f>AI29*'DATA - Awards Matrices'!$I$25</f>
        <v>17248880</v>
      </c>
      <c r="AJ34" s="12">
        <f>AJ29*'DATA - Awards Matrices'!$J$25</f>
        <v>45136</v>
      </c>
      <c r="AK34" s="331">
        <f>AK29*'DATA - Awards Matrices'!$K$25</f>
        <v>111152</v>
      </c>
      <c r="AL34" s="12"/>
      <c r="AM34" s="938"/>
      <c r="AN34" s="937">
        <f>AN29*'DATA - Awards Matrices'!$B$25</f>
        <v>0</v>
      </c>
      <c r="AO34" s="938">
        <f>AO29*'DATA - Awards Matrices'!$C$25</f>
        <v>0</v>
      </c>
      <c r="AP34" s="938">
        <f>AP29*'DATA - Awards Matrices'!$D$25</f>
        <v>0</v>
      </c>
      <c r="AQ34" s="938">
        <f>AQ29*'DATA - Awards Matrices'!$E$25</f>
        <v>0</v>
      </c>
      <c r="AR34" s="938">
        <f>AR29*'DATA - Awards Matrices'!$F$25</f>
        <v>40860534</v>
      </c>
      <c r="AS34" s="938">
        <f>AS29*'DATA - Awards Matrices'!$G$25</f>
        <v>14428144</v>
      </c>
      <c r="AT34" s="938">
        <f>AT29*'DATA - Awards Matrices'!$H$25</f>
        <v>5017856</v>
      </c>
      <c r="AU34" s="938">
        <f>AU29*'DATA - Awards Matrices'!$I$25</f>
        <v>16151224</v>
      </c>
      <c r="AV34" s="938">
        <f>AV29*'DATA - Awards Matrices'!$J$25</f>
        <v>45136</v>
      </c>
      <c r="AW34" s="939">
        <f>AW29*'DATA - Awards Matrices'!$K$25</f>
        <v>166728</v>
      </c>
      <c r="AX34" s="1062"/>
      <c r="AZ34" s="1040">
        <f>AZ29*'DATA - Awards Matrices'!$B$44</f>
        <v>0</v>
      </c>
      <c r="BA34" s="816">
        <f>BA29*'DATA - Awards Matrices'!$C$44</f>
        <v>0</v>
      </c>
      <c r="BB34" s="816">
        <f>BB29*'DATA - Awards Matrices'!$D$44</f>
        <v>0</v>
      </c>
      <c r="BC34" s="816">
        <f>BC29*'DATA - Awards Matrices'!$E$44</f>
        <v>0</v>
      </c>
      <c r="BD34" s="816">
        <f>BD29*'DATA - Awards Matrices'!$F$44</f>
        <v>45432342</v>
      </c>
      <c r="BE34" s="816">
        <f>BE29*'DATA - Awards Matrices'!$G$44</f>
        <v>14712910</v>
      </c>
      <c r="BF34" s="816">
        <f>BF29*'DATA - Awards Matrices'!$H$44</f>
        <v>6272320</v>
      </c>
      <c r="BG34" s="816">
        <f>BG29*'DATA - Awards Matrices'!$I$44</f>
        <v>12701448</v>
      </c>
      <c r="BH34" s="816">
        <f>BH29*'DATA - Awards Matrices'!$J$44</f>
        <v>90272</v>
      </c>
      <c r="BI34" s="1041">
        <f>BI29*'DATA - Awards Matrices'!$K$44</f>
        <v>194516</v>
      </c>
      <c r="BJ34" s="1057"/>
    </row>
    <row r="35" spans="1:62" ht="16" thickBot="1">
      <c r="A35" s="1489"/>
      <c r="B35" s="423" t="s">
        <v>39</v>
      </c>
      <c r="C35" s="426" t="s">
        <v>90</v>
      </c>
      <c r="D35" s="330">
        <f>D30*'DATA - Awards Matrices'!$B$26</f>
        <v>0</v>
      </c>
      <c r="E35" s="12">
        <f>E30*'DATA - Awards Matrices'!$C$26</f>
        <v>61416</v>
      </c>
      <c r="F35" s="12">
        <f>F30*'DATA - Awards Matrices'!$D$26</f>
        <v>0</v>
      </c>
      <c r="G35" s="12">
        <f>G30*'DATA - Awards Matrices'!$E$26</f>
        <v>0</v>
      </c>
      <c r="H35" s="12">
        <f>H30*'DATA - Awards Matrices'!$F$26</f>
        <v>24008448</v>
      </c>
      <c r="I35" s="12">
        <f>I30*'DATA - Awards Matrices'!$G$26</f>
        <v>12937230</v>
      </c>
      <c r="J35" s="12">
        <f>J30*'DATA - Awards Matrices'!$H$26</f>
        <v>15626740</v>
      </c>
      <c r="K35" s="12">
        <f>K30*'DATA - Awards Matrices'!$I$26</f>
        <v>0</v>
      </c>
      <c r="L35" s="12">
        <f>L30*'DATA - Awards Matrices'!$J$26</f>
        <v>0</v>
      </c>
      <c r="M35" s="331">
        <f>M30*'DATA - Awards Matrices'!$K$26</f>
        <v>0</v>
      </c>
      <c r="N35" s="12"/>
      <c r="O35" s="12"/>
      <c r="P35" s="330">
        <f>P30*'DATA - Awards Matrices'!$B$26</f>
        <v>0</v>
      </c>
      <c r="Q35" s="12">
        <f>Q30*'DATA - Awards Matrices'!$C$26</f>
        <v>61416</v>
      </c>
      <c r="R35" s="12">
        <f>R30*'DATA - Awards Matrices'!$D$26</f>
        <v>0</v>
      </c>
      <c r="S35" s="12">
        <f>S30*'DATA - Awards Matrices'!$E$26</f>
        <v>0</v>
      </c>
      <c r="T35" s="12">
        <f>T30*'DATA - Awards Matrices'!$F$26</f>
        <v>24496992</v>
      </c>
      <c r="U35" s="12">
        <f>U30*'DATA - Awards Matrices'!$G$26</f>
        <v>14745660</v>
      </c>
      <c r="V35" s="12">
        <f>V30*'DATA - Awards Matrices'!$H$26</f>
        <v>15626740</v>
      </c>
      <c r="W35" s="12">
        <f>W30*'DATA - Awards Matrices'!$I$26</f>
        <v>0</v>
      </c>
      <c r="X35" s="12">
        <f>X30*'DATA - Awards Matrices'!$J$26</f>
        <v>0</v>
      </c>
      <c r="Y35" s="331">
        <f>Y30*'DATA - Awards Matrices'!$K$26</f>
        <v>0</v>
      </c>
      <c r="Z35" s="12"/>
      <c r="AA35" s="12"/>
      <c r="AB35" s="330">
        <f>AB30*'DATA - Awards Matrices'!$B$26</f>
        <v>0</v>
      </c>
      <c r="AC35" s="12">
        <f>AC30*'DATA - Awards Matrices'!$C$26</f>
        <v>168894</v>
      </c>
      <c r="AD35" s="12">
        <f>AD30*'DATA - Awards Matrices'!$D$26</f>
        <v>0</v>
      </c>
      <c r="AE35" s="12">
        <f>AE30*'DATA - Awards Matrices'!$E$26</f>
        <v>0</v>
      </c>
      <c r="AF35" s="12">
        <f>AF30*'DATA - Awards Matrices'!$F$26</f>
        <v>24706368</v>
      </c>
      <c r="AG35" s="12">
        <f>AG30*'DATA - Awards Matrices'!$G$26</f>
        <v>15441210</v>
      </c>
      <c r="AH35" s="12">
        <f>AH30*'DATA - Awards Matrices'!$H$26</f>
        <v>15626740</v>
      </c>
      <c r="AI35" s="12">
        <f>AI30*'DATA - Awards Matrices'!$I$26</f>
        <v>0</v>
      </c>
      <c r="AJ35" s="12">
        <f>AJ30*'DATA - Awards Matrices'!$J$26</f>
        <v>0</v>
      </c>
      <c r="AK35" s="331">
        <f>AK30*'DATA - Awards Matrices'!$K$26</f>
        <v>0</v>
      </c>
      <c r="AL35" s="12"/>
      <c r="AM35" s="938"/>
      <c r="AN35" s="937">
        <f>AN30*'DATA - Awards Matrices'!$B$26</f>
        <v>0</v>
      </c>
      <c r="AO35" s="938">
        <f>AO30*'DATA - Awards Matrices'!$C$26</f>
        <v>76770</v>
      </c>
      <c r="AP35" s="938">
        <f>AP30*'DATA - Awards Matrices'!$D$26</f>
        <v>0</v>
      </c>
      <c r="AQ35" s="938">
        <f>AQ30*'DATA - Awards Matrices'!$E$26</f>
        <v>0</v>
      </c>
      <c r="AR35" s="938">
        <f>AR30*'DATA - Awards Matrices'!$F$26</f>
        <v>20449056</v>
      </c>
      <c r="AS35" s="938">
        <f>AS30*'DATA - Awards Matrices'!$G$26</f>
        <v>12798120</v>
      </c>
      <c r="AT35" s="938">
        <f>AT30*'DATA - Awards Matrices'!$H$26</f>
        <v>14477715</v>
      </c>
      <c r="AU35" s="938">
        <f>AU30*'DATA - Awards Matrices'!$I$26</f>
        <v>0</v>
      </c>
      <c r="AV35" s="938">
        <f>AV30*'DATA - Awards Matrices'!$J$26</f>
        <v>0</v>
      </c>
      <c r="AW35" s="939">
        <f>AW30*'DATA - Awards Matrices'!$K$26</f>
        <v>0</v>
      </c>
      <c r="AX35" s="1062"/>
      <c r="AZ35" s="1040">
        <f>AZ30*'DATA - Awards Matrices'!$B$45</f>
        <v>0</v>
      </c>
      <c r="BA35" s="816">
        <f>BA30*'DATA - Awards Matrices'!$C$45</f>
        <v>76770</v>
      </c>
      <c r="BB35" s="816">
        <f>BB30*'DATA - Awards Matrices'!$D$45</f>
        <v>0</v>
      </c>
      <c r="BC35" s="816">
        <f>BC30*'DATA - Awards Matrices'!$E$45</f>
        <v>0</v>
      </c>
      <c r="BD35" s="816">
        <f>BD30*'DATA - Awards Matrices'!$F$45</f>
        <v>21844896</v>
      </c>
      <c r="BE35" s="816">
        <f>BE30*'DATA - Awards Matrices'!$G$45</f>
        <v>11337465</v>
      </c>
      <c r="BF35" s="816">
        <f>BF30*'DATA - Awards Matrices'!$H$45</f>
        <v>12639275</v>
      </c>
      <c r="BG35" s="816">
        <f>BG30*'DATA - Awards Matrices'!$I$45</f>
        <v>0</v>
      </c>
      <c r="BH35" s="816">
        <f>BH30*'DATA - Awards Matrices'!$J$45</f>
        <v>0</v>
      </c>
      <c r="BI35" s="1041">
        <f>BI30*'DATA - Awards Matrices'!$K$45</f>
        <v>0</v>
      </c>
      <c r="BJ35" s="1057"/>
    </row>
    <row r="36" spans="1:62" ht="33" thickBot="1">
      <c r="A36" s="455" t="s">
        <v>272</v>
      </c>
      <c r="B36" s="423" t="str">
        <f>B30</f>
        <v>UNM</v>
      </c>
      <c r="C36" s="414"/>
      <c r="D36" s="334">
        <f t="shared" ref="D36:M36" si="25">SUM(D33:D35)</f>
        <v>0</v>
      </c>
      <c r="E36" s="335">
        <f t="shared" si="25"/>
        <v>61416</v>
      </c>
      <c r="F36" s="335">
        <f t="shared" si="25"/>
        <v>0</v>
      </c>
      <c r="G36" s="335">
        <f t="shared" si="25"/>
        <v>0</v>
      </c>
      <c r="H36" s="335">
        <f t="shared" si="25"/>
        <v>60224235</v>
      </c>
      <c r="I36" s="335">
        <f t="shared" si="25"/>
        <v>28694282</v>
      </c>
      <c r="J36" s="335">
        <f t="shared" si="25"/>
        <v>22055868</v>
      </c>
      <c r="K36" s="335">
        <f t="shared" si="25"/>
        <v>21796312</v>
      </c>
      <c r="L36" s="335">
        <f t="shared" si="25"/>
        <v>45136</v>
      </c>
      <c r="M36" s="336">
        <f t="shared" si="25"/>
        <v>55576</v>
      </c>
      <c r="N36" s="415">
        <f>SUM(D36:M36)/'DATA - Awards Matrices'!$L$26</f>
        <v>978.67956573230117</v>
      </c>
      <c r="O36" s="415"/>
      <c r="P36" s="334">
        <f t="shared" ref="P36:Y36" si="26">SUM(P33:P35)</f>
        <v>0</v>
      </c>
      <c r="Q36" s="335">
        <f t="shared" si="26"/>
        <v>61416</v>
      </c>
      <c r="R36" s="335">
        <f t="shared" si="26"/>
        <v>0</v>
      </c>
      <c r="S36" s="335">
        <f t="shared" si="26"/>
        <v>0</v>
      </c>
      <c r="T36" s="335">
        <f t="shared" si="26"/>
        <v>66644309</v>
      </c>
      <c r="U36" s="335">
        <f t="shared" si="26"/>
        <v>28319506</v>
      </c>
      <c r="V36" s="335">
        <f t="shared" si="26"/>
        <v>20644596</v>
      </c>
      <c r="W36" s="335">
        <f t="shared" si="26"/>
        <v>18503344</v>
      </c>
      <c r="X36" s="335">
        <f t="shared" si="26"/>
        <v>56420</v>
      </c>
      <c r="Y36" s="336">
        <f t="shared" si="26"/>
        <v>27788</v>
      </c>
      <c r="Z36" s="415">
        <f>SUM(P36:Y36)/'DATA - Awards Matrices'!$L$26</f>
        <v>988.43121235162926</v>
      </c>
      <c r="AA36" s="415"/>
      <c r="AB36" s="334">
        <f t="shared" ref="AB36:AK36" si="27">SUM(AB33:AB35)</f>
        <v>0</v>
      </c>
      <c r="AC36" s="335">
        <f t="shared" si="27"/>
        <v>168894</v>
      </c>
      <c r="AD36" s="335">
        <f t="shared" si="27"/>
        <v>0</v>
      </c>
      <c r="AE36" s="335">
        <f t="shared" si="27"/>
        <v>0</v>
      </c>
      <c r="AF36" s="335">
        <f t="shared" si="27"/>
        <v>73606068</v>
      </c>
      <c r="AG36" s="335">
        <f t="shared" si="27"/>
        <v>31103340</v>
      </c>
      <c r="AH36" s="335">
        <f t="shared" si="27"/>
        <v>22526292</v>
      </c>
      <c r="AI36" s="335">
        <f t="shared" si="27"/>
        <v>17248880</v>
      </c>
      <c r="AJ36" s="335">
        <f t="shared" si="27"/>
        <v>45136</v>
      </c>
      <c r="AK36" s="336">
        <f t="shared" si="27"/>
        <v>111152</v>
      </c>
      <c r="AL36" s="415">
        <f>SUM(AB36:AK36)/'DATA - Awards Matrices'!$L$26</f>
        <v>1066.1200872542797</v>
      </c>
      <c r="AM36" s="941"/>
      <c r="AN36" s="1020">
        <f t="shared" ref="AN36:AW36" si="28">SUM(AN33:AN35)</f>
        <v>0</v>
      </c>
      <c r="AO36" s="1021">
        <f t="shared" si="28"/>
        <v>76770</v>
      </c>
      <c r="AP36" s="1021">
        <f t="shared" si="28"/>
        <v>0</v>
      </c>
      <c r="AQ36" s="1021">
        <f t="shared" si="28"/>
        <v>0</v>
      </c>
      <c r="AR36" s="1021">
        <f t="shared" si="28"/>
        <v>67843590</v>
      </c>
      <c r="AS36" s="1021">
        <f t="shared" si="28"/>
        <v>27226264</v>
      </c>
      <c r="AT36" s="1021">
        <f t="shared" si="28"/>
        <v>19495571</v>
      </c>
      <c r="AU36" s="1021">
        <f t="shared" si="28"/>
        <v>16151224</v>
      </c>
      <c r="AV36" s="1021">
        <f t="shared" si="28"/>
        <v>45136</v>
      </c>
      <c r="AW36" s="1022">
        <f t="shared" si="28"/>
        <v>166728</v>
      </c>
      <c r="AX36" s="1063">
        <f>SUM(AN36:AW36)/'DATA - Awards Matrices'!$L$26</f>
        <v>964.48859395771672</v>
      </c>
      <c r="AZ36" s="1045">
        <f t="shared" ref="AZ36:BI36" si="29">SUM(AZ33:AZ35)</f>
        <v>0</v>
      </c>
      <c r="BA36" s="1046">
        <f t="shared" si="29"/>
        <v>76770</v>
      </c>
      <c r="BB36" s="1046">
        <f t="shared" si="29"/>
        <v>0</v>
      </c>
      <c r="BC36" s="1046">
        <f t="shared" si="29"/>
        <v>0</v>
      </c>
      <c r="BD36" s="1046">
        <f t="shared" si="29"/>
        <v>73646238</v>
      </c>
      <c r="BE36" s="1046">
        <f t="shared" si="29"/>
        <v>26050375</v>
      </c>
      <c r="BF36" s="1046">
        <f t="shared" si="29"/>
        <v>18911595</v>
      </c>
      <c r="BG36" s="1046">
        <f t="shared" si="29"/>
        <v>12701448</v>
      </c>
      <c r="BH36" s="1046">
        <f t="shared" si="29"/>
        <v>90272</v>
      </c>
      <c r="BI36" s="1047">
        <f t="shared" si="29"/>
        <v>194516</v>
      </c>
      <c r="BJ36" s="1058">
        <f>SUM(AZ36:BI36)/'DATA - Awards Matrices'!$L$26</f>
        <v>969.39131878800367</v>
      </c>
    </row>
    <row r="37" spans="1:62" ht="57.75" customHeight="1" thickBot="1">
      <c r="A37" s="428"/>
      <c r="B37" s="429"/>
      <c r="C37" s="430"/>
      <c r="D37" s="431"/>
      <c r="E37" s="432"/>
      <c r="F37" s="432"/>
      <c r="G37" s="432"/>
      <c r="H37" s="432"/>
      <c r="I37" s="432"/>
      <c r="J37" s="432"/>
      <c r="K37" s="432"/>
      <c r="L37" s="432"/>
      <c r="M37" s="433"/>
      <c r="N37" s="434"/>
      <c r="O37" s="434"/>
      <c r="P37" s="431"/>
      <c r="Q37" s="432"/>
      <c r="R37" s="432"/>
      <c r="S37" s="432"/>
      <c r="T37" s="432"/>
      <c r="U37" s="432"/>
      <c r="V37" s="432"/>
      <c r="W37" s="432"/>
      <c r="X37" s="432"/>
      <c r="Y37" s="433"/>
      <c r="Z37" s="434"/>
      <c r="AA37" s="434"/>
      <c r="AB37" s="431"/>
      <c r="AC37" s="432"/>
      <c r="AD37" s="432"/>
      <c r="AE37" s="432"/>
      <c r="AF37" s="432"/>
      <c r="AG37" s="432"/>
      <c r="AH37" s="432"/>
      <c r="AI37" s="432"/>
      <c r="AJ37" s="432"/>
      <c r="AK37" s="433"/>
      <c r="AL37" s="434"/>
      <c r="AM37" s="1026"/>
      <c r="AN37" s="1023"/>
      <c r="AO37" s="1024"/>
      <c r="AP37" s="1024"/>
      <c r="AQ37" s="1024"/>
      <c r="AR37" s="1024"/>
      <c r="AS37" s="1024"/>
      <c r="AT37" s="1024"/>
      <c r="AU37" s="1024"/>
      <c r="AV37" s="1024"/>
      <c r="AW37" s="1025"/>
      <c r="AX37" s="1064"/>
      <c r="AZ37" s="1049"/>
      <c r="BA37" s="1050"/>
      <c r="BB37" s="1050"/>
      <c r="BC37" s="1050"/>
      <c r="BD37" s="1050"/>
      <c r="BE37" s="1050"/>
      <c r="BF37" s="1050"/>
      <c r="BG37" s="1050"/>
      <c r="BH37" s="1050"/>
      <c r="BI37" s="1051"/>
      <c r="BJ37" s="1059"/>
    </row>
    <row r="38" spans="1:62" ht="15" customHeight="1">
      <c r="A38" s="1487" t="s">
        <v>270</v>
      </c>
      <c r="B38" s="421" t="str">
        <f>'RAW DATA-Awards'!B16</f>
        <v>ENMU</v>
      </c>
      <c r="C38" s="329" t="str">
        <f>'RAW DATA-Awards'!C16</f>
        <v>1</v>
      </c>
      <c r="D38" s="407">
        <f>'RAW DATA-STEMH'!D16</f>
        <v>0</v>
      </c>
      <c r="E38" s="408">
        <f>'RAW DATA-STEMH'!E16</f>
        <v>0</v>
      </c>
      <c r="F38" s="408">
        <f>'RAW DATA-STEMH'!F16</f>
        <v>0</v>
      </c>
      <c r="G38" s="408">
        <f>'RAW DATA-STEMH'!G16</f>
        <v>0</v>
      </c>
      <c r="H38" s="408">
        <f>'RAW DATA-STEMH'!H16</f>
        <v>11</v>
      </c>
      <c r="I38" s="408">
        <f>'RAW DATA-STEMH'!I16</f>
        <v>0</v>
      </c>
      <c r="J38" s="408">
        <f>'RAW DATA-STEMH'!J16</f>
        <v>0</v>
      </c>
      <c r="K38" s="408">
        <f>'RAW DATA-STEMH'!K16</f>
        <v>0</v>
      </c>
      <c r="L38" s="408">
        <f>'RAW DATA-STEMH'!L16</f>
        <v>0</v>
      </c>
      <c r="M38" s="409">
        <f>'RAW DATA-STEMH'!M16</f>
        <v>0</v>
      </c>
      <c r="N38" s="408"/>
      <c r="O38" s="408"/>
      <c r="P38" s="407">
        <f>'RAW DATA-STEMH'!N16</f>
        <v>0</v>
      </c>
      <c r="Q38" s="408">
        <f>'RAW DATA-STEMH'!O16</f>
        <v>0</v>
      </c>
      <c r="R38" s="408">
        <f>'RAW DATA-STEMH'!P16</f>
        <v>0</v>
      </c>
      <c r="S38" s="408">
        <f>'RAW DATA-STEMH'!Q16</f>
        <v>1</v>
      </c>
      <c r="T38" s="408">
        <f>'RAW DATA-STEMH'!R16</f>
        <v>11</v>
      </c>
      <c r="U38" s="408">
        <f>'RAW DATA-STEMH'!S16</f>
        <v>0</v>
      </c>
      <c r="V38" s="408">
        <f>'RAW DATA-STEMH'!T16</f>
        <v>0</v>
      </c>
      <c r="W38" s="408">
        <f>'RAW DATA-STEMH'!U16</f>
        <v>0</v>
      </c>
      <c r="X38" s="408">
        <f>'RAW DATA-STEMH'!V16</f>
        <v>0</v>
      </c>
      <c r="Y38" s="409">
        <f>'RAW DATA-STEMH'!W16</f>
        <v>0</v>
      </c>
      <c r="Z38" s="408"/>
      <c r="AA38" s="408"/>
      <c r="AB38" s="407">
        <f>'RAW DATA-STEMH'!X16</f>
        <v>0</v>
      </c>
      <c r="AC38" s="408">
        <f>'RAW DATA-STEMH'!Y16</f>
        <v>0</v>
      </c>
      <c r="AD38" s="408">
        <f>'RAW DATA-STEMH'!Z16</f>
        <v>0</v>
      </c>
      <c r="AE38" s="408">
        <f>'RAW DATA-STEMH'!AA16</f>
        <v>0</v>
      </c>
      <c r="AF38" s="408">
        <f>'RAW DATA-STEMH'!AB16</f>
        <v>8</v>
      </c>
      <c r="AG38" s="408">
        <f>'RAW DATA-STEMH'!AC16</f>
        <v>0</v>
      </c>
      <c r="AH38" s="408">
        <f>'RAW DATA-STEMH'!AD16</f>
        <v>0</v>
      </c>
      <c r="AI38" s="408">
        <f>'RAW DATA-STEMH'!AE16</f>
        <v>0</v>
      </c>
      <c r="AJ38" s="408">
        <f>'RAW DATA-STEMH'!AF16</f>
        <v>0</v>
      </c>
      <c r="AK38" s="409">
        <f>'RAW DATA-STEMH'!AG16</f>
        <v>0</v>
      </c>
      <c r="AL38" s="408"/>
      <c r="AM38" s="944"/>
      <c r="AN38" s="943">
        <f>'RAW DATA-STEMH'!AH16</f>
        <v>0</v>
      </c>
      <c r="AO38" s="944">
        <f>'RAW DATA-STEMH'!AI16</f>
        <v>0</v>
      </c>
      <c r="AP38" s="944">
        <f>'RAW DATA-STEMH'!AJ16</f>
        <v>0</v>
      </c>
      <c r="AQ38" s="944">
        <f>'RAW DATA-STEMH'!AK16</f>
        <v>1</v>
      </c>
      <c r="AR38" s="944">
        <f>'RAW DATA-STEMH'!AL16</f>
        <v>10</v>
      </c>
      <c r="AS38" s="944">
        <f>'RAW DATA-STEMH'!AM16</f>
        <v>0</v>
      </c>
      <c r="AT38" s="944">
        <f>'RAW DATA-STEMH'!AN16</f>
        <v>0</v>
      </c>
      <c r="AU38" s="944">
        <f>'RAW DATA-STEMH'!AO16</f>
        <v>0</v>
      </c>
      <c r="AV38" s="944">
        <f>'RAW DATA-STEMH'!AP16</f>
        <v>0</v>
      </c>
      <c r="AW38" s="945">
        <f>'RAW DATA-STEMH'!AQ16</f>
        <v>0</v>
      </c>
      <c r="AX38" s="1061"/>
      <c r="AZ38" s="1037">
        <f>'RAW DATA-STEMH'!AR16</f>
        <v>0</v>
      </c>
      <c r="BA38" s="1038">
        <f>'RAW DATA-STEMH'!AS16</f>
        <v>0</v>
      </c>
      <c r="BB38" s="1038">
        <f>'RAW DATA-STEMH'!AT16</f>
        <v>0</v>
      </c>
      <c r="BC38" s="1038">
        <f>'RAW DATA-STEMH'!AU16</f>
        <v>0</v>
      </c>
      <c r="BD38" s="1038">
        <f>'RAW DATA-STEMH'!AV16</f>
        <v>13</v>
      </c>
      <c r="BE38" s="1038">
        <f>'RAW DATA-STEMH'!AW16</f>
        <v>0</v>
      </c>
      <c r="BF38" s="1038">
        <f>'RAW DATA-STEMH'!AX16</f>
        <v>0</v>
      </c>
      <c r="BG38" s="1038">
        <f>'RAW DATA-STEMH'!AY16</f>
        <v>0</v>
      </c>
      <c r="BH38" s="1038">
        <f>'RAW DATA-STEMH'!AZ16</f>
        <v>0</v>
      </c>
      <c r="BI38" s="1039">
        <f>'RAW DATA-STEMH'!BA16</f>
        <v>0</v>
      </c>
      <c r="BJ38" s="1056"/>
    </row>
    <row r="39" spans="1:62">
      <c r="A39" s="1488"/>
      <c r="B39" s="422" t="str">
        <f>'RAW DATA-Awards'!B17</f>
        <v>ENMU</v>
      </c>
      <c r="C39" s="411" t="str">
        <f>'RAW DATA-Awards'!C17</f>
        <v>2</v>
      </c>
      <c r="D39" s="330">
        <f>'RAW DATA-STEMH'!D17</f>
        <v>0</v>
      </c>
      <c r="E39" s="12">
        <f>'RAW DATA-STEMH'!E17</f>
        <v>0</v>
      </c>
      <c r="F39" s="12">
        <f>'RAW DATA-STEMH'!F17</f>
        <v>0</v>
      </c>
      <c r="G39" s="12">
        <f>'RAW DATA-STEMH'!G17</f>
        <v>0</v>
      </c>
      <c r="H39" s="12">
        <f>'RAW DATA-STEMH'!H17</f>
        <v>194</v>
      </c>
      <c r="I39" s="12">
        <f>'RAW DATA-STEMH'!I17</f>
        <v>68</v>
      </c>
      <c r="J39" s="12">
        <f>'RAW DATA-STEMH'!J17</f>
        <v>0</v>
      </c>
      <c r="K39" s="12">
        <f>'RAW DATA-STEMH'!K17</f>
        <v>0</v>
      </c>
      <c r="L39" s="12">
        <f>'RAW DATA-STEMH'!L17</f>
        <v>0</v>
      </c>
      <c r="M39" s="331">
        <f>'RAW DATA-STEMH'!M17</f>
        <v>0</v>
      </c>
      <c r="N39" s="12"/>
      <c r="O39" s="12"/>
      <c r="P39" s="330">
        <f>'RAW DATA-STEMH'!N17</f>
        <v>0</v>
      </c>
      <c r="Q39" s="12">
        <f>'RAW DATA-STEMH'!O17</f>
        <v>0</v>
      </c>
      <c r="R39" s="12">
        <f>'RAW DATA-STEMH'!P17</f>
        <v>0</v>
      </c>
      <c r="S39" s="12">
        <f>'RAW DATA-STEMH'!Q17</f>
        <v>0</v>
      </c>
      <c r="T39" s="12">
        <f>'RAW DATA-STEMH'!R17</f>
        <v>214</v>
      </c>
      <c r="U39" s="12">
        <f>'RAW DATA-STEMH'!S17</f>
        <v>59</v>
      </c>
      <c r="V39" s="12">
        <f>'RAW DATA-STEMH'!T17</f>
        <v>0</v>
      </c>
      <c r="W39" s="12">
        <f>'RAW DATA-STEMH'!U17</f>
        <v>0</v>
      </c>
      <c r="X39" s="12">
        <f>'RAW DATA-STEMH'!V17</f>
        <v>0</v>
      </c>
      <c r="Y39" s="331">
        <f>'RAW DATA-STEMH'!W17</f>
        <v>0</v>
      </c>
      <c r="Z39" s="12"/>
      <c r="AA39" s="12"/>
      <c r="AB39" s="330">
        <f>'RAW DATA-STEMH'!X17</f>
        <v>0</v>
      </c>
      <c r="AC39" s="12">
        <f>'RAW DATA-STEMH'!Y17</f>
        <v>0</v>
      </c>
      <c r="AD39" s="12">
        <f>'RAW DATA-STEMH'!Z17</f>
        <v>0</v>
      </c>
      <c r="AE39" s="12">
        <f>'RAW DATA-STEMH'!AA17</f>
        <v>0</v>
      </c>
      <c r="AF39" s="12">
        <f>'RAW DATA-STEMH'!AB17</f>
        <v>206</v>
      </c>
      <c r="AG39" s="12">
        <f>'RAW DATA-STEMH'!AC17</f>
        <v>78</v>
      </c>
      <c r="AH39" s="12">
        <f>'RAW DATA-STEMH'!AD17</f>
        <v>0</v>
      </c>
      <c r="AI39" s="12">
        <f>'RAW DATA-STEMH'!AE17</f>
        <v>0</v>
      </c>
      <c r="AJ39" s="12">
        <f>'RAW DATA-STEMH'!AF17</f>
        <v>0</v>
      </c>
      <c r="AK39" s="331">
        <f>'RAW DATA-STEMH'!AG17</f>
        <v>0</v>
      </c>
      <c r="AL39" s="12"/>
      <c r="AM39" s="938"/>
      <c r="AN39" s="937">
        <f>'RAW DATA-STEMH'!AH17</f>
        <v>0</v>
      </c>
      <c r="AO39" s="938">
        <f>'RAW DATA-STEMH'!AI17</f>
        <v>0</v>
      </c>
      <c r="AP39" s="938">
        <f>'RAW DATA-STEMH'!AJ17</f>
        <v>0</v>
      </c>
      <c r="AQ39" s="938">
        <f>'RAW DATA-STEMH'!AK17</f>
        <v>1</v>
      </c>
      <c r="AR39" s="938">
        <f>'RAW DATA-STEMH'!AL17</f>
        <v>184</v>
      </c>
      <c r="AS39" s="938">
        <f>'RAW DATA-STEMH'!AM17</f>
        <v>72</v>
      </c>
      <c r="AT39" s="938">
        <f>'RAW DATA-STEMH'!AN17</f>
        <v>0</v>
      </c>
      <c r="AU39" s="938">
        <f>'RAW DATA-STEMH'!AO17</f>
        <v>0</v>
      </c>
      <c r="AV39" s="938">
        <f>'RAW DATA-STEMH'!AP17</f>
        <v>0</v>
      </c>
      <c r="AW39" s="939">
        <f>'RAW DATA-STEMH'!AQ17</f>
        <v>0</v>
      </c>
      <c r="AX39" s="1062"/>
      <c r="AZ39" s="1040">
        <f>'RAW DATA-STEMH'!AR17</f>
        <v>0</v>
      </c>
      <c r="BA39" s="816">
        <f>'RAW DATA-STEMH'!AS17</f>
        <v>0</v>
      </c>
      <c r="BB39" s="816">
        <f>'RAW DATA-STEMH'!AT17</f>
        <v>0</v>
      </c>
      <c r="BC39" s="816">
        <f>'RAW DATA-STEMH'!AU17</f>
        <v>0</v>
      </c>
      <c r="BD39" s="816">
        <f>'RAW DATA-STEMH'!AV17</f>
        <v>177</v>
      </c>
      <c r="BE39" s="816">
        <f>'RAW DATA-STEMH'!AW17</f>
        <v>60</v>
      </c>
      <c r="BF39" s="816">
        <f>'RAW DATA-STEMH'!AX17</f>
        <v>0</v>
      </c>
      <c r="BG39" s="816">
        <f>'RAW DATA-STEMH'!AY17</f>
        <v>0</v>
      </c>
      <c r="BH39" s="816">
        <f>'RAW DATA-STEMH'!AZ17</f>
        <v>0</v>
      </c>
      <c r="BI39" s="1041">
        <f>'RAW DATA-STEMH'!BA17</f>
        <v>0</v>
      </c>
      <c r="BJ39" s="1057"/>
    </row>
    <row r="40" spans="1:62" ht="16" thickBot="1">
      <c r="A40" s="1488"/>
      <c r="B40" s="422" t="str">
        <f>'RAW DATA-Awards'!B18</f>
        <v>ENMU</v>
      </c>
      <c r="C40" s="411" t="str">
        <f>'RAW DATA-Awards'!C18</f>
        <v>3</v>
      </c>
      <c r="D40" s="330">
        <f>'RAW DATA-STEMH'!D18</f>
        <v>0</v>
      </c>
      <c r="E40" s="12">
        <f>'RAW DATA-STEMH'!E18</f>
        <v>0</v>
      </c>
      <c r="F40" s="12">
        <f>'RAW DATA-STEMH'!F18</f>
        <v>0</v>
      </c>
      <c r="G40" s="12">
        <f>'RAW DATA-STEMH'!G18</f>
        <v>0</v>
      </c>
      <c r="H40" s="12">
        <f>'RAW DATA-STEMH'!H18</f>
        <v>8</v>
      </c>
      <c r="I40" s="12">
        <f>'RAW DATA-STEMH'!I18</f>
        <v>4</v>
      </c>
      <c r="J40" s="12">
        <f>'RAW DATA-STEMH'!J18</f>
        <v>0</v>
      </c>
      <c r="K40" s="12">
        <f>'RAW DATA-STEMH'!K18</f>
        <v>0</v>
      </c>
      <c r="L40" s="12">
        <f>'RAW DATA-STEMH'!L18</f>
        <v>0</v>
      </c>
      <c r="M40" s="331">
        <f>'RAW DATA-STEMH'!M18</f>
        <v>0</v>
      </c>
      <c r="N40" s="12"/>
      <c r="O40" s="12"/>
      <c r="P40" s="330">
        <f>'RAW DATA-STEMH'!N18</f>
        <v>0</v>
      </c>
      <c r="Q40" s="12">
        <f>'RAW DATA-STEMH'!O18</f>
        <v>0</v>
      </c>
      <c r="R40" s="12">
        <f>'RAW DATA-STEMH'!P18</f>
        <v>0</v>
      </c>
      <c r="S40" s="12">
        <f>'RAW DATA-STEMH'!Q18</f>
        <v>1</v>
      </c>
      <c r="T40" s="12">
        <f>'RAW DATA-STEMH'!R18</f>
        <v>12</v>
      </c>
      <c r="U40" s="12">
        <f>'RAW DATA-STEMH'!S18</f>
        <v>4</v>
      </c>
      <c r="V40" s="12">
        <f>'RAW DATA-STEMH'!T18</f>
        <v>0</v>
      </c>
      <c r="W40" s="12">
        <f>'RAW DATA-STEMH'!U18</f>
        <v>0</v>
      </c>
      <c r="X40" s="12">
        <f>'RAW DATA-STEMH'!V18</f>
        <v>0</v>
      </c>
      <c r="Y40" s="331">
        <f>'RAW DATA-STEMH'!W18</f>
        <v>0</v>
      </c>
      <c r="Z40" s="12"/>
      <c r="AA40" s="12"/>
      <c r="AB40" s="330">
        <f>'RAW DATA-STEMH'!X18</f>
        <v>0</v>
      </c>
      <c r="AC40" s="12">
        <f>'RAW DATA-STEMH'!Y18</f>
        <v>0</v>
      </c>
      <c r="AD40" s="12">
        <f>'RAW DATA-STEMH'!Z18</f>
        <v>0</v>
      </c>
      <c r="AE40" s="12">
        <f>'RAW DATA-STEMH'!AA18</f>
        <v>2</v>
      </c>
      <c r="AF40" s="12">
        <f>'RAW DATA-STEMH'!AB18</f>
        <v>14</v>
      </c>
      <c r="AG40" s="12">
        <f>'RAW DATA-STEMH'!AC18</f>
        <v>2</v>
      </c>
      <c r="AH40" s="12">
        <f>'RAW DATA-STEMH'!AD18</f>
        <v>0</v>
      </c>
      <c r="AI40" s="12">
        <f>'RAW DATA-STEMH'!AE18</f>
        <v>0</v>
      </c>
      <c r="AJ40" s="12">
        <f>'RAW DATA-STEMH'!AF18</f>
        <v>0</v>
      </c>
      <c r="AK40" s="331">
        <f>'RAW DATA-STEMH'!AG18</f>
        <v>0</v>
      </c>
      <c r="AL40" s="12"/>
      <c r="AM40" s="938"/>
      <c r="AN40" s="937">
        <f>'RAW DATA-STEMH'!AH18</f>
        <v>0</v>
      </c>
      <c r="AO40" s="938">
        <f>'RAW DATA-STEMH'!AI18</f>
        <v>0</v>
      </c>
      <c r="AP40" s="938">
        <f>'RAW DATA-STEMH'!AJ18</f>
        <v>0</v>
      </c>
      <c r="AQ40" s="938">
        <f>'RAW DATA-STEMH'!AK18</f>
        <v>3</v>
      </c>
      <c r="AR40" s="938">
        <f>'RAW DATA-STEMH'!AL18</f>
        <v>8</v>
      </c>
      <c r="AS40" s="938">
        <f>'RAW DATA-STEMH'!AM18</f>
        <v>2</v>
      </c>
      <c r="AT40" s="938">
        <f>'RAW DATA-STEMH'!AN18</f>
        <v>0</v>
      </c>
      <c r="AU40" s="938">
        <f>'RAW DATA-STEMH'!AO18</f>
        <v>0</v>
      </c>
      <c r="AV40" s="938">
        <f>'RAW DATA-STEMH'!AP18</f>
        <v>0</v>
      </c>
      <c r="AW40" s="939">
        <f>'RAW DATA-STEMH'!AQ18</f>
        <v>0</v>
      </c>
      <c r="AX40" s="1062"/>
      <c r="AZ40" s="1040">
        <f>'RAW DATA-STEMH'!AR18</f>
        <v>0</v>
      </c>
      <c r="BA40" s="816">
        <f>'RAW DATA-STEMH'!AS18</f>
        <v>0</v>
      </c>
      <c r="BB40" s="816">
        <f>'RAW DATA-STEMH'!AT18</f>
        <v>0</v>
      </c>
      <c r="BC40" s="816">
        <f>'RAW DATA-STEMH'!AU18</f>
        <v>3</v>
      </c>
      <c r="BD40" s="816">
        <f>'RAW DATA-STEMH'!AV18</f>
        <v>8</v>
      </c>
      <c r="BE40" s="816">
        <f>'RAW DATA-STEMH'!AW18</f>
        <v>1</v>
      </c>
      <c r="BF40" s="816">
        <f>'RAW DATA-STEMH'!AX18</f>
        <v>0</v>
      </c>
      <c r="BG40" s="816">
        <f>'RAW DATA-STEMH'!AY18</f>
        <v>0</v>
      </c>
      <c r="BH40" s="816">
        <f>'RAW DATA-STEMH'!AZ18</f>
        <v>0</v>
      </c>
      <c r="BI40" s="1041">
        <f>'RAW DATA-STEMH'!BA18</f>
        <v>0</v>
      </c>
      <c r="BJ40" s="1057"/>
    </row>
    <row r="41" spans="1:62">
      <c r="A41" s="456"/>
      <c r="B41" s="274"/>
      <c r="C41" s="424"/>
      <c r="D41" s="11">
        <f t="shared" ref="D41:M41" si="30">SUM(D38:D40)</f>
        <v>0</v>
      </c>
      <c r="E41" s="11">
        <f t="shared" si="30"/>
        <v>0</v>
      </c>
      <c r="F41" s="11">
        <f t="shared" si="30"/>
        <v>0</v>
      </c>
      <c r="G41" s="11">
        <f t="shared" si="30"/>
        <v>0</v>
      </c>
      <c r="H41" s="11">
        <f t="shared" si="30"/>
        <v>213</v>
      </c>
      <c r="I41" s="11">
        <f t="shared" si="30"/>
        <v>72</v>
      </c>
      <c r="J41" s="11">
        <f t="shared" si="30"/>
        <v>0</v>
      </c>
      <c r="K41" s="11">
        <f t="shared" si="30"/>
        <v>0</v>
      </c>
      <c r="L41" s="11">
        <f t="shared" si="30"/>
        <v>0</v>
      </c>
      <c r="M41" s="333">
        <f t="shared" si="30"/>
        <v>0</v>
      </c>
      <c r="N41" s="12"/>
      <c r="O41" s="12"/>
      <c r="P41" s="332">
        <f t="shared" ref="P41:Y41" si="31">SUM(P38:P40)</f>
        <v>0</v>
      </c>
      <c r="Q41" s="11">
        <f t="shared" si="31"/>
        <v>0</v>
      </c>
      <c r="R41" s="11">
        <f t="shared" si="31"/>
        <v>0</v>
      </c>
      <c r="S41" s="11">
        <f t="shared" si="31"/>
        <v>2</v>
      </c>
      <c r="T41" s="11">
        <f t="shared" si="31"/>
        <v>237</v>
      </c>
      <c r="U41" s="11">
        <f t="shared" si="31"/>
        <v>63</v>
      </c>
      <c r="V41" s="11">
        <f t="shared" si="31"/>
        <v>0</v>
      </c>
      <c r="W41" s="11">
        <f t="shared" si="31"/>
        <v>0</v>
      </c>
      <c r="X41" s="11">
        <f t="shared" si="31"/>
        <v>0</v>
      </c>
      <c r="Y41" s="333">
        <f t="shared" si="31"/>
        <v>0</v>
      </c>
      <c r="Z41" s="12"/>
      <c r="AA41" s="12"/>
      <c r="AB41" s="332">
        <f t="shared" ref="AB41:AK41" si="32">SUM(AB38:AB40)</f>
        <v>0</v>
      </c>
      <c r="AC41" s="11">
        <f t="shared" si="32"/>
        <v>0</v>
      </c>
      <c r="AD41" s="11">
        <f t="shared" si="32"/>
        <v>0</v>
      </c>
      <c r="AE41" s="11">
        <f t="shared" si="32"/>
        <v>2</v>
      </c>
      <c r="AF41" s="11">
        <f t="shared" si="32"/>
        <v>228</v>
      </c>
      <c r="AG41" s="11">
        <f t="shared" si="32"/>
        <v>80</v>
      </c>
      <c r="AH41" s="11">
        <f t="shared" si="32"/>
        <v>0</v>
      </c>
      <c r="AI41" s="11">
        <f t="shared" si="32"/>
        <v>0</v>
      </c>
      <c r="AJ41" s="11">
        <f t="shared" si="32"/>
        <v>0</v>
      </c>
      <c r="AK41" s="333">
        <f t="shared" si="32"/>
        <v>0</v>
      </c>
      <c r="AL41" s="12"/>
      <c r="AM41" s="938"/>
      <c r="AN41" s="1017">
        <f t="shared" ref="AN41:AW41" si="33">SUM(AN38:AN40)</f>
        <v>0</v>
      </c>
      <c r="AO41" s="1018">
        <f t="shared" si="33"/>
        <v>0</v>
      </c>
      <c r="AP41" s="1018">
        <f t="shared" si="33"/>
        <v>0</v>
      </c>
      <c r="AQ41" s="1018">
        <f t="shared" si="33"/>
        <v>5</v>
      </c>
      <c r="AR41" s="1018">
        <f t="shared" si="33"/>
        <v>202</v>
      </c>
      <c r="AS41" s="1018">
        <f t="shared" si="33"/>
        <v>74</v>
      </c>
      <c r="AT41" s="1018">
        <f t="shared" si="33"/>
        <v>0</v>
      </c>
      <c r="AU41" s="1018">
        <f t="shared" si="33"/>
        <v>0</v>
      </c>
      <c r="AV41" s="1018">
        <f t="shared" si="33"/>
        <v>0</v>
      </c>
      <c r="AW41" s="1019">
        <f t="shared" si="33"/>
        <v>0</v>
      </c>
      <c r="AX41" s="1062"/>
      <c r="AZ41" s="1042">
        <f t="shared" ref="AZ41:BI41" si="34">SUM(AZ38:AZ40)</f>
        <v>0</v>
      </c>
      <c r="BA41" s="1043">
        <f t="shared" si="34"/>
        <v>0</v>
      </c>
      <c r="BB41" s="1043">
        <f t="shared" si="34"/>
        <v>0</v>
      </c>
      <c r="BC41" s="1043">
        <f t="shared" si="34"/>
        <v>3</v>
      </c>
      <c r="BD41" s="1043">
        <f t="shared" si="34"/>
        <v>198</v>
      </c>
      <c r="BE41" s="1043">
        <f t="shared" si="34"/>
        <v>61</v>
      </c>
      <c r="BF41" s="1043">
        <f t="shared" si="34"/>
        <v>0</v>
      </c>
      <c r="BG41" s="1043">
        <f t="shared" si="34"/>
        <v>0</v>
      </c>
      <c r="BH41" s="1043">
        <f t="shared" si="34"/>
        <v>0</v>
      </c>
      <c r="BI41" s="1044">
        <f t="shared" si="34"/>
        <v>0</v>
      </c>
      <c r="BJ41" s="1057"/>
    </row>
    <row r="42" spans="1:62" ht="16" thickBot="1">
      <c r="A42" s="457"/>
      <c r="B42" s="413"/>
      <c r="C42" s="426"/>
      <c r="D42" s="12"/>
      <c r="E42" s="12"/>
      <c r="F42" s="12"/>
      <c r="G42" s="12"/>
      <c r="H42" s="12"/>
      <c r="I42" s="12"/>
      <c r="J42" s="12"/>
      <c r="K42" s="12"/>
      <c r="L42" s="12"/>
      <c r="M42" s="331"/>
      <c r="N42" s="12"/>
      <c r="O42" s="12"/>
      <c r="P42" s="330"/>
      <c r="Q42" s="12"/>
      <c r="R42" s="12"/>
      <c r="S42" s="12"/>
      <c r="T42" s="12"/>
      <c r="U42" s="12"/>
      <c r="V42" s="12"/>
      <c r="W42" s="12"/>
      <c r="X42" s="12"/>
      <c r="Y42" s="331"/>
      <c r="Z42" s="12"/>
      <c r="AA42" s="12"/>
      <c r="AB42" s="330"/>
      <c r="AC42" s="12"/>
      <c r="AD42" s="12"/>
      <c r="AE42" s="12"/>
      <c r="AF42" s="12"/>
      <c r="AG42" s="12"/>
      <c r="AH42" s="12"/>
      <c r="AI42" s="12"/>
      <c r="AJ42" s="12"/>
      <c r="AK42" s="331"/>
      <c r="AL42" s="12"/>
      <c r="AM42" s="938"/>
      <c r="AN42" s="937"/>
      <c r="AO42" s="938"/>
      <c r="AP42" s="938"/>
      <c r="AQ42" s="938"/>
      <c r="AR42" s="938"/>
      <c r="AS42" s="938"/>
      <c r="AT42" s="938"/>
      <c r="AU42" s="938"/>
      <c r="AV42" s="938"/>
      <c r="AW42" s="939"/>
      <c r="AX42" s="1062"/>
      <c r="AZ42" s="1040"/>
      <c r="BA42" s="816"/>
      <c r="BB42" s="816"/>
      <c r="BC42" s="816"/>
      <c r="BD42" s="816"/>
      <c r="BE42" s="816"/>
      <c r="BF42" s="816"/>
      <c r="BG42" s="816"/>
      <c r="BH42" s="816"/>
      <c r="BI42" s="1041"/>
      <c r="BJ42" s="1057"/>
    </row>
    <row r="43" spans="1:62" ht="15" customHeight="1">
      <c r="A43" s="1488" t="s">
        <v>271</v>
      </c>
      <c r="B43" s="421" t="s">
        <v>41</v>
      </c>
      <c r="C43" s="424" t="s">
        <v>92</v>
      </c>
      <c r="D43" s="330">
        <f>D38*'DATA - Awards Matrices'!$B$29</f>
        <v>0</v>
      </c>
      <c r="E43" s="12">
        <f>E38*'DATA - Awards Matrices'!$C$29</f>
        <v>0</v>
      </c>
      <c r="F43" s="12">
        <f>F38*'DATA - Awards Matrices'!$D$29</f>
        <v>0</v>
      </c>
      <c r="G43" s="12">
        <f>G38*'DATA - Awards Matrices'!$E$29</f>
        <v>0</v>
      </c>
      <c r="H43" s="12">
        <f>H38*'DATA - Awards Matrices'!$F$29</f>
        <v>11000</v>
      </c>
      <c r="I43" s="12">
        <f>I38*'DATA - Awards Matrices'!$G$29</f>
        <v>0</v>
      </c>
      <c r="J43" s="12">
        <f>J38*'DATA - Awards Matrices'!$H$29</f>
        <v>0</v>
      </c>
      <c r="K43" s="12">
        <f>K38*'DATA - Awards Matrices'!$I$29</f>
        <v>0</v>
      </c>
      <c r="L43" s="12">
        <f>L38*'DATA - Awards Matrices'!$J$29</f>
        <v>0</v>
      </c>
      <c r="M43" s="331">
        <f>M38*'DATA - Awards Matrices'!$K$29</f>
        <v>0</v>
      </c>
      <c r="N43" s="12"/>
      <c r="O43" s="12"/>
      <c r="P43" s="330">
        <f>P38*'DATA - Awards Matrices'!$B$29</f>
        <v>0</v>
      </c>
      <c r="Q43" s="12">
        <f>Q38*'DATA - Awards Matrices'!$C$29</f>
        <v>0</v>
      </c>
      <c r="R43" s="12">
        <f>R38*'DATA - Awards Matrices'!$D$29</f>
        <v>0</v>
      </c>
      <c r="S43" s="12">
        <f>S38*'DATA - Awards Matrices'!$E$29</f>
        <v>1000</v>
      </c>
      <c r="T43" s="12">
        <f>T38*'DATA - Awards Matrices'!$F$29</f>
        <v>11000</v>
      </c>
      <c r="U43" s="12">
        <f>U38*'DATA - Awards Matrices'!$G$29</f>
        <v>0</v>
      </c>
      <c r="V43" s="12">
        <f>V38*'DATA - Awards Matrices'!$H$29</f>
        <v>0</v>
      </c>
      <c r="W43" s="12">
        <f>W38*'DATA - Awards Matrices'!$I$29</f>
        <v>0</v>
      </c>
      <c r="X43" s="12">
        <f>X38*'DATA - Awards Matrices'!$J$29</f>
        <v>0</v>
      </c>
      <c r="Y43" s="331">
        <f>Y38*'DATA - Awards Matrices'!$K$29</f>
        <v>0</v>
      </c>
      <c r="Z43" s="12"/>
      <c r="AA43" s="12"/>
      <c r="AB43" s="330">
        <f>AB38*'DATA - Awards Matrices'!$B$29</f>
        <v>0</v>
      </c>
      <c r="AC43" s="12">
        <f>AC38*'DATA - Awards Matrices'!$C$29</f>
        <v>0</v>
      </c>
      <c r="AD43" s="12">
        <f>AD38*'DATA - Awards Matrices'!$D$29</f>
        <v>0</v>
      </c>
      <c r="AE43" s="12">
        <f>AE38*'DATA - Awards Matrices'!$E$29</f>
        <v>0</v>
      </c>
      <c r="AF43" s="12">
        <f>AF38*'DATA - Awards Matrices'!$F$29</f>
        <v>8000</v>
      </c>
      <c r="AG43" s="12">
        <f>AG38*'DATA - Awards Matrices'!$G$29</f>
        <v>0</v>
      </c>
      <c r="AH43" s="12">
        <f>AH38*'DATA - Awards Matrices'!$H$29</f>
        <v>0</v>
      </c>
      <c r="AI43" s="12">
        <f>AI38*'DATA - Awards Matrices'!$I$29</f>
        <v>0</v>
      </c>
      <c r="AJ43" s="12">
        <f>AJ38*'DATA - Awards Matrices'!$J$29</f>
        <v>0</v>
      </c>
      <c r="AK43" s="331">
        <f>AK38*'DATA - Awards Matrices'!$K$29</f>
        <v>0</v>
      </c>
      <c r="AL43" s="12"/>
      <c r="AM43" s="938"/>
      <c r="AN43" s="937">
        <f>AN38*'DATA - Awards Matrices'!$B$29</f>
        <v>0</v>
      </c>
      <c r="AO43" s="938">
        <f>AO38*'DATA - Awards Matrices'!$C$29</f>
        <v>0</v>
      </c>
      <c r="AP43" s="938">
        <f>AP38*'DATA - Awards Matrices'!$D$29</f>
        <v>0</v>
      </c>
      <c r="AQ43" s="938">
        <f>AQ38*'DATA - Awards Matrices'!$E$29</f>
        <v>1000</v>
      </c>
      <c r="AR43" s="938">
        <f>AR38*'DATA - Awards Matrices'!$F$29</f>
        <v>10000</v>
      </c>
      <c r="AS43" s="938">
        <f>AS38*'DATA - Awards Matrices'!$G$29</f>
        <v>0</v>
      </c>
      <c r="AT43" s="938">
        <f>AT38*'DATA - Awards Matrices'!$H$29</f>
        <v>0</v>
      </c>
      <c r="AU43" s="938">
        <f>AU38*'DATA - Awards Matrices'!$I$29</f>
        <v>0</v>
      </c>
      <c r="AV43" s="938">
        <f>AV38*'DATA - Awards Matrices'!$J$29</f>
        <v>0</v>
      </c>
      <c r="AW43" s="939">
        <f>AW38*'DATA - Awards Matrices'!$K$29</f>
        <v>0</v>
      </c>
      <c r="AX43" s="1062"/>
      <c r="AZ43" s="1040">
        <f>AZ38*'DATA - Awards Matrices'!$B$29</f>
        <v>0</v>
      </c>
      <c r="BA43" s="816">
        <f>BA38*'DATA - Awards Matrices'!$C$29</f>
        <v>0</v>
      </c>
      <c r="BB43" s="816">
        <f>BB38*'DATA - Awards Matrices'!$D$29</f>
        <v>0</v>
      </c>
      <c r="BC43" s="816">
        <f>BC38*'DATA - Awards Matrices'!$E$29</f>
        <v>0</v>
      </c>
      <c r="BD43" s="816">
        <f>BD38*'DATA - Awards Matrices'!$F$29</f>
        <v>13000</v>
      </c>
      <c r="BE43" s="816">
        <f>BE38*'DATA - Awards Matrices'!$G$29</f>
        <v>0</v>
      </c>
      <c r="BF43" s="816">
        <f>BF38*'DATA - Awards Matrices'!$H$29</f>
        <v>0</v>
      </c>
      <c r="BG43" s="816">
        <f>BG38*'DATA - Awards Matrices'!$I$29</f>
        <v>0</v>
      </c>
      <c r="BH43" s="816">
        <f>BH38*'DATA - Awards Matrices'!$J$29</f>
        <v>0</v>
      </c>
      <c r="BI43" s="1041">
        <f>BI38*'DATA - Awards Matrices'!$K$29</f>
        <v>0</v>
      </c>
      <c r="BJ43" s="1057"/>
    </row>
    <row r="44" spans="1:62">
      <c r="A44" s="1488"/>
      <c r="B44" s="422" t="s">
        <v>41</v>
      </c>
      <c r="C44" s="425" t="s">
        <v>91</v>
      </c>
      <c r="D44" s="330">
        <f>D39*'DATA - Awards Matrices'!$B$30</f>
        <v>0</v>
      </c>
      <c r="E44" s="12">
        <f>E39*'DATA - Awards Matrices'!$C$30</f>
        <v>0</v>
      </c>
      <c r="F44" s="12">
        <f>F39*'DATA - Awards Matrices'!$D$30</f>
        <v>0</v>
      </c>
      <c r="G44" s="12">
        <f>G39*'DATA - Awards Matrices'!$E$30</f>
        <v>0</v>
      </c>
      <c r="H44" s="12">
        <f>H39*'DATA - Awards Matrices'!$F$30</f>
        <v>194000</v>
      </c>
      <c r="I44" s="12">
        <f>I39*'DATA - Awards Matrices'!$G$30</f>
        <v>68000</v>
      </c>
      <c r="J44" s="12">
        <f>J39*'DATA - Awards Matrices'!$H$30</f>
        <v>0</v>
      </c>
      <c r="K44" s="12">
        <f>K39*'DATA - Awards Matrices'!$I$30</f>
        <v>0</v>
      </c>
      <c r="L44" s="12">
        <f>L39*'DATA - Awards Matrices'!$J$30</f>
        <v>0</v>
      </c>
      <c r="M44" s="331">
        <f>M39*'DATA - Awards Matrices'!$K$30</f>
        <v>0</v>
      </c>
      <c r="N44" s="12"/>
      <c r="O44" s="12"/>
      <c r="P44" s="330">
        <f>P39*'DATA - Awards Matrices'!$B$30</f>
        <v>0</v>
      </c>
      <c r="Q44" s="12">
        <f>Q39*'DATA - Awards Matrices'!$C$30</f>
        <v>0</v>
      </c>
      <c r="R44" s="12">
        <f>R39*'DATA - Awards Matrices'!$D$30</f>
        <v>0</v>
      </c>
      <c r="S44" s="12">
        <f>S39*'DATA - Awards Matrices'!$E$30</f>
        <v>0</v>
      </c>
      <c r="T44" s="12">
        <f>T39*'DATA - Awards Matrices'!$F$30</f>
        <v>214000</v>
      </c>
      <c r="U44" s="12">
        <f>U39*'DATA - Awards Matrices'!$G$30</f>
        <v>59000</v>
      </c>
      <c r="V44" s="12">
        <f>V39*'DATA - Awards Matrices'!$H$30</f>
        <v>0</v>
      </c>
      <c r="W44" s="12">
        <f>W39*'DATA - Awards Matrices'!$I$30</f>
        <v>0</v>
      </c>
      <c r="X44" s="12">
        <f>X39*'DATA - Awards Matrices'!$J$30</f>
        <v>0</v>
      </c>
      <c r="Y44" s="331">
        <f>Y39*'DATA - Awards Matrices'!$K$30</f>
        <v>0</v>
      </c>
      <c r="Z44" s="12"/>
      <c r="AA44" s="12"/>
      <c r="AB44" s="330">
        <f>AB39*'DATA - Awards Matrices'!$B$30</f>
        <v>0</v>
      </c>
      <c r="AC44" s="12">
        <f>AC39*'DATA - Awards Matrices'!$C$30</f>
        <v>0</v>
      </c>
      <c r="AD44" s="12">
        <f>AD39*'DATA - Awards Matrices'!$D$30</f>
        <v>0</v>
      </c>
      <c r="AE44" s="12">
        <f>AE39*'DATA - Awards Matrices'!$E$30</f>
        <v>0</v>
      </c>
      <c r="AF44" s="12">
        <f>AF39*'DATA - Awards Matrices'!$F$30</f>
        <v>206000</v>
      </c>
      <c r="AG44" s="12">
        <f>AG39*'DATA - Awards Matrices'!$G$30</f>
        <v>78000</v>
      </c>
      <c r="AH44" s="12">
        <f>AH39*'DATA - Awards Matrices'!$H$30</f>
        <v>0</v>
      </c>
      <c r="AI44" s="12">
        <f>AI39*'DATA - Awards Matrices'!$I$30</f>
        <v>0</v>
      </c>
      <c r="AJ44" s="12">
        <f>AJ39*'DATA - Awards Matrices'!$J$30</f>
        <v>0</v>
      </c>
      <c r="AK44" s="331">
        <f>AK39*'DATA - Awards Matrices'!$K$30</f>
        <v>0</v>
      </c>
      <c r="AL44" s="12"/>
      <c r="AM44" s="938"/>
      <c r="AN44" s="937">
        <f>AN39*'DATA - Awards Matrices'!$B$30</f>
        <v>0</v>
      </c>
      <c r="AO44" s="938">
        <f>AO39*'DATA - Awards Matrices'!$C$30</f>
        <v>0</v>
      </c>
      <c r="AP44" s="938">
        <f>AP39*'DATA - Awards Matrices'!$D$30</f>
        <v>0</v>
      </c>
      <c r="AQ44" s="938">
        <f>AQ39*'DATA - Awards Matrices'!$E$30</f>
        <v>1000</v>
      </c>
      <c r="AR44" s="938">
        <f>AR39*'DATA - Awards Matrices'!$F$30</f>
        <v>184000</v>
      </c>
      <c r="AS44" s="938">
        <f>AS39*'DATA - Awards Matrices'!$G$30</f>
        <v>72000</v>
      </c>
      <c r="AT44" s="938">
        <f>AT39*'DATA - Awards Matrices'!$H$30</f>
        <v>0</v>
      </c>
      <c r="AU44" s="938">
        <f>AU39*'DATA - Awards Matrices'!$I$30</f>
        <v>0</v>
      </c>
      <c r="AV44" s="938">
        <f>AV39*'DATA - Awards Matrices'!$J$30</f>
        <v>0</v>
      </c>
      <c r="AW44" s="939">
        <f>AW39*'DATA - Awards Matrices'!$K$30</f>
        <v>0</v>
      </c>
      <c r="AX44" s="1062"/>
      <c r="AZ44" s="1040">
        <f>AZ39*'DATA - Awards Matrices'!$B$30</f>
        <v>0</v>
      </c>
      <c r="BA44" s="816">
        <f>BA39*'DATA - Awards Matrices'!$C$30</f>
        <v>0</v>
      </c>
      <c r="BB44" s="816">
        <f>BB39*'DATA - Awards Matrices'!$D$30</f>
        <v>0</v>
      </c>
      <c r="BC44" s="816">
        <f>BC39*'DATA - Awards Matrices'!$E$30</f>
        <v>0</v>
      </c>
      <c r="BD44" s="816">
        <f>BD39*'DATA - Awards Matrices'!$F$30</f>
        <v>177000</v>
      </c>
      <c r="BE44" s="816">
        <f>BE39*'DATA - Awards Matrices'!$G$30</f>
        <v>60000</v>
      </c>
      <c r="BF44" s="816">
        <f>BF39*'DATA - Awards Matrices'!$H$30</f>
        <v>0</v>
      </c>
      <c r="BG44" s="816">
        <f>BG39*'DATA - Awards Matrices'!$I$30</f>
        <v>0</v>
      </c>
      <c r="BH44" s="816">
        <f>BH39*'DATA - Awards Matrices'!$J$30</f>
        <v>0</v>
      </c>
      <c r="BI44" s="1041">
        <f>BI39*'DATA - Awards Matrices'!$K$30</f>
        <v>0</v>
      </c>
      <c r="BJ44" s="1057"/>
    </row>
    <row r="45" spans="1:62" ht="16" thickBot="1">
      <c r="A45" s="1489"/>
      <c r="B45" s="423" t="s">
        <v>41</v>
      </c>
      <c r="C45" s="426" t="s">
        <v>90</v>
      </c>
      <c r="D45" s="330">
        <f>D40*'DATA - Awards Matrices'!$B$31</f>
        <v>0</v>
      </c>
      <c r="E45" s="12">
        <f>E40*'DATA - Awards Matrices'!$C$31</f>
        <v>0</v>
      </c>
      <c r="F45" s="12">
        <f>F40*'DATA - Awards Matrices'!$D$31</f>
        <v>0</v>
      </c>
      <c r="G45" s="12">
        <f>G40*'DATA - Awards Matrices'!$E$31</f>
        <v>0</v>
      </c>
      <c r="H45" s="12">
        <f>H40*'DATA - Awards Matrices'!$F$31</f>
        <v>8000</v>
      </c>
      <c r="I45" s="12">
        <f>I40*'DATA - Awards Matrices'!$G$31</f>
        <v>4000</v>
      </c>
      <c r="J45" s="12">
        <f>J40*'DATA - Awards Matrices'!$H$31</f>
        <v>0</v>
      </c>
      <c r="K45" s="12">
        <f>K40*'DATA - Awards Matrices'!$I$31</f>
        <v>0</v>
      </c>
      <c r="L45" s="12">
        <f>L40*'DATA - Awards Matrices'!$J$31</f>
        <v>0</v>
      </c>
      <c r="M45" s="331">
        <f>M40*'DATA - Awards Matrices'!$K$31</f>
        <v>0</v>
      </c>
      <c r="N45" s="12"/>
      <c r="O45" s="12"/>
      <c r="P45" s="330">
        <f>P40*'DATA - Awards Matrices'!$B$31</f>
        <v>0</v>
      </c>
      <c r="Q45" s="12">
        <f>Q40*'DATA - Awards Matrices'!$C$31</f>
        <v>0</v>
      </c>
      <c r="R45" s="12">
        <f>R40*'DATA - Awards Matrices'!$D$31</f>
        <v>0</v>
      </c>
      <c r="S45" s="12">
        <f>S40*'DATA - Awards Matrices'!$E$31</f>
        <v>1000</v>
      </c>
      <c r="T45" s="12">
        <f>T40*'DATA - Awards Matrices'!$F$31</f>
        <v>12000</v>
      </c>
      <c r="U45" s="12">
        <f>U40*'DATA - Awards Matrices'!$G$31</f>
        <v>4000</v>
      </c>
      <c r="V45" s="12">
        <f>V40*'DATA - Awards Matrices'!$H$31</f>
        <v>0</v>
      </c>
      <c r="W45" s="12">
        <f>W40*'DATA - Awards Matrices'!$I$31</f>
        <v>0</v>
      </c>
      <c r="X45" s="12">
        <f>X40*'DATA - Awards Matrices'!$J$31</f>
        <v>0</v>
      </c>
      <c r="Y45" s="331">
        <f>Y40*'DATA - Awards Matrices'!$K$31</f>
        <v>0</v>
      </c>
      <c r="Z45" s="12"/>
      <c r="AA45" s="12"/>
      <c r="AB45" s="330">
        <f>AB40*'DATA - Awards Matrices'!$B$31</f>
        <v>0</v>
      </c>
      <c r="AC45" s="12">
        <f>AC40*'DATA - Awards Matrices'!$C$31</f>
        <v>0</v>
      </c>
      <c r="AD45" s="12">
        <f>AD40*'DATA - Awards Matrices'!$D$31</f>
        <v>0</v>
      </c>
      <c r="AE45" s="12">
        <f>AE40*'DATA - Awards Matrices'!$E$31</f>
        <v>2000</v>
      </c>
      <c r="AF45" s="12">
        <f>AF40*'DATA - Awards Matrices'!$F$31</f>
        <v>14000</v>
      </c>
      <c r="AG45" s="12">
        <f>AG40*'DATA - Awards Matrices'!$G$31</f>
        <v>2000</v>
      </c>
      <c r="AH45" s="12">
        <f>AH40*'DATA - Awards Matrices'!$H$31</f>
        <v>0</v>
      </c>
      <c r="AI45" s="12">
        <f>AI40*'DATA - Awards Matrices'!$I$31</f>
        <v>0</v>
      </c>
      <c r="AJ45" s="12">
        <f>AJ40*'DATA - Awards Matrices'!$J$31</f>
        <v>0</v>
      </c>
      <c r="AK45" s="331">
        <f>AK40*'DATA - Awards Matrices'!$K$31</f>
        <v>0</v>
      </c>
      <c r="AL45" s="12"/>
      <c r="AM45" s="938"/>
      <c r="AN45" s="937">
        <f>AN40*'DATA - Awards Matrices'!$B$31</f>
        <v>0</v>
      </c>
      <c r="AO45" s="938">
        <f>AO40*'DATA - Awards Matrices'!$C$31</f>
        <v>0</v>
      </c>
      <c r="AP45" s="938">
        <f>AP40*'DATA - Awards Matrices'!$D$31</f>
        <v>0</v>
      </c>
      <c r="AQ45" s="938">
        <f>AQ40*'DATA - Awards Matrices'!$E$31</f>
        <v>3000</v>
      </c>
      <c r="AR45" s="938">
        <f>AR40*'DATA - Awards Matrices'!$F$31</f>
        <v>8000</v>
      </c>
      <c r="AS45" s="938">
        <f>AS40*'DATA - Awards Matrices'!$G$31</f>
        <v>2000</v>
      </c>
      <c r="AT45" s="938">
        <f>AT40*'DATA - Awards Matrices'!$H$31</f>
        <v>0</v>
      </c>
      <c r="AU45" s="938">
        <f>AU40*'DATA - Awards Matrices'!$I$31</f>
        <v>0</v>
      </c>
      <c r="AV45" s="938">
        <f>AV40*'DATA - Awards Matrices'!$J$31</f>
        <v>0</v>
      </c>
      <c r="AW45" s="939">
        <f>AW40*'DATA - Awards Matrices'!$K$31</f>
        <v>0</v>
      </c>
      <c r="AX45" s="1062"/>
      <c r="AZ45" s="1040">
        <f>AZ40*'DATA - Awards Matrices'!$B$31</f>
        <v>0</v>
      </c>
      <c r="BA45" s="816">
        <f>BA40*'DATA - Awards Matrices'!$C$31</f>
        <v>0</v>
      </c>
      <c r="BB45" s="816">
        <f>BB40*'DATA - Awards Matrices'!$D$31</f>
        <v>0</v>
      </c>
      <c r="BC45" s="816">
        <f>BC40*'DATA - Awards Matrices'!$E$31</f>
        <v>3000</v>
      </c>
      <c r="BD45" s="816">
        <f>BD40*'DATA - Awards Matrices'!$F$31</f>
        <v>8000</v>
      </c>
      <c r="BE45" s="816">
        <f>BE40*'DATA - Awards Matrices'!$G$31</f>
        <v>1000</v>
      </c>
      <c r="BF45" s="816">
        <f>BF40*'DATA - Awards Matrices'!$H$31</f>
        <v>0</v>
      </c>
      <c r="BG45" s="816">
        <f>BG40*'DATA - Awards Matrices'!$I$31</f>
        <v>0</v>
      </c>
      <c r="BH45" s="816">
        <f>BH40*'DATA - Awards Matrices'!$J$31</f>
        <v>0</v>
      </c>
      <c r="BI45" s="1041">
        <f>BI40*'DATA - Awards Matrices'!$K$31</f>
        <v>0</v>
      </c>
      <c r="BJ45" s="1057"/>
    </row>
    <row r="46" spans="1:62" ht="33" thickBot="1">
      <c r="A46" s="406" t="s">
        <v>272</v>
      </c>
      <c r="B46" s="423" t="str">
        <f>B40</f>
        <v>ENMU</v>
      </c>
      <c r="C46" s="414"/>
      <c r="D46" s="334">
        <f t="shared" ref="D46:M46" si="35">SUM(D43:D45)</f>
        <v>0</v>
      </c>
      <c r="E46" s="335">
        <f t="shared" si="35"/>
        <v>0</v>
      </c>
      <c r="F46" s="335">
        <f t="shared" si="35"/>
        <v>0</v>
      </c>
      <c r="G46" s="335">
        <f t="shared" si="35"/>
        <v>0</v>
      </c>
      <c r="H46" s="335">
        <f t="shared" si="35"/>
        <v>213000</v>
      </c>
      <c r="I46" s="335">
        <f t="shared" si="35"/>
        <v>72000</v>
      </c>
      <c r="J46" s="335">
        <f t="shared" si="35"/>
        <v>0</v>
      </c>
      <c r="K46" s="335">
        <f t="shared" si="35"/>
        <v>0</v>
      </c>
      <c r="L46" s="335">
        <f t="shared" si="35"/>
        <v>0</v>
      </c>
      <c r="M46" s="336">
        <f t="shared" si="35"/>
        <v>0</v>
      </c>
      <c r="N46" s="415">
        <f>SUM(D46:M46)/'DATA - Awards Matrices'!$L$31</f>
        <v>133.40614760493057</v>
      </c>
      <c r="O46" s="415"/>
      <c r="P46" s="334">
        <f t="shared" ref="P46:Y46" si="36">SUM(P43:P45)</f>
        <v>0</v>
      </c>
      <c r="Q46" s="335">
        <f t="shared" si="36"/>
        <v>0</v>
      </c>
      <c r="R46" s="335">
        <f t="shared" si="36"/>
        <v>0</v>
      </c>
      <c r="S46" s="335">
        <f t="shared" si="36"/>
        <v>2000</v>
      </c>
      <c r="T46" s="335">
        <f t="shared" si="36"/>
        <v>237000</v>
      </c>
      <c r="U46" s="335">
        <f t="shared" si="36"/>
        <v>63000</v>
      </c>
      <c r="V46" s="335">
        <f t="shared" si="36"/>
        <v>0</v>
      </c>
      <c r="W46" s="335">
        <f t="shared" si="36"/>
        <v>0</v>
      </c>
      <c r="X46" s="335">
        <f t="shared" si="36"/>
        <v>0</v>
      </c>
      <c r="Y46" s="336">
        <f t="shared" si="36"/>
        <v>0</v>
      </c>
      <c r="Z46" s="415">
        <f>SUM(P46:Y46)/'DATA - Awards Matrices'!$L$31</f>
        <v>141.36370728662817</v>
      </c>
      <c r="AA46" s="415"/>
      <c r="AB46" s="334">
        <f t="shared" ref="AB46:AK46" si="37">SUM(AB43:AB45)</f>
        <v>0</v>
      </c>
      <c r="AC46" s="335">
        <f t="shared" si="37"/>
        <v>0</v>
      </c>
      <c r="AD46" s="335">
        <f t="shared" si="37"/>
        <v>0</v>
      </c>
      <c r="AE46" s="335">
        <f t="shared" si="37"/>
        <v>2000</v>
      </c>
      <c r="AF46" s="335">
        <f t="shared" si="37"/>
        <v>228000</v>
      </c>
      <c r="AG46" s="335">
        <f t="shared" si="37"/>
        <v>80000</v>
      </c>
      <c r="AH46" s="335">
        <f t="shared" si="37"/>
        <v>0</v>
      </c>
      <c r="AI46" s="335">
        <f t="shared" si="37"/>
        <v>0</v>
      </c>
      <c r="AJ46" s="335">
        <f t="shared" si="37"/>
        <v>0</v>
      </c>
      <c r="AK46" s="336">
        <f t="shared" si="37"/>
        <v>0</v>
      </c>
      <c r="AL46" s="415">
        <f>SUM(AB46:AK46)/'DATA - Awards Matrices'!$L$31</f>
        <v>145.10844125448588</v>
      </c>
      <c r="AM46" s="941"/>
      <c r="AN46" s="1020">
        <f t="shared" ref="AN46:AW46" si="38">SUM(AN43:AN45)</f>
        <v>0</v>
      </c>
      <c r="AO46" s="1021">
        <f t="shared" si="38"/>
        <v>0</v>
      </c>
      <c r="AP46" s="1021">
        <f t="shared" si="38"/>
        <v>0</v>
      </c>
      <c r="AQ46" s="1021">
        <f t="shared" si="38"/>
        <v>5000</v>
      </c>
      <c r="AR46" s="1021">
        <f t="shared" si="38"/>
        <v>202000</v>
      </c>
      <c r="AS46" s="1021">
        <f t="shared" si="38"/>
        <v>74000</v>
      </c>
      <c r="AT46" s="1021">
        <f t="shared" si="38"/>
        <v>0</v>
      </c>
      <c r="AU46" s="1021">
        <f t="shared" si="38"/>
        <v>0</v>
      </c>
      <c r="AV46" s="1021">
        <f t="shared" si="38"/>
        <v>0</v>
      </c>
      <c r="AW46" s="1022">
        <f t="shared" si="38"/>
        <v>0</v>
      </c>
      <c r="AX46" s="1063">
        <f>SUM(AN46:AW46)/'DATA - Awards Matrices'!$L$31</f>
        <v>131.53378062100171</v>
      </c>
      <c r="AZ46" s="1045">
        <f t="shared" ref="AZ46:BI46" si="39">SUM(AZ43:AZ45)</f>
        <v>0</v>
      </c>
      <c r="BA46" s="1046">
        <f t="shared" si="39"/>
        <v>0</v>
      </c>
      <c r="BB46" s="1046">
        <f t="shared" si="39"/>
        <v>0</v>
      </c>
      <c r="BC46" s="1046">
        <f t="shared" si="39"/>
        <v>3000</v>
      </c>
      <c r="BD46" s="1046">
        <f t="shared" si="39"/>
        <v>198000</v>
      </c>
      <c r="BE46" s="1046">
        <f t="shared" si="39"/>
        <v>61000</v>
      </c>
      <c r="BF46" s="1046">
        <f t="shared" si="39"/>
        <v>0</v>
      </c>
      <c r="BG46" s="1046">
        <f t="shared" si="39"/>
        <v>0</v>
      </c>
      <c r="BH46" s="1046">
        <f t="shared" si="39"/>
        <v>0</v>
      </c>
      <c r="BI46" s="1047">
        <f t="shared" si="39"/>
        <v>0</v>
      </c>
      <c r="BJ46" s="1058">
        <f>SUM(AZ46:BI46)/'DATA - Awards Matrices'!$L$31</f>
        <v>122.64003744733967</v>
      </c>
    </row>
    <row r="47" spans="1:62" ht="41.25" customHeight="1" thickBot="1">
      <c r="A47" s="428"/>
      <c r="B47" s="429"/>
      <c r="C47" s="430"/>
      <c r="D47" s="431"/>
      <c r="E47" s="432"/>
      <c r="F47" s="432"/>
      <c r="G47" s="432"/>
      <c r="H47" s="432"/>
      <c r="I47" s="432"/>
      <c r="J47" s="432"/>
      <c r="K47" s="432"/>
      <c r="L47" s="432"/>
      <c r="M47" s="433"/>
      <c r="N47" s="434"/>
      <c r="O47" s="434"/>
      <c r="P47" s="431"/>
      <c r="Q47" s="432"/>
      <c r="R47" s="432"/>
      <c r="S47" s="432"/>
      <c r="T47" s="432"/>
      <c r="U47" s="432"/>
      <c r="V47" s="432"/>
      <c r="W47" s="432"/>
      <c r="X47" s="432"/>
      <c r="Y47" s="433"/>
      <c r="Z47" s="434"/>
      <c r="AA47" s="434"/>
      <c r="AB47" s="431"/>
      <c r="AC47" s="432"/>
      <c r="AD47" s="432"/>
      <c r="AE47" s="432"/>
      <c r="AF47" s="432"/>
      <c r="AG47" s="432"/>
      <c r="AH47" s="432"/>
      <c r="AI47" s="432"/>
      <c r="AJ47" s="432"/>
      <c r="AK47" s="433"/>
      <c r="AL47" s="434"/>
      <c r="AM47" s="1026"/>
      <c r="AN47" s="1023"/>
      <c r="AO47" s="1024"/>
      <c r="AP47" s="1024"/>
      <c r="AQ47" s="1024"/>
      <c r="AR47" s="1024"/>
      <c r="AS47" s="1024"/>
      <c r="AT47" s="1024"/>
      <c r="AU47" s="1024"/>
      <c r="AV47" s="1024"/>
      <c r="AW47" s="1025"/>
      <c r="AX47" s="1064"/>
      <c r="AZ47" s="1049"/>
      <c r="BA47" s="1050"/>
      <c r="BB47" s="1050"/>
      <c r="BC47" s="1050"/>
      <c r="BD47" s="1050"/>
      <c r="BE47" s="1050"/>
      <c r="BF47" s="1050"/>
      <c r="BG47" s="1050"/>
      <c r="BH47" s="1050"/>
      <c r="BI47" s="1051"/>
      <c r="BJ47" s="1059"/>
    </row>
    <row r="48" spans="1:62" ht="15" customHeight="1">
      <c r="A48" s="1487" t="s">
        <v>270</v>
      </c>
      <c r="B48" s="274" t="str">
        <f>'RAW DATA-Awards'!B19</f>
        <v>NMHU</v>
      </c>
      <c r="C48" s="329" t="str">
        <f>'RAW DATA-Awards'!C19</f>
        <v>1</v>
      </c>
      <c r="D48" s="407">
        <f>'RAW DATA-STEMH'!D19</f>
        <v>0</v>
      </c>
      <c r="E48" s="408">
        <f>'RAW DATA-STEMH'!E19</f>
        <v>0</v>
      </c>
      <c r="F48" s="408">
        <f>'RAW DATA-STEMH'!F19</f>
        <v>0</v>
      </c>
      <c r="G48" s="408">
        <f>'RAW DATA-STEMH'!G19</f>
        <v>0</v>
      </c>
      <c r="H48" s="408">
        <f>'RAW DATA-STEMH'!H19</f>
        <v>11</v>
      </c>
      <c r="I48" s="408">
        <f>'RAW DATA-STEMH'!I19</f>
        <v>0</v>
      </c>
      <c r="J48" s="408">
        <f>'RAW DATA-STEMH'!J19</f>
        <v>0</v>
      </c>
      <c r="K48" s="408">
        <f>'RAW DATA-STEMH'!K19</f>
        <v>0</v>
      </c>
      <c r="L48" s="408">
        <f>'RAW DATA-STEMH'!L19</f>
        <v>0</v>
      </c>
      <c r="M48" s="409">
        <f>'RAW DATA-STEMH'!M19</f>
        <v>0</v>
      </c>
      <c r="N48" s="408"/>
      <c r="O48" s="408"/>
      <c r="P48" s="407">
        <f>'RAW DATA-STEMH'!N19</f>
        <v>0</v>
      </c>
      <c r="Q48" s="408">
        <f>'RAW DATA-STEMH'!O19</f>
        <v>0</v>
      </c>
      <c r="R48" s="408">
        <f>'RAW DATA-STEMH'!P19</f>
        <v>0</v>
      </c>
      <c r="S48" s="408">
        <f>'RAW DATA-STEMH'!Q19</f>
        <v>0</v>
      </c>
      <c r="T48" s="408">
        <f>'RAW DATA-STEMH'!R19</f>
        <v>14</v>
      </c>
      <c r="U48" s="408">
        <f>'RAW DATA-STEMH'!S19</f>
        <v>0</v>
      </c>
      <c r="V48" s="408">
        <f>'RAW DATA-STEMH'!T19</f>
        <v>0</v>
      </c>
      <c r="W48" s="408">
        <f>'RAW DATA-STEMH'!U19</f>
        <v>0</v>
      </c>
      <c r="X48" s="408">
        <f>'RAW DATA-STEMH'!V19</f>
        <v>0</v>
      </c>
      <c r="Y48" s="409">
        <f>'RAW DATA-STEMH'!W19</f>
        <v>0</v>
      </c>
      <c r="Z48" s="408"/>
      <c r="AA48" s="408"/>
      <c r="AB48" s="407">
        <f>'RAW DATA-STEMH'!X19</f>
        <v>0</v>
      </c>
      <c r="AC48" s="408">
        <f>'RAW DATA-STEMH'!Y19</f>
        <v>0</v>
      </c>
      <c r="AD48" s="408">
        <f>'RAW DATA-STEMH'!Z19</f>
        <v>0</v>
      </c>
      <c r="AE48" s="408">
        <f>'RAW DATA-STEMH'!AA19</f>
        <v>0</v>
      </c>
      <c r="AF48" s="408">
        <f>'RAW DATA-STEMH'!AB19</f>
        <v>11</v>
      </c>
      <c r="AG48" s="408">
        <f>'RAW DATA-STEMH'!AC19</f>
        <v>0</v>
      </c>
      <c r="AH48" s="408">
        <f>'RAW DATA-STEMH'!AD19</f>
        <v>0</v>
      </c>
      <c r="AI48" s="408">
        <f>'RAW DATA-STEMH'!AE19</f>
        <v>0</v>
      </c>
      <c r="AJ48" s="408">
        <f>'RAW DATA-STEMH'!AF19</f>
        <v>0</v>
      </c>
      <c r="AK48" s="409">
        <f>'RAW DATA-STEMH'!AG19</f>
        <v>0</v>
      </c>
      <c r="AL48" s="408"/>
      <c r="AM48" s="944"/>
      <c r="AN48" s="943">
        <f>'RAW DATA-STEMH'!AH19</f>
        <v>0</v>
      </c>
      <c r="AO48" s="944">
        <f>'RAW DATA-STEMH'!AI19</f>
        <v>0</v>
      </c>
      <c r="AP48" s="944">
        <f>'RAW DATA-STEMH'!AJ19</f>
        <v>0</v>
      </c>
      <c r="AQ48" s="944">
        <f>'RAW DATA-STEMH'!AK19</f>
        <v>0</v>
      </c>
      <c r="AR48" s="944">
        <f>'RAW DATA-STEMH'!AL19</f>
        <v>7</v>
      </c>
      <c r="AS48" s="944">
        <f>'RAW DATA-STEMH'!AM19</f>
        <v>0</v>
      </c>
      <c r="AT48" s="944">
        <f>'RAW DATA-STEMH'!AN19</f>
        <v>0</v>
      </c>
      <c r="AU48" s="944">
        <f>'RAW DATA-STEMH'!AO19</f>
        <v>0</v>
      </c>
      <c r="AV48" s="944">
        <f>'RAW DATA-STEMH'!AP19</f>
        <v>0</v>
      </c>
      <c r="AW48" s="945">
        <f>'RAW DATA-STEMH'!AQ19</f>
        <v>0</v>
      </c>
      <c r="AX48" s="1061"/>
      <c r="AZ48" s="1037">
        <f>'RAW DATA-STEMH'!AR19</f>
        <v>0</v>
      </c>
      <c r="BA48" s="1038">
        <f>'RAW DATA-STEMH'!AS19</f>
        <v>0</v>
      </c>
      <c r="BB48" s="1038">
        <f>'RAW DATA-STEMH'!AT19</f>
        <v>0</v>
      </c>
      <c r="BC48" s="1038">
        <f>'RAW DATA-STEMH'!AU19</f>
        <v>0</v>
      </c>
      <c r="BD48" s="1038">
        <f>'RAW DATA-STEMH'!AV19</f>
        <v>11</v>
      </c>
      <c r="BE48" s="1038">
        <f>'RAW DATA-STEMH'!AW19</f>
        <v>0</v>
      </c>
      <c r="BF48" s="1038">
        <f>'RAW DATA-STEMH'!AX19</f>
        <v>0</v>
      </c>
      <c r="BG48" s="1038">
        <f>'RAW DATA-STEMH'!AY19</f>
        <v>0</v>
      </c>
      <c r="BH48" s="1038">
        <f>'RAW DATA-STEMH'!AZ19</f>
        <v>0</v>
      </c>
      <c r="BI48" s="1039">
        <f>'RAW DATA-STEMH'!BA19</f>
        <v>0</v>
      </c>
      <c r="BJ48" s="1056"/>
    </row>
    <row r="49" spans="1:62">
      <c r="A49" s="1488"/>
      <c r="B49" s="410" t="str">
        <f>'RAW DATA-Awards'!B20</f>
        <v>NMHU</v>
      </c>
      <c r="C49" s="411" t="str">
        <f>'RAW DATA-Awards'!C20</f>
        <v>2</v>
      </c>
      <c r="D49" s="330">
        <f>'RAW DATA-STEMH'!D20</f>
        <v>0</v>
      </c>
      <c r="E49" s="12">
        <f>'RAW DATA-STEMH'!E20</f>
        <v>0</v>
      </c>
      <c r="F49" s="12">
        <f>'RAW DATA-STEMH'!F20</f>
        <v>0</v>
      </c>
      <c r="G49" s="12">
        <f>'RAW DATA-STEMH'!G20</f>
        <v>0</v>
      </c>
      <c r="H49" s="12">
        <f>'RAW DATA-STEMH'!H20</f>
        <v>222</v>
      </c>
      <c r="I49" s="12">
        <f>'RAW DATA-STEMH'!I20</f>
        <v>146</v>
      </c>
      <c r="J49" s="12">
        <f>'RAW DATA-STEMH'!J20</f>
        <v>0</v>
      </c>
      <c r="K49" s="12">
        <f>'RAW DATA-STEMH'!K20</f>
        <v>0</v>
      </c>
      <c r="L49" s="12">
        <f>'RAW DATA-STEMH'!L20</f>
        <v>2</v>
      </c>
      <c r="M49" s="331">
        <f>'RAW DATA-STEMH'!M20</f>
        <v>0</v>
      </c>
      <c r="N49" s="12"/>
      <c r="O49" s="12"/>
      <c r="P49" s="330">
        <f>'RAW DATA-STEMH'!N20</f>
        <v>0</v>
      </c>
      <c r="Q49" s="12">
        <f>'RAW DATA-STEMH'!O20</f>
        <v>0</v>
      </c>
      <c r="R49" s="12">
        <f>'RAW DATA-STEMH'!P20</f>
        <v>0</v>
      </c>
      <c r="S49" s="12">
        <f>'RAW DATA-STEMH'!Q20</f>
        <v>0</v>
      </c>
      <c r="T49" s="12">
        <f>'RAW DATA-STEMH'!R20</f>
        <v>203</v>
      </c>
      <c r="U49" s="12">
        <f>'RAW DATA-STEMH'!S20</f>
        <v>148</v>
      </c>
      <c r="V49" s="12">
        <f>'RAW DATA-STEMH'!T20</f>
        <v>0</v>
      </c>
      <c r="W49" s="12">
        <f>'RAW DATA-STEMH'!U20</f>
        <v>0</v>
      </c>
      <c r="X49" s="12">
        <f>'RAW DATA-STEMH'!V20</f>
        <v>3</v>
      </c>
      <c r="Y49" s="331">
        <f>'RAW DATA-STEMH'!W20</f>
        <v>0</v>
      </c>
      <c r="Z49" s="12"/>
      <c r="AA49" s="12"/>
      <c r="AB49" s="330">
        <f>'RAW DATA-STEMH'!X20</f>
        <v>0</v>
      </c>
      <c r="AC49" s="12">
        <f>'RAW DATA-STEMH'!Y20</f>
        <v>0</v>
      </c>
      <c r="AD49" s="12">
        <f>'RAW DATA-STEMH'!Z20</f>
        <v>0</v>
      </c>
      <c r="AE49" s="12">
        <f>'RAW DATA-STEMH'!AA20</f>
        <v>0</v>
      </c>
      <c r="AF49" s="12">
        <f>'RAW DATA-STEMH'!AB20</f>
        <v>205</v>
      </c>
      <c r="AG49" s="12">
        <f>'RAW DATA-STEMH'!AC20</f>
        <v>169</v>
      </c>
      <c r="AH49" s="12">
        <f>'RAW DATA-STEMH'!AD20</f>
        <v>0</v>
      </c>
      <c r="AI49" s="12">
        <f>'RAW DATA-STEMH'!AE20</f>
        <v>0</v>
      </c>
      <c r="AJ49" s="12">
        <f>'RAW DATA-STEMH'!AF20</f>
        <v>0</v>
      </c>
      <c r="AK49" s="331">
        <f>'RAW DATA-STEMH'!AG20</f>
        <v>0</v>
      </c>
      <c r="AL49" s="12"/>
      <c r="AM49" s="938"/>
      <c r="AN49" s="937">
        <f>'RAW DATA-STEMH'!AH20</f>
        <v>0</v>
      </c>
      <c r="AO49" s="938">
        <f>'RAW DATA-STEMH'!AI20</f>
        <v>0</v>
      </c>
      <c r="AP49" s="938">
        <f>'RAW DATA-STEMH'!AJ20</f>
        <v>0</v>
      </c>
      <c r="AQ49" s="938">
        <f>'RAW DATA-STEMH'!AK20</f>
        <v>0</v>
      </c>
      <c r="AR49" s="938">
        <f>'RAW DATA-STEMH'!AL20</f>
        <v>167</v>
      </c>
      <c r="AS49" s="938">
        <f>'RAW DATA-STEMH'!AM20</f>
        <v>174</v>
      </c>
      <c r="AT49" s="938">
        <f>'RAW DATA-STEMH'!AN20</f>
        <v>0</v>
      </c>
      <c r="AU49" s="938">
        <f>'RAW DATA-STEMH'!AO20</f>
        <v>0</v>
      </c>
      <c r="AV49" s="938">
        <f>'RAW DATA-STEMH'!AP20</f>
        <v>1</v>
      </c>
      <c r="AW49" s="939">
        <f>'RAW DATA-STEMH'!AQ20</f>
        <v>0</v>
      </c>
      <c r="AX49" s="1062"/>
      <c r="AZ49" s="1040">
        <f>'RAW DATA-STEMH'!AR20</f>
        <v>0</v>
      </c>
      <c r="BA49" s="816">
        <f>'RAW DATA-STEMH'!AS20</f>
        <v>0</v>
      </c>
      <c r="BB49" s="816">
        <f>'RAW DATA-STEMH'!AT20</f>
        <v>0</v>
      </c>
      <c r="BC49" s="816">
        <f>'RAW DATA-STEMH'!AU20</f>
        <v>0</v>
      </c>
      <c r="BD49" s="816">
        <f>'RAW DATA-STEMH'!AV20</f>
        <v>135</v>
      </c>
      <c r="BE49" s="816">
        <f>'RAW DATA-STEMH'!AW20</f>
        <v>141</v>
      </c>
      <c r="BF49" s="816">
        <f>'RAW DATA-STEMH'!AX20</f>
        <v>0</v>
      </c>
      <c r="BG49" s="816">
        <f>'RAW DATA-STEMH'!AY20</f>
        <v>0</v>
      </c>
      <c r="BH49" s="816">
        <f>'RAW DATA-STEMH'!AZ20</f>
        <v>3</v>
      </c>
      <c r="BI49" s="1041">
        <f>'RAW DATA-STEMH'!BA20</f>
        <v>0</v>
      </c>
      <c r="BJ49" s="1057"/>
    </row>
    <row r="50" spans="1:62" ht="16" thickBot="1">
      <c r="A50" s="1488"/>
      <c r="B50" s="410" t="str">
        <f>'RAW DATA-Awards'!B21</f>
        <v>NMHU</v>
      </c>
      <c r="C50" s="411" t="str">
        <f>'RAW DATA-Awards'!C21</f>
        <v>3</v>
      </c>
      <c r="D50" s="330">
        <f>'RAW DATA-STEMH'!D21</f>
        <v>0</v>
      </c>
      <c r="E50" s="12">
        <f>'RAW DATA-STEMH'!E21</f>
        <v>0</v>
      </c>
      <c r="F50" s="12">
        <f>'RAW DATA-STEMH'!F21</f>
        <v>0</v>
      </c>
      <c r="G50" s="12">
        <f>'RAW DATA-STEMH'!G21</f>
        <v>0</v>
      </c>
      <c r="H50" s="12">
        <f>'RAW DATA-STEMH'!H21</f>
        <v>7</v>
      </c>
      <c r="I50" s="12">
        <f>'RAW DATA-STEMH'!I21</f>
        <v>0</v>
      </c>
      <c r="J50" s="12">
        <f>'RAW DATA-STEMH'!J21</f>
        <v>0</v>
      </c>
      <c r="K50" s="12">
        <f>'RAW DATA-STEMH'!K21</f>
        <v>0</v>
      </c>
      <c r="L50" s="12">
        <f>'RAW DATA-STEMH'!L21</f>
        <v>2</v>
      </c>
      <c r="M50" s="331">
        <f>'RAW DATA-STEMH'!M21</f>
        <v>0</v>
      </c>
      <c r="N50" s="12"/>
      <c r="O50" s="12"/>
      <c r="P50" s="330">
        <f>'RAW DATA-STEMH'!N21</f>
        <v>0</v>
      </c>
      <c r="Q50" s="12">
        <f>'RAW DATA-STEMH'!O21</f>
        <v>0</v>
      </c>
      <c r="R50" s="12">
        <f>'RAW DATA-STEMH'!P21</f>
        <v>0</v>
      </c>
      <c r="S50" s="12">
        <f>'RAW DATA-STEMH'!Q21</f>
        <v>1</v>
      </c>
      <c r="T50" s="12">
        <f>'RAW DATA-STEMH'!R21</f>
        <v>12</v>
      </c>
      <c r="U50" s="12">
        <f>'RAW DATA-STEMH'!S21</f>
        <v>5</v>
      </c>
      <c r="V50" s="12">
        <f>'RAW DATA-STEMH'!T21</f>
        <v>0</v>
      </c>
      <c r="W50" s="12">
        <f>'RAW DATA-STEMH'!U21</f>
        <v>0</v>
      </c>
      <c r="X50" s="12">
        <f>'RAW DATA-STEMH'!V21</f>
        <v>7</v>
      </c>
      <c r="Y50" s="331">
        <f>'RAW DATA-STEMH'!W21</f>
        <v>0</v>
      </c>
      <c r="Z50" s="12"/>
      <c r="AA50" s="12"/>
      <c r="AB50" s="330">
        <f>'RAW DATA-STEMH'!X21</f>
        <v>0</v>
      </c>
      <c r="AC50" s="12">
        <f>'RAW DATA-STEMH'!Y21</f>
        <v>0</v>
      </c>
      <c r="AD50" s="12">
        <f>'RAW DATA-STEMH'!Z21</f>
        <v>0</v>
      </c>
      <c r="AE50" s="12">
        <f>'RAW DATA-STEMH'!AA21</f>
        <v>0</v>
      </c>
      <c r="AF50" s="12">
        <f>'RAW DATA-STEMH'!AB21</f>
        <v>7</v>
      </c>
      <c r="AG50" s="12">
        <f>'RAW DATA-STEMH'!AC21</f>
        <v>4</v>
      </c>
      <c r="AH50" s="12">
        <f>'RAW DATA-STEMH'!AD21</f>
        <v>0</v>
      </c>
      <c r="AI50" s="12">
        <f>'RAW DATA-STEMH'!AE21</f>
        <v>0</v>
      </c>
      <c r="AJ50" s="12">
        <f>'RAW DATA-STEMH'!AF21</f>
        <v>3</v>
      </c>
      <c r="AK50" s="331">
        <f>'RAW DATA-STEMH'!AG21</f>
        <v>0</v>
      </c>
      <c r="AL50" s="12"/>
      <c r="AM50" s="938"/>
      <c r="AN50" s="937">
        <f>'RAW DATA-STEMH'!AH21</f>
        <v>0</v>
      </c>
      <c r="AO50" s="938">
        <f>'RAW DATA-STEMH'!AI21</f>
        <v>0</v>
      </c>
      <c r="AP50" s="938">
        <f>'RAW DATA-STEMH'!AJ21</f>
        <v>0</v>
      </c>
      <c r="AQ50" s="938">
        <f>'RAW DATA-STEMH'!AK21</f>
        <v>0</v>
      </c>
      <c r="AR50" s="938">
        <f>'RAW DATA-STEMH'!AL21</f>
        <v>8</v>
      </c>
      <c r="AS50" s="938">
        <f>'RAW DATA-STEMH'!AM21</f>
        <v>3</v>
      </c>
      <c r="AT50" s="938">
        <f>'RAW DATA-STEMH'!AN21</f>
        <v>0</v>
      </c>
      <c r="AU50" s="938">
        <f>'RAW DATA-STEMH'!AO21</f>
        <v>0</v>
      </c>
      <c r="AV50" s="938">
        <f>'RAW DATA-STEMH'!AP21</f>
        <v>4</v>
      </c>
      <c r="AW50" s="939">
        <f>'RAW DATA-STEMH'!AQ21</f>
        <v>0</v>
      </c>
      <c r="AX50" s="1062"/>
      <c r="AZ50" s="1040">
        <f>'RAW DATA-STEMH'!AR21</f>
        <v>0</v>
      </c>
      <c r="BA50" s="816">
        <f>'RAW DATA-STEMH'!AS21</f>
        <v>0</v>
      </c>
      <c r="BB50" s="816">
        <f>'RAW DATA-STEMH'!AT21</f>
        <v>0</v>
      </c>
      <c r="BC50" s="816">
        <f>'RAW DATA-STEMH'!AU21</f>
        <v>0</v>
      </c>
      <c r="BD50" s="816">
        <f>'RAW DATA-STEMH'!AV21</f>
        <v>3</v>
      </c>
      <c r="BE50" s="816">
        <f>'RAW DATA-STEMH'!AW21</f>
        <v>2</v>
      </c>
      <c r="BF50" s="816">
        <f>'RAW DATA-STEMH'!AX21</f>
        <v>0</v>
      </c>
      <c r="BG50" s="816">
        <f>'RAW DATA-STEMH'!AY21</f>
        <v>0</v>
      </c>
      <c r="BH50" s="816">
        <f>'RAW DATA-STEMH'!AZ21</f>
        <v>1</v>
      </c>
      <c r="BI50" s="1041">
        <f>'RAW DATA-STEMH'!BA21</f>
        <v>0</v>
      </c>
      <c r="BJ50" s="1057"/>
    </row>
    <row r="51" spans="1:62">
      <c r="A51" s="456"/>
      <c r="B51" s="274"/>
      <c r="C51" s="424"/>
      <c r="D51" s="11">
        <f t="shared" ref="D51:M51" si="40">SUM(D48:D50)</f>
        <v>0</v>
      </c>
      <c r="E51" s="11">
        <f t="shared" si="40"/>
        <v>0</v>
      </c>
      <c r="F51" s="11">
        <f t="shared" si="40"/>
        <v>0</v>
      </c>
      <c r="G51" s="11">
        <f t="shared" si="40"/>
        <v>0</v>
      </c>
      <c r="H51" s="11">
        <f t="shared" si="40"/>
        <v>240</v>
      </c>
      <c r="I51" s="11">
        <f t="shared" si="40"/>
        <v>146</v>
      </c>
      <c r="J51" s="11">
        <f t="shared" si="40"/>
        <v>0</v>
      </c>
      <c r="K51" s="11">
        <f t="shared" si="40"/>
        <v>0</v>
      </c>
      <c r="L51" s="11">
        <f t="shared" si="40"/>
        <v>4</v>
      </c>
      <c r="M51" s="333">
        <f t="shared" si="40"/>
        <v>0</v>
      </c>
      <c r="N51" s="12"/>
      <c r="O51" s="12"/>
      <c r="P51" s="332">
        <f t="shared" ref="P51:Y51" si="41">SUM(P48:P50)</f>
        <v>0</v>
      </c>
      <c r="Q51" s="11">
        <f t="shared" si="41"/>
        <v>0</v>
      </c>
      <c r="R51" s="11">
        <f t="shared" si="41"/>
        <v>0</v>
      </c>
      <c r="S51" s="11">
        <f t="shared" si="41"/>
        <v>1</v>
      </c>
      <c r="T51" s="11">
        <f t="shared" si="41"/>
        <v>229</v>
      </c>
      <c r="U51" s="11">
        <f t="shared" si="41"/>
        <v>153</v>
      </c>
      <c r="V51" s="11">
        <f t="shared" si="41"/>
        <v>0</v>
      </c>
      <c r="W51" s="11">
        <f t="shared" si="41"/>
        <v>0</v>
      </c>
      <c r="X51" s="11">
        <f t="shared" si="41"/>
        <v>10</v>
      </c>
      <c r="Y51" s="333">
        <f t="shared" si="41"/>
        <v>0</v>
      </c>
      <c r="Z51" s="12"/>
      <c r="AA51" s="12"/>
      <c r="AB51" s="332">
        <f t="shared" ref="AB51:AK51" si="42">SUM(AB48:AB50)</f>
        <v>0</v>
      </c>
      <c r="AC51" s="11">
        <f t="shared" si="42"/>
        <v>0</v>
      </c>
      <c r="AD51" s="11">
        <f t="shared" si="42"/>
        <v>0</v>
      </c>
      <c r="AE51" s="11">
        <f t="shared" si="42"/>
        <v>0</v>
      </c>
      <c r="AF51" s="11">
        <f t="shared" si="42"/>
        <v>223</v>
      </c>
      <c r="AG51" s="11">
        <f t="shared" si="42"/>
        <v>173</v>
      </c>
      <c r="AH51" s="11">
        <f t="shared" si="42"/>
        <v>0</v>
      </c>
      <c r="AI51" s="11">
        <f t="shared" si="42"/>
        <v>0</v>
      </c>
      <c r="AJ51" s="11">
        <f t="shared" si="42"/>
        <v>3</v>
      </c>
      <c r="AK51" s="333">
        <f t="shared" si="42"/>
        <v>0</v>
      </c>
      <c r="AL51" s="12"/>
      <c r="AM51" s="938"/>
      <c r="AN51" s="1017">
        <f t="shared" ref="AN51:AW51" si="43">SUM(AN48:AN50)</f>
        <v>0</v>
      </c>
      <c r="AO51" s="1018">
        <f t="shared" si="43"/>
        <v>0</v>
      </c>
      <c r="AP51" s="1018">
        <f t="shared" si="43"/>
        <v>0</v>
      </c>
      <c r="AQ51" s="1018">
        <f t="shared" si="43"/>
        <v>0</v>
      </c>
      <c r="AR51" s="1018">
        <f t="shared" si="43"/>
        <v>182</v>
      </c>
      <c r="AS51" s="1018">
        <f t="shared" si="43"/>
        <v>177</v>
      </c>
      <c r="AT51" s="1018">
        <f t="shared" si="43"/>
        <v>0</v>
      </c>
      <c r="AU51" s="1018">
        <f t="shared" si="43"/>
        <v>0</v>
      </c>
      <c r="AV51" s="1018">
        <f t="shared" si="43"/>
        <v>5</v>
      </c>
      <c r="AW51" s="1019">
        <f t="shared" si="43"/>
        <v>0</v>
      </c>
      <c r="AX51" s="1062"/>
      <c r="AZ51" s="1042">
        <f t="shared" ref="AZ51:BI51" si="44">SUM(AZ48:AZ50)</f>
        <v>0</v>
      </c>
      <c r="BA51" s="1043">
        <f t="shared" si="44"/>
        <v>0</v>
      </c>
      <c r="BB51" s="1043">
        <f t="shared" si="44"/>
        <v>0</v>
      </c>
      <c r="BC51" s="1043">
        <f t="shared" si="44"/>
        <v>0</v>
      </c>
      <c r="BD51" s="1043">
        <f t="shared" si="44"/>
        <v>149</v>
      </c>
      <c r="BE51" s="1043">
        <f t="shared" si="44"/>
        <v>143</v>
      </c>
      <c r="BF51" s="1043">
        <f t="shared" si="44"/>
        <v>0</v>
      </c>
      <c r="BG51" s="1043">
        <f t="shared" si="44"/>
        <v>0</v>
      </c>
      <c r="BH51" s="1043">
        <f t="shared" si="44"/>
        <v>4</v>
      </c>
      <c r="BI51" s="1044">
        <f t="shared" si="44"/>
        <v>0</v>
      </c>
      <c r="BJ51" s="1057"/>
    </row>
    <row r="52" spans="1:62" ht="16" thickBot="1">
      <c r="A52" s="457"/>
      <c r="B52" s="413"/>
      <c r="C52" s="426"/>
      <c r="D52" s="12"/>
      <c r="E52" s="12"/>
      <c r="F52" s="12"/>
      <c r="G52" s="12"/>
      <c r="H52" s="12"/>
      <c r="I52" s="12"/>
      <c r="J52" s="12"/>
      <c r="K52" s="12"/>
      <c r="L52" s="12"/>
      <c r="M52" s="331"/>
      <c r="N52" s="12"/>
      <c r="O52" s="12"/>
      <c r="P52" s="330"/>
      <c r="Q52" s="12"/>
      <c r="R52" s="12"/>
      <c r="S52" s="12"/>
      <c r="T52" s="12"/>
      <c r="U52" s="12"/>
      <c r="V52" s="12"/>
      <c r="W52" s="12"/>
      <c r="X52" s="12"/>
      <c r="Y52" s="331"/>
      <c r="Z52" s="12"/>
      <c r="AA52" s="12"/>
      <c r="AB52" s="330"/>
      <c r="AC52" s="12"/>
      <c r="AD52" s="12"/>
      <c r="AE52" s="12"/>
      <c r="AF52" s="12"/>
      <c r="AG52" s="12"/>
      <c r="AH52" s="12"/>
      <c r="AI52" s="12"/>
      <c r="AJ52" s="12"/>
      <c r="AK52" s="331"/>
      <c r="AL52" s="12"/>
      <c r="AM52" s="938"/>
      <c r="AN52" s="937"/>
      <c r="AO52" s="938"/>
      <c r="AP52" s="938"/>
      <c r="AQ52" s="938"/>
      <c r="AR52" s="938"/>
      <c r="AS52" s="938"/>
      <c r="AT52" s="938"/>
      <c r="AU52" s="938"/>
      <c r="AV52" s="938"/>
      <c r="AW52" s="939"/>
      <c r="AX52" s="1062"/>
      <c r="AZ52" s="1040"/>
      <c r="BA52" s="816"/>
      <c r="BB52" s="816"/>
      <c r="BC52" s="816"/>
      <c r="BD52" s="816"/>
      <c r="BE52" s="816"/>
      <c r="BF52" s="816"/>
      <c r="BG52" s="816"/>
      <c r="BH52" s="816"/>
      <c r="BI52" s="1041"/>
      <c r="BJ52" s="1057"/>
    </row>
    <row r="53" spans="1:62" ht="15" customHeight="1">
      <c r="A53" s="1488" t="s">
        <v>271</v>
      </c>
      <c r="B53" s="438" t="s">
        <v>43</v>
      </c>
      <c r="C53" s="424" t="s">
        <v>92</v>
      </c>
      <c r="D53" s="330">
        <f>D48*'DATA - Awards Matrices'!$B$29</f>
        <v>0</v>
      </c>
      <c r="E53" s="12">
        <f>E48*'DATA - Awards Matrices'!$C$29</f>
        <v>0</v>
      </c>
      <c r="F53" s="12">
        <f>F48*'DATA - Awards Matrices'!$D$29</f>
        <v>0</v>
      </c>
      <c r="G53" s="12">
        <f>G48*'DATA - Awards Matrices'!$E$29</f>
        <v>0</v>
      </c>
      <c r="H53" s="12">
        <f>H48*'DATA - Awards Matrices'!$F$29</f>
        <v>11000</v>
      </c>
      <c r="I53" s="12">
        <f>I48*'DATA - Awards Matrices'!$G$29</f>
        <v>0</v>
      </c>
      <c r="J53" s="12">
        <f>J48*'DATA - Awards Matrices'!$H$29</f>
        <v>0</v>
      </c>
      <c r="K53" s="12">
        <f>K48*'DATA - Awards Matrices'!$I$29</f>
        <v>0</v>
      </c>
      <c r="L53" s="12">
        <f>L48*'DATA - Awards Matrices'!$J$29</f>
        <v>0</v>
      </c>
      <c r="M53" s="331">
        <f>M48*'DATA - Awards Matrices'!$K$29</f>
        <v>0</v>
      </c>
      <c r="N53" s="12"/>
      <c r="O53" s="12"/>
      <c r="P53" s="330">
        <f>P48*'DATA - Awards Matrices'!$B$29</f>
        <v>0</v>
      </c>
      <c r="Q53" s="12">
        <f>Q48*'DATA - Awards Matrices'!$C$29</f>
        <v>0</v>
      </c>
      <c r="R53" s="12">
        <f>R48*'DATA - Awards Matrices'!$D$29</f>
        <v>0</v>
      </c>
      <c r="S53" s="12">
        <f>S48*'DATA - Awards Matrices'!$E$29</f>
        <v>0</v>
      </c>
      <c r="T53" s="12">
        <f>T48*'DATA - Awards Matrices'!$F$29</f>
        <v>14000</v>
      </c>
      <c r="U53" s="12">
        <f>U48*'DATA - Awards Matrices'!$G$29</f>
        <v>0</v>
      </c>
      <c r="V53" s="12">
        <f>V48*'DATA - Awards Matrices'!$H$29</f>
        <v>0</v>
      </c>
      <c r="W53" s="12">
        <f>W48*'DATA - Awards Matrices'!$I$29</f>
        <v>0</v>
      </c>
      <c r="X53" s="12">
        <f>X48*'DATA - Awards Matrices'!$J$29</f>
        <v>0</v>
      </c>
      <c r="Y53" s="331">
        <f>Y48*'DATA - Awards Matrices'!$K$29</f>
        <v>0</v>
      </c>
      <c r="Z53" s="12"/>
      <c r="AA53" s="12"/>
      <c r="AB53" s="330">
        <f>AB48*'DATA - Awards Matrices'!$B$29</f>
        <v>0</v>
      </c>
      <c r="AC53" s="12">
        <f>AC48*'DATA - Awards Matrices'!$C$29</f>
        <v>0</v>
      </c>
      <c r="AD53" s="12">
        <f>AD48*'DATA - Awards Matrices'!$D$29</f>
        <v>0</v>
      </c>
      <c r="AE53" s="12">
        <f>AE48*'DATA - Awards Matrices'!$E$29</f>
        <v>0</v>
      </c>
      <c r="AF53" s="12">
        <f>AF48*'DATA - Awards Matrices'!$F$29</f>
        <v>11000</v>
      </c>
      <c r="AG53" s="12">
        <f>AG48*'DATA - Awards Matrices'!$G$29</f>
        <v>0</v>
      </c>
      <c r="AH53" s="12">
        <f>AH48*'DATA - Awards Matrices'!$H$29</f>
        <v>0</v>
      </c>
      <c r="AI53" s="12">
        <f>AI48*'DATA - Awards Matrices'!$I$29</f>
        <v>0</v>
      </c>
      <c r="AJ53" s="12">
        <f>AJ48*'DATA - Awards Matrices'!$J$29</f>
        <v>0</v>
      </c>
      <c r="AK53" s="331">
        <f>AK48*'DATA - Awards Matrices'!$K$29</f>
        <v>0</v>
      </c>
      <c r="AL53" s="12"/>
      <c r="AM53" s="938"/>
      <c r="AN53" s="937">
        <f>AN48*'DATA - Awards Matrices'!$B$29</f>
        <v>0</v>
      </c>
      <c r="AO53" s="938">
        <f>AO48*'DATA - Awards Matrices'!$C$29</f>
        <v>0</v>
      </c>
      <c r="AP53" s="938">
        <f>AP48*'DATA - Awards Matrices'!$D$29</f>
        <v>0</v>
      </c>
      <c r="AQ53" s="938">
        <f>AQ48*'DATA - Awards Matrices'!$E$29</f>
        <v>0</v>
      </c>
      <c r="AR53" s="938">
        <f>AR48*'DATA - Awards Matrices'!$F$29</f>
        <v>7000</v>
      </c>
      <c r="AS53" s="938">
        <f>AS48*'DATA - Awards Matrices'!$G$29</f>
        <v>0</v>
      </c>
      <c r="AT53" s="938">
        <f>AT48*'DATA - Awards Matrices'!$H$29</f>
        <v>0</v>
      </c>
      <c r="AU53" s="938">
        <f>AU48*'DATA - Awards Matrices'!$I$29</f>
        <v>0</v>
      </c>
      <c r="AV53" s="938">
        <f>AV48*'DATA - Awards Matrices'!$J$29</f>
        <v>0</v>
      </c>
      <c r="AW53" s="939">
        <f>AW48*'DATA - Awards Matrices'!$K$29</f>
        <v>0</v>
      </c>
      <c r="AX53" s="1062"/>
      <c r="AZ53" s="1040">
        <f>AZ48*'DATA - Awards Matrices'!$B$29</f>
        <v>0</v>
      </c>
      <c r="BA53" s="816">
        <f>BA48*'DATA - Awards Matrices'!$C$29</f>
        <v>0</v>
      </c>
      <c r="BB53" s="816">
        <f>BB48*'DATA - Awards Matrices'!$D$29</f>
        <v>0</v>
      </c>
      <c r="BC53" s="816">
        <f>BC48*'DATA - Awards Matrices'!$E$29</f>
        <v>0</v>
      </c>
      <c r="BD53" s="816">
        <f>BD48*'DATA - Awards Matrices'!$F$29</f>
        <v>11000</v>
      </c>
      <c r="BE53" s="816">
        <f>BE48*'DATA - Awards Matrices'!$G$29</f>
        <v>0</v>
      </c>
      <c r="BF53" s="816">
        <f>BF48*'DATA - Awards Matrices'!$H$29</f>
        <v>0</v>
      </c>
      <c r="BG53" s="816">
        <f>BG48*'DATA - Awards Matrices'!$I$29</f>
        <v>0</v>
      </c>
      <c r="BH53" s="816">
        <f>BH48*'DATA - Awards Matrices'!$J$29</f>
        <v>0</v>
      </c>
      <c r="BI53" s="1041">
        <f>BI48*'DATA - Awards Matrices'!$K$29</f>
        <v>0</v>
      </c>
      <c r="BJ53" s="1057"/>
    </row>
    <row r="54" spans="1:62">
      <c r="A54" s="1488"/>
      <c r="B54" s="439" t="s">
        <v>43</v>
      </c>
      <c r="C54" s="425" t="s">
        <v>91</v>
      </c>
      <c r="D54" s="330">
        <f>D49*'DATA - Awards Matrices'!$B$30</f>
        <v>0</v>
      </c>
      <c r="E54" s="12">
        <f>E49*'DATA - Awards Matrices'!$C$30</f>
        <v>0</v>
      </c>
      <c r="F54" s="12">
        <f>F49*'DATA - Awards Matrices'!$D$30</f>
        <v>0</v>
      </c>
      <c r="G54" s="12">
        <f>G49*'DATA - Awards Matrices'!$E$30</f>
        <v>0</v>
      </c>
      <c r="H54" s="12">
        <f>H49*'DATA - Awards Matrices'!$F$30</f>
        <v>222000</v>
      </c>
      <c r="I54" s="12">
        <f>I49*'DATA - Awards Matrices'!$G$30</f>
        <v>146000</v>
      </c>
      <c r="J54" s="12">
        <f>J49*'DATA - Awards Matrices'!$H$30</f>
        <v>0</v>
      </c>
      <c r="K54" s="12">
        <f>K49*'DATA - Awards Matrices'!$I$30</f>
        <v>0</v>
      </c>
      <c r="L54" s="12">
        <f>L49*'DATA - Awards Matrices'!$J$30</f>
        <v>2000</v>
      </c>
      <c r="M54" s="331">
        <f>M49*'DATA - Awards Matrices'!$K$30</f>
        <v>0</v>
      </c>
      <c r="N54" s="12"/>
      <c r="O54" s="12"/>
      <c r="P54" s="330">
        <f>P49*'DATA - Awards Matrices'!$B$30</f>
        <v>0</v>
      </c>
      <c r="Q54" s="12">
        <f>Q49*'DATA - Awards Matrices'!$C$30</f>
        <v>0</v>
      </c>
      <c r="R54" s="12">
        <f>R49*'DATA - Awards Matrices'!$D$30</f>
        <v>0</v>
      </c>
      <c r="S54" s="12">
        <f>S49*'DATA - Awards Matrices'!$E$30</f>
        <v>0</v>
      </c>
      <c r="T54" s="12">
        <f>T49*'DATA - Awards Matrices'!$F$30</f>
        <v>203000</v>
      </c>
      <c r="U54" s="12">
        <f>U49*'DATA - Awards Matrices'!$G$30</f>
        <v>148000</v>
      </c>
      <c r="V54" s="12">
        <f>V49*'DATA - Awards Matrices'!$H$30</f>
        <v>0</v>
      </c>
      <c r="W54" s="12">
        <f>W49*'DATA - Awards Matrices'!$I$30</f>
        <v>0</v>
      </c>
      <c r="X54" s="12">
        <f>X49*'DATA - Awards Matrices'!$J$30</f>
        <v>3000</v>
      </c>
      <c r="Y54" s="331">
        <f>Y49*'DATA - Awards Matrices'!$K$30</f>
        <v>0</v>
      </c>
      <c r="Z54" s="12"/>
      <c r="AA54" s="12"/>
      <c r="AB54" s="330">
        <f>AB49*'DATA - Awards Matrices'!$B$30</f>
        <v>0</v>
      </c>
      <c r="AC54" s="12">
        <f>AC49*'DATA - Awards Matrices'!$C$30</f>
        <v>0</v>
      </c>
      <c r="AD54" s="12">
        <f>AD49*'DATA - Awards Matrices'!$D$30</f>
        <v>0</v>
      </c>
      <c r="AE54" s="12">
        <f>AE49*'DATA - Awards Matrices'!$E$30</f>
        <v>0</v>
      </c>
      <c r="AF54" s="12">
        <f>AF49*'DATA - Awards Matrices'!$F$30</f>
        <v>205000</v>
      </c>
      <c r="AG54" s="12">
        <f>AG49*'DATA - Awards Matrices'!$G$30</f>
        <v>169000</v>
      </c>
      <c r="AH54" s="12">
        <f>AH49*'DATA - Awards Matrices'!$H$30</f>
        <v>0</v>
      </c>
      <c r="AI54" s="12">
        <f>AI49*'DATA - Awards Matrices'!$I$30</f>
        <v>0</v>
      </c>
      <c r="AJ54" s="12">
        <f>AJ49*'DATA - Awards Matrices'!$J$30</f>
        <v>0</v>
      </c>
      <c r="AK54" s="331">
        <f>AK49*'DATA - Awards Matrices'!$K$30</f>
        <v>0</v>
      </c>
      <c r="AL54" s="12"/>
      <c r="AM54" s="938"/>
      <c r="AN54" s="937">
        <f>AN49*'DATA - Awards Matrices'!$B$30</f>
        <v>0</v>
      </c>
      <c r="AO54" s="938">
        <f>AO49*'DATA - Awards Matrices'!$C$30</f>
        <v>0</v>
      </c>
      <c r="AP54" s="938">
        <f>AP49*'DATA - Awards Matrices'!$D$30</f>
        <v>0</v>
      </c>
      <c r="AQ54" s="938">
        <f>AQ49*'DATA - Awards Matrices'!$E$30</f>
        <v>0</v>
      </c>
      <c r="AR54" s="938">
        <f>AR49*'DATA - Awards Matrices'!$F$30</f>
        <v>167000</v>
      </c>
      <c r="AS54" s="938">
        <f>AS49*'DATA - Awards Matrices'!$G$30</f>
        <v>174000</v>
      </c>
      <c r="AT54" s="938">
        <f>AT49*'DATA - Awards Matrices'!$H$30</f>
        <v>0</v>
      </c>
      <c r="AU54" s="938">
        <f>AU49*'DATA - Awards Matrices'!$I$30</f>
        <v>0</v>
      </c>
      <c r="AV54" s="938">
        <f>AV49*'DATA - Awards Matrices'!$J$30</f>
        <v>1000</v>
      </c>
      <c r="AW54" s="939">
        <f>AW49*'DATA - Awards Matrices'!$K$30</f>
        <v>0</v>
      </c>
      <c r="AX54" s="1062"/>
      <c r="AZ54" s="1040">
        <f>AZ49*'DATA - Awards Matrices'!$B$30</f>
        <v>0</v>
      </c>
      <c r="BA54" s="816">
        <f>BA49*'DATA - Awards Matrices'!$C$30</f>
        <v>0</v>
      </c>
      <c r="BB54" s="816">
        <f>BB49*'DATA - Awards Matrices'!$D$30</f>
        <v>0</v>
      </c>
      <c r="BC54" s="816">
        <f>BC49*'DATA - Awards Matrices'!$E$30</f>
        <v>0</v>
      </c>
      <c r="BD54" s="816">
        <f>BD49*'DATA - Awards Matrices'!$F$30</f>
        <v>135000</v>
      </c>
      <c r="BE54" s="816">
        <f>BE49*'DATA - Awards Matrices'!$G$30</f>
        <v>141000</v>
      </c>
      <c r="BF54" s="816">
        <f>BF49*'DATA - Awards Matrices'!$H$30</f>
        <v>0</v>
      </c>
      <c r="BG54" s="816">
        <f>BG49*'DATA - Awards Matrices'!$I$30</f>
        <v>0</v>
      </c>
      <c r="BH54" s="816">
        <f>BH49*'DATA - Awards Matrices'!$J$30</f>
        <v>3000</v>
      </c>
      <c r="BI54" s="1041">
        <f>BI49*'DATA - Awards Matrices'!$K$30</f>
        <v>0</v>
      </c>
      <c r="BJ54" s="1057"/>
    </row>
    <row r="55" spans="1:62" ht="16" thickBot="1">
      <c r="A55" s="1489"/>
      <c r="B55" s="440" t="s">
        <v>43</v>
      </c>
      <c r="C55" s="426" t="s">
        <v>90</v>
      </c>
      <c r="D55" s="330">
        <f>D50*'DATA - Awards Matrices'!$B$31</f>
        <v>0</v>
      </c>
      <c r="E55" s="12">
        <f>E50*'DATA - Awards Matrices'!$C$31</f>
        <v>0</v>
      </c>
      <c r="F55" s="12">
        <f>F50*'DATA - Awards Matrices'!$D$31</f>
        <v>0</v>
      </c>
      <c r="G55" s="12">
        <f>G50*'DATA - Awards Matrices'!$E$31</f>
        <v>0</v>
      </c>
      <c r="H55" s="12">
        <f>H50*'DATA - Awards Matrices'!$F$31</f>
        <v>7000</v>
      </c>
      <c r="I55" s="12">
        <f>I50*'DATA - Awards Matrices'!$G$31</f>
        <v>0</v>
      </c>
      <c r="J55" s="12">
        <f>J50*'DATA - Awards Matrices'!$H$31</f>
        <v>0</v>
      </c>
      <c r="K55" s="12">
        <f>K50*'DATA - Awards Matrices'!$I$31</f>
        <v>0</v>
      </c>
      <c r="L55" s="12">
        <f>L50*'DATA - Awards Matrices'!$J$31</f>
        <v>2000</v>
      </c>
      <c r="M55" s="331">
        <f>M50*'DATA - Awards Matrices'!$K$31</f>
        <v>0</v>
      </c>
      <c r="N55" s="12"/>
      <c r="O55" s="12"/>
      <c r="P55" s="330">
        <f>P50*'DATA - Awards Matrices'!$B$31</f>
        <v>0</v>
      </c>
      <c r="Q55" s="12">
        <f>Q50*'DATA - Awards Matrices'!$C$31</f>
        <v>0</v>
      </c>
      <c r="R55" s="12">
        <f>R50*'DATA - Awards Matrices'!$D$31</f>
        <v>0</v>
      </c>
      <c r="S55" s="12">
        <f>S50*'DATA - Awards Matrices'!$E$31</f>
        <v>1000</v>
      </c>
      <c r="T55" s="12">
        <f>T50*'DATA - Awards Matrices'!$F$31</f>
        <v>12000</v>
      </c>
      <c r="U55" s="12">
        <f>U50*'DATA - Awards Matrices'!$G$31</f>
        <v>5000</v>
      </c>
      <c r="V55" s="12">
        <f>V50*'DATA - Awards Matrices'!$H$31</f>
        <v>0</v>
      </c>
      <c r="W55" s="12">
        <f>W50*'DATA - Awards Matrices'!$I$31</f>
        <v>0</v>
      </c>
      <c r="X55" s="12">
        <f>X50*'DATA - Awards Matrices'!$J$31</f>
        <v>7000</v>
      </c>
      <c r="Y55" s="331">
        <f>Y50*'DATA - Awards Matrices'!$K$31</f>
        <v>0</v>
      </c>
      <c r="Z55" s="12"/>
      <c r="AA55" s="12"/>
      <c r="AB55" s="330">
        <f>AB50*'DATA - Awards Matrices'!$B$31</f>
        <v>0</v>
      </c>
      <c r="AC55" s="12">
        <f>AC50*'DATA - Awards Matrices'!$C$31</f>
        <v>0</v>
      </c>
      <c r="AD55" s="12">
        <f>AD50*'DATA - Awards Matrices'!$D$31</f>
        <v>0</v>
      </c>
      <c r="AE55" s="12">
        <f>AE50*'DATA - Awards Matrices'!$E$31</f>
        <v>0</v>
      </c>
      <c r="AF55" s="12">
        <f>AF50*'DATA - Awards Matrices'!$F$31</f>
        <v>7000</v>
      </c>
      <c r="AG55" s="12">
        <f>AG50*'DATA - Awards Matrices'!$G$31</f>
        <v>4000</v>
      </c>
      <c r="AH55" s="12">
        <f>AH50*'DATA - Awards Matrices'!$H$31</f>
        <v>0</v>
      </c>
      <c r="AI55" s="12">
        <f>AI50*'DATA - Awards Matrices'!$I$31</f>
        <v>0</v>
      </c>
      <c r="AJ55" s="12">
        <f>AJ50*'DATA - Awards Matrices'!$J$31</f>
        <v>3000</v>
      </c>
      <c r="AK55" s="331">
        <f>AK50*'DATA - Awards Matrices'!$K$31</f>
        <v>0</v>
      </c>
      <c r="AL55" s="12"/>
      <c r="AM55" s="938"/>
      <c r="AN55" s="937">
        <f>AN50*'DATA - Awards Matrices'!$B$31</f>
        <v>0</v>
      </c>
      <c r="AO55" s="938">
        <f>AO50*'DATA - Awards Matrices'!$C$31</f>
        <v>0</v>
      </c>
      <c r="AP55" s="938">
        <f>AP50*'DATA - Awards Matrices'!$D$31</f>
        <v>0</v>
      </c>
      <c r="AQ55" s="938">
        <f>AQ50*'DATA - Awards Matrices'!$E$31</f>
        <v>0</v>
      </c>
      <c r="AR55" s="938">
        <f>AR50*'DATA - Awards Matrices'!$F$31</f>
        <v>8000</v>
      </c>
      <c r="AS55" s="938">
        <f>AS50*'DATA - Awards Matrices'!$G$31</f>
        <v>3000</v>
      </c>
      <c r="AT55" s="938">
        <f>AT50*'DATA - Awards Matrices'!$H$31</f>
        <v>0</v>
      </c>
      <c r="AU55" s="938">
        <f>AU50*'DATA - Awards Matrices'!$I$31</f>
        <v>0</v>
      </c>
      <c r="AV55" s="938">
        <f>AV50*'DATA - Awards Matrices'!$J$31</f>
        <v>4000</v>
      </c>
      <c r="AW55" s="939">
        <f>AW50*'DATA - Awards Matrices'!$K$31</f>
        <v>0</v>
      </c>
      <c r="AX55" s="1062"/>
      <c r="AZ55" s="1040">
        <f>AZ50*'DATA - Awards Matrices'!$B$31</f>
        <v>0</v>
      </c>
      <c r="BA55" s="816">
        <f>BA50*'DATA - Awards Matrices'!$C$31</f>
        <v>0</v>
      </c>
      <c r="BB55" s="816">
        <f>BB50*'DATA - Awards Matrices'!$D$31</f>
        <v>0</v>
      </c>
      <c r="BC55" s="816">
        <f>BC50*'DATA - Awards Matrices'!$E$31</f>
        <v>0</v>
      </c>
      <c r="BD55" s="816">
        <f>BD50*'DATA - Awards Matrices'!$F$31</f>
        <v>3000</v>
      </c>
      <c r="BE55" s="816">
        <f>BE50*'DATA - Awards Matrices'!$G$31</f>
        <v>2000</v>
      </c>
      <c r="BF55" s="816">
        <f>BF50*'DATA - Awards Matrices'!$H$31</f>
        <v>0</v>
      </c>
      <c r="BG55" s="816">
        <f>BG50*'DATA - Awards Matrices'!$I$31</f>
        <v>0</v>
      </c>
      <c r="BH55" s="816">
        <f>BH50*'DATA - Awards Matrices'!$J$31</f>
        <v>1000</v>
      </c>
      <c r="BI55" s="1041">
        <f>BI50*'DATA - Awards Matrices'!$K$31</f>
        <v>0</v>
      </c>
      <c r="BJ55" s="1057"/>
    </row>
    <row r="56" spans="1:62" ht="33" thickBot="1">
      <c r="A56" s="406" t="s">
        <v>272</v>
      </c>
      <c r="B56" s="413" t="str">
        <f>B50</f>
        <v>NMHU</v>
      </c>
      <c r="C56" s="414"/>
      <c r="D56" s="334">
        <f t="shared" ref="D56:M56" si="45">SUM(D53:D55)</f>
        <v>0</v>
      </c>
      <c r="E56" s="335">
        <f t="shared" si="45"/>
        <v>0</v>
      </c>
      <c r="F56" s="335">
        <f t="shared" si="45"/>
        <v>0</v>
      </c>
      <c r="G56" s="335">
        <f t="shared" si="45"/>
        <v>0</v>
      </c>
      <c r="H56" s="335">
        <f t="shared" si="45"/>
        <v>240000</v>
      </c>
      <c r="I56" s="335">
        <f t="shared" si="45"/>
        <v>146000</v>
      </c>
      <c r="J56" s="335">
        <f t="shared" si="45"/>
        <v>0</v>
      </c>
      <c r="K56" s="335">
        <f t="shared" si="45"/>
        <v>0</v>
      </c>
      <c r="L56" s="335">
        <f t="shared" si="45"/>
        <v>4000</v>
      </c>
      <c r="M56" s="336">
        <f t="shared" si="45"/>
        <v>0</v>
      </c>
      <c r="N56" s="415">
        <f>SUM(D56:M56)/'DATA - Awards Matrices'!$L$31</f>
        <v>182.55578093306286</v>
      </c>
      <c r="O56" s="415"/>
      <c r="P56" s="334">
        <f t="shared" ref="P56:Y56" si="46">SUM(P53:P55)</f>
        <v>0</v>
      </c>
      <c r="Q56" s="335">
        <f t="shared" si="46"/>
        <v>0</v>
      </c>
      <c r="R56" s="335">
        <f t="shared" si="46"/>
        <v>0</v>
      </c>
      <c r="S56" s="335">
        <f t="shared" si="46"/>
        <v>1000</v>
      </c>
      <c r="T56" s="335">
        <f t="shared" si="46"/>
        <v>229000</v>
      </c>
      <c r="U56" s="335">
        <f t="shared" si="46"/>
        <v>153000</v>
      </c>
      <c r="V56" s="335">
        <f t="shared" si="46"/>
        <v>0</v>
      </c>
      <c r="W56" s="335">
        <f t="shared" si="46"/>
        <v>0</v>
      </c>
      <c r="X56" s="335">
        <f t="shared" si="46"/>
        <v>10000</v>
      </c>
      <c r="Y56" s="336">
        <f t="shared" si="46"/>
        <v>0</v>
      </c>
      <c r="Z56" s="415">
        <f>SUM(P56:Y56)/'DATA - Awards Matrices'!$L$31</f>
        <v>183.96005617100951</v>
      </c>
      <c r="AA56" s="415"/>
      <c r="AB56" s="334">
        <f t="shared" ref="AB56:AK56" si="47">SUM(AB53:AB55)</f>
        <v>0</v>
      </c>
      <c r="AC56" s="335">
        <f t="shared" si="47"/>
        <v>0</v>
      </c>
      <c r="AD56" s="335">
        <f t="shared" si="47"/>
        <v>0</v>
      </c>
      <c r="AE56" s="335">
        <f t="shared" si="47"/>
        <v>0</v>
      </c>
      <c r="AF56" s="335">
        <f t="shared" si="47"/>
        <v>223000</v>
      </c>
      <c r="AG56" s="335">
        <f t="shared" si="47"/>
        <v>173000</v>
      </c>
      <c r="AH56" s="335">
        <f t="shared" si="47"/>
        <v>0</v>
      </c>
      <c r="AI56" s="335">
        <f t="shared" si="47"/>
        <v>0</v>
      </c>
      <c r="AJ56" s="335">
        <f t="shared" si="47"/>
        <v>3000</v>
      </c>
      <c r="AK56" s="336">
        <f t="shared" si="47"/>
        <v>0</v>
      </c>
      <c r="AL56" s="415">
        <f>SUM(AB56:AK56)/'DATA - Awards Matrices'!$L$31</f>
        <v>186.76860664690278</v>
      </c>
      <c r="AM56" s="941"/>
      <c r="AN56" s="1020">
        <f t="shared" ref="AN56:AW56" si="48">SUM(AN53:AN55)</f>
        <v>0</v>
      </c>
      <c r="AO56" s="1021">
        <f t="shared" si="48"/>
        <v>0</v>
      </c>
      <c r="AP56" s="1021">
        <f t="shared" si="48"/>
        <v>0</v>
      </c>
      <c r="AQ56" s="1021">
        <f t="shared" si="48"/>
        <v>0</v>
      </c>
      <c r="AR56" s="1021">
        <f t="shared" si="48"/>
        <v>182000</v>
      </c>
      <c r="AS56" s="1021">
        <f t="shared" si="48"/>
        <v>177000</v>
      </c>
      <c r="AT56" s="1021">
        <f t="shared" si="48"/>
        <v>0</v>
      </c>
      <c r="AU56" s="1021">
        <f t="shared" si="48"/>
        <v>0</v>
      </c>
      <c r="AV56" s="1021">
        <f t="shared" si="48"/>
        <v>5000</v>
      </c>
      <c r="AW56" s="1022">
        <f t="shared" si="48"/>
        <v>0</v>
      </c>
      <c r="AX56" s="1063">
        <f>SUM(AN56:AW56)/'DATA - Awards Matrices'!$L$31</f>
        <v>170.38539553752534</v>
      </c>
      <c r="AZ56" s="1045">
        <f t="shared" ref="AZ56:BI56" si="49">SUM(AZ53:AZ55)</f>
        <v>0</v>
      </c>
      <c r="BA56" s="1046">
        <f t="shared" si="49"/>
        <v>0</v>
      </c>
      <c r="BB56" s="1046">
        <f t="shared" si="49"/>
        <v>0</v>
      </c>
      <c r="BC56" s="1046">
        <f t="shared" si="49"/>
        <v>0</v>
      </c>
      <c r="BD56" s="1046">
        <f t="shared" si="49"/>
        <v>149000</v>
      </c>
      <c r="BE56" s="1046">
        <f t="shared" si="49"/>
        <v>143000</v>
      </c>
      <c r="BF56" s="1046">
        <f t="shared" si="49"/>
        <v>0</v>
      </c>
      <c r="BG56" s="1046">
        <f t="shared" si="49"/>
        <v>0</v>
      </c>
      <c r="BH56" s="1046">
        <f t="shared" si="49"/>
        <v>4000</v>
      </c>
      <c r="BI56" s="1047">
        <f t="shared" si="49"/>
        <v>0</v>
      </c>
      <c r="BJ56" s="1058">
        <f>SUM(AZ56:BI56)/'DATA - Awards Matrices'!$L$31</f>
        <v>138.5551568107349</v>
      </c>
    </row>
    <row r="57" spans="1:62" ht="33.75" customHeight="1" thickBot="1">
      <c r="A57" s="428"/>
      <c r="B57" s="429"/>
      <c r="C57" s="430"/>
      <c r="D57" s="431"/>
      <c r="E57" s="432"/>
      <c r="F57" s="432"/>
      <c r="G57" s="432"/>
      <c r="H57" s="432"/>
      <c r="I57" s="432"/>
      <c r="J57" s="432"/>
      <c r="K57" s="432"/>
      <c r="L57" s="432"/>
      <c r="M57" s="433"/>
      <c r="N57" s="434"/>
      <c r="O57" s="434"/>
      <c r="P57" s="431"/>
      <c r="Q57" s="432"/>
      <c r="R57" s="432"/>
      <c r="S57" s="432"/>
      <c r="T57" s="432"/>
      <c r="U57" s="432"/>
      <c r="V57" s="432"/>
      <c r="W57" s="432"/>
      <c r="X57" s="432"/>
      <c r="Y57" s="433"/>
      <c r="Z57" s="434"/>
      <c r="AA57" s="434"/>
      <c r="AB57" s="431"/>
      <c r="AC57" s="432"/>
      <c r="AD57" s="432"/>
      <c r="AE57" s="432"/>
      <c r="AF57" s="432"/>
      <c r="AG57" s="432"/>
      <c r="AH57" s="432"/>
      <c r="AI57" s="432"/>
      <c r="AJ57" s="432"/>
      <c r="AK57" s="433"/>
      <c r="AL57" s="434"/>
      <c r="AM57" s="1026"/>
      <c r="AN57" s="1023"/>
      <c r="AO57" s="1024"/>
      <c r="AP57" s="1024"/>
      <c r="AQ57" s="1024"/>
      <c r="AR57" s="1024"/>
      <c r="AS57" s="1024"/>
      <c r="AT57" s="1024"/>
      <c r="AU57" s="1024"/>
      <c r="AV57" s="1024"/>
      <c r="AW57" s="1025"/>
      <c r="AX57" s="1064"/>
      <c r="AZ57" s="1049"/>
      <c r="BA57" s="1050"/>
      <c r="BB57" s="1050"/>
      <c r="BC57" s="1050"/>
      <c r="BD57" s="1050"/>
      <c r="BE57" s="1050"/>
      <c r="BF57" s="1050"/>
      <c r="BG57" s="1050"/>
      <c r="BH57" s="1050"/>
      <c r="BI57" s="1051"/>
      <c r="BJ57" s="1059"/>
    </row>
    <row r="58" spans="1:62" ht="15" customHeight="1">
      <c r="A58" s="1487" t="s">
        <v>270</v>
      </c>
      <c r="B58" s="274" t="str">
        <f>'RAW DATA-Awards'!B22</f>
        <v>NNMC</v>
      </c>
      <c r="C58" s="329" t="str">
        <f>'RAW DATA-Awards'!C22</f>
        <v>1</v>
      </c>
      <c r="D58" s="407">
        <f>'RAW DATA-STEMH'!D22</f>
        <v>0</v>
      </c>
      <c r="E58" s="408">
        <f>'RAW DATA-STEMH'!E22</f>
        <v>0</v>
      </c>
      <c r="F58" s="408">
        <f>'RAW DATA-STEMH'!F22</f>
        <v>0</v>
      </c>
      <c r="G58" s="408">
        <f>'RAW DATA-STEMH'!G22</f>
        <v>0</v>
      </c>
      <c r="H58" s="408">
        <f>'RAW DATA-STEMH'!H22</f>
        <v>2</v>
      </c>
      <c r="I58" s="408">
        <f>'RAW DATA-STEMH'!I22</f>
        <v>0</v>
      </c>
      <c r="J58" s="408">
        <f>'RAW DATA-STEMH'!J22</f>
        <v>0</v>
      </c>
      <c r="K58" s="408">
        <f>'RAW DATA-STEMH'!K22</f>
        <v>0</v>
      </c>
      <c r="L58" s="408">
        <f>'RAW DATA-STEMH'!L22</f>
        <v>0</v>
      </c>
      <c r="M58" s="409">
        <f>'RAW DATA-STEMH'!M22</f>
        <v>0</v>
      </c>
      <c r="N58" s="408"/>
      <c r="O58" s="408"/>
      <c r="P58" s="407">
        <f>'RAW DATA-STEMH'!N22</f>
        <v>0</v>
      </c>
      <c r="Q58" s="408">
        <f>'RAW DATA-STEMH'!O22</f>
        <v>0</v>
      </c>
      <c r="R58" s="408">
        <f>'RAW DATA-STEMH'!P22</f>
        <v>0</v>
      </c>
      <c r="S58" s="408">
        <f>'RAW DATA-STEMH'!Q22</f>
        <v>1</v>
      </c>
      <c r="T58" s="408">
        <f>'RAW DATA-STEMH'!R22</f>
        <v>2</v>
      </c>
      <c r="U58" s="408">
        <f>'RAW DATA-STEMH'!S22</f>
        <v>0</v>
      </c>
      <c r="V58" s="408">
        <f>'RAW DATA-STEMH'!T22</f>
        <v>0</v>
      </c>
      <c r="W58" s="408">
        <f>'RAW DATA-STEMH'!U22</f>
        <v>0</v>
      </c>
      <c r="X58" s="408">
        <f>'RAW DATA-STEMH'!V22</f>
        <v>0</v>
      </c>
      <c r="Y58" s="409">
        <f>'RAW DATA-STEMH'!W22</f>
        <v>0</v>
      </c>
      <c r="Z58" s="408"/>
      <c r="AA58" s="408"/>
      <c r="AB58" s="407">
        <f>'RAW DATA-STEMH'!X22</f>
        <v>0</v>
      </c>
      <c r="AC58" s="408">
        <f>'RAW DATA-STEMH'!Y22</f>
        <v>0</v>
      </c>
      <c r="AD58" s="408">
        <f>'RAW DATA-STEMH'!Z22</f>
        <v>0</v>
      </c>
      <c r="AE58" s="408">
        <f>'RAW DATA-STEMH'!AA22</f>
        <v>2</v>
      </c>
      <c r="AF58" s="408">
        <f>'RAW DATA-STEMH'!AB22</f>
        <v>1</v>
      </c>
      <c r="AG58" s="408">
        <f>'RAW DATA-STEMH'!AC22</f>
        <v>0</v>
      </c>
      <c r="AH58" s="408">
        <f>'RAW DATA-STEMH'!AD22</f>
        <v>0</v>
      </c>
      <c r="AI58" s="408">
        <f>'RAW DATA-STEMH'!AE22</f>
        <v>0</v>
      </c>
      <c r="AJ58" s="408">
        <f>'RAW DATA-STEMH'!AF22</f>
        <v>0</v>
      </c>
      <c r="AK58" s="409">
        <f>'RAW DATA-STEMH'!AG22</f>
        <v>0</v>
      </c>
      <c r="AL58" s="408"/>
      <c r="AM58" s="944"/>
      <c r="AN58" s="943">
        <f>'RAW DATA-STEMH'!AH22</f>
        <v>0</v>
      </c>
      <c r="AO58" s="944">
        <f>'RAW DATA-STEMH'!AI22</f>
        <v>0</v>
      </c>
      <c r="AP58" s="944">
        <f>'RAW DATA-STEMH'!AJ22</f>
        <v>0</v>
      </c>
      <c r="AQ58" s="944">
        <f>'RAW DATA-STEMH'!AK22</f>
        <v>0</v>
      </c>
      <c r="AR58" s="944">
        <f>'RAW DATA-STEMH'!AL22</f>
        <v>2</v>
      </c>
      <c r="AS58" s="944">
        <f>'RAW DATA-STEMH'!AM22</f>
        <v>0</v>
      </c>
      <c r="AT58" s="944">
        <f>'RAW DATA-STEMH'!AN22</f>
        <v>0</v>
      </c>
      <c r="AU58" s="944">
        <f>'RAW DATA-STEMH'!AO22</f>
        <v>0</v>
      </c>
      <c r="AV58" s="944">
        <f>'RAW DATA-STEMH'!AP22</f>
        <v>0</v>
      </c>
      <c r="AW58" s="945">
        <f>'RAW DATA-STEMH'!AQ22</f>
        <v>0</v>
      </c>
      <c r="AX58" s="1061"/>
      <c r="AZ58" s="1037">
        <f>'RAW DATA-STEMH'!AR22</f>
        <v>0</v>
      </c>
      <c r="BA58" s="1038">
        <f>'RAW DATA-STEMH'!AS22</f>
        <v>0</v>
      </c>
      <c r="BB58" s="1038">
        <f>'RAW DATA-STEMH'!AT22</f>
        <v>0</v>
      </c>
      <c r="BC58" s="1038">
        <f>'RAW DATA-STEMH'!AU22</f>
        <v>0</v>
      </c>
      <c r="BD58" s="1038">
        <f>'RAW DATA-STEMH'!AV22</f>
        <v>0</v>
      </c>
      <c r="BE58" s="1038">
        <f>'RAW DATA-STEMH'!AW22</f>
        <v>0</v>
      </c>
      <c r="BF58" s="1038">
        <f>'RAW DATA-STEMH'!AX22</f>
        <v>0</v>
      </c>
      <c r="BG58" s="1038">
        <f>'RAW DATA-STEMH'!AY22</f>
        <v>0</v>
      </c>
      <c r="BH58" s="1038">
        <f>'RAW DATA-STEMH'!AZ22</f>
        <v>0</v>
      </c>
      <c r="BI58" s="1039">
        <f>'RAW DATA-STEMH'!BA22</f>
        <v>0</v>
      </c>
      <c r="BJ58" s="1056"/>
    </row>
    <row r="59" spans="1:62">
      <c r="A59" s="1488"/>
      <c r="B59" s="410" t="str">
        <f>'RAW DATA-Awards'!B23</f>
        <v>NNMC</v>
      </c>
      <c r="C59" s="411" t="str">
        <f>'RAW DATA-Awards'!C23</f>
        <v>2</v>
      </c>
      <c r="D59" s="330">
        <f>'RAW DATA-STEMH'!D23</f>
        <v>0</v>
      </c>
      <c r="E59" s="12">
        <f>'RAW DATA-STEMH'!E23</f>
        <v>2</v>
      </c>
      <c r="F59" s="12">
        <f>'RAW DATA-STEMH'!F23</f>
        <v>0</v>
      </c>
      <c r="G59" s="12">
        <f>'RAW DATA-STEMH'!G23</f>
        <v>12</v>
      </c>
      <c r="H59" s="12">
        <f>'RAW DATA-STEMH'!H23</f>
        <v>15</v>
      </c>
      <c r="I59" s="12">
        <f>'RAW DATA-STEMH'!I23</f>
        <v>0</v>
      </c>
      <c r="J59" s="12">
        <f>'RAW DATA-STEMH'!J23</f>
        <v>0</v>
      </c>
      <c r="K59" s="12">
        <f>'RAW DATA-STEMH'!K23</f>
        <v>0</v>
      </c>
      <c r="L59" s="12">
        <f>'RAW DATA-STEMH'!L23</f>
        <v>0</v>
      </c>
      <c r="M59" s="331">
        <f>'RAW DATA-STEMH'!M23</f>
        <v>0</v>
      </c>
      <c r="N59" s="12"/>
      <c r="O59" s="12"/>
      <c r="P59" s="330">
        <f>'RAW DATA-STEMH'!N23</f>
        <v>0</v>
      </c>
      <c r="Q59" s="12">
        <f>'RAW DATA-STEMH'!O23</f>
        <v>0</v>
      </c>
      <c r="R59" s="12">
        <f>'RAW DATA-STEMH'!P23</f>
        <v>0</v>
      </c>
      <c r="S59" s="12">
        <f>'RAW DATA-STEMH'!Q23</f>
        <v>10</v>
      </c>
      <c r="T59" s="12">
        <f>'RAW DATA-STEMH'!R23</f>
        <v>14</v>
      </c>
      <c r="U59" s="12">
        <f>'RAW DATA-STEMH'!S23</f>
        <v>0</v>
      </c>
      <c r="V59" s="12">
        <f>'RAW DATA-STEMH'!T23</f>
        <v>0</v>
      </c>
      <c r="W59" s="12">
        <f>'RAW DATA-STEMH'!U23</f>
        <v>0</v>
      </c>
      <c r="X59" s="12">
        <f>'RAW DATA-STEMH'!V23</f>
        <v>0</v>
      </c>
      <c r="Y59" s="331">
        <f>'RAW DATA-STEMH'!W23</f>
        <v>0</v>
      </c>
      <c r="Z59" s="12"/>
      <c r="AA59" s="12"/>
      <c r="AB59" s="330">
        <f>'RAW DATA-STEMH'!X23</f>
        <v>0</v>
      </c>
      <c r="AC59" s="12">
        <f>'RAW DATA-STEMH'!Y23</f>
        <v>0</v>
      </c>
      <c r="AD59" s="12">
        <f>'RAW DATA-STEMH'!Z23</f>
        <v>0</v>
      </c>
      <c r="AE59" s="12">
        <f>'RAW DATA-STEMH'!AA23</f>
        <v>14</v>
      </c>
      <c r="AF59" s="12">
        <f>'RAW DATA-STEMH'!AB23</f>
        <v>13</v>
      </c>
      <c r="AG59" s="12">
        <f>'RAW DATA-STEMH'!AC23</f>
        <v>0</v>
      </c>
      <c r="AH59" s="12">
        <f>'RAW DATA-STEMH'!AD23</f>
        <v>0</v>
      </c>
      <c r="AI59" s="12">
        <f>'RAW DATA-STEMH'!AE23</f>
        <v>0</v>
      </c>
      <c r="AJ59" s="12">
        <f>'RAW DATA-STEMH'!AF23</f>
        <v>0</v>
      </c>
      <c r="AK59" s="331">
        <f>'RAW DATA-STEMH'!AG23</f>
        <v>0</v>
      </c>
      <c r="AL59" s="12"/>
      <c r="AM59" s="938"/>
      <c r="AN59" s="937">
        <f>'RAW DATA-STEMH'!AH23</f>
        <v>0</v>
      </c>
      <c r="AO59" s="938">
        <f>'RAW DATA-STEMH'!AI23</f>
        <v>0</v>
      </c>
      <c r="AP59" s="938">
        <f>'RAW DATA-STEMH'!AJ23</f>
        <v>0</v>
      </c>
      <c r="AQ59" s="938">
        <f>'RAW DATA-STEMH'!AK23</f>
        <v>10</v>
      </c>
      <c r="AR59" s="938">
        <f>'RAW DATA-STEMH'!AL23</f>
        <v>11</v>
      </c>
      <c r="AS59" s="938">
        <f>'RAW DATA-STEMH'!AM23</f>
        <v>0</v>
      </c>
      <c r="AT59" s="938">
        <f>'RAW DATA-STEMH'!AN23</f>
        <v>0</v>
      </c>
      <c r="AU59" s="938">
        <f>'RAW DATA-STEMH'!AO23</f>
        <v>0</v>
      </c>
      <c r="AV59" s="938">
        <f>'RAW DATA-STEMH'!AP23</f>
        <v>0</v>
      </c>
      <c r="AW59" s="939">
        <f>'RAW DATA-STEMH'!AQ23</f>
        <v>0</v>
      </c>
      <c r="AX59" s="1062"/>
      <c r="AZ59" s="1040">
        <f>'RAW DATA-STEMH'!AR23</f>
        <v>0</v>
      </c>
      <c r="BA59" s="816">
        <f>'RAW DATA-STEMH'!AS23</f>
        <v>0</v>
      </c>
      <c r="BB59" s="816">
        <f>'RAW DATA-STEMH'!AT23</f>
        <v>0</v>
      </c>
      <c r="BC59" s="816">
        <f>'RAW DATA-STEMH'!AU23</f>
        <v>22</v>
      </c>
      <c r="BD59" s="816">
        <f>'RAW DATA-STEMH'!AV23</f>
        <v>7</v>
      </c>
      <c r="BE59" s="816">
        <f>'RAW DATA-STEMH'!AW23</f>
        <v>0</v>
      </c>
      <c r="BF59" s="816">
        <f>'RAW DATA-STEMH'!AX23</f>
        <v>0</v>
      </c>
      <c r="BG59" s="816">
        <f>'RAW DATA-STEMH'!AY23</f>
        <v>0</v>
      </c>
      <c r="BH59" s="816">
        <f>'RAW DATA-STEMH'!AZ23</f>
        <v>0</v>
      </c>
      <c r="BI59" s="1041">
        <f>'RAW DATA-STEMH'!BA23</f>
        <v>0</v>
      </c>
      <c r="BJ59" s="1057"/>
    </row>
    <row r="60" spans="1:62" ht="16" thickBot="1">
      <c r="A60" s="1488"/>
      <c r="B60" s="410" t="str">
        <f>'RAW DATA-Awards'!B24</f>
        <v>NNMC</v>
      </c>
      <c r="C60" s="411" t="str">
        <f>'RAW DATA-Awards'!C24</f>
        <v>3</v>
      </c>
      <c r="D60" s="330">
        <f>'RAW DATA-STEMH'!D24</f>
        <v>2</v>
      </c>
      <c r="E60" s="12">
        <f>'RAW DATA-STEMH'!E24</f>
        <v>6</v>
      </c>
      <c r="F60" s="12">
        <f>'RAW DATA-STEMH'!F24</f>
        <v>0</v>
      </c>
      <c r="G60" s="12">
        <f>'RAW DATA-STEMH'!G24</f>
        <v>19</v>
      </c>
      <c r="H60" s="12">
        <f>'RAW DATA-STEMH'!H24</f>
        <v>9</v>
      </c>
      <c r="I60" s="12">
        <f>'RAW DATA-STEMH'!I24</f>
        <v>0</v>
      </c>
      <c r="J60" s="12">
        <f>'RAW DATA-STEMH'!J24</f>
        <v>0</v>
      </c>
      <c r="K60" s="12">
        <f>'RAW DATA-STEMH'!K24</f>
        <v>0</v>
      </c>
      <c r="L60" s="12">
        <f>'RAW DATA-STEMH'!L24</f>
        <v>0</v>
      </c>
      <c r="M60" s="331">
        <f>'RAW DATA-STEMH'!M24</f>
        <v>0</v>
      </c>
      <c r="N60" s="12"/>
      <c r="O60" s="12"/>
      <c r="P60" s="330">
        <f>'RAW DATA-STEMH'!N24</f>
        <v>0</v>
      </c>
      <c r="Q60" s="12">
        <f>'RAW DATA-STEMH'!O24</f>
        <v>0</v>
      </c>
      <c r="R60" s="12">
        <f>'RAW DATA-STEMH'!P24</f>
        <v>0</v>
      </c>
      <c r="S60" s="12">
        <f>'RAW DATA-STEMH'!Q24</f>
        <v>51</v>
      </c>
      <c r="T60" s="12">
        <f>'RAW DATA-STEMH'!R24</f>
        <v>8</v>
      </c>
      <c r="U60" s="12">
        <f>'RAW DATA-STEMH'!S24</f>
        <v>0</v>
      </c>
      <c r="V60" s="12">
        <f>'RAW DATA-STEMH'!T24</f>
        <v>0</v>
      </c>
      <c r="W60" s="12">
        <f>'RAW DATA-STEMH'!U24</f>
        <v>0</v>
      </c>
      <c r="X60" s="12">
        <f>'RAW DATA-STEMH'!V24</f>
        <v>0</v>
      </c>
      <c r="Y60" s="331">
        <f>'RAW DATA-STEMH'!W24</f>
        <v>0</v>
      </c>
      <c r="Z60" s="12"/>
      <c r="AA60" s="12"/>
      <c r="AB60" s="330">
        <f>'RAW DATA-STEMH'!X24</f>
        <v>0</v>
      </c>
      <c r="AC60" s="12">
        <f>'RAW DATA-STEMH'!Y24</f>
        <v>0</v>
      </c>
      <c r="AD60" s="12">
        <f>'RAW DATA-STEMH'!Z24</f>
        <v>0</v>
      </c>
      <c r="AE60" s="12">
        <f>'RAW DATA-STEMH'!AA24</f>
        <v>35</v>
      </c>
      <c r="AF60" s="12">
        <f>'RAW DATA-STEMH'!AB24</f>
        <v>9</v>
      </c>
      <c r="AG60" s="12">
        <f>'RAW DATA-STEMH'!AC24</f>
        <v>0</v>
      </c>
      <c r="AH60" s="12">
        <f>'RAW DATA-STEMH'!AD24</f>
        <v>0</v>
      </c>
      <c r="AI60" s="12">
        <f>'RAW DATA-STEMH'!AE24</f>
        <v>0</v>
      </c>
      <c r="AJ60" s="12">
        <f>'RAW DATA-STEMH'!AF24</f>
        <v>0</v>
      </c>
      <c r="AK60" s="331">
        <f>'RAW DATA-STEMH'!AG24</f>
        <v>0</v>
      </c>
      <c r="AL60" s="12"/>
      <c r="AM60" s="938"/>
      <c r="AN60" s="937">
        <f>'RAW DATA-STEMH'!AH24</f>
        <v>0</v>
      </c>
      <c r="AO60" s="938">
        <f>'RAW DATA-STEMH'!AI24</f>
        <v>3</v>
      </c>
      <c r="AP60" s="938">
        <f>'RAW DATA-STEMH'!AJ24</f>
        <v>0</v>
      </c>
      <c r="AQ60" s="938">
        <f>'RAW DATA-STEMH'!AK24</f>
        <v>21</v>
      </c>
      <c r="AR60" s="938">
        <f>'RAW DATA-STEMH'!AL24</f>
        <v>13</v>
      </c>
      <c r="AS60" s="938">
        <f>'RAW DATA-STEMH'!AM24</f>
        <v>0</v>
      </c>
      <c r="AT60" s="938">
        <f>'RAW DATA-STEMH'!AN24</f>
        <v>0</v>
      </c>
      <c r="AU60" s="938">
        <f>'RAW DATA-STEMH'!AO24</f>
        <v>0</v>
      </c>
      <c r="AV60" s="938">
        <f>'RAW DATA-STEMH'!AP24</f>
        <v>0</v>
      </c>
      <c r="AW60" s="939">
        <f>'RAW DATA-STEMH'!AQ24</f>
        <v>0</v>
      </c>
      <c r="AX60" s="1062"/>
      <c r="AZ60" s="1040">
        <f>'RAW DATA-STEMH'!AR24</f>
        <v>0</v>
      </c>
      <c r="BA60" s="816">
        <f>'RAW DATA-STEMH'!AS24</f>
        <v>0</v>
      </c>
      <c r="BB60" s="816">
        <f>'RAW DATA-STEMH'!AT24</f>
        <v>0</v>
      </c>
      <c r="BC60" s="816">
        <f>'RAW DATA-STEMH'!AU24</f>
        <v>36</v>
      </c>
      <c r="BD60" s="816">
        <f>'RAW DATA-STEMH'!AV24</f>
        <v>6</v>
      </c>
      <c r="BE60" s="816">
        <f>'RAW DATA-STEMH'!AW24</f>
        <v>0</v>
      </c>
      <c r="BF60" s="816">
        <f>'RAW DATA-STEMH'!AX24</f>
        <v>0</v>
      </c>
      <c r="BG60" s="816">
        <f>'RAW DATA-STEMH'!AY24</f>
        <v>0</v>
      </c>
      <c r="BH60" s="816">
        <f>'RAW DATA-STEMH'!AZ24</f>
        <v>0</v>
      </c>
      <c r="BI60" s="1041">
        <f>'RAW DATA-STEMH'!BA24</f>
        <v>0</v>
      </c>
      <c r="BJ60" s="1057"/>
    </row>
    <row r="61" spans="1:62">
      <c r="A61" s="456"/>
      <c r="B61" s="274"/>
      <c r="C61" s="424"/>
      <c r="D61" s="11">
        <f t="shared" ref="D61:M61" si="50">SUM(D58:D60)</f>
        <v>2</v>
      </c>
      <c r="E61" s="11">
        <f t="shared" si="50"/>
        <v>8</v>
      </c>
      <c r="F61" s="11">
        <f t="shared" si="50"/>
        <v>0</v>
      </c>
      <c r="G61" s="11">
        <f t="shared" si="50"/>
        <v>31</v>
      </c>
      <c r="H61" s="11">
        <f t="shared" si="50"/>
        <v>26</v>
      </c>
      <c r="I61" s="11">
        <f t="shared" si="50"/>
        <v>0</v>
      </c>
      <c r="J61" s="11">
        <f t="shared" si="50"/>
        <v>0</v>
      </c>
      <c r="K61" s="11">
        <f t="shared" si="50"/>
        <v>0</v>
      </c>
      <c r="L61" s="11">
        <f t="shared" si="50"/>
        <v>0</v>
      </c>
      <c r="M61" s="333">
        <f t="shared" si="50"/>
        <v>0</v>
      </c>
      <c r="N61" s="12"/>
      <c r="O61" s="12"/>
      <c r="P61" s="332">
        <f t="shared" ref="P61:Y61" si="51">SUM(P58:P60)</f>
        <v>0</v>
      </c>
      <c r="Q61" s="11">
        <f t="shared" si="51"/>
        <v>0</v>
      </c>
      <c r="R61" s="11">
        <f t="shared" si="51"/>
        <v>0</v>
      </c>
      <c r="S61" s="11">
        <f t="shared" si="51"/>
        <v>62</v>
      </c>
      <c r="T61" s="11">
        <f t="shared" si="51"/>
        <v>24</v>
      </c>
      <c r="U61" s="11">
        <f t="shared" si="51"/>
        <v>0</v>
      </c>
      <c r="V61" s="11">
        <f t="shared" si="51"/>
        <v>0</v>
      </c>
      <c r="W61" s="11">
        <f t="shared" si="51"/>
        <v>0</v>
      </c>
      <c r="X61" s="11">
        <f t="shared" si="51"/>
        <v>0</v>
      </c>
      <c r="Y61" s="333">
        <f t="shared" si="51"/>
        <v>0</v>
      </c>
      <c r="Z61" s="12"/>
      <c r="AA61" s="12"/>
      <c r="AB61" s="332">
        <f t="shared" ref="AB61:AK61" si="52">SUM(AB58:AB60)</f>
        <v>0</v>
      </c>
      <c r="AC61" s="11">
        <f t="shared" si="52"/>
        <v>0</v>
      </c>
      <c r="AD61" s="11">
        <f t="shared" si="52"/>
        <v>0</v>
      </c>
      <c r="AE61" s="11">
        <f t="shared" si="52"/>
        <v>51</v>
      </c>
      <c r="AF61" s="11">
        <f t="shared" si="52"/>
        <v>23</v>
      </c>
      <c r="AG61" s="11">
        <f t="shared" si="52"/>
        <v>0</v>
      </c>
      <c r="AH61" s="11">
        <f t="shared" si="52"/>
        <v>0</v>
      </c>
      <c r="AI61" s="11">
        <f t="shared" si="52"/>
        <v>0</v>
      </c>
      <c r="AJ61" s="11">
        <f t="shared" si="52"/>
        <v>0</v>
      </c>
      <c r="AK61" s="333">
        <f t="shared" si="52"/>
        <v>0</v>
      </c>
      <c r="AL61" s="12"/>
      <c r="AM61" s="938"/>
      <c r="AN61" s="1017">
        <f t="shared" ref="AN61:AW61" si="53">SUM(AN58:AN60)</f>
        <v>0</v>
      </c>
      <c r="AO61" s="1018">
        <f t="shared" si="53"/>
        <v>3</v>
      </c>
      <c r="AP61" s="1018">
        <f t="shared" si="53"/>
        <v>0</v>
      </c>
      <c r="AQ61" s="1018">
        <f t="shared" si="53"/>
        <v>31</v>
      </c>
      <c r="AR61" s="1018">
        <f t="shared" si="53"/>
        <v>26</v>
      </c>
      <c r="AS61" s="1018">
        <f t="shared" si="53"/>
        <v>0</v>
      </c>
      <c r="AT61" s="1018">
        <f t="shared" si="53"/>
        <v>0</v>
      </c>
      <c r="AU61" s="1018">
        <f t="shared" si="53"/>
        <v>0</v>
      </c>
      <c r="AV61" s="1018">
        <f t="shared" si="53"/>
        <v>0</v>
      </c>
      <c r="AW61" s="1019">
        <f t="shared" si="53"/>
        <v>0</v>
      </c>
      <c r="AX61" s="1062"/>
      <c r="AZ61" s="1042">
        <f t="shared" ref="AZ61:BI61" si="54">SUM(AZ58:AZ60)</f>
        <v>0</v>
      </c>
      <c r="BA61" s="1043">
        <f t="shared" si="54"/>
        <v>0</v>
      </c>
      <c r="BB61" s="1043">
        <f t="shared" si="54"/>
        <v>0</v>
      </c>
      <c r="BC61" s="1043">
        <f t="shared" si="54"/>
        <v>58</v>
      </c>
      <c r="BD61" s="1043">
        <f t="shared" si="54"/>
        <v>13</v>
      </c>
      <c r="BE61" s="1043">
        <f t="shared" si="54"/>
        <v>0</v>
      </c>
      <c r="BF61" s="1043">
        <f t="shared" si="54"/>
        <v>0</v>
      </c>
      <c r="BG61" s="1043">
        <f t="shared" si="54"/>
        <v>0</v>
      </c>
      <c r="BH61" s="1043">
        <f t="shared" si="54"/>
        <v>0</v>
      </c>
      <c r="BI61" s="1044">
        <f t="shared" si="54"/>
        <v>0</v>
      </c>
      <c r="BJ61" s="1057"/>
    </row>
    <row r="62" spans="1:62" ht="16" thickBot="1">
      <c r="A62" s="457"/>
      <c r="B62" s="413"/>
      <c r="C62" s="426"/>
      <c r="D62" s="12"/>
      <c r="E62" s="12"/>
      <c r="F62" s="12"/>
      <c r="G62" s="12"/>
      <c r="H62" s="12"/>
      <c r="I62" s="12"/>
      <c r="J62" s="12"/>
      <c r="K62" s="12"/>
      <c r="L62" s="12"/>
      <c r="M62" s="331"/>
      <c r="N62" s="12"/>
      <c r="O62" s="12"/>
      <c r="P62" s="330"/>
      <c r="Q62" s="12"/>
      <c r="R62" s="12"/>
      <c r="S62" s="12"/>
      <c r="T62" s="12"/>
      <c r="U62" s="12"/>
      <c r="V62" s="12"/>
      <c r="W62" s="12"/>
      <c r="X62" s="12"/>
      <c r="Y62" s="331"/>
      <c r="Z62" s="12"/>
      <c r="AA62" s="12"/>
      <c r="AB62" s="330"/>
      <c r="AC62" s="12"/>
      <c r="AD62" s="12"/>
      <c r="AE62" s="12"/>
      <c r="AF62" s="12"/>
      <c r="AG62" s="12"/>
      <c r="AH62" s="12"/>
      <c r="AI62" s="12"/>
      <c r="AJ62" s="12"/>
      <c r="AK62" s="331"/>
      <c r="AL62" s="12"/>
      <c r="AM62" s="938"/>
      <c r="AN62" s="937"/>
      <c r="AO62" s="938"/>
      <c r="AP62" s="938"/>
      <c r="AQ62" s="938"/>
      <c r="AR62" s="938"/>
      <c r="AS62" s="938"/>
      <c r="AT62" s="938"/>
      <c r="AU62" s="938"/>
      <c r="AV62" s="938"/>
      <c r="AW62" s="939"/>
      <c r="AX62" s="1062"/>
      <c r="AZ62" s="1040"/>
      <c r="BA62" s="816"/>
      <c r="BB62" s="816"/>
      <c r="BC62" s="816"/>
      <c r="BD62" s="816"/>
      <c r="BE62" s="816"/>
      <c r="BF62" s="816"/>
      <c r="BG62" s="816"/>
      <c r="BH62" s="816"/>
      <c r="BI62" s="1041"/>
      <c r="BJ62" s="1057"/>
    </row>
    <row r="63" spans="1:62" ht="15" customHeight="1">
      <c r="A63" s="1488" t="s">
        <v>271</v>
      </c>
      <c r="B63" s="438" t="s">
        <v>45</v>
      </c>
      <c r="C63" s="424" t="s">
        <v>92</v>
      </c>
      <c r="D63" s="330">
        <f>D58*'DATA - Awards Matrices'!$B$29</f>
        <v>0</v>
      </c>
      <c r="E63" s="12">
        <f>E58*'DATA - Awards Matrices'!$C$29</f>
        <v>0</v>
      </c>
      <c r="F63" s="12">
        <f>F58*'DATA - Awards Matrices'!$D$29</f>
        <v>0</v>
      </c>
      <c r="G63" s="12">
        <f>G58*'DATA - Awards Matrices'!$E$29</f>
        <v>0</v>
      </c>
      <c r="H63" s="12">
        <f>H58*'DATA - Awards Matrices'!$F$29</f>
        <v>2000</v>
      </c>
      <c r="I63" s="12">
        <f>I58*'DATA - Awards Matrices'!$G$29</f>
        <v>0</v>
      </c>
      <c r="J63" s="12">
        <f>J58*'DATA - Awards Matrices'!$H$29</f>
        <v>0</v>
      </c>
      <c r="K63" s="12">
        <f>K58*'DATA - Awards Matrices'!$I$29</f>
        <v>0</v>
      </c>
      <c r="L63" s="12">
        <f>L58*'DATA - Awards Matrices'!$J$29</f>
        <v>0</v>
      </c>
      <c r="M63" s="331">
        <f>M58*'DATA - Awards Matrices'!$K$29</f>
        <v>0</v>
      </c>
      <c r="N63" s="12"/>
      <c r="O63" s="12"/>
      <c r="P63" s="330">
        <f>P58*'DATA - Awards Matrices'!$B$29</f>
        <v>0</v>
      </c>
      <c r="Q63" s="12">
        <f>Q58*'DATA - Awards Matrices'!$C$29</f>
        <v>0</v>
      </c>
      <c r="R63" s="12">
        <f>R58*'DATA - Awards Matrices'!$D$29</f>
        <v>0</v>
      </c>
      <c r="S63" s="12">
        <f>S58*'DATA - Awards Matrices'!$E$29</f>
        <v>1000</v>
      </c>
      <c r="T63" s="12">
        <f>T58*'DATA - Awards Matrices'!$F$29</f>
        <v>2000</v>
      </c>
      <c r="U63" s="12">
        <f>U58*'DATA - Awards Matrices'!$G$29</f>
        <v>0</v>
      </c>
      <c r="V63" s="12">
        <f>V58*'DATA - Awards Matrices'!$H$29</f>
        <v>0</v>
      </c>
      <c r="W63" s="12">
        <f>W58*'DATA - Awards Matrices'!$I$29</f>
        <v>0</v>
      </c>
      <c r="X63" s="12">
        <f>X58*'DATA - Awards Matrices'!$J$29</f>
        <v>0</v>
      </c>
      <c r="Y63" s="331">
        <f>Y58*'DATA - Awards Matrices'!$K$29</f>
        <v>0</v>
      </c>
      <c r="Z63" s="12"/>
      <c r="AA63" s="12"/>
      <c r="AB63" s="330">
        <f>AB58*'DATA - Awards Matrices'!$B$29</f>
        <v>0</v>
      </c>
      <c r="AC63" s="12">
        <f>AC58*'DATA - Awards Matrices'!$C$29</f>
        <v>0</v>
      </c>
      <c r="AD63" s="12">
        <f>AD58*'DATA - Awards Matrices'!$D$29</f>
        <v>0</v>
      </c>
      <c r="AE63" s="12">
        <f>AE58*'DATA - Awards Matrices'!$E$29</f>
        <v>2000</v>
      </c>
      <c r="AF63" s="12">
        <f>AF58*'DATA - Awards Matrices'!$F$29</f>
        <v>1000</v>
      </c>
      <c r="AG63" s="12">
        <f>AG58*'DATA - Awards Matrices'!$G$29</f>
        <v>0</v>
      </c>
      <c r="AH63" s="12">
        <f>AH58*'DATA - Awards Matrices'!$H$29</f>
        <v>0</v>
      </c>
      <c r="AI63" s="12">
        <f>AI58*'DATA - Awards Matrices'!$I$29</f>
        <v>0</v>
      </c>
      <c r="AJ63" s="12">
        <f>AJ58*'DATA - Awards Matrices'!$J$29</f>
        <v>0</v>
      </c>
      <c r="AK63" s="331">
        <f>AK58*'DATA - Awards Matrices'!$K$29</f>
        <v>0</v>
      </c>
      <c r="AL63" s="12"/>
      <c r="AM63" s="938"/>
      <c r="AN63" s="937">
        <f>AN58*'DATA - Awards Matrices'!$B$29</f>
        <v>0</v>
      </c>
      <c r="AO63" s="938">
        <f>AO58*'DATA - Awards Matrices'!$C$29</f>
        <v>0</v>
      </c>
      <c r="AP63" s="938">
        <f>AP58*'DATA - Awards Matrices'!$D$29</f>
        <v>0</v>
      </c>
      <c r="AQ63" s="938">
        <f>AQ58*'DATA - Awards Matrices'!$E$29</f>
        <v>0</v>
      </c>
      <c r="AR63" s="938">
        <f>AR58*'DATA - Awards Matrices'!$F$29</f>
        <v>2000</v>
      </c>
      <c r="AS63" s="938">
        <f>AS58*'DATA - Awards Matrices'!$G$29</f>
        <v>0</v>
      </c>
      <c r="AT63" s="938">
        <f>AT58*'DATA - Awards Matrices'!$H$29</f>
        <v>0</v>
      </c>
      <c r="AU63" s="938">
        <f>AU58*'DATA - Awards Matrices'!$I$29</f>
        <v>0</v>
      </c>
      <c r="AV63" s="938">
        <f>AV58*'DATA - Awards Matrices'!$J$29</f>
        <v>0</v>
      </c>
      <c r="AW63" s="939">
        <f>AW58*'DATA - Awards Matrices'!$K$29</f>
        <v>0</v>
      </c>
      <c r="AX63" s="1062"/>
      <c r="AZ63" s="1040">
        <f>AZ58*'DATA - Awards Matrices'!$B$29</f>
        <v>0</v>
      </c>
      <c r="BA63" s="816">
        <f>BA58*'DATA - Awards Matrices'!$C$29</f>
        <v>0</v>
      </c>
      <c r="BB63" s="816">
        <f>BB58*'DATA - Awards Matrices'!$D$29</f>
        <v>0</v>
      </c>
      <c r="BC63" s="816">
        <f>BC58*'DATA - Awards Matrices'!$E$29</f>
        <v>0</v>
      </c>
      <c r="BD63" s="816">
        <f>BD58*'DATA - Awards Matrices'!$F$29</f>
        <v>0</v>
      </c>
      <c r="BE63" s="816">
        <f>BE58*'DATA - Awards Matrices'!$G$29</f>
        <v>0</v>
      </c>
      <c r="BF63" s="816">
        <f>BF58*'DATA - Awards Matrices'!$H$29</f>
        <v>0</v>
      </c>
      <c r="BG63" s="816">
        <f>BG58*'DATA - Awards Matrices'!$I$29</f>
        <v>0</v>
      </c>
      <c r="BH63" s="816">
        <f>BH58*'DATA - Awards Matrices'!$J$29</f>
        <v>0</v>
      </c>
      <c r="BI63" s="1041">
        <f>BI58*'DATA - Awards Matrices'!$K$29</f>
        <v>0</v>
      </c>
      <c r="BJ63" s="1057"/>
    </row>
    <row r="64" spans="1:62">
      <c r="A64" s="1488"/>
      <c r="B64" s="439" t="s">
        <v>45</v>
      </c>
      <c r="C64" s="425" t="s">
        <v>91</v>
      </c>
      <c r="D64" s="330">
        <f>D59*'DATA - Awards Matrices'!$B$30</f>
        <v>0</v>
      </c>
      <c r="E64" s="12">
        <f>E59*'DATA - Awards Matrices'!$C$30</f>
        <v>2000</v>
      </c>
      <c r="F64" s="12">
        <f>F59*'DATA - Awards Matrices'!$D$30</f>
        <v>0</v>
      </c>
      <c r="G64" s="12">
        <f>G59*'DATA - Awards Matrices'!$E$30</f>
        <v>12000</v>
      </c>
      <c r="H64" s="12">
        <f>H59*'DATA - Awards Matrices'!$F$30</f>
        <v>15000</v>
      </c>
      <c r="I64" s="12">
        <f>I59*'DATA - Awards Matrices'!$G$30</f>
        <v>0</v>
      </c>
      <c r="J64" s="12">
        <f>J59*'DATA - Awards Matrices'!$H$30</f>
        <v>0</v>
      </c>
      <c r="K64" s="12">
        <f>K59*'DATA - Awards Matrices'!$I$30</f>
        <v>0</v>
      </c>
      <c r="L64" s="12">
        <f>L59*'DATA - Awards Matrices'!$J$30</f>
        <v>0</v>
      </c>
      <c r="M64" s="331">
        <f>M59*'DATA - Awards Matrices'!$K$30</f>
        <v>0</v>
      </c>
      <c r="N64" s="12"/>
      <c r="O64" s="12"/>
      <c r="P64" s="330">
        <f>P59*'DATA - Awards Matrices'!$B$30</f>
        <v>0</v>
      </c>
      <c r="Q64" s="12">
        <f>Q59*'DATA - Awards Matrices'!$C$30</f>
        <v>0</v>
      </c>
      <c r="R64" s="12">
        <f>R59*'DATA - Awards Matrices'!$D$30</f>
        <v>0</v>
      </c>
      <c r="S64" s="12">
        <f>S59*'DATA - Awards Matrices'!$E$30</f>
        <v>10000</v>
      </c>
      <c r="T64" s="12">
        <f>T59*'DATA - Awards Matrices'!$F$30</f>
        <v>14000</v>
      </c>
      <c r="U64" s="12">
        <f>U59*'DATA - Awards Matrices'!$G$30</f>
        <v>0</v>
      </c>
      <c r="V64" s="12">
        <f>V59*'DATA - Awards Matrices'!$H$30</f>
        <v>0</v>
      </c>
      <c r="W64" s="12">
        <f>W59*'DATA - Awards Matrices'!$I$30</f>
        <v>0</v>
      </c>
      <c r="X64" s="12">
        <f>X59*'DATA - Awards Matrices'!$J$30</f>
        <v>0</v>
      </c>
      <c r="Y64" s="331">
        <f>Y59*'DATA - Awards Matrices'!$K$30</f>
        <v>0</v>
      </c>
      <c r="Z64" s="12"/>
      <c r="AA64" s="12"/>
      <c r="AB64" s="330">
        <f>AB59*'DATA - Awards Matrices'!$B$30</f>
        <v>0</v>
      </c>
      <c r="AC64" s="12">
        <f>AC59*'DATA - Awards Matrices'!$C$30</f>
        <v>0</v>
      </c>
      <c r="AD64" s="12">
        <f>AD59*'DATA - Awards Matrices'!$D$30</f>
        <v>0</v>
      </c>
      <c r="AE64" s="12">
        <f>AE59*'DATA - Awards Matrices'!$E$30</f>
        <v>14000</v>
      </c>
      <c r="AF64" s="12">
        <f>AF59*'DATA - Awards Matrices'!$F$30</f>
        <v>13000</v>
      </c>
      <c r="AG64" s="12">
        <f>AG59*'DATA - Awards Matrices'!$G$30</f>
        <v>0</v>
      </c>
      <c r="AH64" s="12">
        <f>AH59*'DATA - Awards Matrices'!$H$30</f>
        <v>0</v>
      </c>
      <c r="AI64" s="12">
        <f>AI59*'DATA - Awards Matrices'!$I$30</f>
        <v>0</v>
      </c>
      <c r="AJ64" s="12">
        <f>AJ59*'DATA - Awards Matrices'!$J$30</f>
        <v>0</v>
      </c>
      <c r="AK64" s="331">
        <f>AK59*'DATA - Awards Matrices'!$K$30</f>
        <v>0</v>
      </c>
      <c r="AL64" s="12"/>
      <c r="AM64" s="938"/>
      <c r="AN64" s="937">
        <f>AN59*'DATA - Awards Matrices'!$B$30</f>
        <v>0</v>
      </c>
      <c r="AO64" s="938">
        <f>AO59*'DATA - Awards Matrices'!$C$30</f>
        <v>0</v>
      </c>
      <c r="AP64" s="938">
        <f>AP59*'DATA - Awards Matrices'!$D$30</f>
        <v>0</v>
      </c>
      <c r="AQ64" s="938">
        <f>AQ59*'DATA - Awards Matrices'!$E$30</f>
        <v>10000</v>
      </c>
      <c r="AR64" s="938">
        <f>AR59*'DATA - Awards Matrices'!$F$30</f>
        <v>11000</v>
      </c>
      <c r="AS64" s="938">
        <f>AS59*'DATA - Awards Matrices'!$G$30</f>
        <v>0</v>
      </c>
      <c r="AT64" s="938">
        <f>AT59*'DATA - Awards Matrices'!$H$30</f>
        <v>0</v>
      </c>
      <c r="AU64" s="938">
        <f>AU59*'DATA - Awards Matrices'!$I$30</f>
        <v>0</v>
      </c>
      <c r="AV64" s="938">
        <f>AV59*'DATA - Awards Matrices'!$J$30</f>
        <v>0</v>
      </c>
      <c r="AW64" s="939">
        <f>AW59*'DATA - Awards Matrices'!$K$30</f>
        <v>0</v>
      </c>
      <c r="AX64" s="1062"/>
      <c r="AZ64" s="1040">
        <f>AZ59*'DATA - Awards Matrices'!$B$30</f>
        <v>0</v>
      </c>
      <c r="BA64" s="816">
        <f>BA59*'DATA - Awards Matrices'!$C$30</f>
        <v>0</v>
      </c>
      <c r="BB64" s="816">
        <f>BB59*'DATA - Awards Matrices'!$D$30</f>
        <v>0</v>
      </c>
      <c r="BC64" s="816">
        <f>BC59*'DATA - Awards Matrices'!$E$30</f>
        <v>22000</v>
      </c>
      <c r="BD64" s="816">
        <f>BD59*'DATA - Awards Matrices'!$F$30</f>
        <v>7000</v>
      </c>
      <c r="BE64" s="816">
        <f>BE59*'DATA - Awards Matrices'!$G$30</f>
        <v>0</v>
      </c>
      <c r="BF64" s="816">
        <f>BF59*'DATA - Awards Matrices'!$H$30</f>
        <v>0</v>
      </c>
      <c r="BG64" s="816">
        <f>BG59*'DATA - Awards Matrices'!$I$30</f>
        <v>0</v>
      </c>
      <c r="BH64" s="816">
        <f>BH59*'DATA - Awards Matrices'!$J$30</f>
        <v>0</v>
      </c>
      <c r="BI64" s="1041">
        <f>BI59*'DATA - Awards Matrices'!$K$30</f>
        <v>0</v>
      </c>
      <c r="BJ64" s="1057"/>
    </row>
    <row r="65" spans="1:62" ht="16" thickBot="1">
      <c r="A65" s="1489"/>
      <c r="B65" s="440" t="s">
        <v>45</v>
      </c>
      <c r="C65" s="426" t="s">
        <v>90</v>
      </c>
      <c r="D65" s="330">
        <f>D60*'DATA - Awards Matrices'!$B$31</f>
        <v>2000</v>
      </c>
      <c r="E65" s="12">
        <f>E60*'DATA - Awards Matrices'!$C$31</f>
        <v>6000</v>
      </c>
      <c r="F65" s="12">
        <f>F60*'DATA - Awards Matrices'!$D$31</f>
        <v>0</v>
      </c>
      <c r="G65" s="12">
        <f>G60*'DATA - Awards Matrices'!$E$31</f>
        <v>19000</v>
      </c>
      <c r="H65" s="12">
        <f>H60*'DATA - Awards Matrices'!$F$31</f>
        <v>9000</v>
      </c>
      <c r="I65" s="12">
        <f>I60*'DATA - Awards Matrices'!$G$31</f>
        <v>0</v>
      </c>
      <c r="J65" s="12">
        <f>J60*'DATA - Awards Matrices'!$H$31</f>
        <v>0</v>
      </c>
      <c r="K65" s="12">
        <f>K60*'DATA - Awards Matrices'!$I$31</f>
        <v>0</v>
      </c>
      <c r="L65" s="12">
        <f>L60*'DATA - Awards Matrices'!$J$31</f>
        <v>0</v>
      </c>
      <c r="M65" s="331">
        <f>M60*'DATA - Awards Matrices'!$K$31</f>
        <v>0</v>
      </c>
      <c r="N65" s="12"/>
      <c r="O65" s="12"/>
      <c r="P65" s="330">
        <f>P60*'DATA - Awards Matrices'!$B$31</f>
        <v>0</v>
      </c>
      <c r="Q65" s="12">
        <f>Q60*'DATA - Awards Matrices'!$C$31</f>
        <v>0</v>
      </c>
      <c r="R65" s="12">
        <f>R60*'DATA - Awards Matrices'!$D$31</f>
        <v>0</v>
      </c>
      <c r="S65" s="12">
        <f>S60*'DATA - Awards Matrices'!$E$31</f>
        <v>51000</v>
      </c>
      <c r="T65" s="12">
        <f>T60*'DATA - Awards Matrices'!$F$31</f>
        <v>8000</v>
      </c>
      <c r="U65" s="12">
        <f>U60*'DATA - Awards Matrices'!$G$31</f>
        <v>0</v>
      </c>
      <c r="V65" s="12">
        <f>V60*'DATA - Awards Matrices'!$H$31</f>
        <v>0</v>
      </c>
      <c r="W65" s="12">
        <f>W60*'DATA - Awards Matrices'!$I$31</f>
        <v>0</v>
      </c>
      <c r="X65" s="12">
        <f>X60*'DATA - Awards Matrices'!$J$31</f>
        <v>0</v>
      </c>
      <c r="Y65" s="331">
        <f>Y60*'DATA - Awards Matrices'!$K$31</f>
        <v>0</v>
      </c>
      <c r="Z65" s="12"/>
      <c r="AA65" s="12"/>
      <c r="AB65" s="330">
        <f>AB60*'DATA - Awards Matrices'!$B$31</f>
        <v>0</v>
      </c>
      <c r="AC65" s="12">
        <f>AC60*'DATA - Awards Matrices'!$C$31</f>
        <v>0</v>
      </c>
      <c r="AD65" s="12">
        <f>AD60*'DATA - Awards Matrices'!$D$31</f>
        <v>0</v>
      </c>
      <c r="AE65" s="12">
        <f>AE60*'DATA - Awards Matrices'!$E$31</f>
        <v>35000</v>
      </c>
      <c r="AF65" s="12">
        <f>AF60*'DATA - Awards Matrices'!$F$31</f>
        <v>9000</v>
      </c>
      <c r="AG65" s="12">
        <f>AG60*'DATA - Awards Matrices'!$G$31</f>
        <v>0</v>
      </c>
      <c r="AH65" s="12">
        <f>AH60*'DATA - Awards Matrices'!$H$31</f>
        <v>0</v>
      </c>
      <c r="AI65" s="12">
        <f>AI60*'DATA - Awards Matrices'!$I$31</f>
        <v>0</v>
      </c>
      <c r="AJ65" s="12">
        <f>AJ60*'DATA - Awards Matrices'!$J$31</f>
        <v>0</v>
      </c>
      <c r="AK65" s="331">
        <f>AK60*'DATA - Awards Matrices'!$K$31</f>
        <v>0</v>
      </c>
      <c r="AL65" s="12"/>
      <c r="AM65" s="938"/>
      <c r="AN65" s="937">
        <f>AN60*'DATA - Awards Matrices'!$B$31</f>
        <v>0</v>
      </c>
      <c r="AO65" s="938">
        <f>AO60*'DATA - Awards Matrices'!$C$31</f>
        <v>3000</v>
      </c>
      <c r="AP65" s="938">
        <f>AP60*'DATA - Awards Matrices'!$D$31</f>
        <v>0</v>
      </c>
      <c r="AQ65" s="938">
        <f>AQ60*'DATA - Awards Matrices'!$E$31</f>
        <v>21000</v>
      </c>
      <c r="AR65" s="938">
        <f>AR60*'DATA - Awards Matrices'!$F$31</f>
        <v>13000</v>
      </c>
      <c r="AS65" s="938">
        <f>AS60*'DATA - Awards Matrices'!$G$31</f>
        <v>0</v>
      </c>
      <c r="AT65" s="938">
        <f>AT60*'DATA - Awards Matrices'!$H$31</f>
        <v>0</v>
      </c>
      <c r="AU65" s="938">
        <f>AU60*'DATA - Awards Matrices'!$I$31</f>
        <v>0</v>
      </c>
      <c r="AV65" s="938">
        <f>AV60*'DATA - Awards Matrices'!$J$31</f>
        <v>0</v>
      </c>
      <c r="AW65" s="939">
        <f>AW60*'DATA - Awards Matrices'!$K$31</f>
        <v>0</v>
      </c>
      <c r="AX65" s="1062"/>
      <c r="AZ65" s="1040">
        <f>AZ60*'DATA - Awards Matrices'!$B$31</f>
        <v>0</v>
      </c>
      <c r="BA65" s="816">
        <f>BA60*'DATA - Awards Matrices'!$C$31</f>
        <v>0</v>
      </c>
      <c r="BB65" s="816">
        <f>BB60*'DATA - Awards Matrices'!$D$31</f>
        <v>0</v>
      </c>
      <c r="BC65" s="816">
        <f>BC60*'DATA - Awards Matrices'!$E$31</f>
        <v>36000</v>
      </c>
      <c r="BD65" s="816">
        <f>BD60*'DATA - Awards Matrices'!$F$31</f>
        <v>6000</v>
      </c>
      <c r="BE65" s="816">
        <f>BE60*'DATA - Awards Matrices'!$G$31</f>
        <v>0</v>
      </c>
      <c r="BF65" s="816">
        <f>BF60*'DATA - Awards Matrices'!$H$31</f>
        <v>0</v>
      </c>
      <c r="BG65" s="816">
        <f>BG60*'DATA - Awards Matrices'!$I$31</f>
        <v>0</v>
      </c>
      <c r="BH65" s="816">
        <f>BH60*'DATA - Awards Matrices'!$J$31</f>
        <v>0</v>
      </c>
      <c r="BI65" s="1041">
        <f>BI60*'DATA - Awards Matrices'!$K$31</f>
        <v>0</v>
      </c>
      <c r="BJ65" s="1057"/>
    </row>
    <row r="66" spans="1:62" ht="33" thickBot="1">
      <c r="A66" s="406" t="s">
        <v>272</v>
      </c>
      <c r="B66" s="413" t="str">
        <f>B60</f>
        <v>NNMC</v>
      </c>
      <c r="C66" s="414"/>
      <c r="D66" s="334">
        <f t="shared" ref="D66:M66" si="55">SUM(D63:D65)</f>
        <v>2000</v>
      </c>
      <c r="E66" s="335">
        <f t="shared" si="55"/>
        <v>8000</v>
      </c>
      <c r="F66" s="335">
        <f t="shared" si="55"/>
        <v>0</v>
      </c>
      <c r="G66" s="335">
        <f t="shared" si="55"/>
        <v>31000</v>
      </c>
      <c r="H66" s="335">
        <f t="shared" si="55"/>
        <v>26000</v>
      </c>
      <c r="I66" s="335">
        <f t="shared" si="55"/>
        <v>0</v>
      </c>
      <c r="J66" s="335">
        <f t="shared" si="55"/>
        <v>0</v>
      </c>
      <c r="K66" s="335">
        <f t="shared" si="55"/>
        <v>0</v>
      </c>
      <c r="L66" s="335">
        <f t="shared" si="55"/>
        <v>0</v>
      </c>
      <c r="M66" s="336">
        <f t="shared" si="55"/>
        <v>0</v>
      </c>
      <c r="N66" s="415">
        <f>SUM(D66:M66)/'DATA - Awards Matrices'!$L$31</f>
        <v>31.362146980808237</v>
      </c>
      <c r="O66" s="415"/>
      <c r="P66" s="334">
        <f t="shared" ref="P66:Y66" si="56">SUM(P63:P65)</f>
        <v>0</v>
      </c>
      <c r="Q66" s="335">
        <f t="shared" si="56"/>
        <v>0</v>
      </c>
      <c r="R66" s="335">
        <f t="shared" si="56"/>
        <v>0</v>
      </c>
      <c r="S66" s="335">
        <f t="shared" si="56"/>
        <v>62000</v>
      </c>
      <c r="T66" s="335">
        <f t="shared" si="56"/>
        <v>24000</v>
      </c>
      <c r="U66" s="335">
        <f t="shared" si="56"/>
        <v>0</v>
      </c>
      <c r="V66" s="335">
        <f t="shared" si="56"/>
        <v>0</v>
      </c>
      <c r="W66" s="335">
        <f t="shared" si="56"/>
        <v>0</v>
      </c>
      <c r="X66" s="335">
        <f t="shared" si="56"/>
        <v>0</v>
      </c>
      <c r="Y66" s="336">
        <f t="shared" si="56"/>
        <v>0</v>
      </c>
      <c r="Z66" s="415">
        <f>SUM(P66:Y66)/'DATA - Awards Matrices'!$L$31</f>
        <v>40.255890154470272</v>
      </c>
      <c r="AA66" s="415"/>
      <c r="AB66" s="334">
        <f t="shared" ref="AB66:AK66" si="57">SUM(AB63:AB65)</f>
        <v>0</v>
      </c>
      <c r="AC66" s="335">
        <f t="shared" si="57"/>
        <v>0</v>
      </c>
      <c r="AD66" s="335">
        <f t="shared" si="57"/>
        <v>0</v>
      </c>
      <c r="AE66" s="335">
        <f t="shared" si="57"/>
        <v>51000</v>
      </c>
      <c r="AF66" s="335">
        <f t="shared" si="57"/>
        <v>23000</v>
      </c>
      <c r="AG66" s="335">
        <f t="shared" si="57"/>
        <v>0</v>
      </c>
      <c r="AH66" s="335">
        <f t="shared" si="57"/>
        <v>0</v>
      </c>
      <c r="AI66" s="335">
        <f t="shared" si="57"/>
        <v>0</v>
      </c>
      <c r="AJ66" s="335">
        <f t="shared" si="57"/>
        <v>0</v>
      </c>
      <c r="AK66" s="336">
        <f t="shared" si="57"/>
        <v>0</v>
      </c>
      <c r="AL66" s="415">
        <f>SUM(AB66:AK66)/'DATA - Awards Matrices'!$L$31</f>
        <v>34.638789202683725</v>
      </c>
      <c r="AM66" s="941"/>
      <c r="AN66" s="1020">
        <f t="shared" ref="AN66:AW66" si="58">SUM(AN63:AN65)</f>
        <v>0</v>
      </c>
      <c r="AO66" s="1021">
        <f t="shared" si="58"/>
        <v>3000</v>
      </c>
      <c r="AP66" s="1021">
        <f t="shared" si="58"/>
        <v>0</v>
      </c>
      <c r="AQ66" s="1021">
        <f t="shared" si="58"/>
        <v>31000</v>
      </c>
      <c r="AR66" s="1021">
        <f t="shared" si="58"/>
        <v>26000</v>
      </c>
      <c r="AS66" s="1021">
        <f t="shared" si="58"/>
        <v>0</v>
      </c>
      <c r="AT66" s="1021">
        <f t="shared" si="58"/>
        <v>0</v>
      </c>
      <c r="AU66" s="1021">
        <f t="shared" si="58"/>
        <v>0</v>
      </c>
      <c r="AV66" s="1021">
        <f t="shared" si="58"/>
        <v>0</v>
      </c>
      <c r="AW66" s="1022">
        <f t="shared" si="58"/>
        <v>0</v>
      </c>
      <c r="AX66" s="1063">
        <f>SUM(AN66:AW66)/'DATA - Awards Matrices'!$L$31</f>
        <v>28.08550475893275</v>
      </c>
      <c r="AZ66" s="1045">
        <f t="shared" ref="AZ66:BI66" si="59">SUM(AZ63:AZ65)</f>
        <v>0</v>
      </c>
      <c r="BA66" s="1046">
        <f t="shared" si="59"/>
        <v>0</v>
      </c>
      <c r="BB66" s="1046">
        <f t="shared" si="59"/>
        <v>0</v>
      </c>
      <c r="BC66" s="1046">
        <f t="shared" si="59"/>
        <v>58000</v>
      </c>
      <c r="BD66" s="1046">
        <f t="shared" si="59"/>
        <v>13000</v>
      </c>
      <c r="BE66" s="1046">
        <f t="shared" si="59"/>
        <v>0</v>
      </c>
      <c r="BF66" s="1046">
        <f t="shared" si="59"/>
        <v>0</v>
      </c>
      <c r="BG66" s="1046">
        <f t="shared" si="59"/>
        <v>0</v>
      </c>
      <c r="BH66" s="1046">
        <f t="shared" si="59"/>
        <v>0</v>
      </c>
      <c r="BI66" s="1047">
        <f t="shared" si="59"/>
        <v>0</v>
      </c>
      <c r="BJ66" s="1058">
        <f>SUM(AZ66:BI66)/'DATA - Awards Matrices'!$L$31</f>
        <v>33.234513964737083</v>
      </c>
    </row>
    <row r="67" spans="1:62" ht="42.75" customHeight="1" thickBot="1">
      <c r="A67" s="428"/>
      <c r="B67" s="429"/>
      <c r="C67" s="430"/>
      <c r="D67" s="431"/>
      <c r="E67" s="432"/>
      <c r="F67" s="432"/>
      <c r="G67" s="432"/>
      <c r="H67" s="432"/>
      <c r="I67" s="432"/>
      <c r="J67" s="432"/>
      <c r="K67" s="432"/>
      <c r="L67" s="432"/>
      <c r="M67" s="433"/>
      <c r="N67" s="434"/>
      <c r="O67" s="434"/>
      <c r="P67" s="431"/>
      <c r="Q67" s="432"/>
      <c r="R67" s="432"/>
      <c r="S67" s="432"/>
      <c r="T67" s="432"/>
      <c r="U67" s="432"/>
      <c r="V67" s="432"/>
      <c r="W67" s="432"/>
      <c r="X67" s="432"/>
      <c r="Y67" s="433"/>
      <c r="Z67" s="434"/>
      <c r="AA67" s="434"/>
      <c r="AB67" s="431"/>
      <c r="AC67" s="432"/>
      <c r="AD67" s="432"/>
      <c r="AE67" s="432"/>
      <c r="AF67" s="432"/>
      <c r="AG67" s="432"/>
      <c r="AH67" s="432"/>
      <c r="AI67" s="432"/>
      <c r="AJ67" s="432"/>
      <c r="AK67" s="433"/>
      <c r="AL67" s="434"/>
      <c r="AM67" s="1026"/>
      <c r="AN67" s="1023"/>
      <c r="AO67" s="1024"/>
      <c r="AP67" s="1024"/>
      <c r="AQ67" s="1024"/>
      <c r="AR67" s="1024"/>
      <c r="AS67" s="1024"/>
      <c r="AT67" s="1024"/>
      <c r="AU67" s="1024"/>
      <c r="AV67" s="1024"/>
      <c r="AW67" s="1025"/>
      <c r="AX67" s="1064"/>
      <c r="AZ67" s="1049"/>
      <c r="BA67" s="1050"/>
      <c r="BB67" s="1050"/>
      <c r="BC67" s="1050"/>
      <c r="BD67" s="1050"/>
      <c r="BE67" s="1050"/>
      <c r="BF67" s="1050"/>
      <c r="BG67" s="1050"/>
      <c r="BH67" s="1050"/>
      <c r="BI67" s="1051"/>
      <c r="BJ67" s="1059"/>
    </row>
    <row r="68" spans="1:62" ht="15" customHeight="1">
      <c r="A68" s="1487" t="s">
        <v>270</v>
      </c>
      <c r="B68" s="274" t="str">
        <f>'RAW DATA-Awards'!B25</f>
        <v>WNMU</v>
      </c>
      <c r="C68" s="329" t="str">
        <f>'RAW DATA-Awards'!C25</f>
        <v>1</v>
      </c>
      <c r="D68" s="407">
        <f>'RAW DATA-STEMH'!D25</f>
        <v>0</v>
      </c>
      <c r="E68" s="408">
        <f>'RAW DATA-STEMH'!E25</f>
        <v>0</v>
      </c>
      <c r="F68" s="408">
        <f>'RAW DATA-STEMH'!F25</f>
        <v>0</v>
      </c>
      <c r="G68" s="408">
        <f>'RAW DATA-STEMH'!G25</f>
        <v>0</v>
      </c>
      <c r="H68" s="408">
        <f>'RAW DATA-STEMH'!H25</f>
        <v>5</v>
      </c>
      <c r="I68" s="408">
        <f>'RAW DATA-STEMH'!I25</f>
        <v>0</v>
      </c>
      <c r="J68" s="408">
        <f>'RAW DATA-STEMH'!J25</f>
        <v>0</v>
      </c>
      <c r="K68" s="408">
        <f>'RAW DATA-STEMH'!K25</f>
        <v>0</v>
      </c>
      <c r="L68" s="408">
        <f>'RAW DATA-STEMH'!L25</f>
        <v>0</v>
      </c>
      <c r="M68" s="409">
        <f>'RAW DATA-STEMH'!M25</f>
        <v>0</v>
      </c>
      <c r="N68" s="408"/>
      <c r="O68" s="408"/>
      <c r="P68" s="407">
        <f>'RAW DATA-STEMH'!N25</f>
        <v>0</v>
      </c>
      <c r="Q68" s="408">
        <f>'RAW DATA-STEMH'!O25</f>
        <v>0</v>
      </c>
      <c r="R68" s="408">
        <f>'RAW DATA-STEMH'!P25</f>
        <v>0</v>
      </c>
      <c r="S68" s="408">
        <f>'RAW DATA-STEMH'!Q25</f>
        <v>0</v>
      </c>
      <c r="T68" s="408">
        <f>'RAW DATA-STEMH'!R25</f>
        <v>5</v>
      </c>
      <c r="U68" s="408">
        <f>'RAW DATA-STEMH'!S25</f>
        <v>0</v>
      </c>
      <c r="V68" s="408">
        <f>'RAW DATA-STEMH'!T25</f>
        <v>0</v>
      </c>
      <c r="W68" s="408">
        <f>'RAW DATA-STEMH'!U25</f>
        <v>0</v>
      </c>
      <c r="X68" s="408">
        <f>'RAW DATA-STEMH'!V25</f>
        <v>0</v>
      </c>
      <c r="Y68" s="409">
        <f>'RAW DATA-STEMH'!W25</f>
        <v>0</v>
      </c>
      <c r="Z68" s="408"/>
      <c r="AA68" s="408"/>
      <c r="AB68" s="407">
        <f>'RAW DATA-STEMH'!X25</f>
        <v>0</v>
      </c>
      <c r="AC68" s="408">
        <f>'RAW DATA-STEMH'!Y25</f>
        <v>0</v>
      </c>
      <c r="AD68" s="408">
        <f>'RAW DATA-STEMH'!Z25</f>
        <v>0</v>
      </c>
      <c r="AE68" s="408">
        <f>'RAW DATA-STEMH'!AA25</f>
        <v>3</v>
      </c>
      <c r="AF68" s="408">
        <f>'RAW DATA-STEMH'!AB25</f>
        <v>4</v>
      </c>
      <c r="AG68" s="408">
        <f>'RAW DATA-STEMH'!AC25</f>
        <v>0</v>
      </c>
      <c r="AH68" s="408">
        <f>'RAW DATA-STEMH'!AD25</f>
        <v>0</v>
      </c>
      <c r="AI68" s="408">
        <f>'RAW DATA-STEMH'!AE25</f>
        <v>0</v>
      </c>
      <c r="AJ68" s="408">
        <f>'RAW DATA-STEMH'!AF25</f>
        <v>0</v>
      </c>
      <c r="AK68" s="409">
        <f>'RAW DATA-STEMH'!AG25</f>
        <v>0</v>
      </c>
      <c r="AL68" s="408"/>
      <c r="AM68" s="944"/>
      <c r="AN68" s="943">
        <f>'RAW DATA-STEMH'!AH25</f>
        <v>0</v>
      </c>
      <c r="AO68" s="944">
        <f>'RAW DATA-STEMH'!AI25</f>
        <v>0</v>
      </c>
      <c r="AP68" s="944">
        <f>'RAW DATA-STEMH'!AJ25</f>
        <v>0</v>
      </c>
      <c r="AQ68" s="944">
        <f>'RAW DATA-STEMH'!AK25</f>
        <v>1</v>
      </c>
      <c r="AR68" s="944">
        <f>'RAW DATA-STEMH'!AL25</f>
        <v>3</v>
      </c>
      <c r="AS68" s="944">
        <f>'RAW DATA-STEMH'!AM25</f>
        <v>0</v>
      </c>
      <c r="AT68" s="944">
        <f>'RAW DATA-STEMH'!AN25</f>
        <v>0</v>
      </c>
      <c r="AU68" s="944">
        <f>'RAW DATA-STEMH'!AO25</f>
        <v>0</v>
      </c>
      <c r="AV68" s="944">
        <f>'RAW DATA-STEMH'!AP25</f>
        <v>0</v>
      </c>
      <c r="AW68" s="945">
        <f>'RAW DATA-STEMH'!AQ25</f>
        <v>0</v>
      </c>
      <c r="AX68" s="1061"/>
      <c r="AZ68" s="1037">
        <f>'RAW DATA-STEMH'!AR25</f>
        <v>0</v>
      </c>
      <c r="BA68" s="1038">
        <f>'RAW DATA-STEMH'!AS25</f>
        <v>0</v>
      </c>
      <c r="BB68" s="1038">
        <f>'RAW DATA-STEMH'!AT25</f>
        <v>0</v>
      </c>
      <c r="BC68" s="1038">
        <f>'RAW DATA-STEMH'!AU25</f>
        <v>1</v>
      </c>
      <c r="BD68" s="1038">
        <f>'RAW DATA-STEMH'!AV25</f>
        <v>3</v>
      </c>
      <c r="BE68" s="1038">
        <f>'RAW DATA-STEMH'!AW25</f>
        <v>0</v>
      </c>
      <c r="BF68" s="1038">
        <f>'RAW DATA-STEMH'!AX25</f>
        <v>0</v>
      </c>
      <c r="BG68" s="1038">
        <f>'RAW DATA-STEMH'!AY25</f>
        <v>0</v>
      </c>
      <c r="BH68" s="1038">
        <f>'RAW DATA-STEMH'!AZ25</f>
        <v>0</v>
      </c>
      <c r="BI68" s="1039">
        <f>'RAW DATA-STEMH'!BA25</f>
        <v>0</v>
      </c>
      <c r="BJ68" s="1056"/>
    </row>
    <row r="69" spans="1:62">
      <c r="A69" s="1488"/>
      <c r="B69" s="410" t="str">
        <f>'RAW DATA-Awards'!B26</f>
        <v>WNMU</v>
      </c>
      <c r="C69" s="411" t="str">
        <f>'RAW DATA-Awards'!C26</f>
        <v>2</v>
      </c>
      <c r="D69" s="330">
        <f>'RAW DATA-STEMH'!D26</f>
        <v>0</v>
      </c>
      <c r="E69" s="12">
        <f>'RAW DATA-STEMH'!E26</f>
        <v>0</v>
      </c>
      <c r="F69" s="12">
        <f>'RAW DATA-STEMH'!F26</f>
        <v>0</v>
      </c>
      <c r="G69" s="12">
        <f>'RAW DATA-STEMH'!G26</f>
        <v>0</v>
      </c>
      <c r="H69" s="12">
        <f>'RAW DATA-STEMH'!H26</f>
        <v>91</v>
      </c>
      <c r="I69" s="12">
        <f>'RAW DATA-STEMH'!I26</f>
        <v>125</v>
      </c>
      <c r="J69" s="12">
        <f>'RAW DATA-STEMH'!J26</f>
        <v>0</v>
      </c>
      <c r="K69" s="12">
        <f>'RAW DATA-STEMH'!K26</f>
        <v>0</v>
      </c>
      <c r="L69" s="12">
        <f>'RAW DATA-STEMH'!L26</f>
        <v>4</v>
      </c>
      <c r="M69" s="331">
        <f>'RAW DATA-STEMH'!M26</f>
        <v>0</v>
      </c>
      <c r="N69" s="12"/>
      <c r="O69" s="12"/>
      <c r="P69" s="330">
        <f>'RAW DATA-STEMH'!N26</f>
        <v>0</v>
      </c>
      <c r="Q69" s="12">
        <f>'RAW DATA-STEMH'!O26</f>
        <v>0</v>
      </c>
      <c r="R69" s="12">
        <f>'RAW DATA-STEMH'!P26</f>
        <v>0</v>
      </c>
      <c r="S69" s="12">
        <f>'RAW DATA-STEMH'!Q26</f>
        <v>0</v>
      </c>
      <c r="T69" s="12">
        <f>'RAW DATA-STEMH'!R26</f>
        <v>75</v>
      </c>
      <c r="U69" s="12">
        <f>'RAW DATA-STEMH'!S26</f>
        <v>0</v>
      </c>
      <c r="V69" s="12">
        <f>'RAW DATA-STEMH'!T26</f>
        <v>0</v>
      </c>
      <c r="W69" s="12">
        <f>'RAW DATA-STEMH'!U26</f>
        <v>0</v>
      </c>
      <c r="X69" s="12">
        <f>'RAW DATA-STEMH'!V26</f>
        <v>3</v>
      </c>
      <c r="Y69" s="331">
        <f>'RAW DATA-STEMH'!W26</f>
        <v>0</v>
      </c>
      <c r="Z69" s="12"/>
      <c r="AA69" s="12"/>
      <c r="AB69" s="330">
        <f>'RAW DATA-STEMH'!X26</f>
        <v>0</v>
      </c>
      <c r="AC69" s="12">
        <f>'RAW DATA-STEMH'!Y26</f>
        <v>0</v>
      </c>
      <c r="AD69" s="12">
        <f>'RAW DATA-STEMH'!Z26</f>
        <v>0</v>
      </c>
      <c r="AE69" s="12">
        <f>'RAW DATA-STEMH'!AA26</f>
        <v>0</v>
      </c>
      <c r="AF69" s="12">
        <f>'RAW DATA-STEMH'!AB26</f>
        <v>62</v>
      </c>
      <c r="AG69" s="12">
        <f>'RAW DATA-STEMH'!AC26</f>
        <v>0</v>
      </c>
      <c r="AH69" s="12">
        <f>'RAW DATA-STEMH'!AD26</f>
        <v>0</v>
      </c>
      <c r="AI69" s="12">
        <f>'RAW DATA-STEMH'!AE26</f>
        <v>0</v>
      </c>
      <c r="AJ69" s="12">
        <f>'RAW DATA-STEMH'!AF26</f>
        <v>3</v>
      </c>
      <c r="AK69" s="331">
        <f>'RAW DATA-STEMH'!AG26</f>
        <v>0</v>
      </c>
      <c r="AL69" s="12"/>
      <c r="AM69" s="938"/>
      <c r="AN69" s="937">
        <f>'RAW DATA-STEMH'!AH26</f>
        <v>0</v>
      </c>
      <c r="AO69" s="938">
        <f>'RAW DATA-STEMH'!AI26</f>
        <v>0</v>
      </c>
      <c r="AP69" s="938">
        <f>'RAW DATA-STEMH'!AJ26</f>
        <v>0</v>
      </c>
      <c r="AQ69" s="938">
        <f>'RAW DATA-STEMH'!AK26</f>
        <v>0</v>
      </c>
      <c r="AR69" s="938">
        <f>'RAW DATA-STEMH'!AL26</f>
        <v>72</v>
      </c>
      <c r="AS69" s="938">
        <f>'RAW DATA-STEMH'!AM26</f>
        <v>0</v>
      </c>
      <c r="AT69" s="938">
        <f>'RAW DATA-STEMH'!AN26</f>
        <v>0</v>
      </c>
      <c r="AU69" s="938">
        <f>'RAW DATA-STEMH'!AO26</f>
        <v>0</v>
      </c>
      <c r="AV69" s="938">
        <f>'RAW DATA-STEMH'!AP26</f>
        <v>3</v>
      </c>
      <c r="AW69" s="939">
        <f>'RAW DATA-STEMH'!AQ26</f>
        <v>0</v>
      </c>
      <c r="AX69" s="1062"/>
      <c r="AZ69" s="1040">
        <f>'RAW DATA-STEMH'!AR26</f>
        <v>0</v>
      </c>
      <c r="BA69" s="816">
        <f>'RAW DATA-STEMH'!AS26</f>
        <v>0</v>
      </c>
      <c r="BB69" s="816">
        <f>'RAW DATA-STEMH'!AT26</f>
        <v>0</v>
      </c>
      <c r="BC69" s="816">
        <f>'RAW DATA-STEMH'!AU26</f>
        <v>0</v>
      </c>
      <c r="BD69" s="816">
        <f>'RAW DATA-STEMH'!AV26</f>
        <v>67</v>
      </c>
      <c r="BE69" s="816">
        <f>'RAW DATA-STEMH'!AW26</f>
        <v>4</v>
      </c>
      <c r="BF69" s="816">
        <f>'RAW DATA-STEMH'!AX26</f>
        <v>0</v>
      </c>
      <c r="BG69" s="816">
        <f>'RAW DATA-STEMH'!AY26</f>
        <v>0</v>
      </c>
      <c r="BH69" s="816">
        <f>'RAW DATA-STEMH'!AZ26</f>
        <v>0</v>
      </c>
      <c r="BI69" s="1041">
        <f>'RAW DATA-STEMH'!BA26</f>
        <v>0</v>
      </c>
      <c r="BJ69" s="1057"/>
    </row>
    <row r="70" spans="1:62" ht="16" thickBot="1">
      <c r="A70" s="1488"/>
      <c r="B70" s="410" t="str">
        <f>'RAW DATA-Awards'!B27</f>
        <v>WNMU</v>
      </c>
      <c r="C70" s="411" t="str">
        <f>'RAW DATA-Awards'!C27</f>
        <v>3</v>
      </c>
      <c r="D70" s="330">
        <f>'RAW DATA-STEMH'!D27</f>
        <v>5</v>
      </c>
      <c r="E70" s="12">
        <f>'RAW DATA-STEMH'!E27</f>
        <v>0</v>
      </c>
      <c r="F70" s="12">
        <f>'RAW DATA-STEMH'!F27</f>
        <v>0</v>
      </c>
      <c r="G70" s="12">
        <f>'RAW DATA-STEMH'!G27</f>
        <v>41</v>
      </c>
      <c r="H70" s="12">
        <f>'RAW DATA-STEMH'!H27</f>
        <v>7</v>
      </c>
      <c r="I70" s="12">
        <f>'RAW DATA-STEMH'!I27</f>
        <v>0</v>
      </c>
      <c r="J70" s="12">
        <f>'RAW DATA-STEMH'!J27</f>
        <v>0</v>
      </c>
      <c r="K70" s="12">
        <f>'RAW DATA-STEMH'!K27</f>
        <v>0</v>
      </c>
      <c r="L70" s="12">
        <f>'RAW DATA-STEMH'!L27</f>
        <v>0</v>
      </c>
      <c r="M70" s="331">
        <f>'RAW DATA-STEMH'!M27</f>
        <v>0</v>
      </c>
      <c r="N70" s="12"/>
      <c r="O70" s="12"/>
      <c r="P70" s="330">
        <f>'RAW DATA-STEMH'!N27</f>
        <v>6</v>
      </c>
      <c r="Q70" s="12">
        <f>'RAW DATA-STEMH'!O27</f>
        <v>1</v>
      </c>
      <c r="R70" s="12">
        <f>'RAW DATA-STEMH'!P27</f>
        <v>0</v>
      </c>
      <c r="S70" s="12">
        <f>'RAW DATA-STEMH'!Q27</f>
        <v>31</v>
      </c>
      <c r="T70" s="12">
        <f>'RAW DATA-STEMH'!R27</f>
        <v>9</v>
      </c>
      <c r="U70" s="12">
        <f>'RAW DATA-STEMH'!S27</f>
        <v>0</v>
      </c>
      <c r="V70" s="12">
        <f>'RAW DATA-STEMH'!T27</f>
        <v>0</v>
      </c>
      <c r="W70" s="12">
        <f>'RAW DATA-STEMH'!U27</f>
        <v>0</v>
      </c>
      <c r="X70" s="12">
        <f>'RAW DATA-STEMH'!V27</f>
        <v>0</v>
      </c>
      <c r="Y70" s="331">
        <f>'RAW DATA-STEMH'!W27</f>
        <v>0</v>
      </c>
      <c r="Z70" s="12"/>
      <c r="AA70" s="12"/>
      <c r="AB70" s="330">
        <f>'RAW DATA-STEMH'!X27</f>
        <v>3</v>
      </c>
      <c r="AC70" s="12">
        <f>'RAW DATA-STEMH'!Y27</f>
        <v>1</v>
      </c>
      <c r="AD70" s="12">
        <f>'RAW DATA-STEMH'!Z27</f>
        <v>0</v>
      </c>
      <c r="AE70" s="12">
        <f>'RAW DATA-STEMH'!AA27</f>
        <v>22</v>
      </c>
      <c r="AF70" s="12">
        <f>'RAW DATA-STEMH'!AB27</f>
        <v>2</v>
      </c>
      <c r="AG70" s="12">
        <f>'RAW DATA-STEMH'!AC27</f>
        <v>0</v>
      </c>
      <c r="AH70" s="12">
        <f>'RAW DATA-STEMH'!AD27</f>
        <v>0</v>
      </c>
      <c r="AI70" s="12">
        <f>'RAW DATA-STEMH'!AE27</f>
        <v>0</v>
      </c>
      <c r="AJ70" s="12">
        <f>'RAW DATA-STEMH'!AF27</f>
        <v>0</v>
      </c>
      <c r="AK70" s="331">
        <f>'RAW DATA-STEMH'!AG27</f>
        <v>0</v>
      </c>
      <c r="AL70" s="12"/>
      <c r="AM70" s="938"/>
      <c r="AN70" s="937">
        <f>'RAW DATA-STEMH'!AH27</f>
        <v>8</v>
      </c>
      <c r="AO70" s="938">
        <f>'RAW DATA-STEMH'!AI27</f>
        <v>2</v>
      </c>
      <c r="AP70" s="938">
        <f>'RAW DATA-STEMH'!AJ27</f>
        <v>0</v>
      </c>
      <c r="AQ70" s="938">
        <f>'RAW DATA-STEMH'!AK27</f>
        <v>7</v>
      </c>
      <c r="AR70" s="938">
        <f>'RAW DATA-STEMH'!AL27</f>
        <v>2</v>
      </c>
      <c r="AS70" s="938">
        <f>'RAW DATA-STEMH'!AM27</f>
        <v>0</v>
      </c>
      <c r="AT70" s="938">
        <f>'RAW DATA-STEMH'!AN27</f>
        <v>0</v>
      </c>
      <c r="AU70" s="938">
        <f>'RAW DATA-STEMH'!AO27</f>
        <v>0</v>
      </c>
      <c r="AV70" s="938">
        <f>'RAW DATA-STEMH'!AP27</f>
        <v>0</v>
      </c>
      <c r="AW70" s="939">
        <f>'RAW DATA-STEMH'!AQ27</f>
        <v>0</v>
      </c>
      <c r="AX70" s="1062"/>
      <c r="AZ70" s="1040">
        <f>'RAW DATA-STEMH'!AR27</f>
        <v>9</v>
      </c>
      <c r="BA70" s="816">
        <f>'RAW DATA-STEMH'!AS27</f>
        <v>1</v>
      </c>
      <c r="BB70" s="816">
        <f>'RAW DATA-STEMH'!AT27</f>
        <v>0</v>
      </c>
      <c r="BC70" s="816">
        <f>'RAW DATA-STEMH'!AU27</f>
        <v>14</v>
      </c>
      <c r="BD70" s="816">
        <f>'RAW DATA-STEMH'!AV27</f>
        <v>4</v>
      </c>
      <c r="BE70" s="816">
        <f>'RAW DATA-STEMH'!AW27</f>
        <v>0</v>
      </c>
      <c r="BF70" s="816">
        <f>'RAW DATA-STEMH'!AX27</f>
        <v>0</v>
      </c>
      <c r="BG70" s="816">
        <f>'RAW DATA-STEMH'!AY27</f>
        <v>0</v>
      </c>
      <c r="BH70" s="816">
        <f>'RAW DATA-STEMH'!AZ27</f>
        <v>0</v>
      </c>
      <c r="BI70" s="1041">
        <f>'RAW DATA-STEMH'!BA27</f>
        <v>0</v>
      </c>
      <c r="BJ70" s="1057"/>
    </row>
    <row r="71" spans="1:62">
      <c r="A71" s="456"/>
      <c r="B71" s="274"/>
      <c r="C71" s="424"/>
      <c r="D71" s="11">
        <f t="shared" ref="D71:M71" si="60">SUM(D68:D70)</f>
        <v>5</v>
      </c>
      <c r="E71" s="11">
        <f t="shared" si="60"/>
        <v>0</v>
      </c>
      <c r="F71" s="11">
        <f t="shared" si="60"/>
        <v>0</v>
      </c>
      <c r="G71" s="11">
        <f t="shared" si="60"/>
        <v>41</v>
      </c>
      <c r="H71" s="11">
        <f t="shared" si="60"/>
        <v>103</v>
      </c>
      <c r="I71" s="11">
        <f t="shared" si="60"/>
        <v>125</v>
      </c>
      <c r="J71" s="11">
        <f t="shared" si="60"/>
        <v>0</v>
      </c>
      <c r="K71" s="11">
        <f t="shared" si="60"/>
        <v>0</v>
      </c>
      <c r="L71" s="11">
        <f t="shared" si="60"/>
        <v>4</v>
      </c>
      <c r="M71" s="333">
        <f t="shared" si="60"/>
        <v>0</v>
      </c>
      <c r="N71" s="12"/>
      <c r="O71" s="12"/>
      <c r="P71" s="332">
        <f t="shared" ref="P71:Y71" si="61">SUM(P68:P70)</f>
        <v>6</v>
      </c>
      <c r="Q71" s="11">
        <f t="shared" si="61"/>
        <v>1</v>
      </c>
      <c r="R71" s="11">
        <f t="shared" si="61"/>
        <v>0</v>
      </c>
      <c r="S71" s="11">
        <f t="shared" si="61"/>
        <v>31</v>
      </c>
      <c r="T71" s="11">
        <f t="shared" si="61"/>
        <v>89</v>
      </c>
      <c r="U71" s="11">
        <f t="shared" si="61"/>
        <v>0</v>
      </c>
      <c r="V71" s="11">
        <f t="shared" si="61"/>
        <v>0</v>
      </c>
      <c r="W71" s="11">
        <f t="shared" si="61"/>
        <v>0</v>
      </c>
      <c r="X71" s="11">
        <f t="shared" si="61"/>
        <v>3</v>
      </c>
      <c r="Y71" s="333">
        <f t="shared" si="61"/>
        <v>0</v>
      </c>
      <c r="Z71" s="12"/>
      <c r="AA71" s="12"/>
      <c r="AB71" s="332">
        <f t="shared" ref="AB71:AK71" si="62">SUM(AB68:AB70)</f>
        <v>3</v>
      </c>
      <c r="AC71" s="11">
        <f t="shared" si="62"/>
        <v>1</v>
      </c>
      <c r="AD71" s="11">
        <f t="shared" si="62"/>
        <v>0</v>
      </c>
      <c r="AE71" s="11">
        <f t="shared" si="62"/>
        <v>25</v>
      </c>
      <c r="AF71" s="11">
        <f t="shared" si="62"/>
        <v>68</v>
      </c>
      <c r="AG71" s="11">
        <f t="shared" si="62"/>
        <v>0</v>
      </c>
      <c r="AH71" s="11">
        <f t="shared" si="62"/>
        <v>0</v>
      </c>
      <c r="AI71" s="11">
        <f t="shared" si="62"/>
        <v>0</v>
      </c>
      <c r="AJ71" s="11">
        <f t="shared" si="62"/>
        <v>3</v>
      </c>
      <c r="AK71" s="333">
        <f t="shared" si="62"/>
        <v>0</v>
      </c>
      <c r="AL71" s="12"/>
      <c r="AM71" s="938"/>
      <c r="AN71" s="1017">
        <f t="shared" ref="AN71:AW71" si="63">SUM(AN68:AN70)</f>
        <v>8</v>
      </c>
      <c r="AO71" s="1018">
        <f t="shared" si="63"/>
        <v>2</v>
      </c>
      <c r="AP71" s="1018">
        <f t="shared" si="63"/>
        <v>0</v>
      </c>
      <c r="AQ71" s="1018">
        <f t="shared" si="63"/>
        <v>8</v>
      </c>
      <c r="AR71" s="1018">
        <f t="shared" si="63"/>
        <v>77</v>
      </c>
      <c r="AS71" s="1018">
        <f t="shared" si="63"/>
        <v>0</v>
      </c>
      <c r="AT71" s="1018">
        <f t="shared" si="63"/>
        <v>0</v>
      </c>
      <c r="AU71" s="1018">
        <f t="shared" si="63"/>
        <v>0</v>
      </c>
      <c r="AV71" s="1018">
        <f t="shared" si="63"/>
        <v>3</v>
      </c>
      <c r="AW71" s="1019">
        <f t="shared" si="63"/>
        <v>0</v>
      </c>
      <c r="AX71" s="1062"/>
      <c r="AZ71" s="1042">
        <f t="shared" ref="AZ71:BI71" si="64">SUM(AZ68:AZ70)</f>
        <v>9</v>
      </c>
      <c r="BA71" s="1043">
        <f t="shared" si="64"/>
        <v>1</v>
      </c>
      <c r="BB71" s="1043">
        <f t="shared" si="64"/>
        <v>0</v>
      </c>
      <c r="BC71" s="1043">
        <f t="shared" si="64"/>
        <v>15</v>
      </c>
      <c r="BD71" s="1043">
        <f t="shared" si="64"/>
        <v>74</v>
      </c>
      <c r="BE71" s="1043">
        <f t="shared" si="64"/>
        <v>4</v>
      </c>
      <c r="BF71" s="1043">
        <f t="shared" si="64"/>
        <v>0</v>
      </c>
      <c r="BG71" s="1043">
        <f t="shared" si="64"/>
        <v>0</v>
      </c>
      <c r="BH71" s="1043">
        <f t="shared" si="64"/>
        <v>0</v>
      </c>
      <c r="BI71" s="1044">
        <f t="shared" si="64"/>
        <v>0</v>
      </c>
      <c r="BJ71" s="1057"/>
    </row>
    <row r="72" spans="1:62" ht="16" thickBot="1">
      <c r="A72" s="457"/>
      <c r="B72" s="413"/>
      <c r="C72" s="426"/>
      <c r="D72" s="12"/>
      <c r="E72" s="12"/>
      <c r="F72" s="12"/>
      <c r="G72" s="12"/>
      <c r="H72" s="12"/>
      <c r="I72" s="12"/>
      <c r="J72" s="12"/>
      <c r="K72" s="12"/>
      <c r="L72" s="12"/>
      <c r="M72" s="331"/>
      <c r="N72" s="12"/>
      <c r="O72" s="12"/>
      <c r="P72" s="330"/>
      <c r="Q72" s="12"/>
      <c r="R72" s="12"/>
      <c r="S72" s="12"/>
      <c r="T72" s="12"/>
      <c r="U72" s="12"/>
      <c r="V72" s="12"/>
      <c r="W72" s="12"/>
      <c r="X72" s="12"/>
      <c r="Y72" s="331"/>
      <c r="Z72" s="12"/>
      <c r="AA72" s="12"/>
      <c r="AB72" s="330"/>
      <c r="AC72" s="12"/>
      <c r="AD72" s="12"/>
      <c r="AE72" s="12"/>
      <c r="AF72" s="12"/>
      <c r="AG72" s="12"/>
      <c r="AH72" s="12"/>
      <c r="AI72" s="12"/>
      <c r="AJ72" s="12"/>
      <c r="AK72" s="331"/>
      <c r="AL72" s="12"/>
      <c r="AM72" s="938"/>
      <c r="AN72" s="937"/>
      <c r="AO72" s="938"/>
      <c r="AP72" s="938"/>
      <c r="AQ72" s="938"/>
      <c r="AR72" s="938"/>
      <c r="AS72" s="938"/>
      <c r="AT72" s="938"/>
      <c r="AU72" s="938"/>
      <c r="AV72" s="938"/>
      <c r="AW72" s="939"/>
      <c r="AX72" s="1062"/>
      <c r="AZ72" s="1040"/>
      <c r="BA72" s="816"/>
      <c r="BB72" s="816"/>
      <c r="BC72" s="816"/>
      <c r="BD72" s="816"/>
      <c r="BE72" s="816"/>
      <c r="BF72" s="816"/>
      <c r="BG72" s="816"/>
      <c r="BH72" s="816"/>
      <c r="BI72" s="1041"/>
      <c r="BJ72" s="1057"/>
    </row>
    <row r="73" spans="1:62" ht="15" customHeight="1">
      <c r="A73" s="1488" t="s">
        <v>271</v>
      </c>
      <c r="B73" s="438" t="s">
        <v>47</v>
      </c>
      <c r="C73" s="424" t="s">
        <v>92</v>
      </c>
      <c r="D73" s="330">
        <f>D68*'DATA - Awards Matrices'!$B$29</f>
        <v>0</v>
      </c>
      <c r="E73" s="12">
        <f>E68*'DATA - Awards Matrices'!$C$29</f>
        <v>0</v>
      </c>
      <c r="F73" s="12">
        <f>F68*'DATA - Awards Matrices'!$D$29</f>
        <v>0</v>
      </c>
      <c r="G73" s="12">
        <f>G68*'DATA - Awards Matrices'!$E$29</f>
        <v>0</v>
      </c>
      <c r="H73" s="12">
        <f>H68*'DATA - Awards Matrices'!$F$29</f>
        <v>5000</v>
      </c>
      <c r="I73" s="12">
        <f>I68*'DATA - Awards Matrices'!$G$29</f>
        <v>0</v>
      </c>
      <c r="J73" s="12">
        <f>J68*'DATA - Awards Matrices'!$H$29</f>
        <v>0</v>
      </c>
      <c r="K73" s="12">
        <f>K68*'DATA - Awards Matrices'!$I$29</f>
        <v>0</v>
      </c>
      <c r="L73" s="12">
        <f>L68*'DATA - Awards Matrices'!$J$29</f>
        <v>0</v>
      </c>
      <c r="M73" s="331">
        <f>M68*'DATA - Awards Matrices'!$K$29</f>
        <v>0</v>
      </c>
      <c r="N73" s="12"/>
      <c r="O73" s="12"/>
      <c r="P73" s="330">
        <f>P68*'DATA - Awards Matrices'!$B$29</f>
        <v>0</v>
      </c>
      <c r="Q73" s="12">
        <f>Q68*'DATA - Awards Matrices'!$C$29</f>
        <v>0</v>
      </c>
      <c r="R73" s="12">
        <f>R68*'DATA - Awards Matrices'!$D$29</f>
        <v>0</v>
      </c>
      <c r="S73" s="12">
        <f>S68*'DATA - Awards Matrices'!$E$29</f>
        <v>0</v>
      </c>
      <c r="T73" s="12">
        <f>T68*'DATA - Awards Matrices'!$F$29</f>
        <v>5000</v>
      </c>
      <c r="U73" s="12">
        <f>U68*'DATA - Awards Matrices'!$G$29</f>
        <v>0</v>
      </c>
      <c r="V73" s="12">
        <f>V68*'DATA - Awards Matrices'!$H$29</f>
        <v>0</v>
      </c>
      <c r="W73" s="12">
        <f>W68*'DATA - Awards Matrices'!$I$29</f>
        <v>0</v>
      </c>
      <c r="X73" s="12">
        <f>X68*'DATA - Awards Matrices'!$J$29</f>
        <v>0</v>
      </c>
      <c r="Y73" s="331">
        <f>Y68*'DATA - Awards Matrices'!$K$29</f>
        <v>0</v>
      </c>
      <c r="Z73" s="12"/>
      <c r="AA73" s="12"/>
      <c r="AB73" s="330">
        <f>AB68*'DATA - Awards Matrices'!$B$29</f>
        <v>0</v>
      </c>
      <c r="AC73" s="12">
        <f>AC68*'DATA - Awards Matrices'!$C$29</f>
        <v>0</v>
      </c>
      <c r="AD73" s="12">
        <f>AD68*'DATA - Awards Matrices'!$D$29</f>
        <v>0</v>
      </c>
      <c r="AE73" s="12">
        <f>AE68*'DATA - Awards Matrices'!$E$29</f>
        <v>3000</v>
      </c>
      <c r="AF73" s="12">
        <f>AF68*'DATA - Awards Matrices'!$F$29</f>
        <v>4000</v>
      </c>
      <c r="AG73" s="12">
        <f>AG68*'DATA - Awards Matrices'!$G$29</f>
        <v>0</v>
      </c>
      <c r="AH73" s="12">
        <f>AH68*'DATA - Awards Matrices'!$H$29</f>
        <v>0</v>
      </c>
      <c r="AI73" s="12">
        <f>AI68*'DATA - Awards Matrices'!$I$29</f>
        <v>0</v>
      </c>
      <c r="AJ73" s="12">
        <f>AJ68*'DATA - Awards Matrices'!$J$29</f>
        <v>0</v>
      </c>
      <c r="AK73" s="331">
        <f>AK68*'DATA - Awards Matrices'!$K$29</f>
        <v>0</v>
      </c>
      <c r="AL73" s="12"/>
      <c r="AM73" s="938"/>
      <c r="AN73" s="937">
        <f>AN68*'DATA - Awards Matrices'!$B$29</f>
        <v>0</v>
      </c>
      <c r="AO73" s="938">
        <f>AO68*'DATA - Awards Matrices'!$C$29</f>
        <v>0</v>
      </c>
      <c r="AP73" s="938">
        <f>AP68*'DATA - Awards Matrices'!$D$29</f>
        <v>0</v>
      </c>
      <c r="AQ73" s="938">
        <f>AQ68*'DATA - Awards Matrices'!$E$29</f>
        <v>1000</v>
      </c>
      <c r="AR73" s="938">
        <f>AR68*'DATA - Awards Matrices'!$F$29</f>
        <v>3000</v>
      </c>
      <c r="AS73" s="938">
        <f>AS68*'DATA - Awards Matrices'!$G$29</f>
        <v>0</v>
      </c>
      <c r="AT73" s="938">
        <f>AT68*'DATA - Awards Matrices'!$H$29</f>
        <v>0</v>
      </c>
      <c r="AU73" s="938">
        <f>AU68*'DATA - Awards Matrices'!$I$29</f>
        <v>0</v>
      </c>
      <c r="AV73" s="938">
        <f>AV68*'DATA - Awards Matrices'!$J$29</f>
        <v>0</v>
      </c>
      <c r="AW73" s="939">
        <f>AW68*'DATA - Awards Matrices'!$K$29</f>
        <v>0</v>
      </c>
      <c r="AX73" s="1062"/>
      <c r="AZ73" s="1040">
        <f>AZ68*'DATA - Awards Matrices'!$B$29</f>
        <v>0</v>
      </c>
      <c r="BA73" s="816">
        <f>BA68*'DATA - Awards Matrices'!$C$29</f>
        <v>0</v>
      </c>
      <c r="BB73" s="816">
        <f>BB68*'DATA - Awards Matrices'!$D$29</f>
        <v>0</v>
      </c>
      <c r="BC73" s="816">
        <f>BC68*'DATA - Awards Matrices'!$E$29</f>
        <v>1000</v>
      </c>
      <c r="BD73" s="816">
        <f>BD68*'DATA - Awards Matrices'!$F$29</f>
        <v>3000</v>
      </c>
      <c r="BE73" s="816">
        <f>BE68*'DATA - Awards Matrices'!$G$29</f>
        <v>0</v>
      </c>
      <c r="BF73" s="816">
        <f>BF68*'DATA - Awards Matrices'!$H$29</f>
        <v>0</v>
      </c>
      <c r="BG73" s="816">
        <f>BG68*'DATA - Awards Matrices'!$I$29</f>
        <v>0</v>
      </c>
      <c r="BH73" s="816">
        <f>BH68*'DATA - Awards Matrices'!$J$29</f>
        <v>0</v>
      </c>
      <c r="BI73" s="1041">
        <f>BI68*'DATA - Awards Matrices'!$K$29</f>
        <v>0</v>
      </c>
      <c r="BJ73" s="1057"/>
    </row>
    <row r="74" spans="1:62">
      <c r="A74" s="1488"/>
      <c r="B74" s="439" t="s">
        <v>47</v>
      </c>
      <c r="C74" s="425" t="s">
        <v>91</v>
      </c>
      <c r="D74" s="330">
        <f>D69*'DATA - Awards Matrices'!$B$30</f>
        <v>0</v>
      </c>
      <c r="E74" s="12">
        <f>E69*'DATA - Awards Matrices'!$C$30</f>
        <v>0</v>
      </c>
      <c r="F74" s="12">
        <f>F69*'DATA - Awards Matrices'!$D$30</f>
        <v>0</v>
      </c>
      <c r="G74" s="12">
        <f>G69*'DATA - Awards Matrices'!$E$30</f>
        <v>0</v>
      </c>
      <c r="H74" s="12">
        <f>H69*'DATA - Awards Matrices'!$F$30</f>
        <v>91000</v>
      </c>
      <c r="I74" s="12">
        <f>I69*'DATA - Awards Matrices'!$G$30</f>
        <v>125000</v>
      </c>
      <c r="J74" s="12">
        <f>J69*'DATA - Awards Matrices'!$H$30</f>
        <v>0</v>
      </c>
      <c r="K74" s="12">
        <f>K69*'DATA - Awards Matrices'!$I$30</f>
        <v>0</v>
      </c>
      <c r="L74" s="12">
        <f>L69*'DATA - Awards Matrices'!$J$30</f>
        <v>4000</v>
      </c>
      <c r="M74" s="331">
        <f>M69*'DATA - Awards Matrices'!$K$30</f>
        <v>0</v>
      </c>
      <c r="N74" s="12"/>
      <c r="O74" s="12"/>
      <c r="P74" s="330">
        <f>P69*'DATA - Awards Matrices'!$B$30</f>
        <v>0</v>
      </c>
      <c r="Q74" s="12">
        <f>Q69*'DATA - Awards Matrices'!$C$30</f>
        <v>0</v>
      </c>
      <c r="R74" s="12">
        <f>R69*'DATA - Awards Matrices'!$D$30</f>
        <v>0</v>
      </c>
      <c r="S74" s="12">
        <f>S69*'DATA - Awards Matrices'!$E$30</f>
        <v>0</v>
      </c>
      <c r="T74" s="12">
        <f>T69*'DATA - Awards Matrices'!$F$30</f>
        <v>75000</v>
      </c>
      <c r="U74" s="12">
        <f>U69*'DATA - Awards Matrices'!$G$30</f>
        <v>0</v>
      </c>
      <c r="V74" s="12">
        <f>V69*'DATA - Awards Matrices'!$H$30</f>
        <v>0</v>
      </c>
      <c r="W74" s="12">
        <f>W69*'DATA - Awards Matrices'!$I$30</f>
        <v>0</v>
      </c>
      <c r="X74" s="12">
        <f>X69*'DATA - Awards Matrices'!$J$30</f>
        <v>3000</v>
      </c>
      <c r="Y74" s="331">
        <f>Y69*'DATA - Awards Matrices'!$K$30</f>
        <v>0</v>
      </c>
      <c r="Z74" s="12"/>
      <c r="AA74" s="12"/>
      <c r="AB74" s="330">
        <f>AB69*'DATA - Awards Matrices'!$B$30</f>
        <v>0</v>
      </c>
      <c r="AC74" s="12">
        <f>AC69*'DATA - Awards Matrices'!$C$30</f>
        <v>0</v>
      </c>
      <c r="AD74" s="12">
        <f>AD69*'DATA - Awards Matrices'!$D$30</f>
        <v>0</v>
      </c>
      <c r="AE74" s="12">
        <f>AE69*'DATA - Awards Matrices'!$E$30</f>
        <v>0</v>
      </c>
      <c r="AF74" s="12">
        <f>AF69*'DATA - Awards Matrices'!$F$30</f>
        <v>62000</v>
      </c>
      <c r="AG74" s="12">
        <f>AG69*'DATA - Awards Matrices'!$G$30</f>
        <v>0</v>
      </c>
      <c r="AH74" s="12">
        <f>AH69*'DATA - Awards Matrices'!$H$30</f>
        <v>0</v>
      </c>
      <c r="AI74" s="12">
        <f>AI69*'DATA - Awards Matrices'!$I$30</f>
        <v>0</v>
      </c>
      <c r="AJ74" s="12">
        <f>AJ69*'DATA - Awards Matrices'!$J$30</f>
        <v>3000</v>
      </c>
      <c r="AK74" s="331">
        <f>AK69*'DATA - Awards Matrices'!$K$30</f>
        <v>0</v>
      </c>
      <c r="AL74" s="12"/>
      <c r="AM74" s="938"/>
      <c r="AN74" s="937">
        <f>AN69*'DATA - Awards Matrices'!$B$30</f>
        <v>0</v>
      </c>
      <c r="AO74" s="938">
        <f>AO69*'DATA - Awards Matrices'!$C$30</f>
        <v>0</v>
      </c>
      <c r="AP74" s="938">
        <f>AP69*'DATA - Awards Matrices'!$D$30</f>
        <v>0</v>
      </c>
      <c r="AQ74" s="938">
        <f>AQ69*'DATA - Awards Matrices'!$E$30</f>
        <v>0</v>
      </c>
      <c r="AR74" s="938">
        <f>AR69*'DATA - Awards Matrices'!$F$30</f>
        <v>72000</v>
      </c>
      <c r="AS74" s="938">
        <f>AS69*'DATA - Awards Matrices'!$G$30</f>
        <v>0</v>
      </c>
      <c r="AT74" s="938">
        <f>AT69*'DATA - Awards Matrices'!$H$30</f>
        <v>0</v>
      </c>
      <c r="AU74" s="938">
        <f>AU69*'DATA - Awards Matrices'!$I$30</f>
        <v>0</v>
      </c>
      <c r="AV74" s="938">
        <f>AV69*'DATA - Awards Matrices'!$J$30</f>
        <v>3000</v>
      </c>
      <c r="AW74" s="939">
        <f>AW69*'DATA - Awards Matrices'!$K$30</f>
        <v>0</v>
      </c>
      <c r="AX74" s="1062"/>
      <c r="AZ74" s="1040">
        <f>AZ69*'DATA - Awards Matrices'!$B$30</f>
        <v>0</v>
      </c>
      <c r="BA74" s="816">
        <f>BA69*'DATA - Awards Matrices'!$C$30</f>
        <v>0</v>
      </c>
      <c r="BB74" s="816">
        <f>BB69*'DATA - Awards Matrices'!$D$30</f>
        <v>0</v>
      </c>
      <c r="BC74" s="816">
        <f>BC69*'DATA - Awards Matrices'!$E$30</f>
        <v>0</v>
      </c>
      <c r="BD74" s="816">
        <f>BD69*'DATA - Awards Matrices'!$F$30</f>
        <v>67000</v>
      </c>
      <c r="BE74" s="816">
        <f>BE69*'DATA - Awards Matrices'!$G$30</f>
        <v>4000</v>
      </c>
      <c r="BF74" s="816">
        <f>BF69*'DATA - Awards Matrices'!$H$30</f>
        <v>0</v>
      </c>
      <c r="BG74" s="816">
        <f>BG69*'DATA - Awards Matrices'!$I$30</f>
        <v>0</v>
      </c>
      <c r="BH74" s="816">
        <f>BH69*'DATA - Awards Matrices'!$J$30</f>
        <v>0</v>
      </c>
      <c r="BI74" s="1041">
        <f>BI69*'DATA - Awards Matrices'!$K$30</f>
        <v>0</v>
      </c>
      <c r="BJ74" s="1057"/>
    </row>
    <row r="75" spans="1:62" ht="16" thickBot="1">
      <c r="A75" s="1489"/>
      <c r="B75" s="440" t="s">
        <v>47</v>
      </c>
      <c r="C75" s="426" t="s">
        <v>90</v>
      </c>
      <c r="D75" s="330">
        <f>D70*'DATA - Awards Matrices'!$B$31</f>
        <v>5000</v>
      </c>
      <c r="E75" s="12">
        <f>E70*'DATA - Awards Matrices'!$C$31</f>
        <v>0</v>
      </c>
      <c r="F75" s="12">
        <f>F70*'DATA - Awards Matrices'!$D$31</f>
        <v>0</v>
      </c>
      <c r="G75" s="12">
        <f>G70*'DATA - Awards Matrices'!$E$31</f>
        <v>41000</v>
      </c>
      <c r="H75" s="12">
        <f>H70*'DATA - Awards Matrices'!$F$31</f>
        <v>7000</v>
      </c>
      <c r="I75" s="12">
        <f>I70*'DATA - Awards Matrices'!$G$31</f>
        <v>0</v>
      </c>
      <c r="J75" s="12">
        <f>J70*'DATA - Awards Matrices'!$H$31</f>
        <v>0</v>
      </c>
      <c r="K75" s="12">
        <f>K70*'DATA - Awards Matrices'!$I$31</f>
        <v>0</v>
      </c>
      <c r="L75" s="12">
        <f>L70*'DATA - Awards Matrices'!$J$31</f>
        <v>0</v>
      </c>
      <c r="M75" s="331">
        <f>M70*'DATA - Awards Matrices'!$K$31</f>
        <v>0</v>
      </c>
      <c r="N75" s="12"/>
      <c r="O75" s="12"/>
      <c r="P75" s="330">
        <f>P70*'DATA - Awards Matrices'!$B$31</f>
        <v>6000</v>
      </c>
      <c r="Q75" s="12">
        <f>Q70*'DATA - Awards Matrices'!$C$31</f>
        <v>1000</v>
      </c>
      <c r="R75" s="12">
        <f>R70*'DATA - Awards Matrices'!$D$31</f>
        <v>0</v>
      </c>
      <c r="S75" s="12">
        <f>S70*'DATA - Awards Matrices'!$E$31</f>
        <v>31000</v>
      </c>
      <c r="T75" s="12">
        <f>T70*'DATA - Awards Matrices'!$F$31</f>
        <v>9000</v>
      </c>
      <c r="U75" s="12">
        <f>U70*'DATA - Awards Matrices'!$G$31</f>
        <v>0</v>
      </c>
      <c r="V75" s="12">
        <f>V70*'DATA - Awards Matrices'!$H$31</f>
        <v>0</v>
      </c>
      <c r="W75" s="12">
        <f>W70*'DATA - Awards Matrices'!$I$31</f>
        <v>0</v>
      </c>
      <c r="X75" s="12">
        <f>X70*'DATA - Awards Matrices'!$J$31</f>
        <v>0</v>
      </c>
      <c r="Y75" s="331">
        <f>Y70*'DATA - Awards Matrices'!$K$31</f>
        <v>0</v>
      </c>
      <c r="Z75" s="12"/>
      <c r="AA75" s="12"/>
      <c r="AB75" s="330">
        <f>AB70*'DATA - Awards Matrices'!$B$31</f>
        <v>3000</v>
      </c>
      <c r="AC75" s="12">
        <f>AC70*'DATA - Awards Matrices'!$C$31</f>
        <v>1000</v>
      </c>
      <c r="AD75" s="12">
        <f>AD70*'DATA - Awards Matrices'!$D$31</f>
        <v>0</v>
      </c>
      <c r="AE75" s="12">
        <f>AE70*'DATA - Awards Matrices'!$E$31</f>
        <v>22000</v>
      </c>
      <c r="AF75" s="12">
        <f>AF70*'DATA - Awards Matrices'!$F$31</f>
        <v>2000</v>
      </c>
      <c r="AG75" s="12">
        <f>AG70*'DATA - Awards Matrices'!$G$31</f>
        <v>0</v>
      </c>
      <c r="AH75" s="12">
        <f>AH70*'DATA - Awards Matrices'!$H$31</f>
        <v>0</v>
      </c>
      <c r="AI75" s="12">
        <f>AI70*'DATA - Awards Matrices'!$I$31</f>
        <v>0</v>
      </c>
      <c r="AJ75" s="12">
        <f>AJ70*'DATA - Awards Matrices'!$J$31</f>
        <v>0</v>
      </c>
      <c r="AK75" s="331">
        <f>AK70*'DATA - Awards Matrices'!$K$31</f>
        <v>0</v>
      </c>
      <c r="AL75" s="12"/>
      <c r="AM75" s="938"/>
      <c r="AN75" s="937">
        <f>AN70*'DATA - Awards Matrices'!$B$31</f>
        <v>8000</v>
      </c>
      <c r="AO75" s="938">
        <f>AO70*'DATA - Awards Matrices'!$C$31</f>
        <v>2000</v>
      </c>
      <c r="AP75" s="938">
        <f>AP70*'DATA - Awards Matrices'!$D$31</f>
        <v>0</v>
      </c>
      <c r="AQ75" s="938">
        <f>AQ70*'DATA - Awards Matrices'!$E$31</f>
        <v>7000</v>
      </c>
      <c r="AR75" s="938">
        <f>AR70*'DATA - Awards Matrices'!$F$31</f>
        <v>2000</v>
      </c>
      <c r="AS75" s="938">
        <f>AS70*'DATA - Awards Matrices'!$G$31</f>
        <v>0</v>
      </c>
      <c r="AT75" s="938">
        <f>AT70*'DATA - Awards Matrices'!$H$31</f>
        <v>0</v>
      </c>
      <c r="AU75" s="938">
        <f>AU70*'DATA - Awards Matrices'!$I$31</f>
        <v>0</v>
      </c>
      <c r="AV75" s="938">
        <f>AV70*'DATA - Awards Matrices'!$J$31</f>
        <v>0</v>
      </c>
      <c r="AW75" s="939">
        <f>AW70*'DATA - Awards Matrices'!$K$31</f>
        <v>0</v>
      </c>
      <c r="AX75" s="1062"/>
      <c r="AZ75" s="1040">
        <f>AZ70*'DATA - Awards Matrices'!$B$31</f>
        <v>9000</v>
      </c>
      <c r="BA75" s="816">
        <f>BA70*'DATA - Awards Matrices'!$C$31</f>
        <v>1000</v>
      </c>
      <c r="BB75" s="816">
        <f>BB70*'DATA - Awards Matrices'!$D$31</f>
        <v>0</v>
      </c>
      <c r="BC75" s="816">
        <f>BC70*'DATA - Awards Matrices'!$E$31</f>
        <v>14000</v>
      </c>
      <c r="BD75" s="816">
        <f>BD70*'DATA - Awards Matrices'!$F$31</f>
        <v>4000</v>
      </c>
      <c r="BE75" s="816">
        <f>BE70*'DATA - Awards Matrices'!$G$31</f>
        <v>0</v>
      </c>
      <c r="BF75" s="816">
        <f>BF70*'DATA - Awards Matrices'!$H$31</f>
        <v>0</v>
      </c>
      <c r="BG75" s="816">
        <f>BG70*'DATA - Awards Matrices'!$I$31</f>
        <v>0</v>
      </c>
      <c r="BH75" s="816">
        <f>BH70*'DATA - Awards Matrices'!$J$31</f>
        <v>0</v>
      </c>
      <c r="BI75" s="1041">
        <f>BI70*'DATA - Awards Matrices'!$K$31</f>
        <v>0</v>
      </c>
      <c r="BJ75" s="1057"/>
    </row>
    <row r="76" spans="1:62" ht="33" thickBot="1">
      <c r="A76" s="406" t="s">
        <v>272</v>
      </c>
      <c r="B76" s="413" t="str">
        <f>B70</f>
        <v>WNMU</v>
      </c>
      <c r="C76" s="414"/>
      <c r="D76" s="334">
        <f t="shared" ref="D76:M76" si="65">SUM(D73:D75)</f>
        <v>5000</v>
      </c>
      <c r="E76" s="335">
        <f t="shared" si="65"/>
        <v>0</v>
      </c>
      <c r="F76" s="335">
        <f t="shared" si="65"/>
        <v>0</v>
      </c>
      <c r="G76" s="335">
        <f t="shared" si="65"/>
        <v>41000</v>
      </c>
      <c r="H76" s="335">
        <f t="shared" si="65"/>
        <v>103000</v>
      </c>
      <c r="I76" s="335">
        <f t="shared" si="65"/>
        <v>125000</v>
      </c>
      <c r="J76" s="335">
        <f t="shared" si="65"/>
        <v>0</v>
      </c>
      <c r="K76" s="335">
        <f t="shared" si="65"/>
        <v>0</v>
      </c>
      <c r="L76" s="335">
        <f t="shared" si="65"/>
        <v>4000</v>
      </c>
      <c r="M76" s="336">
        <f t="shared" si="65"/>
        <v>0</v>
      </c>
      <c r="N76" s="415">
        <f>SUM(D76:M76)/'DATA - Awards Matrices'!$L$31</f>
        <v>130.12950538305506</v>
      </c>
      <c r="O76" s="415"/>
      <c r="P76" s="334">
        <f t="shared" ref="P76:Y76" si="66">SUM(P73:P75)</f>
        <v>6000</v>
      </c>
      <c r="Q76" s="335">
        <f t="shared" si="66"/>
        <v>1000</v>
      </c>
      <c r="R76" s="335">
        <f t="shared" si="66"/>
        <v>0</v>
      </c>
      <c r="S76" s="335">
        <f t="shared" si="66"/>
        <v>31000</v>
      </c>
      <c r="T76" s="335">
        <f t="shared" si="66"/>
        <v>89000</v>
      </c>
      <c r="U76" s="335">
        <f t="shared" si="66"/>
        <v>0</v>
      </c>
      <c r="V76" s="335">
        <f t="shared" si="66"/>
        <v>0</v>
      </c>
      <c r="W76" s="335">
        <f t="shared" si="66"/>
        <v>0</v>
      </c>
      <c r="X76" s="335">
        <f t="shared" si="66"/>
        <v>3000</v>
      </c>
      <c r="Y76" s="336">
        <f t="shared" si="66"/>
        <v>0</v>
      </c>
      <c r="Z76" s="415">
        <f>SUM(P76:Y76)/'DATA - Awards Matrices'!$L$31</f>
        <v>60.851926977687626</v>
      </c>
      <c r="AA76" s="415"/>
      <c r="AB76" s="334">
        <f t="shared" ref="AB76:AK76" si="67">SUM(AB73:AB75)</f>
        <v>3000</v>
      </c>
      <c r="AC76" s="335">
        <f t="shared" si="67"/>
        <v>1000</v>
      </c>
      <c r="AD76" s="335">
        <f t="shared" si="67"/>
        <v>0</v>
      </c>
      <c r="AE76" s="335">
        <f t="shared" si="67"/>
        <v>25000</v>
      </c>
      <c r="AF76" s="335">
        <f t="shared" si="67"/>
        <v>68000</v>
      </c>
      <c r="AG76" s="335">
        <f t="shared" si="67"/>
        <v>0</v>
      </c>
      <c r="AH76" s="335">
        <f t="shared" si="67"/>
        <v>0</v>
      </c>
      <c r="AI76" s="335">
        <f t="shared" si="67"/>
        <v>0</v>
      </c>
      <c r="AJ76" s="335">
        <f t="shared" si="67"/>
        <v>3000</v>
      </c>
      <c r="AK76" s="336">
        <f t="shared" si="67"/>
        <v>0</v>
      </c>
      <c r="AL76" s="415">
        <f>SUM(AB76:AK76)/'DATA - Awards Matrices'!$L$31</f>
        <v>46.809174598221247</v>
      </c>
      <c r="AM76" s="941"/>
      <c r="AN76" s="1020">
        <f t="shared" ref="AN76:AW76" si="68">SUM(AN73:AN75)</f>
        <v>8000</v>
      </c>
      <c r="AO76" s="1021">
        <f t="shared" si="68"/>
        <v>2000</v>
      </c>
      <c r="AP76" s="1021">
        <f t="shared" si="68"/>
        <v>0</v>
      </c>
      <c r="AQ76" s="1021">
        <f t="shared" si="68"/>
        <v>8000</v>
      </c>
      <c r="AR76" s="1021">
        <f t="shared" si="68"/>
        <v>77000</v>
      </c>
      <c r="AS76" s="1021">
        <f t="shared" si="68"/>
        <v>0</v>
      </c>
      <c r="AT76" s="1021">
        <f t="shared" si="68"/>
        <v>0</v>
      </c>
      <c r="AU76" s="1021">
        <f t="shared" si="68"/>
        <v>0</v>
      </c>
      <c r="AV76" s="1021">
        <f t="shared" si="68"/>
        <v>3000</v>
      </c>
      <c r="AW76" s="1022">
        <f t="shared" si="68"/>
        <v>0</v>
      </c>
      <c r="AX76" s="1063">
        <f>SUM(AN76:AW76)/'DATA - Awards Matrices'!$L$31</f>
        <v>45.872991106256826</v>
      </c>
      <c r="AZ76" s="1045">
        <f t="shared" ref="AZ76:BI76" si="69">SUM(AZ73:AZ75)</f>
        <v>9000</v>
      </c>
      <c r="BA76" s="1046">
        <f t="shared" si="69"/>
        <v>1000</v>
      </c>
      <c r="BB76" s="1046">
        <f t="shared" si="69"/>
        <v>0</v>
      </c>
      <c r="BC76" s="1046">
        <f t="shared" si="69"/>
        <v>15000</v>
      </c>
      <c r="BD76" s="1046">
        <f t="shared" si="69"/>
        <v>74000</v>
      </c>
      <c r="BE76" s="1046">
        <f t="shared" si="69"/>
        <v>4000</v>
      </c>
      <c r="BF76" s="1046">
        <f t="shared" si="69"/>
        <v>0</v>
      </c>
      <c r="BG76" s="1046">
        <f t="shared" si="69"/>
        <v>0</v>
      </c>
      <c r="BH76" s="1046">
        <f t="shared" si="69"/>
        <v>0</v>
      </c>
      <c r="BI76" s="1047">
        <f t="shared" si="69"/>
        <v>0</v>
      </c>
      <c r="BJ76" s="1058">
        <f>SUM(AZ76:BI76)/'DATA - Awards Matrices'!$L$31</f>
        <v>48.213449836167882</v>
      </c>
    </row>
    <row r="77" spans="1:62" ht="38.25" customHeight="1" thickBot="1">
      <c r="A77" s="428"/>
      <c r="B77" s="429"/>
      <c r="C77" s="430"/>
      <c r="D77" s="431"/>
      <c r="E77" s="432"/>
      <c r="F77" s="432"/>
      <c r="G77" s="432"/>
      <c r="H77" s="432"/>
      <c r="I77" s="432"/>
      <c r="J77" s="432"/>
      <c r="K77" s="432"/>
      <c r="L77" s="432"/>
      <c r="M77" s="433"/>
      <c r="N77" s="434"/>
      <c r="O77" s="434"/>
      <c r="P77" s="431"/>
      <c r="Q77" s="432"/>
      <c r="R77" s="432"/>
      <c r="S77" s="432"/>
      <c r="T77" s="432"/>
      <c r="U77" s="432"/>
      <c r="V77" s="432"/>
      <c r="W77" s="432"/>
      <c r="X77" s="432"/>
      <c r="Y77" s="433"/>
      <c r="Z77" s="434"/>
      <c r="AA77" s="434"/>
      <c r="AB77" s="431"/>
      <c r="AC77" s="432"/>
      <c r="AD77" s="432"/>
      <c r="AE77" s="432"/>
      <c r="AF77" s="432"/>
      <c r="AG77" s="432"/>
      <c r="AH77" s="432"/>
      <c r="AI77" s="432"/>
      <c r="AJ77" s="432"/>
      <c r="AK77" s="433"/>
      <c r="AL77" s="434"/>
      <c r="AM77" s="1026"/>
      <c r="AN77" s="1023"/>
      <c r="AO77" s="1024"/>
      <c r="AP77" s="1024"/>
      <c r="AQ77" s="1024"/>
      <c r="AR77" s="1024"/>
      <c r="AS77" s="1024"/>
      <c r="AT77" s="1024"/>
      <c r="AU77" s="1024"/>
      <c r="AV77" s="1024"/>
      <c r="AW77" s="1025"/>
      <c r="AX77" s="1064"/>
      <c r="AZ77" s="1049"/>
      <c r="BA77" s="1050"/>
      <c r="BB77" s="1050"/>
      <c r="BC77" s="1050"/>
      <c r="BD77" s="1050"/>
      <c r="BE77" s="1050"/>
      <c r="BF77" s="1050"/>
      <c r="BG77" s="1050"/>
      <c r="BH77" s="1050"/>
      <c r="BI77" s="1051"/>
      <c r="BJ77" s="1059"/>
    </row>
    <row r="78" spans="1:62" ht="15" customHeight="1">
      <c r="A78" s="1487" t="s">
        <v>270</v>
      </c>
      <c r="B78" s="274" t="str">
        <f>'RAW DATA-Awards'!B28</f>
        <v>ENMU-RO</v>
      </c>
      <c r="C78" s="329" t="str">
        <f>'RAW DATA-Awards'!C28</f>
        <v>1</v>
      </c>
      <c r="D78" s="407">
        <f>'RAW DATA-STEMH'!D28</f>
        <v>14</v>
      </c>
      <c r="E78" s="408">
        <f>'RAW DATA-STEMH'!E28</f>
        <v>5</v>
      </c>
      <c r="F78" s="408">
        <f>'RAW DATA-STEMH'!F28</f>
        <v>0</v>
      </c>
      <c r="G78" s="408">
        <f>'RAW DATA-STEMH'!G28</f>
        <v>5</v>
      </c>
      <c r="H78" s="408">
        <f>'RAW DATA-STEMH'!H28</f>
        <v>0</v>
      </c>
      <c r="I78" s="408">
        <f>'RAW DATA-STEMH'!I28</f>
        <v>0</v>
      </c>
      <c r="J78" s="408">
        <f>'RAW DATA-STEMH'!J28</f>
        <v>0</v>
      </c>
      <c r="K78" s="408">
        <f>'RAW DATA-STEMH'!K28</f>
        <v>0</v>
      </c>
      <c r="L78" s="408">
        <f>'RAW DATA-STEMH'!L28</f>
        <v>0</v>
      </c>
      <c r="M78" s="409">
        <f>'RAW DATA-STEMH'!M28</f>
        <v>0</v>
      </c>
      <c r="N78" s="408"/>
      <c r="O78" s="408"/>
      <c r="P78" s="407">
        <f>'RAW DATA-STEMH'!N28</f>
        <v>11</v>
      </c>
      <c r="Q78" s="408">
        <f>'RAW DATA-STEMH'!O28</f>
        <v>2</v>
      </c>
      <c r="R78" s="408">
        <f>'RAW DATA-STEMH'!P28</f>
        <v>0</v>
      </c>
      <c r="S78" s="408">
        <f>'RAW DATA-STEMH'!Q28</f>
        <v>2</v>
      </c>
      <c r="T78" s="408">
        <f>'RAW DATA-STEMH'!R28</f>
        <v>0</v>
      </c>
      <c r="U78" s="408">
        <f>'RAW DATA-STEMH'!S28</f>
        <v>0</v>
      </c>
      <c r="V78" s="408">
        <f>'RAW DATA-STEMH'!T28</f>
        <v>0</v>
      </c>
      <c r="W78" s="408">
        <f>'RAW DATA-STEMH'!U28</f>
        <v>0</v>
      </c>
      <c r="X78" s="408">
        <f>'RAW DATA-STEMH'!V28</f>
        <v>0</v>
      </c>
      <c r="Y78" s="409">
        <f>'RAW DATA-STEMH'!W28</f>
        <v>0</v>
      </c>
      <c r="Z78" s="408"/>
      <c r="AA78" s="408"/>
      <c r="AB78" s="407">
        <f>'RAW DATA-STEMH'!X28</f>
        <v>2</v>
      </c>
      <c r="AC78" s="408">
        <f>'RAW DATA-STEMH'!Y28</f>
        <v>20</v>
      </c>
      <c r="AD78" s="408">
        <f>'RAW DATA-STEMH'!Z28</f>
        <v>0</v>
      </c>
      <c r="AE78" s="408">
        <f>'RAW DATA-STEMH'!AA28</f>
        <v>3</v>
      </c>
      <c r="AF78" s="408">
        <f>'RAW DATA-STEMH'!AB28</f>
        <v>0</v>
      </c>
      <c r="AG78" s="408">
        <f>'RAW DATA-STEMH'!AC28</f>
        <v>0</v>
      </c>
      <c r="AH78" s="408">
        <f>'RAW DATA-STEMH'!AD28</f>
        <v>0</v>
      </c>
      <c r="AI78" s="408">
        <f>'RAW DATA-STEMH'!AE28</f>
        <v>0</v>
      </c>
      <c r="AJ78" s="408">
        <f>'RAW DATA-STEMH'!AF28</f>
        <v>0</v>
      </c>
      <c r="AK78" s="409">
        <f>'RAW DATA-STEMH'!AG28</f>
        <v>0</v>
      </c>
      <c r="AL78" s="408"/>
      <c r="AM78" s="944"/>
      <c r="AN78" s="943">
        <f>'RAW DATA-STEMH'!AH28</f>
        <v>0</v>
      </c>
      <c r="AO78" s="944">
        <f>'RAW DATA-STEMH'!AI28</f>
        <v>10</v>
      </c>
      <c r="AP78" s="944">
        <f>'RAW DATA-STEMH'!AJ28</f>
        <v>0</v>
      </c>
      <c r="AQ78" s="944">
        <f>'RAW DATA-STEMH'!AK28</f>
        <v>4</v>
      </c>
      <c r="AR78" s="944">
        <f>'RAW DATA-STEMH'!AL28</f>
        <v>0</v>
      </c>
      <c r="AS78" s="944">
        <f>'RAW DATA-STEMH'!AM28</f>
        <v>0</v>
      </c>
      <c r="AT78" s="944">
        <f>'RAW DATA-STEMH'!AN28</f>
        <v>0</v>
      </c>
      <c r="AU78" s="944">
        <f>'RAW DATA-STEMH'!AO28</f>
        <v>0</v>
      </c>
      <c r="AV78" s="944">
        <f>'RAW DATA-STEMH'!AP28</f>
        <v>0</v>
      </c>
      <c r="AW78" s="945">
        <f>'RAW DATA-STEMH'!AQ28</f>
        <v>0</v>
      </c>
      <c r="AX78" s="1061"/>
      <c r="AZ78" s="1037">
        <f>'RAW DATA-STEMH'!AR28</f>
        <v>0</v>
      </c>
      <c r="BA78" s="1038">
        <f>'RAW DATA-STEMH'!AS28</f>
        <v>19</v>
      </c>
      <c r="BB78" s="1038">
        <f>'RAW DATA-STEMH'!AT28</f>
        <v>0</v>
      </c>
      <c r="BC78" s="1038">
        <f>'RAW DATA-STEMH'!AU28</f>
        <v>3</v>
      </c>
      <c r="BD78" s="1038">
        <f>'RAW DATA-STEMH'!AV28</f>
        <v>0</v>
      </c>
      <c r="BE78" s="1038">
        <f>'RAW DATA-STEMH'!AW28</f>
        <v>0</v>
      </c>
      <c r="BF78" s="1038">
        <f>'RAW DATA-STEMH'!AX28</f>
        <v>0</v>
      </c>
      <c r="BG78" s="1038">
        <f>'RAW DATA-STEMH'!AY28</f>
        <v>0</v>
      </c>
      <c r="BH78" s="1038">
        <f>'RAW DATA-STEMH'!AZ28</f>
        <v>0</v>
      </c>
      <c r="BI78" s="1039">
        <f>'RAW DATA-STEMH'!BA28</f>
        <v>0</v>
      </c>
      <c r="BJ78" s="1056"/>
    </row>
    <row r="79" spans="1:62">
      <c r="A79" s="1488"/>
      <c r="B79" s="410" t="str">
        <f>'RAW DATA-Awards'!B29</f>
        <v>ENMU-RO</v>
      </c>
      <c r="C79" s="411" t="str">
        <f>'RAW DATA-Awards'!C29</f>
        <v>2</v>
      </c>
      <c r="D79" s="330">
        <f>'RAW DATA-STEMH'!D29</f>
        <v>5</v>
      </c>
      <c r="E79" s="12">
        <f>'RAW DATA-STEMH'!E29</f>
        <v>5</v>
      </c>
      <c r="F79" s="12">
        <f>'RAW DATA-STEMH'!F29</f>
        <v>0</v>
      </c>
      <c r="G79" s="12">
        <f>'RAW DATA-STEMH'!G29</f>
        <v>11</v>
      </c>
      <c r="H79" s="12">
        <f>'RAW DATA-STEMH'!H29</f>
        <v>0</v>
      </c>
      <c r="I79" s="12">
        <f>'RAW DATA-STEMH'!I29</f>
        <v>0</v>
      </c>
      <c r="J79" s="12">
        <f>'RAW DATA-STEMH'!J29</f>
        <v>0</v>
      </c>
      <c r="K79" s="12">
        <f>'RAW DATA-STEMH'!K29</f>
        <v>0</v>
      </c>
      <c r="L79" s="12">
        <f>'RAW DATA-STEMH'!L29</f>
        <v>0</v>
      </c>
      <c r="M79" s="331">
        <f>'RAW DATA-STEMH'!M29</f>
        <v>0</v>
      </c>
      <c r="N79" s="12"/>
      <c r="O79" s="12"/>
      <c r="P79" s="330">
        <f>'RAW DATA-STEMH'!N29</f>
        <v>2</v>
      </c>
      <c r="Q79" s="12">
        <f>'RAW DATA-STEMH'!O29</f>
        <v>1</v>
      </c>
      <c r="R79" s="12">
        <f>'RAW DATA-STEMH'!P29</f>
        <v>0</v>
      </c>
      <c r="S79" s="12">
        <f>'RAW DATA-STEMH'!Q29</f>
        <v>17</v>
      </c>
      <c r="T79" s="12">
        <f>'RAW DATA-STEMH'!R29</f>
        <v>0</v>
      </c>
      <c r="U79" s="12">
        <f>'RAW DATA-STEMH'!S29</f>
        <v>0</v>
      </c>
      <c r="V79" s="12">
        <f>'RAW DATA-STEMH'!T29</f>
        <v>0</v>
      </c>
      <c r="W79" s="12">
        <f>'RAW DATA-STEMH'!U29</f>
        <v>0</v>
      </c>
      <c r="X79" s="12">
        <f>'RAW DATA-STEMH'!V29</f>
        <v>0</v>
      </c>
      <c r="Y79" s="331">
        <f>'RAW DATA-STEMH'!W29</f>
        <v>0</v>
      </c>
      <c r="Z79" s="12"/>
      <c r="AA79" s="12"/>
      <c r="AB79" s="330">
        <f>'RAW DATA-STEMH'!X29</f>
        <v>3</v>
      </c>
      <c r="AC79" s="12">
        <f>'RAW DATA-STEMH'!Y29</f>
        <v>2</v>
      </c>
      <c r="AD79" s="12">
        <f>'RAW DATA-STEMH'!Z29</f>
        <v>0</v>
      </c>
      <c r="AE79" s="12">
        <f>'RAW DATA-STEMH'!AA29</f>
        <v>6</v>
      </c>
      <c r="AF79" s="12">
        <f>'RAW DATA-STEMH'!AB29</f>
        <v>0</v>
      </c>
      <c r="AG79" s="12">
        <f>'RAW DATA-STEMH'!AC29</f>
        <v>0</v>
      </c>
      <c r="AH79" s="12">
        <f>'RAW DATA-STEMH'!AD29</f>
        <v>0</v>
      </c>
      <c r="AI79" s="12">
        <f>'RAW DATA-STEMH'!AE29</f>
        <v>0</v>
      </c>
      <c r="AJ79" s="12">
        <f>'RAW DATA-STEMH'!AF29</f>
        <v>0</v>
      </c>
      <c r="AK79" s="331">
        <f>'RAW DATA-STEMH'!AG29</f>
        <v>0</v>
      </c>
      <c r="AL79" s="12"/>
      <c r="AM79" s="938"/>
      <c r="AN79" s="937">
        <f>'RAW DATA-STEMH'!AH29</f>
        <v>4</v>
      </c>
      <c r="AO79" s="938">
        <f>'RAW DATA-STEMH'!AI29</f>
        <v>0</v>
      </c>
      <c r="AP79" s="938">
        <f>'RAW DATA-STEMH'!AJ29</f>
        <v>0</v>
      </c>
      <c r="AQ79" s="938">
        <f>'RAW DATA-STEMH'!AK29</f>
        <v>8</v>
      </c>
      <c r="AR79" s="938">
        <f>'RAW DATA-STEMH'!AL29</f>
        <v>0</v>
      </c>
      <c r="AS79" s="938">
        <f>'RAW DATA-STEMH'!AM29</f>
        <v>0</v>
      </c>
      <c r="AT79" s="938">
        <f>'RAW DATA-STEMH'!AN29</f>
        <v>0</v>
      </c>
      <c r="AU79" s="938">
        <f>'RAW DATA-STEMH'!AO29</f>
        <v>0</v>
      </c>
      <c r="AV79" s="938">
        <f>'RAW DATA-STEMH'!AP29</f>
        <v>0</v>
      </c>
      <c r="AW79" s="939">
        <f>'RAW DATA-STEMH'!AQ29</f>
        <v>0</v>
      </c>
      <c r="AX79" s="1062"/>
      <c r="AZ79" s="1040">
        <f>'RAW DATA-STEMH'!AR29</f>
        <v>2</v>
      </c>
      <c r="BA79" s="816">
        <f>'RAW DATA-STEMH'!AS29</f>
        <v>0</v>
      </c>
      <c r="BB79" s="816">
        <f>'RAW DATA-STEMH'!AT29</f>
        <v>0</v>
      </c>
      <c r="BC79" s="816">
        <f>'RAW DATA-STEMH'!AU29</f>
        <v>9</v>
      </c>
      <c r="BD79" s="816">
        <f>'RAW DATA-STEMH'!AV29</f>
        <v>0</v>
      </c>
      <c r="BE79" s="816">
        <f>'RAW DATA-STEMH'!AW29</f>
        <v>0</v>
      </c>
      <c r="BF79" s="816">
        <f>'RAW DATA-STEMH'!AX29</f>
        <v>0</v>
      </c>
      <c r="BG79" s="816">
        <f>'RAW DATA-STEMH'!AY29</f>
        <v>0</v>
      </c>
      <c r="BH79" s="816">
        <f>'RAW DATA-STEMH'!AZ29</f>
        <v>0</v>
      </c>
      <c r="BI79" s="1041">
        <f>'RAW DATA-STEMH'!BA29</f>
        <v>0</v>
      </c>
      <c r="BJ79" s="1057"/>
    </row>
    <row r="80" spans="1:62" ht="16" thickBot="1">
      <c r="A80" s="1488"/>
      <c r="B80" s="410" t="str">
        <f>'RAW DATA-Awards'!B30</f>
        <v>ENMU-RO</v>
      </c>
      <c r="C80" s="411" t="str">
        <f>'RAW DATA-Awards'!C30</f>
        <v>3</v>
      </c>
      <c r="D80" s="330">
        <f>'RAW DATA-STEMH'!D30</f>
        <v>135</v>
      </c>
      <c r="E80" s="12">
        <f>'RAW DATA-STEMH'!E30</f>
        <v>27</v>
      </c>
      <c r="F80" s="12">
        <f>'RAW DATA-STEMH'!F30</f>
        <v>0</v>
      </c>
      <c r="G80" s="12">
        <f>'RAW DATA-STEMH'!G30</f>
        <v>71</v>
      </c>
      <c r="H80" s="12">
        <f>'RAW DATA-STEMH'!H30</f>
        <v>0</v>
      </c>
      <c r="I80" s="12">
        <f>'RAW DATA-STEMH'!I30</f>
        <v>0</v>
      </c>
      <c r="J80" s="12">
        <f>'RAW DATA-STEMH'!J30</f>
        <v>0</v>
      </c>
      <c r="K80" s="12">
        <f>'RAW DATA-STEMH'!K30</f>
        <v>0</v>
      </c>
      <c r="L80" s="12">
        <f>'RAW DATA-STEMH'!L30</f>
        <v>0</v>
      </c>
      <c r="M80" s="331">
        <f>'RAW DATA-STEMH'!M30</f>
        <v>0</v>
      </c>
      <c r="N80" s="12"/>
      <c r="O80" s="12"/>
      <c r="P80" s="330">
        <f>'RAW DATA-STEMH'!N30</f>
        <v>178</v>
      </c>
      <c r="Q80" s="12">
        <f>'RAW DATA-STEMH'!O30</f>
        <v>43</v>
      </c>
      <c r="R80" s="12">
        <f>'RAW DATA-STEMH'!P30</f>
        <v>0</v>
      </c>
      <c r="S80" s="12">
        <f>'RAW DATA-STEMH'!Q30</f>
        <v>71</v>
      </c>
      <c r="T80" s="12">
        <f>'RAW DATA-STEMH'!R30</f>
        <v>0</v>
      </c>
      <c r="U80" s="12">
        <f>'RAW DATA-STEMH'!S30</f>
        <v>0</v>
      </c>
      <c r="V80" s="12">
        <f>'RAW DATA-STEMH'!T30</f>
        <v>0</v>
      </c>
      <c r="W80" s="12">
        <f>'RAW DATA-STEMH'!U30</f>
        <v>0</v>
      </c>
      <c r="X80" s="12">
        <f>'RAW DATA-STEMH'!V30</f>
        <v>0</v>
      </c>
      <c r="Y80" s="331">
        <f>'RAW DATA-STEMH'!W30</f>
        <v>0</v>
      </c>
      <c r="Z80" s="12"/>
      <c r="AA80" s="12"/>
      <c r="AB80" s="330">
        <f>'RAW DATA-STEMH'!X30</f>
        <v>147</v>
      </c>
      <c r="AC80" s="12">
        <f>'RAW DATA-STEMH'!Y30</f>
        <v>52</v>
      </c>
      <c r="AD80" s="12">
        <f>'RAW DATA-STEMH'!Z30</f>
        <v>0</v>
      </c>
      <c r="AE80" s="12">
        <f>'RAW DATA-STEMH'!AA30</f>
        <v>42</v>
      </c>
      <c r="AF80" s="12">
        <f>'RAW DATA-STEMH'!AB30</f>
        <v>0</v>
      </c>
      <c r="AG80" s="12">
        <f>'RAW DATA-STEMH'!AC30</f>
        <v>0</v>
      </c>
      <c r="AH80" s="12">
        <f>'RAW DATA-STEMH'!AD30</f>
        <v>0</v>
      </c>
      <c r="AI80" s="12">
        <f>'RAW DATA-STEMH'!AE30</f>
        <v>0</v>
      </c>
      <c r="AJ80" s="12">
        <f>'RAW DATA-STEMH'!AF30</f>
        <v>0</v>
      </c>
      <c r="AK80" s="331">
        <f>'RAW DATA-STEMH'!AG30</f>
        <v>0</v>
      </c>
      <c r="AL80" s="12"/>
      <c r="AM80" s="938"/>
      <c r="AN80" s="937">
        <f>'RAW DATA-STEMH'!AH30</f>
        <v>77</v>
      </c>
      <c r="AO80" s="938">
        <f>'RAW DATA-STEMH'!AI30</f>
        <v>42</v>
      </c>
      <c r="AP80" s="938">
        <f>'RAW DATA-STEMH'!AJ30</f>
        <v>0</v>
      </c>
      <c r="AQ80" s="938">
        <f>'RAW DATA-STEMH'!AK30</f>
        <v>56</v>
      </c>
      <c r="AR80" s="938">
        <f>'RAW DATA-STEMH'!AL30</f>
        <v>0</v>
      </c>
      <c r="AS80" s="938">
        <f>'RAW DATA-STEMH'!AM30</f>
        <v>0</v>
      </c>
      <c r="AT80" s="938">
        <f>'RAW DATA-STEMH'!AN30</f>
        <v>0</v>
      </c>
      <c r="AU80" s="938">
        <f>'RAW DATA-STEMH'!AO30</f>
        <v>0</v>
      </c>
      <c r="AV80" s="938">
        <f>'RAW DATA-STEMH'!AP30</f>
        <v>0</v>
      </c>
      <c r="AW80" s="939">
        <f>'RAW DATA-STEMH'!AQ30</f>
        <v>0</v>
      </c>
      <c r="AX80" s="1062"/>
      <c r="AZ80" s="1040">
        <f>'RAW DATA-STEMH'!AR30</f>
        <v>14</v>
      </c>
      <c r="BA80" s="816">
        <f>'RAW DATA-STEMH'!AS30</f>
        <v>16</v>
      </c>
      <c r="BB80" s="816">
        <f>'RAW DATA-STEMH'!AT30</f>
        <v>0</v>
      </c>
      <c r="BC80" s="816">
        <f>'RAW DATA-STEMH'!AU30</f>
        <v>75</v>
      </c>
      <c r="BD80" s="816">
        <f>'RAW DATA-STEMH'!AV30</f>
        <v>0</v>
      </c>
      <c r="BE80" s="816">
        <f>'RAW DATA-STEMH'!AW30</f>
        <v>0</v>
      </c>
      <c r="BF80" s="816">
        <f>'RAW DATA-STEMH'!AX30</f>
        <v>0</v>
      </c>
      <c r="BG80" s="816">
        <f>'RAW DATA-STEMH'!AY30</f>
        <v>0</v>
      </c>
      <c r="BH80" s="816">
        <f>'RAW DATA-STEMH'!AZ30</f>
        <v>0</v>
      </c>
      <c r="BI80" s="1041">
        <f>'RAW DATA-STEMH'!BA30</f>
        <v>0</v>
      </c>
      <c r="BJ80" s="1057"/>
    </row>
    <row r="81" spans="1:62">
      <c r="A81" s="456"/>
      <c r="B81" s="274"/>
      <c r="C81" s="424"/>
      <c r="D81" s="11">
        <f t="shared" ref="D81:M81" si="70">SUM(D78:D80)</f>
        <v>154</v>
      </c>
      <c r="E81" s="11">
        <f t="shared" si="70"/>
        <v>37</v>
      </c>
      <c r="F81" s="11">
        <f t="shared" si="70"/>
        <v>0</v>
      </c>
      <c r="G81" s="11">
        <f t="shared" si="70"/>
        <v>87</v>
      </c>
      <c r="H81" s="11">
        <f t="shared" si="70"/>
        <v>0</v>
      </c>
      <c r="I81" s="11">
        <f t="shared" si="70"/>
        <v>0</v>
      </c>
      <c r="J81" s="11">
        <f t="shared" si="70"/>
        <v>0</v>
      </c>
      <c r="K81" s="11">
        <f t="shared" si="70"/>
        <v>0</v>
      </c>
      <c r="L81" s="11">
        <f t="shared" si="70"/>
        <v>0</v>
      </c>
      <c r="M81" s="333">
        <f t="shared" si="70"/>
        <v>0</v>
      </c>
      <c r="N81" s="12"/>
      <c r="O81" s="12"/>
      <c r="P81" s="332">
        <f t="shared" ref="P81:Y81" si="71">SUM(P78:P80)</f>
        <v>191</v>
      </c>
      <c r="Q81" s="11">
        <f t="shared" si="71"/>
        <v>46</v>
      </c>
      <c r="R81" s="11">
        <f t="shared" si="71"/>
        <v>0</v>
      </c>
      <c r="S81" s="11">
        <f t="shared" si="71"/>
        <v>90</v>
      </c>
      <c r="T81" s="11">
        <f t="shared" si="71"/>
        <v>0</v>
      </c>
      <c r="U81" s="11">
        <f t="shared" si="71"/>
        <v>0</v>
      </c>
      <c r="V81" s="11">
        <f t="shared" si="71"/>
        <v>0</v>
      </c>
      <c r="W81" s="11">
        <f t="shared" si="71"/>
        <v>0</v>
      </c>
      <c r="X81" s="11">
        <f t="shared" si="71"/>
        <v>0</v>
      </c>
      <c r="Y81" s="333">
        <f t="shared" si="71"/>
        <v>0</v>
      </c>
      <c r="Z81" s="12"/>
      <c r="AA81" s="12"/>
      <c r="AB81" s="332">
        <f t="shared" ref="AB81:AK81" si="72">SUM(AB78:AB80)</f>
        <v>152</v>
      </c>
      <c r="AC81" s="11">
        <f t="shared" si="72"/>
        <v>74</v>
      </c>
      <c r="AD81" s="11">
        <f t="shared" si="72"/>
        <v>0</v>
      </c>
      <c r="AE81" s="11">
        <f t="shared" si="72"/>
        <v>51</v>
      </c>
      <c r="AF81" s="11">
        <f t="shared" si="72"/>
        <v>0</v>
      </c>
      <c r="AG81" s="11">
        <f t="shared" si="72"/>
        <v>0</v>
      </c>
      <c r="AH81" s="11">
        <f t="shared" si="72"/>
        <v>0</v>
      </c>
      <c r="AI81" s="11">
        <f t="shared" si="72"/>
        <v>0</v>
      </c>
      <c r="AJ81" s="11">
        <f t="shared" si="72"/>
        <v>0</v>
      </c>
      <c r="AK81" s="333">
        <f t="shared" si="72"/>
        <v>0</v>
      </c>
      <c r="AL81" s="12"/>
      <c r="AM81" s="938"/>
      <c r="AN81" s="1017">
        <f t="shared" ref="AN81:AW81" si="73">SUM(AN78:AN80)</f>
        <v>81</v>
      </c>
      <c r="AO81" s="1018">
        <f t="shared" si="73"/>
        <v>52</v>
      </c>
      <c r="AP81" s="1018">
        <f t="shared" si="73"/>
        <v>0</v>
      </c>
      <c r="AQ81" s="1018">
        <f t="shared" si="73"/>
        <v>68</v>
      </c>
      <c r="AR81" s="1018">
        <f t="shared" si="73"/>
        <v>0</v>
      </c>
      <c r="AS81" s="1018">
        <f t="shared" si="73"/>
        <v>0</v>
      </c>
      <c r="AT81" s="1018">
        <f t="shared" si="73"/>
        <v>0</v>
      </c>
      <c r="AU81" s="1018">
        <f t="shared" si="73"/>
        <v>0</v>
      </c>
      <c r="AV81" s="1018">
        <f t="shared" si="73"/>
        <v>0</v>
      </c>
      <c r="AW81" s="1019">
        <f t="shared" si="73"/>
        <v>0</v>
      </c>
      <c r="AX81" s="1062"/>
      <c r="AZ81" s="1042">
        <f t="shared" ref="AZ81:BI81" si="74">SUM(AZ78:AZ80)</f>
        <v>16</v>
      </c>
      <c r="BA81" s="1043">
        <f t="shared" si="74"/>
        <v>35</v>
      </c>
      <c r="BB81" s="1043">
        <f t="shared" si="74"/>
        <v>0</v>
      </c>
      <c r="BC81" s="1043">
        <f t="shared" si="74"/>
        <v>87</v>
      </c>
      <c r="BD81" s="1043">
        <f t="shared" si="74"/>
        <v>0</v>
      </c>
      <c r="BE81" s="1043">
        <f t="shared" si="74"/>
        <v>0</v>
      </c>
      <c r="BF81" s="1043">
        <f t="shared" si="74"/>
        <v>0</v>
      </c>
      <c r="BG81" s="1043">
        <f t="shared" si="74"/>
        <v>0</v>
      </c>
      <c r="BH81" s="1043">
        <f t="shared" si="74"/>
        <v>0</v>
      </c>
      <c r="BI81" s="1044">
        <f t="shared" si="74"/>
        <v>0</v>
      </c>
      <c r="BJ81" s="1057"/>
    </row>
    <row r="82" spans="1:62" ht="16" thickBot="1">
      <c r="A82" s="457"/>
      <c r="B82" s="413"/>
      <c r="C82" s="426"/>
      <c r="D82" s="12"/>
      <c r="E82" s="12"/>
      <c r="F82" s="12"/>
      <c r="G82" s="12"/>
      <c r="H82" s="12"/>
      <c r="I82" s="12"/>
      <c r="J82" s="12"/>
      <c r="K82" s="12"/>
      <c r="L82" s="12"/>
      <c r="M82" s="331"/>
      <c r="N82" s="12"/>
      <c r="O82" s="12"/>
      <c r="P82" s="330"/>
      <c r="Q82" s="12"/>
      <c r="R82" s="12"/>
      <c r="S82" s="12"/>
      <c r="T82" s="12"/>
      <c r="U82" s="12"/>
      <c r="V82" s="12"/>
      <c r="W82" s="12"/>
      <c r="X82" s="12"/>
      <c r="Y82" s="331"/>
      <c r="Z82" s="12"/>
      <c r="AA82" s="12"/>
      <c r="AB82" s="330"/>
      <c r="AC82" s="12"/>
      <c r="AD82" s="12"/>
      <c r="AE82" s="12"/>
      <c r="AF82" s="12"/>
      <c r="AG82" s="12"/>
      <c r="AH82" s="12"/>
      <c r="AI82" s="12"/>
      <c r="AJ82" s="12"/>
      <c r="AK82" s="331"/>
      <c r="AL82" s="12"/>
      <c r="AM82" s="938"/>
      <c r="AN82" s="937"/>
      <c r="AO82" s="938"/>
      <c r="AP82" s="938"/>
      <c r="AQ82" s="938"/>
      <c r="AR82" s="938"/>
      <c r="AS82" s="938"/>
      <c r="AT82" s="938"/>
      <c r="AU82" s="938"/>
      <c r="AV82" s="938"/>
      <c r="AW82" s="939"/>
      <c r="AX82" s="1062"/>
      <c r="AZ82" s="1040"/>
      <c r="BA82" s="816"/>
      <c r="BB82" s="816"/>
      <c r="BC82" s="816"/>
      <c r="BD82" s="816"/>
      <c r="BE82" s="816"/>
      <c r="BF82" s="816"/>
      <c r="BG82" s="816"/>
      <c r="BH82" s="816"/>
      <c r="BI82" s="1041"/>
      <c r="BJ82" s="1057"/>
    </row>
    <row r="83" spans="1:62" ht="15" customHeight="1">
      <c r="A83" s="1488" t="s">
        <v>271</v>
      </c>
      <c r="B83" s="438" t="s">
        <v>49</v>
      </c>
      <c r="C83" s="424" t="s">
        <v>92</v>
      </c>
      <c r="D83" s="330">
        <f>D78*'DATA - Awards Matrices'!$B$34</f>
        <v>7000</v>
      </c>
      <c r="E83" s="12">
        <f>E78*'DATA - Awards Matrices'!$C$34</f>
        <v>2500</v>
      </c>
      <c r="F83" s="12">
        <f>F78*'DATA - Awards Matrices'!$D$34</f>
        <v>0</v>
      </c>
      <c r="G83" s="12">
        <f>G78*'DATA - Awards Matrices'!$E$34</f>
        <v>2500</v>
      </c>
      <c r="H83" s="12">
        <f>H78*'DATA - Awards Matrices'!$F$34</f>
        <v>0</v>
      </c>
      <c r="I83" s="12">
        <f>I78*'DATA - Awards Matrices'!$G$34</f>
        <v>0</v>
      </c>
      <c r="J83" s="12">
        <f>J78*'DATA - Awards Matrices'!$H$34</f>
        <v>0</v>
      </c>
      <c r="K83" s="12">
        <f>K78*'DATA - Awards Matrices'!$I$34</f>
        <v>0</v>
      </c>
      <c r="L83" s="12">
        <f>L78*'DATA - Awards Matrices'!$J$34</f>
        <v>0</v>
      </c>
      <c r="M83" s="331">
        <f>M78*'DATA - Awards Matrices'!$K$34</f>
        <v>0</v>
      </c>
      <c r="N83" s="12"/>
      <c r="O83" s="12"/>
      <c r="P83" s="330">
        <f>P78*'DATA - Awards Matrices'!$B$34</f>
        <v>5500</v>
      </c>
      <c r="Q83" s="12">
        <f>Q78*'DATA - Awards Matrices'!$C$34</f>
        <v>1000</v>
      </c>
      <c r="R83" s="12">
        <f>R78*'DATA - Awards Matrices'!$D$34</f>
        <v>0</v>
      </c>
      <c r="S83" s="12">
        <f>S78*'DATA - Awards Matrices'!$E$34</f>
        <v>1000</v>
      </c>
      <c r="T83" s="12">
        <f>T78*'DATA - Awards Matrices'!$F$34</f>
        <v>0</v>
      </c>
      <c r="U83" s="12">
        <f>U78*'DATA - Awards Matrices'!$G$34</f>
        <v>0</v>
      </c>
      <c r="V83" s="12">
        <f>V78*'DATA - Awards Matrices'!$H$34</f>
        <v>0</v>
      </c>
      <c r="W83" s="12">
        <f>W78*'DATA - Awards Matrices'!$I$34</f>
        <v>0</v>
      </c>
      <c r="X83" s="12">
        <f>X78*'DATA - Awards Matrices'!$J$34</f>
        <v>0</v>
      </c>
      <c r="Y83" s="331">
        <f>Y78*'DATA - Awards Matrices'!$K$34</f>
        <v>0</v>
      </c>
      <c r="Z83" s="12"/>
      <c r="AA83" s="12"/>
      <c r="AB83" s="330">
        <f>AB78*'DATA - Awards Matrices'!$B$34</f>
        <v>1000</v>
      </c>
      <c r="AC83" s="12">
        <f>AC78*'DATA - Awards Matrices'!$C$34</f>
        <v>10000</v>
      </c>
      <c r="AD83" s="12">
        <f>AD78*'DATA - Awards Matrices'!$D$34</f>
        <v>0</v>
      </c>
      <c r="AE83" s="12">
        <f>AE78*'DATA - Awards Matrices'!$E$34</f>
        <v>1500</v>
      </c>
      <c r="AF83" s="12">
        <f>AF78*'DATA - Awards Matrices'!$F$34</f>
        <v>0</v>
      </c>
      <c r="AG83" s="12">
        <f>AG78*'DATA - Awards Matrices'!$G$34</f>
        <v>0</v>
      </c>
      <c r="AH83" s="12">
        <f>AH78*'DATA - Awards Matrices'!$H$34</f>
        <v>0</v>
      </c>
      <c r="AI83" s="12">
        <f>AI78*'DATA - Awards Matrices'!$I$34</f>
        <v>0</v>
      </c>
      <c r="AJ83" s="12">
        <f>AJ78*'DATA - Awards Matrices'!$J$34</f>
        <v>0</v>
      </c>
      <c r="AK83" s="331">
        <f>AK78*'DATA - Awards Matrices'!$K$34</f>
        <v>0</v>
      </c>
      <c r="AL83" s="12"/>
      <c r="AM83" s="938"/>
      <c r="AN83" s="937">
        <f>AN78*'DATA - Awards Matrices'!$B$34</f>
        <v>0</v>
      </c>
      <c r="AO83" s="938">
        <f>AO78*'DATA - Awards Matrices'!$C$34</f>
        <v>5000</v>
      </c>
      <c r="AP83" s="938">
        <f>AP78*'DATA - Awards Matrices'!$D$34</f>
        <v>0</v>
      </c>
      <c r="AQ83" s="938">
        <f>AQ78*'DATA - Awards Matrices'!$E$34</f>
        <v>2000</v>
      </c>
      <c r="AR83" s="938">
        <f>AR78*'DATA - Awards Matrices'!$F$34</f>
        <v>0</v>
      </c>
      <c r="AS83" s="938">
        <f>AS78*'DATA - Awards Matrices'!$G$34</f>
        <v>0</v>
      </c>
      <c r="AT83" s="938">
        <f>AT78*'DATA - Awards Matrices'!$H$34</f>
        <v>0</v>
      </c>
      <c r="AU83" s="938">
        <f>AU78*'DATA - Awards Matrices'!$I$34</f>
        <v>0</v>
      </c>
      <c r="AV83" s="938">
        <f>AV78*'DATA - Awards Matrices'!$J$34</f>
        <v>0</v>
      </c>
      <c r="AW83" s="939">
        <f>AW78*'DATA - Awards Matrices'!$K$34</f>
        <v>0</v>
      </c>
      <c r="AX83" s="1062"/>
      <c r="AZ83" s="1040">
        <f>AZ78*'DATA - Awards Matrices'!$B$34</f>
        <v>0</v>
      </c>
      <c r="BA83" s="816">
        <f>BA78*'DATA - Awards Matrices'!$C$34</f>
        <v>9500</v>
      </c>
      <c r="BB83" s="816">
        <f>BB78*'DATA - Awards Matrices'!$D$34</f>
        <v>0</v>
      </c>
      <c r="BC83" s="816">
        <f>BC78*'DATA - Awards Matrices'!$E$34</f>
        <v>1500</v>
      </c>
      <c r="BD83" s="816">
        <f>BD78*'DATA - Awards Matrices'!$F$34</f>
        <v>0</v>
      </c>
      <c r="BE83" s="816">
        <f>BE78*'DATA - Awards Matrices'!$G$34</f>
        <v>0</v>
      </c>
      <c r="BF83" s="816">
        <f>BF78*'DATA - Awards Matrices'!$H$34</f>
        <v>0</v>
      </c>
      <c r="BG83" s="816">
        <f>BG78*'DATA - Awards Matrices'!$I$34</f>
        <v>0</v>
      </c>
      <c r="BH83" s="816">
        <f>BH78*'DATA - Awards Matrices'!$J$34</f>
        <v>0</v>
      </c>
      <c r="BI83" s="1041">
        <f>BI78*'DATA - Awards Matrices'!$K$34</f>
        <v>0</v>
      </c>
      <c r="BJ83" s="1057"/>
    </row>
    <row r="84" spans="1:62">
      <c r="A84" s="1488"/>
      <c r="B84" s="439" t="s">
        <v>49</v>
      </c>
      <c r="C84" s="425" t="s">
        <v>91</v>
      </c>
      <c r="D84" s="330">
        <f>D79*'DATA - Awards Matrices'!$B$35</f>
        <v>2500</v>
      </c>
      <c r="E84" s="12">
        <f>E79*'DATA - Awards Matrices'!$C$35</f>
        <v>2500</v>
      </c>
      <c r="F84" s="12">
        <f>F79*'DATA - Awards Matrices'!$D$35</f>
        <v>0</v>
      </c>
      <c r="G84" s="12">
        <f>G79*'DATA - Awards Matrices'!$E$35</f>
        <v>5500</v>
      </c>
      <c r="H84" s="12">
        <f>H79*'DATA - Awards Matrices'!$F$35</f>
        <v>0</v>
      </c>
      <c r="I84" s="12">
        <f>I79*'DATA - Awards Matrices'!$G$35</f>
        <v>0</v>
      </c>
      <c r="J84" s="12">
        <f>J79*'DATA - Awards Matrices'!$H$35</f>
        <v>0</v>
      </c>
      <c r="K84" s="12">
        <f>K79*'DATA - Awards Matrices'!$I$35</f>
        <v>0</v>
      </c>
      <c r="L84" s="12">
        <f>L79*'DATA - Awards Matrices'!$J$35</f>
        <v>0</v>
      </c>
      <c r="M84" s="331">
        <f>M79*'DATA - Awards Matrices'!$K$35</f>
        <v>0</v>
      </c>
      <c r="N84" s="12"/>
      <c r="O84" s="12"/>
      <c r="P84" s="330">
        <f>P79*'DATA - Awards Matrices'!$B$35</f>
        <v>1000</v>
      </c>
      <c r="Q84" s="12">
        <f>Q79*'DATA - Awards Matrices'!$C$35</f>
        <v>500</v>
      </c>
      <c r="R84" s="12">
        <f>R79*'DATA - Awards Matrices'!$D$35</f>
        <v>0</v>
      </c>
      <c r="S84" s="12">
        <f>S79*'DATA - Awards Matrices'!$E$35</f>
        <v>8500</v>
      </c>
      <c r="T84" s="12">
        <f>T79*'DATA - Awards Matrices'!$F$35</f>
        <v>0</v>
      </c>
      <c r="U84" s="12">
        <f>U79*'DATA - Awards Matrices'!$G$35</f>
        <v>0</v>
      </c>
      <c r="V84" s="12">
        <f>V79*'DATA - Awards Matrices'!$H$35</f>
        <v>0</v>
      </c>
      <c r="W84" s="12">
        <f>W79*'DATA - Awards Matrices'!$I$35</f>
        <v>0</v>
      </c>
      <c r="X84" s="12">
        <f>X79*'DATA - Awards Matrices'!$J$35</f>
        <v>0</v>
      </c>
      <c r="Y84" s="331">
        <f>Y79*'DATA - Awards Matrices'!$K$35</f>
        <v>0</v>
      </c>
      <c r="Z84" s="12"/>
      <c r="AA84" s="12"/>
      <c r="AB84" s="330">
        <f>AB79*'DATA - Awards Matrices'!$B$35</f>
        <v>1500</v>
      </c>
      <c r="AC84" s="12">
        <f>AC79*'DATA - Awards Matrices'!$C$35</f>
        <v>1000</v>
      </c>
      <c r="AD84" s="12">
        <f>AD79*'DATA - Awards Matrices'!$D$35</f>
        <v>0</v>
      </c>
      <c r="AE84" s="12">
        <f>AE79*'DATA - Awards Matrices'!$E$35</f>
        <v>3000</v>
      </c>
      <c r="AF84" s="12">
        <f>AF79*'DATA - Awards Matrices'!$F$35</f>
        <v>0</v>
      </c>
      <c r="AG84" s="12">
        <f>AG79*'DATA - Awards Matrices'!$G$35</f>
        <v>0</v>
      </c>
      <c r="AH84" s="12">
        <f>AH79*'DATA - Awards Matrices'!$H$35</f>
        <v>0</v>
      </c>
      <c r="AI84" s="12">
        <f>AI79*'DATA - Awards Matrices'!$I$35</f>
        <v>0</v>
      </c>
      <c r="AJ84" s="12">
        <f>AJ79*'DATA - Awards Matrices'!$J$35</f>
        <v>0</v>
      </c>
      <c r="AK84" s="331">
        <f>AK79*'DATA - Awards Matrices'!$K$35</f>
        <v>0</v>
      </c>
      <c r="AL84" s="12"/>
      <c r="AM84" s="938"/>
      <c r="AN84" s="937">
        <f>AN79*'DATA - Awards Matrices'!$B$35</f>
        <v>2000</v>
      </c>
      <c r="AO84" s="938">
        <f>AO79*'DATA - Awards Matrices'!$C$35</f>
        <v>0</v>
      </c>
      <c r="AP84" s="938">
        <f>AP79*'DATA - Awards Matrices'!$D$35</f>
        <v>0</v>
      </c>
      <c r="AQ84" s="938">
        <f>AQ79*'DATA - Awards Matrices'!$E$35</f>
        <v>4000</v>
      </c>
      <c r="AR84" s="938">
        <f>AR79*'DATA - Awards Matrices'!$F$35</f>
        <v>0</v>
      </c>
      <c r="AS84" s="938">
        <f>AS79*'DATA - Awards Matrices'!$G$35</f>
        <v>0</v>
      </c>
      <c r="AT84" s="938">
        <f>AT79*'DATA - Awards Matrices'!$H$35</f>
        <v>0</v>
      </c>
      <c r="AU84" s="938">
        <f>AU79*'DATA - Awards Matrices'!$I$35</f>
        <v>0</v>
      </c>
      <c r="AV84" s="938">
        <f>AV79*'DATA - Awards Matrices'!$J$35</f>
        <v>0</v>
      </c>
      <c r="AW84" s="939">
        <f>AW79*'DATA - Awards Matrices'!$K$35</f>
        <v>0</v>
      </c>
      <c r="AX84" s="1062"/>
      <c r="AZ84" s="1040">
        <f>AZ79*'DATA - Awards Matrices'!$B$35</f>
        <v>1000</v>
      </c>
      <c r="BA84" s="816">
        <f>BA79*'DATA - Awards Matrices'!$C$35</f>
        <v>0</v>
      </c>
      <c r="BB84" s="816">
        <f>BB79*'DATA - Awards Matrices'!$D$35</f>
        <v>0</v>
      </c>
      <c r="BC84" s="816">
        <f>BC79*'DATA - Awards Matrices'!$E$35</f>
        <v>4500</v>
      </c>
      <c r="BD84" s="816">
        <f>BD79*'DATA - Awards Matrices'!$F$35</f>
        <v>0</v>
      </c>
      <c r="BE84" s="816">
        <f>BE79*'DATA - Awards Matrices'!$G$35</f>
        <v>0</v>
      </c>
      <c r="BF84" s="816">
        <f>BF79*'DATA - Awards Matrices'!$H$35</f>
        <v>0</v>
      </c>
      <c r="BG84" s="816">
        <f>BG79*'DATA - Awards Matrices'!$I$35</f>
        <v>0</v>
      </c>
      <c r="BH84" s="816">
        <f>BH79*'DATA - Awards Matrices'!$J$35</f>
        <v>0</v>
      </c>
      <c r="BI84" s="1041">
        <f>BI79*'DATA - Awards Matrices'!$K$35</f>
        <v>0</v>
      </c>
      <c r="BJ84" s="1057"/>
    </row>
    <row r="85" spans="1:62" ht="16" thickBot="1">
      <c r="A85" s="1489"/>
      <c r="B85" s="440" t="s">
        <v>49</v>
      </c>
      <c r="C85" s="426" t="s">
        <v>90</v>
      </c>
      <c r="D85" s="330">
        <f>D80*'DATA - Awards Matrices'!$B$36</f>
        <v>67500</v>
      </c>
      <c r="E85" s="12">
        <f>E80*'DATA - Awards Matrices'!$C$36</f>
        <v>13500</v>
      </c>
      <c r="F85" s="12">
        <f>F80*'DATA - Awards Matrices'!$D$36</f>
        <v>0</v>
      </c>
      <c r="G85" s="12">
        <f>G80*'DATA - Awards Matrices'!$E$36</f>
        <v>35500</v>
      </c>
      <c r="H85" s="12">
        <f>H80*'DATA - Awards Matrices'!$F$36</f>
        <v>0</v>
      </c>
      <c r="I85" s="12">
        <f>I80*'DATA - Awards Matrices'!$G$36</f>
        <v>0</v>
      </c>
      <c r="J85" s="12">
        <f>J80*'DATA - Awards Matrices'!$H$36</f>
        <v>0</v>
      </c>
      <c r="K85" s="12">
        <f>K80*'DATA - Awards Matrices'!$I$36</f>
        <v>0</v>
      </c>
      <c r="L85" s="12">
        <f>L80*'DATA - Awards Matrices'!$J$36</f>
        <v>0</v>
      </c>
      <c r="M85" s="331">
        <f>M80*'DATA - Awards Matrices'!$K$36</f>
        <v>0</v>
      </c>
      <c r="N85" s="12"/>
      <c r="O85" s="12"/>
      <c r="P85" s="330">
        <f>P80*'DATA - Awards Matrices'!$B$36</f>
        <v>89000</v>
      </c>
      <c r="Q85" s="12">
        <f>Q80*'DATA - Awards Matrices'!$C$36</f>
        <v>21500</v>
      </c>
      <c r="R85" s="12">
        <f>R80*'DATA - Awards Matrices'!$D$36</f>
        <v>0</v>
      </c>
      <c r="S85" s="12">
        <f>S80*'DATA - Awards Matrices'!$E$36</f>
        <v>35500</v>
      </c>
      <c r="T85" s="12">
        <f>T80*'DATA - Awards Matrices'!$F$36</f>
        <v>0</v>
      </c>
      <c r="U85" s="12">
        <f>U80*'DATA - Awards Matrices'!$G$36</f>
        <v>0</v>
      </c>
      <c r="V85" s="12">
        <f>V80*'DATA - Awards Matrices'!$H$36</f>
        <v>0</v>
      </c>
      <c r="W85" s="12">
        <f>W80*'DATA - Awards Matrices'!$I$36</f>
        <v>0</v>
      </c>
      <c r="X85" s="12">
        <f>X80*'DATA - Awards Matrices'!$J$36</f>
        <v>0</v>
      </c>
      <c r="Y85" s="331">
        <f>Y80*'DATA - Awards Matrices'!$K$36</f>
        <v>0</v>
      </c>
      <c r="Z85" s="12"/>
      <c r="AA85" s="12"/>
      <c r="AB85" s="330">
        <f>AB80*'DATA - Awards Matrices'!$B$36</f>
        <v>73500</v>
      </c>
      <c r="AC85" s="12">
        <f>AC80*'DATA - Awards Matrices'!$C$36</f>
        <v>26000</v>
      </c>
      <c r="AD85" s="12">
        <f>AD80*'DATA - Awards Matrices'!$D$36</f>
        <v>0</v>
      </c>
      <c r="AE85" s="12">
        <f>AE80*'DATA - Awards Matrices'!$E$36</f>
        <v>21000</v>
      </c>
      <c r="AF85" s="12">
        <f>AF80*'DATA - Awards Matrices'!$F$36</f>
        <v>0</v>
      </c>
      <c r="AG85" s="12">
        <f>AG80*'DATA - Awards Matrices'!$G$36</f>
        <v>0</v>
      </c>
      <c r="AH85" s="12">
        <f>AH80*'DATA - Awards Matrices'!$H$36</f>
        <v>0</v>
      </c>
      <c r="AI85" s="12">
        <f>AI80*'DATA - Awards Matrices'!$I$36</f>
        <v>0</v>
      </c>
      <c r="AJ85" s="12">
        <f>AJ80*'DATA - Awards Matrices'!$J$36</f>
        <v>0</v>
      </c>
      <c r="AK85" s="331">
        <f>AK80*'DATA - Awards Matrices'!$K$36</f>
        <v>0</v>
      </c>
      <c r="AL85" s="12"/>
      <c r="AM85" s="938"/>
      <c r="AN85" s="937">
        <f>AN80*'DATA - Awards Matrices'!$B$36</f>
        <v>38500</v>
      </c>
      <c r="AO85" s="938">
        <f>AO80*'DATA - Awards Matrices'!$C$36</f>
        <v>21000</v>
      </c>
      <c r="AP85" s="938">
        <f>AP80*'DATA - Awards Matrices'!$D$36</f>
        <v>0</v>
      </c>
      <c r="AQ85" s="938">
        <f>AQ80*'DATA - Awards Matrices'!$E$36</f>
        <v>28000</v>
      </c>
      <c r="AR85" s="938">
        <f>AR80*'DATA - Awards Matrices'!$F$36</f>
        <v>0</v>
      </c>
      <c r="AS85" s="938">
        <f>AS80*'DATA - Awards Matrices'!$G$36</f>
        <v>0</v>
      </c>
      <c r="AT85" s="938">
        <f>AT80*'DATA - Awards Matrices'!$H$36</f>
        <v>0</v>
      </c>
      <c r="AU85" s="938">
        <f>AU80*'DATA - Awards Matrices'!$I$36</f>
        <v>0</v>
      </c>
      <c r="AV85" s="938">
        <f>AV80*'DATA - Awards Matrices'!$J$36</f>
        <v>0</v>
      </c>
      <c r="AW85" s="939">
        <f>AW80*'DATA - Awards Matrices'!$K$36</f>
        <v>0</v>
      </c>
      <c r="AX85" s="1062"/>
      <c r="AZ85" s="1040">
        <f>AZ80*'DATA - Awards Matrices'!$B$36</f>
        <v>7000</v>
      </c>
      <c r="BA85" s="816">
        <f>BA80*'DATA - Awards Matrices'!$C$36</f>
        <v>8000</v>
      </c>
      <c r="BB85" s="816">
        <f>BB80*'DATA - Awards Matrices'!$D$36</f>
        <v>0</v>
      </c>
      <c r="BC85" s="816">
        <f>BC80*'DATA - Awards Matrices'!$E$36</f>
        <v>37500</v>
      </c>
      <c r="BD85" s="816">
        <f>BD80*'DATA - Awards Matrices'!$F$36</f>
        <v>0</v>
      </c>
      <c r="BE85" s="816">
        <f>BE80*'DATA - Awards Matrices'!$G$36</f>
        <v>0</v>
      </c>
      <c r="BF85" s="816">
        <f>BF80*'DATA - Awards Matrices'!$H$36</f>
        <v>0</v>
      </c>
      <c r="BG85" s="816">
        <f>BG80*'DATA - Awards Matrices'!$I$36</f>
        <v>0</v>
      </c>
      <c r="BH85" s="816">
        <f>BH80*'DATA - Awards Matrices'!$J$36</f>
        <v>0</v>
      </c>
      <c r="BI85" s="1041">
        <f>BI80*'DATA - Awards Matrices'!$K$36</f>
        <v>0</v>
      </c>
      <c r="BJ85" s="1057"/>
    </row>
    <row r="86" spans="1:62" ht="33" thickBot="1">
      <c r="A86" s="406" t="s">
        <v>272</v>
      </c>
      <c r="B86" s="413" t="str">
        <f>B80</f>
        <v>ENMU-RO</v>
      </c>
      <c r="C86" s="414"/>
      <c r="D86" s="334">
        <f t="shared" ref="D86:M86" si="75">SUM(D83:D85)</f>
        <v>77000</v>
      </c>
      <c r="E86" s="335">
        <f t="shared" si="75"/>
        <v>18500</v>
      </c>
      <c r="F86" s="335">
        <f t="shared" si="75"/>
        <v>0</v>
      </c>
      <c r="G86" s="335">
        <f t="shared" si="75"/>
        <v>43500</v>
      </c>
      <c r="H86" s="335">
        <f t="shared" si="75"/>
        <v>0</v>
      </c>
      <c r="I86" s="335">
        <f t="shared" si="75"/>
        <v>0</v>
      </c>
      <c r="J86" s="335">
        <f t="shared" si="75"/>
        <v>0</v>
      </c>
      <c r="K86" s="335">
        <f t="shared" si="75"/>
        <v>0</v>
      </c>
      <c r="L86" s="335">
        <f t="shared" si="75"/>
        <v>0</v>
      </c>
      <c r="M86" s="336">
        <f t="shared" si="75"/>
        <v>0</v>
      </c>
      <c r="N86" s="415">
        <f>SUM(D86:M86)/'DATA - Awards Matrices'!$L$36</f>
        <v>65.064752691527531</v>
      </c>
      <c r="O86" s="415"/>
      <c r="P86" s="334">
        <f t="shared" ref="P86:Y86" si="76">SUM(P83:P85)</f>
        <v>95500</v>
      </c>
      <c r="Q86" s="335">
        <f t="shared" si="76"/>
        <v>23000</v>
      </c>
      <c r="R86" s="335">
        <f t="shared" si="76"/>
        <v>0</v>
      </c>
      <c r="S86" s="335">
        <f t="shared" si="76"/>
        <v>45000</v>
      </c>
      <c r="T86" s="335">
        <f t="shared" si="76"/>
        <v>0</v>
      </c>
      <c r="U86" s="335">
        <f t="shared" si="76"/>
        <v>0</v>
      </c>
      <c r="V86" s="335">
        <f t="shared" si="76"/>
        <v>0</v>
      </c>
      <c r="W86" s="335">
        <f t="shared" si="76"/>
        <v>0</v>
      </c>
      <c r="X86" s="335">
        <f t="shared" si="76"/>
        <v>0</v>
      </c>
      <c r="Y86" s="336">
        <f t="shared" si="76"/>
        <v>0</v>
      </c>
      <c r="Z86" s="415">
        <f>SUM(P86:Y86)/'DATA - Awards Matrices'!$L$36</f>
        <v>76.533000468091743</v>
      </c>
      <c r="AA86" s="415"/>
      <c r="AB86" s="334">
        <f t="shared" ref="AB86:AK86" si="77">SUM(AB83:AB85)</f>
        <v>76000</v>
      </c>
      <c r="AC86" s="335">
        <f t="shared" si="77"/>
        <v>37000</v>
      </c>
      <c r="AD86" s="335">
        <f t="shared" si="77"/>
        <v>0</v>
      </c>
      <c r="AE86" s="335">
        <f t="shared" si="77"/>
        <v>25500</v>
      </c>
      <c r="AF86" s="335">
        <f t="shared" si="77"/>
        <v>0</v>
      </c>
      <c r="AG86" s="335">
        <f t="shared" si="77"/>
        <v>0</v>
      </c>
      <c r="AH86" s="335">
        <f t="shared" si="77"/>
        <v>0</v>
      </c>
      <c r="AI86" s="335">
        <f t="shared" si="77"/>
        <v>0</v>
      </c>
      <c r="AJ86" s="335">
        <f t="shared" si="77"/>
        <v>0</v>
      </c>
      <c r="AK86" s="336">
        <f t="shared" si="77"/>
        <v>0</v>
      </c>
      <c r="AL86" s="415">
        <f>SUM(AB86:AK86)/'DATA - Awards Matrices'!$L$36</f>
        <v>64.830706818536427</v>
      </c>
      <c r="AM86" s="941"/>
      <c r="AN86" s="1020">
        <f t="shared" ref="AN86:AW86" si="78">SUM(AN83:AN85)</f>
        <v>40500</v>
      </c>
      <c r="AO86" s="1021">
        <f t="shared" si="78"/>
        <v>26000</v>
      </c>
      <c r="AP86" s="1021">
        <f t="shared" si="78"/>
        <v>0</v>
      </c>
      <c r="AQ86" s="1021">
        <f t="shared" si="78"/>
        <v>34000</v>
      </c>
      <c r="AR86" s="1021">
        <f t="shared" si="78"/>
        <v>0</v>
      </c>
      <c r="AS86" s="1021">
        <f t="shared" si="78"/>
        <v>0</v>
      </c>
      <c r="AT86" s="1021">
        <f t="shared" si="78"/>
        <v>0</v>
      </c>
      <c r="AU86" s="1021">
        <f t="shared" si="78"/>
        <v>0</v>
      </c>
      <c r="AV86" s="1021">
        <f t="shared" si="78"/>
        <v>0</v>
      </c>
      <c r="AW86" s="1022">
        <f t="shared" si="78"/>
        <v>0</v>
      </c>
      <c r="AX86" s="1063">
        <f>SUM(AN86:AW86)/'DATA - Awards Matrices'!$L$36</f>
        <v>47.043220471212351</v>
      </c>
      <c r="AZ86" s="1045">
        <f t="shared" ref="AZ86:BI86" si="79">SUM(AZ83:AZ85)</f>
        <v>8000</v>
      </c>
      <c r="BA86" s="1046">
        <f t="shared" si="79"/>
        <v>17500</v>
      </c>
      <c r="BB86" s="1046">
        <f t="shared" si="79"/>
        <v>0</v>
      </c>
      <c r="BC86" s="1046">
        <f t="shared" si="79"/>
        <v>43500</v>
      </c>
      <c r="BD86" s="1046">
        <f t="shared" si="79"/>
        <v>0</v>
      </c>
      <c r="BE86" s="1046">
        <f t="shared" si="79"/>
        <v>0</v>
      </c>
      <c r="BF86" s="1046">
        <f t="shared" si="79"/>
        <v>0</v>
      </c>
      <c r="BG86" s="1046">
        <f t="shared" si="79"/>
        <v>0</v>
      </c>
      <c r="BH86" s="1046">
        <f t="shared" si="79"/>
        <v>0</v>
      </c>
      <c r="BI86" s="1047">
        <f t="shared" si="79"/>
        <v>0</v>
      </c>
      <c r="BJ86" s="1058">
        <f>SUM(AZ86:BI86)/'DATA - Awards Matrices'!$L$36</f>
        <v>32.298330472772662</v>
      </c>
    </row>
    <row r="87" spans="1:62" ht="29.25" customHeight="1" thickBot="1">
      <c r="A87" s="428"/>
      <c r="B87" s="429"/>
      <c r="C87" s="430"/>
      <c r="D87" s="431"/>
      <c r="E87" s="432"/>
      <c r="F87" s="432"/>
      <c r="G87" s="432"/>
      <c r="H87" s="432"/>
      <c r="I87" s="432"/>
      <c r="J87" s="432"/>
      <c r="K87" s="432"/>
      <c r="L87" s="432"/>
      <c r="M87" s="433"/>
      <c r="N87" s="434"/>
      <c r="O87" s="434"/>
      <c r="P87" s="431"/>
      <c r="Q87" s="432"/>
      <c r="R87" s="432"/>
      <c r="S87" s="432"/>
      <c r="T87" s="432"/>
      <c r="U87" s="432"/>
      <c r="V87" s="432"/>
      <c r="W87" s="432"/>
      <c r="X87" s="432"/>
      <c r="Y87" s="433"/>
      <c r="Z87" s="434"/>
      <c r="AA87" s="434"/>
      <c r="AB87" s="431"/>
      <c r="AC87" s="432"/>
      <c r="AD87" s="432"/>
      <c r="AE87" s="432"/>
      <c r="AF87" s="432"/>
      <c r="AG87" s="432"/>
      <c r="AH87" s="432"/>
      <c r="AI87" s="432"/>
      <c r="AJ87" s="432"/>
      <c r="AK87" s="433"/>
      <c r="AL87" s="434"/>
      <c r="AM87" s="1026"/>
      <c r="AN87" s="1023"/>
      <c r="AO87" s="1024"/>
      <c r="AP87" s="1024"/>
      <c r="AQ87" s="1024"/>
      <c r="AR87" s="1024"/>
      <c r="AS87" s="1024"/>
      <c r="AT87" s="1024"/>
      <c r="AU87" s="1024"/>
      <c r="AV87" s="1024"/>
      <c r="AW87" s="1025"/>
      <c r="AX87" s="1064"/>
      <c r="AZ87" s="1049"/>
      <c r="BA87" s="1050"/>
      <c r="BB87" s="1050"/>
      <c r="BC87" s="1050"/>
      <c r="BD87" s="1050"/>
      <c r="BE87" s="1050"/>
      <c r="BF87" s="1050"/>
      <c r="BG87" s="1050"/>
      <c r="BH87" s="1050"/>
      <c r="BI87" s="1051"/>
      <c r="BJ87" s="1059"/>
    </row>
    <row r="88" spans="1:62" ht="15" customHeight="1">
      <c r="A88" s="1487" t="s">
        <v>270</v>
      </c>
      <c r="B88" s="274" t="str">
        <f>'RAW DATA-Awards'!B31</f>
        <v>ENMU-RU</v>
      </c>
      <c r="C88" s="329" t="str">
        <f>'RAW DATA-Awards'!C31</f>
        <v>1</v>
      </c>
      <c r="D88" s="407">
        <f>'RAW DATA-STEMH'!D31</f>
        <v>1</v>
      </c>
      <c r="E88" s="408">
        <f>'RAW DATA-STEMH'!E31</f>
        <v>3</v>
      </c>
      <c r="F88" s="408">
        <f>'RAW DATA-STEMH'!F31</f>
        <v>0</v>
      </c>
      <c r="G88" s="408">
        <f>'RAW DATA-STEMH'!G31</f>
        <v>4</v>
      </c>
      <c r="H88" s="408">
        <f>'RAW DATA-STEMH'!H31</f>
        <v>0</v>
      </c>
      <c r="I88" s="408">
        <f>'RAW DATA-STEMH'!I31</f>
        <v>0</v>
      </c>
      <c r="J88" s="408">
        <f>'RAW DATA-STEMH'!J31</f>
        <v>0</v>
      </c>
      <c r="K88" s="408">
        <f>'RAW DATA-STEMH'!K31</f>
        <v>0</v>
      </c>
      <c r="L88" s="408">
        <f>'RAW DATA-STEMH'!L31</f>
        <v>0</v>
      </c>
      <c r="M88" s="409">
        <f>'RAW DATA-STEMH'!M31</f>
        <v>0</v>
      </c>
      <c r="N88" s="408"/>
      <c r="O88" s="408"/>
      <c r="P88" s="407">
        <f>'RAW DATA-STEMH'!N31</f>
        <v>4</v>
      </c>
      <c r="Q88" s="408">
        <f>'RAW DATA-STEMH'!O31</f>
        <v>1</v>
      </c>
      <c r="R88" s="408">
        <f>'RAW DATA-STEMH'!P31</f>
        <v>0</v>
      </c>
      <c r="S88" s="408">
        <f>'RAW DATA-STEMH'!Q31</f>
        <v>3</v>
      </c>
      <c r="T88" s="408">
        <f>'RAW DATA-STEMH'!R31</f>
        <v>0</v>
      </c>
      <c r="U88" s="408">
        <f>'RAW DATA-STEMH'!S31</f>
        <v>0</v>
      </c>
      <c r="V88" s="408">
        <f>'RAW DATA-STEMH'!T31</f>
        <v>0</v>
      </c>
      <c r="W88" s="408">
        <f>'RAW DATA-STEMH'!U31</f>
        <v>0</v>
      </c>
      <c r="X88" s="408">
        <f>'RAW DATA-STEMH'!V31</f>
        <v>0</v>
      </c>
      <c r="Y88" s="409">
        <f>'RAW DATA-STEMH'!W31</f>
        <v>0</v>
      </c>
      <c r="Z88" s="408"/>
      <c r="AA88" s="408"/>
      <c r="AB88" s="407">
        <f>'RAW DATA-STEMH'!X31</f>
        <v>1</v>
      </c>
      <c r="AC88" s="408">
        <f>'RAW DATA-STEMH'!Y31</f>
        <v>0</v>
      </c>
      <c r="AD88" s="408">
        <f>'RAW DATA-STEMH'!Z31</f>
        <v>0</v>
      </c>
      <c r="AE88" s="408">
        <f>'RAW DATA-STEMH'!AA31</f>
        <v>12</v>
      </c>
      <c r="AF88" s="408">
        <f>'RAW DATA-STEMH'!AB31</f>
        <v>0</v>
      </c>
      <c r="AG88" s="408">
        <f>'RAW DATA-STEMH'!AC31</f>
        <v>0</v>
      </c>
      <c r="AH88" s="408">
        <f>'RAW DATA-STEMH'!AD31</f>
        <v>0</v>
      </c>
      <c r="AI88" s="408">
        <f>'RAW DATA-STEMH'!AE31</f>
        <v>0</v>
      </c>
      <c r="AJ88" s="408">
        <f>'RAW DATA-STEMH'!AF31</f>
        <v>0</v>
      </c>
      <c r="AK88" s="409">
        <f>'RAW DATA-STEMH'!AG31</f>
        <v>0</v>
      </c>
      <c r="AL88" s="408"/>
      <c r="AM88" s="944"/>
      <c r="AN88" s="943">
        <f>'RAW DATA-STEMH'!AH31</f>
        <v>1</v>
      </c>
      <c r="AO88" s="944">
        <f>'RAW DATA-STEMH'!AI31</f>
        <v>2</v>
      </c>
      <c r="AP88" s="944">
        <f>'RAW DATA-STEMH'!AJ31</f>
        <v>0</v>
      </c>
      <c r="AQ88" s="944">
        <f>'RAW DATA-STEMH'!AK31</f>
        <v>3</v>
      </c>
      <c r="AR88" s="944">
        <f>'RAW DATA-STEMH'!AL31</f>
        <v>0</v>
      </c>
      <c r="AS88" s="944">
        <f>'RAW DATA-STEMH'!AM31</f>
        <v>0</v>
      </c>
      <c r="AT88" s="944">
        <f>'RAW DATA-STEMH'!AN31</f>
        <v>0</v>
      </c>
      <c r="AU88" s="944">
        <f>'RAW DATA-STEMH'!AO31</f>
        <v>0</v>
      </c>
      <c r="AV88" s="944">
        <f>'RAW DATA-STEMH'!AP31</f>
        <v>0</v>
      </c>
      <c r="AW88" s="945">
        <f>'RAW DATA-STEMH'!AQ31</f>
        <v>0</v>
      </c>
      <c r="AX88" s="1061"/>
      <c r="AZ88" s="1037">
        <f>'RAW DATA-STEMH'!AR31</f>
        <v>4</v>
      </c>
      <c r="BA88" s="1038">
        <f>'RAW DATA-STEMH'!AS31</f>
        <v>2</v>
      </c>
      <c r="BB88" s="1038">
        <f>'RAW DATA-STEMH'!AT31</f>
        <v>0</v>
      </c>
      <c r="BC88" s="1038">
        <f>'RAW DATA-STEMH'!AU31</f>
        <v>5</v>
      </c>
      <c r="BD88" s="1038">
        <f>'RAW DATA-STEMH'!AV31</f>
        <v>0</v>
      </c>
      <c r="BE88" s="1038">
        <f>'RAW DATA-STEMH'!AW31</f>
        <v>0</v>
      </c>
      <c r="BF88" s="1038">
        <f>'RAW DATA-STEMH'!AX31</f>
        <v>0</v>
      </c>
      <c r="BG88" s="1038">
        <f>'RAW DATA-STEMH'!AY31</f>
        <v>0</v>
      </c>
      <c r="BH88" s="1038">
        <f>'RAW DATA-STEMH'!AZ31</f>
        <v>0</v>
      </c>
      <c r="BI88" s="1039">
        <f>'RAW DATA-STEMH'!BA31</f>
        <v>0</v>
      </c>
      <c r="BJ88" s="1056"/>
    </row>
    <row r="89" spans="1:62">
      <c r="A89" s="1488"/>
      <c r="B89" s="410" t="str">
        <f>'RAW DATA-Awards'!B32</f>
        <v>ENMU-RU</v>
      </c>
      <c r="C89" s="411" t="str">
        <f>'RAW DATA-Awards'!C32</f>
        <v>2</v>
      </c>
      <c r="D89" s="330">
        <f>'RAW DATA-STEMH'!D32</f>
        <v>0</v>
      </c>
      <c r="E89" s="12">
        <f>'RAW DATA-STEMH'!E32</f>
        <v>0</v>
      </c>
      <c r="F89" s="12">
        <f>'RAW DATA-STEMH'!F32</f>
        <v>0</v>
      </c>
      <c r="G89" s="12">
        <f>'RAW DATA-STEMH'!G32</f>
        <v>2</v>
      </c>
      <c r="H89" s="12">
        <f>'RAW DATA-STEMH'!H32</f>
        <v>0</v>
      </c>
      <c r="I89" s="12">
        <f>'RAW DATA-STEMH'!I32</f>
        <v>0</v>
      </c>
      <c r="J89" s="12">
        <f>'RAW DATA-STEMH'!J32</f>
        <v>0</v>
      </c>
      <c r="K89" s="12">
        <f>'RAW DATA-STEMH'!K32</f>
        <v>0</v>
      </c>
      <c r="L89" s="12">
        <f>'RAW DATA-STEMH'!L32</f>
        <v>0</v>
      </c>
      <c r="M89" s="331">
        <f>'RAW DATA-STEMH'!M32</f>
        <v>0</v>
      </c>
      <c r="N89" s="12"/>
      <c r="O89" s="12"/>
      <c r="P89" s="330">
        <f>'RAW DATA-STEMH'!N32</f>
        <v>1</v>
      </c>
      <c r="Q89" s="12">
        <f>'RAW DATA-STEMH'!O32</f>
        <v>0</v>
      </c>
      <c r="R89" s="12">
        <f>'RAW DATA-STEMH'!P32</f>
        <v>0</v>
      </c>
      <c r="S89" s="12">
        <f>'RAW DATA-STEMH'!Q32</f>
        <v>3</v>
      </c>
      <c r="T89" s="12">
        <f>'RAW DATA-STEMH'!R32</f>
        <v>0</v>
      </c>
      <c r="U89" s="12">
        <f>'RAW DATA-STEMH'!S32</f>
        <v>0</v>
      </c>
      <c r="V89" s="12">
        <f>'RAW DATA-STEMH'!T32</f>
        <v>0</v>
      </c>
      <c r="W89" s="12">
        <f>'RAW DATA-STEMH'!U32</f>
        <v>0</v>
      </c>
      <c r="X89" s="12">
        <f>'RAW DATA-STEMH'!V32</f>
        <v>0</v>
      </c>
      <c r="Y89" s="331">
        <f>'RAW DATA-STEMH'!W32</f>
        <v>0</v>
      </c>
      <c r="Z89" s="12"/>
      <c r="AA89" s="12"/>
      <c r="AB89" s="330">
        <f>'RAW DATA-STEMH'!X32</f>
        <v>0</v>
      </c>
      <c r="AC89" s="12">
        <f>'RAW DATA-STEMH'!Y32</f>
        <v>0</v>
      </c>
      <c r="AD89" s="12">
        <f>'RAW DATA-STEMH'!Z32</f>
        <v>0</v>
      </c>
      <c r="AE89" s="12">
        <f>'RAW DATA-STEMH'!AA32</f>
        <v>2</v>
      </c>
      <c r="AF89" s="12">
        <f>'RAW DATA-STEMH'!AB32</f>
        <v>0</v>
      </c>
      <c r="AG89" s="12">
        <f>'RAW DATA-STEMH'!AC32</f>
        <v>0</v>
      </c>
      <c r="AH89" s="12">
        <f>'RAW DATA-STEMH'!AD32</f>
        <v>0</v>
      </c>
      <c r="AI89" s="12">
        <f>'RAW DATA-STEMH'!AE32</f>
        <v>0</v>
      </c>
      <c r="AJ89" s="12">
        <f>'RAW DATA-STEMH'!AF32</f>
        <v>0</v>
      </c>
      <c r="AK89" s="331">
        <f>'RAW DATA-STEMH'!AG32</f>
        <v>0</v>
      </c>
      <c r="AL89" s="12"/>
      <c r="AM89" s="938"/>
      <c r="AN89" s="937">
        <f>'RAW DATA-STEMH'!AH32</f>
        <v>0</v>
      </c>
      <c r="AO89" s="938">
        <f>'RAW DATA-STEMH'!AI32</f>
        <v>0</v>
      </c>
      <c r="AP89" s="938">
        <f>'RAW DATA-STEMH'!AJ32</f>
        <v>0</v>
      </c>
      <c r="AQ89" s="938">
        <f>'RAW DATA-STEMH'!AK32</f>
        <v>0</v>
      </c>
      <c r="AR89" s="938">
        <f>'RAW DATA-STEMH'!AL32</f>
        <v>0</v>
      </c>
      <c r="AS89" s="938">
        <f>'RAW DATA-STEMH'!AM32</f>
        <v>0</v>
      </c>
      <c r="AT89" s="938">
        <f>'RAW DATA-STEMH'!AN32</f>
        <v>0</v>
      </c>
      <c r="AU89" s="938">
        <f>'RAW DATA-STEMH'!AO32</f>
        <v>0</v>
      </c>
      <c r="AV89" s="938">
        <f>'RAW DATA-STEMH'!AP32</f>
        <v>0</v>
      </c>
      <c r="AW89" s="939">
        <f>'RAW DATA-STEMH'!AQ32</f>
        <v>0</v>
      </c>
      <c r="AX89" s="1062"/>
      <c r="AZ89" s="1040">
        <f>'RAW DATA-STEMH'!AR32</f>
        <v>0</v>
      </c>
      <c r="BA89" s="816">
        <f>'RAW DATA-STEMH'!AS32</f>
        <v>0</v>
      </c>
      <c r="BB89" s="816">
        <f>'RAW DATA-STEMH'!AT32</f>
        <v>0</v>
      </c>
      <c r="BC89" s="816">
        <f>'RAW DATA-STEMH'!AU32</f>
        <v>0</v>
      </c>
      <c r="BD89" s="816">
        <f>'RAW DATA-STEMH'!AV32</f>
        <v>0</v>
      </c>
      <c r="BE89" s="816">
        <f>'RAW DATA-STEMH'!AW32</f>
        <v>0</v>
      </c>
      <c r="BF89" s="816">
        <f>'RAW DATA-STEMH'!AX32</f>
        <v>0</v>
      </c>
      <c r="BG89" s="816">
        <f>'RAW DATA-STEMH'!AY32</f>
        <v>0</v>
      </c>
      <c r="BH89" s="816">
        <f>'RAW DATA-STEMH'!AZ32</f>
        <v>0</v>
      </c>
      <c r="BI89" s="1041">
        <f>'RAW DATA-STEMH'!BA32</f>
        <v>0</v>
      </c>
      <c r="BJ89" s="1057"/>
    </row>
    <row r="90" spans="1:62" ht="16" thickBot="1">
      <c r="A90" s="1488"/>
      <c r="B90" s="410" t="str">
        <f>'RAW DATA-Awards'!B33</f>
        <v>ENMU-RU</v>
      </c>
      <c r="C90" s="411" t="str">
        <f>'RAW DATA-Awards'!C33</f>
        <v>3</v>
      </c>
      <c r="D90" s="330">
        <f>'RAW DATA-STEMH'!D33</f>
        <v>32</v>
      </c>
      <c r="E90" s="12">
        <f>'RAW DATA-STEMH'!E33</f>
        <v>0</v>
      </c>
      <c r="F90" s="12">
        <f>'RAW DATA-STEMH'!F33</f>
        <v>0</v>
      </c>
      <c r="G90" s="12">
        <f>'RAW DATA-STEMH'!G33</f>
        <v>0</v>
      </c>
      <c r="H90" s="12">
        <f>'RAW DATA-STEMH'!H33</f>
        <v>0</v>
      </c>
      <c r="I90" s="12">
        <f>'RAW DATA-STEMH'!I33</f>
        <v>0</v>
      </c>
      <c r="J90" s="12">
        <f>'RAW DATA-STEMH'!J33</f>
        <v>0</v>
      </c>
      <c r="K90" s="12">
        <f>'RAW DATA-STEMH'!K33</f>
        <v>0</v>
      </c>
      <c r="L90" s="12">
        <f>'RAW DATA-STEMH'!L33</f>
        <v>0</v>
      </c>
      <c r="M90" s="331">
        <f>'RAW DATA-STEMH'!M33</f>
        <v>0</v>
      </c>
      <c r="N90" s="12"/>
      <c r="O90" s="12"/>
      <c r="P90" s="330">
        <f>'RAW DATA-STEMH'!N33</f>
        <v>21</v>
      </c>
      <c r="Q90" s="12">
        <f>'RAW DATA-STEMH'!O33</f>
        <v>0</v>
      </c>
      <c r="R90" s="12">
        <f>'RAW DATA-STEMH'!P33</f>
        <v>0</v>
      </c>
      <c r="S90" s="12">
        <f>'RAW DATA-STEMH'!Q33</f>
        <v>1</v>
      </c>
      <c r="T90" s="12">
        <f>'RAW DATA-STEMH'!R33</f>
        <v>0</v>
      </c>
      <c r="U90" s="12">
        <f>'RAW DATA-STEMH'!S33</f>
        <v>0</v>
      </c>
      <c r="V90" s="12">
        <f>'RAW DATA-STEMH'!T33</f>
        <v>0</v>
      </c>
      <c r="W90" s="12">
        <f>'RAW DATA-STEMH'!U33</f>
        <v>0</v>
      </c>
      <c r="X90" s="12">
        <f>'RAW DATA-STEMH'!V33</f>
        <v>0</v>
      </c>
      <c r="Y90" s="331">
        <f>'RAW DATA-STEMH'!W33</f>
        <v>0</v>
      </c>
      <c r="Z90" s="12"/>
      <c r="AA90" s="12"/>
      <c r="AB90" s="330">
        <f>'RAW DATA-STEMH'!X33</f>
        <v>14</v>
      </c>
      <c r="AC90" s="12">
        <f>'RAW DATA-STEMH'!Y33</f>
        <v>0</v>
      </c>
      <c r="AD90" s="12">
        <f>'RAW DATA-STEMH'!Z33</f>
        <v>0</v>
      </c>
      <c r="AE90" s="12">
        <f>'RAW DATA-STEMH'!AA33</f>
        <v>2</v>
      </c>
      <c r="AF90" s="12">
        <f>'RAW DATA-STEMH'!AB33</f>
        <v>0</v>
      </c>
      <c r="AG90" s="12">
        <f>'RAW DATA-STEMH'!AC33</f>
        <v>0</v>
      </c>
      <c r="AH90" s="12">
        <f>'RAW DATA-STEMH'!AD33</f>
        <v>0</v>
      </c>
      <c r="AI90" s="12">
        <f>'RAW DATA-STEMH'!AE33</f>
        <v>0</v>
      </c>
      <c r="AJ90" s="12">
        <f>'RAW DATA-STEMH'!AF33</f>
        <v>0</v>
      </c>
      <c r="AK90" s="331">
        <f>'RAW DATA-STEMH'!AG33</f>
        <v>0</v>
      </c>
      <c r="AL90" s="12"/>
      <c r="AM90" s="938"/>
      <c r="AN90" s="937">
        <f>'RAW DATA-STEMH'!AH33</f>
        <v>14</v>
      </c>
      <c r="AO90" s="938">
        <f>'RAW DATA-STEMH'!AI33</f>
        <v>0</v>
      </c>
      <c r="AP90" s="938">
        <f>'RAW DATA-STEMH'!AJ33</f>
        <v>0</v>
      </c>
      <c r="AQ90" s="938">
        <f>'RAW DATA-STEMH'!AK33</f>
        <v>0</v>
      </c>
      <c r="AR90" s="938">
        <f>'RAW DATA-STEMH'!AL33</f>
        <v>0</v>
      </c>
      <c r="AS90" s="938">
        <f>'RAW DATA-STEMH'!AM33</f>
        <v>0</v>
      </c>
      <c r="AT90" s="938">
        <f>'RAW DATA-STEMH'!AN33</f>
        <v>0</v>
      </c>
      <c r="AU90" s="938">
        <f>'RAW DATA-STEMH'!AO33</f>
        <v>0</v>
      </c>
      <c r="AV90" s="938">
        <f>'RAW DATA-STEMH'!AP33</f>
        <v>0</v>
      </c>
      <c r="AW90" s="939">
        <f>'RAW DATA-STEMH'!AQ33</f>
        <v>0</v>
      </c>
      <c r="AX90" s="1062"/>
      <c r="AZ90" s="1040">
        <f>'RAW DATA-STEMH'!AR33</f>
        <v>9</v>
      </c>
      <c r="BA90" s="816">
        <f>'RAW DATA-STEMH'!AS33</f>
        <v>0</v>
      </c>
      <c r="BB90" s="816">
        <f>'RAW DATA-STEMH'!AT33</f>
        <v>0</v>
      </c>
      <c r="BC90" s="816">
        <f>'RAW DATA-STEMH'!AU33</f>
        <v>0</v>
      </c>
      <c r="BD90" s="816">
        <f>'RAW DATA-STEMH'!AV33</f>
        <v>0</v>
      </c>
      <c r="BE90" s="816">
        <f>'RAW DATA-STEMH'!AW33</f>
        <v>0</v>
      </c>
      <c r="BF90" s="816">
        <f>'RAW DATA-STEMH'!AX33</f>
        <v>0</v>
      </c>
      <c r="BG90" s="816">
        <f>'RAW DATA-STEMH'!AY33</f>
        <v>0</v>
      </c>
      <c r="BH90" s="816">
        <f>'RAW DATA-STEMH'!AZ33</f>
        <v>0</v>
      </c>
      <c r="BI90" s="1041">
        <f>'RAW DATA-STEMH'!BA33</f>
        <v>0</v>
      </c>
      <c r="BJ90" s="1057"/>
    </row>
    <row r="91" spans="1:62">
      <c r="A91" s="456"/>
      <c r="B91" s="274"/>
      <c r="C91" s="424"/>
      <c r="D91" s="11">
        <f t="shared" ref="D91:M91" si="80">SUM(D88:D90)</f>
        <v>33</v>
      </c>
      <c r="E91" s="11">
        <f t="shared" si="80"/>
        <v>3</v>
      </c>
      <c r="F91" s="11">
        <f t="shared" si="80"/>
        <v>0</v>
      </c>
      <c r="G91" s="11">
        <f t="shared" si="80"/>
        <v>6</v>
      </c>
      <c r="H91" s="11">
        <f t="shared" si="80"/>
        <v>0</v>
      </c>
      <c r="I91" s="11">
        <f t="shared" si="80"/>
        <v>0</v>
      </c>
      <c r="J91" s="11">
        <f t="shared" si="80"/>
        <v>0</v>
      </c>
      <c r="K91" s="11">
        <f t="shared" si="80"/>
        <v>0</v>
      </c>
      <c r="L91" s="11">
        <f t="shared" si="80"/>
        <v>0</v>
      </c>
      <c r="M91" s="333">
        <f t="shared" si="80"/>
        <v>0</v>
      </c>
      <c r="N91" s="12"/>
      <c r="O91" s="12"/>
      <c r="P91" s="332">
        <f t="shared" ref="P91:Y91" si="81">SUM(P88:P90)</f>
        <v>26</v>
      </c>
      <c r="Q91" s="11">
        <f t="shared" si="81"/>
        <v>1</v>
      </c>
      <c r="R91" s="11">
        <f t="shared" si="81"/>
        <v>0</v>
      </c>
      <c r="S91" s="11">
        <f t="shared" si="81"/>
        <v>7</v>
      </c>
      <c r="T91" s="11">
        <f t="shared" si="81"/>
        <v>0</v>
      </c>
      <c r="U91" s="11">
        <f t="shared" si="81"/>
        <v>0</v>
      </c>
      <c r="V91" s="11">
        <f t="shared" si="81"/>
        <v>0</v>
      </c>
      <c r="W91" s="11">
        <f t="shared" si="81"/>
        <v>0</v>
      </c>
      <c r="X91" s="11">
        <f t="shared" si="81"/>
        <v>0</v>
      </c>
      <c r="Y91" s="333">
        <f t="shared" si="81"/>
        <v>0</v>
      </c>
      <c r="Z91" s="12"/>
      <c r="AA91" s="12"/>
      <c r="AB91" s="332">
        <f t="shared" ref="AB91:AK91" si="82">SUM(AB88:AB90)</f>
        <v>15</v>
      </c>
      <c r="AC91" s="11">
        <f t="shared" si="82"/>
        <v>0</v>
      </c>
      <c r="AD91" s="11">
        <f t="shared" si="82"/>
        <v>0</v>
      </c>
      <c r="AE91" s="11">
        <f t="shared" si="82"/>
        <v>16</v>
      </c>
      <c r="AF91" s="11">
        <f t="shared" si="82"/>
        <v>0</v>
      </c>
      <c r="AG91" s="11">
        <f t="shared" si="82"/>
        <v>0</v>
      </c>
      <c r="AH91" s="11">
        <f t="shared" si="82"/>
        <v>0</v>
      </c>
      <c r="AI91" s="11">
        <f t="shared" si="82"/>
        <v>0</v>
      </c>
      <c r="AJ91" s="11">
        <f t="shared" si="82"/>
        <v>0</v>
      </c>
      <c r="AK91" s="333">
        <f t="shared" si="82"/>
        <v>0</v>
      </c>
      <c r="AL91" s="12"/>
      <c r="AM91" s="938"/>
      <c r="AN91" s="1017">
        <f t="shared" ref="AN91:AW91" si="83">SUM(AN88:AN90)</f>
        <v>15</v>
      </c>
      <c r="AO91" s="1018">
        <f t="shared" si="83"/>
        <v>2</v>
      </c>
      <c r="AP91" s="1018">
        <f t="shared" si="83"/>
        <v>0</v>
      </c>
      <c r="AQ91" s="1018">
        <f t="shared" si="83"/>
        <v>3</v>
      </c>
      <c r="AR91" s="1018">
        <f t="shared" si="83"/>
        <v>0</v>
      </c>
      <c r="AS91" s="1018">
        <f t="shared" si="83"/>
        <v>0</v>
      </c>
      <c r="AT91" s="1018">
        <f t="shared" si="83"/>
        <v>0</v>
      </c>
      <c r="AU91" s="1018">
        <f t="shared" si="83"/>
        <v>0</v>
      </c>
      <c r="AV91" s="1018">
        <f t="shared" si="83"/>
        <v>0</v>
      </c>
      <c r="AW91" s="1019">
        <f t="shared" si="83"/>
        <v>0</v>
      </c>
      <c r="AX91" s="1062"/>
      <c r="AZ91" s="1042">
        <f t="shared" ref="AZ91:BI91" si="84">SUM(AZ88:AZ90)</f>
        <v>13</v>
      </c>
      <c r="BA91" s="1043">
        <f t="shared" si="84"/>
        <v>2</v>
      </c>
      <c r="BB91" s="1043">
        <f t="shared" si="84"/>
        <v>0</v>
      </c>
      <c r="BC91" s="1043">
        <f t="shared" si="84"/>
        <v>5</v>
      </c>
      <c r="BD91" s="1043">
        <f t="shared" si="84"/>
        <v>0</v>
      </c>
      <c r="BE91" s="1043">
        <f t="shared" si="84"/>
        <v>0</v>
      </c>
      <c r="BF91" s="1043">
        <f t="shared" si="84"/>
        <v>0</v>
      </c>
      <c r="BG91" s="1043">
        <f t="shared" si="84"/>
        <v>0</v>
      </c>
      <c r="BH91" s="1043">
        <f t="shared" si="84"/>
        <v>0</v>
      </c>
      <c r="BI91" s="1044">
        <f t="shared" si="84"/>
        <v>0</v>
      </c>
      <c r="BJ91" s="1057"/>
    </row>
    <row r="92" spans="1:62" ht="16" thickBot="1">
      <c r="A92" s="457"/>
      <c r="B92" s="413"/>
      <c r="C92" s="426"/>
      <c r="D92" s="12"/>
      <c r="E92" s="12"/>
      <c r="F92" s="12"/>
      <c r="G92" s="12"/>
      <c r="H92" s="12"/>
      <c r="I92" s="12"/>
      <c r="J92" s="12"/>
      <c r="K92" s="12"/>
      <c r="L92" s="12"/>
      <c r="M92" s="331"/>
      <c r="N92" s="12"/>
      <c r="O92" s="12"/>
      <c r="P92" s="330"/>
      <c r="Q92" s="12"/>
      <c r="R92" s="12"/>
      <c r="S92" s="12"/>
      <c r="T92" s="12"/>
      <c r="U92" s="12"/>
      <c r="V92" s="12"/>
      <c r="W92" s="12"/>
      <c r="X92" s="12"/>
      <c r="Y92" s="331"/>
      <c r="Z92" s="12"/>
      <c r="AA92" s="12"/>
      <c r="AB92" s="330"/>
      <c r="AC92" s="12"/>
      <c r="AD92" s="12"/>
      <c r="AE92" s="12"/>
      <c r="AF92" s="12"/>
      <c r="AG92" s="12"/>
      <c r="AH92" s="12"/>
      <c r="AI92" s="12"/>
      <c r="AJ92" s="12"/>
      <c r="AK92" s="331"/>
      <c r="AL92" s="12"/>
      <c r="AM92" s="938"/>
      <c r="AN92" s="937"/>
      <c r="AO92" s="938"/>
      <c r="AP92" s="938"/>
      <c r="AQ92" s="938"/>
      <c r="AR92" s="938"/>
      <c r="AS92" s="938"/>
      <c r="AT92" s="938"/>
      <c r="AU92" s="938"/>
      <c r="AV92" s="938"/>
      <c r="AW92" s="939"/>
      <c r="AX92" s="1062"/>
      <c r="AZ92" s="1040"/>
      <c r="BA92" s="816"/>
      <c r="BB92" s="816"/>
      <c r="BC92" s="816"/>
      <c r="BD92" s="816"/>
      <c r="BE92" s="816"/>
      <c r="BF92" s="816"/>
      <c r="BG92" s="816"/>
      <c r="BH92" s="816"/>
      <c r="BI92" s="1041"/>
      <c r="BJ92" s="1057"/>
    </row>
    <row r="93" spans="1:62" ht="15" customHeight="1">
      <c r="A93" s="1488" t="s">
        <v>271</v>
      </c>
      <c r="B93" s="438" t="s">
        <v>51</v>
      </c>
      <c r="C93" s="424" t="s">
        <v>92</v>
      </c>
      <c r="D93" s="330">
        <f>D88*'DATA - Awards Matrices'!$B$34</f>
        <v>500</v>
      </c>
      <c r="E93" s="12">
        <f>E88*'DATA - Awards Matrices'!$C$34</f>
        <v>1500</v>
      </c>
      <c r="F93" s="12">
        <f>F88*'DATA - Awards Matrices'!$D$34</f>
        <v>0</v>
      </c>
      <c r="G93" s="12">
        <f>G88*'DATA - Awards Matrices'!$E$34</f>
        <v>2000</v>
      </c>
      <c r="H93" s="12">
        <f>H88*'DATA - Awards Matrices'!$F$34</f>
        <v>0</v>
      </c>
      <c r="I93" s="12">
        <f>I88*'DATA - Awards Matrices'!$G$34</f>
        <v>0</v>
      </c>
      <c r="J93" s="12">
        <f>J88*'DATA - Awards Matrices'!$H$34</f>
        <v>0</v>
      </c>
      <c r="K93" s="12">
        <f>K88*'DATA - Awards Matrices'!$I$34</f>
        <v>0</v>
      </c>
      <c r="L93" s="12">
        <f>L88*'DATA - Awards Matrices'!$J$34</f>
        <v>0</v>
      </c>
      <c r="M93" s="331">
        <f>M88*'DATA - Awards Matrices'!$K$34</f>
        <v>0</v>
      </c>
      <c r="N93" s="12"/>
      <c r="O93" s="12"/>
      <c r="P93" s="330">
        <f>P88*'DATA - Awards Matrices'!$B$34</f>
        <v>2000</v>
      </c>
      <c r="Q93" s="12">
        <f>Q88*'DATA - Awards Matrices'!$C$34</f>
        <v>500</v>
      </c>
      <c r="R93" s="12">
        <f>R88*'DATA - Awards Matrices'!$D$34</f>
        <v>0</v>
      </c>
      <c r="S93" s="12">
        <f>S88*'DATA - Awards Matrices'!$E$34</f>
        <v>1500</v>
      </c>
      <c r="T93" s="12">
        <f>T88*'DATA - Awards Matrices'!$F$34</f>
        <v>0</v>
      </c>
      <c r="U93" s="12">
        <f>U88*'DATA - Awards Matrices'!$G$34</f>
        <v>0</v>
      </c>
      <c r="V93" s="12">
        <f>V88*'DATA - Awards Matrices'!$H$34</f>
        <v>0</v>
      </c>
      <c r="W93" s="12">
        <f>W88*'DATA - Awards Matrices'!$I$34</f>
        <v>0</v>
      </c>
      <c r="X93" s="12">
        <f>X88*'DATA - Awards Matrices'!$J$34</f>
        <v>0</v>
      </c>
      <c r="Y93" s="331">
        <f>Y88*'DATA - Awards Matrices'!$K$34</f>
        <v>0</v>
      </c>
      <c r="Z93" s="12"/>
      <c r="AA93" s="12"/>
      <c r="AB93" s="330">
        <f>AB88*'DATA - Awards Matrices'!$B$34</f>
        <v>500</v>
      </c>
      <c r="AC93" s="12">
        <f>AC88*'DATA - Awards Matrices'!$C$34</f>
        <v>0</v>
      </c>
      <c r="AD93" s="12">
        <f>AD88*'DATA - Awards Matrices'!$D$34</f>
        <v>0</v>
      </c>
      <c r="AE93" s="12">
        <f>AE88*'DATA - Awards Matrices'!$E$34</f>
        <v>6000</v>
      </c>
      <c r="AF93" s="12">
        <f>AF88*'DATA - Awards Matrices'!$F$34</f>
        <v>0</v>
      </c>
      <c r="AG93" s="12">
        <f>AG88*'DATA - Awards Matrices'!$G$34</f>
        <v>0</v>
      </c>
      <c r="AH93" s="12">
        <f>AH88*'DATA - Awards Matrices'!$H$34</f>
        <v>0</v>
      </c>
      <c r="AI93" s="12">
        <f>AI88*'DATA - Awards Matrices'!$I$34</f>
        <v>0</v>
      </c>
      <c r="AJ93" s="12">
        <f>AJ88*'DATA - Awards Matrices'!$J$34</f>
        <v>0</v>
      </c>
      <c r="AK93" s="331">
        <f>AK88*'DATA - Awards Matrices'!$K$34</f>
        <v>0</v>
      </c>
      <c r="AL93" s="12"/>
      <c r="AM93" s="938"/>
      <c r="AN93" s="937">
        <f>AN88*'DATA - Awards Matrices'!$B$34</f>
        <v>500</v>
      </c>
      <c r="AO93" s="938">
        <f>AO88*'DATA - Awards Matrices'!$C$34</f>
        <v>1000</v>
      </c>
      <c r="AP93" s="938">
        <f>AP88*'DATA - Awards Matrices'!$D$34</f>
        <v>0</v>
      </c>
      <c r="AQ93" s="938">
        <f>AQ88*'DATA - Awards Matrices'!$E$34</f>
        <v>1500</v>
      </c>
      <c r="AR93" s="938">
        <f>AR88*'DATA - Awards Matrices'!$F$34</f>
        <v>0</v>
      </c>
      <c r="AS93" s="938">
        <f>AS88*'DATA - Awards Matrices'!$G$34</f>
        <v>0</v>
      </c>
      <c r="AT93" s="938">
        <f>AT88*'DATA - Awards Matrices'!$H$34</f>
        <v>0</v>
      </c>
      <c r="AU93" s="938">
        <f>AU88*'DATA - Awards Matrices'!$I$34</f>
        <v>0</v>
      </c>
      <c r="AV93" s="938">
        <f>AV88*'DATA - Awards Matrices'!$J$34</f>
        <v>0</v>
      </c>
      <c r="AW93" s="939">
        <f>AW88*'DATA - Awards Matrices'!$K$34</f>
        <v>0</v>
      </c>
      <c r="AX93" s="1062"/>
      <c r="AZ93" s="1040">
        <f>AZ88*'DATA - Awards Matrices'!$B$34</f>
        <v>2000</v>
      </c>
      <c r="BA93" s="816">
        <f>BA88*'DATA - Awards Matrices'!$C$34</f>
        <v>1000</v>
      </c>
      <c r="BB93" s="816">
        <f>BB88*'DATA - Awards Matrices'!$D$34</f>
        <v>0</v>
      </c>
      <c r="BC93" s="816">
        <f>BC88*'DATA - Awards Matrices'!$E$34</f>
        <v>2500</v>
      </c>
      <c r="BD93" s="816">
        <f>BD88*'DATA - Awards Matrices'!$F$34</f>
        <v>0</v>
      </c>
      <c r="BE93" s="816">
        <f>BE88*'DATA - Awards Matrices'!$G$34</f>
        <v>0</v>
      </c>
      <c r="BF93" s="816">
        <f>BF88*'DATA - Awards Matrices'!$H$34</f>
        <v>0</v>
      </c>
      <c r="BG93" s="816">
        <f>BG88*'DATA - Awards Matrices'!$I$34</f>
        <v>0</v>
      </c>
      <c r="BH93" s="816">
        <f>BH88*'DATA - Awards Matrices'!$J$34</f>
        <v>0</v>
      </c>
      <c r="BI93" s="1041">
        <f>BI88*'DATA - Awards Matrices'!$K$34</f>
        <v>0</v>
      </c>
      <c r="BJ93" s="1057"/>
    </row>
    <row r="94" spans="1:62">
      <c r="A94" s="1488"/>
      <c r="B94" s="439" t="s">
        <v>51</v>
      </c>
      <c r="C94" s="425" t="s">
        <v>91</v>
      </c>
      <c r="D94" s="330">
        <f>D89*'DATA - Awards Matrices'!$B$35</f>
        <v>0</v>
      </c>
      <c r="E94" s="12">
        <f>E89*'DATA - Awards Matrices'!$C$35</f>
        <v>0</v>
      </c>
      <c r="F94" s="12">
        <f>F89*'DATA - Awards Matrices'!$D$35</f>
        <v>0</v>
      </c>
      <c r="G94" s="12">
        <f>G89*'DATA - Awards Matrices'!$E$35</f>
        <v>1000</v>
      </c>
      <c r="H94" s="12">
        <f>H89*'DATA - Awards Matrices'!$F$35</f>
        <v>0</v>
      </c>
      <c r="I94" s="12">
        <f>I89*'DATA - Awards Matrices'!$G$35</f>
        <v>0</v>
      </c>
      <c r="J94" s="12">
        <f>J89*'DATA - Awards Matrices'!$H$35</f>
        <v>0</v>
      </c>
      <c r="K94" s="12">
        <f>K89*'DATA - Awards Matrices'!$I$35</f>
        <v>0</v>
      </c>
      <c r="L94" s="12">
        <f>L89*'DATA - Awards Matrices'!$J$35</f>
        <v>0</v>
      </c>
      <c r="M94" s="331">
        <f>M89*'DATA - Awards Matrices'!$K$35</f>
        <v>0</v>
      </c>
      <c r="N94" s="12"/>
      <c r="O94" s="12"/>
      <c r="P94" s="330">
        <f>P89*'DATA - Awards Matrices'!$B$35</f>
        <v>500</v>
      </c>
      <c r="Q94" s="12">
        <f>Q89*'DATA - Awards Matrices'!$C$35</f>
        <v>0</v>
      </c>
      <c r="R94" s="12">
        <f>R89*'DATA - Awards Matrices'!$D$35</f>
        <v>0</v>
      </c>
      <c r="S94" s="12">
        <f>S89*'DATA - Awards Matrices'!$E$35</f>
        <v>1500</v>
      </c>
      <c r="T94" s="12">
        <f>T89*'DATA - Awards Matrices'!$F$35</f>
        <v>0</v>
      </c>
      <c r="U94" s="12">
        <f>U89*'DATA - Awards Matrices'!$G$35</f>
        <v>0</v>
      </c>
      <c r="V94" s="12">
        <f>V89*'DATA - Awards Matrices'!$H$35</f>
        <v>0</v>
      </c>
      <c r="W94" s="12">
        <f>W89*'DATA - Awards Matrices'!$I$35</f>
        <v>0</v>
      </c>
      <c r="X94" s="12">
        <f>X89*'DATA - Awards Matrices'!$J$35</f>
        <v>0</v>
      </c>
      <c r="Y94" s="331">
        <f>Y89*'DATA - Awards Matrices'!$K$35</f>
        <v>0</v>
      </c>
      <c r="Z94" s="12"/>
      <c r="AA94" s="12"/>
      <c r="AB94" s="330">
        <f>AB89*'DATA - Awards Matrices'!$B$35</f>
        <v>0</v>
      </c>
      <c r="AC94" s="12">
        <f>AC89*'DATA - Awards Matrices'!$C$35</f>
        <v>0</v>
      </c>
      <c r="AD94" s="12">
        <f>AD89*'DATA - Awards Matrices'!$D$35</f>
        <v>0</v>
      </c>
      <c r="AE94" s="12">
        <f>AE89*'DATA - Awards Matrices'!$E$35</f>
        <v>1000</v>
      </c>
      <c r="AF94" s="12">
        <f>AF89*'DATA - Awards Matrices'!$F$35</f>
        <v>0</v>
      </c>
      <c r="AG94" s="12">
        <f>AG89*'DATA - Awards Matrices'!$G$35</f>
        <v>0</v>
      </c>
      <c r="AH94" s="12">
        <f>AH89*'DATA - Awards Matrices'!$H$35</f>
        <v>0</v>
      </c>
      <c r="AI94" s="12">
        <f>AI89*'DATA - Awards Matrices'!$I$35</f>
        <v>0</v>
      </c>
      <c r="AJ94" s="12">
        <f>AJ89*'DATA - Awards Matrices'!$J$35</f>
        <v>0</v>
      </c>
      <c r="AK94" s="331">
        <f>AK89*'DATA - Awards Matrices'!$K$35</f>
        <v>0</v>
      </c>
      <c r="AL94" s="12"/>
      <c r="AM94" s="938"/>
      <c r="AN94" s="937">
        <f>AN89*'DATA - Awards Matrices'!$B$35</f>
        <v>0</v>
      </c>
      <c r="AO94" s="938">
        <f>AO89*'DATA - Awards Matrices'!$C$35</f>
        <v>0</v>
      </c>
      <c r="AP94" s="938">
        <f>AP89*'DATA - Awards Matrices'!$D$35</f>
        <v>0</v>
      </c>
      <c r="AQ94" s="938">
        <f>AQ89*'DATA - Awards Matrices'!$E$35</f>
        <v>0</v>
      </c>
      <c r="AR94" s="938">
        <f>AR89*'DATA - Awards Matrices'!$F$35</f>
        <v>0</v>
      </c>
      <c r="AS94" s="938">
        <f>AS89*'DATA - Awards Matrices'!$G$35</f>
        <v>0</v>
      </c>
      <c r="AT94" s="938">
        <f>AT89*'DATA - Awards Matrices'!$H$35</f>
        <v>0</v>
      </c>
      <c r="AU94" s="938">
        <f>AU89*'DATA - Awards Matrices'!$I$35</f>
        <v>0</v>
      </c>
      <c r="AV94" s="938">
        <f>AV89*'DATA - Awards Matrices'!$J$35</f>
        <v>0</v>
      </c>
      <c r="AW94" s="939">
        <f>AW89*'DATA - Awards Matrices'!$K$35</f>
        <v>0</v>
      </c>
      <c r="AX94" s="1062"/>
      <c r="AZ94" s="1040">
        <f>AZ89*'DATA - Awards Matrices'!$B$35</f>
        <v>0</v>
      </c>
      <c r="BA94" s="816">
        <f>BA89*'DATA - Awards Matrices'!$C$35</f>
        <v>0</v>
      </c>
      <c r="BB94" s="816">
        <f>BB89*'DATA - Awards Matrices'!$D$35</f>
        <v>0</v>
      </c>
      <c r="BC94" s="816">
        <f>BC89*'DATA - Awards Matrices'!$E$35</f>
        <v>0</v>
      </c>
      <c r="BD94" s="816">
        <f>BD89*'DATA - Awards Matrices'!$F$35</f>
        <v>0</v>
      </c>
      <c r="BE94" s="816">
        <f>BE89*'DATA - Awards Matrices'!$G$35</f>
        <v>0</v>
      </c>
      <c r="BF94" s="816">
        <f>BF89*'DATA - Awards Matrices'!$H$35</f>
        <v>0</v>
      </c>
      <c r="BG94" s="816">
        <f>BG89*'DATA - Awards Matrices'!$I$35</f>
        <v>0</v>
      </c>
      <c r="BH94" s="816">
        <f>BH89*'DATA - Awards Matrices'!$J$35</f>
        <v>0</v>
      </c>
      <c r="BI94" s="1041">
        <f>BI89*'DATA - Awards Matrices'!$K$35</f>
        <v>0</v>
      </c>
      <c r="BJ94" s="1057"/>
    </row>
    <row r="95" spans="1:62" ht="16" thickBot="1">
      <c r="A95" s="1489"/>
      <c r="B95" s="440" t="s">
        <v>51</v>
      </c>
      <c r="C95" s="426" t="s">
        <v>90</v>
      </c>
      <c r="D95" s="330">
        <f>D90*'DATA - Awards Matrices'!$B$36</f>
        <v>16000</v>
      </c>
      <c r="E95" s="12">
        <f>E90*'DATA - Awards Matrices'!$C$36</f>
        <v>0</v>
      </c>
      <c r="F95" s="12">
        <f>F90*'DATA - Awards Matrices'!$D$36</f>
        <v>0</v>
      </c>
      <c r="G95" s="12">
        <f>G90*'DATA - Awards Matrices'!$E$36</f>
        <v>0</v>
      </c>
      <c r="H95" s="12">
        <f>H90*'DATA - Awards Matrices'!$F$36</f>
        <v>0</v>
      </c>
      <c r="I95" s="12">
        <f>I90*'DATA - Awards Matrices'!$G$36</f>
        <v>0</v>
      </c>
      <c r="J95" s="12">
        <f>J90*'DATA - Awards Matrices'!$H$36</f>
        <v>0</v>
      </c>
      <c r="K95" s="12">
        <f>K90*'DATA - Awards Matrices'!$I$36</f>
        <v>0</v>
      </c>
      <c r="L95" s="12">
        <f>L90*'DATA - Awards Matrices'!$J$36</f>
        <v>0</v>
      </c>
      <c r="M95" s="331">
        <f>M90*'DATA - Awards Matrices'!$K$36</f>
        <v>0</v>
      </c>
      <c r="N95" s="12"/>
      <c r="O95" s="12"/>
      <c r="P95" s="330">
        <f>P90*'DATA - Awards Matrices'!$B$36</f>
        <v>10500</v>
      </c>
      <c r="Q95" s="12">
        <f>Q90*'DATA - Awards Matrices'!$C$36</f>
        <v>0</v>
      </c>
      <c r="R95" s="12">
        <f>R90*'DATA - Awards Matrices'!$D$36</f>
        <v>0</v>
      </c>
      <c r="S95" s="12">
        <f>S90*'DATA - Awards Matrices'!$E$36</f>
        <v>500</v>
      </c>
      <c r="T95" s="12">
        <f>T90*'DATA - Awards Matrices'!$F$36</f>
        <v>0</v>
      </c>
      <c r="U95" s="12">
        <f>U90*'DATA - Awards Matrices'!$G$36</f>
        <v>0</v>
      </c>
      <c r="V95" s="12">
        <f>V90*'DATA - Awards Matrices'!$H$36</f>
        <v>0</v>
      </c>
      <c r="W95" s="12">
        <f>W90*'DATA - Awards Matrices'!$I$36</f>
        <v>0</v>
      </c>
      <c r="X95" s="12">
        <f>X90*'DATA - Awards Matrices'!$J$36</f>
        <v>0</v>
      </c>
      <c r="Y95" s="331">
        <f>Y90*'DATA - Awards Matrices'!$K$36</f>
        <v>0</v>
      </c>
      <c r="Z95" s="12"/>
      <c r="AA95" s="12"/>
      <c r="AB95" s="330">
        <f>AB90*'DATA - Awards Matrices'!$B$36</f>
        <v>7000</v>
      </c>
      <c r="AC95" s="12">
        <f>AC90*'DATA - Awards Matrices'!$C$36</f>
        <v>0</v>
      </c>
      <c r="AD95" s="12">
        <f>AD90*'DATA - Awards Matrices'!$D$36</f>
        <v>0</v>
      </c>
      <c r="AE95" s="12">
        <f>AE90*'DATA - Awards Matrices'!$E$36</f>
        <v>1000</v>
      </c>
      <c r="AF95" s="12">
        <f>AF90*'DATA - Awards Matrices'!$F$36</f>
        <v>0</v>
      </c>
      <c r="AG95" s="12">
        <f>AG90*'DATA - Awards Matrices'!$G$36</f>
        <v>0</v>
      </c>
      <c r="AH95" s="12">
        <f>AH90*'DATA - Awards Matrices'!$H$36</f>
        <v>0</v>
      </c>
      <c r="AI95" s="12">
        <f>AI90*'DATA - Awards Matrices'!$I$36</f>
        <v>0</v>
      </c>
      <c r="AJ95" s="12">
        <f>AJ90*'DATA - Awards Matrices'!$J$36</f>
        <v>0</v>
      </c>
      <c r="AK95" s="331">
        <f>AK90*'DATA - Awards Matrices'!$K$36</f>
        <v>0</v>
      </c>
      <c r="AL95" s="12"/>
      <c r="AM95" s="938"/>
      <c r="AN95" s="937">
        <f>AN90*'DATA - Awards Matrices'!$B$36</f>
        <v>7000</v>
      </c>
      <c r="AO95" s="938">
        <f>AO90*'DATA - Awards Matrices'!$C$36</f>
        <v>0</v>
      </c>
      <c r="AP95" s="938">
        <f>AP90*'DATA - Awards Matrices'!$D$36</f>
        <v>0</v>
      </c>
      <c r="AQ95" s="938">
        <f>AQ90*'DATA - Awards Matrices'!$E$36</f>
        <v>0</v>
      </c>
      <c r="AR95" s="938">
        <f>AR90*'DATA - Awards Matrices'!$F$36</f>
        <v>0</v>
      </c>
      <c r="AS95" s="938">
        <f>AS90*'DATA - Awards Matrices'!$G$36</f>
        <v>0</v>
      </c>
      <c r="AT95" s="938">
        <f>AT90*'DATA - Awards Matrices'!$H$36</f>
        <v>0</v>
      </c>
      <c r="AU95" s="938">
        <f>AU90*'DATA - Awards Matrices'!$I$36</f>
        <v>0</v>
      </c>
      <c r="AV95" s="938">
        <f>AV90*'DATA - Awards Matrices'!$J$36</f>
        <v>0</v>
      </c>
      <c r="AW95" s="939">
        <f>AW90*'DATA - Awards Matrices'!$K$36</f>
        <v>0</v>
      </c>
      <c r="AX95" s="1062"/>
      <c r="AZ95" s="1040">
        <f>AZ90*'DATA - Awards Matrices'!$B$36</f>
        <v>4500</v>
      </c>
      <c r="BA95" s="816">
        <f>BA90*'DATA - Awards Matrices'!$C$36</f>
        <v>0</v>
      </c>
      <c r="BB95" s="816">
        <f>BB90*'DATA - Awards Matrices'!$D$36</f>
        <v>0</v>
      </c>
      <c r="BC95" s="816">
        <f>BC90*'DATA - Awards Matrices'!$E$36</f>
        <v>0</v>
      </c>
      <c r="BD95" s="816">
        <f>BD90*'DATA - Awards Matrices'!$F$36</f>
        <v>0</v>
      </c>
      <c r="BE95" s="816">
        <f>BE90*'DATA - Awards Matrices'!$G$36</f>
        <v>0</v>
      </c>
      <c r="BF95" s="816">
        <f>BF90*'DATA - Awards Matrices'!$H$36</f>
        <v>0</v>
      </c>
      <c r="BG95" s="816">
        <f>BG90*'DATA - Awards Matrices'!$I$36</f>
        <v>0</v>
      </c>
      <c r="BH95" s="816">
        <f>BH90*'DATA - Awards Matrices'!$J$36</f>
        <v>0</v>
      </c>
      <c r="BI95" s="1041">
        <f>BI90*'DATA - Awards Matrices'!$K$36</f>
        <v>0</v>
      </c>
      <c r="BJ95" s="1057"/>
    </row>
    <row r="96" spans="1:62" ht="33" thickBot="1">
      <c r="A96" s="406" t="s">
        <v>272</v>
      </c>
      <c r="B96" s="413" t="str">
        <f>B90</f>
        <v>ENMU-RU</v>
      </c>
      <c r="C96" s="414"/>
      <c r="D96" s="334">
        <f t="shared" ref="D96:M96" si="85">SUM(D93:D95)</f>
        <v>16500</v>
      </c>
      <c r="E96" s="335">
        <f t="shared" si="85"/>
        <v>1500</v>
      </c>
      <c r="F96" s="335">
        <f t="shared" si="85"/>
        <v>0</v>
      </c>
      <c r="G96" s="335">
        <f t="shared" si="85"/>
        <v>3000</v>
      </c>
      <c r="H96" s="335">
        <f t="shared" si="85"/>
        <v>0</v>
      </c>
      <c r="I96" s="335">
        <f t="shared" si="85"/>
        <v>0</v>
      </c>
      <c r="J96" s="335">
        <f t="shared" si="85"/>
        <v>0</v>
      </c>
      <c r="K96" s="335">
        <f t="shared" si="85"/>
        <v>0</v>
      </c>
      <c r="L96" s="335">
        <f t="shared" si="85"/>
        <v>0</v>
      </c>
      <c r="M96" s="336">
        <f t="shared" si="85"/>
        <v>0</v>
      </c>
      <c r="N96" s="415">
        <f>SUM(D96:M96)/'DATA - Awards Matrices'!$L$36</f>
        <v>9.8299266656264628</v>
      </c>
      <c r="O96" s="415"/>
      <c r="P96" s="334">
        <f t="shared" ref="P96:Y96" si="86">SUM(P93:P95)</f>
        <v>13000</v>
      </c>
      <c r="Q96" s="335">
        <f t="shared" si="86"/>
        <v>500</v>
      </c>
      <c r="R96" s="335">
        <f t="shared" si="86"/>
        <v>0</v>
      </c>
      <c r="S96" s="335">
        <f t="shared" si="86"/>
        <v>3500</v>
      </c>
      <c r="T96" s="335">
        <f t="shared" si="86"/>
        <v>0</v>
      </c>
      <c r="U96" s="335">
        <f t="shared" si="86"/>
        <v>0</v>
      </c>
      <c r="V96" s="335">
        <f t="shared" si="86"/>
        <v>0</v>
      </c>
      <c r="W96" s="335">
        <f t="shared" si="86"/>
        <v>0</v>
      </c>
      <c r="X96" s="335">
        <f t="shared" si="86"/>
        <v>0</v>
      </c>
      <c r="Y96" s="336">
        <f t="shared" si="86"/>
        <v>0</v>
      </c>
      <c r="Z96" s="415">
        <f>SUM(P96:Y96)/'DATA - Awards Matrices'!$L$36</f>
        <v>7.957559681697612</v>
      </c>
      <c r="AA96" s="415"/>
      <c r="AB96" s="334">
        <f t="shared" ref="AB96:AK96" si="87">SUM(AB93:AB95)</f>
        <v>7500</v>
      </c>
      <c r="AC96" s="335">
        <f t="shared" si="87"/>
        <v>0</v>
      </c>
      <c r="AD96" s="335">
        <f t="shared" si="87"/>
        <v>0</v>
      </c>
      <c r="AE96" s="335">
        <f t="shared" si="87"/>
        <v>8000</v>
      </c>
      <c r="AF96" s="335">
        <f t="shared" si="87"/>
        <v>0</v>
      </c>
      <c r="AG96" s="335">
        <f t="shared" si="87"/>
        <v>0</v>
      </c>
      <c r="AH96" s="335">
        <f t="shared" si="87"/>
        <v>0</v>
      </c>
      <c r="AI96" s="335">
        <f t="shared" si="87"/>
        <v>0</v>
      </c>
      <c r="AJ96" s="335">
        <f t="shared" si="87"/>
        <v>0</v>
      </c>
      <c r="AK96" s="336">
        <f t="shared" si="87"/>
        <v>0</v>
      </c>
      <c r="AL96" s="415">
        <f>SUM(AB96:AK96)/'DATA - Awards Matrices'!$L$36</f>
        <v>7.2554220627242936</v>
      </c>
      <c r="AM96" s="941"/>
      <c r="AN96" s="1020">
        <f t="shared" ref="AN96:AW96" si="88">SUM(AN93:AN95)</f>
        <v>7500</v>
      </c>
      <c r="AO96" s="1021">
        <f t="shared" si="88"/>
        <v>1000</v>
      </c>
      <c r="AP96" s="1021">
        <f t="shared" si="88"/>
        <v>0</v>
      </c>
      <c r="AQ96" s="1021">
        <f t="shared" si="88"/>
        <v>1500</v>
      </c>
      <c r="AR96" s="1021">
        <f t="shared" si="88"/>
        <v>0</v>
      </c>
      <c r="AS96" s="1021">
        <f t="shared" si="88"/>
        <v>0</v>
      </c>
      <c r="AT96" s="1021">
        <f t="shared" si="88"/>
        <v>0</v>
      </c>
      <c r="AU96" s="1021">
        <f t="shared" si="88"/>
        <v>0</v>
      </c>
      <c r="AV96" s="1021">
        <f t="shared" si="88"/>
        <v>0</v>
      </c>
      <c r="AW96" s="1022">
        <f t="shared" si="88"/>
        <v>0</v>
      </c>
      <c r="AX96" s="1063">
        <f>SUM(AN96:AW96)/'DATA - Awards Matrices'!$L$36</f>
        <v>4.6809174598221244</v>
      </c>
      <c r="AZ96" s="1045">
        <f t="shared" ref="AZ96:BI96" si="89">SUM(AZ93:AZ95)</f>
        <v>6500</v>
      </c>
      <c r="BA96" s="1046">
        <f t="shared" si="89"/>
        <v>1000</v>
      </c>
      <c r="BB96" s="1046">
        <f t="shared" si="89"/>
        <v>0</v>
      </c>
      <c r="BC96" s="1046">
        <f t="shared" si="89"/>
        <v>2500</v>
      </c>
      <c r="BD96" s="1046">
        <f t="shared" si="89"/>
        <v>0</v>
      </c>
      <c r="BE96" s="1046">
        <f t="shared" si="89"/>
        <v>0</v>
      </c>
      <c r="BF96" s="1046">
        <f t="shared" si="89"/>
        <v>0</v>
      </c>
      <c r="BG96" s="1046">
        <f t="shared" si="89"/>
        <v>0</v>
      </c>
      <c r="BH96" s="1046">
        <f t="shared" si="89"/>
        <v>0</v>
      </c>
      <c r="BI96" s="1047">
        <f t="shared" si="89"/>
        <v>0</v>
      </c>
      <c r="BJ96" s="1058">
        <f>SUM(AZ96:BI96)/'DATA - Awards Matrices'!$L$36</f>
        <v>4.6809174598221244</v>
      </c>
    </row>
    <row r="97" spans="1:62" ht="39.75" customHeight="1" thickBot="1">
      <c r="A97" s="428"/>
      <c r="B97" s="429"/>
      <c r="C97" s="430"/>
      <c r="D97" s="431"/>
      <c r="E97" s="432"/>
      <c r="F97" s="432"/>
      <c r="G97" s="432"/>
      <c r="H97" s="432"/>
      <c r="I97" s="432"/>
      <c r="J97" s="432"/>
      <c r="K97" s="432"/>
      <c r="L97" s="432"/>
      <c r="M97" s="433"/>
      <c r="N97" s="434"/>
      <c r="O97" s="434"/>
      <c r="P97" s="431"/>
      <c r="Q97" s="432"/>
      <c r="R97" s="432"/>
      <c r="S97" s="432"/>
      <c r="T97" s="432"/>
      <c r="U97" s="432"/>
      <c r="V97" s="432"/>
      <c r="W97" s="432"/>
      <c r="X97" s="432"/>
      <c r="Y97" s="433"/>
      <c r="Z97" s="434"/>
      <c r="AA97" s="434"/>
      <c r="AB97" s="431"/>
      <c r="AC97" s="432"/>
      <c r="AD97" s="432"/>
      <c r="AE97" s="432"/>
      <c r="AF97" s="432"/>
      <c r="AG97" s="432"/>
      <c r="AH97" s="432"/>
      <c r="AI97" s="432"/>
      <c r="AJ97" s="432"/>
      <c r="AK97" s="433"/>
      <c r="AL97" s="434"/>
      <c r="AM97" s="1026"/>
      <c r="AN97" s="1023"/>
      <c r="AO97" s="1024"/>
      <c r="AP97" s="1024"/>
      <c r="AQ97" s="1024"/>
      <c r="AR97" s="1024"/>
      <c r="AS97" s="1024"/>
      <c r="AT97" s="1024"/>
      <c r="AU97" s="1024"/>
      <c r="AV97" s="1024"/>
      <c r="AW97" s="1025"/>
      <c r="AX97" s="1064"/>
      <c r="AZ97" s="1049"/>
      <c r="BA97" s="1050"/>
      <c r="BB97" s="1050"/>
      <c r="BC97" s="1050"/>
      <c r="BD97" s="1050"/>
      <c r="BE97" s="1050"/>
      <c r="BF97" s="1050"/>
      <c r="BG97" s="1050"/>
      <c r="BH97" s="1050"/>
      <c r="BI97" s="1051"/>
      <c r="BJ97" s="1059"/>
    </row>
    <row r="98" spans="1:62" ht="15" customHeight="1">
      <c r="A98" s="1487" t="s">
        <v>270</v>
      </c>
      <c r="B98" s="274" t="str">
        <f>'RAW DATA-Awards'!B34</f>
        <v>NMSU-AL</v>
      </c>
      <c r="C98" s="329" t="str">
        <f>'RAW DATA-Awards'!C34</f>
        <v>1</v>
      </c>
      <c r="D98" s="407">
        <f>'RAW DATA-STEMH'!D34</f>
        <v>0</v>
      </c>
      <c r="E98" s="408">
        <f>'RAW DATA-STEMH'!E34</f>
        <v>0</v>
      </c>
      <c r="F98" s="408">
        <f>'RAW DATA-STEMH'!F34</f>
        <v>0</v>
      </c>
      <c r="G98" s="408">
        <f>'RAW DATA-STEMH'!G34</f>
        <v>4</v>
      </c>
      <c r="H98" s="408">
        <f>'RAW DATA-STEMH'!H34</f>
        <v>0</v>
      </c>
      <c r="I98" s="408">
        <f>'RAW DATA-STEMH'!I34</f>
        <v>0</v>
      </c>
      <c r="J98" s="408">
        <f>'RAW DATA-STEMH'!J34</f>
        <v>0</v>
      </c>
      <c r="K98" s="408">
        <f>'RAW DATA-STEMH'!K34</f>
        <v>0</v>
      </c>
      <c r="L98" s="408">
        <f>'RAW DATA-STEMH'!L34</f>
        <v>0</v>
      </c>
      <c r="M98" s="409">
        <f>'RAW DATA-STEMH'!M34</f>
        <v>0</v>
      </c>
      <c r="N98" s="408"/>
      <c r="O98" s="408"/>
      <c r="P98" s="407">
        <f>'RAW DATA-STEMH'!N34</f>
        <v>0</v>
      </c>
      <c r="Q98" s="408">
        <f>'RAW DATA-STEMH'!O34</f>
        <v>0</v>
      </c>
      <c r="R98" s="408">
        <f>'RAW DATA-STEMH'!P34</f>
        <v>0</v>
      </c>
      <c r="S98" s="408">
        <f>'RAW DATA-STEMH'!Q34</f>
        <v>7</v>
      </c>
      <c r="T98" s="408">
        <f>'RAW DATA-STEMH'!R34</f>
        <v>0</v>
      </c>
      <c r="U98" s="408">
        <f>'RAW DATA-STEMH'!S34</f>
        <v>0</v>
      </c>
      <c r="V98" s="408">
        <f>'RAW DATA-STEMH'!T34</f>
        <v>0</v>
      </c>
      <c r="W98" s="408">
        <f>'RAW DATA-STEMH'!U34</f>
        <v>0</v>
      </c>
      <c r="X98" s="408">
        <f>'RAW DATA-STEMH'!V34</f>
        <v>0</v>
      </c>
      <c r="Y98" s="409">
        <f>'RAW DATA-STEMH'!W34</f>
        <v>0</v>
      </c>
      <c r="Z98" s="408"/>
      <c r="AA98" s="408"/>
      <c r="AB98" s="407">
        <f>'RAW DATA-STEMH'!X34</f>
        <v>0</v>
      </c>
      <c r="AC98" s="408">
        <f>'RAW DATA-STEMH'!Y34</f>
        <v>1</v>
      </c>
      <c r="AD98" s="408">
        <f>'RAW DATA-STEMH'!Z34</f>
        <v>0</v>
      </c>
      <c r="AE98" s="408">
        <f>'RAW DATA-STEMH'!AA34</f>
        <v>4</v>
      </c>
      <c r="AF98" s="408">
        <f>'RAW DATA-STEMH'!AB34</f>
        <v>0</v>
      </c>
      <c r="AG98" s="408">
        <f>'RAW DATA-STEMH'!AC34</f>
        <v>0</v>
      </c>
      <c r="AH98" s="408">
        <f>'RAW DATA-STEMH'!AD34</f>
        <v>0</v>
      </c>
      <c r="AI98" s="408">
        <f>'RAW DATA-STEMH'!AE34</f>
        <v>0</v>
      </c>
      <c r="AJ98" s="408">
        <f>'RAW DATA-STEMH'!AF34</f>
        <v>0</v>
      </c>
      <c r="AK98" s="409">
        <f>'RAW DATA-STEMH'!AG34</f>
        <v>0</v>
      </c>
      <c r="AL98" s="408"/>
      <c r="AM98" s="944"/>
      <c r="AN98" s="943">
        <f>'RAW DATA-STEMH'!AH34</f>
        <v>0</v>
      </c>
      <c r="AO98" s="944">
        <f>'RAW DATA-STEMH'!AI34</f>
        <v>1</v>
      </c>
      <c r="AP98" s="944">
        <f>'RAW DATA-STEMH'!AJ34</f>
        <v>0</v>
      </c>
      <c r="AQ98" s="944">
        <f>'RAW DATA-STEMH'!AK34</f>
        <v>2</v>
      </c>
      <c r="AR98" s="944">
        <f>'RAW DATA-STEMH'!AL34</f>
        <v>0</v>
      </c>
      <c r="AS98" s="944">
        <f>'RAW DATA-STEMH'!AM34</f>
        <v>0</v>
      </c>
      <c r="AT98" s="944">
        <f>'RAW DATA-STEMH'!AN34</f>
        <v>0</v>
      </c>
      <c r="AU98" s="944">
        <f>'RAW DATA-STEMH'!AO34</f>
        <v>0</v>
      </c>
      <c r="AV98" s="944">
        <f>'RAW DATA-STEMH'!AP34</f>
        <v>0</v>
      </c>
      <c r="AW98" s="945">
        <f>'RAW DATA-STEMH'!AQ34</f>
        <v>0</v>
      </c>
      <c r="AX98" s="1061"/>
      <c r="AZ98" s="1037">
        <f>'RAW DATA-STEMH'!AR34</f>
        <v>0</v>
      </c>
      <c r="BA98" s="1038">
        <f>'RAW DATA-STEMH'!AS34</f>
        <v>0</v>
      </c>
      <c r="BB98" s="1038">
        <f>'RAW DATA-STEMH'!AT34</f>
        <v>0</v>
      </c>
      <c r="BC98" s="1038">
        <f>'RAW DATA-STEMH'!AU34</f>
        <v>3</v>
      </c>
      <c r="BD98" s="1038">
        <f>'RAW DATA-STEMH'!AV34</f>
        <v>0</v>
      </c>
      <c r="BE98" s="1038">
        <f>'RAW DATA-STEMH'!AW34</f>
        <v>0</v>
      </c>
      <c r="BF98" s="1038">
        <f>'RAW DATA-STEMH'!AX34</f>
        <v>0</v>
      </c>
      <c r="BG98" s="1038">
        <f>'RAW DATA-STEMH'!AY34</f>
        <v>0</v>
      </c>
      <c r="BH98" s="1038">
        <f>'RAW DATA-STEMH'!AZ34</f>
        <v>0</v>
      </c>
      <c r="BI98" s="1039">
        <f>'RAW DATA-STEMH'!BA34</f>
        <v>0</v>
      </c>
      <c r="BJ98" s="1056"/>
    </row>
    <row r="99" spans="1:62">
      <c r="A99" s="1488"/>
      <c r="B99" s="410" t="str">
        <f>'RAW DATA-Awards'!B35</f>
        <v>NMSU-AL</v>
      </c>
      <c r="C99" s="411" t="str">
        <f>'RAW DATA-Awards'!C35</f>
        <v>2</v>
      </c>
      <c r="D99" s="330">
        <f>'RAW DATA-STEMH'!D35</f>
        <v>0</v>
      </c>
      <c r="E99" s="12">
        <f>'RAW DATA-STEMH'!E35</f>
        <v>0</v>
      </c>
      <c r="F99" s="12">
        <f>'RAW DATA-STEMH'!F35</f>
        <v>0</v>
      </c>
      <c r="G99" s="12">
        <f>'RAW DATA-STEMH'!G35</f>
        <v>12</v>
      </c>
      <c r="H99" s="12">
        <f>'RAW DATA-STEMH'!H35</f>
        <v>0</v>
      </c>
      <c r="I99" s="12">
        <f>'RAW DATA-STEMH'!I35</f>
        <v>0</v>
      </c>
      <c r="J99" s="12">
        <f>'RAW DATA-STEMH'!J35</f>
        <v>0</v>
      </c>
      <c r="K99" s="12">
        <f>'RAW DATA-STEMH'!K35</f>
        <v>0</v>
      </c>
      <c r="L99" s="12">
        <f>'RAW DATA-STEMH'!L35</f>
        <v>0</v>
      </c>
      <c r="M99" s="331">
        <f>'RAW DATA-STEMH'!M35</f>
        <v>0</v>
      </c>
      <c r="N99" s="12"/>
      <c r="O99" s="12"/>
      <c r="P99" s="330">
        <f>'RAW DATA-STEMH'!N35</f>
        <v>0</v>
      </c>
      <c r="Q99" s="12">
        <f>'RAW DATA-STEMH'!O35</f>
        <v>0</v>
      </c>
      <c r="R99" s="12">
        <f>'RAW DATA-STEMH'!P35</f>
        <v>0</v>
      </c>
      <c r="S99" s="12">
        <f>'RAW DATA-STEMH'!Q35</f>
        <v>13</v>
      </c>
      <c r="T99" s="12">
        <f>'RAW DATA-STEMH'!R35</f>
        <v>0</v>
      </c>
      <c r="U99" s="12">
        <f>'RAW DATA-STEMH'!S35</f>
        <v>0</v>
      </c>
      <c r="V99" s="12">
        <f>'RAW DATA-STEMH'!T35</f>
        <v>0</v>
      </c>
      <c r="W99" s="12">
        <f>'RAW DATA-STEMH'!U35</f>
        <v>0</v>
      </c>
      <c r="X99" s="12">
        <f>'RAW DATA-STEMH'!V35</f>
        <v>0</v>
      </c>
      <c r="Y99" s="331">
        <f>'RAW DATA-STEMH'!W35</f>
        <v>0</v>
      </c>
      <c r="Z99" s="12"/>
      <c r="AA99" s="12"/>
      <c r="AB99" s="330">
        <f>'RAW DATA-STEMH'!X35</f>
        <v>0</v>
      </c>
      <c r="AC99" s="12">
        <f>'RAW DATA-STEMH'!Y35</f>
        <v>0</v>
      </c>
      <c r="AD99" s="12">
        <f>'RAW DATA-STEMH'!Z35</f>
        <v>0</v>
      </c>
      <c r="AE99" s="12">
        <f>'RAW DATA-STEMH'!AA35</f>
        <v>6</v>
      </c>
      <c r="AF99" s="12">
        <f>'RAW DATA-STEMH'!AB35</f>
        <v>0</v>
      </c>
      <c r="AG99" s="12">
        <f>'RAW DATA-STEMH'!AC35</f>
        <v>0</v>
      </c>
      <c r="AH99" s="12">
        <f>'RAW DATA-STEMH'!AD35</f>
        <v>0</v>
      </c>
      <c r="AI99" s="12">
        <f>'RAW DATA-STEMH'!AE35</f>
        <v>0</v>
      </c>
      <c r="AJ99" s="12">
        <f>'RAW DATA-STEMH'!AF35</f>
        <v>0</v>
      </c>
      <c r="AK99" s="331">
        <f>'RAW DATA-STEMH'!AG35</f>
        <v>0</v>
      </c>
      <c r="AL99" s="12"/>
      <c r="AM99" s="938"/>
      <c r="AN99" s="937">
        <f>'RAW DATA-STEMH'!AH35</f>
        <v>0</v>
      </c>
      <c r="AO99" s="938">
        <f>'RAW DATA-STEMH'!AI35</f>
        <v>1</v>
      </c>
      <c r="AP99" s="938">
        <f>'RAW DATA-STEMH'!AJ35</f>
        <v>0</v>
      </c>
      <c r="AQ99" s="938">
        <f>'RAW DATA-STEMH'!AK35</f>
        <v>12</v>
      </c>
      <c r="AR99" s="938">
        <f>'RAW DATA-STEMH'!AL35</f>
        <v>0</v>
      </c>
      <c r="AS99" s="938">
        <f>'RAW DATA-STEMH'!AM35</f>
        <v>0</v>
      </c>
      <c r="AT99" s="938">
        <f>'RAW DATA-STEMH'!AN35</f>
        <v>0</v>
      </c>
      <c r="AU99" s="938">
        <f>'RAW DATA-STEMH'!AO35</f>
        <v>0</v>
      </c>
      <c r="AV99" s="938">
        <f>'RAW DATA-STEMH'!AP35</f>
        <v>0</v>
      </c>
      <c r="AW99" s="939">
        <f>'RAW DATA-STEMH'!AQ35</f>
        <v>0</v>
      </c>
      <c r="AX99" s="1062"/>
      <c r="AZ99" s="1040">
        <f>'RAW DATA-STEMH'!AR35</f>
        <v>0</v>
      </c>
      <c r="BA99" s="816">
        <f>'RAW DATA-STEMH'!AS35</f>
        <v>0</v>
      </c>
      <c r="BB99" s="816">
        <f>'RAW DATA-STEMH'!AT35</f>
        <v>0</v>
      </c>
      <c r="BC99" s="816">
        <f>'RAW DATA-STEMH'!AU35</f>
        <v>2</v>
      </c>
      <c r="BD99" s="816">
        <f>'RAW DATA-STEMH'!AV35</f>
        <v>0</v>
      </c>
      <c r="BE99" s="816">
        <f>'RAW DATA-STEMH'!AW35</f>
        <v>0</v>
      </c>
      <c r="BF99" s="816">
        <f>'RAW DATA-STEMH'!AX35</f>
        <v>0</v>
      </c>
      <c r="BG99" s="816">
        <f>'RAW DATA-STEMH'!AY35</f>
        <v>0</v>
      </c>
      <c r="BH99" s="816">
        <f>'RAW DATA-STEMH'!AZ35</f>
        <v>0</v>
      </c>
      <c r="BI99" s="1041">
        <f>'RAW DATA-STEMH'!BA35</f>
        <v>0</v>
      </c>
      <c r="BJ99" s="1057"/>
    </row>
    <row r="100" spans="1:62" ht="16" thickBot="1">
      <c r="A100" s="1488"/>
      <c r="B100" s="410" t="str">
        <f>'RAW DATA-Awards'!B36</f>
        <v>NMSU-AL</v>
      </c>
      <c r="C100" s="411" t="str">
        <f>'RAW DATA-Awards'!C36</f>
        <v>3</v>
      </c>
      <c r="D100" s="330">
        <f>'RAW DATA-STEMH'!D36</f>
        <v>0</v>
      </c>
      <c r="E100" s="12">
        <f>'RAW DATA-STEMH'!E36</f>
        <v>0</v>
      </c>
      <c r="F100" s="12">
        <f>'RAW DATA-STEMH'!F36</f>
        <v>0</v>
      </c>
      <c r="G100" s="12">
        <f>'RAW DATA-STEMH'!G36</f>
        <v>3</v>
      </c>
      <c r="H100" s="12">
        <f>'RAW DATA-STEMH'!H36</f>
        <v>0</v>
      </c>
      <c r="I100" s="12">
        <f>'RAW DATA-STEMH'!I36</f>
        <v>0</v>
      </c>
      <c r="J100" s="12">
        <f>'RAW DATA-STEMH'!J36</f>
        <v>0</v>
      </c>
      <c r="K100" s="12">
        <f>'RAW DATA-STEMH'!K36</f>
        <v>0</v>
      </c>
      <c r="L100" s="12">
        <f>'RAW DATA-STEMH'!L36</f>
        <v>0</v>
      </c>
      <c r="M100" s="331">
        <f>'RAW DATA-STEMH'!M36</f>
        <v>0</v>
      </c>
      <c r="N100" s="12"/>
      <c r="O100" s="12"/>
      <c r="P100" s="330">
        <f>'RAW DATA-STEMH'!N36</f>
        <v>0</v>
      </c>
      <c r="Q100" s="12">
        <f>'RAW DATA-STEMH'!O36</f>
        <v>0</v>
      </c>
      <c r="R100" s="12">
        <f>'RAW DATA-STEMH'!P36</f>
        <v>0</v>
      </c>
      <c r="S100" s="12">
        <f>'RAW DATA-STEMH'!Q36</f>
        <v>10</v>
      </c>
      <c r="T100" s="12">
        <f>'RAW DATA-STEMH'!R36</f>
        <v>0</v>
      </c>
      <c r="U100" s="12">
        <f>'RAW DATA-STEMH'!S36</f>
        <v>0</v>
      </c>
      <c r="V100" s="12">
        <f>'RAW DATA-STEMH'!T36</f>
        <v>0</v>
      </c>
      <c r="W100" s="12">
        <f>'RAW DATA-STEMH'!U36</f>
        <v>0</v>
      </c>
      <c r="X100" s="12">
        <f>'RAW DATA-STEMH'!V36</f>
        <v>0</v>
      </c>
      <c r="Y100" s="331">
        <f>'RAW DATA-STEMH'!W36</f>
        <v>0</v>
      </c>
      <c r="Z100" s="12"/>
      <c r="AA100" s="12"/>
      <c r="AB100" s="330">
        <f>'RAW DATA-STEMH'!X36</f>
        <v>0</v>
      </c>
      <c r="AC100" s="12">
        <f>'RAW DATA-STEMH'!Y36</f>
        <v>0</v>
      </c>
      <c r="AD100" s="12">
        <f>'RAW DATA-STEMH'!Z36</f>
        <v>0</v>
      </c>
      <c r="AE100" s="12">
        <f>'RAW DATA-STEMH'!AA36</f>
        <v>8</v>
      </c>
      <c r="AF100" s="12">
        <f>'RAW DATA-STEMH'!AB36</f>
        <v>0</v>
      </c>
      <c r="AG100" s="12">
        <f>'RAW DATA-STEMH'!AC36</f>
        <v>0</v>
      </c>
      <c r="AH100" s="12">
        <f>'RAW DATA-STEMH'!AD36</f>
        <v>0</v>
      </c>
      <c r="AI100" s="12">
        <f>'RAW DATA-STEMH'!AE36</f>
        <v>0</v>
      </c>
      <c r="AJ100" s="12">
        <f>'RAW DATA-STEMH'!AF36</f>
        <v>0</v>
      </c>
      <c r="AK100" s="331">
        <f>'RAW DATA-STEMH'!AG36</f>
        <v>0</v>
      </c>
      <c r="AL100" s="12"/>
      <c r="AM100" s="938"/>
      <c r="AN100" s="937">
        <f>'RAW DATA-STEMH'!AH36</f>
        <v>94</v>
      </c>
      <c r="AO100" s="938">
        <f>'RAW DATA-STEMH'!AI36</f>
        <v>0</v>
      </c>
      <c r="AP100" s="938">
        <f>'RAW DATA-STEMH'!AJ36</f>
        <v>0</v>
      </c>
      <c r="AQ100" s="938">
        <f>'RAW DATA-STEMH'!AK36</f>
        <v>16</v>
      </c>
      <c r="AR100" s="938">
        <f>'RAW DATA-STEMH'!AL36</f>
        <v>0</v>
      </c>
      <c r="AS100" s="938">
        <f>'RAW DATA-STEMH'!AM36</f>
        <v>0</v>
      </c>
      <c r="AT100" s="938">
        <f>'RAW DATA-STEMH'!AN36</f>
        <v>0</v>
      </c>
      <c r="AU100" s="938">
        <f>'RAW DATA-STEMH'!AO36</f>
        <v>0</v>
      </c>
      <c r="AV100" s="938">
        <f>'RAW DATA-STEMH'!AP36</f>
        <v>0</v>
      </c>
      <c r="AW100" s="939">
        <f>'RAW DATA-STEMH'!AQ36</f>
        <v>0</v>
      </c>
      <c r="AX100" s="1062"/>
      <c r="AZ100" s="1040">
        <f>'RAW DATA-STEMH'!AR36</f>
        <v>7</v>
      </c>
      <c r="BA100" s="816">
        <f>'RAW DATA-STEMH'!AS36</f>
        <v>10</v>
      </c>
      <c r="BB100" s="816">
        <f>'RAW DATA-STEMH'!AT36</f>
        <v>0</v>
      </c>
      <c r="BC100" s="816">
        <f>'RAW DATA-STEMH'!AU36</f>
        <v>14</v>
      </c>
      <c r="BD100" s="816">
        <f>'RAW DATA-STEMH'!AV36</f>
        <v>0</v>
      </c>
      <c r="BE100" s="816">
        <f>'RAW DATA-STEMH'!AW36</f>
        <v>0</v>
      </c>
      <c r="BF100" s="816">
        <f>'RAW DATA-STEMH'!AX36</f>
        <v>0</v>
      </c>
      <c r="BG100" s="816">
        <f>'RAW DATA-STEMH'!AY36</f>
        <v>0</v>
      </c>
      <c r="BH100" s="816">
        <f>'RAW DATA-STEMH'!AZ36</f>
        <v>0</v>
      </c>
      <c r="BI100" s="1041">
        <f>'RAW DATA-STEMH'!BA36</f>
        <v>0</v>
      </c>
      <c r="BJ100" s="1057"/>
    </row>
    <row r="101" spans="1:62">
      <c r="A101" s="456"/>
      <c r="B101" s="274"/>
      <c r="C101" s="424"/>
      <c r="D101" s="11">
        <f t="shared" ref="D101:M101" si="90">SUM(D98:D100)</f>
        <v>0</v>
      </c>
      <c r="E101" s="11">
        <f t="shared" si="90"/>
        <v>0</v>
      </c>
      <c r="F101" s="11">
        <f t="shared" si="90"/>
        <v>0</v>
      </c>
      <c r="G101" s="11">
        <f t="shared" si="90"/>
        <v>19</v>
      </c>
      <c r="H101" s="11">
        <f t="shared" si="90"/>
        <v>0</v>
      </c>
      <c r="I101" s="11">
        <f t="shared" si="90"/>
        <v>0</v>
      </c>
      <c r="J101" s="11">
        <f t="shared" si="90"/>
        <v>0</v>
      </c>
      <c r="K101" s="11">
        <f t="shared" si="90"/>
        <v>0</v>
      </c>
      <c r="L101" s="11">
        <f t="shared" si="90"/>
        <v>0</v>
      </c>
      <c r="M101" s="333">
        <f t="shared" si="90"/>
        <v>0</v>
      </c>
      <c r="N101" s="12"/>
      <c r="O101" s="12"/>
      <c r="P101" s="332">
        <f t="shared" ref="P101:Y101" si="91">SUM(P98:P100)</f>
        <v>0</v>
      </c>
      <c r="Q101" s="11">
        <f t="shared" si="91"/>
        <v>0</v>
      </c>
      <c r="R101" s="11">
        <f t="shared" si="91"/>
        <v>0</v>
      </c>
      <c r="S101" s="11">
        <f t="shared" si="91"/>
        <v>30</v>
      </c>
      <c r="T101" s="11">
        <f t="shared" si="91"/>
        <v>0</v>
      </c>
      <c r="U101" s="11">
        <f t="shared" si="91"/>
        <v>0</v>
      </c>
      <c r="V101" s="11">
        <f t="shared" si="91"/>
        <v>0</v>
      </c>
      <c r="W101" s="11">
        <f t="shared" si="91"/>
        <v>0</v>
      </c>
      <c r="X101" s="11">
        <f t="shared" si="91"/>
        <v>0</v>
      </c>
      <c r="Y101" s="333">
        <f t="shared" si="91"/>
        <v>0</v>
      </c>
      <c r="Z101" s="12"/>
      <c r="AA101" s="12"/>
      <c r="AB101" s="332">
        <f t="shared" ref="AB101:AK101" si="92">SUM(AB98:AB100)</f>
        <v>0</v>
      </c>
      <c r="AC101" s="11">
        <f t="shared" si="92"/>
        <v>1</v>
      </c>
      <c r="AD101" s="11">
        <f t="shared" si="92"/>
        <v>0</v>
      </c>
      <c r="AE101" s="11">
        <f t="shared" si="92"/>
        <v>18</v>
      </c>
      <c r="AF101" s="11">
        <f t="shared" si="92"/>
        <v>0</v>
      </c>
      <c r="AG101" s="11">
        <f t="shared" si="92"/>
        <v>0</v>
      </c>
      <c r="AH101" s="11">
        <f t="shared" si="92"/>
        <v>0</v>
      </c>
      <c r="AI101" s="11">
        <f t="shared" si="92"/>
        <v>0</v>
      </c>
      <c r="AJ101" s="11">
        <f t="shared" si="92"/>
        <v>0</v>
      </c>
      <c r="AK101" s="333">
        <f t="shared" si="92"/>
        <v>0</v>
      </c>
      <c r="AL101" s="12"/>
      <c r="AM101" s="938"/>
      <c r="AN101" s="1017">
        <f t="shared" ref="AN101:AW101" si="93">SUM(AN98:AN100)</f>
        <v>94</v>
      </c>
      <c r="AO101" s="1018">
        <f t="shared" si="93"/>
        <v>2</v>
      </c>
      <c r="AP101" s="1018">
        <f t="shared" si="93"/>
        <v>0</v>
      </c>
      <c r="AQ101" s="1018">
        <f t="shared" si="93"/>
        <v>30</v>
      </c>
      <c r="AR101" s="1018">
        <f t="shared" si="93"/>
        <v>0</v>
      </c>
      <c r="AS101" s="1018">
        <f t="shared" si="93"/>
        <v>0</v>
      </c>
      <c r="AT101" s="1018">
        <f t="shared" si="93"/>
        <v>0</v>
      </c>
      <c r="AU101" s="1018">
        <f t="shared" si="93"/>
        <v>0</v>
      </c>
      <c r="AV101" s="1018">
        <f t="shared" si="93"/>
        <v>0</v>
      </c>
      <c r="AW101" s="1019">
        <f t="shared" si="93"/>
        <v>0</v>
      </c>
      <c r="AX101" s="1062"/>
      <c r="AZ101" s="1042">
        <f t="shared" ref="AZ101:BI101" si="94">SUM(AZ98:AZ100)</f>
        <v>7</v>
      </c>
      <c r="BA101" s="1043">
        <f t="shared" si="94"/>
        <v>10</v>
      </c>
      <c r="BB101" s="1043">
        <f t="shared" si="94"/>
        <v>0</v>
      </c>
      <c r="BC101" s="1043">
        <f t="shared" si="94"/>
        <v>19</v>
      </c>
      <c r="BD101" s="1043">
        <f t="shared" si="94"/>
        <v>0</v>
      </c>
      <c r="BE101" s="1043">
        <f t="shared" si="94"/>
        <v>0</v>
      </c>
      <c r="BF101" s="1043">
        <f t="shared" si="94"/>
        <v>0</v>
      </c>
      <c r="BG101" s="1043">
        <f t="shared" si="94"/>
        <v>0</v>
      </c>
      <c r="BH101" s="1043">
        <f t="shared" si="94"/>
        <v>0</v>
      </c>
      <c r="BI101" s="1044">
        <f t="shared" si="94"/>
        <v>0</v>
      </c>
      <c r="BJ101" s="1057"/>
    </row>
    <row r="102" spans="1:62" ht="16" thickBot="1">
      <c r="A102" s="457"/>
      <c r="B102" s="413"/>
      <c r="C102" s="426"/>
      <c r="D102" s="12"/>
      <c r="E102" s="12"/>
      <c r="F102" s="12"/>
      <c r="G102" s="12"/>
      <c r="H102" s="12"/>
      <c r="I102" s="12"/>
      <c r="J102" s="12"/>
      <c r="K102" s="12"/>
      <c r="L102" s="12"/>
      <c r="M102" s="331"/>
      <c r="N102" s="12"/>
      <c r="O102" s="12"/>
      <c r="P102" s="330"/>
      <c r="Q102" s="12"/>
      <c r="R102" s="12"/>
      <c r="S102" s="12"/>
      <c r="T102" s="12"/>
      <c r="U102" s="12"/>
      <c r="V102" s="12"/>
      <c r="W102" s="12"/>
      <c r="X102" s="12"/>
      <c r="Y102" s="331"/>
      <c r="Z102" s="12"/>
      <c r="AA102" s="12"/>
      <c r="AB102" s="330"/>
      <c r="AC102" s="12"/>
      <c r="AD102" s="12"/>
      <c r="AE102" s="12"/>
      <c r="AF102" s="12"/>
      <c r="AG102" s="12"/>
      <c r="AH102" s="12"/>
      <c r="AI102" s="12"/>
      <c r="AJ102" s="12"/>
      <c r="AK102" s="331"/>
      <c r="AL102" s="12"/>
      <c r="AM102" s="938"/>
      <c r="AN102" s="937"/>
      <c r="AO102" s="938"/>
      <c r="AP102" s="938"/>
      <c r="AQ102" s="938"/>
      <c r="AR102" s="938"/>
      <c r="AS102" s="938"/>
      <c r="AT102" s="938"/>
      <c r="AU102" s="938"/>
      <c r="AV102" s="938"/>
      <c r="AW102" s="939"/>
      <c r="AX102" s="1062"/>
      <c r="AZ102" s="1040"/>
      <c r="BA102" s="816"/>
      <c r="BB102" s="816"/>
      <c r="BC102" s="816"/>
      <c r="BD102" s="816"/>
      <c r="BE102" s="816"/>
      <c r="BF102" s="816"/>
      <c r="BG102" s="816"/>
      <c r="BH102" s="816"/>
      <c r="BI102" s="1041"/>
      <c r="BJ102" s="1057"/>
    </row>
    <row r="103" spans="1:62" ht="15" customHeight="1">
      <c r="A103" s="1488" t="s">
        <v>271</v>
      </c>
      <c r="B103" s="438" t="s">
        <v>53</v>
      </c>
      <c r="C103" s="424" t="s">
        <v>92</v>
      </c>
      <c r="D103" s="330">
        <f>D98*'DATA - Awards Matrices'!$B$34</f>
        <v>0</v>
      </c>
      <c r="E103" s="12">
        <f>E98*'DATA - Awards Matrices'!$C$34</f>
        <v>0</v>
      </c>
      <c r="F103" s="12">
        <f>F98*'DATA - Awards Matrices'!$D$34</f>
        <v>0</v>
      </c>
      <c r="G103" s="12">
        <f>G98*'DATA - Awards Matrices'!$E$34</f>
        <v>2000</v>
      </c>
      <c r="H103" s="12">
        <f>H98*'DATA - Awards Matrices'!$F$34</f>
        <v>0</v>
      </c>
      <c r="I103" s="12">
        <f>I98*'DATA - Awards Matrices'!$G$34</f>
        <v>0</v>
      </c>
      <c r="J103" s="12">
        <f>J98*'DATA - Awards Matrices'!$H$34</f>
        <v>0</v>
      </c>
      <c r="K103" s="12">
        <f>K98*'DATA - Awards Matrices'!$I$34</f>
        <v>0</v>
      </c>
      <c r="L103" s="12">
        <f>L98*'DATA - Awards Matrices'!$J$34</f>
        <v>0</v>
      </c>
      <c r="M103" s="331">
        <f>M98*'DATA - Awards Matrices'!$K$34</f>
        <v>0</v>
      </c>
      <c r="N103" s="12"/>
      <c r="O103" s="12"/>
      <c r="P103" s="330">
        <f>P98*'DATA - Awards Matrices'!$B$34</f>
        <v>0</v>
      </c>
      <c r="Q103" s="12">
        <f>Q98*'DATA - Awards Matrices'!$C$34</f>
        <v>0</v>
      </c>
      <c r="R103" s="12">
        <f>R98*'DATA - Awards Matrices'!$D$34</f>
        <v>0</v>
      </c>
      <c r="S103" s="12">
        <f>S98*'DATA - Awards Matrices'!$E$34</f>
        <v>3500</v>
      </c>
      <c r="T103" s="12">
        <f>T98*'DATA - Awards Matrices'!$F$34</f>
        <v>0</v>
      </c>
      <c r="U103" s="12">
        <f>U98*'DATA - Awards Matrices'!$G$34</f>
        <v>0</v>
      </c>
      <c r="V103" s="12">
        <f>V98*'DATA - Awards Matrices'!$H$34</f>
        <v>0</v>
      </c>
      <c r="W103" s="12">
        <f>W98*'DATA - Awards Matrices'!$I$34</f>
        <v>0</v>
      </c>
      <c r="X103" s="12">
        <f>X98*'DATA - Awards Matrices'!$J$34</f>
        <v>0</v>
      </c>
      <c r="Y103" s="331">
        <f>Y98*'DATA - Awards Matrices'!$K$34</f>
        <v>0</v>
      </c>
      <c r="Z103" s="12"/>
      <c r="AA103" s="12"/>
      <c r="AB103" s="330">
        <f>AB98*'DATA - Awards Matrices'!$B$34</f>
        <v>0</v>
      </c>
      <c r="AC103" s="12">
        <f>AC98*'DATA - Awards Matrices'!$C$34</f>
        <v>500</v>
      </c>
      <c r="AD103" s="12">
        <f>AD98*'DATA - Awards Matrices'!$D$34</f>
        <v>0</v>
      </c>
      <c r="AE103" s="12">
        <f>AE98*'DATA - Awards Matrices'!$E$34</f>
        <v>2000</v>
      </c>
      <c r="AF103" s="12">
        <f>AF98*'DATA - Awards Matrices'!$F$34</f>
        <v>0</v>
      </c>
      <c r="AG103" s="12">
        <f>AG98*'DATA - Awards Matrices'!$G$34</f>
        <v>0</v>
      </c>
      <c r="AH103" s="12">
        <f>AH98*'DATA - Awards Matrices'!$H$34</f>
        <v>0</v>
      </c>
      <c r="AI103" s="12">
        <f>AI98*'DATA - Awards Matrices'!$I$34</f>
        <v>0</v>
      </c>
      <c r="AJ103" s="12">
        <f>AJ98*'DATA - Awards Matrices'!$J$34</f>
        <v>0</v>
      </c>
      <c r="AK103" s="331">
        <f>AK98*'DATA - Awards Matrices'!$K$34</f>
        <v>0</v>
      </c>
      <c r="AL103" s="12"/>
      <c r="AM103" s="938"/>
      <c r="AN103" s="937">
        <f>AN98*'DATA - Awards Matrices'!$B$34</f>
        <v>0</v>
      </c>
      <c r="AO103" s="938">
        <f>AO98*'DATA - Awards Matrices'!$C$34</f>
        <v>500</v>
      </c>
      <c r="AP103" s="938">
        <f>AP98*'DATA - Awards Matrices'!$D$34</f>
        <v>0</v>
      </c>
      <c r="AQ103" s="938">
        <f>AQ98*'DATA - Awards Matrices'!$E$34</f>
        <v>1000</v>
      </c>
      <c r="AR103" s="938">
        <f>AR98*'DATA - Awards Matrices'!$F$34</f>
        <v>0</v>
      </c>
      <c r="AS103" s="938">
        <f>AS98*'DATA - Awards Matrices'!$G$34</f>
        <v>0</v>
      </c>
      <c r="AT103" s="938">
        <f>AT98*'DATA - Awards Matrices'!$H$34</f>
        <v>0</v>
      </c>
      <c r="AU103" s="938">
        <f>AU98*'DATA - Awards Matrices'!$I$34</f>
        <v>0</v>
      </c>
      <c r="AV103" s="938">
        <f>AV98*'DATA - Awards Matrices'!$J$34</f>
        <v>0</v>
      </c>
      <c r="AW103" s="939">
        <f>AW98*'DATA - Awards Matrices'!$K$34</f>
        <v>0</v>
      </c>
      <c r="AX103" s="1062"/>
      <c r="AZ103" s="1040">
        <f>AZ98*'DATA - Awards Matrices'!$B$34</f>
        <v>0</v>
      </c>
      <c r="BA103" s="816">
        <f>BA98*'DATA - Awards Matrices'!$C$34</f>
        <v>0</v>
      </c>
      <c r="BB103" s="816">
        <f>BB98*'DATA - Awards Matrices'!$D$34</f>
        <v>0</v>
      </c>
      <c r="BC103" s="816">
        <f>BC98*'DATA - Awards Matrices'!$E$34</f>
        <v>1500</v>
      </c>
      <c r="BD103" s="816">
        <f>BD98*'DATA - Awards Matrices'!$F$34</f>
        <v>0</v>
      </c>
      <c r="BE103" s="816">
        <f>BE98*'DATA - Awards Matrices'!$G$34</f>
        <v>0</v>
      </c>
      <c r="BF103" s="816">
        <f>BF98*'DATA - Awards Matrices'!$H$34</f>
        <v>0</v>
      </c>
      <c r="BG103" s="816">
        <f>BG98*'DATA - Awards Matrices'!$I$34</f>
        <v>0</v>
      </c>
      <c r="BH103" s="816">
        <f>BH98*'DATA - Awards Matrices'!$J$34</f>
        <v>0</v>
      </c>
      <c r="BI103" s="1041">
        <f>BI98*'DATA - Awards Matrices'!$K$34</f>
        <v>0</v>
      </c>
      <c r="BJ103" s="1057"/>
    </row>
    <row r="104" spans="1:62">
      <c r="A104" s="1488"/>
      <c r="B104" s="439" t="s">
        <v>53</v>
      </c>
      <c r="C104" s="425" t="s">
        <v>91</v>
      </c>
      <c r="D104" s="330">
        <f>D99*'DATA - Awards Matrices'!$B$35</f>
        <v>0</v>
      </c>
      <c r="E104" s="12">
        <f>E99*'DATA - Awards Matrices'!$C$35</f>
        <v>0</v>
      </c>
      <c r="F104" s="12">
        <f>F99*'DATA - Awards Matrices'!$D$35</f>
        <v>0</v>
      </c>
      <c r="G104" s="12">
        <f>G99*'DATA - Awards Matrices'!$E$35</f>
        <v>6000</v>
      </c>
      <c r="H104" s="12">
        <f>H99*'DATA - Awards Matrices'!$F$35</f>
        <v>0</v>
      </c>
      <c r="I104" s="12">
        <f>I99*'DATA - Awards Matrices'!$G$35</f>
        <v>0</v>
      </c>
      <c r="J104" s="12">
        <f>J99*'DATA - Awards Matrices'!$H$35</f>
        <v>0</v>
      </c>
      <c r="K104" s="12">
        <f>K99*'DATA - Awards Matrices'!$I$35</f>
        <v>0</v>
      </c>
      <c r="L104" s="12">
        <f>L99*'DATA - Awards Matrices'!$J$35</f>
        <v>0</v>
      </c>
      <c r="M104" s="331">
        <f>M99*'DATA - Awards Matrices'!$K$35</f>
        <v>0</v>
      </c>
      <c r="N104" s="12"/>
      <c r="O104" s="12"/>
      <c r="P104" s="330">
        <f>P99*'DATA - Awards Matrices'!$B$35</f>
        <v>0</v>
      </c>
      <c r="Q104" s="12">
        <f>Q99*'DATA - Awards Matrices'!$C$35</f>
        <v>0</v>
      </c>
      <c r="R104" s="12">
        <f>R99*'DATA - Awards Matrices'!$D$35</f>
        <v>0</v>
      </c>
      <c r="S104" s="12">
        <f>S99*'DATA - Awards Matrices'!$E$35</f>
        <v>6500</v>
      </c>
      <c r="T104" s="12">
        <f>T99*'DATA - Awards Matrices'!$F$35</f>
        <v>0</v>
      </c>
      <c r="U104" s="12">
        <f>U99*'DATA - Awards Matrices'!$G$35</f>
        <v>0</v>
      </c>
      <c r="V104" s="12">
        <f>V99*'DATA - Awards Matrices'!$H$35</f>
        <v>0</v>
      </c>
      <c r="W104" s="12">
        <f>W99*'DATA - Awards Matrices'!$I$35</f>
        <v>0</v>
      </c>
      <c r="X104" s="12">
        <f>X99*'DATA - Awards Matrices'!$J$35</f>
        <v>0</v>
      </c>
      <c r="Y104" s="331">
        <f>Y99*'DATA - Awards Matrices'!$K$35</f>
        <v>0</v>
      </c>
      <c r="Z104" s="12"/>
      <c r="AA104" s="12"/>
      <c r="AB104" s="330">
        <f>AB99*'DATA - Awards Matrices'!$B$35</f>
        <v>0</v>
      </c>
      <c r="AC104" s="12">
        <f>AC99*'DATA - Awards Matrices'!$C$35</f>
        <v>0</v>
      </c>
      <c r="AD104" s="12">
        <f>AD99*'DATA - Awards Matrices'!$D$35</f>
        <v>0</v>
      </c>
      <c r="AE104" s="12">
        <f>AE99*'DATA - Awards Matrices'!$E$35</f>
        <v>3000</v>
      </c>
      <c r="AF104" s="12">
        <f>AF99*'DATA - Awards Matrices'!$F$35</f>
        <v>0</v>
      </c>
      <c r="AG104" s="12">
        <f>AG99*'DATA - Awards Matrices'!$G$35</f>
        <v>0</v>
      </c>
      <c r="AH104" s="12">
        <f>AH99*'DATA - Awards Matrices'!$H$35</f>
        <v>0</v>
      </c>
      <c r="AI104" s="12">
        <f>AI99*'DATA - Awards Matrices'!$I$35</f>
        <v>0</v>
      </c>
      <c r="AJ104" s="12">
        <f>AJ99*'DATA - Awards Matrices'!$J$35</f>
        <v>0</v>
      </c>
      <c r="AK104" s="331">
        <f>AK99*'DATA - Awards Matrices'!$K$35</f>
        <v>0</v>
      </c>
      <c r="AL104" s="12"/>
      <c r="AM104" s="938"/>
      <c r="AN104" s="937">
        <f>AN99*'DATA - Awards Matrices'!$B$35</f>
        <v>0</v>
      </c>
      <c r="AO104" s="938">
        <f>AO99*'DATA - Awards Matrices'!$C$35</f>
        <v>500</v>
      </c>
      <c r="AP104" s="938">
        <f>AP99*'DATA - Awards Matrices'!$D$35</f>
        <v>0</v>
      </c>
      <c r="AQ104" s="938">
        <f>AQ99*'DATA - Awards Matrices'!$E$35</f>
        <v>6000</v>
      </c>
      <c r="AR104" s="938">
        <f>AR99*'DATA - Awards Matrices'!$F$35</f>
        <v>0</v>
      </c>
      <c r="AS104" s="938">
        <f>AS99*'DATA - Awards Matrices'!$G$35</f>
        <v>0</v>
      </c>
      <c r="AT104" s="938">
        <f>AT99*'DATA - Awards Matrices'!$H$35</f>
        <v>0</v>
      </c>
      <c r="AU104" s="938">
        <f>AU99*'DATA - Awards Matrices'!$I$35</f>
        <v>0</v>
      </c>
      <c r="AV104" s="938">
        <f>AV99*'DATA - Awards Matrices'!$J$35</f>
        <v>0</v>
      </c>
      <c r="AW104" s="939">
        <f>AW99*'DATA - Awards Matrices'!$K$35</f>
        <v>0</v>
      </c>
      <c r="AX104" s="1062"/>
      <c r="AZ104" s="1040">
        <f>AZ99*'DATA - Awards Matrices'!$B$35</f>
        <v>0</v>
      </c>
      <c r="BA104" s="816">
        <f>BA99*'DATA - Awards Matrices'!$C$35</f>
        <v>0</v>
      </c>
      <c r="BB104" s="816">
        <f>BB99*'DATA - Awards Matrices'!$D$35</f>
        <v>0</v>
      </c>
      <c r="BC104" s="816">
        <f>BC99*'DATA - Awards Matrices'!$E$35</f>
        <v>1000</v>
      </c>
      <c r="BD104" s="816">
        <f>BD99*'DATA - Awards Matrices'!$F$35</f>
        <v>0</v>
      </c>
      <c r="BE104" s="816">
        <f>BE99*'DATA - Awards Matrices'!$G$35</f>
        <v>0</v>
      </c>
      <c r="BF104" s="816">
        <f>BF99*'DATA - Awards Matrices'!$H$35</f>
        <v>0</v>
      </c>
      <c r="BG104" s="816">
        <f>BG99*'DATA - Awards Matrices'!$I$35</f>
        <v>0</v>
      </c>
      <c r="BH104" s="816">
        <f>BH99*'DATA - Awards Matrices'!$J$35</f>
        <v>0</v>
      </c>
      <c r="BI104" s="1041">
        <f>BI99*'DATA - Awards Matrices'!$K$35</f>
        <v>0</v>
      </c>
      <c r="BJ104" s="1057"/>
    </row>
    <row r="105" spans="1:62" ht="16" thickBot="1">
      <c r="A105" s="1489"/>
      <c r="B105" s="440" t="s">
        <v>53</v>
      </c>
      <c r="C105" s="426" t="s">
        <v>90</v>
      </c>
      <c r="D105" s="330">
        <f>D100*'DATA - Awards Matrices'!$B$36</f>
        <v>0</v>
      </c>
      <c r="E105" s="12">
        <f>E100*'DATA - Awards Matrices'!$C$36</f>
        <v>0</v>
      </c>
      <c r="F105" s="12">
        <f>F100*'DATA - Awards Matrices'!$D$36</f>
        <v>0</v>
      </c>
      <c r="G105" s="12">
        <f>G100*'DATA - Awards Matrices'!$E$36</f>
        <v>1500</v>
      </c>
      <c r="H105" s="12">
        <f>H100*'DATA - Awards Matrices'!$F$36</f>
        <v>0</v>
      </c>
      <c r="I105" s="12">
        <f>I100*'DATA - Awards Matrices'!$G$36</f>
        <v>0</v>
      </c>
      <c r="J105" s="12">
        <f>J100*'DATA - Awards Matrices'!$H$36</f>
        <v>0</v>
      </c>
      <c r="K105" s="12">
        <f>K100*'DATA - Awards Matrices'!$I$36</f>
        <v>0</v>
      </c>
      <c r="L105" s="12">
        <f>L100*'DATA - Awards Matrices'!$J$36</f>
        <v>0</v>
      </c>
      <c r="M105" s="331">
        <f>M100*'DATA - Awards Matrices'!$K$36</f>
        <v>0</v>
      </c>
      <c r="N105" s="12"/>
      <c r="O105" s="12"/>
      <c r="P105" s="330">
        <f>P100*'DATA - Awards Matrices'!$B$36</f>
        <v>0</v>
      </c>
      <c r="Q105" s="12">
        <f>Q100*'DATA - Awards Matrices'!$C$36</f>
        <v>0</v>
      </c>
      <c r="R105" s="12">
        <f>R100*'DATA - Awards Matrices'!$D$36</f>
        <v>0</v>
      </c>
      <c r="S105" s="12">
        <f>S100*'DATA - Awards Matrices'!$E$36</f>
        <v>5000</v>
      </c>
      <c r="T105" s="12">
        <f>T100*'DATA - Awards Matrices'!$F$36</f>
        <v>0</v>
      </c>
      <c r="U105" s="12">
        <f>U100*'DATA - Awards Matrices'!$G$36</f>
        <v>0</v>
      </c>
      <c r="V105" s="12">
        <f>V100*'DATA - Awards Matrices'!$H$36</f>
        <v>0</v>
      </c>
      <c r="W105" s="12">
        <f>W100*'DATA - Awards Matrices'!$I$36</f>
        <v>0</v>
      </c>
      <c r="X105" s="12">
        <f>X100*'DATA - Awards Matrices'!$J$36</f>
        <v>0</v>
      </c>
      <c r="Y105" s="331">
        <f>Y100*'DATA - Awards Matrices'!$K$36</f>
        <v>0</v>
      </c>
      <c r="Z105" s="12"/>
      <c r="AA105" s="12"/>
      <c r="AB105" s="330">
        <f>AB100*'DATA - Awards Matrices'!$B$36</f>
        <v>0</v>
      </c>
      <c r="AC105" s="12">
        <f>AC100*'DATA - Awards Matrices'!$C$36</f>
        <v>0</v>
      </c>
      <c r="AD105" s="12">
        <f>AD100*'DATA - Awards Matrices'!$D$36</f>
        <v>0</v>
      </c>
      <c r="AE105" s="12">
        <f>AE100*'DATA - Awards Matrices'!$E$36</f>
        <v>4000</v>
      </c>
      <c r="AF105" s="12">
        <f>AF100*'DATA - Awards Matrices'!$F$36</f>
        <v>0</v>
      </c>
      <c r="AG105" s="12">
        <f>AG100*'DATA - Awards Matrices'!$G$36</f>
        <v>0</v>
      </c>
      <c r="AH105" s="12">
        <f>AH100*'DATA - Awards Matrices'!$H$36</f>
        <v>0</v>
      </c>
      <c r="AI105" s="12">
        <f>AI100*'DATA - Awards Matrices'!$I$36</f>
        <v>0</v>
      </c>
      <c r="AJ105" s="12">
        <f>AJ100*'DATA - Awards Matrices'!$J$36</f>
        <v>0</v>
      </c>
      <c r="AK105" s="331">
        <f>AK100*'DATA - Awards Matrices'!$K$36</f>
        <v>0</v>
      </c>
      <c r="AL105" s="12"/>
      <c r="AM105" s="938"/>
      <c r="AN105" s="937">
        <f>AN100*'DATA - Awards Matrices'!$B$36</f>
        <v>47000</v>
      </c>
      <c r="AO105" s="938">
        <f>AO100*'DATA - Awards Matrices'!$C$36</f>
        <v>0</v>
      </c>
      <c r="AP105" s="938">
        <f>AP100*'DATA - Awards Matrices'!$D$36</f>
        <v>0</v>
      </c>
      <c r="AQ105" s="938">
        <f>AQ100*'DATA - Awards Matrices'!$E$36</f>
        <v>8000</v>
      </c>
      <c r="AR105" s="938">
        <f>AR100*'DATA - Awards Matrices'!$F$36</f>
        <v>0</v>
      </c>
      <c r="AS105" s="938">
        <f>AS100*'DATA - Awards Matrices'!$G$36</f>
        <v>0</v>
      </c>
      <c r="AT105" s="938">
        <f>AT100*'DATA - Awards Matrices'!$H$36</f>
        <v>0</v>
      </c>
      <c r="AU105" s="938">
        <f>AU100*'DATA - Awards Matrices'!$I$36</f>
        <v>0</v>
      </c>
      <c r="AV105" s="938">
        <f>AV100*'DATA - Awards Matrices'!$J$36</f>
        <v>0</v>
      </c>
      <c r="AW105" s="939">
        <f>AW100*'DATA - Awards Matrices'!$K$36</f>
        <v>0</v>
      </c>
      <c r="AX105" s="1062"/>
      <c r="AZ105" s="1040">
        <f>AZ100*'DATA - Awards Matrices'!$B$36</f>
        <v>3500</v>
      </c>
      <c r="BA105" s="816">
        <f>BA100*'DATA - Awards Matrices'!$C$36</f>
        <v>5000</v>
      </c>
      <c r="BB105" s="816">
        <f>BB100*'DATA - Awards Matrices'!$D$36</f>
        <v>0</v>
      </c>
      <c r="BC105" s="816">
        <f>BC100*'DATA - Awards Matrices'!$E$36</f>
        <v>7000</v>
      </c>
      <c r="BD105" s="816">
        <f>BD100*'DATA - Awards Matrices'!$F$36</f>
        <v>0</v>
      </c>
      <c r="BE105" s="816">
        <f>BE100*'DATA - Awards Matrices'!$G$36</f>
        <v>0</v>
      </c>
      <c r="BF105" s="816">
        <f>BF100*'DATA - Awards Matrices'!$H$36</f>
        <v>0</v>
      </c>
      <c r="BG105" s="816">
        <f>BG100*'DATA - Awards Matrices'!$I$36</f>
        <v>0</v>
      </c>
      <c r="BH105" s="816">
        <f>BH100*'DATA - Awards Matrices'!$J$36</f>
        <v>0</v>
      </c>
      <c r="BI105" s="1041">
        <f>BI100*'DATA - Awards Matrices'!$K$36</f>
        <v>0</v>
      </c>
      <c r="BJ105" s="1057"/>
    </row>
    <row r="106" spans="1:62" ht="33" thickBot="1">
      <c r="A106" s="406" t="s">
        <v>272</v>
      </c>
      <c r="B106" s="413" t="str">
        <f>B100</f>
        <v>NMSU-AL</v>
      </c>
      <c r="C106" s="414"/>
      <c r="D106" s="334">
        <f t="shared" ref="D106:M106" si="95">SUM(D103:D105)</f>
        <v>0</v>
      </c>
      <c r="E106" s="335">
        <f t="shared" si="95"/>
        <v>0</v>
      </c>
      <c r="F106" s="335">
        <f t="shared" si="95"/>
        <v>0</v>
      </c>
      <c r="G106" s="335">
        <f t="shared" si="95"/>
        <v>9500</v>
      </c>
      <c r="H106" s="335">
        <f t="shared" si="95"/>
        <v>0</v>
      </c>
      <c r="I106" s="335">
        <f t="shared" si="95"/>
        <v>0</v>
      </c>
      <c r="J106" s="335">
        <f t="shared" si="95"/>
        <v>0</v>
      </c>
      <c r="K106" s="335">
        <f t="shared" si="95"/>
        <v>0</v>
      </c>
      <c r="L106" s="335">
        <f t="shared" si="95"/>
        <v>0</v>
      </c>
      <c r="M106" s="336">
        <f t="shared" si="95"/>
        <v>0</v>
      </c>
      <c r="N106" s="415">
        <f>SUM(D106:M106)/'DATA - Awards Matrices'!$L$36</f>
        <v>4.4468715868310182</v>
      </c>
      <c r="O106" s="415"/>
      <c r="P106" s="334">
        <f t="shared" ref="P106:Y106" si="96">SUM(P103:P105)</f>
        <v>0</v>
      </c>
      <c r="Q106" s="335">
        <f t="shared" si="96"/>
        <v>0</v>
      </c>
      <c r="R106" s="335">
        <f t="shared" si="96"/>
        <v>0</v>
      </c>
      <c r="S106" s="335">
        <f t="shared" si="96"/>
        <v>15000</v>
      </c>
      <c r="T106" s="335">
        <f t="shared" si="96"/>
        <v>0</v>
      </c>
      <c r="U106" s="335">
        <f t="shared" si="96"/>
        <v>0</v>
      </c>
      <c r="V106" s="335">
        <f t="shared" si="96"/>
        <v>0</v>
      </c>
      <c r="W106" s="335">
        <f t="shared" si="96"/>
        <v>0</v>
      </c>
      <c r="X106" s="335">
        <f t="shared" si="96"/>
        <v>0</v>
      </c>
      <c r="Y106" s="336">
        <f t="shared" si="96"/>
        <v>0</v>
      </c>
      <c r="Z106" s="415">
        <f>SUM(P106:Y106)/'DATA - Awards Matrices'!$L$36</f>
        <v>7.0213761897331874</v>
      </c>
      <c r="AA106" s="415"/>
      <c r="AB106" s="334">
        <f t="shared" ref="AB106:AK106" si="97">SUM(AB103:AB105)</f>
        <v>0</v>
      </c>
      <c r="AC106" s="335">
        <f t="shared" si="97"/>
        <v>500</v>
      </c>
      <c r="AD106" s="335">
        <f t="shared" si="97"/>
        <v>0</v>
      </c>
      <c r="AE106" s="335">
        <f t="shared" si="97"/>
        <v>9000</v>
      </c>
      <c r="AF106" s="335">
        <f t="shared" si="97"/>
        <v>0</v>
      </c>
      <c r="AG106" s="335">
        <f t="shared" si="97"/>
        <v>0</v>
      </c>
      <c r="AH106" s="335">
        <f t="shared" si="97"/>
        <v>0</v>
      </c>
      <c r="AI106" s="335">
        <f t="shared" si="97"/>
        <v>0</v>
      </c>
      <c r="AJ106" s="335">
        <f t="shared" si="97"/>
        <v>0</v>
      </c>
      <c r="AK106" s="336">
        <f t="shared" si="97"/>
        <v>0</v>
      </c>
      <c r="AL106" s="415">
        <f>SUM(AB106:AK106)/'DATA - Awards Matrices'!$L$36</f>
        <v>4.4468715868310182</v>
      </c>
      <c r="AM106" s="941"/>
      <c r="AN106" s="1020">
        <f t="shared" ref="AN106:AW106" si="98">SUM(AN103:AN105)</f>
        <v>47000</v>
      </c>
      <c r="AO106" s="1021">
        <f t="shared" si="98"/>
        <v>1000</v>
      </c>
      <c r="AP106" s="1021">
        <f t="shared" si="98"/>
        <v>0</v>
      </c>
      <c r="AQ106" s="1021">
        <f t="shared" si="98"/>
        <v>15000</v>
      </c>
      <c r="AR106" s="1021">
        <f t="shared" si="98"/>
        <v>0</v>
      </c>
      <c r="AS106" s="1021">
        <f t="shared" si="98"/>
        <v>0</v>
      </c>
      <c r="AT106" s="1021">
        <f t="shared" si="98"/>
        <v>0</v>
      </c>
      <c r="AU106" s="1021">
        <f t="shared" si="98"/>
        <v>0</v>
      </c>
      <c r="AV106" s="1021">
        <f t="shared" si="98"/>
        <v>0</v>
      </c>
      <c r="AW106" s="1022">
        <f t="shared" si="98"/>
        <v>0</v>
      </c>
      <c r="AX106" s="1063">
        <f>SUM(AN106:AW106)/'DATA - Awards Matrices'!$L$36</f>
        <v>29.489779996879385</v>
      </c>
      <c r="AZ106" s="1045">
        <f t="shared" ref="AZ106:BI106" si="99">SUM(AZ103:AZ105)</f>
        <v>3500</v>
      </c>
      <c r="BA106" s="1046">
        <f t="shared" si="99"/>
        <v>5000</v>
      </c>
      <c r="BB106" s="1046">
        <f t="shared" si="99"/>
        <v>0</v>
      </c>
      <c r="BC106" s="1046">
        <f t="shared" si="99"/>
        <v>9500</v>
      </c>
      <c r="BD106" s="1046">
        <f t="shared" si="99"/>
        <v>0</v>
      </c>
      <c r="BE106" s="1046">
        <f t="shared" si="99"/>
        <v>0</v>
      </c>
      <c r="BF106" s="1046">
        <f t="shared" si="99"/>
        <v>0</v>
      </c>
      <c r="BG106" s="1046">
        <f t="shared" si="99"/>
        <v>0</v>
      </c>
      <c r="BH106" s="1046">
        <f t="shared" si="99"/>
        <v>0</v>
      </c>
      <c r="BI106" s="1047">
        <f t="shared" si="99"/>
        <v>0</v>
      </c>
      <c r="BJ106" s="1058">
        <f>SUM(AZ106:BI106)/'DATA - Awards Matrices'!$L$36</f>
        <v>8.4256514276798242</v>
      </c>
    </row>
    <row r="107" spans="1:62" ht="44.25" customHeight="1" thickBot="1">
      <c r="A107" s="428"/>
      <c r="B107" s="429"/>
      <c r="C107" s="430"/>
      <c r="D107" s="431"/>
      <c r="E107" s="432"/>
      <c r="F107" s="432"/>
      <c r="G107" s="432"/>
      <c r="H107" s="432"/>
      <c r="I107" s="432"/>
      <c r="J107" s="432"/>
      <c r="K107" s="432"/>
      <c r="L107" s="432"/>
      <c r="M107" s="433"/>
      <c r="N107" s="434"/>
      <c r="O107" s="434"/>
      <c r="P107" s="431"/>
      <c r="Q107" s="432"/>
      <c r="R107" s="432"/>
      <c r="S107" s="432"/>
      <c r="T107" s="432"/>
      <c r="U107" s="432"/>
      <c r="V107" s="432"/>
      <c r="W107" s="432"/>
      <c r="X107" s="432"/>
      <c r="Y107" s="433"/>
      <c r="Z107" s="434"/>
      <c r="AA107" s="434"/>
      <c r="AB107" s="431"/>
      <c r="AC107" s="432"/>
      <c r="AD107" s="432"/>
      <c r="AE107" s="432"/>
      <c r="AF107" s="432"/>
      <c r="AG107" s="432"/>
      <c r="AH107" s="432"/>
      <c r="AI107" s="432"/>
      <c r="AJ107" s="432"/>
      <c r="AK107" s="433"/>
      <c r="AL107" s="434"/>
      <c r="AM107" s="1026"/>
      <c r="AN107" s="1023"/>
      <c r="AO107" s="1024"/>
      <c r="AP107" s="1024"/>
      <c r="AQ107" s="1024"/>
      <c r="AR107" s="1024"/>
      <c r="AS107" s="1024"/>
      <c r="AT107" s="1024"/>
      <c r="AU107" s="1024"/>
      <c r="AV107" s="1024"/>
      <c r="AW107" s="1025"/>
      <c r="AX107" s="1064"/>
      <c r="AZ107" s="1049"/>
      <c r="BA107" s="1050"/>
      <c r="BB107" s="1050"/>
      <c r="BC107" s="1050"/>
      <c r="BD107" s="1050"/>
      <c r="BE107" s="1050"/>
      <c r="BF107" s="1050"/>
      <c r="BG107" s="1050"/>
      <c r="BH107" s="1050"/>
      <c r="BI107" s="1051"/>
      <c r="BJ107" s="1059"/>
    </row>
    <row r="108" spans="1:62" ht="15" customHeight="1">
      <c r="A108" s="1487" t="s">
        <v>270</v>
      </c>
      <c r="B108" s="274" t="str">
        <f>'RAW DATA-Awards'!B37</f>
        <v>NMSU-CA</v>
      </c>
      <c r="C108" s="329" t="str">
        <f>'RAW DATA-Awards'!C37</f>
        <v>1</v>
      </c>
      <c r="D108" s="407">
        <f>'RAW DATA-STEMH'!D37</f>
        <v>0</v>
      </c>
      <c r="E108" s="408">
        <f>'RAW DATA-STEMH'!E37</f>
        <v>0</v>
      </c>
      <c r="F108" s="408">
        <f>'RAW DATA-STEMH'!F37</f>
        <v>0</v>
      </c>
      <c r="G108" s="408">
        <f>'RAW DATA-STEMH'!G37</f>
        <v>0</v>
      </c>
      <c r="H108" s="408">
        <f>'RAW DATA-STEMH'!H37</f>
        <v>0</v>
      </c>
      <c r="I108" s="408">
        <f>'RAW DATA-STEMH'!I37</f>
        <v>0</v>
      </c>
      <c r="J108" s="408">
        <f>'RAW DATA-STEMH'!J37</f>
        <v>0</v>
      </c>
      <c r="K108" s="408">
        <f>'RAW DATA-STEMH'!K37</f>
        <v>0</v>
      </c>
      <c r="L108" s="408">
        <f>'RAW DATA-STEMH'!L37</f>
        <v>0</v>
      </c>
      <c r="M108" s="409">
        <f>'RAW DATA-STEMH'!M37</f>
        <v>0</v>
      </c>
      <c r="N108" s="408"/>
      <c r="O108" s="408"/>
      <c r="P108" s="407">
        <f>'RAW DATA-STEMH'!N37</f>
        <v>0</v>
      </c>
      <c r="Q108" s="408">
        <f>'RAW DATA-STEMH'!O37</f>
        <v>2</v>
      </c>
      <c r="R108" s="408">
        <f>'RAW DATA-STEMH'!P37</f>
        <v>0</v>
      </c>
      <c r="S108" s="408">
        <f>'RAW DATA-STEMH'!Q37</f>
        <v>3</v>
      </c>
      <c r="T108" s="408">
        <f>'RAW DATA-STEMH'!R37</f>
        <v>0</v>
      </c>
      <c r="U108" s="408">
        <f>'RAW DATA-STEMH'!S37</f>
        <v>0</v>
      </c>
      <c r="V108" s="408">
        <f>'RAW DATA-STEMH'!T37</f>
        <v>0</v>
      </c>
      <c r="W108" s="408">
        <f>'RAW DATA-STEMH'!U37</f>
        <v>0</v>
      </c>
      <c r="X108" s="408">
        <f>'RAW DATA-STEMH'!V37</f>
        <v>0</v>
      </c>
      <c r="Y108" s="409">
        <f>'RAW DATA-STEMH'!W37</f>
        <v>0</v>
      </c>
      <c r="Z108" s="408"/>
      <c r="AA108" s="408"/>
      <c r="AB108" s="407">
        <f>'RAW DATA-STEMH'!X37</f>
        <v>0</v>
      </c>
      <c r="AC108" s="408">
        <f>'RAW DATA-STEMH'!Y37</f>
        <v>0</v>
      </c>
      <c r="AD108" s="408">
        <f>'RAW DATA-STEMH'!Z37</f>
        <v>0</v>
      </c>
      <c r="AE108" s="408">
        <f>'RAW DATA-STEMH'!AA37</f>
        <v>6</v>
      </c>
      <c r="AF108" s="408">
        <f>'RAW DATA-STEMH'!AB37</f>
        <v>0</v>
      </c>
      <c r="AG108" s="408">
        <f>'RAW DATA-STEMH'!AC37</f>
        <v>0</v>
      </c>
      <c r="AH108" s="408">
        <f>'RAW DATA-STEMH'!AD37</f>
        <v>0</v>
      </c>
      <c r="AI108" s="408">
        <f>'RAW DATA-STEMH'!AE37</f>
        <v>0</v>
      </c>
      <c r="AJ108" s="408">
        <f>'RAW DATA-STEMH'!AF37</f>
        <v>0</v>
      </c>
      <c r="AK108" s="409">
        <f>'RAW DATA-STEMH'!AG37</f>
        <v>0</v>
      </c>
      <c r="AL108" s="408"/>
      <c r="AM108" s="944"/>
      <c r="AN108" s="943">
        <f>'RAW DATA-STEMH'!AH37</f>
        <v>0</v>
      </c>
      <c r="AO108" s="944">
        <f>'RAW DATA-STEMH'!AI37</f>
        <v>1</v>
      </c>
      <c r="AP108" s="944">
        <f>'RAW DATA-STEMH'!AJ37</f>
        <v>0</v>
      </c>
      <c r="AQ108" s="944">
        <f>'RAW DATA-STEMH'!AK37</f>
        <v>4</v>
      </c>
      <c r="AR108" s="944">
        <f>'RAW DATA-STEMH'!AL37</f>
        <v>0</v>
      </c>
      <c r="AS108" s="944">
        <f>'RAW DATA-STEMH'!AM37</f>
        <v>0</v>
      </c>
      <c r="AT108" s="944">
        <f>'RAW DATA-STEMH'!AN37</f>
        <v>0</v>
      </c>
      <c r="AU108" s="944">
        <f>'RAW DATA-STEMH'!AO37</f>
        <v>0</v>
      </c>
      <c r="AV108" s="944">
        <f>'RAW DATA-STEMH'!AP37</f>
        <v>0</v>
      </c>
      <c r="AW108" s="945">
        <f>'RAW DATA-STEMH'!AQ37</f>
        <v>0</v>
      </c>
      <c r="AX108" s="1061"/>
      <c r="AZ108" s="1037">
        <f>'RAW DATA-STEMH'!AR37</f>
        <v>0</v>
      </c>
      <c r="BA108" s="1038">
        <f>'RAW DATA-STEMH'!AS37</f>
        <v>1</v>
      </c>
      <c r="BB108" s="1038">
        <f>'RAW DATA-STEMH'!AT37</f>
        <v>0</v>
      </c>
      <c r="BC108" s="1038">
        <f>'RAW DATA-STEMH'!AU37</f>
        <v>5</v>
      </c>
      <c r="BD108" s="1038">
        <f>'RAW DATA-STEMH'!AV37</f>
        <v>0</v>
      </c>
      <c r="BE108" s="1038">
        <f>'RAW DATA-STEMH'!AW37</f>
        <v>0</v>
      </c>
      <c r="BF108" s="1038">
        <f>'RAW DATA-STEMH'!AX37</f>
        <v>0</v>
      </c>
      <c r="BG108" s="1038">
        <f>'RAW DATA-STEMH'!AY37</f>
        <v>0</v>
      </c>
      <c r="BH108" s="1038">
        <f>'RAW DATA-STEMH'!AZ37</f>
        <v>0</v>
      </c>
      <c r="BI108" s="1039">
        <f>'RAW DATA-STEMH'!BA37</f>
        <v>0</v>
      </c>
      <c r="BJ108" s="1056"/>
    </row>
    <row r="109" spans="1:62">
      <c r="A109" s="1488"/>
      <c r="B109" s="410" t="str">
        <f>'RAW DATA-Awards'!B38</f>
        <v>NMSU-CA</v>
      </c>
      <c r="C109" s="411" t="str">
        <f>'RAW DATA-Awards'!C38</f>
        <v>2</v>
      </c>
      <c r="D109" s="330">
        <f>'RAW DATA-STEMH'!D38</f>
        <v>0</v>
      </c>
      <c r="E109" s="12">
        <f>'RAW DATA-STEMH'!E38</f>
        <v>0</v>
      </c>
      <c r="F109" s="12">
        <f>'RAW DATA-STEMH'!F38</f>
        <v>0</v>
      </c>
      <c r="G109" s="12">
        <f>'RAW DATA-STEMH'!G38</f>
        <v>0</v>
      </c>
      <c r="H109" s="12">
        <f>'RAW DATA-STEMH'!H38</f>
        <v>0</v>
      </c>
      <c r="I109" s="12">
        <f>'RAW DATA-STEMH'!I38</f>
        <v>0</v>
      </c>
      <c r="J109" s="12">
        <f>'RAW DATA-STEMH'!J38</f>
        <v>0</v>
      </c>
      <c r="K109" s="12">
        <f>'RAW DATA-STEMH'!K38</f>
        <v>0</v>
      </c>
      <c r="L109" s="12">
        <f>'RAW DATA-STEMH'!L38</f>
        <v>0</v>
      </c>
      <c r="M109" s="331">
        <f>'RAW DATA-STEMH'!M38</f>
        <v>0</v>
      </c>
      <c r="N109" s="12"/>
      <c r="O109" s="12"/>
      <c r="P109" s="330">
        <f>'RAW DATA-STEMH'!N38</f>
        <v>0</v>
      </c>
      <c r="Q109" s="12">
        <f>'RAW DATA-STEMH'!O38</f>
        <v>0</v>
      </c>
      <c r="R109" s="12">
        <f>'RAW DATA-STEMH'!P38</f>
        <v>0</v>
      </c>
      <c r="S109" s="12">
        <f>'RAW DATA-STEMH'!Q38</f>
        <v>0</v>
      </c>
      <c r="T109" s="12">
        <f>'RAW DATA-STEMH'!R38</f>
        <v>0</v>
      </c>
      <c r="U109" s="12">
        <f>'RAW DATA-STEMH'!S38</f>
        <v>0</v>
      </c>
      <c r="V109" s="12">
        <f>'RAW DATA-STEMH'!T38</f>
        <v>0</v>
      </c>
      <c r="W109" s="12">
        <f>'RAW DATA-STEMH'!U38</f>
        <v>0</v>
      </c>
      <c r="X109" s="12">
        <f>'RAW DATA-STEMH'!V38</f>
        <v>0</v>
      </c>
      <c r="Y109" s="331">
        <f>'RAW DATA-STEMH'!W38</f>
        <v>0</v>
      </c>
      <c r="Z109" s="12"/>
      <c r="AA109" s="12"/>
      <c r="AB109" s="330">
        <f>'RAW DATA-STEMH'!X38</f>
        <v>0</v>
      </c>
      <c r="AC109" s="12">
        <f>'RAW DATA-STEMH'!Y38</f>
        <v>0</v>
      </c>
      <c r="AD109" s="12">
        <f>'RAW DATA-STEMH'!Z38</f>
        <v>0</v>
      </c>
      <c r="AE109" s="12">
        <f>'RAW DATA-STEMH'!AA38</f>
        <v>3</v>
      </c>
      <c r="AF109" s="12">
        <f>'RAW DATA-STEMH'!AB38</f>
        <v>0</v>
      </c>
      <c r="AG109" s="12">
        <f>'RAW DATA-STEMH'!AC38</f>
        <v>0</v>
      </c>
      <c r="AH109" s="12">
        <f>'RAW DATA-STEMH'!AD38</f>
        <v>0</v>
      </c>
      <c r="AI109" s="12">
        <f>'RAW DATA-STEMH'!AE38</f>
        <v>0</v>
      </c>
      <c r="AJ109" s="12">
        <f>'RAW DATA-STEMH'!AF38</f>
        <v>0</v>
      </c>
      <c r="AK109" s="331">
        <f>'RAW DATA-STEMH'!AG38</f>
        <v>0</v>
      </c>
      <c r="AL109" s="12"/>
      <c r="AM109" s="938"/>
      <c r="AN109" s="937">
        <f>'RAW DATA-STEMH'!AH38</f>
        <v>0</v>
      </c>
      <c r="AO109" s="938">
        <f>'RAW DATA-STEMH'!AI38</f>
        <v>0</v>
      </c>
      <c r="AP109" s="938">
        <f>'RAW DATA-STEMH'!AJ38</f>
        <v>0</v>
      </c>
      <c r="AQ109" s="938">
        <f>'RAW DATA-STEMH'!AK38</f>
        <v>1</v>
      </c>
      <c r="AR109" s="938">
        <f>'RAW DATA-STEMH'!AL38</f>
        <v>0</v>
      </c>
      <c r="AS109" s="938">
        <f>'RAW DATA-STEMH'!AM38</f>
        <v>0</v>
      </c>
      <c r="AT109" s="938">
        <f>'RAW DATA-STEMH'!AN38</f>
        <v>0</v>
      </c>
      <c r="AU109" s="938">
        <f>'RAW DATA-STEMH'!AO38</f>
        <v>0</v>
      </c>
      <c r="AV109" s="938">
        <f>'RAW DATA-STEMH'!AP38</f>
        <v>0</v>
      </c>
      <c r="AW109" s="939">
        <f>'RAW DATA-STEMH'!AQ38</f>
        <v>0</v>
      </c>
      <c r="AX109" s="1062"/>
      <c r="AZ109" s="1040">
        <f>'RAW DATA-STEMH'!AR38</f>
        <v>0</v>
      </c>
      <c r="BA109" s="816">
        <f>'RAW DATA-STEMH'!AS38</f>
        <v>0</v>
      </c>
      <c r="BB109" s="816">
        <f>'RAW DATA-STEMH'!AT38</f>
        <v>0</v>
      </c>
      <c r="BC109" s="816">
        <f>'RAW DATA-STEMH'!AU38</f>
        <v>1</v>
      </c>
      <c r="BD109" s="816">
        <f>'RAW DATA-STEMH'!AV38</f>
        <v>0</v>
      </c>
      <c r="BE109" s="816">
        <f>'RAW DATA-STEMH'!AW38</f>
        <v>0</v>
      </c>
      <c r="BF109" s="816">
        <f>'RAW DATA-STEMH'!AX38</f>
        <v>0</v>
      </c>
      <c r="BG109" s="816">
        <f>'RAW DATA-STEMH'!AY38</f>
        <v>0</v>
      </c>
      <c r="BH109" s="816">
        <f>'RAW DATA-STEMH'!AZ38</f>
        <v>0</v>
      </c>
      <c r="BI109" s="1041">
        <f>'RAW DATA-STEMH'!BA38</f>
        <v>0</v>
      </c>
      <c r="BJ109" s="1057"/>
    </row>
    <row r="110" spans="1:62" ht="16" thickBot="1">
      <c r="A110" s="1488"/>
      <c r="B110" s="410" t="str">
        <f>'RAW DATA-Awards'!B39</f>
        <v>NMSU-CA</v>
      </c>
      <c r="C110" s="411" t="str">
        <f>'RAW DATA-Awards'!C39</f>
        <v>3</v>
      </c>
      <c r="D110" s="330">
        <f>'RAW DATA-STEMH'!D39</f>
        <v>0</v>
      </c>
      <c r="E110" s="12">
        <f>'RAW DATA-STEMH'!E39</f>
        <v>6</v>
      </c>
      <c r="F110" s="12">
        <f>'RAW DATA-STEMH'!F39</f>
        <v>0</v>
      </c>
      <c r="G110" s="12">
        <f>'RAW DATA-STEMH'!G39</f>
        <v>14</v>
      </c>
      <c r="H110" s="12">
        <f>'RAW DATA-STEMH'!H39</f>
        <v>0</v>
      </c>
      <c r="I110" s="12">
        <f>'RAW DATA-STEMH'!I39</f>
        <v>0</v>
      </c>
      <c r="J110" s="12">
        <f>'RAW DATA-STEMH'!J39</f>
        <v>0</v>
      </c>
      <c r="K110" s="12">
        <f>'RAW DATA-STEMH'!K39</f>
        <v>0</v>
      </c>
      <c r="L110" s="12">
        <f>'RAW DATA-STEMH'!L39</f>
        <v>0</v>
      </c>
      <c r="M110" s="331">
        <f>'RAW DATA-STEMH'!M39</f>
        <v>0</v>
      </c>
      <c r="N110" s="12"/>
      <c r="O110" s="12"/>
      <c r="P110" s="330">
        <f>'RAW DATA-STEMH'!N39</f>
        <v>0</v>
      </c>
      <c r="Q110" s="12">
        <f>'RAW DATA-STEMH'!O39</f>
        <v>10</v>
      </c>
      <c r="R110" s="12">
        <f>'RAW DATA-STEMH'!P39</f>
        <v>0</v>
      </c>
      <c r="S110" s="12">
        <f>'RAW DATA-STEMH'!Q39</f>
        <v>12</v>
      </c>
      <c r="T110" s="12">
        <f>'RAW DATA-STEMH'!R39</f>
        <v>0</v>
      </c>
      <c r="U110" s="12">
        <f>'RAW DATA-STEMH'!S39</f>
        <v>0</v>
      </c>
      <c r="V110" s="12">
        <f>'RAW DATA-STEMH'!T39</f>
        <v>0</v>
      </c>
      <c r="W110" s="12">
        <f>'RAW DATA-STEMH'!U39</f>
        <v>0</v>
      </c>
      <c r="X110" s="12">
        <f>'RAW DATA-STEMH'!V39</f>
        <v>0</v>
      </c>
      <c r="Y110" s="331">
        <f>'RAW DATA-STEMH'!W39</f>
        <v>0</v>
      </c>
      <c r="Z110" s="12"/>
      <c r="AA110" s="12"/>
      <c r="AB110" s="330">
        <f>'RAW DATA-STEMH'!X39</f>
        <v>0</v>
      </c>
      <c r="AC110" s="12">
        <f>'RAW DATA-STEMH'!Y39</f>
        <v>7</v>
      </c>
      <c r="AD110" s="12">
        <f>'RAW DATA-STEMH'!Z39</f>
        <v>0</v>
      </c>
      <c r="AE110" s="12">
        <f>'RAW DATA-STEMH'!AA39</f>
        <v>28</v>
      </c>
      <c r="AF110" s="12">
        <f>'RAW DATA-STEMH'!AB39</f>
        <v>0</v>
      </c>
      <c r="AG110" s="12">
        <f>'RAW DATA-STEMH'!AC39</f>
        <v>0</v>
      </c>
      <c r="AH110" s="12">
        <f>'RAW DATA-STEMH'!AD39</f>
        <v>0</v>
      </c>
      <c r="AI110" s="12">
        <f>'RAW DATA-STEMH'!AE39</f>
        <v>0</v>
      </c>
      <c r="AJ110" s="12">
        <f>'RAW DATA-STEMH'!AF39</f>
        <v>0</v>
      </c>
      <c r="AK110" s="331">
        <f>'RAW DATA-STEMH'!AG39</f>
        <v>0</v>
      </c>
      <c r="AL110" s="12"/>
      <c r="AM110" s="938"/>
      <c r="AN110" s="937">
        <f>'RAW DATA-STEMH'!AH39</f>
        <v>0</v>
      </c>
      <c r="AO110" s="938">
        <f>'RAW DATA-STEMH'!AI39</f>
        <v>0</v>
      </c>
      <c r="AP110" s="938">
        <f>'RAW DATA-STEMH'!AJ39</f>
        <v>0</v>
      </c>
      <c r="AQ110" s="938">
        <f>'RAW DATA-STEMH'!AK39</f>
        <v>18</v>
      </c>
      <c r="AR110" s="938">
        <f>'RAW DATA-STEMH'!AL39</f>
        <v>0</v>
      </c>
      <c r="AS110" s="938">
        <f>'RAW DATA-STEMH'!AM39</f>
        <v>0</v>
      </c>
      <c r="AT110" s="938">
        <f>'RAW DATA-STEMH'!AN39</f>
        <v>0</v>
      </c>
      <c r="AU110" s="938">
        <f>'RAW DATA-STEMH'!AO39</f>
        <v>0</v>
      </c>
      <c r="AV110" s="938">
        <f>'RAW DATA-STEMH'!AP39</f>
        <v>0</v>
      </c>
      <c r="AW110" s="939">
        <f>'RAW DATA-STEMH'!AQ39</f>
        <v>0</v>
      </c>
      <c r="AX110" s="1062"/>
      <c r="AZ110" s="1040">
        <f>'RAW DATA-STEMH'!AR39</f>
        <v>0</v>
      </c>
      <c r="BA110" s="816">
        <f>'RAW DATA-STEMH'!AS39</f>
        <v>4</v>
      </c>
      <c r="BB110" s="816">
        <f>'RAW DATA-STEMH'!AT39</f>
        <v>0</v>
      </c>
      <c r="BC110" s="816">
        <f>'RAW DATA-STEMH'!AU39</f>
        <v>25</v>
      </c>
      <c r="BD110" s="816">
        <f>'RAW DATA-STEMH'!AV39</f>
        <v>0</v>
      </c>
      <c r="BE110" s="816">
        <f>'RAW DATA-STEMH'!AW39</f>
        <v>0</v>
      </c>
      <c r="BF110" s="816">
        <f>'RAW DATA-STEMH'!AX39</f>
        <v>0</v>
      </c>
      <c r="BG110" s="816">
        <f>'RAW DATA-STEMH'!AY39</f>
        <v>0</v>
      </c>
      <c r="BH110" s="816">
        <f>'RAW DATA-STEMH'!AZ39</f>
        <v>0</v>
      </c>
      <c r="BI110" s="1041">
        <f>'RAW DATA-STEMH'!BA39</f>
        <v>0</v>
      </c>
      <c r="BJ110" s="1057"/>
    </row>
    <row r="111" spans="1:62">
      <c r="A111" s="456"/>
      <c r="B111" s="274"/>
      <c r="C111" s="424"/>
      <c r="D111" s="11">
        <f t="shared" ref="D111:M111" si="100">SUM(D108:D110)</f>
        <v>0</v>
      </c>
      <c r="E111" s="11">
        <f t="shared" si="100"/>
        <v>6</v>
      </c>
      <c r="F111" s="11">
        <f t="shared" si="100"/>
        <v>0</v>
      </c>
      <c r="G111" s="11">
        <f t="shared" si="100"/>
        <v>14</v>
      </c>
      <c r="H111" s="11">
        <f t="shared" si="100"/>
        <v>0</v>
      </c>
      <c r="I111" s="11">
        <f t="shared" si="100"/>
        <v>0</v>
      </c>
      <c r="J111" s="11">
        <f t="shared" si="100"/>
        <v>0</v>
      </c>
      <c r="K111" s="11">
        <f t="shared" si="100"/>
        <v>0</v>
      </c>
      <c r="L111" s="11">
        <f t="shared" si="100"/>
        <v>0</v>
      </c>
      <c r="M111" s="333">
        <f t="shared" si="100"/>
        <v>0</v>
      </c>
      <c r="N111" s="12"/>
      <c r="O111" s="12"/>
      <c r="P111" s="332">
        <f t="shared" ref="P111:Y111" si="101">SUM(P108:P110)</f>
        <v>0</v>
      </c>
      <c r="Q111" s="11">
        <f t="shared" si="101"/>
        <v>12</v>
      </c>
      <c r="R111" s="11">
        <f t="shared" si="101"/>
        <v>0</v>
      </c>
      <c r="S111" s="11">
        <f t="shared" si="101"/>
        <v>15</v>
      </c>
      <c r="T111" s="11">
        <f t="shared" si="101"/>
        <v>0</v>
      </c>
      <c r="U111" s="11">
        <f t="shared" si="101"/>
        <v>0</v>
      </c>
      <c r="V111" s="11">
        <f t="shared" si="101"/>
        <v>0</v>
      </c>
      <c r="W111" s="11">
        <f t="shared" si="101"/>
        <v>0</v>
      </c>
      <c r="X111" s="11">
        <f t="shared" si="101"/>
        <v>0</v>
      </c>
      <c r="Y111" s="333">
        <f t="shared" si="101"/>
        <v>0</v>
      </c>
      <c r="Z111" s="12"/>
      <c r="AA111" s="12"/>
      <c r="AB111" s="332">
        <f t="shared" ref="AB111:AK111" si="102">SUM(AB108:AB110)</f>
        <v>0</v>
      </c>
      <c r="AC111" s="11">
        <f t="shared" si="102"/>
        <v>7</v>
      </c>
      <c r="AD111" s="11">
        <f t="shared" si="102"/>
        <v>0</v>
      </c>
      <c r="AE111" s="11">
        <f t="shared" si="102"/>
        <v>37</v>
      </c>
      <c r="AF111" s="11">
        <f t="shared" si="102"/>
        <v>0</v>
      </c>
      <c r="AG111" s="11">
        <f t="shared" si="102"/>
        <v>0</v>
      </c>
      <c r="AH111" s="11">
        <f t="shared" si="102"/>
        <v>0</v>
      </c>
      <c r="AI111" s="11">
        <f t="shared" si="102"/>
        <v>0</v>
      </c>
      <c r="AJ111" s="11">
        <f t="shared" si="102"/>
        <v>0</v>
      </c>
      <c r="AK111" s="333">
        <f t="shared" si="102"/>
        <v>0</v>
      </c>
      <c r="AL111" s="12"/>
      <c r="AM111" s="938"/>
      <c r="AN111" s="1017">
        <f t="shared" ref="AN111:AW111" si="103">SUM(AN108:AN110)</f>
        <v>0</v>
      </c>
      <c r="AO111" s="1018">
        <f t="shared" si="103"/>
        <v>1</v>
      </c>
      <c r="AP111" s="1018">
        <f t="shared" si="103"/>
        <v>0</v>
      </c>
      <c r="AQ111" s="1018">
        <f t="shared" si="103"/>
        <v>23</v>
      </c>
      <c r="AR111" s="1018">
        <f t="shared" si="103"/>
        <v>0</v>
      </c>
      <c r="AS111" s="1018">
        <f t="shared" si="103"/>
        <v>0</v>
      </c>
      <c r="AT111" s="1018">
        <f t="shared" si="103"/>
        <v>0</v>
      </c>
      <c r="AU111" s="1018">
        <f t="shared" si="103"/>
        <v>0</v>
      </c>
      <c r="AV111" s="1018">
        <f t="shared" si="103"/>
        <v>0</v>
      </c>
      <c r="AW111" s="1019">
        <f t="shared" si="103"/>
        <v>0</v>
      </c>
      <c r="AX111" s="1062"/>
      <c r="AZ111" s="1042">
        <f t="shared" ref="AZ111:BI111" si="104">SUM(AZ108:AZ110)</f>
        <v>0</v>
      </c>
      <c r="BA111" s="1043">
        <f t="shared" si="104"/>
        <v>5</v>
      </c>
      <c r="BB111" s="1043">
        <f t="shared" si="104"/>
        <v>0</v>
      </c>
      <c r="BC111" s="1043">
        <f t="shared" si="104"/>
        <v>31</v>
      </c>
      <c r="BD111" s="1043">
        <f t="shared" si="104"/>
        <v>0</v>
      </c>
      <c r="BE111" s="1043">
        <f t="shared" si="104"/>
        <v>0</v>
      </c>
      <c r="BF111" s="1043">
        <f t="shared" si="104"/>
        <v>0</v>
      </c>
      <c r="BG111" s="1043">
        <f t="shared" si="104"/>
        <v>0</v>
      </c>
      <c r="BH111" s="1043">
        <f t="shared" si="104"/>
        <v>0</v>
      </c>
      <c r="BI111" s="1044">
        <f t="shared" si="104"/>
        <v>0</v>
      </c>
      <c r="BJ111" s="1057"/>
    </row>
    <row r="112" spans="1:62" ht="16" thickBot="1">
      <c r="A112" s="457"/>
      <c r="B112" s="413"/>
      <c r="C112" s="426"/>
      <c r="D112" s="12"/>
      <c r="E112" s="12"/>
      <c r="F112" s="12"/>
      <c r="G112" s="12"/>
      <c r="H112" s="12"/>
      <c r="I112" s="12"/>
      <c r="J112" s="12"/>
      <c r="K112" s="12"/>
      <c r="L112" s="12"/>
      <c r="M112" s="331"/>
      <c r="N112" s="12"/>
      <c r="O112" s="12"/>
      <c r="P112" s="330"/>
      <c r="Q112" s="12"/>
      <c r="R112" s="12"/>
      <c r="S112" s="12"/>
      <c r="T112" s="12"/>
      <c r="U112" s="12"/>
      <c r="V112" s="12"/>
      <c r="W112" s="12"/>
      <c r="X112" s="12"/>
      <c r="Y112" s="331"/>
      <c r="Z112" s="12"/>
      <c r="AA112" s="12"/>
      <c r="AB112" s="330"/>
      <c r="AC112" s="12"/>
      <c r="AD112" s="12"/>
      <c r="AE112" s="12"/>
      <c r="AF112" s="12"/>
      <c r="AG112" s="12"/>
      <c r="AH112" s="12"/>
      <c r="AI112" s="12"/>
      <c r="AJ112" s="12"/>
      <c r="AK112" s="331"/>
      <c r="AL112" s="12"/>
      <c r="AM112" s="938"/>
      <c r="AN112" s="937"/>
      <c r="AO112" s="938"/>
      <c r="AP112" s="938"/>
      <c r="AQ112" s="938"/>
      <c r="AR112" s="938"/>
      <c r="AS112" s="938"/>
      <c r="AT112" s="938"/>
      <c r="AU112" s="938"/>
      <c r="AV112" s="938"/>
      <c r="AW112" s="939"/>
      <c r="AX112" s="1062"/>
      <c r="AZ112" s="1040"/>
      <c r="BA112" s="816"/>
      <c r="BB112" s="816"/>
      <c r="BC112" s="816"/>
      <c r="BD112" s="816"/>
      <c r="BE112" s="816"/>
      <c r="BF112" s="816"/>
      <c r="BG112" s="816"/>
      <c r="BH112" s="816"/>
      <c r="BI112" s="1041"/>
      <c r="BJ112" s="1057"/>
    </row>
    <row r="113" spans="1:62" ht="15" customHeight="1">
      <c r="A113" s="1488" t="s">
        <v>271</v>
      </c>
      <c r="B113" s="438" t="s">
        <v>55</v>
      </c>
      <c r="C113" s="424" t="s">
        <v>92</v>
      </c>
      <c r="D113" s="330">
        <f>D108*'DATA - Awards Matrices'!$B$34</f>
        <v>0</v>
      </c>
      <c r="E113" s="12">
        <f>E108*'DATA - Awards Matrices'!$C$34</f>
        <v>0</v>
      </c>
      <c r="F113" s="12">
        <f>F108*'DATA - Awards Matrices'!$D$34</f>
        <v>0</v>
      </c>
      <c r="G113" s="12">
        <f>G108*'DATA - Awards Matrices'!$E$34</f>
        <v>0</v>
      </c>
      <c r="H113" s="12">
        <f>H108*'DATA - Awards Matrices'!$F$34</f>
        <v>0</v>
      </c>
      <c r="I113" s="12">
        <f>I108*'DATA - Awards Matrices'!$G$34</f>
        <v>0</v>
      </c>
      <c r="J113" s="12">
        <f>J108*'DATA - Awards Matrices'!$H$34</f>
        <v>0</v>
      </c>
      <c r="K113" s="12">
        <f>K108*'DATA - Awards Matrices'!$I$34</f>
        <v>0</v>
      </c>
      <c r="L113" s="12">
        <f>L108*'DATA - Awards Matrices'!$J$34</f>
        <v>0</v>
      </c>
      <c r="M113" s="331">
        <f>M108*'DATA - Awards Matrices'!$K$34</f>
        <v>0</v>
      </c>
      <c r="N113" s="12"/>
      <c r="O113" s="12"/>
      <c r="P113" s="330">
        <f>P108*'DATA - Awards Matrices'!$B$34</f>
        <v>0</v>
      </c>
      <c r="Q113" s="12">
        <f>Q108*'DATA - Awards Matrices'!$C$34</f>
        <v>1000</v>
      </c>
      <c r="R113" s="12">
        <f>R108*'DATA - Awards Matrices'!$D$34</f>
        <v>0</v>
      </c>
      <c r="S113" s="12">
        <f>S108*'DATA - Awards Matrices'!$E$34</f>
        <v>1500</v>
      </c>
      <c r="T113" s="12">
        <f>T108*'DATA - Awards Matrices'!$F$34</f>
        <v>0</v>
      </c>
      <c r="U113" s="12">
        <f>U108*'DATA - Awards Matrices'!$G$34</f>
        <v>0</v>
      </c>
      <c r="V113" s="12">
        <f>V108*'DATA - Awards Matrices'!$H$34</f>
        <v>0</v>
      </c>
      <c r="W113" s="12">
        <f>W108*'DATA - Awards Matrices'!$I$34</f>
        <v>0</v>
      </c>
      <c r="X113" s="12">
        <f>X108*'DATA - Awards Matrices'!$J$34</f>
        <v>0</v>
      </c>
      <c r="Y113" s="331">
        <f>Y108*'DATA - Awards Matrices'!$K$34</f>
        <v>0</v>
      </c>
      <c r="Z113" s="12"/>
      <c r="AA113" s="12"/>
      <c r="AB113" s="330">
        <f>AB108*'DATA - Awards Matrices'!$B$34</f>
        <v>0</v>
      </c>
      <c r="AC113" s="12">
        <f>AC108*'DATA - Awards Matrices'!$C$34</f>
        <v>0</v>
      </c>
      <c r="AD113" s="12">
        <f>AD108*'DATA - Awards Matrices'!$D$34</f>
        <v>0</v>
      </c>
      <c r="AE113" s="12">
        <f>AE108*'DATA - Awards Matrices'!$E$34</f>
        <v>3000</v>
      </c>
      <c r="AF113" s="12">
        <f>AF108*'DATA - Awards Matrices'!$F$34</f>
        <v>0</v>
      </c>
      <c r="AG113" s="12">
        <f>AG108*'DATA - Awards Matrices'!$G$34</f>
        <v>0</v>
      </c>
      <c r="AH113" s="12">
        <f>AH108*'DATA - Awards Matrices'!$H$34</f>
        <v>0</v>
      </c>
      <c r="AI113" s="12">
        <f>AI108*'DATA - Awards Matrices'!$I$34</f>
        <v>0</v>
      </c>
      <c r="AJ113" s="12">
        <f>AJ108*'DATA - Awards Matrices'!$J$34</f>
        <v>0</v>
      </c>
      <c r="AK113" s="331">
        <f>AK108*'DATA - Awards Matrices'!$K$34</f>
        <v>0</v>
      </c>
      <c r="AL113" s="12"/>
      <c r="AM113" s="938"/>
      <c r="AN113" s="937">
        <f>AN108*'DATA - Awards Matrices'!$B$34</f>
        <v>0</v>
      </c>
      <c r="AO113" s="938">
        <f>AO108*'DATA - Awards Matrices'!$C$34</f>
        <v>500</v>
      </c>
      <c r="AP113" s="938">
        <f>AP108*'DATA - Awards Matrices'!$D$34</f>
        <v>0</v>
      </c>
      <c r="AQ113" s="938">
        <f>AQ108*'DATA - Awards Matrices'!$E$34</f>
        <v>2000</v>
      </c>
      <c r="AR113" s="938">
        <f>AR108*'DATA - Awards Matrices'!$F$34</f>
        <v>0</v>
      </c>
      <c r="AS113" s="938">
        <f>AS108*'DATA - Awards Matrices'!$G$34</f>
        <v>0</v>
      </c>
      <c r="AT113" s="938">
        <f>AT108*'DATA - Awards Matrices'!$H$34</f>
        <v>0</v>
      </c>
      <c r="AU113" s="938">
        <f>AU108*'DATA - Awards Matrices'!$I$34</f>
        <v>0</v>
      </c>
      <c r="AV113" s="938">
        <f>AV108*'DATA - Awards Matrices'!$J$34</f>
        <v>0</v>
      </c>
      <c r="AW113" s="939">
        <f>AW108*'DATA - Awards Matrices'!$K$34</f>
        <v>0</v>
      </c>
      <c r="AX113" s="1062"/>
      <c r="AZ113" s="1040">
        <f>AZ108*'DATA - Awards Matrices'!$B$34</f>
        <v>0</v>
      </c>
      <c r="BA113" s="816">
        <f>BA108*'DATA - Awards Matrices'!$C$34</f>
        <v>500</v>
      </c>
      <c r="BB113" s="816">
        <f>BB108*'DATA - Awards Matrices'!$D$34</f>
        <v>0</v>
      </c>
      <c r="BC113" s="816">
        <f>BC108*'DATA - Awards Matrices'!$E$34</f>
        <v>2500</v>
      </c>
      <c r="BD113" s="816">
        <f>BD108*'DATA - Awards Matrices'!$F$34</f>
        <v>0</v>
      </c>
      <c r="BE113" s="816">
        <f>BE108*'DATA - Awards Matrices'!$G$34</f>
        <v>0</v>
      </c>
      <c r="BF113" s="816">
        <f>BF108*'DATA - Awards Matrices'!$H$34</f>
        <v>0</v>
      </c>
      <c r="BG113" s="816">
        <f>BG108*'DATA - Awards Matrices'!$I$34</f>
        <v>0</v>
      </c>
      <c r="BH113" s="816">
        <f>BH108*'DATA - Awards Matrices'!$J$34</f>
        <v>0</v>
      </c>
      <c r="BI113" s="1041">
        <f>BI108*'DATA - Awards Matrices'!$K$34</f>
        <v>0</v>
      </c>
      <c r="BJ113" s="1057"/>
    </row>
    <row r="114" spans="1:62">
      <c r="A114" s="1488"/>
      <c r="B114" s="439" t="s">
        <v>55</v>
      </c>
      <c r="C114" s="425" t="s">
        <v>91</v>
      </c>
      <c r="D114" s="330">
        <f>D109*'DATA - Awards Matrices'!$B$35</f>
        <v>0</v>
      </c>
      <c r="E114" s="12">
        <f>E109*'DATA - Awards Matrices'!$C$35</f>
        <v>0</v>
      </c>
      <c r="F114" s="12">
        <f>F109*'DATA - Awards Matrices'!$D$35</f>
        <v>0</v>
      </c>
      <c r="G114" s="12">
        <f>G109*'DATA - Awards Matrices'!$E$35</f>
        <v>0</v>
      </c>
      <c r="H114" s="12">
        <f>H109*'DATA - Awards Matrices'!$F$35</f>
        <v>0</v>
      </c>
      <c r="I114" s="12">
        <f>I109*'DATA - Awards Matrices'!$G$35</f>
        <v>0</v>
      </c>
      <c r="J114" s="12">
        <f>J109*'DATA - Awards Matrices'!$H$35</f>
        <v>0</v>
      </c>
      <c r="K114" s="12">
        <f>K109*'DATA - Awards Matrices'!$I$35</f>
        <v>0</v>
      </c>
      <c r="L114" s="12">
        <f>L109*'DATA - Awards Matrices'!$J$35</f>
        <v>0</v>
      </c>
      <c r="M114" s="331">
        <f>M109*'DATA - Awards Matrices'!$K$35</f>
        <v>0</v>
      </c>
      <c r="N114" s="12"/>
      <c r="O114" s="12"/>
      <c r="P114" s="330">
        <f>P109*'DATA - Awards Matrices'!$B$35</f>
        <v>0</v>
      </c>
      <c r="Q114" s="12">
        <f>Q109*'DATA - Awards Matrices'!$C$35</f>
        <v>0</v>
      </c>
      <c r="R114" s="12">
        <f>R109*'DATA - Awards Matrices'!$D$35</f>
        <v>0</v>
      </c>
      <c r="S114" s="12">
        <f>S109*'DATA - Awards Matrices'!$E$35</f>
        <v>0</v>
      </c>
      <c r="T114" s="12">
        <f>T109*'DATA - Awards Matrices'!$F$35</f>
        <v>0</v>
      </c>
      <c r="U114" s="12">
        <f>U109*'DATA - Awards Matrices'!$G$35</f>
        <v>0</v>
      </c>
      <c r="V114" s="12">
        <f>V109*'DATA - Awards Matrices'!$H$35</f>
        <v>0</v>
      </c>
      <c r="W114" s="12">
        <f>W109*'DATA - Awards Matrices'!$I$35</f>
        <v>0</v>
      </c>
      <c r="X114" s="12">
        <f>X109*'DATA - Awards Matrices'!$J$35</f>
        <v>0</v>
      </c>
      <c r="Y114" s="331">
        <f>Y109*'DATA - Awards Matrices'!$K$35</f>
        <v>0</v>
      </c>
      <c r="Z114" s="12"/>
      <c r="AA114" s="12"/>
      <c r="AB114" s="330">
        <f>AB109*'DATA - Awards Matrices'!$B$35</f>
        <v>0</v>
      </c>
      <c r="AC114" s="12">
        <f>AC109*'DATA - Awards Matrices'!$C$35</f>
        <v>0</v>
      </c>
      <c r="AD114" s="12">
        <f>AD109*'DATA - Awards Matrices'!$D$35</f>
        <v>0</v>
      </c>
      <c r="AE114" s="12">
        <f>AE109*'DATA - Awards Matrices'!$E$35</f>
        <v>1500</v>
      </c>
      <c r="AF114" s="12">
        <f>AF109*'DATA - Awards Matrices'!$F$35</f>
        <v>0</v>
      </c>
      <c r="AG114" s="12">
        <f>AG109*'DATA - Awards Matrices'!$G$35</f>
        <v>0</v>
      </c>
      <c r="AH114" s="12">
        <f>AH109*'DATA - Awards Matrices'!$H$35</f>
        <v>0</v>
      </c>
      <c r="AI114" s="12">
        <f>AI109*'DATA - Awards Matrices'!$I$35</f>
        <v>0</v>
      </c>
      <c r="AJ114" s="12">
        <f>AJ109*'DATA - Awards Matrices'!$J$35</f>
        <v>0</v>
      </c>
      <c r="AK114" s="331">
        <f>AK109*'DATA - Awards Matrices'!$K$35</f>
        <v>0</v>
      </c>
      <c r="AL114" s="12"/>
      <c r="AM114" s="938"/>
      <c r="AN114" s="937">
        <f>AN109*'DATA - Awards Matrices'!$B$35</f>
        <v>0</v>
      </c>
      <c r="AO114" s="938">
        <f>AO109*'DATA - Awards Matrices'!$C$35</f>
        <v>0</v>
      </c>
      <c r="AP114" s="938">
        <f>AP109*'DATA - Awards Matrices'!$D$35</f>
        <v>0</v>
      </c>
      <c r="AQ114" s="938">
        <f>AQ109*'DATA - Awards Matrices'!$E$35</f>
        <v>500</v>
      </c>
      <c r="AR114" s="938">
        <f>AR109*'DATA - Awards Matrices'!$F$35</f>
        <v>0</v>
      </c>
      <c r="AS114" s="938">
        <f>AS109*'DATA - Awards Matrices'!$G$35</f>
        <v>0</v>
      </c>
      <c r="AT114" s="938">
        <f>AT109*'DATA - Awards Matrices'!$H$35</f>
        <v>0</v>
      </c>
      <c r="AU114" s="938">
        <f>AU109*'DATA - Awards Matrices'!$I$35</f>
        <v>0</v>
      </c>
      <c r="AV114" s="938">
        <f>AV109*'DATA - Awards Matrices'!$J$35</f>
        <v>0</v>
      </c>
      <c r="AW114" s="939">
        <f>AW109*'DATA - Awards Matrices'!$K$35</f>
        <v>0</v>
      </c>
      <c r="AX114" s="1062"/>
      <c r="AZ114" s="1040">
        <f>AZ109*'DATA - Awards Matrices'!$B$35</f>
        <v>0</v>
      </c>
      <c r="BA114" s="816">
        <f>BA109*'DATA - Awards Matrices'!$C$35</f>
        <v>0</v>
      </c>
      <c r="BB114" s="816">
        <f>BB109*'DATA - Awards Matrices'!$D$35</f>
        <v>0</v>
      </c>
      <c r="BC114" s="816">
        <f>BC109*'DATA - Awards Matrices'!$E$35</f>
        <v>500</v>
      </c>
      <c r="BD114" s="816">
        <f>BD109*'DATA - Awards Matrices'!$F$35</f>
        <v>0</v>
      </c>
      <c r="BE114" s="816">
        <f>BE109*'DATA - Awards Matrices'!$G$35</f>
        <v>0</v>
      </c>
      <c r="BF114" s="816">
        <f>BF109*'DATA - Awards Matrices'!$H$35</f>
        <v>0</v>
      </c>
      <c r="BG114" s="816">
        <f>BG109*'DATA - Awards Matrices'!$I$35</f>
        <v>0</v>
      </c>
      <c r="BH114" s="816">
        <f>BH109*'DATA - Awards Matrices'!$J$35</f>
        <v>0</v>
      </c>
      <c r="BI114" s="1041">
        <f>BI109*'DATA - Awards Matrices'!$K$35</f>
        <v>0</v>
      </c>
      <c r="BJ114" s="1057"/>
    </row>
    <row r="115" spans="1:62" ht="16" thickBot="1">
      <c r="A115" s="1489"/>
      <c r="B115" s="440" t="s">
        <v>55</v>
      </c>
      <c r="C115" s="426" t="s">
        <v>90</v>
      </c>
      <c r="D115" s="330">
        <f>D110*'DATA - Awards Matrices'!$B$36</f>
        <v>0</v>
      </c>
      <c r="E115" s="12">
        <f>E110*'DATA - Awards Matrices'!$C$36</f>
        <v>3000</v>
      </c>
      <c r="F115" s="12">
        <f>F110*'DATA - Awards Matrices'!$D$36</f>
        <v>0</v>
      </c>
      <c r="G115" s="12">
        <f>G110*'DATA - Awards Matrices'!$E$36</f>
        <v>7000</v>
      </c>
      <c r="H115" s="12">
        <f>H110*'DATA - Awards Matrices'!$F$36</f>
        <v>0</v>
      </c>
      <c r="I115" s="12">
        <f>I110*'DATA - Awards Matrices'!$G$36</f>
        <v>0</v>
      </c>
      <c r="J115" s="12">
        <f>J110*'DATA - Awards Matrices'!$H$36</f>
        <v>0</v>
      </c>
      <c r="K115" s="12">
        <f>K110*'DATA - Awards Matrices'!$I$36</f>
        <v>0</v>
      </c>
      <c r="L115" s="12">
        <f>L110*'DATA - Awards Matrices'!$J$36</f>
        <v>0</v>
      </c>
      <c r="M115" s="331">
        <f>M110*'DATA - Awards Matrices'!$K$36</f>
        <v>0</v>
      </c>
      <c r="N115" s="12"/>
      <c r="O115" s="12"/>
      <c r="P115" s="330">
        <f>P110*'DATA - Awards Matrices'!$B$36</f>
        <v>0</v>
      </c>
      <c r="Q115" s="12">
        <f>Q110*'DATA - Awards Matrices'!$C$36</f>
        <v>5000</v>
      </c>
      <c r="R115" s="12">
        <f>R110*'DATA - Awards Matrices'!$D$36</f>
        <v>0</v>
      </c>
      <c r="S115" s="12">
        <f>S110*'DATA - Awards Matrices'!$E$36</f>
        <v>6000</v>
      </c>
      <c r="T115" s="12">
        <f>T110*'DATA - Awards Matrices'!$F$36</f>
        <v>0</v>
      </c>
      <c r="U115" s="12">
        <f>U110*'DATA - Awards Matrices'!$G$36</f>
        <v>0</v>
      </c>
      <c r="V115" s="12">
        <f>V110*'DATA - Awards Matrices'!$H$36</f>
        <v>0</v>
      </c>
      <c r="W115" s="12">
        <f>W110*'DATA - Awards Matrices'!$I$36</f>
        <v>0</v>
      </c>
      <c r="X115" s="12">
        <f>X110*'DATA - Awards Matrices'!$J$36</f>
        <v>0</v>
      </c>
      <c r="Y115" s="331">
        <f>Y110*'DATA - Awards Matrices'!$K$36</f>
        <v>0</v>
      </c>
      <c r="Z115" s="12"/>
      <c r="AA115" s="12"/>
      <c r="AB115" s="330">
        <f>AB110*'DATA - Awards Matrices'!$B$36</f>
        <v>0</v>
      </c>
      <c r="AC115" s="12">
        <f>AC110*'DATA - Awards Matrices'!$C$36</f>
        <v>3500</v>
      </c>
      <c r="AD115" s="12">
        <f>AD110*'DATA - Awards Matrices'!$D$36</f>
        <v>0</v>
      </c>
      <c r="AE115" s="12">
        <f>AE110*'DATA - Awards Matrices'!$E$36</f>
        <v>14000</v>
      </c>
      <c r="AF115" s="12">
        <f>AF110*'DATA - Awards Matrices'!$F$36</f>
        <v>0</v>
      </c>
      <c r="AG115" s="12">
        <f>AG110*'DATA - Awards Matrices'!$G$36</f>
        <v>0</v>
      </c>
      <c r="AH115" s="12">
        <f>AH110*'DATA - Awards Matrices'!$H$36</f>
        <v>0</v>
      </c>
      <c r="AI115" s="12">
        <f>AI110*'DATA - Awards Matrices'!$I$36</f>
        <v>0</v>
      </c>
      <c r="AJ115" s="12">
        <f>AJ110*'DATA - Awards Matrices'!$J$36</f>
        <v>0</v>
      </c>
      <c r="AK115" s="331">
        <f>AK110*'DATA - Awards Matrices'!$K$36</f>
        <v>0</v>
      </c>
      <c r="AL115" s="12"/>
      <c r="AM115" s="938"/>
      <c r="AN115" s="937">
        <f>AN110*'DATA - Awards Matrices'!$B$36</f>
        <v>0</v>
      </c>
      <c r="AO115" s="938">
        <f>AO110*'DATA - Awards Matrices'!$C$36</f>
        <v>0</v>
      </c>
      <c r="AP115" s="938">
        <f>AP110*'DATA - Awards Matrices'!$D$36</f>
        <v>0</v>
      </c>
      <c r="AQ115" s="938">
        <f>AQ110*'DATA - Awards Matrices'!$E$36</f>
        <v>9000</v>
      </c>
      <c r="AR115" s="938">
        <f>AR110*'DATA - Awards Matrices'!$F$36</f>
        <v>0</v>
      </c>
      <c r="AS115" s="938">
        <f>AS110*'DATA - Awards Matrices'!$G$36</f>
        <v>0</v>
      </c>
      <c r="AT115" s="938">
        <f>AT110*'DATA - Awards Matrices'!$H$36</f>
        <v>0</v>
      </c>
      <c r="AU115" s="938">
        <f>AU110*'DATA - Awards Matrices'!$I$36</f>
        <v>0</v>
      </c>
      <c r="AV115" s="938">
        <f>AV110*'DATA - Awards Matrices'!$J$36</f>
        <v>0</v>
      </c>
      <c r="AW115" s="939">
        <f>AW110*'DATA - Awards Matrices'!$K$36</f>
        <v>0</v>
      </c>
      <c r="AX115" s="1062"/>
      <c r="AZ115" s="1040">
        <f>AZ110*'DATA - Awards Matrices'!$B$36</f>
        <v>0</v>
      </c>
      <c r="BA115" s="816">
        <f>BA110*'DATA - Awards Matrices'!$C$36</f>
        <v>2000</v>
      </c>
      <c r="BB115" s="816">
        <f>BB110*'DATA - Awards Matrices'!$D$36</f>
        <v>0</v>
      </c>
      <c r="BC115" s="816">
        <f>BC110*'DATA - Awards Matrices'!$E$36</f>
        <v>12500</v>
      </c>
      <c r="BD115" s="816">
        <f>BD110*'DATA - Awards Matrices'!$F$36</f>
        <v>0</v>
      </c>
      <c r="BE115" s="816">
        <f>BE110*'DATA - Awards Matrices'!$G$36</f>
        <v>0</v>
      </c>
      <c r="BF115" s="816">
        <f>BF110*'DATA - Awards Matrices'!$H$36</f>
        <v>0</v>
      </c>
      <c r="BG115" s="816">
        <f>BG110*'DATA - Awards Matrices'!$I$36</f>
        <v>0</v>
      </c>
      <c r="BH115" s="816">
        <f>BH110*'DATA - Awards Matrices'!$J$36</f>
        <v>0</v>
      </c>
      <c r="BI115" s="1041">
        <f>BI110*'DATA - Awards Matrices'!$K$36</f>
        <v>0</v>
      </c>
      <c r="BJ115" s="1057"/>
    </row>
    <row r="116" spans="1:62" ht="33" thickBot="1">
      <c r="A116" s="406" t="s">
        <v>272</v>
      </c>
      <c r="B116" s="413" t="str">
        <f>B110</f>
        <v>NMSU-CA</v>
      </c>
      <c r="C116" s="414"/>
      <c r="D116" s="334">
        <f t="shared" ref="D116:M116" si="105">SUM(D113:D115)</f>
        <v>0</v>
      </c>
      <c r="E116" s="335">
        <f t="shared" si="105"/>
        <v>3000</v>
      </c>
      <c r="F116" s="335">
        <f t="shared" si="105"/>
        <v>0</v>
      </c>
      <c r="G116" s="335">
        <f t="shared" si="105"/>
        <v>7000</v>
      </c>
      <c r="H116" s="335">
        <f t="shared" si="105"/>
        <v>0</v>
      </c>
      <c r="I116" s="335">
        <f t="shared" si="105"/>
        <v>0</v>
      </c>
      <c r="J116" s="335">
        <f t="shared" si="105"/>
        <v>0</v>
      </c>
      <c r="K116" s="335">
        <f t="shared" si="105"/>
        <v>0</v>
      </c>
      <c r="L116" s="335">
        <f t="shared" si="105"/>
        <v>0</v>
      </c>
      <c r="M116" s="336">
        <f t="shared" si="105"/>
        <v>0</v>
      </c>
      <c r="N116" s="415">
        <f>SUM(D116:M116)/'DATA - Awards Matrices'!$L$36</f>
        <v>4.6809174598221244</v>
      </c>
      <c r="O116" s="415"/>
      <c r="P116" s="334">
        <f t="shared" ref="P116:Y116" si="106">SUM(P113:P115)</f>
        <v>0</v>
      </c>
      <c r="Q116" s="335">
        <f t="shared" si="106"/>
        <v>6000</v>
      </c>
      <c r="R116" s="335">
        <f t="shared" si="106"/>
        <v>0</v>
      </c>
      <c r="S116" s="335">
        <f t="shared" si="106"/>
        <v>7500</v>
      </c>
      <c r="T116" s="335">
        <f t="shared" si="106"/>
        <v>0</v>
      </c>
      <c r="U116" s="335">
        <f t="shared" si="106"/>
        <v>0</v>
      </c>
      <c r="V116" s="335">
        <f t="shared" si="106"/>
        <v>0</v>
      </c>
      <c r="W116" s="335">
        <f t="shared" si="106"/>
        <v>0</v>
      </c>
      <c r="X116" s="335">
        <f t="shared" si="106"/>
        <v>0</v>
      </c>
      <c r="Y116" s="336">
        <f t="shared" si="106"/>
        <v>0</v>
      </c>
      <c r="Z116" s="415">
        <f>SUM(P116:Y116)/'DATA - Awards Matrices'!$L$36</f>
        <v>6.3192385707598682</v>
      </c>
      <c r="AA116" s="415"/>
      <c r="AB116" s="334">
        <f t="shared" ref="AB116:AK116" si="107">SUM(AB113:AB115)</f>
        <v>0</v>
      </c>
      <c r="AC116" s="335">
        <f t="shared" si="107"/>
        <v>3500</v>
      </c>
      <c r="AD116" s="335">
        <f t="shared" si="107"/>
        <v>0</v>
      </c>
      <c r="AE116" s="335">
        <f t="shared" si="107"/>
        <v>18500</v>
      </c>
      <c r="AF116" s="335">
        <f t="shared" si="107"/>
        <v>0</v>
      </c>
      <c r="AG116" s="335">
        <f t="shared" si="107"/>
        <v>0</v>
      </c>
      <c r="AH116" s="335">
        <f t="shared" si="107"/>
        <v>0</v>
      </c>
      <c r="AI116" s="335">
        <f t="shared" si="107"/>
        <v>0</v>
      </c>
      <c r="AJ116" s="335">
        <f t="shared" si="107"/>
        <v>0</v>
      </c>
      <c r="AK116" s="336">
        <f t="shared" si="107"/>
        <v>0</v>
      </c>
      <c r="AL116" s="415">
        <f>SUM(AB116:AK116)/'DATA - Awards Matrices'!$L$36</f>
        <v>10.298018411608675</v>
      </c>
      <c r="AM116" s="941"/>
      <c r="AN116" s="1020">
        <f t="shared" ref="AN116:AW116" si="108">SUM(AN113:AN115)</f>
        <v>0</v>
      </c>
      <c r="AO116" s="1021">
        <f t="shared" si="108"/>
        <v>500</v>
      </c>
      <c r="AP116" s="1021">
        <f t="shared" si="108"/>
        <v>0</v>
      </c>
      <c r="AQ116" s="1021">
        <f t="shared" si="108"/>
        <v>11500</v>
      </c>
      <c r="AR116" s="1021">
        <f t="shared" si="108"/>
        <v>0</v>
      </c>
      <c r="AS116" s="1021">
        <f t="shared" si="108"/>
        <v>0</v>
      </c>
      <c r="AT116" s="1021">
        <f t="shared" si="108"/>
        <v>0</v>
      </c>
      <c r="AU116" s="1021">
        <f t="shared" si="108"/>
        <v>0</v>
      </c>
      <c r="AV116" s="1021">
        <f t="shared" si="108"/>
        <v>0</v>
      </c>
      <c r="AW116" s="1022">
        <f t="shared" si="108"/>
        <v>0</v>
      </c>
      <c r="AX116" s="1063">
        <f>SUM(AN116:AW116)/'DATA - Awards Matrices'!$L$36</f>
        <v>5.6171009517865498</v>
      </c>
      <c r="AZ116" s="1045">
        <f t="shared" ref="AZ116:BI116" si="109">SUM(AZ113:AZ115)</f>
        <v>0</v>
      </c>
      <c r="BA116" s="1046">
        <f t="shared" si="109"/>
        <v>2500</v>
      </c>
      <c r="BB116" s="1046">
        <f t="shared" si="109"/>
        <v>0</v>
      </c>
      <c r="BC116" s="1046">
        <f t="shared" si="109"/>
        <v>15500</v>
      </c>
      <c r="BD116" s="1046">
        <f t="shared" si="109"/>
        <v>0</v>
      </c>
      <c r="BE116" s="1046">
        <f t="shared" si="109"/>
        <v>0</v>
      </c>
      <c r="BF116" s="1046">
        <f t="shared" si="109"/>
        <v>0</v>
      </c>
      <c r="BG116" s="1046">
        <f t="shared" si="109"/>
        <v>0</v>
      </c>
      <c r="BH116" s="1046">
        <f t="shared" si="109"/>
        <v>0</v>
      </c>
      <c r="BI116" s="1047">
        <f t="shared" si="109"/>
        <v>0</v>
      </c>
      <c r="BJ116" s="1058">
        <f>SUM(AZ116:BI116)/'DATA - Awards Matrices'!$L$36</f>
        <v>8.4256514276798242</v>
      </c>
    </row>
    <row r="117" spans="1:62" ht="44.25" customHeight="1" thickBot="1">
      <c r="A117" s="428"/>
      <c r="B117" s="429"/>
      <c r="C117" s="430"/>
      <c r="D117" s="431"/>
      <c r="E117" s="432"/>
      <c r="F117" s="432"/>
      <c r="G117" s="432"/>
      <c r="H117" s="432"/>
      <c r="I117" s="432"/>
      <c r="J117" s="432"/>
      <c r="K117" s="432"/>
      <c r="L117" s="432"/>
      <c r="M117" s="433"/>
      <c r="N117" s="434"/>
      <c r="O117" s="434"/>
      <c r="P117" s="431"/>
      <c r="Q117" s="432"/>
      <c r="R117" s="432"/>
      <c r="S117" s="432"/>
      <c r="T117" s="432"/>
      <c r="U117" s="432"/>
      <c r="V117" s="432"/>
      <c r="W117" s="432"/>
      <c r="X117" s="432"/>
      <c r="Y117" s="433"/>
      <c r="Z117" s="434"/>
      <c r="AA117" s="434"/>
      <c r="AB117" s="431"/>
      <c r="AC117" s="432"/>
      <c r="AD117" s="432"/>
      <c r="AE117" s="432"/>
      <c r="AF117" s="432"/>
      <c r="AG117" s="432"/>
      <c r="AH117" s="432"/>
      <c r="AI117" s="432"/>
      <c r="AJ117" s="432"/>
      <c r="AK117" s="433"/>
      <c r="AL117" s="434"/>
      <c r="AM117" s="1026"/>
      <c r="AN117" s="1023"/>
      <c r="AO117" s="1024"/>
      <c r="AP117" s="1024"/>
      <c r="AQ117" s="1024"/>
      <c r="AR117" s="1024"/>
      <c r="AS117" s="1024"/>
      <c r="AT117" s="1024"/>
      <c r="AU117" s="1024"/>
      <c r="AV117" s="1024"/>
      <c r="AW117" s="1025"/>
      <c r="AX117" s="1064"/>
      <c r="AZ117" s="1049"/>
      <c r="BA117" s="1050"/>
      <c r="BB117" s="1050"/>
      <c r="BC117" s="1050"/>
      <c r="BD117" s="1050"/>
      <c r="BE117" s="1050"/>
      <c r="BF117" s="1050"/>
      <c r="BG117" s="1050"/>
      <c r="BH117" s="1050"/>
      <c r="BI117" s="1051"/>
      <c r="BJ117" s="1059"/>
    </row>
    <row r="118" spans="1:62" ht="15" customHeight="1">
      <c r="A118" s="1487" t="s">
        <v>270</v>
      </c>
      <c r="B118" s="274" t="str">
        <f>'RAW DATA-Awards'!B40</f>
        <v>NMSU-DA</v>
      </c>
      <c r="C118" s="329" t="str">
        <f>'RAW DATA-Awards'!C40</f>
        <v>1</v>
      </c>
      <c r="D118" s="407">
        <f>'RAW DATA-STEMH'!D40</f>
        <v>12</v>
      </c>
      <c r="E118" s="408">
        <f>'RAW DATA-STEMH'!E40</f>
        <v>36</v>
      </c>
      <c r="F118" s="408">
        <f>'RAW DATA-STEMH'!F40</f>
        <v>0</v>
      </c>
      <c r="G118" s="408">
        <f>'RAW DATA-STEMH'!G40</f>
        <v>58</v>
      </c>
      <c r="H118" s="408">
        <f>'RAW DATA-STEMH'!H40</f>
        <v>0</v>
      </c>
      <c r="I118" s="408">
        <f>'RAW DATA-STEMH'!I40</f>
        <v>0</v>
      </c>
      <c r="J118" s="408">
        <f>'RAW DATA-STEMH'!J40</f>
        <v>0</v>
      </c>
      <c r="K118" s="408">
        <f>'RAW DATA-STEMH'!K40</f>
        <v>0</v>
      </c>
      <c r="L118" s="408">
        <f>'RAW DATA-STEMH'!L40</f>
        <v>0</v>
      </c>
      <c r="M118" s="409">
        <f>'RAW DATA-STEMH'!M40</f>
        <v>0</v>
      </c>
      <c r="N118" s="408"/>
      <c r="O118" s="408"/>
      <c r="P118" s="407">
        <f>'RAW DATA-STEMH'!N40</f>
        <v>8</v>
      </c>
      <c r="Q118" s="408">
        <f>'RAW DATA-STEMH'!O40</f>
        <v>42</v>
      </c>
      <c r="R118" s="408">
        <f>'RAW DATA-STEMH'!P40</f>
        <v>0</v>
      </c>
      <c r="S118" s="408">
        <f>'RAW DATA-STEMH'!Q40</f>
        <v>41</v>
      </c>
      <c r="T118" s="408">
        <f>'RAW DATA-STEMH'!R40</f>
        <v>0</v>
      </c>
      <c r="U118" s="408">
        <f>'RAW DATA-STEMH'!S40</f>
        <v>0</v>
      </c>
      <c r="V118" s="408">
        <f>'RAW DATA-STEMH'!T40</f>
        <v>0</v>
      </c>
      <c r="W118" s="408">
        <f>'RAW DATA-STEMH'!U40</f>
        <v>0</v>
      </c>
      <c r="X118" s="408">
        <f>'RAW DATA-STEMH'!V40</f>
        <v>0</v>
      </c>
      <c r="Y118" s="409">
        <f>'RAW DATA-STEMH'!W40</f>
        <v>0</v>
      </c>
      <c r="Z118" s="408"/>
      <c r="AA118" s="408"/>
      <c r="AB118" s="407">
        <f>'RAW DATA-STEMH'!X40</f>
        <v>11</v>
      </c>
      <c r="AC118" s="408">
        <f>'RAW DATA-STEMH'!Y40</f>
        <v>28</v>
      </c>
      <c r="AD118" s="408">
        <f>'RAW DATA-STEMH'!Z40</f>
        <v>0</v>
      </c>
      <c r="AE118" s="408">
        <f>'RAW DATA-STEMH'!AA40</f>
        <v>63</v>
      </c>
      <c r="AF118" s="408">
        <f>'RAW DATA-STEMH'!AB40</f>
        <v>0</v>
      </c>
      <c r="AG118" s="408">
        <f>'RAW DATA-STEMH'!AC40</f>
        <v>0</v>
      </c>
      <c r="AH118" s="408">
        <f>'RAW DATA-STEMH'!AD40</f>
        <v>0</v>
      </c>
      <c r="AI118" s="408">
        <f>'RAW DATA-STEMH'!AE40</f>
        <v>0</v>
      </c>
      <c r="AJ118" s="408">
        <f>'RAW DATA-STEMH'!AF40</f>
        <v>0</v>
      </c>
      <c r="AK118" s="409">
        <f>'RAW DATA-STEMH'!AG40</f>
        <v>0</v>
      </c>
      <c r="AL118" s="408"/>
      <c r="AM118" s="944"/>
      <c r="AN118" s="943">
        <f>'RAW DATA-STEMH'!AH40</f>
        <v>16</v>
      </c>
      <c r="AO118" s="944">
        <f>'RAW DATA-STEMH'!AI40</f>
        <v>69</v>
      </c>
      <c r="AP118" s="944">
        <f>'RAW DATA-STEMH'!AJ40</f>
        <v>0</v>
      </c>
      <c r="AQ118" s="944">
        <f>'RAW DATA-STEMH'!AK40</f>
        <v>40</v>
      </c>
      <c r="AR118" s="944">
        <f>'RAW DATA-STEMH'!AL40</f>
        <v>0</v>
      </c>
      <c r="AS118" s="944">
        <f>'RAW DATA-STEMH'!AM40</f>
        <v>0</v>
      </c>
      <c r="AT118" s="944">
        <f>'RAW DATA-STEMH'!AN40</f>
        <v>0</v>
      </c>
      <c r="AU118" s="944">
        <f>'RAW DATA-STEMH'!AO40</f>
        <v>0</v>
      </c>
      <c r="AV118" s="944">
        <f>'RAW DATA-STEMH'!AP40</f>
        <v>0</v>
      </c>
      <c r="AW118" s="945">
        <f>'RAW DATA-STEMH'!AQ40</f>
        <v>0</v>
      </c>
      <c r="AX118" s="1061"/>
      <c r="AZ118" s="1037">
        <f>'RAW DATA-STEMH'!AR40</f>
        <v>17</v>
      </c>
      <c r="BA118" s="1038">
        <f>'RAW DATA-STEMH'!AS40</f>
        <v>26</v>
      </c>
      <c r="BB118" s="1038">
        <f>'RAW DATA-STEMH'!AT40</f>
        <v>0</v>
      </c>
      <c r="BC118" s="1038">
        <f>'RAW DATA-STEMH'!AU40</f>
        <v>44</v>
      </c>
      <c r="BD118" s="1038">
        <f>'RAW DATA-STEMH'!AV40</f>
        <v>0</v>
      </c>
      <c r="BE118" s="1038">
        <f>'RAW DATA-STEMH'!AW40</f>
        <v>0</v>
      </c>
      <c r="BF118" s="1038">
        <f>'RAW DATA-STEMH'!AX40</f>
        <v>0</v>
      </c>
      <c r="BG118" s="1038">
        <f>'RAW DATA-STEMH'!AY40</f>
        <v>0</v>
      </c>
      <c r="BH118" s="1038">
        <f>'RAW DATA-STEMH'!AZ40</f>
        <v>0</v>
      </c>
      <c r="BI118" s="1039">
        <f>'RAW DATA-STEMH'!BA40</f>
        <v>0</v>
      </c>
      <c r="BJ118" s="1056"/>
    </row>
    <row r="119" spans="1:62">
      <c r="A119" s="1488"/>
      <c r="B119" s="410" t="str">
        <f>'RAW DATA-Awards'!B41</f>
        <v>NMSU-DA</v>
      </c>
      <c r="C119" s="411" t="str">
        <f>'RAW DATA-Awards'!C41</f>
        <v>2</v>
      </c>
      <c r="D119" s="330">
        <f>'RAW DATA-STEMH'!D41</f>
        <v>0</v>
      </c>
      <c r="E119" s="12">
        <f>'RAW DATA-STEMH'!E41</f>
        <v>11</v>
      </c>
      <c r="F119" s="12">
        <f>'RAW DATA-STEMH'!F41</f>
        <v>0</v>
      </c>
      <c r="G119" s="12">
        <f>'RAW DATA-STEMH'!G41</f>
        <v>31</v>
      </c>
      <c r="H119" s="12">
        <f>'RAW DATA-STEMH'!H41</f>
        <v>0</v>
      </c>
      <c r="I119" s="12">
        <f>'RAW DATA-STEMH'!I41</f>
        <v>0</v>
      </c>
      <c r="J119" s="12">
        <f>'RAW DATA-STEMH'!J41</f>
        <v>0</v>
      </c>
      <c r="K119" s="12">
        <f>'RAW DATA-STEMH'!K41</f>
        <v>0</v>
      </c>
      <c r="L119" s="12">
        <f>'RAW DATA-STEMH'!L41</f>
        <v>0</v>
      </c>
      <c r="M119" s="331">
        <f>'RAW DATA-STEMH'!M41</f>
        <v>0</v>
      </c>
      <c r="N119" s="12"/>
      <c r="O119" s="12"/>
      <c r="P119" s="330">
        <f>'RAW DATA-STEMH'!N41</f>
        <v>0</v>
      </c>
      <c r="Q119" s="12">
        <f>'RAW DATA-STEMH'!O41</f>
        <v>9</v>
      </c>
      <c r="R119" s="12">
        <f>'RAW DATA-STEMH'!P41</f>
        <v>0</v>
      </c>
      <c r="S119" s="12">
        <f>'RAW DATA-STEMH'!Q41</f>
        <v>27</v>
      </c>
      <c r="T119" s="12">
        <f>'RAW DATA-STEMH'!R41</f>
        <v>0</v>
      </c>
      <c r="U119" s="12">
        <f>'RAW DATA-STEMH'!S41</f>
        <v>0</v>
      </c>
      <c r="V119" s="12">
        <f>'RAW DATA-STEMH'!T41</f>
        <v>0</v>
      </c>
      <c r="W119" s="12">
        <f>'RAW DATA-STEMH'!U41</f>
        <v>0</v>
      </c>
      <c r="X119" s="12">
        <f>'RAW DATA-STEMH'!V41</f>
        <v>0</v>
      </c>
      <c r="Y119" s="331">
        <f>'RAW DATA-STEMH'!W41</f>
        <v>0</v>
      </c>
      <c r="Z119" s="12"/>
      <c r="AA119" s="12"/>
      <c r="AB119" s="330">
        <f>'RAW DATA-STEMH'!X41</f>
        <v>0</v>
      </c>
      <c r="AC119" s="12">
        <f>'RAW DATA-STEMH'!Y41</f>
        <v>10</v>
      </c>
      <c r="AD119" s="12">
        <f>'RAW DATA-STEMH'!Z41</f>
        <v>0</v>
      </c>
      <c r="AE119" s="12">
        <f>'RAW DATA-STEMH'!AA41</f>
        <v>29</v>
      </c>
      <c r="AF119" s="12">
        <f>'RAW DATA-STEMH'!AB41</f>
        <v>0</v>
      </c>
      <c r="AG119" s="12">
        <f>'RAW DATA-STEMH'!AC41</f>
        <v>0</v>
      </c>
      <c r="AH119" s="12">
        <f>'RAW DATA-STEMH'!AD41</f>
        <v>0</v>
      </c>
      <c r="AI119" s="12">
        <f>'RAW DATA-STEMH'!AE41</f>
        <v>0</v>
      </c>
      <c r="AJ119" s="12">
        <f>'RAW DATA-STEMH'!AF41</f>
        <v>0</v>
      </c>
      <c r="AK119" s="331">
        <f>'RAW DATA-STEMH'!AG41</f>
        <v>0</v>
      </c>
      <c r="AL119" s="12"/>
      <c r="AM119" s="938"/>
      <c r="AN119" s="937">
        <f>'RAW DATA-STEMH'!AH41</f>
        <v>0</v>
      </c>
      <c r="AO119" s="938">
        <f>'RAW DATA-STEMH'!AI41</f>
        <v>23</v>
      </c>
      <c r="AP119" s="938">
        <f>'RAW DATA-STEMH'!AJ41</f>
        <v>0</v>
      </c>
      <c r="AQ119" s="938">
        <f>'RAW DATA-STEMH'!AK41</f>
        <v>31</v>
      </c>
      <c r="AR119" s="938">
        <f>'RAW DATA-STEMH'!AL41</f>
        <v>0</v>
      </c>
      <c r="AS119" s="938">
        <f>'RAW DATA-STEMH'!AM41</f>
        <v>0</v>
      </c>
      <c r="AT119" s="938">
        <f>'RAW DATA-STEMH'!AN41</f>
        <v>0</v>
      </c>
      <c r="AU119" s="938">
        <f>'RAW DATA-STEMH'!AO41</f>
        <v>0</v>
      </c>
      <c r="AV119" s="938">
        <f>'RAW DATA-STEMH'!AP41</f>
        <v>0</v>
      </c>
      <c r="AW119" s="939">
        <f>'RAW DATA-STEMH'!AQ41</f>
        <v>0</v>
      </c>
      <c r="AX119" s="1062"/>
      <c r="AZ119" s="1040">
        <f>'RAW DATA-STEMH'!AR41</f>
        <v>0</v>
      </c>
      <c r="BA119" s="816">
        <f>'RAW DATA-STEMH'!AS41</f>
        <v>17</v>
      </c>
      <c r="BB119" s="816">
        <f>'RAW DATA-STEMH'!AT41</f>
        <v>0</v>
      </c>
      <c r="BC119" s="816">
        <f>'RAW DATA-STEMH'!AU41</f>
        <v>24</v>
      </c>
      <c r="BD119" s="816">
        <f>'RAW DATA-STEMH'!AV41</f>
        <v>0</v>
      </c>
      <c r="BE119" s="816">
        <f>'RAW DATA-STEMH'!AW41</f>
        <v>0</v>
      </c>
      <c r="BF119" s="816">
        <f>'RAW DATA-STEMH'!AX41</f>
        <v>0</v>
      </c>
      <c r="BG119" s="816">
        <f>'RAW DATA-STEMH'!AY41</f>
        <v>0</v>
      </c>
      <c r="BH119" s="816">
        <f>'RAW DATA-STEMH'!AZ41</f>
        <v>0</v>
      </c>
      <c r="BI119" s="1041">
        <f>'RAW DATA-STEMH'!BA41</f>
        <v>0</v>
      </c>
      <c r="BJ119" s="1057"/>
    </row>
    <row r="120" spans="1:62" ht="16" thickBot="1">
      <c r="A120" s="1488"/>
      <c r="B120" s="410" t="str">
        <f>'RAW DATA-Awards'!B42</f>
        <v>NMSU-DA</v>
      </c>
      <c r="C120" s="411" t="str">
        <f>'RAW DATA-Awards'!C42</f>
        <v>3</v>
      </c>
      <c r="D120" s="330">
        <f>'RAW DATA-STEMH'!D42</f>
        <v>14</v>
      </c>
      <c r="E120" s="12">
        <f>'RAW DATA-STEMH'!E42</f>
        <v>119</v>
      </c>
      <c r="F120" s="12">
        <f>'RAW DATA-STEMH'!F42</f>
        <v>0</v>
      </c>
      <c r="G120" s="12">
        <f>'RAW DATA-STEMH'!G42</f>
        <v>86</v>
      </c>
      <c r="H120" s="12">
        <f>'RAW DATA-STEMH'!H42</f>
        <v>0</v>
      </c>
      <c r="I120" s="12">
        <f>'RAW DATA-STEMH'!I42</f>
        <v>0</v>
      </c>
      <c r="J120" s="12">
        <f>'RAW DATA-STEMH'!J42</f>
        <v>0</v>
      </c>
      <c r="K120" s="12">
        <f>'RAW DATA-STEMH'!K42</f>
        <v>0</v>
      </c>
      <c r="L120" s="12">
        <f>'RAW DATA-STEMH'!L42</f>
        <v>0</v>
      </c>
      <c r="M120" s="331">
        <f>'RAW DATA-STEMH'!M42</f>
        <v>0</v>
      </c>
      <c r="N120" s="12"/>
      <c r="O120" s="12"/>
      <c r="P120" s="330">
        <f>'RAW DATA-STEMH'!N42</f>
        <v>12</v>
      </c>
      <c r="Q120" s="12">
        <f>'RAW DATA-STEMH'!O42</f>
        <v>111</v>
      </c>
      <c r="R120" s="12">
        <f>'RAW DATA-STEMH'!P42</f>
        <v>0</v>
      </c>
      <c r="S120" s="12">
        <f>'RAW DATA-STEMH'!Q42</f>
        <v>109</v>
      </c>
      <c r="T120" s="12">
        <f>'RAW DATA-STEMH'!R42</f>
        <v>0</v>
      </c>
      <c r="U120" s="12">
        <f>'RAW DATA-STEMH'!S42</f>
        <v>0</v>
      </c>
      <c r="V120" s="12">
        <f>'RAW DATA-STEMH'!T42</f>
        <v>0</v>
      </c>
      <c r="W120" s="12">
        <f>'RAW DATA-STEMH'!U42</f>
        <v>0</v>
      </c>
      <c r="X120" s="12">
        <f>'RAW DATA-STEMH'!V42</f>
        <v>0</v>
      </c>
      <c r="Y120" s="331">
        <f>'RAW DATA-STEMH'!W42</f>
        <v>0</v>
      </c>
      <c r="Z120" s="12"/>
      <c r="AA120" s="12"/>
      <c r="AB120" s="330">
        <f>'RAW DATA-STEMH'!X42</f>
        <v>1</v>
      </c>
      <c r="AC120" s="12">
        <f>'RAW DATA-STEMH'!Y42</f>
        <v>107</v>
      </c>
      <c r="AD120" s="12">
        <f>'RAW DATA-STEMH'!Z42</f>
        <v>0</v>
      </c>
      <c r="AE120" s="12">
        <f>'RAW DATA-STEMH'!AA42</f>
        <v>90</v>
      </c>
      <c r="AF120" s="12">
        <f>'RAW DATA-STEMH'!AB42</f>
        <v>0</v>
      </c>
      <c r="AG120" s="12">
        <f>'RAW DATA-STEMH'!AC42</f>
        <v>0</v>
      </c>
      <c r="AH120" s="12">
        <f>'RAW DATA-STEMH'!AD42</f>
        <v>0</v>
      </c>
      <c r="AI120" s="12">
        <f>'RAW DATA-STEMH'!AE42</f>
        <v>0</v>
      </c>
      <c r="AJ120" s="12">
        <f>'RAW DATA-STEMH'!AF42</f>
        <v>0</v>
      </c>
      <c r="AK120" s="331">
        <f>'RAW DATA-STEMH'!AG42</f>
        <v>0</v>
      </c>
      <c r="AL120" s="12"/>
      <c r="AM120" s="938"/>
      <c r="AN120" s="937">
        <f>'RAW DATA-STEMH'!AH42</f>
        <v>14</v>
      </c>
      <c r="AO120" s="938">
        <f>'RAW DATA-STEMH'!AI42</f>
        <v>123</v>
      </c>
      <c r="AP120" s="938">
        <f>'RAW DATA-STEMH'!AJ42</f>
        <v>0</v>
      </c>
      <c r="AQ120" s="938">
        <f>'RAW DATA-STEMH'!AK42</f>
        <v>102</v>
      </c>
      <c r="AR120" s="938">
        <f>'RAW DATA-STEMH'!AL42</f>
        <v>0</v>
      </c>
      <c r="AS120" s="938">
        <f>'RAW DATA-STEMH'!AM42</f>
        <v>0</v>
      </c>
      <c r="AT120" s="938">
        <f>'RAW DATA-STEMH'!AN42</f>
        <v>0</v>
      </c>
      <c r="AU120" s="938">
        <f>'RAW DATA-STEMH'!AO42</f>
        <v>0</v>
      </c>
      <c r="AV120" s="938">
        <f>'RAW DATA-STEMH'!AP42</f>
        <v>0</v>
      </c>
      <c r="AW120" s="939">
        <f>'RAW DATA-STEMH'!AQ42</f>
        <v>0</v>
      </c>
      <c r="AX120" s="1062"/>
      <c r="AZ120" s="1040">
        <f>'RAW DATA-STEMH'!AR42</f>
        <v>14</v>
      </c>
      <c r="BA120" s="816">
        <f>'RAW DATA-STEMH'!AS42</f>
        <v>132</v>
      </c>
      <c r="BB120" s="816">
        <f>'RAW DATA-STEMH'!AT42</f>
        <v>0</v>
      </c>
      <c r="BC120" s="816">
        <f>'RAW DATA-STEMH'!AU42</f>
        <v>109</v>
      </c>
      <c r="BD120" s="816">
        <f>'RAW DATA-STEMH'!AV42</f>
        <v>0</v>
      </c>
      <c r="BE120" s="816">
        <f>'RAW DATA-STEMH'!AW42</f>
        <v>0</v>
      </c>
      <c r="BF120" s="816">
        <f>'RAW DATA-STEMH'!AX42</f>
        <v>0</v>
      </c>
      <c r="BG120" s="816">
        <f>'RAW DATA-STEMH'!AY42</f>
        <v>0</v>
      </c>
      <c r="BH120" s="816">
        <f>'RAW DATA-STEMH'!AZ42</f>
        <v>0</v>
      </c>
      <c r="BI120" s="1041">
        <f>'RAW DATA-STEMH'!BA42</f>
        <v>0</v>
      </c>
      <c r="BJ120" s="1057"/>
    </row>
    <row r="121" spans="1:62">
      <c r="A121" s="456"/>
      <c r="B121" s="274"/>
      <c r="C121" s="424"/>
      <c r="D121" s="11">
        <f t="shared" ref="D121:M121" si="110">SUM(D118:D120)</f>
        <v>26</v>
      </c>
      <c r="E121" s="11">
        <f t="shared" si="110"/>
        <v>166</v>
      </c>
      <c r="F121" s="11">
        <f t="shared" si="110"/>
        <v>0</v>
      </c>
      <c r="G121" s="11">
        <f t="shared" si="110"/>
        <v>175</v>
      </c>
      <c r="H121" s="11">
        <f t="shared" si="110"/>
        <v>0</v>
      </c>
      <c r="I121" s="11">
        <f t="shared" si="110"/>
        <v>0</v>
      </c>
      <c r="J121" s="11">
        <f t="shared" si="110"/>
        <v>0</v>
      </c>
      <c r="K121" s="11">
        <f t="shared" si="110"/>
        <v>0</v>
      </c>
      <c r="L121" s="11">
        <f t="shared" si="110"/>
        <v>0</v>
      </c>
      <c r="M121" s="333">
        <f t="shared" si="110"/>
        <v>0</v>
      </c>
      <c r="N121" s="12"/>
      <c r="O121" s="12"/>
      <c r="P121" s="332">
        <f t="shared" ref="P121:Y121" si="111">SUM(P118:P120)</f>
        <v>20</v>
      </c>
      <c r="Q121" s="11">
        <f t="shared" si="111"/>
        <v>162</v>
      </c>
      <c r="R121" s="11">
        <f t="shared" si="111"/>
        <v>0</v>
      </c>
      <c r="S121" s="11">
        <f t="shared" si="111"/>
        <v>177</v>
      </c>
      <c r="T121" s="11">
        <f t="shared" si="111"/>
        <v>0</v>
      </c>
      <c r="U121" s="11">
        <f t="shared" si="111"/>
        <v>0</v>
      </c>
      <c r="V121" s="11">
        <f t="shared" si="111"/>
        <v>0</v>
      </c>
      <c r="W121" s="11">
        <f t="shared" si="111"/>
        <v>0</v>
      </c>
      <c r="X121" s="11">
        <f t="shared" si="111"/>
        <v>0</v>
      </c>
      <c r="Y121" s="333">
        <f t="shared" si="111"/>
        <v>0</v>
      </c>
      <c r="Z121" s="12"/>
      <c r="AA121" s="12"/>
      <c r="AB121" s="332">
        <f t="shared" ref="AB121:AK121" si="112">SUM(AB118:AB120)</f>
        <v>12</v>
      </c>
      <c r="AC121" s="11">
        <f t="shared" si="112"/>
        <v>145</v>
      </c>
      <c r="AD121" s="11">
        <f t="shared" si="112"/>
        <v>0</v>
      </c>
      <c r="AE121" s="11">
        <f t="shared" si="112"/>
        <v>182</v>
      </c>
      <c r="AF121" s="11">
        <f t="shared" si="112"/>
        <v>0</v>
      </c>
      <c r="AG121" s="11">
        <f t="shared" si="112"/>
        <v>0</v>
      </c>
      <c r="AH121" s="11">
        <f t="shared" si="112"/>
        <v>0</v>
      </c>
      <c r="AI121" s="11">
        <f t="shared" si="112"/>
        <v>0</v>
      </c>
      <c r="AJ121" s="11">
        <f t="shared" si="112"/>
        <v>0</v>
      </c>
      <c r="AK121" s="333">
        <f t="shared" si="112"/>
        <v>0</v>
      </c>
      <c r="AL121" s="12"/>
      <c r="AM121" s="938"/>
      <c r="AN121" s="1017">
        <f t="shared" ref="AN121:AW121" si="113">SUM(AN118:AN120)</f>
        <v>30</v>
      </c>
      <c r="AO121" s="1018">
        <f t="shared" si="113"/>
        <v>215</v>
      </c>
      <c r="AP121" s="1018">
        <f t="shared" si="113"/>
        <v>0</v>
      </c>
      <c r="AQ121" s="1018">
        <f t="shared" si="113"/>
        <v>173</v>
      </c>
      <c r="AR121" s="1018">
        <f t="shared" si="113"/>
        <v>0</v>
      </c>
      <c r="AS121" s="1018">
        <f t="shared" si="113"/>
        <v>0</v>
      </c>
      <c r="AT121" s="1018">
        <f t="shared" si="113"/>
        <v>0</v>
      </c>
      <c r="AU121" s="1018">
        <f t="shared" si="113"/>
        <v>0</v>
      </c>
      <c r="AV121" s="1018">
        <f t="shared" si="113"/>
        <v>0</v>
      </c>
      <c r="AW121" s="1019">
        <f t="shared" si="113"/>
        <v>0</v>
      </c>
      <c r="AX121" s="1062"/>
      <c r="AZ121" s="1042">
        <f t="shared" ref="AZ121:BI121" si="114">SUM(AZ118:AZ120)</f>
        <v>31</v>
      </c>
      <c r="BA121" s="1043">
        <f t="shared" si="114"/>
        <v>175</v>
      </c>
      <c r="BB121" s="1043">
        <f t="shared" si="114"/>
        <v>0</v>
      </c>
      <c r="BC121" s="1043">
        <f t="shared" si="114"/>
        <v>177</v>
      </c>
      <c r="BD121" s="1043">
        <f t="shared" si="114"/>
        <v>0</v>
      </c>
      <c r="BE121" s="1043">
        <f t="shared" si="114"/>
        <v>0</v>
      </c>
      <c r="BF121" s="1043">
        <f t="shared" si="114"/>
        <v>0</v>
      </c>
      <c r="BG121" s="1043">
        <f t="shared" si="114"/>
        <v>0</v>
      </c>
      <c r="BH121" s="1043">
        <f t="shared" si="114"/>
        <v>0</v>
      </c>
      <c r="BI121" s="1044">
        <f t="shared" si="114"/>
        <v>0</v>
      </c>
      <c r="BJ121" s="1057"/>
    </row>
    <row r="122" spans="1:62" ht="16" thickBot="1">
      <c r="A122" s="457"/>
      <c r="B122" s="413"/>
      <c r="C122" s="426"/>
      <c r="D122" s="12"/>
      <c r="E122" s="12"/>
      <c r="F122" s="12"/>
      <c r="G122" s="12"/>
      <c r="H122" s="12"/>
      <c r="I122" s="12"/>
      <c r="J122" s="12"/>
      <c r="K122" s="12"/>
      <c r="L122" s="12"/>
      <c r="M122" s="331"/>
      <c r="N122" s="12"/>
      <c r="O122" s="12"/>
      <c r="P122" s="330"/>
      <c r="Q122" s="12"/>
      <c r="R122" s="12"/>
      <c r="S122" s="12"/>
      <c r="T122" s="12"/>
      <c r="U122" s="12"/>
      <c r="V122" s="12"/>
      <c r="W122" s="12"/>
      <c r="X122" s="12"/>
      <c r="Y122" s="331"/>
      <c r="Z122" s="12"/>
      <c r="AA122" s="12"/>
      <c r="AB122" s="330"/>
      <c r="AC122" s="12"/>
      <c r="AD122" s="12"/>
      <c r="AE122" s="12"/>
      <c r="AF122" s="12"/>
      <c r="AG122" s="12"/>
      <c r="AH122" s="12"/>
      <c r="AI122" s="12"/>
      <c r="AJ122" s="12"/>
      <c r="AK122" s="331"/>
      <c r="AL122" s="12"/>
      <c r="AM122" s="938"/>
      <c r="AN122" s="937"/>
      <c r="AO122" s="938"/>
      <c r="AP122" s="938"/>
      <c r="AQ122" s="938"/>
      <c r="AR122" s="938"/>
      <c r="AS122" s="938"/>
      <c r="AT122" s="938"/>
      <c r="AU122" s="938"/>
      <c r="AV122" s="938"/>
      <c r="AW122" s="939"/>
      <c r="AX122" s="1062"/>
      <c r="AZ122" s="1040"/>
      <c r="BA122" s="816"/>
      <c r="BB122" s="816"/>
      <c r="BC122" s="816"/>
      <c r="BD122" s="816"/>
      <c r="BE122" s="816"/>
      <c r="BF122" s="816"/>
      <c r="BG122" s="816"/>
      <c r="BH122" s="816"/>
      <c r="BI122" s="1041"/>
      <c r="BJ122" s="1057"/>
    </row>
    <row r="123" spans="1:62" ht="15" customHeight="1">
      <c r="A123" s="1488" t="s">
        <v>271</v>
      </c>
      <c r="B123" s="438" t="s">
        <v>55</v>
      </c>
      <c r="C123" s="424" t="s">
        <v>92</v>
      </c>
      <c r="D123" s="330">
        <f>D118*'DATA - Awards Matrices'!$B$34</f>
        <v>6000</v>
      </c>
      <c r="E123" s="12">
        <f>E118*'DATA - Awards Matrices'!$C$34</f>
        <v>18000</v>
      </c>
      <c r="F123" s="12">
        <f>F118*'DATA - Awards Matrices'!$D$34</f>
        <v>0</v>
      </c>
      <c r="G123" s="12">
        <f>G118*'DATA - Awards Matrices'!$E$34</f>
        <v>29000</v>
      </c>
      <c r="H123" s="12">
        <f>H118*'DATA - Awards Matrices'!$F$34</f>
        <v>0</v>
      </c>
      <c r="I123" s="12">
        <f>I118*'DATA - Awards Matrices'!$G$34</f>
        <v>0</v>
      </c>
      <c r="J123" s="12">
        <f>J118*'DATA - Awards Matrices'!$H$34</f>
        <v>0</v>
      </c>
      <c r="K123" s="12">
        <f>K118*'DATA - Awards Matrices'!$I$34</f>
        <v>0</v>
      </c>
      <c r="L123" s="12">
        <f>L118*'DATA - Awards Matrices'!$J$34</f>
        <v>0</v>
      </c>
      <c r="M123" s="331">
        <f>M118*'DATA - Awards Matrices'!$K$34</f>
        <v>0</v>
      </c>
      <c r="N123" s="12"/>
      <c r="O123" s="12"/>
      <c r="P123" s="330">
        <f>P118*'DATA - Awards Matrices'!$B$34</f>
        <v>4000</v>
      </c>
      <c r="Q123" s="12">
        <f>Q118*'DATA - Awards Matrices'!$C$34</f>
        <v>21000</v>
      </c>
      <c r="R123" s="12">
        <f>R118*'DATA - Awards Matrices'!$D$34</f>
        <v>0</v>
      </c>
      <c r="S123" s="12">
        <f>S118*'DATA - Awards Matrices'!$E$34</f>
        <v>20500</v>
      </c>
      <c r="T123" s="12">
        <f>T118*'DATA - Awards Matrices'!$F$34</f>
        <v>0</v>
      </c>
      <c r="U123" s="12">
        <f>U118*'DATA - Awards Matrices'!$G$34</f>
        <v>0</v>
      </c>
      <c r="V123" s="12">
        <f>V118*'DATA - Awards Matrices'!$H$34</f>
        <v>0</v>
      </c>
      <c r="W123" s="12">
        <f>W118*'DATA - Awards Matrices'!$I$34</f>
        <v>0</v>
      </c>
      <c r="X123" s="12">
        <f>X118*'DATA - Awards Matrices'!$J$34</f>
        <v>0</v>
      </c>
      <c r="Y123" s="331">
        <f>Y118*'DATA - Awards Matrices'!$K$34</f>
        <v>0</v>
      </c>
      <c r="Z123" s="12"/>
      <c r="AA123" s="12"/>
      <c r="AB123" s="330">
        <f>AB118*'DATA - Awards Matrices'!$B$34</f>
        <v>5500</v>
      </c>
      <c r="AC123" s="12">
        <f>AC118*'DATA - Awards Matrices'!$C$34</f>
        <v>14000</v>
      </c>
      <c r="AD123" s="12">
        <f>AD118*'DATA - Awards Matrices'!$D$34</f>
        <v>0</v>
      </c>
      <c r="AE123" s="12">
        <f>AE118*'DATA - Awards Matrices'!$E$34</f>
        <v>31500</v>
      </c>
      <c r="AF123" s="12">
        <f>AF118*'DATA - Awards Matrices'!$F$34</f>
        <v>0</v>
      </c>
      <c r="AG123" s="12">
        <f>AG118*'DATA - Awards Matrices'!$G$34</f>
        <v>0</v>
      </c>
      <c r="AH123" s="12">
        <f>AH118*'DATA - Awards Matrices'!$H$34</f>
        <v>0</v>
      </c>
      <c r="AI123" s="12">
        <f>AI118*'DATA - Awards Matrices'!$I$34</f>
        <v>0</v>
      </c>
      <c r="AJ123" s="12">
        <f>AJ118*'DATA - Awards Matrices'!$J$34</f>
        <v>0</v>
      </c>
      <c r="AK123" s="331">
        <f>AK118*'DATA - Awards Matrices'!$K$34</f>
        <v>0</v>
      </c>
      <c r="AL123" s="12"/>
      <c r="AM123" s="938"/>
      <c r="AN123" s="937">
        <f>AN118*'DATA - Awards Matrices'!$B$34</f>
        <v>8000</v>
      </c>
      <c r="AO123" s="938">
        <f>AO118*'DATA - Awards Matrices'!$C$34</f>
        <v>34500</v>
      </c>
      <c r="AP123" s="938">
        <f>AP118*'DATA - Awards Matrices'!$D$34</f>
        <v>0</v>
      </c>
      <c r="AQ123" s="938">
        <f>AQ118*'DATA - Awards Matrices'!$E$34</f>
        <v>20000</v>
      </c>
      <c r="AR123" s="938">
        <f>AR118*'DATA - Awards Matrices'!$F$34</f>
        <v>0</v>
      </c>
      <c r="AS123" s="938">
        <f>AS118*'DATA - Awards Matrices'!$G$34</f>
        <v>0</v>
      </c>
      <c r="AT123" s="938">
        <f>AT118*'DATA - Awards Matrices'!$H$34</f>
        <v>0</v>
      </c>
      <c r="AU123" s="938">
        <f>AU118*'DATA - Awards Matrices'!$I$34</f>
        <v>0</v>
      </c>
      <c r="AV123" s="938">
        <f>AV118*'DATA - Awards Matrices'!$J$34</f>
        <v>0</v>
      </c>
      <c r="AW123" s="939">
        <f>AW118*'DATA - Awards Matrices'!$K$34</f>
        <v>0</v>
      </c>
      <c r="AX123" s="1062"/>
      <c r="AZ123" s="1040">
        <f>AZ118*'DATA - Awards Matrices'!$B$34</f>
        <v>8500</v>
      </c>
      <c r="BA123" s="816">
        <f>BA118*'DATA - Awards Matrices'!$C$34</f>
        <v>13000</v>
      </c>
      <c r="BB123" s="816">
        <f>BB118*'DATA - Awards Matrices'!$D$34</f>
        <v>0</v>
      </c>
      <c r="BC123" s="816">
        <f>BC118*'DATA - Awards Matrices'!$E$34</f>
        <v>22000</v>
      </c>
      <c r="BD123" s="816">
        <f>BD118*'DATA - Awards Matrices'!$F$34</f>
        <v>0</v>
      </c>
      <c r="BE123" s="816">
        <f>BE118*'DATA - Awards Matrices'!$G$34</f>
        <v>0</v>
      </c>
      <c r="BF123" s="816">
        <f>BF118*'DATA - Awards Matrices'!$H$34</f>
        <v>0</v>
      </c>
      <c r="BG123" s="816">
        <f>BG118*'DATA - Awards Matrices'!$I$34</f>
        <v>0</v>
      </c>
      <c r="BH123" s="816">
        <f>BH118*'DATA - Awards Matrices'!$J$34</f>
        <v>0</v>
      </c>
      <c r="BI123" s="1041">
        <f>BI118*'DATA - Awards Matrices'!$K$34</f>
        <v>0</v>
      </c>
      <c r="BJ123" s="1057"/>
    </row>
    <row r="124" spans="1:62">
      <c r="A124" s="1488"/>
      <c r="B124" s="439" t="s">
        <v>55</v>
      </c>
      <c r="C124" s="425" t="s">
        <v>91</v>
      </c>
      <c r="D124" s="330">
        <f>D119*'DATA - Awards Matrices'!$B$35</f>
        <v>0</v>
      </c>
      <c r="E124" s="12">
        <f>E119*'DATA - Awards Matrices'!$C$35</f>
        <v>5500</v>
      </c>
      <c r="F124" s="12">
        <f>F119*'DATA - Awards Matrices'!$D$35</f>
        <v>0</v>
      </c>
      <c r="G124" s="12">
        <f>G119*'DATA - Awards Matrices'!$E$35</f>
        <v>15500</v>
      </c>
      <c r="H124" s="12">
        <f>H119*'DATA - Awards Matrices'!$F$35</f>
        <v>0</v>
      </c>
      <c r="I124" s="12">
        <f>I119*'DATA - Awards Matrices'!$G$35</f>
        <v>0</v>
      </c>
      <c r="J124" s="12">
        <f>J119*'DATA - Awards Matrices'!$H$35</f>
        <v>0</v>
      </c>
      <c r="K124" s="12">
        <f>K119*'DATA - Awards Matrices'!$I$35</f>
        <v>0</v>
      </c>
      <c r="L124" s="12">
        <f>L119*'DATA - Awards Matrices'!$J$35</f>
        <v>0</v>
      </c>
      <c r="M124" s="331">
        <f>M119*'DATA - Awards Matrices'!$K$35</f>
        <v>0</v>
      </c>
      <c r="N124" s="12"/>
      <c r="O124" s="12"/>
      <c r="P124" s="330">
        <f>P119*'DATA - Awards Matrices'!$B$35</f>
        <v>0</v>
      </c>
      <c r="Q124" s="12">
        <f>Q119*'DATA - Awards Matrices'!$C$35</f>
        <v>4500</v>
      </c>
      <c r="R124" s="12">
        <f>R119*'DATA - Awards Matrices'!$D$35</f>
        <v>0</v>
      </c>
      <c r="S124" s="12">
        <f>S119*'DATA - Awards Matrices'!$E$35</f>
        <v>13500</v>
      </c>
      <c r="T124" s="12">
        <f>T119*'DATA - Awards Matrices'!$F$35</f>
        <v>0</v>
      </c>
      <c r="U124" s="12">
        <f>U119*'DATA - Awards Matrices'!$G$35</f>
        <v>0</v>
      </c>
      <c r="V124" s="12">
        <f>V119*'DATA - Awards Matrices'!$H$35</f>
        <v>0</v>
      </c>
      <c r="W124" s="12">
        <f>W119*'DATA - Awards Matrices'!$I$35</f>
        <v>0</v>
      </c>
      <c r="X124" s="12">
        <f>X119*'DATA - Awards Matrices'!$J$35</f>
        <v>0</v>
      </c>
      <c r="Y124" s="331">
        <f>Y119*'DATA - Awards Matrices'!$K$35</f>
        <v>0</v>
      </c>
      <c r="Z124" s="12"/>
      <c r="AA124" s="12"/>
      <c r="AB124" s="330">
        <f>AB119*'DATA - Awards Matrices'!$B$35</f>
        <v>0</v>
      </c>
      <c r="AC124" s="12">
        <f>AC119*'DATA - Awards Matrices'!$C$35</f>
        <v>5000</v>
      </c>
      <c r="AD124" s="12">
        <f>AD119*'DATA - Awards Matrices'!$D$35</f>
        <v>0</v>
      </c>
      <c r="AE124" s="12">
        <f>AE119*'DATA - Awards Matrices'!$E$35</f>
        <v>14500</v>
      </c>
      <c r="AF124" s="12">
        <f>AF119*'DATA - Awards Matrices'!$F$35</f>
        <v>0</v>
      </c>
      <c r="AG124" s="12">
        <f>AG119*'DATA - Awards Matrices'!$G$35</f>
        <v>0</v>
      </c>
      <c r="AH124" s="12">
        <f>AH119*'DATA - Awards Matrices'!$H$35</f>
        <v>0</v>
      </c>
      <c r="AI124" s="12">
        <f>AI119*'DATA - Awards Matrices'!$I$35</f>
        <v>0</v>
      </c>
      <c r="AJ124" s="12">
        <f>AJ119*'DATA - Awards Matrices'!$J$35</f>
        <v>0</v>
      </c>
      <c r="AK124" s="331">
        <f>AK119*'DATA - Awards Matrices'!$K$35</f>
        <v>0</v>
      </c>
      <c r="AL124" s="12"/>
      <c r="AM124" s="938"/>
      <c r="AN124" s="937">
        <f>AN119*'DATA - Awards Matrices'!$B$35</f>
        <v>0</v>
      </c>
      <c r="AO124" s="938">
        <f>AO119*'DATA - Awards Matrices'!$C$35</f>
        <v>11500</v>
      </c>
      <c r="AP124" s="938">
        <f>AP119*'DATA - Awards Matrices'!$D$35</f>
        <v>0</v>
      </c>
      <c r="AQ124" s="938">
        <f>AQ119*'DATA - Awards Matrices'!$E$35</f>
        <v>15500</v>
      </c>
      <c r="AR124" s="938">
        <f>AR119*'DATA - Awards Matrices'!$F$35</f>
        <v>0</v>
      </c>
      <c r="AS124" s="938">
        <f>AS119*'DATA - Awards Matrices'!$G$35</f>
        <v>0</v>
      </c>
      <c r="AT124" s="938">
        <f>AT119*'DATA - Awards Matrices'!$H$35</f>
        <v>0</v>
      </c>
      <c r="AU124" s="938">
        <f>AU119*'DATA - Awards Matrices'!$I$35</f>
        <v>0</v>
      </c>
      <c r="AV124" s="938">
        <f>AV119*'DATA - Awards Matrices'!$J$35</f>
        <v>0</v>
      </c>
      <c r="AW124" s="939">
        <f>AW119*'DATA - Awards Matrices'!$K$35</f>
        <v>0</v>
      </c>
      <c r="AX124" s="1062"/>
      <c r="AZ124" s="1040">
        <f>AZ119*'DATA - Awards Matrices'!$B$35</f>
        <v>0</v>
      </c>
      <c r="BA124" s="816">
        <f>BA119*'DATA - Awards Matrices'!$C$35</f>
        <v>8500</v>
      </c>
      <c r="BB124" s="816">
        <f>BB119*'DATA - Awards Matrices'!$D$35</f>
        <v>0</v>
      </c>
      <c r="BC124" s="816">
        <f>BC119*'DATA - Awards Matrices'!$E$35</f>
        <v>12000</v>
      </c>
      <c r="BD124" s="816">
        <f>BD119*'DATA - Awards Matrices'!$F$35</f>
        <v>0</v>
      </c>
      <c r="BE124" s="816">
        <f>BE119*'DATA - Awards Matrices'!$G$35</f>
        <v>0</v>
      </c>
      <c r="BF124" s="816">
        <f>BF119*'DATA - Awards Matrices'!$H$35</f>
        <v>0</v>
      </c>
      <c r="BG124" s="816">
        <f>BG119*'DATA - Awards Matrices'!$I$35</f>
        <v>0</v>
      </c>
      <c r="BH124" s="816">
        <f>BH119*'DATA - Awards Matrices'!$J$35</f>
        <v>0</v>
      </c>
      <c r="BI124" s="1041">
        <f>BI119*'DATA - Awards Matrices'!$K$35</f>
        <v>0</v>
      </c>
      <c r="BJ124" s="1057"/>
    </row>
    <row r="125" spans="1:62" ht="16" thickBot="1">
      <c r="A125" s="1489"/>
      <c r="B125" s="440" t="s">
        <v>55</v>
      </c>
      <c r="C125" s="426" t="s">
        <v>90</v>
      </c>
      <c r="D125" s="330">
        <f>D120*'DATA - Awards Matrices'!$B$36</f>
        <v>7000</v>
      </c>
      <c r="E125" s="12">
        <f>E120*'DATA - Awards Matrices'!$C$36</f>
        <v>59500</v>
      </c>
      <c r="F125" s="12">
        <f>F120*'DATA - Awards Matrices'!$D$36</f>
        <v>0</v>
      </c>
      <c r="G125" s="12">
        <f>G120*'DATA - Awards Matrices'!$E$36</f>
        <v>43000</v>
      </c>
      <c r="H125" s="12">
        <f>H120*'DATA - Awards Matrices'!$F$36</f>
        <v>0</v>
      </c>
      <c r="I125" s="12">
        <f>I120*'DATA - Awards Matrices'!$G$36</f>
        <v>0</v>
      </c>
      <c r="J125" s="12">
        <f>J120*'DATA - Awards Matrices'!$H$36</f>
        <v>0</v>
      </c>
      <c r="K125" s="12">
        <f>K120*'DATA - Awards Matrices'!$I$36</f>
        <v>0</v>
      </c>
      <c r="L125" s="12">
        <f>L120*'DATA - Awards Matrices'!$J$36</f>
        <v>0</v>
      </c>
      <c r="M125" s="331">
        <f>M120*'DATA - Awards Matrices'!$K$36</f>
        <v>0</v>
      </c>
      <c r="N125" s="12"/>
      <c r="O125" s="12"/>
      <c r="P125" s="330">
        <f>P120*'DATA - Awards Matrices'!$B$36</f>
        <v>6000</v>
      </c>
      <c r="Q125" s="12">
        <f>Q120*'DATA - Awards Matrices'!$C$36</f>
        <v>55500</v>
      </c>
      <c r="R125" s="12">
        <f>R120*'DATA - Awards Matrices'!$D$36</f>
        <v>0</v>
      </c>
      <c r="S125" s="12">
        <f>S120*'DATA - Awards Matrices'!$E$36</f>
        <v>54500</v>
      </c>
      <c r="T125" s="12">
        <f>T120*'DATA - Awards Matrices'!$F$36</f>
        <v>0</v>
      </c>
      <c r="U125" s="12">
        <f>U120*'DATA - Awards Matrices'!$G$36</f>
        <v>0</v>
      </c>
      <c r="V125" s="12">
        <f>V120*'DATA - Awards Matrices'!$H$36</f>
        <v>0</v>
      </c>
      <c r="W125" s="12">
        <f>W120*'DATA - Awards Matrices'!$I$36</f>
        <v>0</v>
      </c>
      <c r="X125" s="12">
        <f>X120*'DATA - Awards Matrices'!$J$36</f>
        <v>0</v>
      </c>
      <c r="Y125" s="331">
        <f>Y120*'DATA - Awards Matrices'!$K$36</f>
        <v>0</v>
      </c>
      <c r="Z125" s="12"/>
      <c r="AA125" s="12"/>
      <c r="AB125" s="330">
        <f>AB120*'DATA - Awards Matrices'!$B$36</f>
        <v>500</v>
      </c>
      <c r="AC125" s="12">
        <f>AC120*'DATA - Awards Matrices'!$C$36</f>
        <v>53500</v>
      </c>
      <c r="AD125" s="12">
        <f>AD120*'DATA - Awards Matrices'!$D$36</f>
        <v>0</v>
      </c>
      <c r="AE125" s="12">
        <f>AE120*'DATA - Awards Matrices'!$E$36</f>
        <v>45000</v>
      </c>
      <c r="AF125" s="12">
        <f>AF120*'DATA - Awards Matrices'!$F$36</f>
        <v>0</v>
      </c>
      <c r="AG125" s="12">
        <f>AG120*'DATA - Awards Matrices'!$G$36</f>
        <v>0</v>
      </c>
      <c r="AH125" s="12">
        <f>AH120*'DATA - Awards Matrices'!$H$36</f>
        <v>0</v>
      </c>
      <c r="AI125" s="12">
        <f>AI120*'DATA - Awards Matrices'!$I$36</f>
        <v>0</v>
      </c>
      <c r="AJ125" s="12">
        <f>AJ120*'DATA - Awards Matrices'!$J$36</f>
        <v>0</v>
      </c>
      <c r="AK125" s="331">
        <f>AK120*'DATA - Awards Matrices'!$K$36</f>
        <v>0</v>
      </c>
      <c r="AL125" s="12"/>
      <c r="AM125" s="938"/>
      <c r="AN125" s="937">
        <f>AN120*'DATA - Awards Matrices'!$B$36</f>
        <v>7000</v>
      </c>
      <c r="AO125" s="938">
        <f>AO120*'DATA - Awards Matrices'!$C$36</f>
        <v>61500</v>
      </c>
      <c r="AP125" s="938">
        <f>AP120*'DATA - Awards Matrices'!$D$36</f>
        <v>0</v>
      </c>
      <c r="AQ125" s="938">
        <f>AQ120*'DATA - Awards Matrices'!$E$36</f>
        <v>51000</v>
      </c>
      <c r="AR125" s="938">
        <f>AR120*'DATA - Awards Matrices'!$F$36</f>
        <v>0</v>
      </c>
      <c r="AS125" s="938">
        <f>AS120*'DATA - Awards Matrices'!$G$36</f>
        <v>0</v>
      </c>
      <c r="AT125" s="938">
        <f>AT120*'DATA - Awards Matrices'!$H$36</f>
        <v>0</v>
      </c>
      <c r="AU125" s="938">
        <f>AU120*'DATA - Awards Matrices'!$I$36</f>
        <v>0</v>
      </c>
      <c r="AV125" s="938">
        <f>AV120*'DATA - Awards Matrices'!$J$36</f>
        <v>0</v>
      </c>
      <c r="AW125" s="939">
        <f>AW120*'DATA - Awards Matrices'!$K$36</f>
        <v>0</v>
      </c>
      <c r="AX125" s="1062"/>
      <c r="AZ125" s="1040">
        <f>AZ120*'DATA - Awards Matrices'!$B$36</f>
        <v>7000</v>
      </c>
      <c r="BA125" s="816">
        <f>BA120*'DATA - Awards Matrices'!$C$36</f>
        <v>66000</v>
      </c>
      <c r="BB125" s="816">
        <f>BB120*'DATA - Awards Matrices'!$D$36</f>
        <v>0</v>
      </c>
      <c r="BC125" s="816">
        <f>BC120*'DATA - Awards Matrices'!$E$36</f>
        <v>54500</v>
      </c>
      <c r="BD125" s="816">
        <f>BD120*'DATA - Awards Matrices'!$F$36</f>
        <v>0</v>
      </c>
      <c r="BE125" s="816">
        <f>BE120*'DATA - Awards Matrices'!$G$36</f>
        <v>0</v>
      </c>
      <c r="BF125" s="816">
        <f>BF120*'DATA - Awards Matrices'!$H$36</f>
        <v>0</v>
      </c>
      <c r="BG125" s="816">
        <f>BG120*'DATA - Awards Matrices'!$I$36</f>
        <v>0</v>
      </c>
      <c r="BH125" s="816">
        <f>BH120*'DATA - Awards Matrices'!$J$36</f>
        <v>0</v>
      </c>
      <c r="BI125" s="1041">
        <f>BI120*'DATA - Awards Matrices'!$K$36</f>
        <v>0</v>
      </c>
      <c r="BJ125" s="1057"/>
    </row>
    <row r="126" spans="1:62" ht="33" thickBot="1">
      <c r="A126" s="406" t="s">
        <v>272</v>
      </c>
      <c r="B126" s="413" t="str">
        <f>B120</f>
        <v>NMSU-DA</v>
      </c>
      <c r="C126" s="414"/>
      <c r="D126" s="334">
        <f t="shared" ref="D126:M126" si="115">SUM(D123:D125)</f>
        <v>13000</v>
      </c>
      <c r="E126" s="335">
        <f t="shared" si="115"/>
        <v>83000</v>
      </c>
      <c r="F126" s="335">
        <f t="shared" si="115"/>
        <v>0</v>
      </c>
      <c r="G126" s="335">
        <f t="shared" si="115"/>
        <v>87500</v>
      </c>
      <c r="H126" s="335">
        <f t="shared" si="115"/>
        <v>0</v>
      </c>
      <c r="I126" s="335">
        <f t="shared" si="115"/>
        <v>0</v>
      </c>
      <c r="J126" s="335">
        <f t="shared" si="115"/>
        <v>0</v>
      </c>
      <c r="K126" s="335">
        <f t="shared" si="115"/>
        <v>0</v>
      </c>
      <c r="L126" s="335">
        <f t="shared" si="115"/>
        <v>0</v>
      </c>
      <c r="M126" s="336">
        <f t="shared" si="115"/>
        <v>0</v>
      </c>
      <c r="N126" s="415">
        <f>SUM(D126:M126)/'DATA - Awards Matrices'!$L$36</f>
        <v>85.894835387735995</v>
      </c>
      <c r="O126" s="415"/>
      <c r="P126" s="334">
        <f t="shared" ref="P126:Y126" si="116">SUM(P123:P125)</f>
        <v>10000</v>
      </c>
      <c r="Q126" s="335">
        <f t="shared" si="116"/>
        <v>81000</v>
      </c>
      <c r="R126" s="335">
        <f t="shared" si="116"/>
        <v>0</v>
      </c>
      <c r="S126" s="335">
        <f t="shared" si="116"/>
        <v>88500</v>
      </c>
      <c r="T126" s="335">
        <f t="shared" si="116"/>
        <v>0</v>
      </c>
      <c r="U126" s="335">
        <f t="shared" si="116"/>
        <v>0</v>
      </c>
      <c r="V126" s="335">
        <f t="shared" si="116"/>
        <v>0</v>
      </c>
      <c r="W126" s="335">
        <f t="shared" si="116"/>
        <v>0</v>
      </c>
      <c r="X126" s="335">
        <f t="shared" si="116"/>
        <v>0</v>
      </c>
      <c r="Y126" s="336">
        <f t="shared" si="116"/>
        <v>0</v>
      </c>
      <c r="Z126" s="415">
        <f>SUM(P126:Y126)/'DATA - Awards Matrices'!$L$36</f>
        <v>84.022468403807139</v>
      </c>
      <c r="AA126" s="415"/>
      <c r="AB126" s="334">
        <f t="shared" ref="AB126:AK126" si="117">SUM(AB123:AB125)</f>
        <v>6000</v>
      </c>
      <c r="AC126" s="335">
        <f t="shared" si="117"/>
        <v>72500</v>
      </c>
      <c r="AD126" s="335">
        <f t="shared" si="117"/>
        <v>0</v>
      </c>
      <c r="AE126" s="335">
        <f t="shared" si="117"/>
        <v>91000</v>
      </c>
      <c r="AF126" s="335">
        <f t="shared" si="117"/>
        <v>0</v>
      </c>
      <c r="AG126" s="335">
        <f t="shared" si="117"/>
        <v>0</v>
      </c>
      <c r="AH126" s="335">
        <f t="shared" si="117"/>
        <v>0</v>
      </c>
      <c r="AI126" s="335">
        <f t="shared" si="117"/>
        <v>0</v>
      </c>
      <c r="AJ126" s="335">
        <f t="shared" si="117"/>
        <v>0</v>
      </c>
      <c r="AK126" s="336">
        <f t="shared" si="117"/>
        <v>0</v>
      </c>
      <c r="AL126" s="415">
        <f>SUM(AB126:AK126)/'DATA - Awards Matrices'!$L$36</f>
        <v>79.341550943985013</v>
      </c>
      <c r="AM126" s="941"/>
      <c r="AN126" s="1020">
        <f t="shared" ref="AN126:AW126" si="118">SUM(AN123:AN125)</f>
        <v>15000</v>
      </c>
      <c r="AO126" s="1021">
        <f t="shared" si="118"/>
        <v>107500</v>
      </c>
      <c r="AP126" s="1021">
        <f t="shared" si="118"/>
        <v>0</v>
      </c>
      <c r="AQ126" s="1021">
        <f t="shared" si="118"/>
        <v>86500</v>
      </c>
      <c r="AR126" s="1021">
        <f t="shared" si="118"/>
        <v>0</v>
      </c>
      <c r="AS126" s="1021">
        <f t="shared" si="118"/>
        <v>0</v>
      </c>
      <c r="AT126" s="1021">
        <f t="shared" si="118"/>
        <v>0</v>
      </c>
      <c r="AU126" s="1021">
        <f t="shared" si="118"/>
        <v>0</v>
      </c>
      <c r="AV126" s="1021">
        <f t="shared" si="118"/>
        <v>0</v>
      </c>
      <c r="AW126" s="1022">
        <f t="shared" si="118"/>
        <v>0</v>
      </c>
      <c r="AX126" s="1063">
        <f>SUM(AN126:AW126)/'DATA - Awards Matrices'!$L$36</f>
        <v>97.831174910282414</v>
      </c>
      <c r="AZ126" s="1045">
        <f t="shared" ref="AZ126:BI126" si="119">SUM(AZ123:AZ125)</f>
        <v>15500</v>
      </c>
      <c r="BA126" s="1046">
        <f t="shared" si="119"/>
        <v>87500</v>
      </c>
      <c r="BB126" s="1046">
        <f t="shared" si="119"/>
        <v>0</v>
      </c>
      <c r="BC126" s="1046">
        <f t="shared" si="119"/>
        <v>88500</v>
      </c>
      <c r="BD126" s="1046">
        <f t="shared" si="119"/>
        <v>0</v>
      </c>
      <c r="BE126" s="1046">
        <f t="shared" si="119"/>
        <v>0</v>
      </c>
      <c r="BF126" s="1046">
        <f t="shared" si="119"/>
        <v>0</v>
      </c>
      <c r="BG126" s="1046">
        <f t="shared" si="119"/>
        <v>0</v>
      </c>
      <c r="BH126" s="1046">
        <f t="shared" si="119"/>
        <v>0</v>
      </c>
      <c r="BI126" s="1047">
        <f t="shared" si="119"/>
        <v>0</v>
      </c>
      <c r="BJ126" s="1058">
        <f>SUM(AZ126:BI126)/'DATA - Awards Matrices'!$L$36</f>
        <v>89.639569355593693</v>
      </c>
    </row>
    <row r="127" spans="1:62" ht="39.75" customHeight="1" thickBot="1">
      <c r="A127" s="428"/>
      <c r="B127" s="429"/>
      <c r="C127" s="430"/>
      <c r="D127" s="431"/>
      <c r="E127" s="432"/>
      <c r="F127" s="432"/>
      <c r="G127" s="432"/>
      <c r="H127" s="432"/>
      <c r="I127" s="432"/>
      <c r="J127" s="432"/>
      <c r="K127" s="432"/>
      <c r="L127" s="432"/>
      <c r="M127" s="433"/>
      <c r="N127" s="434"/>
      <c r="O127" s="434"/>
      <c r="P127" s="431"/>
      <c r="Q127" s="432"/>
      <c r="R127" s="432"/>
      <c r="S127" s="432"/>
      <c r="T127" s="432"/>
      <c r="U127" s="432"/>
      <c r="V127" s="432"/>
      <c r="W127" s="432"/>
      <c r="X127" s="432"/>
      <c r="Y127" s="433"/>
      <c r="Z127" s="434"/>
      <c r="AA127" s="434"/>
      <c r="AB127" s="431"/>
      <c r="AC127" s="432"/>
      <c r="AD127" s="432"/>
      <c r="AE127" s="432"/>
      <c r="AF127" s="432"/>
      <c r="AG127" s="432"/>
      <c r="AH127" s="432"/>
      <c r="AI127" s="432"/>
      <c r="AJ127" s="432"/>
      <c r="AK127" s="433"/>
      <c r="AL127" s="434"/>
      <c r="AM127" s="1026"/>
      <c r="AN127" s="1023"/>
      <c r="AO127" s="1024"/>
      <c r="AP127" s="1024"/>
      <c r="AQ127" s="1024"/>
      <c r="AR127" s="1024"/>
      <c r="AS127" s="1024"/>
      <c r="AT127" s="1024"/>
      <c r="AU127" s="1024"/>
      <c r="AV127" s="1024"/>
      <c r="AW127" s="1025"/>
      <c r="AX127" s="1064"/>
      <c r="AZ127" s="1049"/>
      <c r="BA127" s="1050"/>
      <c r="BB127" s="1050"/>
      <c r="BC127" s="1050"/>
      <c r="BD127" s="1050"/>
      <c r="BE127" s="1050"/>
      <c r="BF127" s="1050"/>
      <c r="BG127" s="1050"/>
      <c r="BH127" s="1050"/>
      <c r="BI127" s="1051"/>
      <c r="BJ127" s="1059"/>
    </row>
    <row r="128" spans="1:62" ht="15" customHeight="1">
      <c r="A128" s="1487" t="s">
        <v>270</v>
      </c>
      <c r="B128" s="438" t="str">
        <f>'RAW DATA-Awards'!B43</f>
        <v>NMSU-GR</v>
      </c>
      <c r="C128" s="424" t="str">
        <f>'RAW DATA-Awards'!C43</f>
        <v>1</v>
      </c>
      <c r="D128" s="407">
        <f>'RAW DATA-STEMH'!D43</f>
        <v>0</v>
      </c>
      <c r="E128" s="408">
        <f>'RAW DATA-STEMH'!E43</f>
        <v>0</v>
      </c>
      <c r="F128" s="408">
        <f>'RAW DATA-STEMH'!F43</f>
        <v>0</v>
      </c>
      <c r="G128" s="408">
        <f>'RAW DATA-STEMH'!G43</f>
        <v>2</v>
      </c>
      <c r="H128" s="408">
        <f>'RAW DATA-STEMH'!H43</f>
        <v>0</v>
      </c>
      <c r="I128" s="408">
        <f>'RAW DATA-STEMH'!I43</f>
        <v>0</v>
      </c>
      <c r="J128" s="408">
        <f>'RAW DATA-STEMH'!J43</f>
        <v>0</v>
      </c>
      <c r="K128" s="408">
        <f>'RAW DATA-STEMH'!K43</f>
        <v>0</v>
      </c>
      <c r="L128" s="408">
        <f>'RAW DATA-STEMH'!L43</f>
        <v>0</v>
      </c>
      <c r="M128" s="409">
        <f>'RAW DATA-STEMH'!M43</f>
        <v>0</v>
      </c>
      <c r="N128" s="408"/>
      <c r="O128" s="408"/>
      <c r="P128" s="407">
        <f>'RAW DATA-STEMH'!N43</f>
        <v>0</v>
      </c>
      <c r="Q128" s="408">
        <f>'RAW DATA-STEMH'!O43</f>
        <v>2</v>
      </c>
      <c r="R128" s="408">
        <f>'RAW DATA-STEMH'!P43</f>
        <v>0</v>
      </c>
      <c r="S128" s="408">
        <f>'RAW DATA-STEMH'!Q43</f>
        <v>6</v>
      </c>
      <c r="T128" s="408">
        <f>'RAW DATA-STEMH'!R43</f>
        <v>0</v>
      </c>
      <c r="U128" s="408">
        <f>'RAW DATA-STEMH'!S43</f>
        <v>0</v>
      </c>
      <c r="V128" s="408">
        <f>'RAW DATA-STEMH'!T43</f>
        <v>0</v>
      </c>
      <c r="W128" s="408">
        <f>'RAW DATA-STEMH'!U43</f>
        <v>0</v>
      </c>
      <c r="X128" s="408">
        <f>'RAW DATA-STEMH'!V43</f>
        <v>0</v>
      </c>
      <c r="Y128" s="409">
        <f>'RAW DATA-STEMH'!W43</f>
        <v>0</v>
      </c>
      <c r="Z128" s="408"/>
      <c r="AA128" s="408"/>
      <c r="AB128" s="407">
        <f>'RAW DATA-STEMH'!X43</f>
        <v>0</v>
      </c>
      <c r="AC128" s="408">
        <f>'RAW DATA-STEMH'!Y43</f>
        <v>0</v>
      </c>
      <c r="AD128" s="408">
        <f>'RAW DATA-STEMH'!Z43</f>
        <v>0</v>
      </c>
      <c r="AE128" s="408">
        <f>'RAW DATA-STEMH'!AA43</f>
        <v>1</v>
      </c>
      <c r="AF128" s="408">
        <f>'RAW DATA-STEMH'!AB43</f>
        <v>0</v>
      </c>
      <c r="AG128" s="408">
        <f>'RAW DATA-STEMH'!AC43</f>
        <v>0</v>
      </c>
      <c r="AH128" s="408">
        <f>'RAW DATA-STEMH'!AD43</f>
        <v>0</v>
      </c>
      <c r="AI128" s="408">
        <f>'RAW DATA-STEMH'!AE43</f>
        <v>0</v>
      </c>
      <c r="AJ128" s="408">
        <f>'RAW DATA-STEMH'!AF43</f>
        <v>0</v>
      </c>
      <c r="AK128" s="409">
        <f>'RAW DATA-STEMH'!AG43</f>
        <v>0</v>
      </c>
      <c r="AL128" s="408"/>
      <c r="AM128" s="944"/>
      <c r="AN128" s="943">
        <f>'RAW DATA-STEMH'!AH43</f>
        <v>0</v>
      </c>
      <c r="AO128" s="944">
        <f>'RAW DATA-STEMH'!AI43</f>
        <v>3</v>
      </c>
      <c r="AP128" s="944">
        <f>'RAW DATA-STEMH'!AJ43</f>
        <v>0</v>
      </c>
      <c r="AQ128" s="944">
        <f>'RAW DATA-STEMH'!AK43</f>
        <v>3</v>
      </c>
      <c r="AR128" s="944">
        <f>'RAW DATA-STEMH'!AL43</f>
        <v>0</v>
      </c>
      <c r="AS128" s="944">
        <f>'RAW DATA-STEMH'!AM43</f>
        <v>0</v>
      </c>
      <c r="AT128" s="944">
        <f>'RAW DATA-STEMH'!AN43</f>
        <v>0</v>
      </c>
      <c r="AU128" s="944">
        <f>'RAW DATA-STEMH'!AO43</f>
        <v>0</v>
      </c>
      <c r="AV128" s="944">
        <f>'RAW DATA-STEMH'!AP43</f>
        <v>0</v>
      </c>
      <c r="AW128" s="945">
        <f>'RAW DATA-STEMH'!AQ43</f>
        <v>0</v>
      </c>
      <c r="AX128" s="1061"/>
      <c r="AZ128" s="1037">
        <f>'RAW DATA-STEMH'!AR43</f>
        <v>0</v>
      </c>
      <c r="BA128" s="1038">
        <f>'RAW DATA-STEMH'!AS43</f>
        <v>4</v>
      </c>
      <c r="BB128" s="1038">
        <f>'RAW DATA-STEMH'!AT43</f>
        <v>0</v>
      </c>
      <c r="BC128" s="1038">
        <f>'RAW DATA-STEMH'!AU43</f>
        <v>0</v>
      </c>
      <c r="BD128" s="1038">
        <f>'RAW DATA-STEMH'!AV43</f>
        <v>0</v>
      </c>
      <c r="BE128" s="1038">
        <f>'RAW DATA-STEMH'!AW43</f>
        <v>0</v>
      </c>
      <c r="BF128" s="1038">
        <f>'RAW DATA-STEMH'!AX43</f>
        <v>0</v>
      </c>
      <c r="BG128" s="1038">
        <f>'RAW DATA-STEMH'!AY43</f>
        <v>0</v>
      </c>
      <c r="BH128" s="1038">
        <f>'RAW DATA-STEMH'!AZ43</f>
        <v>0</v>
      </c>
      <c r="BI128" s="1039">
        <f>'RAW DATA-STEMH'!BA43</f>
        <v>0</v>
      </c>
      <c r="BJ128" s="1056"/>
    </row>
    <row r="129" spans="1:62">
      <c r="A129" s="1488"/>
      <c r="B129" s="439" t="str">
        <f>'RAW DATA-Awards'!B44</f>
        <v>NMSU-GR</v>
      </c>
      <c r="C129" s="425" t="str">
        <f>'RAW DATA-Awards'!C44</f>
        <v>2</v>
      </c>
      <c r="D129" s="330">
        <f>'RAW DATA-STEMH'!D44</f>
        <v>0</v>
      </c>
      <c r="E129" s="12">
        <f>'RAW DATA-STEMH'!E44</f>
        <v>6</v>
      </c>
      <c r="F129" s="12">
        <f>'RAW DATA-STEMH'!F44</f>
        <v>0</v>
      </c>
      <c r="G129" s="12">
        <f>'RAW DATA-STEMH'!G44</f>
        <v>0</v>
      </c>
      <c r="H129" s="12">
        <f>'RAW DATA-STEMH'!H44</f>
        <v>0</v>
      </c>
      <c r="I129" s="12">
        <f>'RAW DATA-STEMH'!I44</f>
        <v>0</v>
      </c>
      <c r="J129" s="12">
        <f>'RAW DATA-STEMH'!J44</f>
        <v>0</v>
      </c>
      <c r="K129" s="12">
        <f>'RAW DATA-STEMH'!K44</f>
        <v>0</v>
      </c>
      <c r="L129" s="12">
        <f>'RAW DATA-STEMH'!L44</f>
        <v>0</v>
      </c>
      <c r="M129" s="331">
        <f>'RAW DATA-STEMH'!M44</f>
        <v>0</v>
      </c>
      <c r="N129" s="12"/>
      <c r="O129" s="12"/>
      <c r="P129" s="330">
        <f>'RAW DATA-STEMH'!N44</f>
        <v>0</v>
      </c>
      <c r="Q129" s="12">
        <f>'RAW DATA-STEMH'!O44</f>
        <v>4</v>
      </c>
      <c r="R129" s="12">
        <f>'RAW DATA-STEMH'!P44</f>
        <v>0</v>
      </c>
      <c r="S129" s="12">
        <f>'RAW DATA-STEMH'!Q44</f>
        <v>3</v>
      </c>
      <c r="T129" s="12">
        <f>'RAW DATA-STEMH'!R44</f>
        <v>0</v>
      </c>
      <c r="U129" s="12">
        <f>'RAW DATA-STEMH'!S44</f>
        <v>0</v>
      </c>
      <c r="V129" s="12">
        <f>'RAW DATA-STEMH'!T44</f>
        <v>0</v>
      </c>
      <c r="W129" s="12">
        <f>'RAW DATA-STEMH'!U44</f>
        <v>0</v>
      </c>
      <c r="X129" s="12">
        <f>'RAW DATA-STEMH'!V44</f>
        <v>0</v>
      </c>
      <c r="Y129" s="331">
        <f>'RAW DATA-STEMH'!W44</f>
        <v>0</v>
      </c>
      <c r="Z129" s="12"/>
      <c r="AA129" s="12"/>
      <c r="AB129" s="330">
        <f>'RAW DATA-STEMH'!X44</f>
        <v>0</v>
      </c>
      <c r="AC129" s="12">
        <f>'RAW DATA-STEMH'!Y44</f>
        <v>0</v>
      </c>
      <c r="AD129" s="12">
        <f>'RAW DATA-STEMH'!Z44</f>
        <v>0</v>
      </c>
      <c r="AE129" s="12">
        <f>'RAW DATA-STEMH'!AA44</f>
        <v>2</v>
      </c>
      <c r="AF129" s="12">
        <f>'RAW DATA-STEMH'!AB44</f>
        <v>0</v>
      </c>
      <c r="AG129" s="12">
        <f>'RAW DATA-STEMH'!AC44</f>
        <v>0</v>
      </c>
      <c r="AH129" s="12">
        <f>'RAW DATA-STEMH'!AD44</f>
        <v>0</v>
      </c>
      <c r="AI129" s="12">
        <f>'RAW DATA-STEMH'!AE44</f>
        <v>0</v>
      </c>
      <c r="AJ129" s="12">
        <f>'RAW DATA-STEMH'!AF44</f>
        <v>0</v>
      </c>
      <c r="AK129" s="331">
        <f>'RAW DATA-STEMH'!AG44</f>
        <v>0</v>
      </c>
      <c r="AL129" s="12"/>
      <c r="AM129" s="938"/>
      <c r="AN129" s="937">
        <f>'RAW DATA-STEMH'!AH44</f>
        <v>0</v>
      </c>
      <c r="AO129" s="938">
        <f>'RAW DATA-STEMH'!AI44</f>
        <v>7</v>
      </c>
      <c r="AP129" s="938">
        <f>'RAW DATA-STEMH'!AJ44</f>
        <v>0</v>
      </c>
      <c r="AQ129" s="938">
        <f>'RAW DATA-STEMH'!AK44</f>
        <v>0</v>
      </c>
      <c r="AR129" s="938">
        <f>'RAW DATA-STEMH'!AL44</f>
        <v>0</v>
      </c>
      <c r="AS129" s="938">
        <f>'RAW DATA-STEMH'!AM44</f>
        <v>0</v>
      </c>
      <c r="AT129" s="938">
        <f>'RAW DATA-STEMH'!AN44</f>
        <v>0</v>
      </c>
      <c r="AU129" s="938">
        <f>'RAW DATA-STEMH'!AO44</f>
        <v>0</v>
      </c>
      <c r="AV129" s="938">
        <f>'RAW DATA-STEMH'!AP44</f>
        <v>0</v>
      </c>
      <c r="AW129" s="939">
        <f>'RAW DATA-STEMH'!AQ44</f>
        <v>0</v>
      </c>
      <c r="AX129" s="1062"/>
      <c r="AZ129" s="1040">
        <f>'RAW DATA-STEMH'!AR44</f>
        <v>0</v>
      </c>
      <c r="BA129" s="816">
        <f>'RAW DATA-STEMH'!AS44</f>
        <v>5</v>
      </c>
      <c r="BB129" s="816">
        <f>'RAW DATA-STEMH'!AT44</f>
        <v>0</v>
      </c>
      <c r="BC129" s="816">
        <f>'RAW DATA-STEMH'!AU44</f>
        <v>1</v>
      </c>
      <c r="BD129" s="816">
        <f>'RAW DATA-STEMH'!AV44</f>
        <v>0</v>
      </c>
      <c r="BE129" s="816">
        <f>'RAW DATA-STEMH'!AW44</f>
        <v>0</v>
      </c>
      <c r="BF129" s="816">
        <f>'RAW DATA-STEMH'!AX44</f>
        <v>0</v>
      </c>
      <c r="BG129" s="816">
        <f>'RAW DATA-STEMH'!AY44</f>
        <v>0</v>
      </c>
      <c r="BH129" s="816">
        <f>'RAW DATA-STEMH'!AZ44</f>
        <v>0</v>
      </c>
      <c r="BI129" s="1041">
        <f>'RAW DATA-STEMH'!BA44</f>
        <v>0</v>
      </c>
      <c r="BJ129" s="1057"/>
    </row>
    <row r="130" spans="1:62" ht="16" thickBot="1">
      <c r="A130" s="1488"/>
      <c r="B130" s="439" t="str">
        <f>'RAW DATA-Awards'!B45</f>
        <v>NMSU-GR</v>
      </c>
      <c r="C130" s="425" t="str">
        <f>'RAW DATA-Awards'!C45</f>
        <v>3</v>
      </c>
      <c r="D130" s="330">
        <f>'RAW DATA-STEMH'!D45</f>
        <v>0</v>
      </c>
      <c r="E130" s="12">
        <f>'RAW DATA-STEMH'!E45</f>
        <v>14</v>
      </c>
      <c r="F130" s="12">
        <f>'RAW DATA-STEMH'!F45</f>
        <v>0</v>
      </c>
      <c r="G130" s="12">
        <f>'RAW DATA-STEMH'!G45</f>
        <v>0</v>
      </c>
      <c r="H130" s="12">
        <f>'RAW DATA-STEMH'!H45</f>
        <v>0</v>
      </c>
      <c r="I130" s="12">
        <f>'RAW DATA-STEMH'!I45</f>
        <v>0</v>
      </c>
      <c r="J130" s="12">
        <f>'RAW DATA-STEMH'!J45</f>
        <v>0</v>
      </c>
      <c r="K130" s="12">
        <f>'RAW DATA-STEMH'!K45</f>
        <v>0</v>
      </c>
      <c r="L130" s="12">
        <f>'RAW DATA-STEMH'!L45</f>
        <v>0</v>
      </c>
      <c r="M130" s="331">
        <f>'RAW DATA-STEMH'!M45</f>
        <v>0</v>
      </c>
      <c r="N130" s="12"/>
      <c r="O130" s="12"/>
      <c r="P130" s="330">
        <f>'RAW DATA-STEMH'!N45</f>
        <v>0</v>
      </c>
      <c r="Q130" s="12">
        <f>'RAW DATA-STEMH'!O45</f>
        <v>18</v>
      </c>
      <c r="R130" s="12">
        <f>'RAW DATA-STEMH'!P45</f>
        <v>0</v>
      </c>
      <c r="S130" s="12">
        <f>'RAW DATA-STEMH'!Q45</f>
        <v>0</v>
      </c>
      <c r="T130" s="12">
        <f>'RAW DATA-STEMH'!R45</f>
        <v>0</v>
      </c>
      <c r="U130" s="12">
        <f>'RAW DATA-STEMH'!S45</f>
        <v>0</v>
      </c>
      <c r="V130" s="12">
        <f>'RAW DATA-STEMH'!T45</f>
        <v>0</v>
      </c>
      <c r="W130" s="12">
        <f>'RAW DATA-STEMH'!U45</f>
        <v>0</v>
      </c>
      <c r="X130" s="12">
        <f>'RAW DATA-STEMH'!V45</f>
        <v>0</v>
      </c>
      <c r="Y130" s="331">
        <f>'RAW DATA-STEMH'!W45</f>
        <v>0</v>
      </c>
      <c r="Z130" s="12"/>
      <c r="AA130" s="12"/>
      <c r="AB130" s="330">
        <f>'RAW DATA-STEMH'!X45</f>
        <v>0</v>
      </c>
      <c r="AC130" s="12">
        <f>'RAW DATA-STEMH'!Y45</f>
        <v>15</v>
      </c>
      <c r="AD130" s="12">
        <f>'RAW DATA-STEMH'!Z45</f>
        <v>0</v>
      </c>
      <c r="AE130" s="12">
        <f>'RAW DATA-STEMH'!AA45</f>
        <v>0</v>
      </c>
      <c r="AF130" s="12">
        <f>'RAW DATA-STEMH'!AB45</f>
        <v>0</v>
      </c>
      <c r="AG130" s="12">
        <f>'RAW DATA-STEMH'!AC45</f>
        <v>0</v>
      </c>
      <c r="AH130" s="12">
        <f>'RAW DATA-STEMH'!AD45</f>
        <v>0</v>
      </c>
      <c r="AI130" s="12">
        <f>'RAW DATA-STEMH'!AE45</f>
        <v>0</v>
      </c>
      <c r="AJ130" s="12">
        <f>'RAW DATA-STEMH'!AF45</f>
        <v>0</v>
      </c>
      <c r="AK130" s="331">
        <f>'RAW DATA-STEMH'!AG45</f>
        <v>0</v>
      </c>
      <c r="AL130" s="12"/>
      <c r="AM130" s="938"/>
      <c r="AN130" s="937">
        <f>'RAW DATA-STEMH'!AH45</f>
        <v>0</v>
      </c>
      <c r="AO130" s="938">
        <f>'RAW DATA-STEMH'!AI45</f>
        <v>11</v>
      </c>
      <c r="AP130" s="938">
        <f>'RAW DATA-STEMH'!AJ45</f>
        <v>0</v>
      </c>
      <c r="AQ130" s="938">
        <f>'RAW DATA-STEMH'!AK45</f>
        <v>0</v>
      </c>
      <c r="AR130" s="938">
        <f>'RAW DATA-STEMH'!AL45</f>
        <v>0</v>
      </c>
      <c r="AS130" s="938">
        <f>'RAW DATA-STEMH'!AM45</f>
        <v>0</v>
      </c>
      <c r="AT130" s="938">
        <f>'RAW DATA-STEMH'!AN45</f>
        <v>0</v>
      </c>
      <c r="AU130" s="938">
        <f>'RAW DATA-STEMH'!AO45</f>
        <v>0</v>
      </c>
      <c r="AV130" s="938">
        <f>'RAW DATA-STEMH'!AP45</f>
        <v>0</v>
      </c>
      <c r="AW130" s="939">
        <f>'RAW DATA-STEMH'!AQ45</f>
        <v>0</v>
      </c>
      <c r="AX130" s="1062"/>
      <c r="AZ130" s="1040">
        <f>'RAW DATA-STEMH'!AR45</f>
        <v>0</v>
      </c>
      <c r="BA130" s="816">
        <f>'RAW DATA-STEMH'!AS45</f>
        <v>15</v>
      </c>
      <c r="BB130" s="816">
        <f>'RAW DATA-STEMH'!AT45</f>
        <v>0</v>
      </c>
      <c r="BC130" s="816">
        <f>'RAW DATA-STEMH'!AU45</f>
        <v>0</v>
      </c>
      <c r="BD130" s="816">
        <f>'RAW DATA-STEMH'!AV45</f>
        <v>0</v>
      </c>
      <c r="BE130" s="816">
        <f>'RAW DATA-STEMH'!AW45</f>
        <v>0</v>
      </c>
      <c r="BF130" s="816">
        <f>'RAW DATA-STEMH'!AX45</f>
        <v>0</v>
      </c>
      <c r="BG130" s="816">
        <f>'RAW DATA-STEMH'!AY45</f>
        <v>0</v>
      </c>
      <c r="BH130" s="816">
        <f>'RAW DATA-STEMH'!AZ45</f>
        <v>0</v>
      </c>
      <c r="BI130" s="1041">
        <f>'RAW DATA-STEMH'!BA45</f>
        <v>0</v>
      </c>
      <c r="BJ130" s="1057"/>
    </row>
    <row r="131" spans="1:62">
      <c r="A131" s="456"/>
      <c r="B131" s="274"/>
      <c r="C131" s="424"/>
      <c r="D131" s="11">
        <f t="shared" ref="D131:M131" si="120">SUM(D128:D130)</f>
        <v>0</v>
      </c>
      <c r="E131" s="11">
        <f t="shared" si="120"/>
        <v>20</v>
      </c>
      <c r="F131" s="11">
        <f t="shared" si="120"/>
        <v>0</v>
      </c>
      <c r="G131" s="11">
        <f t="shared" si="120"/>
        <v>2</v>
      </c>
      <c r="H131" s="11">
        <f t="shared" si="120"/>
        <v>0</v>
      </c>
      <c r="I131" s="11">
        <f t="shared" si="120"/>
        <v>0</v>
      </c>
      <c r="J131" s="11">
        <f t="shared" si="120"/>
        <v>0</v>
      </c>
      <c r="K131" s="11">
        <f t="shared" si="120"/>
        <v>0</v>
      </c>
      <c r="L131" s="11">
        <f t="shared" si="120"/>
        <v>0</v>
      </c>
      <c r="M131" s="333">
        <f t="shared" si="120"/>
        <v>0</v>
      </c>
      <c r="N131" s="12"/>
      <c r="O131" s="12"/>
      <c r="P131" s="332">
        <f t="shared" ref="P131:Y131" si="121">SUM(P128:P130)</f>
        <v>0</v>
      </c>
      <c r="Q131" s="11">
        <f t="shared" si="121"/>
        <v>24</v>
      </c>
      <c r="R131" s="11">
        <f t="shared" si="121"/>
        <v>0</v>
      </c>
      <c r="S131" s="11">
        <f t="shared" si="121"/>
        <v>9</v>
      </c>
      <c r="T131" s="11">
        <f t="shared" si="121"/>
        <v>0</v>
      </c>
      <c r="U131" s="11">
        <f t="shared" si="121"/>
        <v>0</v>
      </c>
      <c r="V131" s="11">
        <f t="shared" si="121"/>
        <v>0</v>
      </c>
      <c r="W131" s="11">
        <f t="shared" si="121"/>
        <v>0</v>
      </c>
      <c r="X131" s="11">
        <f t="shared" si="121"/>
        <v>0</v>
      </c>
      <c r="Y131" s="333">
        <f t="shared" si="121"/>
        <v>0</v>
      </c>
      <c r="Z131" s="12"/>
      <c r="AA131" s="12"/>
      <c r="AB131" s="332">
        <f t="shared" ref="AB131:AK131" si="122">SUM(AB128:AB130)</f>
        <v>0</v>
      </c>
      <c r="AC131" s="11">
        <f t="shared" si="122"/>
        <v>15</v>
      </c>
      <c r="AD131" s="11">
        <f t="shared" si="122"/>
        <v>0</v>
      </c>
      <c r="AE131" s="11">
        <f t="shared" si="122"/>
        <v>3</v>
      </c>
      <c r="AF131" s="11">
        <f t="shared" si="122"/>
        <v>0</v>
      </c>
      <c r="AG131" s="11">
        <f t="shared" si="122"/>
        <v>0</v>
      </c>
      <c r="AH131" s="11">
        <f t="shared" si="122"/>
        <v>0</v>
      </c>
      <c r="AI131" s="11">
        <f t="shared" si="122"/>
        <v>0</v>
      </c>
      <c r="AJ131" s="11">
        <f t="shared" si="122"/>
        <v>0</v>
      </c>
      <c r="AK131" s="333">
        <f t="shared" si="122"/>
        <v>0</v>
      </c>
      <c r="AL131" s="12"/>
      <c r="AM131" s="938"/>
      <c r="AN131" s="1017">
        <f t="shared" ref="AN131:AW131" si="123">SUM(AN128:AN130)</f>
        <v>0</v>
      </c>
      <c r="AO131" s="1018">
        <f t="shared" si="123"/>
        <v>21</v>
      </c>
      <c r="AP131" s="1018">
        <f t="shared" si="123"/>
        <v>0</v>
      </c>
      <c r="AQ131" s="1018">
        <f t="shared" si="123"/>
        <v>3</v>
      </c>
      <c r="AR131" s="1018">
        <f t="shared" si="123"/>
        <v>0</v>
      </c>
      <c r="AS131" s="1018">
        <f t="shared" si="123"/>
        <v>0</v>
      </c>
      <c r="AT131" s="1018">
        <f t="shared" si="123"/>
        <v>0</v>
      </c>
      <c r="AU131" s="1018">
        <f t="shared" si="123"/>
        <v>0</v>
      </c>
      <c r="AV131" s="1018">
        <f t="shared" si="123"/>
        <v>0</v>
      </c>
      <c r="AW131" s="1019">
        <f t="shared" si="123"/>
        <v>0</v>
      </c>
      <c r="AX131" s="1062"/>
      <c r="AZ131" s="1042">
        <f t="shared" ref="AZ131:BI131" si="124">SUM(AZ128:AZ130)</f>
        <v>0</v>
      </c>
      <c r="BA131" s="1043">
        <f t="shared" si="124"/>
        <v>24</v>
      </c>
      <c r="BB131" s="1043">
        <f t="shared" si="124"/>
        <v>0</v>
      </c>
      <c r="BC131" s="1043">
        <f t="shared" si="124"/>
        <v>1</v>
      </c>
      <c r="BD131" s="1043">
        <f t="shared" si="124"/>
        <v>0</v>
      </c>
      <c r="BE131" s="1043">
        <f t="shared" si="124"/>
        <v>0</v>
      </c>
      <c r="BF131" s="1043">
        <f t="shared" si="124"/>
        <v>0</v>
      </c>
      <c r="BG131" s="1043">
        <f t="shared" si="124"/>
        <v>0</v>
      </c>
      <c r="BH131" s="1043">
        <f t="shared" si="124"/>
        <v>0</v>
      </c>
      <c r="BI131" s="1044">
        <f t="shared" si="124"/>
        <v>0</v>
      </c>
      <c r="BJ131" s="1057"/>
    </row>
    <row r="132" spans="1:62" ht="16" thickBot="1">
      <c r="A132" s="457"/>
      <c r="B132" s="413"/>
      <c r="C132" s="426"/>
      <c r="D132" s="12"/>
      <c r="E132" s="12"/>
      <c r="F132" s="12"/>
      <c r="G132" s="12"/>
      <c r="H132" s="12"/>
      <c r="I132" s="12"/>
      <c r="J132" s="12"/>
      <c r="K132" s="12"/>
      <c r="L132" s="12"/>
      <c r="M132" s="331"/>
      <c r="N132" s="12"/>
      <c r="O132" s="12"/>
      <c r="P132" s="330"/>
      <c r="Q132" s="12"/>
      <c r="R132" s="12"/>
      <c r="S132" s="12"/>
      <c r="T132" s="12"/>
      <c r="U132" s="12"/>
      <c r="V132" s="12"/>
      <c r="W132" s="12"/>
      <c r="X132" s="12"/>
      <c r="Y132" s="331"/>
      <c r="Z132" s="12"/>
      <c r="AA132" s="12"/>
      <c r="AB132" s="330"/>
      <c r="AC132" s="12"/>
      <c r="AD132" s="12"/>
      <c r="AE132" s="12"/>
      <c r="AF132" s="12"/>
      <c r="AG132" s="12"/>
      <c r="AH132" s="12"/>
      <c r="AI132" s="12"/>
      <c r="AJ132" s="12"/>
      <c r="AK132" s="331"/>
      <c r="AL132" s="12"/>
      <c r="AM132" s="938"/>
      <c r="AN132" s="937"/>
      <c r="AO132" s="938"/>
      <c r="AP132" s="938"/>
      <c r="AQ132" s="938"/>
      <c r="AR132" s="938"/>
      <c r="AS132" s="938"/>
      <c r="AT132" s="938"/>
      <c r="AU132" s="938"/>
      <c r="AV132" s="938"/>
      <c r="AW132" s="939"/>
      <c r="AX132" s="1062"/>
      <c r="AZ132" s="1040"/>
      <c r="BA132" s="816"/>
      <c r="BB132" s="816"/>
      <c r="BC132" s="816"/>
      <c r="BD132" s="816"/>
      <c r="BE132" s="816"/>
      <c r="BF132" s="816"/>
      <c r="BG132" s="816"/>
      <c r="BH132" s="816"/>
      <c r="BI132" s="1041"/>
      <c r="BJ132" s="1057"/>
    </row>
    <row r="133" spans="1:62" ht="15" customHeight="1">
      <c r="A133" s="1488" t="s">
        <v>271</v>
      </c>
      <c r="B133" s="438" t="s">
        <v>59</v>
      </c>
      <c r="C133" s="424" t="s">
        <v>92</v>
      </c>
      <c r="D133" s="330">
        <f>D128*'DATA - Awards Matrices'!$B$34</f>
        <v>0</v>
      </c>
      <c r="E133" s="12">
        <f>E128*'DATA - Awards Matrices'!$C$34</f>
        <v>0</v>
      </c>
      <c r="F133" s="12">
        <f>F128*'DATA - Awards Matrices'!$D$34</f>
        <v>0</v>
      </c>
      <c r="G133" s="12">
        <f>G128*'DATA - Awards Matrices'!$E$34</f>
        <v>1000</v>
      </c>
      <c r="H133" s="12">
        <f>H128*'DATA - Awards Matrices'!$F$34</f>
        <v>0</v>
      </c>
      <c r="I133" s="12">
        <f>I128*'DATA - Awards Matrices'!$G$34</f>
        <v>0</v>
      </c>
      <c r="J133" s="12">
        <f>J128*'DATA - Awards Matrices'!$H$34</f>
        <v>0</v>
      </c>
      <c r="K133" s="12">
        <f>K128*'DATA - Awards Matrices'!$I$34</f>
        <v>0</v>
      </c>
      <c r="L133" s="12">
        <f>L128*'DATA - Awards Matrices'!$J$34</f>
        <v>0</v>
      </c>
      <c r="M133" s="331">
        <f>M128*'DATA - Awards Matrices'!$K$34</f>
        <v>0</v>
      </c>
      <c r="N133" s="12"/>
      <c r="O133" s="12"/>
      <c r="P133" s="330">
        <f>P128*'DATA - Awards Matrices'!$B$34</f>
        <v>0</v>
      </c>
      <c r="Q133" s="12">
        <f>Q128*'DATA - Awards Matrices'!$C$34</f>
        <v>1000</v>
      </c>
      <c r="R133" s="12">
        <f>R128*'DATA - Awards Matrices'!$D$34</f>
        <v>0</v>
      </c>
      <c r="S133" s="12">
        <f>S128*'DATA - Awards Matrices'!$E$34</f>
        <v>3000</v>
      </c>
      <c r="T133" s="12">
        <f>T128*'DATA - Awards Matrices'!$F$34</f>
        <v>0</v>
      </c>
      <c r="U133" s="12">
        <f>U128*'DATA - Awards Matrices'!$G$34</f>
        <v>0</v>
      </c>
      <c r="V133" s="12">
        <f>V128*'DATA - Awards Matrices'!$H$34</f>
        <v>0</v>
      </c>
      <c r="W133" s="12">
        <f>W128*'DATA - Awards Matrices'!$I$34</f>
        <v>0</v>
      </c>
      <c r="X133" s="12">
        <f>X128*'DATA - Awards Matrices'!$J$34</f>
        <v>0</v>
      </c>
      <c r="Y133" s="331">
        <f>Y128*'DATA - Awards Matrices'!$K$34</f>
        <v>0</v>
      </c>
      <c r="Z133" s="12"/>
      <c r="AA133" s="12"/>
      <c r="AB133" s="330">
        <f>AB128*'DATA - Awards Matrices'!$B$34</f>
        <v>0</v>
      </c>
      <c r="AC133" s="12">
        <f>AC128*'DATA - Awards Matrices'!$C$34</f>
        <v>0</v>
      </c>
      <c r="AD133" s="12">
        <f>AD128*'DATA - Awards Matrices'!$D$34</f>
        <v>0</v>
      </c>
      <c r="AE133" s="12">
        <f>AE128*'DATA - Awards Matrices'!$E$34</f>
        <v>500</v>
      </c>
      <c r="AF133" s="12">
        <f>AF128*'DATA - Awards Matrices'!$F$34</f>
        <v>0</v>
      </c>
      <c r="AG133" s="12">
        <f>AG128*'DATA - Awards Matrices'!$G$34</f>
        <v>0</v>
      </c>
      <c r="AH133" s="12">
        <f>AH128*'DATA - Awards Matrices'!$H$34</f>
        <v>0</v>
      </c>
      <c r="AI133" s="12">
        <f>AI128*'DATA - Awards Matrices'!$I$34</f>
        <v>0</v>
      </c>
      <c r="AJ133" s="12">
        <f>AJ128*'DATA - Awards Matrices'!$J$34</f>
        <v>0</v>
      </c>
      <c r="AK133" s="331">
        <f>AK128*'DATA - Awards Matrices'!$K$34</f>
        <v>0</v>
      </c>
      <c r="AL133" s="12"/>
      <c r="AM133" s="938"/>
      <c r="AN133" s="937">
        <f>AN128*'DATA - Awards Matrices'!$B$34</f>
        <v>0</v>
      </c>
      <c r="AO133" s="938">
        <f>AO128*'DATA - Awards Matrices'!$C$34</f>
        <v>1500</v>
      </c>
      <c r="AP133" s="938">
        <f>AP128*'DATA - Awards Matrices'!$D$34</f>
        <v>0</v>
      </c>
      <c r="AQ133" s="938">
        <f>AQ128*'DATA - Awards Matrices'!$E$34</f>
        <v>1500</v>
      </c>
      <c r="AR133" s="938">
        <f>AR128*'DATA - Awards Matrices'!$F$34</f>
        <v>0</v>
      </c>
      <c r="AS133" s="938">
        <f>AS128*'DATA - Awards Matrices'!$G$34</f>
        <v>0</v>
      </c>
      <c r="AT133" s="938">
        <f>AT128*'DATA - Awards Matrices'!$H$34</f>
        <v>0</v>
      </c>
      <c r="AU133" s="938">
        <f>AU128*'DATA - Awards Matrices'!$I$34</f>
        <v>0</v>
      </c>
      <c r="AV133" s="938">
        <f>AV128*'DATA - Awards Matrices'!$J$34</f>
        <v>0</v>
      </c>
      <c r="AW133" s="939">
        <f>AW128*'DATA - Awards Matrices'!$K$34</f>
        <v>0</v>
      </c>
      <c r="AX133" s="1062"/>
      <c r="AZ133" s="1040">
        <f>AZ128*'DATA - Awards Matrices'!$B$34</f>
        <v>0</v>
      </c>
      <c r="BA133" s="816">
        <f>BA128*'DATA - Awards Matrices'!$C$34</f>
        <v>2000</v>
      </c>
      <c r="BB133" s="816">
        <f>BB128*'DATA - Awards Matrices'!$D$34</f>
        <v>0</v>
      </c>
      <c r="BC133" s="816">
        <f>BC128*'DATA - Awards Matrices'!$E$34</f>
        <v>0</v>
      </c>
      <c r="BD133" s="816">
        <f>BD128*'DATA - Awards Matrices'!$F$34</f>
        <v>0</v>
      </c>
      <c r="BE133" s="816">
        <f>BE128*'DATA - Awards Matrices'!$G$34</f>
        <v>0</v>
      </c>
      <c r="BF133" s="816">
        <f>BF128*'DATA - Awards Matrices'!$H$34</f>
        <v>0</v>
      </c>
      <c r="BG133" s="816">
        <f>BG128*'DATA - Awards Matrices'!$I$34</f>
        <v>0</v>
      </c>
      <c r="BH133" s="816">
        <f>BH128*'DATA - Awards Matrices'!$J$34</f>
        <v>0</v>
      </c>
      <c r="BI133" s="1041">
        <f>BI128*'DATA - Awards Matrices'!$K$34</f>
        <v>0</v>
      </c>
      <c r="BJ133" s="1057"/>
    </row>
    <row r="134" spans="1:62">
      <c r="A134" s="1488"/>
      <c r="B134" s="439" t="s">
        <v>59</v>
      </c>
      <c r="C134" s="425" t="s">
        <v>91</v>
      </c>
      <c r="D134" s="330">
        <f>D129*'DATA - Awards Matrices'!$B$35</f>
        <v>0</v>
      </c>
      <c r="E134" s="12">
        <f>E129*'DATA - Awards Matrices'!$C$35</f>
        <v>3000</v>
      </c>
      <c r="F134" s="12">
        <f>F129*'DATA - Awards Matrices'!$D$35</f>
        <v>0</v>
      </c>
      <c r="G134" s="12">
        <f>G129*'DATA - Awards Matrices'!$E$35</f>
        <v>0</v>
      </c>
      <c r="H134" s="12">
        <f>H129*'DATA - Awards Matrices'!$F$35</f>
        <v>0</v>
      </c>
      <c r="I134" s="12">
        <f>I129*'DATA - Awards Matrices'!$G$35</f>
        <v>0</v>
      </c>
      <c r="J134" s="12">
        <f>J129*'DATA - Awards Matrices'!$H$35</f>
        <v>0</v>
      </c>
      <c r="K134" s="12">
        <f>K129*'DATA - Awards Matrices'!$I$35</f>
        <v>0</v>
      </c>
      <c r="L134" s="12">
        <f>L129*'DATA - Awards Matrices'!$J$35</f>
        <v>0</v>
      </c>
      <c r="M134" s="331">
        <f>M129*'DATA - Awards Matrices'!$K$35</f>
        <v>0</v>
      </c>
      <c r="N134" s="12"/>
      <c r="O134" s="12"/>
      <c r="P134" s="330">
        <f>P129*'DATA - Awards Matrices'!$B$35</f>
        <v>0</v>
      </c>
      <c r="Q134" s="12">
        <f>Q129*'DATA - Awards Matrices'!$C$35</f>
        <v>2000</v>
      </c>
      <c r="R134" s="12">
        <f>R129*'DATA - Awards Matrices'!$D$35</f>
        <v>0</v>
      </c>
      <c r="S134" s="12">
        <f>S129*'DATA - Awards Matrices'!$E$35</f>
        <v>1500</v>
      </c>
      <c r="T134" s="12">
        <f>T129*'DATA - Awards Matrices'!$F$35</f>
        <v>0</v>
      </c>
      <c r="U134" s="12">
        <f>U129*'DATA - Awards Matrices'!$G$35</f>
        <v>0</v>
      </c>
      <c r="V134" s="12">
        <f>V129*'DATA - Awards Matrices'!$H$35</f>
        <v>0</v>
      </c>
      <c r="W134" s="12">
        <f>W129*'DATA - Awards Matrices'!$I$35</f>
        <v>0</v>
      </c>
      <c r="X134" s="12">
        <f>X129*'DATA - Awards Matrices'!$J$35</f>
        <v>0</v>
      </c>
      <c r="Y134" s="331">
        <f>Y129*'DATA - Awards Matrices'!$K$35</f>
        <v>0</v>
      </c>
      <c r="Z134" s="12"/>
      <c r="AA134" s="12"/>
      <c r="AB134" s="330">
        <f>AB129*'DATA - Awards Matrices'!$B$35</f>
        <v>0</v>
      </c>
      <c r="AC134" s="12">
        <f>AC129*'DATA - Awards Matrices'!$C$35</f>
        <v>0</v>
      </c>
      <c r="AD134" s="12">
        <f>AD129*'DATA - Awards Matrices'!$D$35</f>
        <v>0</v>
      </c>
      <c r="AE134" s="12">
        <f>AE129*'DATA - Awards Matrices'!$E$35</f>
        <v>1000</v>
      </c>
      <c r="AF134" s="12">
        <f>AF129*'DATA - Awards Matrices'!$F$35</f>
        <v>0</v>
      </c>
      <c r="AG134" s="12">
        <f>AG129*'DATA - Awards Matrices'!$G$35</f>
        <v>0</v>
      </c>
      <c r="AH134" s="12">
        <f>AH129*'DATA - Awards Matrices'!$H$35</f>
        <v>0</v>
      </c>
      <c r="AI134" s="12">
        <f>AI129*'DATA - Awards Matrices'!$I$35</f>
        <v>0</v>
      </c>
      <c r="AJ134" s="12">
        <f>AJ129*'DATA - Awards Matrices'!$J$35</f>
        <v>0</v>
      </c>
      <c r="AK134" s="331">
        <f>AK129*'DATA - Awards Matrices'!$K$35</f>
        <v>0</v>
      </c>
      <c r="AL134" s="12"/>
      <c r="AM134" s="938"/>
      <c r="AN134" s="937">
        <f>AN129*'DATA - Awards Matrices'!$B$35</f>
        <v>0</v>
      </c>
      <c r="AO134" s="938">
        <f>AO129*'DATA - Awards Matrices'!$C$35</f>
        <v>3500</v>
      </c>
      <c r="AP134" s="938">
        <f>AP129*'DATA - Awards Matrices'!$D$35</f>
        <v>0</v>
      </c>
      <c r="AQ134" s="938">
        <f>AQ129*'DATA - Awards Matrices'!$E$35</f>
        <v>0</v>
      </c>
      <c r="AR134" s="938">
        <f>AR129*'DATA - Awards Matrices'!$F$35</f>
        <v>0</v>
      </c>
      <c r="AS134" s="938">
        <f>AS129*'DATA - Awards Matrices'!$G$35</f>
        <v>0</v>
      </c>
      <c r="AT134" s="938">
        <f>AT129*'DATA - Awards Matrices'!$H$35</f>
        <v>0</v>
      </c>
      <c r="AU134" s="938">
        <f>AU129*'DATA - Awards Matrices'!$I$35</f>
        <v>0</v>
      </c>
      <c r="AV134" s="938">
        <f>AV129*'DATA - Awards Matrices'!$J$35</f>
        <v>0</v>
      </c>
      <c r="AW134" s="939">
        <f>AW129*'DATA - Awards Matrices'!$K$35</f>
        <v>0</v>
      </c>
      <c r="AX134" s="1062"/>
      <c r="AZ134" s="1040">
        <f>AZ129*'DATA - Awards Matrices'!$B$35</f>
        <v>0</v>
      </c>
      <c r="BA134" s="816">
        <f>BA129*'DATA - Awards Matrices'!$C$35</f>
        <v>2500</v>
      </c>
      <c r="BB134" s="816">
        <f>BB129*'DATA - Awards Matrices'!$D$35</f>
        <v>0</v>
      </c>
      <c r="BC134" s="816">
        <f>BC129*'DATA - Awards Matrices'!$E$35</f>
        <v>500</v>
      </c>
      <c r="BD134" s="816">
        <f>BD129*'DATA - Awards Matrices'!$F$35</f>
        <v>0</v>
      </c>
      <c r="BE134" s="816">
        <f>BE129*'DATA - Awards Matrices'!$G$35</f>
        <v>0</v>
      </c>
      <c r="BF134" s="816">
        <f>BF129*'DATA - Awards Matrices'!$H$35</f>
        <v>0</v>
      </c>
      <c r="BG134" s="816">
        <f>BG129*'DATA - Awards Matrices'!$I$35</f>
        <v>0</v>
      </c>
      <c r="BH134" s="816">
        <f>BH129*'DATA - Awards Matrices'!$J$35</f>
        <v>0</v>
      </c>
      <c r="BI134" s="1041">
        <f>BI129*'DATA - Awards Matrices'!$K$35</f>
        <v>0</v>
      </c>
      <c r="BJ134" s="1057"/>
    </row>
    <row r="135" spans="1:62" ht="16" thickBot="1">
      <c r="A135" s="1489"/>
      <c r="B135" s="440" t="s">
        <v>59</v>
      </c>
      <c r="C135" s="426" t="s">
        <v>90</v>
      </c>
      <c r="D135" s="330">
        <f>D130*'DATA - Awards Matrices'!$B$36</f>
        <v>0</v>
      </c>
      <c r="E135" s="12">
        <f>E130*'DATA - Awards Matrices'!$C$36</f>
        <v>7000</v>
      </c>
      <c r="F135" s="12">
        <f>F130*'DATA - Awards Matrices'!$D$36</f>
        <v>0</v>
      </c>
      <c r="G135" s="12">
        <f>G130*'DATA - Awards Matrices'!$E$36</f>
        <v>0</v>
      </c>
      <c r="H135" s="12">
        <f>H130*'DATA - Awards Matrices'!$F$36</f>
        <v>0</v>
      </c>
      <c r="I135" s="12">
        <f>I130*'DATA - Awards Matrices'!$G$36</f>
        <v>0</v>
      </c>
      <c r="J135" s="12">
        <f>J130*'DATA - Awards Matrices'!$H$36</f>
        <v>0</v>
      </c>
      <c r="K135" s="12">
        <f>K130*'DATA - Awards Matrices'!$I$36</f>
        <v>0</v>
      </c>
      <c r="L135" s="12">
        <f>L130*'DATA - Awards Matrices'!$J$36</f>
        <v>0</v>
      </c>
      <c r="M135" s="331">
        <f>M130*'DATA - Awards Matrices'!$K$36</f>
        <v>0</v>
      </c>
      <c r="N135" s="12"/>
      <c r="O135" s="12"/>
      <c r="P135" s="330">
        <f>P130*'DATA - Awards Matrices'!$B$36</f>
        <v>0</v>
      </c>
      <c r="Q135" s="12">
        <f>Q130*'DATA - Awards Matrices'!$C$36</f>
        <v>9000</v>
      </c>
      <c r="R135" s="12">
        <f>R130*'DATA - Awards Matrices'!$D$36</f>
        <v>0</v>
      </c>
      <c r="S135" s="12">
        <f>S130*'DATA - Awards Matrices'!$E$36</f>
        <v>0</v>
      </c>
      <c r="T135" s="12">
        <f>T130*'DATA - Awards Matrices'!$F$36</f>
        <v>0</v>
      </c>
      <c r="U135" s="12">
        <f>U130*'DATA - Awards Matrices'!$G$36</f>
        <v>0</v>
      </c>
      <c r="V135" s="12">
        <f>V130*'DATA - Awards Matrices'!$H$36</f>
        <v>0</v>
      </c>
      <c r="W135" s="12">
        <f>W130*'DATA - Awards Matrices'!$I$36</f>
        <v>0</v>
      </c>
      <c r="X135" s="12">
        <f>X130*'DATA - Awards Matrices'!$J$36</f>
        <v>0</v>
      </c>
      <c r="Y135" s="331">
        <f>Y130*'DATA - Awards Matrices'!$K$36</f>
        <v>0</v>
      </c>
      <c r="Z135" s="12"/>
      <c r="AA135" s="12"/>
      <c r="AB135" s="330">
        <f>AB130*'DATA - Awards Matrices'!$B$36</f>
        <v>0</v>
      </c>
      <c r="AC135" s="12">
        <f>AC130*'DATA - Awards Matrices'!$C$36</f>
        <v>7500</v>
      </c>
      <c r="AD135" s="12">
        <f>AD130*'DATA - Awards Matrices'!$D$36</f>
        <v>0</v>
      </c>
      <c r="AE135" s="12">
        <f>AE130*'DATA - Awards Matrices'!$E$36</f>
        <v>0</v>
      </c>
      <c r="AF135" s="12">
        <f>AF130*'DATA - Awards Matrices'!$F$36</f>
        <v>0</v>
      </c>
      <c r="AG135" s="12">
        <f>AG130*'DATA - Awards Matrices'!$G$36</f>
        <v>0</v>
      </c>
      <c r="AH135" s="12">
        <f>AH130*'DATA - Awards Matrices'!$H$36</f>
        <v>0</v>
      </c>
      <c r="AI135" s="12">
        <f>AI130*'DATA - Awards Matrices'!$I$36</f>
        <v>0</v>
      </c>
      <c r="AJ135" s="12">
        <f>AJ130*'DATA - Awards Matrices'!$J$36</f>
        <v>0</v>
      </c>
      <c r="AK135" s="331">
        <f>AK130*'DATA - Awards Matrices'!$K$36</f>
        <v>0</v>
      </c>
      <c r="AL135" s="12"/>
      <c r="AM135" s="938"/>
      <c r="AN135" s="937">
        <f>AN130*'DATA - Awards Matrices'!$B$36</f>
        <v>0</v>
      </c>
      <c r="AO135" s="938">
        <f>AO130*'DATA - Awards Matrices'!$C$36</f>
        <v>5500</v>
      </c>
      <c r="AP135" s="938">
        <f>AP130*'DATA - Awards Matrices'!$D$36</f>
        <v>0</v>
      </c>
      <c r="AQ135" s="938">
        <f>AQ130*'DATA - Awards Matrices'!$E$36</f>
        <v>0</v>
      </c>
      <c r="AR135" s="938">
        <f>AR130*'DATA - Awards Matrices'!$F$36</f>
        <v>0</v>
      </c>
      <c r="AS135" s="938">
        <f>AS130*'DATA - Awards Matrices'!$G$36</f>
        <v>0</v>
      </c>
      <c r="AT135" s="938">
        <f>AT130*'DATA - Awards Matrices'!$H$36</f>
        <v>0</v>
      </c>
      <c r="AU135" s="938">
        <f>AU130*'DATA - Awards Matrices'!$I$36</f>
        <v>0</v>
      </c>
      <c r="AV135" s="938">
        <f>AV130*'DATA - Awards Matrices'!$J$36</f>
        <v>0</v>
      </c>
      <c r="AW135" s="939">
        <f>AW130*'DATA - Awards Matrices'!$K$36</f>
        <v>0</v>
      </c>
      <c r="AX135" s="1062"/>
      <c r="AZ135" s="1040">
        <f>AZ130*'DATA - Awards Matrices'!$B$36</f>
        <v>0</v>
      </c>
      <c r="BA135" s="816">
        <f>BA130*'DATA - Awards Matrices'!$C$36</f>
        <v>7500</v>
      </c>
      <c r="BB135" s="816">
        <f>BB130*'DATA - Awards Matrices'!$D$36</f>
        <v>0</v>
      </c>
      <c r="BC135" s="816">
        <f>BC130*'DATA - Awards Matrices'!$E$36</f>
        <v>0</v>
      </c>
      <c r="BD135" s="816">
        <f>BD130*'DATA - Awards Matrices'!$F$36</f>
        <v>0</v>
      </c>
      <c r="BE135" s="816">
        <f>BE130*'DATA - Awards Matrices'!$G$36</f>
        <v>0</v>
      </c>
      <c r="BF135" s="816">
        <f>BF130*'DATA - Awards Matrices'!$H$36</f>
        <v>0</v>
      </c>
      <c r="BG135" s="816">
        <f>BG130*'DATA - Awards Matrices'!$I$36</f>
        <v>0</v>
      </c>
      <c r="BH135" s="816">
        <f>BH130*'DATA - Awards Matrices'!$J$36</f>
        <v>0</v>
      </c>
      <c r="BI135" s="1041">
        <f>BI130*'DATA - Awards Matrices'!$K$36</f>
        <v>0</v>
      </c>
      <c r="BJ135" s="1057"/>
    </row>
    <row r="136" spans="1:62" ht="33" thickBot="1">
      <c r="A136" s="406" t="s">
        <v>272</v>
      </c>
      <c r="B136" s="413" t="str">
        <f>B130</f>
        <v>NMSU-GR</v>
      </c>
      <c r="C136" s="414"/>
      <c r="D136" s="334">
        <f t="shared" ref="D136:M136" si="125">SUM(D133:D135)</f>
        <v>0</v>
      </c>
      <c r="E136" s="335">
        <f t="shared" si="125"/>
        <v>10000</v>
      </c>
      <c r="F136" s="335">
        <f t="shared" si="125"/>
        <v>0</v>
      </c>
      <c r="G136" s="335">
        <f t="shared" si="125"/>
        <v>1000</v>
      </c>
      <c r="H136" s="335">
        <f t="shared" si="125"/>
        <v>0</v>
      </c>
      <c r="I136" s="335">
        <f t="shared" si="125"/>
        <v>0</v>
      </c>
      <c r="J136" s="335">
        <f t="shared" si="125"/>
        <v>0</v>
      </c>
      <c r="K136" s="335">
        <f t="shared" si="125"/>
        <v>0</v>
      </c>
      <c r="L136" s="335">
        <f t="shared" si="125"/>
        <v>0</v>
      </c>
      <c r="M136" s="336">
        <f t="shared" si="125"/>
        <v>0</v>
      </c>
      <c r="N136" s="415">
        <f>SUM(D136:M136)/'DATA - Awards Matrices'!$L$36</f>
        <v>5.1490092058043375</v>
      </c>
      <c r="O136" s="415"/>
      <c r="P136" s="334">
        <f t="shared" ref="P136:Y136" si="126">SUM(P133:P135)</f>
        <v>0</v>
      </c>
      <c r="Q136" s="335">
        <f t="shared" si="126"/>
        <v>12000</v>
      </c>
      <c r="R136" s="335">
        <f t="shared" si="126"/>
        <v>0</v>
      </c>
      <c r="S136" s="335">
        <f t="shared" si="126"/>
        <v>4500</v>
      </c>
      <c r="T136" s="335">
        <f t="shared" si="126"/>
        <v>0</v>
      </c>
      <c r="U136" s="335">
        <f t="shared" si="126"/>
        <v>0</v>
      </c>
      <c r="V136" s="335">
        <f t="shared" si="126"/>
        <v>0</v>
      </c>
      <c r="W136" s="335">
        <f t="shared" si="126"/>
        <v>0</v>
      </c>
      <c r="X136" s="335">
        <f t="shared" si="126"/>
        <v>0</v>
      </c>
      <c r="Y136" s="336">
        <f t="shared" si="126"/>
        <v>0</v>
      </c>
      <c r="Z136" s="415">
        <f>SUM(P136:Y136)/'DATA - Awards Matrices'!$L$36</f>
        <v>7.7235138087065058</v>
      </c>
      <c r="AA136" s="415"/>
      <c r="AB136" s="334">
        <f t="shared" ref="AB136:AK136" si="127">SUM(AB133:AB135)</f>
        <v>0</v>
      </c>
      <c r="AC136" s="335">
        <f t="shared" si="127"/>
        <v>7500</v>
      </c>
      <c r="AD136" s="335">
        <f t="shared" si="127"/>
        <v>0</v>
      </c>
      <c r="AE136" s="335">
        <f t="shared" si="127"/>
        <v>1500</v>
      </c>
      <c r="AF136" s="335">
        <f t="shared" si="127"/>
        <v>0</v>
      </c>
      <c r="AG136" s="335">
        <f t="shared" si="127"/>
        <v>0</v>
      </c>
      <c r="AH136" s="335">
        <f t="shared" si="127"/>
        <v>0</v>
      </c>
      <c r="AI136" s="335">
        <f t="shared" si="127"/>
        <v>0</v>
      </c>
      <c r="AJ136" s="335">
        <f t="shared" si="127"/>
        <v>0</v>
      </c>
      <c r="AK136" s="336">
        <f t="shared" si="127"/>
        <v>0</v>
      </c>
      <c r="AL136" s="415">
        <f>SUM(AB136:AK136)/'DATA - Awards Matrices'!$L$36</f>
        <v>4.2128257138399121</v>
      </c>
      <c r="AM136" s="941"/>
      <c r="AN136" s="1020">
        <f t="shared" ref="AN136:AW136" si="128">SUM(AN133:AN135)</f>
        <v>0</v>
      </c>
      <c r="AO136" s="1021">
        <f t="shared" si="128"/>
        <v>10500</v>
      </c>
      <c r="AP136" s="1021">
        <f t="shared" si="128"/>
        <v>0</v>
      </c>
      <c r="AQ136" s="1021">
        <f t="shared" si="128"/>
        <v>1500</v>
      </c>
      <c r="AR136" s="1021">
        <f t="shared" si="128"/>
        <v>0</v>
      </c>
      <c r="AS136" s="1021">
        <f t="shared" si="128"/>
        <v>0</v>
      </c>
      <c r="AT136" s="1021">
        <f t="shared" si="128"/>
        <v>0</v>
      </c>
      <c r="AU136" s="1021">
        <f t="shared" si="128"/>
        <v>0</v>
      </c>
      <c r="AV136" s="1021">
        <f t="shared" si="128"/>
        <v>0</v>
      </c>
      <c r="AW136" s="1022">
        <f t="shared" si="128"/>
        <v>0</v>
      </c>
      <c r="AX136" s="1063">
        <f>SUM(AN136:AW136)/'DATA - Awards Matrices'!$L$36</f>
        <v>5.6171009517865498</v>
      </c>
      <c r="AZ136" s="1045">
        <f t="shared" ref="AZ136:BI136" si="129">SUM(AZ133:AZ135)</f>
        <v>0</v>
      </c>
      <c r="BA136" s="1046">
        <f t="shared" si="129"/>
        <v>12000</v>
      </c>
      <c r="BB136" s="1046">
        <f t="shared" si="129"/>
        <v>0</v>
      </c>
      <c r="BC136" s="1046">
        <f t="shared" si="129"/>
        <v>500</v>
      </c>
      <c r="BD136" s="1046">
        <f t="shared" si="129"/>
        <v>0</v>
      </c>
      <c r="BE136" s="1046">
        <f t="shared" si="129"/>
        <v>0</v>
      </c>
      <c r="BF136" s="1046">
        <f t="shared" si="129"/>
        <v>0</v>
      </c>
      <c r="BG136" s="1046">
        <f t="shared" si="129"/>
        <v>0</v>
      </c>
      <c r="BH136" s="1046">
        <f t="shared" si="129"/>
        <v>0</v>
      </c>
      <c r="BI136" s="1047">
        <f t="shared" si="129"/>
        <v>0</v>
      </c>
      <c r="BJ136" s="1058">
        <f>SUM(AZ136:BI136)/'DATA - Awards Matrices'!$L$36</f>
        <v>5.8511468247776559</v>
      </c>
    </row>
    <row r="137" spans="1:62" ht="45.75" customHeight="1" thickBot="1">
      <c r="A137" s="428"/>
      <c r="B137" s="429"/>
      <c r="C137" s="430"/>
      <c r="D137" s="431"/>
      <c r="E137" s="432"/>
      <c r="F137" s="432"/>
      <c r="G137" s="432"/>
      <c r="H137" s="432"/>
      <c r="I137" s="432"/>
      <c r="J137" s="432"/>
      <c r="K137" s="432"/>
      <c r="L137" s="432"/>
      <c r="M137" s="433"/>
      <c r="N137" s="434"/>
      <c r="O137" s="434"/>
      <c r="P137" s="431"/>
      <c r="Q137" s="432"/>
      <c r="R137" s="432"/>
      <c r="S137" s="432"/>
      <c r="T137" s="432"/>
      <c r="U137" s="432"/>
      <c r="V137" s="432"/>
      <c r="W137" s="432"/>
      <c r="X137" s="432"/>
      <c r="Y137" s="433"/>
      <c r="Z137" s="434"/>
      <c r="AA137" s="434"/>
      <c r="AB137" s="431"/>
      <c r="AC137" s="432"/>
      <c r="AD137" s="432"/>
      <c r="AE137" s="432"/>
      <c r="AF137" s="432"/>
      <c r="AG137" s="432"/>
      <c r="AH137" s="432"/>
      <c r="AI137" s="432"/>
      <c r="AJ137" s="432"/>
      <c r="AK137" s="433"/>
      <c r="AL137" s="434"/>
      <c r="AM137" s="1026"/>
      <c r="AN137" s="1023"/>
      <c r="AO137" s="1024"/>
      <c r="AP137" s="1024"/>
      <c r="AQ137" s="1024"/>
      <c r="AR137" s="1024"/>
      <c r="AS137" s="1024"/>
      <c r="AT137" s="1024"/>
      <c r="AU137" s="1024"/>
      <c r="AV137" s="1024"/>
      <c r="AW137" s="1025"/>
      <c r="AX137" s="1064"/>
      <c r="AZ137" s="1049"/>
      <c r="BA137" s="1050"/>
      <c r="BB137" s="1050"/>
      <c r="BC137" s="1050"/>
      <c r="BD137" s="1050"/>
      <c r="BE137" s="1050"/>
      <c r="BF137" s="1050"/>
      <c r="BG137" s="1050"/>
      <c r="BH137" s="1050"/>
      <c r="BI137" s="1051"/>
      <c r="BJ137" s="1059"/>
    </row>
    <row r="138" spans="1:62" ht="15" customHeight="1">
      <c r="A138" s="1487" t="s">
        <v>270</v>
      </c>
      <c r="B138" s="438" t="str">
        <f>'RAW DATA-Awards'!B46</f>
        <v>UNM-GA</v>
      </c>
      <c r="C138" s="424" t="str">
        <f>'RAW DATA-Awards'!C46</f>
        <v>1</v>
      </c>
      <c r="D138" s="407">
        <f>'RAW DATA-STEMH'!D46</f>
        <v>0</v>
      </c>
      <c r="E138" s="408">
        <f>'RAW DATA-STEMH'!E46</f>
        <v>14</v>
      </c>
      <c r="F138" s="408">
        <f>'RAW DATA-STEMH'!F46</f>
        <v>0</v>
      </c>
      <c r="G138" s="408">
        <f>'RAW DATA-STEMH'!G46</f>
        <v>23</v>
      </c>
      <c r="H138" s="408">
        <f>'RAW DATA-STEMH'!H46</f>
        <v>0</v>
      </c>
      <c r="I138" s="408">
        <f>'RAW DATA-STEMH'!I46</f>
        <v>0</v>
      </c>
      <c r="J138" s="408">
        <f>'RAW DATA-STEMH'!J46</f>
        <v>0</v>
      </c>
      <c r="K138" s="408">
        <f>'RAW DATA-STEMH'!K46</f>
        <v>0</v>
      </c>
      <c r="L138" s="408">
        <f>'RAW DATA-STEMH'!L46</f>
        <v>0</v>
      </c>
      <c r="M138" s="409">
        <f>'RAW DATA-STEMH'!M46</f>
        <v>0</v>
      </c>
      <c r="N138" s="408"/>
      <c r="O138" s="408"/>
      <c r="P138" s="407">
        <f>'RAW DATA-STEMH'!N46</f>
        <v>0</v>
      </c>
      <c r="Q138" s="408">
        <f>'RAW DATA-STEMH'!O46</f>
        <v>11</v>
      </c>
      <c r="R138" s="408">
        <f>'RAW DATA-STEMH'!P46</f>
        <v>0</v>
      </c>
      <c r="S138" s="408">
        <f>'RAW DATA-STEMH'!Q46</f>
        <v>12</v>
      </c>
      <c r="T138" s="408">
        <f>'RAW DATA-STEMH'!R46</f>
        <v>0</v>
      </c>
      <c r="U138" s="408">
        <f>'RAW DATA-STEMH'!S46</f>
        <v>0</v>
      </c>
      <c r="V138" s="408">
        <f>'RAW DATA-STEMH'!T46</f>
        <v>0</v>
      </c>
      <c r="W138" s="408">
        <f>'RAW DATA-STEMH'!U46</f>
        <v>0</v>
      </c>
      <c r="X138" s="408">
        <f>'RAW DATA-STEMH'!V46</f>
        <v>0</v>
      </c>
      <c r="Y138" s="409">
        <f>'RAW DATA-STEMH'!W46</f>
        <v>0</v>
      </c>
      <c r="Z138" s="408"/>
      <c r="AA138" s="408"/>
      <c r="AB138" s="407">
        <f>'RAW DATA-STEMH'!X46</f>
        <v>0</v>
      </c>
      <c r="AC138" s="408">
        <f>'RAW DATA-STEMH'!Y46</f>
        <v>12</v>
      </c>
      <c r="AD138" s="408">
        <f>'RAW DATA-STEMH'!Z46</f>
        <v>0</v>
      </c>
      <c r="AE138" s="408">
        <f>'RAW DATA-STEMH'!AA46</f>
        <v>14</v>
      </c>
      <c r="AF138" s="408">
        <f>'RAW DATA-STEMH'!AB46</f>
        <v>0</v>
      </c>
      <c r="AG138" s="408">
        <f>'RAW DATA-STEMH'!AC46</f>
        <v>0</v>
      </c>
      <c r="AH138" s="408">
        <f>'RAW DATA-STEMH'!AD46</f>
        <v>0</v>
      </c>
      <c r="AI138" s="408">
        <f>'RAW DATA-STEMH'!AE46</f>
        <v>0</v>
      </c>
      <c r="AJ138" s="408">
        <f>'RAW DATA-STEMH'!AF46</f>
        <v>0</v>
      </c>
      <c r="AK138" s="409">
        <f>'RAW DATA-STEMH'!AG46</f>
        <v>0</v>
      </c>
      <c r="AL138" s="408"/>
      <c r="AM138" s="944"/>
      <c r="AN138" s="943">
        <f>'RAW DATA-STEMH'!AH46</f>
        <v>0</v>
      </c>
      <c r="AO138" s="944">
        <f>'RAW DATA-STEMH'!AI46</f>
        <v>8</v>
      </c>
      <c r="AP138" s="944">
        <f>'RAW DATA-STEMH'!AJ46</f>
        <v>0</v>
      </c>
      <c r="AQ138" s="944">
        <f>'RAW DATA-STEMH'!AK46</f>
        <v>12</v>
      </c>
      <c r="AR138" s="944">
        <f>'RAW DATA-STEMH'!AL46</f>
        <v>0</v>
      </c>
      <c r="AS138" s="944">
        <f>'RAW DATA-STEMH'!AM46</f>
        <v>0</v>
      </c>
      <c r="AT138" s="944">
        <f>'RAW DATA-STEMH'!AN46</f>
        <v>0</v>
      </c>
      <c r="AU138" s="944">
        <f>'RAW DATA-STEMH'!AO46</f>
        <v>0</v>
      </c>
      <c r="AV138" s="944">
        <f>'RAW DATA-STEMH'!AP46</f>
        <v>0</v>
      </c>
      <c r="AW138" s="945">
        <f>'RAW DATA-STEMH'!AQ46</f>
        <v>0</v>
      </c>
      <c r="AX138" s="1061"/>
      <c r="AZ138" s="1037">
        <f>'RAW DATA-STEMH'!AR46</f>
        <v>0</v>
      </c>
      <c r="BA138" s="1038">
        <f>'RAW DATA-STEMH'!AS46</f>
        <v>4</v>
      </c>
      <c r="BB138" s="1038">
        <f>'RAW DATA-STEMH'!AT46</f>
        <v>0</v>
      </c>
      <c r="BC138" s="1038">
        <f>'RAW DATA-STEMH'!AU46</f>
        <v>13</v>
      </c>
      <c r="BD138" s="1038">
        <f>'RAW DATA-STEMH'!AV46</f>
        <v>0</v>
      </c>
      <c r="BE138" s="1038">
        <f>'RAW DATA-STEMH'!AW46</f>
        <v>0</v>
      </c>
      <c r="BF138" s="1038">
        <f>'RAW DATA-STEMH'!AX46</f>
        <v>0</v>
      </c>
      <c r="BG138" s="1038">
        <f>'RAW DATA-STEMH'!AY46</f>
        <v>0</v>
      </c>
      <c r="BH138" s="1038">
        <f>'RAW DATA-STEMH'!AZ46</f>
        <v>0</v>
      </c>
      <c r="BI138" s="1039">
        <f>'RAW DATA-STEMH'!BA46</f>
        <v>0</v>
      </c>
      <c r="BJ138" s="1056"/>
    </row>
    <row r="139" spans="1:62">
      <c r="A139" s="1488"/>
      <c r="B139" s="439" t="str">
        <f>'RAW DATA-Awards'!B47</f>
        <v>UNM-GA</v>
      </c>
      <c r="C139" s="425" t="str">
        <f>'RAW DATA-Awards'!C47</f>
        <v>2</v>
      </c>
      <c r="D139" s="330">
        <f>'RAW DATA-STEMH'!D47</f>
        <v>0</v>
      </c>
      <c r="E139" s="12">
        <f>'RAW DATA-STEMH'!E47</f>
        <v>0</v>
      </c>
      <c r="F139" s="12">
        <f>'RAW DATA-STEMH'!F47</f>
        <v>0</v>
      </c>
      <c r="G139" s="12">
        <f>'RAW DATA-STEMH'!G47</f>
        <v>0</v>
      </c>
      <c r="H139" s="12">
        <f>'RAW DATA-STEMH'!H47</f>
        <v>0</v>
      </c>
      <c r="I139" s="12">
        <f>'RAW DATA-STEMH'!I47</f>
        <v>0</v>
      </c>
      <c r="J139" s="12">
        <f>'RAW DATA-STEMH'!J47</f>
        <v>0</v>
      </c>
      <c r="K139" s="12">
        <f>'RAW DATA-STEMH'!K47</f>
        <v>0</v>
      </c>
      <c r="L139" s="12">
        <f>'RAW DATA-STEMH'!L47</f>
        <v>0</v>
      </c>
      <c r="M139" s="331">
        <f>'RAW DATA-STEMH'!M47</f>
        <v>0</v>
      </c>
      <c r="N139" s="12"/>
      <c r="O139" s="12"/>
      <c r="P139" s="330">
        <f>'RAW DATA-STEMH'!N47</f>
        <v>0</v>
      </c>
      <c r="Q139" s="12">
        <f>'RAW DATA-STEMH'!O47</f>
        <v>0</v>
      </c>
      <c r="R139" s="12">
        <f>'RAW DATA-STEMH'!P47</f>
        <v>0</v>
      </c>
      <c r="S139" s="12">
        <f>'RAW DATA-STEMH'!Q47</f>
        <v>0</v>
      </c>
      <c r="T139" s="12">
        <f>'RAW DATA-STEMH'!R47</f>
        <v>0</v>
      </c>
      <c r="U139" s="12">
        <f>'RAW DATA-STEMH'!S47</f>
        <v>0</v>
      </c>
      <c r="V139" s="12">
        <f>'RAW DATA-STEMH'!T47</f>
        <v>0</v>
      </c>
      <c r="W139" s="12">
        <f>'RAW DATA-STEMH'!U47</f>
        <v>0</v>
      </c>
      <c r="X139" s="12">
        <f>'RAW DATA-STEMH'!V47</f>
        <v>0</v>
      </c>
      <c r="Y139" s="331">
        <f>'RAW DATA-STEMH'!W47</f>
        <v>0</v>
      </c>
      <c r="Z139" s="12"/>
      <c r="AA139" s="12"/>
      <c r="AB139" s="330">
        <f>'RAW DATA-STEMH'!X47</f>
        <v>0</v>
      </c>
      <c r="AC139" s="12">
        <f>'RAW DATA-STEMH'!Y47</f>
        <v>0</v>
      </c>
      <c r="AD139" s="12">
        <f>'RAW DATA-STEMH'!Z47</f>
        <v>0</v>
      </c>
      <c r="AE139" s="12">
        <f>'RAW DATA-STEMH'!AA47</f>
        <v>0</v>
      </c>
      <c r="AF139" s="12">
        <f>'RAW DATA-STEMH'!AB47</f>
        <v>0</v>
      </c>
      <c r="AG139" s="12">
        <f>'RAW DATA-STEMH'!AC47</f>
        <v>0</v>
      </c>
      <c r="AH139" s="12">
        <f>'RAW DATA-STEMH'!AD47</f>
        <v>0</v>
      </c>
      <c r="AI139" s="12">
        <f>'RAW DATA-STEMH'!AE47</f>
        <v>0</v>
      </c>
      <c r="AJ139" s="12">
        <f>'RAW DATA-STEMH'!AF47</f>
        <v>0</v>
      </c>
      <c r="AK139" s="331">
        <f>'RAW DATA-STEMH'!AG47</f>
        <v>0</v>
      </c>
      <c r="AL139" s="12"/>
      <c r="AM139" s="938"/>
      <c r="AN139" s="937">
        <f>'RAW DATA-STEMH'!AH47</f>
        <v>0</v>
      </c>
      <c r="AO139" s="938">
        <f>'RAW DATA-STEMH'!AI47</f>
        <v>0</v>
      </c>
      <c r="AP139" s="938">
        <f>'RAW DATA-STEMH'!AJ47</f>
        <v>0</v>
      </c>
      <c r="AQ139" s="938">
        <f>'RAW DATA-STEMH'!AK47</f>
        <v>0</v>
      </c>
      <c r="AR139" s="938">
        <f>'RAW DATA-STEMH'!AL47</f>
        <v>0</v>
      </c>
      <c r="AS139" s="938">
        <f>'RAW DATA-STEMH'!AM47</f>
        <v>0</v>
      </c>
      <c r="AT139" s="938">
        <f>'RAW DATA-STEMH'!AN47</f>
        <v>0</v>
      </c>
      <c r="AU139" s="938">
        <f>'RAW DATA-STEMH'!AO47</f>
        <v>0</v>
      </c>
      <c r="AV139" s="938">
        <f>'RAW DATA-STEMH'!AP47</f>
        <v>0</v>
      </c>
      <c r="AW139" s="939">
        <f>'RAW DATA-STEMH'!AQ47</f>
        <v>0</v>
      </c>
      <c r="AX139" s="1062"/>
      <c r="AZ139" s="1040">
        <f>'RAW DATA-STEMH'!AR47</f>
        <v>0</v>
      </c>
      <c r="BA139" s="816">
        <f>'RAW DATA-STEMH'!AS47</f>
        <v>0</v>
      </c>
      <c r="BB139" s="816">
        <f>'RAW DATA-STEMH'!AT47</f>
        <v>0</v>
      </c>
      <c r="BC139" s="816">
        <f>'RAW DATA-STEMH'!AU47</f>
        <v>0</v>
      </c>
      <c r="BD139" s="816">
        <f>'RAW DATA-STEMH'!AV47</f>
        <v>0</v>
      </c>
      <c r="BE139" s="816">
        <f>'RAW DATA-STEMH'!AW47</f>
        <v>0</v>
      </c>
      <c r="BF139" s="816">
        <f>'RAW DATA-STEMH'!AX47</f>
        <v>0</v>
      </c>
      <c r="BG139" s="816">
        <f>'RAW DATA-STEMH'!AY47</f>
        <v>0</v>
      </c>
      <c r="BH139" s="816">
        <f>'RAW DATA-STEMH'!AZ47</f>
        <v>0</v>
      </c>
      <c r="BI139" s="1041">
        <f>'RAW DATA-STEMH'!BA47</f>
        <v>0</v>
      </c>
      <c r="BJ139" s="1057"/>
    </row>
    <row r="140" spans="1:62" ht="16" thickBot="1">
      <c r="A140" s="1489"/>
      <c r="B140" s="440" t="str">
        <f>'RAW DATA-Awards'!B48</f>
        <v>UNM-GA</v>
      </c>
      <c r="C140" s="426" t="str">
        <f>'RAW DATA-Awards'!C48</f>
        <v>3</v>
      </c>
      <c r="D140" s="330">
        <f>'RAW DATA-STEMH'!D48</f>
        <v>0</v>
      </c>
      <c r="E140" s="12">
        <f>'RAW DATA-STEMH'!E48</f>
        <v>10</v>
      </c>
      <c r="F140" s="12">
        <f>'RAW DATA-STEMH'!F48</f>
        <v>0</v>
      </c>
      <c r="G140" s="12">
        <f>'RAW DATA-STEMH'!G48</f>
        <v>42</v>
      </c>
      <c r="H140" s="12">
        <f>'RAW DATA-STEMH'!H48</f>
        <v>0</v>
      </c>
      <c r="I140" s="12">
        <f>'RAW DATA-STEMH'!I48</f>
        <v>0</v>
      </c>
      <c r="J140" s="12">
        <f>'RAW DATA-STEMH'!J48</f>
        <v>0</v>
      </c>
      <c r="K140" s="12">
        <f>'RAW DATA-STEMH'!K48</f>
        <v>0</v>
      </c>
      <c r="L140" s="12">
        <f>'RAW DATA-STEMH'!L48</f>
        <v>0</v>
      </c>
      <c r="M140" s="331">
        <f>'RAW DATA-STEMH'!M48</f>
        <v>0</v>
      </c>
      <c r="N140" s="12"/>
      <c r="O140" s="12"/>
      <c r="P140" s="330">
        <f>'RAW DATA-STEMH'!N48</f>
        <v>34</v>
      </c>
      <c r="Q140" s="12">
        <f>'RAW DATA-STEMH'!O48</f>
        <v>6</v>
      </c>
      <c r="R140" s="12">
        <f>'RAW DATA-STEMH'!P48</f>
        <v>0</v>
      </c>
      <c r="S140" s="12">
        <f>'RAW DATA-STEMH'!Q48</f>
        <v>28</v>
      </c>
      <c r="T140" s="12">
        <f>'RAW DATA-STEMH'!R48</f>
        <v>0</v>
      </c>
      <c r="U140" s="12">
        <f>'RAW DATA-STEMH'!S48</f>
        <v>0</v>
      </c>
      <c r="V140" s="12">
        <f>'RAW DATA-STEMH'!T48</f>
        <v>0</v>
      </c>
      <c r="W140" s="12">
        <f>'RAW DATA-STEMH'!U48</f>
        <v>0</v>
      </c>
      <c r="X140" s="12">
        <f>'RAW DATA-STEMH'!V48</f>
        <v>0</v>
      </c>
      <c r="Y140" s="331">
        <f>'RAW DATA-STEMH'!W48</f>
        <v>0</v>
      </c>
      <c r="Z140" s="12"/>
      <c r="AA140" s="12"/>
      <c r="AB140" s="330">
        <f>'RAW DATA-STEMH'!X48</f>
        <v>31</v>
      </c>
      <c r="AC140" s="12">
        <f>'RAW DATA-STEMH'!Y48</f>
        <v>13</v>
      </c>
      <c r="AD140" s="12">
        <f>'RAW DATA-STEMH'!Z48</f>
        <v>0</v>
      </c>
      <c r="AE140" s="12">
        <f>'RAW DATA-STEMH'!AA48</f>
        <v>21</v>
      </c>
      <c r="AF140" s="12">
        <f>'RAW DATA-STEMH'!AB48</f>
        <v>0</v>
      </c>
      <c r="AG140" s="12">
        <f>'RAW DATA-STEMH'!AC48</f>
        <v>0</v>
      </c>
      <c r="AH140" s="12">
        <f>'RAW DATA-STEMH'!AD48</f>
        <v>0</v>
      </c>
      <c r="AI140" s="12">
        <f>'RAW DATA-STEMH'!AE48</f>
        <v>0</v>
      </c>
      <c r="AJ140" s="12">
        <f>'RAW DATA-STEMH'!AF48</f>
        <v>0</v>
      </c>
      <c r="AK140" s="331">
        <f>'RAW DATA-STEMH'!AG48</f>
        <v>0</v>
      </c>
      <c r="AL140" s="12"/>
      <c r="AM140" s="938"/>
      <c r="AN140" s="937">
        <f>'RAW DATA-STEMH'!AH48</f>
        <v>13</v>
      </c>
      <c r="AO140" s="938">
        <f>'RAW DATA-STEMH'!AI48</f>
        <v>11</v>
      </c>
      <c r="AP140" s="938">
        <f>'RAW DATA-STEMH'!AJ48</f>
        <v>0</v>
      </c>
      <c r="AQ140" s="938">
        <f>'RAW DATA-STEMH'!AK48</f>
        <v>41</v>
      </c>
      <c r="AR140" s="938">
        <f>'RAW DATA-STEMH'!AL48</f>
        <v>0</v>
      </c>
      <c r="AS140" s="938">
        <f>'RAW DATA-STEMH'!AM48</f>
        <v>0</v>
      </c>
      <c r="AT140" s="938">
        <f>'RAW DATA-STEMH'!AN48</f>
        <v>0</v>
      </c>
      <c r="AU140" s="938">
        <f>'RAW DATA-STEMH'!AO48</f>
        <v>0</v>
      </c>
      <c r="AV140" s="938">
        <f>'RAW DATA-STEMH'!AP48</f>
        <v>0</v>
      </c>
      <c r="AW140" s="939">
        <f>'RAW DATA-STEMH'!AQ48</f>
        <v>0</v>
      </c>
      <c r="AX140" s="1062"/>
      <c r="AZ140" s="1040">
        <f>'RAW DATA-STEMH'!AR48</f>
        <v>24</v>
      </c>
      <c r="BA140" s="816">
        <f>'RAW DATA-STEMH'!AS48</f>
        <v>9</v>
      </c>
      <c r="BB140" s="816">
        <f>'RAW DATA-STEMH'!AT48</f>
        <v>0</v>
      </c>
      <c r="BC140" s="816">
        <f>'RAW DATA-STEMH'!AU48</f>
        <v>39</v>
      </c>
      <c r="BD140" s="816">
        <f>'RAW DATA-STEMH'!AV48</f>
        <v>0</v>
      </c>
      <c r="BE140" s="816">
        <f>'RAW DATA-STEMH'!AW48</f>
        <v>0</v>
      </c>
      <c r="BF140" s="816">
        <f>'RAW DATA-STEMH'!AX48</f>
        <v>0</v>
      </c>
      <c r="BG140" s="816">
        <f>'RAW DATA-STEMH'!AY48</f>
        <v>0</v>
      </c>
      <c r="BH140" s="816">
        <f>'RAW DATA-STEMH'!AZ48</f>
        <v>0</v>
      </c>
      <c r="BI140" s="1041">
        <f>'RAW DATA-STEMH'!BA48</f>
        <v>0</v>
      </c>
      <c r="BJ140" s="1057"/>
    </row>
    <row r="141" spans="1:62">
      <c r="A141" s="412"/>
      <c r="B141" s="410"/>
      <c r="C141" s="411"/>
      <c r="D141" s="332">
        <f t="shared" ref="D141:M141" si="130">SUM(D138:D140)</f>
        <v>0</v>
      </c>
      <c r="E141" s="11">
        <f t="shared" si="130"/>
        <v>24</v>
      </c>
      <c r="F141" s="11">
        <f t="shared" si="130"/>
        <v>0</v>
      </c>
      <c r="G141" s="11">
        <f t="shared" si="130"/>
        <v>65</v>
      </c>
      <c r="H141" s="11">
        <f t="shared" si="130"/>
        <v>0</v>
      </c>
      <c r="I141" s="11">
        <f t="shared" si="130"/>
        <v>0</v>
      </c>
      <c r="J141" s="11">
        <f t="shared" si="130"/>
        <v>0</v>
      </c>
      <c r="K141" s="11">
        <f t="shared" si="130"/>
        <v>0</v>
      </c>
      <c r="L141" s="11">
        <f t="shared" si="130"/>
        <v>0</v>
      </c>
      <c r="M141" s="333">
        <f t="shared" si="130"/>
        <v>0</v>
      </c>
      <c r="N141" s="12"/>
      <c r="O141" s="12"/>
      <c r="P141" s="332">
        <f t="shared" ref="P141:Y141" si="131">SUM(P138:P140)</f>
        <v>34</v>
      </c>
      <c r="Q141" s="11">
        <f t="shared" si="131"/>
        <v>17</v>
      </c>
      <c r="R141" s="11">
        <f t="shared" si="131"/>
        <v>0</v>
      </c>
      <c r="S141" s="11">
        <f t="shared" si="131"/>
        <v>40</v>
      </c>
      <c r="T141" s="11">
        <f t="shared" si="131"/>
        <v>0</v>
      </c>
      <c r="U141" s="11">
        <f t="shared" si="131"/>
        <v>0</v>
      </c>
      <c r="V141" s="11">
        <f t="shared" si="131"/>
        <v>0</v>
      </c>
      <c r="W141" s="11">
        <f t="shared" si="131"/>
        <v>0</v>
      </c>
      <c r="X141" s="11">
        <f t="shared" si="131"/>
        <v>0</v>
      </c>
      <c r="Y141" s="333">
        <f t="shared" si="131"/>
        <v>0</v>
      </c>
      <c r="Z141" s="12"/>
      <c r="AA141" s="12"/>
      <c r="AB141" s="332">
        <f t="shared" ref="AB141:AK141" si="132">SUM(AB138:AB140)</f>
        <v>31</v>
      </c>
      <c r="AC141" s="11">
        <f t="shared" si="132"/>
        <v>25</v>
      </c>
      <c r="AD141" s="11">
        <f t="shared" si="132"/>
        <v>0</v>
      </c>
      <c r="AE141" s="11">
        <f t="shared" si="132"/>
        <v>35</v>
      </c>
      <c r="AF141" s="11">
        <f t="shared" si="132"/>
        <v>0</v>
      </c>
      <c r="AG141" s="11">
        <f t="shared" si="132"/>
        <v>0</v>
      </c>
      <c r="AH141" s="11">
        <f t="shared" si="132"/>
        <v>0</v>
      </c>
      <c r="AI141" s="11">
        <f t="shared" si="132"/>
        <v>0</v>
      </c>
      <c r="AJ141" s="11">
        <f t="shared" si="132"/>
        <v>0</v>
      </c>
      <c r="AK141" s="333">
        <f t="shared" si="132"/>
        <v>0</v>
      </c>
      <c r="AL141" s="12"/>
      <c r="AM141" s="938"/>
      <c r="AN141" s="1017">
        <f t="shared" ref="AN141:AW141" si="133">SUM(AN138:AN140)</f>
        <v>13</v>
      </c>
      <c r="AO141" s="1018">
        <f t="shared" si="133"/>
        <v>19</v>
      </c>
      <c r="AP141" s="1018">
        <f t="shared" si="133"/>
        <v>0</v>
      </c>
      <c r="AQ141" s="1018">
        <f t="shared" si="133"/>
        <v>53</v>
      </c>
      <c r="AR141" s="1018">
        <f t="shared" si="133"/>
        <v>0</v>
      </c>
      <c r="AS141" s="1018">
        <f t="shared" si="133"/>
        <v>0</v>
      </c>
      <c r="AT141" s="1018">
        <f t="shared" si="133"/>
        <v>0</v>
      </c>
      <c r="AU141" s="1018">
        <f t="shared" si="133"/>
        <v>0</v>
      </c>
      <c r="AV141" s="1018">
        <f t="shared" si="133"/>
        <v>0</v>
      </c>
      <c r="AW141" s="1019">
        <f t="shared" si="133"/>
        <v>0</v>
      </c>
      <c r="AX141" s="1062"/>
      <c r="AZ141" s="1042">
        <f t="shared" ref="AZ141:BI141" si="134">SUM(AZ138:AZ140)</f>
        <v>24</v>
      </c>
      <c r="BA141" s="1043">
        <f t="shared" si="134"/>
        <v>13</v>
      </c>
      <c r="BB141" s="1043">
        <f t="shared" si="134"/>
        <v>0</v>
      </c>
      <c r="BC141" s="1043">
        <f t="shared" si="134"/>
        <v>52</v>
      </c>
      <c r="BD141" s="1043">
        <f t="shared" si="134"/>
        <v>0</v>
      </c>
      <c r="BE141" s="1043">
        <f t="shared" si="134"/>
        <v>0</v>
      </c>
      <c r="BF141" s="1043">
        <f t="shared" si="134"/>
        <v>0</v>
      </c>
      <c r="BG141" s="1043">
        <f t="shared" si="134"/>
        <v>0</v>
      </c>
      <c r="BH141" s="1043">
        <f t="shared" si="134"/>
        <v>0</v>
      </c>
      <c r="BI141" s="1044">
        <f t="shared" si="134"/>
        <v>0</v>
      </c>
      <c r="BJ141" s="1057"/>
    </row>
    <row r="142" spans="1:62" ht="16" thickBot="1">
      <c r="A142" s="412"/>
      <c r="B142" s="410"/>
      <c r="C142" s="411"/>
      <c r="D142" s="330"/>
      <c r="E142" s="12"/>
      <c r="F142" s="12"/>
      <c r="G142" s="12"/>
      <c r="H142" s="12"/>
      <c r="I142" s="12"/>
      <c r="J142" s="12"/>
      <c r="K142" s="12"/>
      <c r="L142" s="12"/>
      <c r="M142" s="331"/>
      <c r="N142" s="12"/>
      <c r="O142" s="12"/>
      <c r="P142" s="330"/>
      <c r="Q142" s="12"/>
      <c r="R142" s="12"/>
      <c r="S142" s="12"/>
      <c r="T142" s="12"/>
      <c r="U142" s="12"/>
      <c r="V142" s="12"/>
      <c r="W142" s="12"/>
      <c r="X142" s="12"/>
      <c r="Y142" s="331"/>
      <c r="Z142" s="12"/>
      <c r="AA142" s="12"/>
      <c r="AB142" s="330"/>
      <c r="AC142" s="12"/>
      <c r="AD142" s="12"/>
      <c r="AE142" s="12"/>
      <c r="AF142" s="12"/>
      <c r="AG142" s="12"/>
      <c r="AH142" s="12"/>
      <c r="AI142" s="12"/>
      <c r="AJ142" s="12"/>
      <c r="AK142" s="331"/>
      <c r="AL142" s="12"/>
      <c r="AM142" s="938"/>
      <c r="AN142" s="937"/>
      <c r="AO142" s="938"/>
      <c r="AP142" s="938"/>
      <c r="AQ142" s="938"/>
      <c r="AR142" s="938"/>
      <c r="AS142" s="938"/>
      <c r="AT142" s="938"/>
      <c r="AU142" s="938"/>
      <c r="AV142" s="938"/>
      <c r="AW142" s="939"/>
      <c r="AX142" s="1062"/>
      <c r="AZ142" s="1040"/>
      <c r="BA142" s="816"/>
      <c r="BB142" s="816"/>
      <c r="BC142" s="816"/>
      <c r="BD142" s="816"/>
      <c r="BE142" s="816"/>
      <c r="BF142" s="816"/>
      <c r="BG142" s="816"/>
      <c r="BH142" s="816"/>
      <c r="BI142" s="1041"/>
      <c r="BJ142" s="1057"/>
    </row>
    <row r="143" spans="1:62" ht="15" customHeight="1">
      <c r="A143" s="1487" t="s">
        <v>271</v>
      </c>
      <c r="B143" s="274" t="s">
        <v>61</v>
      </c>
      <c r="C143" s="424" t="s">
        <v>92</v>
      </c>
      <c r="D143" s="330">
        <f>D138*'DATA - Awards Matrices'!$B$34</f>
        <v>0</v>
      </c>
      <c r="E143" s="12">
        <f>E138*'DATA - Awards Matrices'!$C$34</f>
        <v>7000</v>
      </c>
      <c r="F143" s="12">
        <f>F138*'DATA - Awards Matrices'!$D$34</f>
        <v>0</v>
      </c>
      <c r="G143" s="12">
        <f>G138*'DATA - Awards Matrices'!$E$34</f>
        <v>11500</v>
      </c>
      <c r="H143" s="12">
        <f>H138*'DATA - Awards Matrices'!$F$34</f>
        <v>0</v>
      </c>
      <c r="I143" s="12">
        <f>I138*'DATA - Awards Matrices'!$G$34</f>
        <v>0</v>
      </c>
      <c r="J143" s="12">
        <f>J138*'DATA - Awards Matrices'!$H$34</f>
        <v>0</v>
      </c>
      <c r="K143" s="12">
        <f>K138*'DATA - Awards Matrices'!$I$34</f>
        <v>0</v>
      </c>
      <c r="L143" s="12">
        <f>L138*'DATA - Awards Matrices'!$J$34</f>
        <v>0</v>
      </c>
      <c r="M143" s="331">
        <f>M138*'DATA - Awards Matrices'!$K$34</f>
        <v>0</v>
      </c>
      <c r="N143" s="12"/>
      <c r="O143" s="12"/>
      <c r="P143" s="330">
        <f>P138*'DATA - Awards Matrices'!$B$34</f>
        <v>0</v>
      </c>
      <c r="Q143" s="12">
        <f>Q138*'DATA - Awards Matrices'!$C$34</f>
        <v>5500</v>
      </c>
      <c r="R143" s="12">
        <f>R138*'DATA - Awards Matrices'!$D$34</f>
        <v>0</v>
      </c>
      <c r="S143" s="12">
        <f>S138*'DATA - Awards Matrices'!$E$34</f>
        <v>6000</v>
      </c>
      <c r="T143" s="12">
        <f>T138*'DATA - Awards Matrices'!$F$34</f>
        <v>0</v>
      </c>
      <c r="U143" s="12">
        <f>U138*'DATA - Awards Matrices'!$G$34</f>
        <v>0</v>
      </c>
      <c r="V143" s="12">
        <f>V138*'DATA - Awards Matrices'!$H$34</f>
        <v>0</v>
      </c>
      <c r="W143" s="12">
        <f>W138*'DATA - Awards Matrices'!$I$34</f>
        <v>0</v>
      </c>
      <c r="X143" s="12">
        <f>X138*'DATA - Awards Matrices'!$J$34</f>
        <v>0</v>
      </c>
      <c r="Y143" s="331">
        <f>Y138*'DATA - Awards Matrices'!$K$34</f>
        <v>0</v>
      </c>
      <c r="Z143" s="12"/>
      <c r="AA143" s="12"/>
      <c r="AB143" s="330">
        <f>AB138*'DATA - Awards Matrices'!$B$34</f>
        <v>0</v>
      </c>
      <c r="AC143" s="12">
        <f>AC138*'DATA - Awards Matrices'!$C$34</f>
        <v>6000</v>
      </c>
      <c r="AD143" s="12">
        <f>AD138*'DATA - Awards Matrices'!$D$34</f>
        <v>0</v>
      </c>
      <c r="AE143" s="12">
        <f>AE138*'DATA - Awards Matrices'!$E$34</f>
        <v>7000</v>
      </c>
      <c r="AF143" s="12">
        <f>AF138*'DATA - Awards Matrices'!$F$34</f>
        <v>0</v>
      </c>
      <c r="AG143" s="12">
        <f>AG138*'DATA - Awards Matrices'!$G$34</f>
        <v>0</v>
      </c>
      <c r="AH143" s="12">
        <f>AH138*'DATA - Awards Matrices'!$H$34</f>
        <v>0</v>
      </c>
      <c r="AI143" s="12">
        <f>AI138*'DATA - Awards Matrices'!$I$34</f>
        <v>0</v>
      </c>
      <c r="AJ143" s="12">
        <f>AJ138*'DATA - Awards Matrices'!$J$34</f>
        <v>0</v>
      </c>
      <c r="AK143" s="331">
        <f>AK138*'DATA - Awards Matrices'!$K$34</f>
        <v>0</v>
      </c>
      <c r="AL143" s="12"/>
      <c r="AM143" s="938"/>
      <c r="AN143" s="937">
        <f>AN138*'DATA - Awards Matrices'!$B$34</f>
        <v>0</v>
      </c>
      <c r="AO143" s="938">
        <f>AO138*'DATA - Awards Matrices'!$C$34</f>
        <v>4000</v>
      </c>
      <c r="AP143" s="938">
        <f>AP138*'DATA - Awards Matrices'!$D$34</f>
        <v>0</v>
      </c>
      <c r="AQ143" s="938">
        <f>AQ138*'DATA - Awards Matrices'!$E$34</f>
        <v>6000</v>
      </c>
      <c r="AR143" s="938">
        <f>AR138*'DATA - Awards Matrices'!$F$34</f>
        <v>0</v>
      </c>
      <c r="AS143" s="938">
        <f>AS138*'DATA - Awards Matrices'!$G$34</f>
        <v>0</v>
      </c>
      <c r="AT143" s="938">
        <f>AT138*'DATA - Awards Matrices'!$H$34</f>
        <v>0</v>
      </c>
      <c r="AU143" s="938">
        <f>AU138*'DATA - Awards Matrices'!$I$34</f>
        <v>0</v>
      </c>
      <c r="AV143" s="938">
        <f>AV138*'DATA - Awards Matrices'!$J$34</f>
        <v>0</v>
      </c>
      <c r="AW143" s="939">
        <f>AW138*'DATA - Awards Matrices'!$K$34</f>
        <v>0</v>
      </c>
      <c r="AX143" s="1062"/>
      <c r="AZ143" s="1040">
        <f>AZ138*'DATA - Awards Matrices'!$B$34</f>
        <v>0</v>
      </c>
      <c r="BA143" s="816">
        <f>BA138*'DATA - Awards Matrices'!$C$34</f>
        <v>2000</v>
      </c>
      <c r="BB143" s="816">
        <f>BB138*'DATA - Awards Matrices'!$D$34</f>
        <v>0</v>
      </c>
      <c r="BC143" s="816">
        <f>BC138*'DATA - Awards Matrices'!$E$34</f>
        <v>6500</v>
      </c>
      <c r="BD143" s="816">
        <f>BD138*'DATA - Awards Matrices'!$F$34</f>
        <v>0</v>
      </c>
      <c r="BE143" s="816">
        <f>BE138*'DATA - Awards Matrices'!$G$34</f>
        <v>0</v>
      </c>
      <c r="BF143" s="816">
        <f>BF138*'DATA - Awards Matrices'!$H$34</f>
        <v>0</v>
      </c>
      <c r="BG143" s="816">
        <f>BG138*'DATA - Awards Matrices'!$I$34</f>
        <v>0</v>
      </c>
      <c r="BH143" s="816">
        <f>BH138*'DATA - Awards Matrices'!$J$34</f>
        <v>0</v>
      </c>
      <c r="BI143" s="1041">
        <f>BI138*'DATA - Awards Matrices'!$K$34</f>
        <v>0</v>
      </c>
      <c r="BJ143" s="1057"/>
    </row>
    <row r="144" spans="1:62">
      <c r="A144" s="1488"/>
      <c r="B144" s="410" t="s">
        <v>61</v>
      </c>
      <c r="C144" s="425" t="s">
        <v>91</v>
      </c>
      <c r="D144" s="330">
        <f>D139*'DATA - Awards Matrices'!$B$35</f>
        <v>0</v>
      </c>
      <c r="E144" s="12">
        <f>E139*'DATA - Awards Matrices'!$C$35</f>
        <v>0</v>
      </c>
      <c r="F144" s="12">
        <f>F139*'DATA - Awards Matrices'!$D$35</f>
        <v>0</v>
      </c>
      <c r="G144" s="12">
        <f>G139*'DATA - Awards Matrices'!$E$35</f>
        <v>0</v>
      </c>
      <c r="H144" s="12">
        <f>H139*'DATA - Awards Matrices'!$F$35</f>
        <v>0</v>
      </c>
      <c r="I144" s="12">
        <f>I139*'DATA - Awards Matrices'!$G$35</f>
        <v>0</v>
      </c>
      <c r="J144" s="12">
        <f>J139*'DATA - Awards Matrices'!$H$35</f>
        <v>0</v>
      </c>
      <c r="K144" s="12">
        <f>K139*'DATA - Awards Matrices'!$I$35</f>
        <v>0</v>
      </c>
      <c r="L144" s="12">
        <f>L139*'DATA - Awards Matrices'!$J$35</f>
        <v>0</v>
      </c>
      <c r="M144" s="331">
        <f>M139*'DATA - Awards Matrices'!$K$35</f>
        <v>0</v>
      </c>
      <c r="N144" s="12"/>
      <c r="O144" s="12"/>
      <c r="P144" s="330">
        <f>P139*'DATA - Awards Matrices'!$B$35</f>
        <v>0</v>
      </c>
      <c r="Q144" s="12">
        <f>Q139*'DATA - Awards Matrices'!$C$35</f>
        <v>0</v>
      </c>
      <c r="R144" s="12">
        <f>R139*'DATA - Awards Matrices'!$D$35</f>
        <v>0</v>
      </c>
      <c r="S144" s="12">
        <f>S139*'DATA - Awards Matrices'!$E$35</f>
        <v>0</v>
      </c>
      <c r="T144" s="12">
        <f>T139*'DATA - Awards Matrices'!$F$35</f>
        <v>0</v>
      </c>
      <c r="U144" s="12">
        <f>U139*'DATA - Awards Matrices'!$G$35</f>
        <v>0</v>
      </c>
      <c r="V144" s="12">
        <f>V139*'DATA - Awards Matrices'!$H$35</f>
        <v>0</v>
      </c>
      <c r="W144" s="12">
        <f>W139*'DATA - Awards Matrices'!$I$35</f>
        <v>0</v>
      </c>
      <c r="X144" s="12">
        <f>X139*'DATA - Awards Matrices'!$J$35</f>
        <v>0</v>
      </c>
      <c r="Y144" s="331">
        <f>Y139*'DATA - Awards Matrices'!$K$35</f>
        <v>0</v>
      </c>
      <c r="Z144" s="12"/>
      <c r="AA144" s="12"/>
      <c r="AB144" s="330">
        <f>AB139*'DATA - Awards Matrices'!$B$35</f>
        <v>0</v>
      </c>
      <c r="AC144" s="12">
        <f>AC139*'DATA - Awards Matrices'!$C$35</f>
        <v>0</v>
      </c>
      <c r="AD144" s="12">
        <f>AD139*'DATA - Awards Matrices'!$D$35</f>
        <v>0</v>
      </c>
      <c r="AE144" s="12">
        <f>AE139*'DATA - Awards Matrices'!$E$35</f>
        <v>0</v>
      </c>
      <c r="AF144" s="12">
        <f>AF139*'DATA - Awards Matrices'!$F$35</f>
        <v>0</v>
      </c>
      <c r="AG144" s="12">
        <f>AG139*'DATA - Awards Matrices'!$G$35</f>
        <v>0</v>
      </c>
      <c r="AH144" s="12">
        <f>AH139*'DATA - Awards Matrices'!$H$35</f>
        <v>0</v>
      </c>
      <c r="AI144" s="12">
        <f>AI139*'DATA - Awards Matrices'!$I$35</f>
        <v>0</v>
      </c>
      <c r="AJ144" s="12">
        <f>AJ139*'DATA - Awards Matrices'!$J$35</f>
        <v>0</v>
      </c>
      <c r="AK144" s="331">
        <f>AK139*'DATA - Awards Matrices'!$K$35</f>
        <v>0</v>
      </c>
      <c r="AL144" s="12"/>
      <c r="AM144" s="938"/>
      <c r="AN144" s="937">
        <f>AN139*'DATA - Awards Matrices'!$B$35</f>
        <v>0</v>
      </c>
      <c r="AO144" s="938">
        <f>AO139*'DATA - Awards Matrices'!$C$35</f>
        <v>0</v>
      </c>
      <c r="AP144" s="938">
        <f>AP139*'DATA - Awards Matrices'!$D$35</f>
        <v>0</v>
      </c>
      <c r="AQ144" s="938">
        <f>AQ139*'DATA - Awards Matrices'!$E$35</f>
        <v>0</v>
      </c>
      <c r="AR144" s="938">
        <f>AR139*'DATA - Awards Matrices'!$F$35</f>
        <v>0</v>
      </c>
      <c r="AS144" s="938">
        <f>AS139*'DATA - Awards Matrices'!$G$35</f>
        <v>0</v>
      </c>
      <c r="AT144" s="938">
        <f>AT139*'DATA - Awards Matrices'!$H$35</f>
        <v>0</v>
      </c>
      <c r="AU144" s="938">
        <f>AU139*'DATA - Awards Matrices'!$I$35</f>
        <v>0</v>
      </c>
      <c r="AV144" s="938">
        <f>AV139*'DATA - Awards Matrices'!$J$35</f>
        <v>0</v>
      </c>
      <c r="AW144" s="939">
        <f>AW139*'DATA - Awards Matrices'!$K$35</f>
        <v>0</v>
      </c>
      <c r="AX144" s="1062"/>
      <c r="AZ144" s="1040">
        <f>AZ139*'DATA - Awards Matrices'!$B$35</f>
        <v>0</v>
      </c>
      <c r="BA144" s="816">
        <f>BA139*'DATA - Awards Matrices'!$C$35</f>
        <v>0</v>
      </c>
      <c r="BB144" s="816">
        <f>BB139*'DATA - Awards Matrices'!$D$35</f>
        <v>0</v>
      </c>
      <c r="BC144" s="816">
        <f>BC139*'DATA - Awards Matrices'!$E$35</f>
        <v>0</v>
      </c>
      <c r="BD144" s="816">
        <f>BD139*'DATA - Awards Matrices'!$F$35</f>
        <v>0</v>
      </c>
      <c r="BE144" s="816">
        <f>BE139*'DATA - Awards Matrices'!$G$35</f>
        <v>0</v>
      </c>
      <c r="BF144" s="816">
        <f>BF139*'DATA - Awards Matrices'!$H$35</f>
        <v>0</v>
      </c>
      <c r="BG144" s="816">
        <f>BG139*'DATA - Awards Matrices'!$I$35</f>
        <v>0</v>
      </c>
      <c r="BH144" s="816">
        <f>BH139*'DATA - Awards Matrices'!$J$35</f>
        <v>0</v>
      </c>
      <c r="BI144" s="1041">
        <f>BI139*'DATA - Awards Matrices'!$K$35</f>
        <v>0</v>
      </c>
      <c r="BJ144" s="1057"/>
    </row>
    <row r="145" spans="1:62" ht="16" thickBot="1">
      <c r="A145" s="1489"/>
      <c r="B145" s="413" t="s">
        <v>61</v>
      </c>
      <c r="C145" s="426" t="s">
        <v>90</v>
      </c>
      <c r="D145" s="330">
        <f>D140*'DATA - Awards Matrices'!$B$36</f>
        <v>0</v>
      </c>
      <c r="E145" s="12">
        <f>E140*'DATA - Awards Matrices'!$C$36</f>
        <v>5000</v>
      </c>
      <c r="F145" s="12">
        <f>F140*'DATA - Awards Matrices'!$D$36</f>
        <v>0</v>
      </c>
      <c r="G145" s="12">
        <f>G140*'DATA - Awards Matrices'!$E$36</f>
        <v>21000</v>
      </c>
      <c r="H145" s="12">
        <f>H140*'DATA - Awards Matrices'!$F$36</f>
        <v>0</v>
      </c>
      <c r="I145" s="12">
        <f>I140*'DATA - Awards Matrices'!$G$36</f>
        <v>0</v>
      </c>
      <c r="J145" s="12">
        <f>J140*'DATA - Awards Matrices'!$H$36</f>
        <v>0</v>
      </c>
      <c r="K145" s="12">
        <f>K140*'DATA - Awards Matrices'!$I$36</f>
        <v>0</v>
      </c>
      <c r="L145" s="12">
        <f>L140*'DATA - Awards Matrices'!$J$36</f>
        <v>0</v>
      </c>
      <c r="M145" s="331">
        <f>M140*'DATA - Awards Matrices'!$K$36</f>
        <v>0</v>
      </c>
      <c r="N145" s="12"/>
      <c r="O145" s="12"/>
      <c r="P145" s="330">
        <f>P140*'DATA - Awards Matrices'!$B$36</f>
        <v>17000</v>
      </c>
      <c r="Q145" s="12">
        <f>Q140*'DATA - Awards Matrices'!$C$36</f>
        <v>3000</v>
      </c>
      <c r="R145" s="12">
        <f>R140*'DATA - Awards Matrices'!$D$36</f>
        <v>0</v>
      </c>
      <c r="S145" s="12">
        <f>S140*'DATA - Awards Matrices'!$E$36</f>
        <v>14000</v>
      </c>
      <c r="T145" s="12">
        <f>T140*'DATA - Awards Matrices'!$F$36</f>
        <v>0</v>
      </c>
      <c r="U145" s="12">
        <f>U140*'DATA - Awards Matrices'!$G$36</f>
        <v>0</v>
      </c>
      <c r="V145" s="12">
        <f>V140*'DATA - Awards Matrices'!$H$36</f>
        <v>0</v>
      </c>
      <c r="W145" s="12">
        <f>W140*'DATA - Awards Matrices'!$I$36</f>
        <v>0</v>
      </c>
      <c r="X145" s="12">
        <f>X140*'DATA - Awards Matrices'!$J$36</f>
        <v>0</v>
      </c>
      <c r="Y145" s="331">
        <f>Y140*'DATA - Awards Matrices'!$K$36</f>
        <v>0</v>
      </c>
      <c r="Z145" s="12"/>
      <c r="AA145" s="12"/>
      <c r="AB145" s="330">
        <f>AB140*'DATA - Awards Matrices'!$B$36</f>
        <v>15500</v>
      </c>
      <c r="AC145" s="12">
        <f>AC140*'DATA - Awards Matrices'!$C$36</f>
        <v>6500</v>
      </c>
      <c r="AD145" s="12">
        <f>AD140*'DATA - Awards Matrices'!$D$36</f>
        <v>0</v>
      </c>
      <c r="AE145" s="12">
        <f>AE140*'DATA - Awards Matrices'!$E$36</f>
        <v>10500</v>
      </c>
      <c r="AF145" s="12">
        <f>AF140*'DATA - Awards Matrices'!$F$36</f>
        <v>0</v>
      </c>
      <c r="AG145" s="12">
        <f>AG140*'DATA - Awards Matrices'!$G$36</f>
        <v>0</v>
      </c>
      <c r="AH145" s="12">
        <f>AH140*'DATA - Awards Matrices'!$H$36</f>
        <v>0</v>
      </c>
      <c r="AI145" s="12">
        <f>AI140*'DATA - Awards Matrices'!$I$36</f>
        <v>0</v>
      </c>
      <c r="AJ145" s="12">
        <f>AJ140*'DATA - Awards Matrices'!$J$36</f>
        <v>0</v>
      </c>
      <c r="AK145" s="331">
        <f>AK140*'DATA - Awards Matrices'!$K$36</f>
        <v>0</v>
      </c>
      <c r="AL145" s="12"/>
      <c r="AM145" s="938"/>
      <c r="AN145" s="937">
        <f>AN140*'DATA - Awards Matrices'!$B$36</f>
        <v>6500</v>
      </c>
      <c r="AO145" s="938">
        <f>AO140*'DATA - Awards Matrices'!$C$36</f>
        <v>5500</v>
      </c>
      <c r="AP145" s="938">
        <f>AP140*'DATA - Awards Matrices'!$D$36</f>
        <v>0</v>
      </c>
      <c r="AQ145" s="938">
        <f>AQ140*'DATA - Awards Matrices'!$E$36</f>
        <v>20500</v>
      </c>
      <c r="AR145" s="938">
        <f>AR140*'DATA - Awards Matrices'!$F$36</f>
        <v>0</v>
      </c>
      <c r="AS145" s="938">
        <f>AS140*'DATA - Awards Matrices'!$G$36</f>
        <v>0</v>
      </c>
      <c r="AT145" s="938">
        <f>AT140*'DATA - Awards Matrices'!$H$36</f>
        <v>0</v>
      </c>
      <c r="AU145" s="938">
        <f>AU140*'DATA - Awards Matrices'!$I$36</f>
        <v>0</v>
      </c>
      <c r="AV145" s="938">
        <f>AV140*'DATA - Awards Matrices'!$J$36</f>
        <v>0</v>
      </c>
      <c r="AW145" s="939">
        <f>AW140*'DATA - Awards Matrices'!$K$36</f>
        <v>0</v>
      </c>
      <c r="AX145" s="1062"/>
      <c r="AZ145" s="1040">
        <f>AZ140*'DATA - Awards Matrices'!$B$36</f>
        <v>12000</v>
      </c>
      <c r="BA145" s="816">
        <f>BA140*'DATA - Awards Matrices'!$C$36</f>
        <v>4500</v>
      </c>
      <c r="BB145" s="816">
        <f>BB140*'DATA - Awards Matrices'!$D$36</f>
        <v>0</v>
      </c>
      <c r="BC145" s="816">
        <f>BC140*'DATA - Awards Matrices'!$E$36</f>
        <v>19500</v>
      </c>
      <c r="BD145" s="816">
        <f>BD140*'DATA - Awards Matrices'!$F$36</f>
        <v>0</v>
      </c>
      <c r="BE145" s="816">
        <f>BE140*'DATA - Awards Matrices'!$G$36</f>
        <v>0</v>
      </c>
      <c r="BF145" s="816">
        <f>BF140*'DATA - Awards Matrices'!$H$36</f>
        <v>0</v>
      </c>
      <c r="BG145" s="816">
        <f>BG140*'DATA - Awards Matrices'!$I$36</f>
        <v>0</v>
      </c>
      <c r="BH145" s="816">
        <f>BH140*'DATA - Awards Matrices'!$J$36</f>
        <v>0</v>
      </c>
      <c r="BI145" s="1041">
        <f>BI140*'DATA - Awards Matrices'!$K$36</f>
        <v>0</v>
      </c>
      <c r="BJ145" s="1057"/>
    </row>
    <row r="146" spans="1:62" ht="33" thickBot="1">
      <c r="A146" s="455" t="s">
        <v>272</v>
      </c>
      <c r="B146" s="413" t="str">
        <f>B140</f>
        <v>UNM-GA</v>
      </c>
      <c r="C146" s="414"/>
      <c r="D146" s="334">
        <f t="shared" ref="D146:M146" si="135">SUM(D143:D145)</f>
        <v>0</v>
      </c>
      <c r="E146" s="335">
        <f t="shared" si="135"/>
        <v>12000</v>
      </c>
      <c r="F146" s="335">
        <f t="shared" si="135"/>
        <v>0</v>
      </c>
      <c r="G146" s="335">
        <f t="shared" si="135"/>
        <v>32500</v>
      </c>
      <c r="H146" s="335">
        <f t="shared" si="135"/>
        <v>0</v>
      </c>
      <c r="I146" s="335">
        <f t="shared" si="135"/>
        <v>0</v>
      </c>
      <c r="J146" s="335">
        <f t="shared" si="135"/>
        <v>0</v>
      </c>
      <c r="K146" s="335">
        <f t="shared" si="135"/>
        <v>0</v>
      </c>
      <c r="L146" s="335">
        <f t="shared" si="135"/>
        <v>0</v>
      </c>
      <c r="M146" s="336">
        <f t="shared" si="135"/>
        <v>0</v>
      </c>
      <c r="N146" s="415">
        <f>SUM(D146:M146)/'DATA - Awards Matrices'!$L$36</f>
        <v>20.830082696208457</v>
      </c>
      <c r="O146" s="415"/>
      <c r="P146" s="334">
        <f t="shared" ref="P146:Y146" si="136">SUM(P143:P145)</f>
        <v>17000</v>
      </c>
      <c r="Q146" s="335">
        <f t="shared" si="136"/>
        <v>8500</v>
      </c>
      <c r="R146" s="335">
        <f t="shared" si="136"/>
        <v>0</v>
      </c>
      <c r="S146" s="335">
        <f t="shared" si="136"/>
        <v>20000</v>
      </c>
      <c r="T146" s="335">
        <f t="shared" si="136"/>
        <v>0</v>
      </c>
      <c r="U146" s="335">
        <f t="shared" si="136"/>
        <v>0</v>
      </c>
      <c r="V146" s="335">
        <f t="shared" si="136"/>
        <v>0</v>
      </c>
      <c r="W146" s="335">
        <f t="shared" si="136"/>
        <v>0</v>
      </c>
      <c r="X146" s="335">
        <f t="shared" si="136"/>
        <v>0</v>
      </c>
      <c r="Y146" s="336">
        <f t="shared" si="136"/>
        <v>0</v>
      </c>
      <c r="Z146" s="415">
        <f>SUM(P146:Y146)/'DATA - Awards Matrices'!$L$36</f>
        <v>21.298174442190668</v>
      </c>
      <c r="AA146" s="415"/>
      <c r="AB146" s="334">
        <f t="shared" ref="AB146:AK146" si="137">SUM(AB143:AB145)</f>
        <v>15500</v>
      </c>
      <c r="AC146" s="335">
        <f t="shared" si="137"/>
        <v>12500</v>
      </c>
      <c r="AD146" s="335">
        <f t="shared" si="137"/>
        <v>0</v>
      </c>
      <c r="AE146" s="335">
        <f t="shared" si="137"/>
        <v>17500</v>
      </c>
      <c r="AF146" s="335">
        <f t="shared" si="137"/>
        <v>0</v>
      </c>
      <c r="AG146" s="335">
        <f t="shared" si="137"/>
        <v>0</v>
      </c>
      <c r="AH146" s="335">
        <f t="shared" si="137"/>
        <v>0</v>
      </c>
      <c r="AI146" s="335">
        <f t="shared" si="137"/>
        <v>0</v>
      </c>
      <c r="AJ146" s="335">
        <f t="shared" si="137"/>
        <v>0</v>
      </c>
      <c r="AK146" s="336">
        <f t="shared" si="137"/>
        <v>0</v>
      </c>
      <c r="AL146" s="415">
        <f>SUM(AB146:AK146)/'DATA - Awards Matrices'!$L$36</f>
        <v>21.298174442190668</v>
      </c>
      <c r="AM146" s="941"/>
      <c r="AN146" s="1020">
        <f t="shared" ref="AN146:AW146" si="138">SUM(AN143:AN145)</f>
        <v>6500</v>
      </c>
      <c r="AO146" s="1021">
        <f t="shared" si="138"/>
        <v>9500</v>
      </c>
      <c r="AP146" s="1021">
        <f t="shared" si="138"/>
        <v>0</v>
      </c>
      <c r="AQ146" s="1021">
        <f t="shared" si="138"/>
        <v>26500</v>
      </c>
      <c r="AR146" s="1021">
        <f t="shared" si="138"/>
        <v>0</v>
      </c>
      <c r="AS146" s="1021">
        <f t="shared" si="138"/>
        <v>0</v>
      </c>
      <c r="AT146" s="1021">
        <f t="shared" si="138"/>
        <v>0</v>
      </c>
      <c r="AU146" s="1021">
        <f t="shared" si="138"/>
        <v>0</v>
      </c>
      <c r="AV146" s="1021">
        <f t="shared" si="138"/>
        <v>0</v>
      </c>
      <c r="AW146" s="1022">
        <f t="shared" si="138"/>
        <v>0</v>
      </c>
      <c r="AX146" s="1063">
        <f>SUM(AN146:AW146)/'DATA - Awards Matrices'!$L$36</f>
        <v>19.893899204244029</v>
      </c>
      <c r="AZ146" s="1045">
        <f t="shared" ref="AZ146:BI146" si="139">SUM(AZ143:AZ145)</f>
        <v>12000</v>
      </c>
      <c r="BA146" s="1046">
        <f t="shared" si="139"/>
        <v>6500</v>
      </c>
      <c r="BB146" s="1046">
        <f t="shared" si="139"/>
        <v>0</v>
      </c>
      <c r="BC146" s="1046">
        <f t="shared" si="139"/>
        <v>26000</v>
      </c>
      <c r="BD146" s="1046">
        <f t="shared" si="139"/>
        <v>0</v>
      </c>
      <c r="BE146" s="1046">
        <f t="shared" si="139"/>
        <v>0</v>
      </c>
      <c r="BF146" s="1046">
        <f t="shared" si="139"/>
        <v>0</v>
      </c>
      <c r="BG146" s="1046">
        <f t="shared" si="139"/>
        <v>0</v>
      </c>
      <c r="BH146" s="1046">
        <f t="shared" si="139"/>
        <v>0</v>
      </c>
      <c r="BI146" s="1047">
        <f t="shared" si="139"/>
        <v>0</v>
      </c>
      <c r="BJ146" s="1058">
        <f>SUM(AZ146:BI146)/'DATA - Awards Matrices'!$L$36</f>
        <v>20.830082696208457</v>
      </c>
    </row>
    <row r="147" spans="1:62" ht="48.75" customHeight="1" thickBot="1">
      <c r="A147" s="428"/>
      <c r="B147" s="429"/>
      <c r="C147" s="430"/>
      <c r="D147" s="431"/>
      <c r="E147" s="432"/>
      <c r="F147" s="432"/>
      <c r="G147" s="432"/>
      <c r="H147" s="432"/>
      <c r="I147" s="432"/>
      <c r="J147" s="432"/>
      <c r="K147" s="432"/>
      <c r="L147" s="432"/>
      <c r="M147" s="433"/>
      <c r="N147" s="434"/>
      <c r="O147" s="434"/>
      <c r="P147" s="431"/>
      <c r="Q147" s="432"/>
      <c r="R147" s="432"/>
      <c r="S147" s="432"/>
      <c r="T147" s="432"/>
      <c r="U147" s="432"/>
      <c r="V147" s="432"/>
      <c r="W147" s="432"/>
      <c r="X147" s="432"/>
      <c r="Y147" s="433"/>
      <c r="Z147" s="434"/>
      <c r="AA147" s="434"/>
      <c r="AB147" s="431"/>
      <c r="AC147" s="432"/>
      <c r="AD147" s="432"/>
      <c r="AE147" s="432"/>
      <c r="AF147" s="432"/>
      <c r="AG147" s="432"/>
      <c r="AH147" s="432"/>
      <c r="AI147" s="432"/>
      <c r="AJ147" s="432"/>
      <c r="AK147" s="433"/>
      <c r="AL147" s="434"/>
      <c r="AM147" s="1026"/>
      <c r="AN147" s="1023"/>
      <c r="AO147" s="1024"/>
      <c r="AP147" s="1024"/>
      <c r="AQ147" s="1024"/>
      <c r="AR147" s="1024"/>
      <c r="AS147" s="1024"/>
      <c r="AT147" s="1024"/>
      <c r="AU147" s="1024"/>
      <c r="AV147" s="1024"/>
      <c r="AW147" s="1025"/>
      <c r="AX147" s="1064"/>
      <c r="AZ147" s="1049"/>
      <c r="BA147" s="1050"/>
      <c r="BB147" s="1050"/>
      <c r="BC147" s="1050"/>
      <c r="BD147" s="1050"/>
      <c r="BE147" s="1050"/>
      <c r="BF147" s="1050"/>
      <c r="BG147" s="1050"/>
      <c r="BH147" s="1050"/>
      <c r="BI147" s="1051"/>
      <c r="BJ147" s="1059"/>
    </row>
    <row r="148" spans="1:62" ht="15" customHeight="1">
      <c r="A148" s="1487" t="s">
        <v>270</v>
      </c>
      <c r="B148" s="438" t="str">
        <f>'RAW DATA-Awards'!B49</f>
        <v>UNM-LA</v>
      </c>
      <c r="C148" s="424" t="str">
        <f>'RAW DATA-Awards'!C49</f>
        <v>1</v>
      </c>
      <c r="D148" s="407">
        <f>'RAW DATA-STEMH'!D49</f>
        <v>0</v>
      </c>
      <c r="E148" s="408">
        <f>'RAW DATA-STEMH'!E49</f>
        <v>0</v>
      </c>
      <c r="F148" s="408">
        <f>'RAW DATA-STEMH'!F49</f>
        <v>0</v>
      </c>
      <c r="G148" s="408">
        <f>'RAW DATA-STEMH'!G49</f>
        <v>10</v>
      </c>
      <c r="H148" s="408">
        <f>'RAW DATA-STEMH'!H49</f>
        <v>0</v>
      </c>
      <c r="I148" s="408">
        <f>'RAW DATA-STEMH'!I49</f>
        <v>0</v>
      </c>
      <c r="J148" s="408">
        <f>'RAW DATA-STEMH'!J49</f>
        <v>0</v>
      </c>
      <c r="K148" s="408">
        <f>'RAW DATA-STEMH'!K49</f>
        <v>0</v>
      </c>
      <c r="L148" s="408">
        <f>'RAW DATA-STEMH'!L49</f>
        <v>0</v>
      </c>
      <c r="M148" s="409">
        <f>'RAW DATA-STEMH'!M49</f>
        <v>0</v>
      </c>
      <c r="N148" s="408"/>
      <c r="O148" s="408"/>
      <c r="P148" s="407">
        <f>'RAW DATA-STEMH'!N49</f>
        <v>0</v>
      </c>
      <c r="Q148" s="408">
        <f>'RAW DATA-STEMH'!O49</f>
        <v>0</v>
      </c>
      <c r="R148" s="408">
        <f>'RAW DATA-STEMH'!P49</f>
        <v>0</v>
      </c>
      <c r="S148" s="408">
        <f>'RAW DATA-STEMH'!Q49</f>
        <v>8</v>
      </c>
      <c r="T148" s="408">
        <f>'RAW DATA-STEMH'!R49</f>
        <v>0</v>
      </c>
      <c r="U148" s="408">
        <f>'RAW DATA-STEMH'!S49</f>
        <v>0</v>
      </c>
      <c r="V148" s="408">
        <f>'RAW DATA-STEMH'!T49</f>
        <v>0</v>
      </c>
      <c r="W148" s="408">
        <f>'RAW DATA-STEMH'!U49</f>
        <v>0</v>
      </c>
      <c r="X148" s="408">
        <f>'RAW DATA-STEMH'!V49</f>
        <v>0</v>
      </c>
      <c r="Y148" s="409">
        <f>'RAW DATA-STEMH'!W49</f>
        <v>0</v>
      </c>
      <c r="Z148" s="408"/>
      <c r="AA148" s="408"/>
      <c r="AB148" s="407">
        <f>'RAW DATA-STEMH'!X49</f>
        <v>0</v>
      </c>
      <c r="AC148" s="408">
        <f>'RAW DATA-STEMH'!Y49</f>
        <v>0</v>
      </c>
      <c r="AD148" s="408">
        <f>'RAW DATA-STEMH'!Z49</f>
        <v>0</v>
      </c>
      <c r="AE148" s="408">
        <f>'RAW DATA-STEMH'!AA49</f>
        <v>6</v>
      </c>
      <c r="AF148" s="408">
        <f>'RAW DATA-STEMH'!AB49</f>
        <v>0</v>
      </c>
      <c r="AG148" s="408">
        <f>'RAW DATA-STEMH'!AC49</f>
        <v>0</v>
      </c>
      <c r="AH148" s="408">
        <f>'RAW DATA-STEMH'!AD49</f>
        <v>0</v>
      </c>
      <c r="AI148" s="408">
        <f>'RAW DATA-STEMH'!AE49</f>
        <v>0</v>
      </c>
      <c r="AJ148" s="408">
        <f>'RAW DATA-STEMH'!AF49</f>
        <v>0</v>
      </c>
      <c r="AK148" s="409">
        <f>'RAW DATA-STEMH'!AG49</f>
        <v>0</v>
      </c>
      <c r="AL148" s="408"/>
      <c r="AM148" s="944"/>
      <c r="AN148" s="943">
        <f>'RAW DATA-STEMH'!AH49</f>
        <v>0</v>
      </c>
      <c r="AO148" s="944">
        <f>'RAW DATA-STEMH'!AI49</f>
        <v>0</v>
      </c>
      <c r="AP148" s="944">
        <f>'RAW DATA-STEMH'!AJ49</f>
        <v>0</v>
      </c>
      <c r="AQ148" s="944">
        <f>'RAW DATA-STEMH'!AK49</f>
        <v>4</v>
      </c>
      <c r="AR148" s="944">
        <f>'RAW DATA-STEMH'!AL49</f>
        <v>0</v>
      </c>
      <c r="AS148" s="944">
        <f>'RAW DATA-STEMH'!AM49</f>
        <v>0</v>
      </c>
      <c r="AT148" s="944">
        <f>'RAW DATA-STEMH'!AN49</f>
        <v>0</v>
      </c>
      <c r="AU148" s="944">
        <f>'RAW DATA-STEMH'!AO49</f>
        <v>0</v>
      </c>
      <c r="AV148" s="944">
        <f>'RAW DATA-STEMH'!AP49</f>
        <v>0</v>
      </c>
      <c r="AW148" s="945">
        <f>'RAW DATA-STEMH'!AQ49</f>
        <v>0</v>
      </c>
      <c r="AX148" s="1061"/>
      <c r="AZ148" s="1037">
        <f>'RAW DATA-STEMH'!AR49</f>
        <v>0</v>
      </c>
      <c r="BA148" s="1038">
        <f>'RAW DATA-STEMH'!AS49</f>
        <v>0</v>
      </c>
      <c r="BB148" s="1038">
        <f>'RAW DATA-STEMH'!AT49</f>
        <v>0</v>
      </c>
      <c r="BC148" s="1038">
        <f>'RAW DATA-STEMH'!AU49</f>
        <v>12</v>
      </c>
      <c r="BD148" s="1038">
        <f>'RAW DATA-STEMH'!AV49</f>
        <v>0</v>
      </c>
      <c r="BE148" s="1038">
        <f>'RAW DATA-STEMH'!AW49</f>
        <v>0</v>
      </c>
      <c r="BF148" s="1038">
        <f>'RAW DATA-STEMH'!AX49</f>
        <v>0</v>
      </c>
      <c r="BG148" s="1038">
        <f>'RAW DATA-STEMH'!AY49</f>
        <v>0</v>
      </c>
      <c r="BH148" s="1038">
        <f>'RAW DATA-STEMH'!AZ49</f>
        <v>0</v>
      </c>
      <c r="BI148" s="1039">
        <f>'RAW DATA-STEMH'!BA49</f>
        <v>0</v>
      </c>
      <c r="BJ148" s="1056"/>
    </row>
    <row r="149" spans="1:62">
      <c r="A149" s="1488"/>
      <c r="B149" s="439" t="str">
        <f>'RAW DATA-Awards'!B50</f>
        <v>UNM-LA</v>
      </c>
      <c r="C149" s="425" t="str">
        <f>'RAW DATA-Awards'!C50</f>
        <v>2</v>
      </c>
      <c r="D149" s="330">
        <f>'RAW DATA-STEMH'!D50</f>
        <v>0</v>
      </c>
      <c r="E149" s="12">
        <f>'RAW DATA-STEMH'!E50</f>
        <v>0</v>
      </c>
      <c r="F149" s="12">
        <f>'RAW DATA-STEMH'!F50</f>
        <v>0</v>
      </c>
      <c r="G149" s="12">
        <f>'RAW DATA-STEMH'!G50</f>
        <v>9</v>
      </c>
      <c r="H149" s="12">
        <f>'RAW DATA-STEMH'!H50</f>
        <v>0</v>
      </c>
      <c r="I149" s="12">
        <f>'RAW DATA-STEMH'!I50</f>
        <v>0</v>
      </c>
      <c r="J149" s="12">
        <f>'RAW DATA-STEMH'!J50</f>
        <v>0</v>
      </c>
      <c r="K149" s="12">
        <f>'RAW DATA-STEMH'!K50</f>
        <v>0</v>
      </c>
      <c r="L149" s="12">
        <f>'RAW DATA-STEMH'!L50</f>
        <v>0</v>
      </c>
      <c r="M149" s="331">
        <f>'RAW DATA-STEMH'!M50</f>
        <v>0</v>
      </c>
      <c r="N149" s="12"/>
      <c r="O149" s="12"/>
      <c r="P149" s="330">
        <f>'RAW DATA-STEMH'!N50</f>
        <v>0</v>
      </c>
      <c r="Q149" s="12">
        <f>'RAW DATA-STEMH'!O50</f>
        <v>0</v>
      </c>
      <c r="R149" s="12">
        <f>'RAW DATA-STEMH'!P50</f>
        <v>0</v>
      </c>
      <c r="S149" s="12">
        <f>'RAW DATA-STEMH'!Q50</f>
        <v>20</v>
      </c>
      <c r="T149" s="12">
        <f>'RAW DATA-STEMH'!R50</f>
        <v>0</v>
      </c>
      <c r="U149" s="12">
        <f>'RAW DATA-STEMH'!S50</f>
        <v>0</v>
      </c>
      <c r="V149" s="12">
        <f>'RAW DATA-STEMH'!T50</f>
        <v>0</v>
      </c>
      <c r="W149" s="12">
        <f>'RAW DATA-STEMH'!U50</f>
        <v>0</v>
      </c>
      <c r="X149" s="12">
        <f>'RAW DATA-STEMH'!V50</f>
        <v>0</v>
      </c>
      <c r="Y149" s="331">
        <f>'RAW DATA-STEMH'!W50</f>
        <v>0</v>
      </c>
      <c r="Z149" s="12"/>
      <c r="AA149" s="12"/>
      <c r="AB149" s="330">
        <f>'RAW DATA-STEMH'!X50</f>
        <v>0</v>
      </c>
      <c r="AC149" s="12">
        <f>'RAW DATA-STEMH'!Y50</f>
        <v>1</v>
      </c>
      <c r="AD149" s="12">
        <f>'RAW DATA-STEMH'!Z50</f>
        <v>0</v>
      </c>
      <c r="AE149" s="12">
        <f>'RAW DATA-STEMH'!AA50</f>
        <v>10</v>
      </c>
      <c r="AF149" s="12">
        <f>'RAW DATA-STEMH'!AB50</f>
        <v>0</v>
      </c>
      <c r="AG149" s="12">
        <f>'RAW DATA-STEMH'!AC50</f>
        <v>0</v>
      </c>
      <c r="AH149" s="12">
        <f>'RAW DATA-STEMH'!AD50</f>
        <v>0</v>
      </c>
      <c r="AI149" s="12">
        <f>'RAW DATA-STEMH'!AE50</f>
        <v>0</v>
      </c>
      <c r="AJ149" s="12">
        <f>'RAW DATA-STEMH'!AF50</f>
        <v>0</v>
      </c>
      <c r="AK149" s="331">
        <f>'RAW DATA-STEMH'!AG50</f>
        <v>0</v>
      </c>
      <c r="AL149" s="12"/>
      <c r="AM149" s="938"/>
      <c r="AN149" s="937">
        <f>'RAW DATA-STEMH'!AH50</f>
        <v>17</v>
      </c>
      <c r="AO149" s="938">
        <f>'RAW DATA-STEMH'!AI50</f>
        <v>1</v>
      </c>
      <c r="AP149" s="938">
        <f>'RAW DATA-STEMH'!AJ50</f>
        <v>0</v>
      </c>
      <c r="AQ149" s="938">
        <f>'RAW DATA-STEMH'!AK50</f>
        <v>10</v>
      </c>
      <c r="AR149" s="938">
        <f>'RAW DATA-STEMH'!AL50</f>
        <v>0</v>
      </c>
      <c r="AS149" s="938">
        <f>'RAW DATA-STEMH'!AM50</f>
        <v>0</v>
      </c>
      <c r="AT149" s="938">
        <f>'RAW DATA-STEMH'!AN50</f>
        <v>0</v>
      </c>
      <c r="AU149" s="938">
        <f>'RAW DATA-STEMH'!AO50</f>
        <v>0</v>
      </c>
      <c r="AV149" s="938">
        <f>'RAW DATA-STEMH'!AP50</f>
        <v>0</v>
      </c>
      <c r="AW149" s="939">
        <f>'RAW DATA-STEMH'!AQ50</f>
        <v>0</v>
      </c>
      <c r="AX149" s="1062"/>
      <c r="AZ149" s="1040">
        <f>'RAW DATA-STEMH'!AR50</f>
        <v>0</v>
      </c>
      <c r="BA149" s="816">
        <f>'RAW DATA-STEMH'!AS50</f>
        <v>0</v>
      </c>
      <c r="BB149" s="816">
        <f>'RAW DATA-STEMH'!AT50</f>
        <v>0</v>
      </c>
      <c r="BC149" s="816">
        <f>'RAW DATA-STEMH'!AU50</f>
        <v>8</v>
      </c>
      <c r="BD149" s="816">
        <f>'RAW DATA-STEMH'!AV50</f>
        <v>0</v>
      </c>
      <c r="BE149" s="816">
        <f>'RAW DATA-STEMH'!AW50</f>
        <v>0</v>
      </c>
      <c r="BF149" s="816">
        <f>'RAW DATA-STEMH'!AX50</f>
        <v>0</v>
      </c>
      <c r="BG149" s="816">
        <f>'RAW DATA-STEMH'!AY50</f>
        <v>0</v>
      </c>
      <c r="BH149" s="816">
        <f>'RAW DATA-STEMH'!AZ50</f>
        <v>0</v>
      </c>
      <c r="BI149" s="1041">
        <f>'RAW DATA-STEMH'!BA50</f>
        <v>0</v>
      </c>
      <c r="BJ149" s="1057"/>
    </row>
    <row r="150" spans="1:62" ht="16" thickBot="1">
      <c r="A150" s="1489"/>
      <c r="B150" s="440" t="str">
        <f>'RAW DATA-Awards'!B51</f>
        <v>UNM-LA</v>
      </c>
      <c r="C150" s="426" t="str">
        <f>'RAW DATA-Awards'!C51</f>
        <v>3</v>
      </c>
      <c r="D150" s="330">
        <f>'RAW DATA-STEMH'!D51</f>
        <v>23</v>
      </c>
      <c r="E150" s="12">
        <f>'RAW DATA-STEMH'!E51</f>
        <v>0</v>
      </c>
      <c r="F150" s="12">
        <f>'RAW DATA-STEMH'!F51</f>
        <v>0</v>
      </c>
      <c r="G150" s="12">
        <f>'RAW DATA-STEMH'!G51</f>
        <v>8</v>
      </c>
      <c r="H150" s="12">
        <f>'RAW DATA-STEMH'!H51</f>
        <v>0</v>
      </c>
      <c r="I150" s="12">
        <f>'RAW DATA-STEMH'!I51</f>
        <v>0</v>
      </c>
      <c r="J150" s="12">
        <f>'RAW DATA-STEMH'!J51</f>
        <v>0</v>
      </c>
      <c r="K150" s="12">
        <f>'RAW DATA-STEMH'!K51</f>
        <v>0</v>
      </c>
      <c r="L150" s="12">
        <f>'RAW DATA-STEMH'!L51</f>
        <v>0</v>
      </c>
      <c r="M150" s="331">
        <f>'RAW DATA-STEMH'!M51</f>
        <v>0</v>
      </c>
      <c r="N150" s="12"/>
      <c r="O150" s="12"/>
      <c r="P150" s="330">
        <f>'RAW DATA-STEMH'!N51</f>
        <v>65</v>
      </c>
      <c r="Q150" s="12">
        <f>'RAW DATA-STEMH'!O51</f>
        <v>0</v>
      </c>
      <c r="R150" s="12">
        <f>'RAW DATA-STEMH'!P51</f>
        <v>0</v>
      </c>
      <c r="S150" s="12">
        <f>'RAW DATA-STEMH'!Q51</f>
        <v>1</v>
      </c>
      <c r="T150" s="12">
        <f>'RAW DATA-STEMH'!R51</f>
        <v>0</v>
      </c>
      <c r="U150" s="12">
        <f>'RAW DATA-STEMH'!S51</f>
        <v>0</v>
      </c>
      <c r="V150" s="12">
        <f>'RAW DATA-STEMH'!T51</f>
        <v>0</v>
      </c>
      <c r="W150" s="12">
        <f>'RAW DATA-STEMH'!U51</f>
        <v>0</v>
      </c>
      <c r="X150" s="12">
        <f>'RAW DATA-STEMH'!V51</f>
        <v>0</v>
      </c>
      <c r="Y150" s="331">
        <f>'RAW DATA-STEMH'!W51</f>
        <v>0</v>
      </c>
      <c r="Z150" s="12"/>
      <c r="AA150" s="12"/>
      <c r="AB150" s="330">
        <f>'RAW DATA-STEMH'!X51</f>
        <v>47</v>
      </c>
      <c r="AC150" s="12">
        <f>'RAW DATA-STEMH'!Y51</f>
        <v>0</v>
      </c>
      <c r="AD150" s="12">
        <f>'RAW DATA-STEMH'!Z51</f>
        <v>0</v>
      </c>
      <c r="AE150" s="12">
        <f>'RAW DATA-STEMH'!AA51</f>
        <v>0</v>
      </c>
      <c r="AF150" s="12">
        <f>'RAW DATA-STEMH'!AB51</f>
        <v>0</v>
      </c>
      <c r="AG150" s="12">
        <f>'RAW DATA-STEMH'!AC51</f>
        <v>0</v>
      </c>
      <c r="AH150" s="12">
        <f>'RAW DATA-STEMH'!AD51</f>
        <v>0</v>
      </c>
      <c r="AI150" s="12">
        <f>'RAW DATA-STEMH'!AE51</f>
        <v>0</v>
      </c>
      <c r="AJ150" s="12">
        <f>'RAW DATA-STEMH'!AF51</f>
        <v>0</v>
      </c>
      <c r="AK150" s="331">
        <f>'RAW DATA-STEMH'!AG51</f>
        <v>0</v>
      </c>
      <c r="AL150" s="12"/>
      <c r="AM150" s="938"/>
      <c r="AN150" s="937">
        <f>'RAW DATA-STEMH'!AH51</f>
        <v>37</v>
      </c>
      <c r="AO150" s="938">
        <f>'RAW DATA-STEMH'!AI51</f>
        <v>0</v>
      </c>
      <c r="AP150" s="938">
        <f>'RAW DATA-STEMH'!AJ51</f>
        <v>0</v>
      </c>
      <c r="AQ150" s="938">
        <f>'RAW DATA-STEMH'!AK51</f>
        <v>2</v>
      </c>
      <c r="AR150" s="938">
        <f>'RAW DATA-STEMH'!AL51</f>
        <v>0</v>
      </c>
      <c r="AS150" s="938">
        <f>'RAW DATA-STEMH'!AM51</f>
        <v>0</v>
      </c>
      <c r="AT150" s="938">
        <f>'RAW DATA-STEMH'!AN51</f>
        <v>0</v>
      </c>
      <c r="AU150" s="938">
        <f>'RAW DATA-STEMH'!AO51</f>
        <v>0</v>
      </c>
      <c r="AV150" s="938">
        <f>'RAW DATA-STEMH'!AP51</f>
        <v>0</v>
      </c>
      <c r="AW150" s="939">
        <f>'RAW DATA-STEMH'!AQ51</f>
        <v>0</v>
      </c>
      <c r="AX150" s="1062"/>
      <c r="AZ150" s="1040">
        <f>'RAW DATA-STEMH'!AR51</f>
        <v>28</v>
      </c>
      <c r="BA150" s="816">
        <f>'RAW DATA-STEMH'!AS51</f>
        <v>0</v>
      </c>
      <c r="BB150" s="816">
        <f>'RAW DATA-STEMH'!AT51</f>
        <v>0</v>
      </c>
      <c r="BC150" s="816">
        <f>'RAW DATA-STEMH'!AU51</f>
        <v>1</v>
      </c>
      <c r="BD150" s="816">
        <f>'RAW DATA-STEMH'!AV51</f>
        <v>0</v>
      </c>
      <c r="BE150" s="816">
        <f>'RAW DATA-STEMH'!AW51</f>
        <v>0</v>
      </c>
      <c r="BF150" s="816">
        <f>'RAW DATA-STEMH'!AX51</f>
        <v>0</v>
      </c>
      <c r="BG150" s="816">
        <f>'RAW DATA-STEMH'!AY51</f>
        <v>0</v>
      </c>
      <c r="BH150" s="816">
        <f>'RAW DATA-STEMH'!AZ51</f>
        <v>0</v>
      </c>
      <c r="BI150" s="1041">
        <f>'RAW DATA-STEMH'!BA51</f>
        <v>0</v>
      </c>
      <c r="BJ150" s="1057"/>
    </row>
    <row r="151" spans="1:62">
      <c r="A151" s="412"/>
      <c r="B151" s="410"/>
      <c r="C151" s="411"/>
      <c r="D151" s="332">
        <f t="shared" ref="D151:M151" si="140">SUM(D148:D150)</f>
        <v>23</v>
      </c>
      <c r="E151" s="11">
        <f t="shared" si="140"/>
        <v>0</v>
      </c>
      <c r="F151" s="11">
        <f t="shared" si="140"/>
        <v>0</v>
      </c>
      <c r="G151" s="11">
        <f t="shared" si="140"/>
        <v>27</v>
      </c>
      <c r="H151" s="11">
        <f t="shared" si="140"/>
        <v>0</v>
      </c>
      <c r="I151" s="11">
        <f t="shared" si="140"/>
        <v>0</v>
      </c>
      <c r="J151" s="11">
        <f t="shared" si="140"/>
        <v>0</v>
      </c>
      <c r="K151" s="11">
        <f t="shared" si="140"/>
        <v>0</v>
      </c>
      <c r="L151" s="11">
        <f t="shared" si="140"/>
        <v>0</v>
      </c>
      <c r="M151" s="333">
        <f t="shared" si="140"/>
        <v>0</v>
      </c>
      <c r="N151" s="12"/>
      <c r="O151" s="12"/>
      <c r="P151" s="332">
        <f t="shared" ref="P151:Y151" si="141">SUM(P148:P150)</f>
        <v>65</v>
      </c>
      <c r="Q151" s="11">
        <f t="shared" si="141"/>
        <v>0</v>
      </c>
      <c r="R151" s="11">
        <f t="shared" si="141"/>
        <v>0</v>
      </c>
      <c r="S151" s="11">
        <f t="shared" si="141"/>
        <v>29</v>
      </c>
      <c r="T151" s="11">
        <f t="shared" si="141"/>
        <v>0</v>
      </c>
      <c r="U151" s="11">
        <f t="shared" si="141"/>
        <v>0</v>
      </c>
      <c r="V151" s="11">
        <f t="shared" si="141"/>
        <v>0</v>
      </c>
      <c r="W151" s="11">
        <f t="shared" si="141"/>
        <v>0</v>
      </c>
      <c r="X151" s="11">
        <f t="shared" si="141"/>
        <v>0</v>
      </c>
      <c r="Y151" s="333">
        <f t="shared" si="141"/>
        <v>0</v>
      </c>
      <c r="Z151" s="12"/>
      <c r="AA151" s="12"/>
      <c r="AB151" s="332">
        <f t="shared" ref="AB151:AK151" si="142">SUM(AB148:AB150)</f>
        <v>47</v>
      </c>
      <c r="AC151" s="11">
        <f t="shared" si="142"/>
        <v>1</v>
      </c>
      <c r="AD151" s="11">
        <f t="shared" si="142"/>
        <v>0</v>
      </c>
      <c r="AE151" s="11">
        <f t="shared" si="142"/>
        <v>16</v>
      </c>
      <c r="AF151" s="11">
        <f t="shared" si="142"/>
        <v>0</v>
      </c>
      <c r="AG151" s="11">
        <f t="shared" si="142"/>
        <v>0</v>
      </c>
      <c r="AH151" s="11">
        <f t="shared" si="142"/>
        <v>0</v>
      </c>
      <c r="AI151" s="11">
        <f t="shared" si="142"/>
        <v>0</v>
      </c>
      <c r="AJ151" s="11">
        <f t="shared" si="142"/>
        <v>0</v>
      </c>
      <c r="AK151" s="333">
        <f t="shared" si="142"/>
        <v>0</v>
      </c>
      <c r="AL151" s="12"/>
      <c r="AM151" s="938"/>
      <c r="AN151" s="1017">
        <f t="shared" ref="AN151:AW151" si="143">SUM(AN148:AN150)</f>
        <v>54</v>
      </c>
      <c r="AO151" s="1018">
        <f t="shared" si="143"/>
        <v>1</v>
      </c>
      <c r="AP151" s="1018">
        <f t="shared" si="143"/>
        <v>0</v>
      </c>
      <c r="AQ151" s="1018">
        <f t="shared" si="143"/>
        <v>16</v>
      </c>
      <c r="AR151" s="1018">
        <f t="shared" si="143"/>
        <v>0</v>
      </c>
      <c r="AS151" s="1018">
        <f t="shared" si="143"/>
        <v>0</v>
      </c>
      <c r="AT151" s="1018">
        <f t="shared" si="143"/>
        <v>0</v>
      </c>
      <c r="AU151" s="1018">
        <f t="shared" si="143"/>
        <v>0</v>
      </c>
      <c r="AV151" s="1018">
        <f t="shared" si="143"/>
        <v>0</v>
      </c>
      <c r="AW151" s="1019">
        <f t="shared" si="143"/>
        <v>0</v>
      </c>
      <c r="AX151" s="1062"/>
      <c r="AZ151" s="1042">
        <f t="shared" ref="AZ151:BI151" si="144">SUM(AZ148:AZ150)</f>
        <v>28</v>
      </c>
      <c r="BA151" s="1043">
        <f t="shared" si="144"/>
        <v>0</v>
      </c>
      <c r="BB151" s="1043">
        <f t="shared" si="144"/>
        <v>0</v>
      </c>
      <c r="BC151" s="1043">
        <f t="shared" si="144"/>
        <v>21</v>
      </c>
      <c r="BD151" s="1043">
        <f t="shared" si="144"/>
        <v>0</v>
      </c>
      <c r="BE151" s="1043">
        <f t="shared" si="144"/>
        <v>0</v>
      </c>
      <c r="BF151" s="1043">
        <f t="shared" si="144"/>
        <v>0</v>
      </c>
      <c r="BG151" s="1043">
        <f t="shared" si="144"/>
        <v>0</v>
      </c>
      <c r="BH151" s="1043">
        <f t="shared" si="144"/>
        <v>0</v>
      </c>
      <c r="BI151" s="1044">
        <f t="shared" si="144"/>
        <v>0</v>
      </c>
      <c r="BJ151" s="1057"/>
    </row>
    <row r="152" spans="1:62" ht="16" thickBot="1">
      <c r="A152" s="412"/>
      <c r="B152" s="410"/>
      <c r="C152" s="411"/>
      <c r="D152" s="330"/>
      <c r="E152" s="12"/>
      <c r="F152" s="12"/>
      <c r="G152" s="12"/>
      <c r="H152" s="12"/>
      <c r="I152" s="12"/>
      <c r="J152" s="12"/>
      <c r="K152" s="12"/>
      <c r="L152" s="12"/>
      <c r="M152" s="331"/>
      <c r="N152" s="12"/>
      <c r="O152" s="12"/>
      <c r="P152" s="330"/>
      <c r="Q152" s="12"/>
      <c r="R152" s="12"/>
      <c r="S152" s="12"/>
      <c r="T152" s="12"/>
      <c r="U152" s="12"/>
      <c r="V152" s="12"/>
      <c r="W152" s="12"/>
      <c r="X152" s="12"/>
      <c r="Y152" s="331"/>
      <c r="Z152" s="12"/>
      <c r="AA152" s="12"/>
      <c r="AB152" s="330"/>
      <c r="AC152" s="12"/>
      <c r="AD152" s="12"/>
      <c r="AE152" s="12"/>
      <c r="AF152" s="12"/>
      <c r="AG152" s="12"/>
      <c r="AH152" s="12"/>
      <c r="AI152" s="12"/>
      <c r="AJ152" s="12"/>
      <c r="AK152" s="331"/>
      <c r="AL152" s="12"/>
      <c r="AM152" s="938"/>
      <c r="AN152" s="937"/>
      <c r="AO152" s="938"/>
      <c r="AP152" s="938"/>
      <c r="AQ152" s="938"/>
      <c r="AR152" s="938"/>
      <c r="AS152" s="938"/>
      <c r="AT152" s="938"/>
      <c r="AU152" s="938"/>
      <c r="AV152" s="938"/>
      <c r="AW152" s="939"/>
      <c r="AX152" s="1062"/>
      <c r="AZ152" s="1040"/>
      <c r="BA152" s="816"/>
      <c r="BB152" s="816"/>
      <c r="BC152" s="816"/>
      <c r="BD152" s="816"/>
      <c r="BE152" s="816"/>
      <c r="BF152" s="816"/>
      <c r="BG152" s="816"/>
      <c r="BH152" s="816"/>
      <c r="BI152" s="1041"/>
      <c r="BJ152" s="1057"/>
    </row>
    <row r="153" spans="1:62" ht="15" customHeight="1">
      <c r="A153" s="1487" t="s">
        <v>271</v>
      </c>
      <c r="B153" s="438" t="s">
        <v>63</v>
      </c>
      <c r="C153" s="424" t="s">
        <v>92</v>
      </c>
      <c r="D153" s="330">
        <f>D148*'DATA - Awards Matrices'!$B$34</f>
        <v>0</v>
      </c>
      <c r="E153" s="12">
        <f>E148*'DATA - Awards Matrices'!$C$34</f>
        <v>0</v>
      </c>
      <c r="F153" s="12">
        <f>F148*'DATA - Awards Matrices'!$D$34</f>
        <v>0</v>
      </c>
      <c r="G153" s="12">
        <f>G148*'DATA - Awards Matrices'!$E$34</f>
        <v>5000</v>
      </c>
      <c r="H153" s="12">
        <f>H148*'DATA - Awards Matrices'!$F$34</f>
        <v>0</v>
      </c>
      <c r="I153" s="12">
        <f>I148*'DATA - Awards Matrices'!$G$34</f>
        <v>0</v>
      </c>
      <c r="J153" s="12">
        <f>J148*'DATA - Awards Matrices'!$H$34</f>
        <v>0</v>
      </c>
      <c r="K153" s="12">
        <f>K148*'DATA - Awards Matrices'!$I$34</f>
        <v>0</v>
      </c>
      <c r="L153" s="12">
        <f>L148*'DATA - Awards Matrices'!$J$34</f>
        <v>0</v>
      </c>
      <c r="M153" s="331">
        <f>M148*'DATA - Awards Matrices'!$K$34</f>
        <v>0</v>
      </c>
      <c r="N153" s="12"/>
      <c r="O153" s="12"/>
      <c r="P153" s="330">
        <f>P148*'DATA - Awards Matrices'!$B$34</f>
        <v>0</v>
      </c>
      <c r="Q153" s="12">
        <f>Q148*'DATA - Awards Matrices'!$C$34</f>
        <v>0</v>
      </c>
      <c r="R153" s="12">
        <f>R148*'DATA - Awards Matrices'!$D$34</f>
        <v>0</v>
      </c>
      <c r="S153" s="12">
        <f>S148*'DATA - Awards Matrices'!$E$34</f>
        <v>4000</v>
      </c>
      <c r="T153" s="12">
        <f>T148*'DATA - Awards Matrices'!$F$34</f>
        <v>0</v>
      </c>
      <c r="U153" s="12">
        <f>U148*'DATA - Awards Matrices'!$G$34</f>
        <v>0</v>
      </c>
      <c r="V153" s="12">
        <f>V148*'DATA - Awards Matrices'!$H$34</f>
        <v>0</v>
      </c>
      <c r="W153" s="12">
        <f>W148*'DATA - Awards Matrices'!$I$34</f>
        <v>0</v>
      </c>
      <c r="X153" s="12">
        <f>X148*'DATA - Awards Matrices'!$J$34</f>
        <v>0</v>
      </c>
      <c r="Y153" s="331">
        <f>Y148*'DATA - Awards Matrices'!$K$34</f>
        <v>0</v>
      </c>
      <c r="Z153" s="12"/>
      <c r="AA153" s="12"/>
      <c r="AB153" s="330">
        <f>AB148*'DATA - Awards Matrices'!$B$34</f>
        <v>0</v>
      </c>
      <c r="AC153" s="12">
        <f>AC148*'DATA - Awards Matrices'!$C$34</f>
        <v>0</v>
      </c>
      <c r="AD153" s="12">
        <f>AD148*'DATA - Awards Matrices'!$D$34</f>
        <v>0</v>
      </c>
      <c r="AE153" s="12">
        <f>AE148*'DATA - Awards Matrices'!$E$34</f>
        <v>3000</v>
      </c>
      <c r="AF153" s="12">
        <f>AF148*'DATA - Awards Matrices'!$F$34</f>
        <v>0</v>
      </c>
      <c r="AG153" s="12">
        <f>AG148*'DATA - Awards Matrices'!$G$34</f>
        <v>0</v>
      </c>
      <c r="AH153" s="12">
        <f>AH148*'DATA - Awards Matrices'!$H$34</f>
        <v>0</v>
      </c>
      <c r="AI153" s="12">
        <f>AI148*'DATA - Awards Matrices'!$I$34</f>
        <v>0</v>
      </c>
      <c r="AJ153" s="12">
        <f>AJ148*'DATA - Awards Matrices'!$J$34</f>
        <v>0</v>
      </c>
      <c r="AK153" s="331">
        <f>AK148*'DATA - Awards Matrices'!$K$34</f>
        <v>0</v>
      </c>
      <c r="AL153" s="12"/>
      <c r="AM153" s="938"/>
      <c r="AN153" s="937">
        <f>AN148*'DATA - Awards Matrices'!$B$34</f>
        <v>0</v>
      </c>
      <c r="AO153" s="938">
        <f>AO148*'DATA - Awards Matrices'!$C$34</f>
        <v>0</v>
      </c>
      <c r="AP153" s="938">
        <f>AP148*'DATA - Awards Matrices'!$D$34</f>
        <v>0</v>
      </c>
      <c r="AQ153" s="938">
        <f>AQ148*'DATA - Awards Matrices'!$E$34</f>
        <v>2000</v>
      </c>
      <c r="AR153" s="938">
        <f>AR148*'DATA - Awards Matrices'!$F$34</f>
        <v>0</v>
      </c>
      <c r="AS153" s="938">
        <f>AS148*'DATA - Awards Matrices'!$G$34</f>
        <v>0</v>
      </c>
      <c r="AT153" s="938">
        <f>AT148*'DATA - Awards Matrices'!$H$34</f>
        <v>0</v>
      </c>
      <c r="AU153" s="938">
        <f>AU148*'DATA - Awards Matrices'!$I$34</f>
        <v>0</v>
      </c>
      <c r="AV153" s="938">
        <f>AV148*'DATA - Awards Matrices'!$J$34</f>
        <v>0</v>
      </c>
      <c r="AW153" s="939">
        <f>AW148*'DATA - Awards Matrices'!$K$34</f>
        <v>0</v>
      </c>
      <c r="AX153" s="1062"/>
      <c r="AZ153" s="1040">
        <f>AZ148*'DATA - Awards Matrices'!$B$34</f>
        <v>0</v>
      </c>
      <c r="BA153" s="816">
        <f>BA148*'DATA - Awards Matrices'!$C$34</f>
        <v>0</v>
      </c>
      <c r="BB153" s="816">
        <f>BB148*'DATA - Awards Matrices'!$D$34</f>
        <v>0</v>
      </c>
      <c r="BC153" s="816">
        <f>BC148*'DATA - Awards Matrices'!$E$34</f>
        <v>6000</v>
      </c>
      <c r="BD153" s="816">
        <f>BD148*'DATA - Awards Matrices'!$F$34</f>
        <v>0</v>
      </c>
      <c r="BE153" s="816">
        <f>BE148*'DATA - Awards Matrices'!$G$34</f>
        <v>0</v>
      </c>
      <c r="BF153" s="816">
        <f>BF148*'DATA - Awards Matrices'!$H$34</f>
        <v>0</v>
      </c>
      <c r="BG153" s="816">
        <f>BG148*'DATA - Awards Matrices'!$I$34</f>
        <v>0</v>
      </c>
      <c r="BH153" s="816">
        <f>BH148*'DATA - Awards Matrices'!$J$34</f>
        <v>0</v>
      </c>
      <c r="BI153" s="1041">
        <f>BI148*'DATA - Awards Matrices'!$K$34</f>
        <v>0</v>
      </c>
      <c r="BJ153" s="1057"/>
    </row>
    <row r="154" spans="1:62">
      <c r="A154" s="1488"/>
      <c r="B154" s="439" t="s">
        <v>63</v>
      </c>
      <c r="C154" s="425" t="s">
        <v>91</v>
      </c>
      <c r="D154" s="330">
        <f>D149*'DATA - Awards Matrices'!$B$35</f>
        <v>0</v>
      </c>
      <c r="E154" s="12">
        <f>E149*'DATA - Awards Matrices'!$C$35</f>
        <v>0</v>
      </c>
      <c r="F154" s="12">
        <f>F149*'DATA - Awards Matrices'!$D$35</f>
        <v>0</v>
      </c>
      <c r="G154" s="12">
        <f>G149*'DATA - Awards Matrices'!$E$35</f>
        <v>4500</v>
      </c>
      <c r="H154" s="12">
        <f>H149*'DATA - Awards Matrices'!$F$35</f>
        <v>0</v>
      </c>
      <c r="I154" s="12">
        <f>I149*'DATA - Awards Matrices'!$G$35</f>
        <v>0</v>
      </c>
      <c r="J154" s="12">
        <f>J149*'DATA - Awards Matrices'!$H$35</f>
        <v>0</v>
      </c>
      <c r="K154" s="12">
        <f>K149*'DATA - Awards Matrices'!$I$35</f>
        <v>0</v>
      </c>
      <c r="L154" s="12">
        <f>L149*'DATA - Awards Matrices'!$J$35</f>
        <v>0</v>
      </c>
      <c r="M154" s="331">
        <f>M149*'DATA - Awards Matrices'!$K$35</f>
        <v>0</v>
      </c>
      <c r="N154" s="12"/>
      <c r="O154" s="12"/>
      <c r="P154" s="330">
        <f>P149*'DATA - Awards Matrices'!$B$35</f>
        <v>0</v>
      </c>
      <c r="Q154" s="12">
        <f>Q149*'DATA - Awards Matrices'!$C$35</f>
        <v>0</v>
      </c>
      <c r="R154" s="12">
        <f>R149*'DATA - Awards Matrices'!$D$35</f>
        <v>0</v>
      </c>
      <c r="S154" s="12">
        <f>S149*'DATA - Awards Matrices'!$E$35</f>
        <v>10000</v>
      </c>
      <c r="T154" s="12">
        <f>T149*'DATA - Awards Matrices'!$F$35</f>
        <v>0</v>
      </c>
      <c r="U154" s="12">
        <f>U149*'DATA - Awards Matrices'!$G$35</f>
        <v>0</v>
      </c>
      <c r="V154" s="12">
        <f>V149*'DATA - Awards Matrices'!$H$35</f>
        <v>0</v>
      </c>
      <c r="W154" s="12">
        <f>W149*'DATA - Awards Matrices'!$I$35</f>
        <v>0</v>
      </c>
      <c r="X154" s="12">
        <f>X149*'DATA - Awards Matrices'!$J$35</f>
        <v>0</v>
      </c>
      <c r="Y154" s="331">
        <f>Y149*'DATA - Awards Matrices'!$K$35</f>
        <v>0</v>
      </c>
      <c r="Z154" s="12"/>
      <c r="AA154" s="12"/>
      <c r="AB154" s="330">
        <f>AB149*'DATA - Awards Matrices'!$B$35</f>
        <v>0</v>
      </c>
      <c r="AC154" s="12">
        <f>AC149*'DATA - Awards Matrices'!$C$35</f>
        <v>500</v>
      </c>
      <c r="AD154" s="12">
        <f>AD149*'DATA - Awards Matrices'!$D$35</f>
        <v>0</v>
      </c>
      <c r="AE154" s="12">
        <f>AE149*'DATA - Awards Matrices'!$E$35</f>
        <v>5000</v>
      </c>
      <c r="AF154" s="12">
        <f>AF149*'DATA - Awards Matrices'!$F$35</f>
        <v>0</v>
      </c>
      <c r="AG154" s="12">
        <f>AG149*'DATA - Awards Matrices'!$G$35</f>
        <v>0</v>
      </c>
      <c r="AH154" s="12">
        <f>AH149*'DATA - Awards Matrices'!$H$35</f>
        <v>0</v>
      </c>
      <c r="AI154" s="12">
        <f>AI149*'DATA - Awards Matrices'!$I$35</f>
        <v>0</v>
      </c>
      <c r="AJ154" s="12">
        <f>AJ149*'DATA - Awards Matrices'!$J$35</f>
        <v>0</v>
      </c>
      <c r="AK154" s="331">
        <f>AK149*'DATA - Awards Matrices'!$K$35</f>
        <v>0</v>
      </c>
      <c r="AL154" s="12"/>
      <c r="AM154" s="938"/>
      <c r="AN154" s="937">
        <f>AN149*'DATA - Awards Matrices'!$B$35</f>
        <v>8500</v>
      </c>
      <c r="AO154" s="938">
        <f>AO149*'DATA - Awards Matrices'!$C$35</f>
        <v>500</v>
      </c>
      <c r="AP154" s="938">
        <f>AP149*'DATA - Awards Matrices'!$D$35</f>
        <v>0</v>
      </c>
      <c r="AQ154" s="938">
        <f>AQ149*'DATA - Awards Matrices'!$E$35</f>
        <v>5000</v>
      </c>
      <c r="AR154" s="938">
        <f>AR149*'DATA - Awards Matrices'!$F$35</f>
        <v>0</v>
      </c>
      <c r="AS154" s="938">
        <f>AS149*'DATA - Awards Matrices'!$G$35</f>
        <v>0</v>
      </c>
      <c r="AT154" s="938">
        <f>AT149*'DATA - Awards Matrices'!$H$35</f>
        <v>0</v>
      </c>
      <c r="AU154" s="938">
        <f>AU149*'DATA - Awards Matrices'!$I$35</f>
        <v>0</v>
      </c>
      <c r="AV154" s="938">
        <f>AV149*'DATA - Awards Matrices'!$J$35</f>
        <v>0</v>
      </c>
      <c r="AW154" s="939">
        <f>AW149*'DATA - Awards Matrices'!$K$35</f>
        <v>0</v>
      </c>
      <c r="AX154" s="1062"/>
      <c r="AZ154" s="1040">
        <f>AZ149*'DATA - Awards Matrices'!$B$35</f>
        <v>0</v>
      </c>
      <c r="BA154" s="816">
        <f>BA149*'DATA - Awards Matrices'!$C$35</f>
        <v>0</v>
      </c>
      <c r="BB154" s="816">
        <f>BB149*'DATA - Awards Matrices'!$D$35</f>
        <v>0</v>
      </c>
      <c r="BC154" s="816">
        <f>BC149*'DATA - Awards Matrices'!$E$35</f>
        <v>4000</v>
      </c>
      <c r="BD154" s="816">
        <f>BD149*'DATA - Awards Matrices'!$F$35</f>
        <v>0</v>
      </c>
      <c r="BE154" s="816">
        <f>BE149*'DATA - Awards Matrices'!$G$35</f>
        <v>0</v>
      </c>
      <c r="BF154" s="816">
        <f>BF149*'DATA - Awards Matrices'!$H$35</f>
        <v>0</v>
      </c>
      <c r="BG154" s="816">
        <f>BG149*'DATA - Awards Matrices'!$I$35</f>
        <v>0</v>
      </c>
      <c r="BH154" s="816">
        <f>BH149*'DATA - Awards Matrices'!$J$35</f>
        <v>0</v>
      </c>
      <c r="BI154" s="1041">
        <f>BI149*'DATA - Awards Matrices'!$K$35</f>
        <v>0</v>
      </c>
      <c r="BJ154" s="1057"/>
    </row>
    <row r="155" spans="1:62" ht="16" thickBot="1">
      <c r="A155" s="1489"/>
      <c r="B155" s="440" t="s">
        <v>63</v>
      </c>
      <c r="C155" s="426" t="s">
        <v>90</v>
      </c>
      <c r="D155" s="330">
        <f>D150*'DATA - Awards Matrices'!$B$36</f>
        <v>11500</v>
      </c>
      <c r="E155" s="12">
        <f>E150*'DATA - Awards Matrices'!$C$36</f>
        <v>0</v>
      </c>
      <c r="F155" s="12">
        <f>F150*'DATA - Awards Matrices'!$D$36</f>
        <v>0</v>
      </c>
      <c r="G155" s="12">
        <f>G150*'DATA - Awards Matrices'!$E$36</f>
        <v>4000</v>
      </c>
      <c r="H155" s="12">
        <f>H150*'DATA - Awards Matrices'!$F$36</f>
        <v>0</v>
      </c>
      <c r="I155" s="12">
        <f>I150*'DATA - Awards Matrices'!$G$36</f>
        <v>0</v>
      </c>
      <c r="J155" s="12">
        <f>J150*'DATA - Awards Matrices'!$H$36</f>
        <v>0</v>
      </c>
      <c r="K155" s="12">
        <f>K150*'DATA - Awards Matrices'!$I$36</f>
        <v>0</v>
      </c>
      <c r="L155" s="12">
        <f>L150*'DATA - Awards Matrices'!$J$36</f>
        <v>0</v>
      </c>
      <c r="M155" s="331">
        <f>M150*'DATA - Awards Matrices'!$K$36</f>
        <v>0</v>
      </c>
      <c r="N155" s="12"/>
      <c r="O155" s="12"/>
      <c r="P155" s="330">
        <f>P150*'DATA - Awards Matrices'!$B$36</f>
        <v>32500</v>
      </c>
      <c r="Q155" s="12">
        <f>Q150*'DATA - Awards Matrices'!$C$36</f>
        <v>0</v>
      </c>
      <c r="R155" s="12">
        <f>R150*'DATA - Awards Matrices'!$D$36</f>
        <v>0</v>
      </c>
      <c r="S155" s="12">
        <f>S150*'DATA - Awards Matrices'!$E$36</f>
        <v>500</v>
      </c>
      <c r="T155" s="12">
        <f>T150*'DATA - Awards Matrices'!$F$36</f>
        <v>0</v>
      </c>
      <c r="U155" s="12">
        <f>U150*'DATA - Awards Matrices'!$G$36</f>
        <v>0</v>
      </c>
      <c r="V155" s="12">
        <f>V150*'DATA - Awards Matrices'!$H$36</f>
        <v>0</v>
      </c>
      <c r="W155" s="12">
        <f>W150*'DATA - Awards Matrices'!$I$36</f>
        <v>0</v>
      </c>
      <c r="X155" s="12">
        <f>X150*'DATA - Awards Matrices'!$J$36</f>
        <v>0</v>
      </c>
      <c r="Y155" s="331">
        <f>Y150*'DATA - Awards Matrices'!$K$36</f>
        <v>0</v>
      </c>
      <c r="Z155" s="12"/>
      <c r="AA155" s="12"/>
      <c r="AB155" s="330">
        <f>AB150*'DATA - Awards Matrices'!$B$36</f>
        <v>23500</v>
      </c>
      <c r="AC155" s="12">
        <f>AC150*'DATA - Awards Matrices'!$C$36</f>
        <v>0</v>
      </c>
      <c r="AD155" s="12">
        <f>AD150*'DATA - Awards Matrices'!$D$36</f>
        <v>0</v>
      </c>
      <c r="AE155" s="12">
        <f>AE150*'DATA - Awards Matrices'!$E$36</f>
        <v>0</v>
      </c>
      <c r="AF155" s="12">
        <f>AF150*'DATA - Awards Matrices'!$F$36</f>
        <v>0</v>
      </c>
      <c r="AG155" s="12">
        <f>AG150*'DATA - Awards Matrices'!$G$36</f>
        <v>0</v>
      </c>
      <c r="AH155" s="12">
        <f>AH150*'DATA - Awards Matrices'!$H$36</f>
        <v>0</v>
      </c>
      <c r="AI155" s="12">
        <f>AI150*'DATA - Awards Matrices'!$I$36</f>
        <v>0</v>
      </c>
      <c r="AJ155" s="12">
        <f>AJ150*'DATA - Awards Matrices'!$J$36</f>
        <v>0</v>
      </c>
      <c r="AK155" s="331">
        <f>AK150*'DATA - Awards Matrices'!$K$36</f>
        <v>0</v>
      </c>
      <c r="AL155" s="12"/>
      <c r="AM155" s="938"/>
      <c r="AN155" s="937">
        <f>AN150*'DATA - Awards Matrices'!$B$36</f>
        <v>18500</v>
      </c>
      <c r="AO155" s="938">
        <f>AO150*'DATA - Awards Matrices'!$C$36</f>
        <v>0</v>
      </c>
      <c r="AP155" s="938">
        <f>AP150*'DATA - Awards Matrices'!$D$36</f>
        <v>0</v>
      </c>
      <c r="AQ155" s="938">
        <f>AQ150*'DATA - Awards Matrices'!$E$36</f>
        <v>1000</v>
      </c>
      <c r="AR155" s="938">
        <f>AR150*'DATA - Awards Matrices'!$F$36</f>
        <v>0</v>
      </c>
      <c r="AS155" s="938">
        <f>AS150*'DATA - Awards Matrices'!$G$36</f>
        <v>0</v>
      </c>
      <c r="AT155" s="938">
        <f>AT150*'DATA - Awards Matrices'!$H$36</f>
        <v>0</v>
      </c>
      <c r="AU155" s="938">
        <f>AU150*'DATA - Awards Matrices'!$I$36</f>
        <v>0</v>
      </c>
      <c r="AV155" s="938">
        <f>AV150*'DATA - Awards Matrices'!$J$36</f>
        <v>0</v>
      </c>
      <c r="AW155" s="939">
        <f>AW150*'DATA - Awards Matrices'!$K$36</f>
        <v>0</v>
      </c>
      <c r="AX155" s="1062"/>
      <c r="AZ155" s="1040">
        <f>AZ150*'DATA - Awards Matrices'!$B$36</f>
        <v>14000</v>
      </c>
      <c r="BA155" s="816">
        <f>BA150*'DATA - Awards Matrices'!$C$36</f>
        <v>0</v>
      </c>
      <c r="BB155" s="816">
        <f>BB150*'DATA - Awards Matrices'!$D$36</f>
        <v>0</v>
      </c>
      <c r="BC155" s="816">
        <f>BC150*'DATA - Awards Matrices'!$E$36</f>
        <v>500</v>
      </c>
      <c r="BD155" s="816">
        <f>BD150*'DATA - Awards Matrices'!$F$36</f>
        <v>0</v>
      </c>
      <c r="BE155" s="816">
        <f>BE150*'DATA - Awards Matrices'!$G$36</f>
        <v>0</v>
      </c>
      <c r="BF155" s="816">
        <f>BF150*'DATA - Awards Matrices'!$H$36</f>
        <v>0</v>
      </c>
      <c r="BG155" s="816">
        <f>BG150*'DATA - Awards Matrices'!$I$36</f>
        <v>0</v>
      </c>
      <c r="BH155" s="816">
        <f>BH150*'DATA - Awards Matrices'!$J$36</f>
        <v>0</v>
      </c>
      <c r="BI155" s="1041">
        <f>BI150*'DATA - Awards Matrices'!$K$36</f>
        <v>0</v>
      </c>
      <c r="BJ155" s="1057"/>
    </row>
    <row r="156" spans="1:62" ht="33" thickBot="1">
      <c r="A156" s="406" t="s">
        <v>272</v>
      </c>
      <c r="B156" s="413" t="str">
        <f>B150</f>
        <v>UNM-LA</v>
      </c>
      <c r="C156" s="414"/>
      <c r="D156" s="334">
        <f t="shared" ref="D156:M156" si="145">SUM(D153:D155)</f>
        <v>11500</v>
      </c>
      <c r="E156" s="335">
        <f t="shared" si="145"/>
        <v>0</v>
      </c>
      <c r="F156" s="335">
        <f t="shared" si="145"/>
        <v>0</v>
      </c>
      <c r="G156" s="335">
        <f t="shared" si="145"/>
        <v>13500</v>
      </c>
      <c r="H156" s="335">
        <f t="shared" si="145"/>
        <v>0</v>
      </c>
      <c r="I156" s="335">
        <f t="shared" si="145"/>
        <v>0</v>
      </c>
      <c r="J156" s="335">
        <f t="shared" si="145"/>
        <v>0</v>
      </c>
      <c r="K156" s="335">
        <f t="shared" si="145"/>
        <v>0</v>
      </c>
      <c r="L156" s="335">
        <f t="shared" si="145"/>
        <v>0</v>
      </c>
      <c r="M156" s="336">
        <f t="shared" si="145"/>
        <v>0</v>
      </c>
      <c r="N156" s="415">
        <f>SUM(D156:M156)/'DATA - Awards Matrices'!$L$36</f>
        <v>11.702293649555312</v>
      </c>
      <c r="O156" s="415"/>
      <c r="P156" s="334">
        <f t="shared" ref="P156:Y156" si="146">SUM(P153:P155)</f>
        <v>32500</v>
      </c>
      <c r="Q156" s="335">
        <f t="shared" si="146"/>
        <v>0</v>
      </c>
      <c r="R156" s="335">
        <f t="shared" si="146"/>
        <v>0</v>
      </c>
      <c r="S156" s="335">
        <f t="shared" si="146"/>
        <v>14500</v>
      </c>
      <c r="T156" s="335">
        <f t="shared" si="146"/>
        <v>0</v>
      </c>
      <c r="U156" s="335">
        <f t="shared" si="146"/>
        <v>0</v>
      </c>
      <c r="V156" s="335">
        <f t="shared" si="146"/>
        <v>0</v>
      </c>
      <c r="W156" s="335">
        <f t="shared" si="146"/>
        <v>0</v>
      </c>
      <c r="X156" s="335">
        <f t="shared" si="146"/>
        <v>0</v>
      </c>
      <c r="Y156" s="336">
        <f t="shared" si="146"/>
        <v>0</v>
      </c>
      <c r="Z156" s="415">
        <f>SUM(P156:Y156)/'DATA - Awards Matrices'!$L$36</f>
        <v>22.000312061163985</v>
      </c>
      <c r="AA156" s="415"/>
      <c r="AB156" s="334">
        <f t="shared" ref="AB156:AK156" si="147">SUM(AB153:AB155)</f>
        <v>23500</v>
      </c>
      <c r="AC156" s="335">
        <f t="shared" si="147"/>
        <v>500</v>
      </c>
      <c r="AD156" s="335">
        <f t="shared" si="147"/>
        <v>0</v>
      </c>
      <c r="AE156" s="335">
        <f t="shared" si="147"/>
        <v>8000</v>
      </c>
      <c r="AF156" s="335">
        <f t="shared" si="147"/>
        <v>0</v>
      </c>
      <c r="AG156" s="335">
        <f t="shared" si="147"/>
        <v>0</v>
      </c>
      <c r="AH156" s="335">
        <f t="shared" si="147"/>
        <v>0</v>
      </c>
      <c r="AI156" s="335">
        <f t="shared" si="147"/>
        <v>0</v>
      </c>
      <c r="AJ156" s="335">
        <f t="shared" si="147"/>
        <v>0</v>
      </c>
      <c r="AK156" s="336">
        <f t="shared" si="147"/>
        <v>0</v>
      </c>
      <c r="AL156" s="415">
        <f>SUM(AB156:AK156)/'DATA - Awards Matrices'!$L$36</f>
        <v>14.978935871430799</v>
      </c>
      <c r="AM156" s="941"/>
      <c r="AN156" s="1020">
        <f t="shared" ref="AN156:AW156" si="148">SUM(AN153:AN155)</f>
        <v>27000</v>
      </c>
      <c r="AO156" s="1021">
        <f t="shared" si="148"/>
        <v>500</v>
      </c>
      <c r="AP156" s="1021">
        <f t="shared" si="148"/>
        <v>0</v>
      </c>
      <c r="AQ156" s="1021">
        <f t="shared" si="148"/>
        <v>8000</v>
      </c>
      <c r="AR156" s="1021">
        <f t="shared" si="148"/>
        <v>0</v>
      </c>
      <c r="AS156" s="1021">
        <f t="shared" si="148"/>
        <v>0</v>
      </c>
      <c r="AT156" s="1021">
        <f t="shared" si="148"/>
        <v>0</v>
      </c>
      <c r="AU156" s="1021">
        <f t="shared" si="148"/>
        <v>0</v>
      </c>
      <c r="AV156" s="1021">
        <f t="shared" si="148"/>
        <v>0</v>
      </c>
      <c r="AW156" s="1022">
        <f t="shared" si="148"/>
        <v>0</v>
      </c>
      <c r="AX156" s="1063">
        <f>SUM(AN156:AW156)/'DATA - Awards Matrices'!$L$36</f>
        <v>16.617256982368541</v>
      </c>
      <c r="AZ156" s="1045">
        <f t="shared" ref="AZ156:BI156" si="149">SUM(AZ153:AZ155)</f>
        <v>14000</v>
      </c>
      <c r="BA156" s="1046">
        <f t="shared" si="149"/>
        <v>0</v>
      </c>
      <c r="BB156" s="1046">
        <f t="shared" si="149"/>
        <v>0</v>
      </c>
      <c r="BC156" s="1046">
        <f t="shared" si="149"/>
        <v>10500</v>
      </c>
      <c r="BD156" s="1046">
        <f t="shared" si="149"/>
        <v>0</v>
      </c>
      <c r="BE156" s="1046">
        <f t="shared" si="149"/>
        <v>0</v>
      </c>
      <c r="BF156" s="1046">
        <f t="shared" si="149"/>
        <v>0</v>
      </c>
      <c r="BG156" s="1046">
        <f t="shared" si="149"/>
        <v>0</v>
      </c>
      <c r="BH156" s="1046">
        <f t="shared" si="149"/>
        <v>0</v>
      </c>
      <c r="BI156" s="1047">
        <f t="shared" si="149"/>
        <v>0</v>
      </c>
      <c r="BJ156" s="1058">
        <f>SUM(AZ156:BI156)/'DATA - Awards Matrices'!$L$36</f>
        <v>11.468247776564207</v>
      </c>
    </row>
    <row r="157" spans="1:62" ht="38.25" customHeight="1" thickBot="1">
      <c r="A157" s="428"/>
      <c r="B157" s="429"/>
      <c r="C157" s="430"/>
      <c r="D157" s="431"/>
      <c r="E157" s="432"/>
      <c r="F157" s="432"/>
      <c r="G157" s="432"/>
      <c r="H157" s="432"/>
      <c r="I157" s="432"/>
      <c r="J157" s="432"/>
      <c r="K157" s="432"/>
      <c r="L157" s="432"/>
      <c r="M157" s="433"/>
      <c r="N157" s="434"/>
      <c r="O157" s="434"/>
      <c r="P157" s="431"/>
      <c r="Q157" s="432"/>
      <c r="R157" s="432"/>
      <c r="S157" s="432"/>
      <c r="T157" s="432"/>
      <c r="U157" s="432"/>
      <c r="V157" s="432"/>
      <c r="W157" s="432"/>
      <c r="X157" s="432"/>
      <c r="Y157" s="433"/>
      <c r="Z157" s="434"/>
      <c r="AA157" s="434"/>
      <c r="AB157" s="431"/>
      <c r="AC157" s="432"/>
      <c r="AD157" s="432"/>
      <c r="AE157" s="432"/>
      <c r="AF157" s="432"/>
      <c r="AG157" s="432"/>
      <c r="AH157" s="432"/>
      <c r="AI157" s="432"/>
      <c r="AJ157" s="432"/>
      <c r="AK157" s="433"/>
      <c r="AL157" s="434"/>
      <c r="AM157" s="1026"/>
      <c r="AN157" s="1023"/>
      <c r="AO157" s="1024"/>
      <c r="AP157" s="1024"/>
      <c r="AQ157" s="1024"/>
      <c r="AR157" s="1024"/>
      <c r="AS157" s="1024"/>
      <c r="AT157" s="1024"/>
      <c r="AU157" s="1024"/>
      <c r="AV157" s="1024"/>
      <c r="AW157" s="1025"/>
      <c r="AX157" s="1064"/>
      <c r="AZ157" s="1049"/>
      <c r="BA157" s="1050"/>
      <c r="BB157" s="1050"/>
      <c r="BC157" s="1050"/>
      <c r="BD157" s="1050"/>
      <c r="BE157" s="1050"/>
      <c r="BF157" s="1050"/>
      <c r="BG157" s="1050"/>
      <c r="BH157" s="1050"/>
      <c r="BI157" s="1051"/>
      <c r="BJ157" s="1059"/>
    </row>
    <row r="158" spans="1:62" ht="15" customHeight="1">
      <c r="A158" s="1487" t="s">
        <v>270</v>
      </c>
      <c r="B158" s="438" t="str">
        <f>'RAW DATA-Awards'!B52</f>
        <v>UNM-TA</v>
      </c>
      <c r="C158" s="424" t="str">
        <f>'RAW DATA-Awards'!C52</f>
        <v>1</v>
      </c>
      <c r="D158" s="407">
        <f>'RAW DATA-STEMH'!D52</f>
        <v>0</v>
      </c>
      <c r="E158" s="408">
        <f>'RAW DATA-STEMH'!E52</f>
        <v>4</v>
      </c>
      <c r="F158" s="408">
        <f>'RAW DATA-STEMH'!F52</f>
        <v>0</v>
      </c>
      <c r="G158" s="408">
        <f>'RAW DATA-STEMH'!G52</f>
        <v>20</v>
      </c>
      <c r="H158" s="408">
        <f>'RAW DATA-STEMH'!H52</f>
        <v>0</v>
      </c>
      <c r="I158" s="408">
        <f>'RAW DATA-STEMH'!I52</f>
        <v>0</v>
      </c>
      <c r="J158" s="408">
        <f>'RAW DATA-STEMH'!J52</f>
        <v>0</v>
      </c>
      <c r="K158" s="408">
        <f>'RAW DATA-STEMH'!K52</f>
        <v>0</v>
      </c>
      <c r="L158" s="408">
        <f>'RAW DATA-STEMH'!L52</f>
        <v>0</v>
      </c>
      <c r="M158" s="409">
        <f>'RAW DATA-STEMH'!M52</f>
        <v>0</v>
      </c>
      <c r="N158" s="408"/>
      <c r="O158" s="408"/>
      <c r="P158" s="407">
        <f>'RAW DATA-STEMH'!N52</f>
        <v>0</v>
      </c>
      <c r="Q158" s="408">
        <f>'RAW DATA-STEMH'!O52</f>
        <v>2</v>
      </c>
      <c r="R158" s="408">
        <f>'RAW DATA-STEMH'!P52</f>
        <v>0</v>
      </c>
      <c r="S158" s="408">
        <f>'RAW DATA-STEMH'!Q52</f>
        <v>23</v>
      </c>
      <c r="T158" s="408">
        <f>'RAW DATA-STEMH'!R52</f>
        <v>0</v>
      </c>
      <c r="U158" s="408">
        <f>'RAW DATA-STEMH'!S52</f>
        <v>0</v>
      </c>
      <c r="V158" s="408">
        <f>'RAW DATA-STEMH'!T52</f>
        <v>0</v>
      </c>
      <c r="W158" s="408">
        <f>'RAW DATA-STEMH'!U52</f>
        <v>0</v>
      </c>
      <c r="X158" s="408">
        <f>'RAW DATA-STEMH'!V52</f>
        <v>0</v>
      </c>
      <c r="Y158" s="409">
        <f>'RAW DATA-STEMH'!W52</f>
        <v>0</v>
      </c>
      <c r="Z158" s="408"/>
      <c r="AA158" s="408"/>
      <c r="AB158" s="407">
        <f>'RAW DATA-STEMH'!X52</f>
        <v>0</v>
      </c>
      <c r="AC158" s="408">
        <f>'RAW DATA-STEMH'!Y52</f>
        <v>2</v>
      </c>
      <c r="AD158" s="408">
        <f>'RAW DATA-STEMH'!Z52</f>
        <v>0</v>
      </c>
      <c r="AE158" s="408">
        <f>'RAW DATA-STEMH'!AA52</f>
        <v>21</v>
      </c>
      <c r="AF158" s="408">
        <f>'RAW DATA-STEMH'!AB52</f>
        <v>0</v>
      </c>
      <c r="AG158" s="408">
        <f>'RAW DATA-STEMH'!AC52</f>
        <v>0</v>
      </c>
      <c r="AH158" s="408">
        <f>'RAW DATA-STEMH'!AD52</f>
        <v>0</v>
      </c>
      <c r="AI158" s="408">
        <f>'RAW DATA-STEMH'!AE52</f>
        <v>0</v>
      </c>
      <c r="AJ158" s="408">
        <f>'RAW DATA-STEMH'!AF52</f>
        <v>0</v>
      </c>
      <c r="AK158" s="409">
        <f>'RAW DATA-STEMH'!AG52</f>
        <v>0</v>
      </c>
      <c r="AL158" s="408"/>
      <c r="AM158" s="944"/>
      <c r="AN158" s="943">
        <f>'RAW DATA-STEMH'!AH52</f>
        <v>0</v>
      </c>
      <c r="AO158" s="944">
        <f>'RAW DATA-STEMH'!AI52</f>
        <v>4</v>
      </c>
      <c r="AP158" s="944">
        <f>'RAW DATA-STEMH'!AJ52</f>
        <v>0</v>
      </c>
      <c r="AQ158" s="944">
        <f>'RAW DATA-STEMH'!AK52</f>
        <v>29</v>
      </c>
      <c r="AR158" s="944">
        <f>'RAW DATA-STEMH'!AL52</f>
        <v>0</v>
      </c>
      <c r="AS158" s="944">
        <f>'RAW DATA-STEMH'!AM52</f>
        <v>0</v>
      </c>
      <c r="AT158" s="944">
        <f>'RAW DATA-STEMH'!AN52</f>
        <v>0</v>
      </c>
      <c r="AU158" s="944">
        <f>'RAW DATA-STEMH'!AO52</f>
        <v>0</v>
      </c>
      <c r="AV158" s="944">
        <f>'RAW DATA-STEMH'!AP52</f>
        <v>0</v>
      </c>
      <c r="AW158" s="945">
        <f>'RAW DATA-STEMH'!AQ52</f>
        <v>0</v>
      </c>
      <c r="AX158" s="1061"/>
      <c r="AZ158" s="1037">
        <f>'RAW DATA-STEMH'!AR52</f>
        <v>0</v>
      </c>
      <c r="BA158" s="1038">
        <f>'RAW DATA-STEMH'!AS52</f>
        <v>5</v>
      </c>
      <c r="BB158" s="1038">
        <f>'RAW DATA-STEMH'!AT52</f>
        <v>0</v>
      </c>
      <c r="BC158" s="1038">
        <f>'RAW DATA-STEMH'!AU52</f>
        <v>30</v>
      </c>
      <c r="BD158" s="1038">
        <f>'RAW DATA-STEMH'!AV52</f>
        <v>0</v>
      </c>
      <c r="BE158" s="1038">
        <f>'RAW DATA-STEMH'!AW52</f>
        <v>0</v>
      </c>
      <c r="BF158" s="1038">
        <f>'RAW DATA-STEMH'!AX52</f>
        <v>0</v>
      </c>
      <c r="BG158" s="1038">
        <f>'RAW DATA-STEMH'!AY52</f>
        <v>0</v>
      </c>
      <c r="BH158" s="1038">
        <f>'RAW DATA-STEMH'!AZ52</f>
        <v>0</v>
      </c>
      <c r="BI158" s="1039">
        <f>'RAW DATA-STEMH'!BA52</f>
        <v>0</v>
      </c>
      <c r="BJ158" s="1056"/>
    </row>
    <row r="159" spans="1:62">
      <c r="A159" s="1488"/>
      <c r="B159" s="439" t="str">
        <f>'RAW DATA-Awards'!B53</f>
        <v>UNM-TA</v>
      </c>
      <c r="C159" s="425" t="str">
        <f>'RAW DATA-Awards'!C53</f>
        <v>2</v>
      </c>
      <c r="D159" s="330">
        <f>'RAW DATA-STEMH'!D53</f>
        <v>0</v>
      </c>
      <c r="E159" s="12">
        <f>'RAW DATA-STEMH'!E53</f>
        <v>6</v>
      </c>
      <c r="F159" s="12">
        <f>'RAW DATA-STEMH'!F53</f>
        <v>0</v>
      </c>
      <c r="G159" s="12">
        <f>'RAW DATA-STEMH'!G53</f>
        <v>0</v>
      </c>
      <c r="H159" s="12">
        <f>'RAW DATA-STEMH'!H53</f>
        <v>0</v>
      </c>
      <c r="I159" s="12">
        <f>'RAW DATA-STEMH'!I53</f>
        <v>0</v>
      </c>
      <c r="J159" s="12">
        <f>'RAW DATA-STEMH'!J53</f>
        <v>0</v>
      </c>
      <c r="K159" s="12">
        <f>'RAW DATA-STEMH'!K53</f>
        <v>0</v>
      </c>
      <c r="L159" s="12">
        <f>'RAW DATA-STEMH'!L53</f>
        <v>0</v>
      </c>
      <c r="M159" s="331">
        <f>'RAW DATA-STEMH'!M53</f>
        <v>0</v>
      </c>
      <c r="N159" s="12"/>
      <c r="O159" s="12"/>
      <c r="P159" s="330">
        <f>'RAW DATA-STEMH'!N53</f>
        <v>0</v>
      </c>
      <c r="Q159" s="12">
        <f>'RAW DATA-STEMH'!O53</f>
        <v>10</v>
      </c>
      <c r="R159" s="12">
        <f>'RAW DATA-STEMH'!P53</f>
        <v>0</v>
      </c>
      <c r="S159" s="12">
        <f>'RAW DATA-STEMH'!Q53</f>
        <v>0</v>
      </c>
      <c r="T159" s="12">
        <f>'RAW DATA-STEMH'!R53</f>
        <v>0</v>
      </c>
      <c r="U159" s="12">
        <f>'RAW DATA-STEMH'!S53</f>
        <v>0</v>
      </c>
      <c r="V159" s="12">
        <f>'RAW DATA-STEMH'!T53</f>
        <v>0</v>
      </c>
      <c r="W159" s="12">
        <f>'RAW DATA-STEMH'!U53</f>
        <v>0</v>
      </c>
      <c r="X159" s="12">
        <f>'RAW DATA-STEMH'!V53</f>
        <v>0</v>
      </c>
      <c r="Y159" s="331">
        <f>'RAW DATA-STEMH'!W53</f>
        <v>0</v>
      </c>
      <c r="Z159" s="12"/>
      <c r="AA159" s="12"/>
      <c r="AB159" s="330">
        <f>'RAW DATA-STEMH'!X53</f>
        <v>0</v>
      </c>
      <c r="AC159" s="12">
        <f>'RAW DATA-STEMH'!Y53</f>
        <v>9</v>
      </c>
      <c r="AD159" s="12">
        <f>'RAW DATA-STEMH'!Z53</f>
        <v>0</v>
      </c>
      <c r="AE159" s="12">
        <f>'RAW DATA-STEMH'!AA53</f>
        <v>0</v>
      </c>
      <c r="AF159" s="12">
        <f>'RAW DATA-STEMH'!AB53</f>
        <v>0</v>
      </c>
      <c r="AG159" s="12">
        <f>'RAW DATA-STEMH'!AC53</f>
        <v>0</v>
      </c>
      <c r="AH159" s="12">
        <f>'RAW DATA-STEMH'!AD53</f>
        <v>0</v>
      </c>
      <c r="AI159" s="12">
        <f>'RAW DATA-STEMH'!AE53</f>
        <v>0</v>
      </c>
      <c r="AJ159" s="12">
        <f>'RAW DATA-STEMH'!AF53</f>
        <v>0</v>
      </c>
      <c r="AK159" s="331">
        <f>'RAW DATA-STEMH'!AG53</f>
        <v>0</v>
      </c>
      <c r="AL159" s="12"/>
      <c r="AM159" s="938"/>
      <c r="AN159" s="937">
        <f>'RAW DATA-STEMH'!AH53</f>
        <v>0</v>
      </c>
      <c r="AO159" s="938">
        <f>'RAW DATA-STEMH'!AI53</f>
        <v>6</v>
      </c>
      <c r="AP159" s="938">
        <f>'RAW DATA-STEMH'!AJ53</f>
        <v>0</v>
      </c>
      <c r="AQ159" s="938">
        <f>'RAW DATA-STEMH'!AK53</f>
        <v>0</v>
      </c>
      <c r="AR159" s="938">
        <f>'RAW DATA-STEMH'!AL53</f>
        <v>0</v>
      </c>
      <c r="AS159" s="938">
        <f>'RAW DATA-STEMH'!AM53</f>
        <v>0</v>
      </c>
      <c r="AT159" s="938">
        <f>'RAW DATA-STEMH'!AN53</f>
        <v>0</v>
      </c>
      <c r="AU159" s="938">
        <f>'RAW DATA-STEMH'!AO53</f>
        <v>0</v>
      </c>
      <c r="AV159" s="938">
        <f>'RAW DATA-STEMH'!AP53</f>
        <v>0</v>
      </c>
      <c r="AW159" s="939">
        <f>'RAW DATA-STEMH'!AQ53</f>
        <v>0</v>
      </c>
      <c r="AX159" s="1062"/>
      <c r="AZ159" s="1040">
        <f>'RAW DATA-STEMH'!AR53</f>
        <v>0</v>
      </c>
      <c r="BA159" s="816">
        <f>'RAW DATA-STEMH'!AS53</f>
        <v>18</v>
      </c>
      <c r="BB159" s="816">
        <f>'RAW DATA-STEMH'!AT53</f>
        <v>0</v>
      </c>
      <c r="BC159" s="816">
        <f>'RAW DATA-STEMH'!AU53</f>
        <v>0</v>
      </c>
      <c r="BD159" s="816">
        <f>'RAW DATA-STEMH'!AV53</f>
        <v>0</v>
      </c>
      <c r="BE159" s="816">
        <f>'RAW DATA-STEMH'!AW53</f>
        <v>0</v>
      </c>
      <c r="BF159" s="816">
        <f>'RAW DATA-STEMH'!AX53</f>
        <v>0</v>
      </c>
      <c r="BG159" s="816">
        <f>'RAW DATA-STEMH'!AY53</f>
        <v>0</v>
      </c>
      <c r="BH159" s="816">
        <f>'RAW DATA-STEMH'!AZ53</f>
        <v>0</v>
      </c>
      <c r="BI159" s="1041">
        <f>'RAW DATA-STEMH'!BA53</f>
        <v>0</v>
      </c>
      <c r="BJ159" s="1057"/>
    </row>
    <row r="160" spans="1:62" ht="16" thickBot="1">
      <c r="A160" s="1489"/>
      <c r="B160" s="440" t="str">
        <f>'RAW DATA-Awards'!B54</f>
        <v>UNM-TA</v>
      </c>
      <c r="C160" s="426" t="str">
        <f>'RAW DATA-Awards'!C54</f>
        <v>3</v>
      </c>
      <c r="D160" s="330">
        <f>'RAW DATA-STEMH'!D54</f>
        <v>6</v>
      </c>
      <c r="E160" s="12">
        <f>'RAW DATA-STEMH'!E54</f>
        <v>5</v>
      </c>
      <c r="F160" s="12">
        <f>'RAW DATA-STEMH'!F54</f>
        <v>0</v>
      </c>
      <c r="G160" s="12">
        <f>'RAW DATA-STEMH'!G54</f>
        <v>0</v>
      </c>
      <c r="H160" s="12">
        <f>'RAW DATA-STEMH'!H54</f>
        <v>0</v>
      </c>
      <c r="I160" s="12">
        <f>'RAW DATA-STEMH'!I54</f>
        <v>0</v>
      </c>
      <c r="J160" s="12">
        <f>'RAW DATA-STEMH'!J54</f>
        <v>0</v>
      </c>
      <c r="K160" s="12">
        <f>'RAW DATA-STEMH'!K54</f>
        <v>0</v>
      </c>
      <c r="L160" s="12">
        <f>'RAW DATA-STEMH'!L54</f>
        <v>0</v>
      </c>
      <c r="M160" s="331">
        <f>'RAW DATA-STEMH'!M54</f>
        <v>0</v>
      </c>
      <c r="N160" s="12"/>
      <c r="O160" s="12"/>
      <c r="P160" s="330">
        <f>'RAW DATA-STEMH'!N54</f>
        <v>13</v>
      </c>
      <c r="Q160" s="12">
        <f>'RAW DATA-STEMH'!O54</f>
        <v>0</v>
      </c>
      <c r="R160" s="12">
        <f>'RAW DATA-STEMH'!P54</f>
        <v>0</v>
      </c>
      <c r="S160" s="12">
        <f>'RAW DATA-STEMH'!Q54</f>
        <v>4</v>
      </c>
      <c r="T160" s="12">
        <f>'RAW DATA-STEMH'!R54</f>
        <v>0</v>
      </c>
      <c r="U160" s="12">
        <f>'RAW DATA-STEMH'!S54</f>
        <v>0</v>
      </c>
      <c r="V160" s="12">
        <f>'RAW DATA-STEMH'!T54</f>
        <v>0</v>
      </c>
      <c r="W160" s="12">
        <f>'RAW DATA-STEMH'!U54</f>
        <v>0</v>
      </c>
      <c r="X160" s="12">
        <f>'RAW DATA-STEMH'!V54</f>
        <v>0</v>
      </c>
      <c r="Y160" s="331">
        <f>'RAW DATA-STEMH'!W54</f>
        <v>0</v>
      </c>
      <c r="Z160" s="12"/>
      <c r="AA160" s="12"/>
      <c r="AB160" s="330">
        <f>'RAW DATA-STEMH'!X54</f>
        <v>25</v>
      </c>
      <c r="AC160" s="12">
        <f>'RAW DATA-STEMH'!Y54</f>
        <v>0</v>
      </c>
      <c r="AD160" s="12">
        <f>'RAW DATA-STEMH'!Z54</f>
        <v>0</v>
      </c>
      <c r="AE160" s="12">
        <f>'RAW DATA-STEMH'!AA54</f>
        <v>7</v>
      </c>
      <c r="AF160" s="12">
        <f>'RAW DATA-STEMH'!AB54</f>
        <v>0</v>
      </c>
      <c r="AG160" s="12">
        <f>'RAW DATA-STEMH'!AC54</f>
        <v>0</v>
      </c>
      <c r="AH160" s="12">
        <f>'RAW DATA-STEMH'!AD54</f>
        <v>0</v>
      </c>
      <c r="AI160" s="12">
        <f>'RAW DATA-STEMH'!AE54</f>
        <v>0</v>
      </c>
      <c r="AJ160" s="12">
        <f>'RAW DATA-STEMH'!AF54</f>
        <v>0</v>
      </c>
      <c r="AK160" s="331">
        <f>'RAW DATA-STEMH'!AG54</f>
        <v>0</v>
      </c>
      <c r="AL160" s="12"/>
      <c r="AM160" s="938"/>
      <c r="AN160" s="937">
        <f>'RAW DATA-STEMH'!AH54</f>
        <v>27</v>
      </c>
      <c r="AO160" s="938">
        <f>'RAW DATA-STEMH'!AI54</f>
        <v>6</v>
      </c>
      <c r="AP160" s="938">
        <f>'RAW DATA-STEMH'!AJ54</f>
        <v>0</v>
      </c>
      <c r="AQ160" s="938">
        <f>'RAW DATA-STEMH'!AK54</f>
        <v>1</v>
      </c>
      <c r="AR160" s="938">
        <f>'RAW DATA-STEMH'!AL54</f>
        <v>0</v>
      </c>
      <c r="AS160" s="938">
        <f>'RAW DATA-STEMH'!AM54</f>
        <v>0</v>
      </c>
      <c r="AT160" s="938">
        <f>'RAW DATA-STEMH'!AN54</f>
        <v>0</v>
      </c>
      <c r="AU160" s="938">
        <f>'RAW DATA-STEMH'!AO54</f>
        <v>0</v>
      </c>
      <c r="AV160" s="938">
        <f>'RAW DATA-STEMH'!AP54</f>
        <v>0</v>
      </c>
      <c r="AW160" s="939">
        <f>'RAW DATA-STEMH'!AQ54</f>
        <v>0</v>
      </c>
      <c r="AX160" s="1062"/>
      <c r="AZ160" s="1040">
        <f>'RAW DATA-STEMH'!AR54</f>
        <v>12</v>
      </c>
      <c r="BA160" s="816">
        <f>'RAW DATA-STEMH'!AS54</f>
        <v>1</v>
      </c>
      <c r="BB160" s="816">
        <f>'RAW DATA-STEMH'!AT54</f>
        <v>0</v>
      </c>
      <c r="BC160" s="816">
        <f>'RAW DATA-STEMH'!AU54</f>
        <v>14</v>
      </c>
      <c r="BD160" s="816">
        <f>'RAW DATA-STEMH'!AV54</f>
        <v>0</v>
      </c>
      <c r="BE160" s="816">
        <f>'RAW DATA-STEMH'!AW54</f>
        <v>0</v>
      </c>
      <c r="BF160" s="816">
        <f>'RAW DATA-STEMH'!AX54</f>
        <v>0</v>
      </c>
      <c r="BG160" s="816">
        <f>'RAW DATA-STEMH'!AY54</f>
        <v>0</v>
      </c>
      <c r="BH160" s="816">
        <f>'RAW DATA-STEMH'!AZ54</f>
        <v>0</v>
      </c>
      <c r="BI160" s="1041">
        <f>'RAW DATA-STEMH'!BA54</f>
        <v>0</v>
      </c>
      <c r="BJ160" s="1057"/>
    </row>
    <row r="161" spans="1:62">
      <c r="A161" s="412"/>
      <c r="B161" s="410"/>
      <c r="C161" s="411"/>
      <c r="D161" s="332">
        <f t="shared" ref="D161:M161" si="150">SUM(D158:D160)</f>
        <v>6</v>
      </c>
      <c r="E161" s="11">
        <f t="shared" si="150"/>
        <v>15</v>
      </c>
      <c r="F161" s="11">
        <f t="shared" si="150"/>
        <v>0</v>
      </c>
      <c r="G161" s="11">
        <f t="shared" si="150"/>
        <v>20</v>
      </c>
      <c r="H161" s="11">
        <f t="shared" si="150"/>
        <v>0</v>
      </c>
      <c r="I161" s="11">
        <f t="shared" si="150"/>
        <v>0</v>
      </c>
      <c r="J161" s="11">
        <f t="shared" si="150"/>
        <v>0</v>
      </c>
      <c r="K161" s="11">
        <f t="shared" si="150"/>
        <v>0</v>
      </c>
      <c r="L161" s="11">
        <f t="shared" si="150"/>
        <v>0</v>
      </c>
      <c r="M161" s="333">
        <f t="shared" si="150"/>
        <v>0</v>
      </c>
      <c r="N161" s="12"/>
      <c r="O161" s="12"/>
      <c r="P161" s="332">
        <f t="shared" ref="P161:Y161" si="151">SUM(P158:P160)</f>
        <v>13</v>
      </c>
      <c r="Q161" s="11">
        <f t="shared" si="151"/>
        <v>12</v>
      </c>
      <c r="R161" s="11">
        <f t="shared" si="151"/>
        <v>0</v>
      </c>
      <c r="S161" s="11">
        <f t="shared" si="151"/>
        <v>27</v>
      </c>
      <c r="T161" s="11">
        <f t="shared" si="151"/>
        <v>0</v>
      </c>
      <c r="U161" s="11">
        <f t="shared" si="151"/>
        <v>0</v>
      </c>
      <c r="V161" s="11">
        <f t="shared" si="151"/>
        <v>0</v>
      </c>
      <c r="W161" s="11">
        <f t="shared" si="151"/>
        <v>0</v>
      </c>
      <c r="X161" s="11">
        <f t="shared" si="151"/>
        <v>0</v>
      </c>
      <c r="Y161" s="333">
        <f t="shared" si="151"/>
        <v>0</v>
      </c>
      <c r="Z161" s="12"/>
      <c r="AA161" s="12"/>
      <c r="AB161" s="332">
        <f t="shared" ref="AB161:AK161" si="152">SUM(AB158:AB160)</f>
        <v>25</v>
      </c>
      <c r="AC161" s="11">
        <f t="shared" si="152"/>
        <v>11</v>
      </c>
      <c r="AD161" s="11">
        <f t="shared" si="152"/>
        <v>0</v>
      </c>
      <c r="AE161" s="11">
        <f t="shared" si="152"/>
        <v>28</v>
      </c>
      <c r="AF161" s="11">
        <f t="shared" si="152"/>
        <v>0</v>
      </c>
      <c r="AG161" s="11">
        <f t="shared" si="152"/>
        <v>0</v>
      </c>
      <c r="AH161" s="11">
        <f t="shared" si="152"/>
        <v>0</v>
      </c>
      <c r="AI161" s="11">
        <f t="shared" si="152"/>
        <v>0</v>
      </c>
      <c r="AJ161" s="11">
        <f t="shared" si="152"/>
        <v>0</v>
      </c>
      <c r="AK161" s="333">
        <f t="shared" si="152"/>
        <v>0</v>
      </c>
      <c r="AL161" s="12"/>
      <c r="AM161" s="938"/>
      <c r="AN161" s="1017">
        <f t="shared" ref="AN161:AW161" si="153">SUM(AN158:AN160)</f>
        <v>27</v>
      </c>
      <c r="AO161" s="1018">
        <f t="shared" si="153"/>
        <v>16</v>
      </c>
      <c r="AP161" s="1018">
        <f t="shared" si="153"/>
        <v>0</v>
      </c>
      <c r="AQ161" s="1018">
        <f t="shared" si="153"/>
        <v>30</v>
      </c>
      <c r="AR161" s="1018">
        <f t="shared" si="153"/>
        <v>0</v>
      </c>
      <c r="AS161" s="1018">
        <f t="shared" si="153"/>
        <v>0</v>
      </c>
      <c r="AT161" s="1018">
        <f t="shared" si="153"/>
        <v>0</v>
      </c>
      <c r="AU161" s="1018">
        <f t="shared" si="153"/>
        <v>0</v>
      </c>
      <c r="AV161" s="1018">
        <f t="shared" si="153"/>
        <v>0</v>
      </c>
      <c r="AW161" s="1019">
        <f t="shared" si="153"/>
        <v>0</v>
      </c>
      <c r="AX161" s="1062"/>
      <c r="AZ161" s="1042">
        <f t="shared" ref="AZ161:BI161" si="154">SUM(AZ158:AZ160)</f>
        <v>12</v>
      </c>
      <c r="BA161" s="1043">
        <f t="shared" si="154"/>
        <v>24</v>
      </c>
      <c r="BB161" s="1043">
        <f t="shared" si="154"/>
        <v>0</v>
      </c>
      <c r="BC161" s="1043">
        <f t="shared" si="154"/>
        <v>44</v>
      </c>
      <c r="BD161" s="1043">
        <f t="shared" si="154"/>
        <v>0</v>
      </c>
      <c r="BE161" s="1043">
        <f t="shared" si="154"/>
        <v>0</v>
      </c>
      <c r="BF161" s="1043">
        <f t="shared" si="154"/>
        <v>0</v>
      </c>
      <c r="BG161" s="1043">
        <f t="shared" si="154"/>
        <v>0</v>
      </c>
      <c r="BH161" s="1043">
        <f t="shared" si="154"/>
        <v>0</v>
      </c>
      <c r="BI161" s="1044">
        <f t="shared" si="154"/>
        <v>0</v>
      </c>
      <c r="BJ161" s="1057"/>
    </row>
    <row r="162" spans="1:62" ht="16" thickBot="1">
      <c r="A162" s="412"/>
      <c r="B162" s="410"/>
      <c r="C162" s="411"/>
      <c r="D162" s="330"/>
      <c r="E162" s="12"/>
      <c r="F162" s="12"/>
      <c r="G162" s="12"/>
      <c r="H162" s="12"/>
      <c r="I162" s="12"/>
      <c r="J162" s="12"/>
      <c r="K162" s="12"/>
      <c r="L162" s="12"/>
      <c r="M162" s="331"/>
      <c r="N162" s="12"/>
      <c r="O162" s="12"/>
      <c r="P162" s="330"/>
      <c r="Q162" s="12"/>
      <c r="R162" s="12"/>
      <c r="S162" s="12"/>
      <c r="T162" s="12"/>
      <c r="U162" s="12"/>
      <c r="V162" s="12"/>
      <c r="W162" s="12"/>
      <c r="X162" s="12"/>
      <c r="Y162" s="331"/>
      <c r="Z162" s="12"/>
      <c r="AA162" s="12"/>
      <c r="AB162" s="330"/>
      <c r="AC162" s="12"/>
      <c r="AD162" s="12"/>
      <c r="AE162" s="12"/>
      <c r="AF162" s="12"/>
      <c r="AG162" s="12"/>
      <c r="AH162" s="12"/>
      <c r="AI162" s="12"/>
      <c r="AJ162" s="12"/>
      <c r="AK162" s="331"/>
      <c r="AL162" s="12"/>
      <c r="AM162" s="938"/>
      <c r="AN162" s="937"/>
      <c r="AO162" s="938"/>
      <c r="AP162" s="938"/>
      <c r="AQ162" s="938"/>
      <c r="AR162" s="938"/>
      <c r="AS162" s="938"/>
      <c r="AT162" s="938"/>
      <c r="AU162" s="938"/>
      <c r="AV162" s="938"/>
      <c r="AW162" s="939"/>
      <c r="AX162" s="1062"/>
      <c r="AZ162" s="1040"/>
      <c r="BA162" s="816"/>
      <c r="BB162" s="816"/>
      <c r="BC162" s="816"/>
      <c r="BD162" s="816"/>
      <c r="BE162" s="816"/>
      <c r="BF162" s="816"/>
      <c r="BG162" s="816"/>
      <c r="BH162" s="816"/>
      <c r="BI162" s="1041"/>
      <c r="BJ162" s="1057"/>
    </row>
    <row r="163" spans="1:62" ht="15" customHeight="1">
      <c r="A163" s="1487" t="s">
        <v>271</v>
      </c>
      <c r="B163" s="438" t="s">
        <v>65</v>
      </c>
      <c r="C163" s="424" t="s">
        <v>92</v>
      </c>
      <c r="D163" s="330">
        <f>D158*'DATA - Awards Matrices'!$B$34</f>
        <v>0</v>
      </c>
      <c r="E163" s="12">
        <f>E158*'DATA - Awards Matrices'!$C$34</f>
        <v>2000</v>
      </c>
      <c r="F163" s="12">
        <f>F158*'DATA - Awards Matrices'!$D$34</f>
        <v>0</v>
      </c>
      <c r="G163" s="12">
        <f>G158*'DATA - Awards Matrices'!$E$34</f>
        <v>10000</v>
      </c>
      <c r="H163" s="12">
        <f>H158*'DATA - Awards Matrices'!$F$34</f>
        <v>0</v>
      </c>
      <c r="I163" s="12">
        <f>I158*'DATA - Awards Matrices'!$G$34</f>
        <v>0</v>
      </c>
      <c r="J163" s="12">
        <f>J158*'DATA - Awards Matrices'!$H$34</f>
        <v>0</v>
      </c>
      <c r="K163" s="12">
        <f>K158*'DATA - Awards Matrices'!$I$34</f>
        <v>0</v>
      </c>
      <c r="L163" s="12">
        <f>L158*'DATA - Awards Matrices'!$J$34</f>
        <v>0</v>
      </c>
      <c r="M163" s="331">
        <f>M158*'DATA - Awards Matrices'!$K$34</f>
        <v>0</v>
      </c>
      <c r="N163" s="12"/>
      <c r="O163" s="12"/>
      <c r="P163" s="330">
        <f>P158*'DATA - Awards Matrices'!$B$34</f>
        <v>0</v>
      </c>
      <c r="Q163" s="12">
        <f>Q158*'DATA - Awards Matrices'!$C$34</f>
        <v>1000</v>
      </c>
      <c r="R163" s="12">
        <f>R158*'DATA - Awards Matrices'!$D$34</f>
        <v>0</v>
      </c>
      <c r="S163" s="12">
        <f>S158*'DATA - Awards Matrices'!$E$34</f>
        <v>11500</v>
      </c>
      <c r="T163" s="12">
        <f>T158*'DATA - Awards Matrices'!$F$34</f>
        <v>0</v>
      </c>
      <c r="U163" s="12">
        <f>U158*'DATA - Awards Matrices'!$G$34</f>
        <v>0</v>
      </c>
      <c r="V163" s="12">
        <f>V158*'DATA - Awards Matrices'!$H$34</f>
        <v>0</v>
      </c>
      <c r="W163" s="12">
        <f>W158*'DATA - Awards Matrices'!$I$34</f>
        <v>0</v>
      </c>
      <c r="X163" s="12">
        <f>X158*'DATA - Awards Matrices'!$J$34</f>
        <v>0</v>
      </c>
      <c r="Y163" s="331">
        <f>Y158*'DATA - Awards Matrices'!$K$34</f>
        <v>0</v>
      </c>
      <c r="Z163" s="12"/>
      <c r="AA163" s="12"/>
      <c r="AB163" s="330">
        <f>AB158*'DATA - Awards Matrices'!$B$34</f>
        <v>0</v>
      </c>
      <c r="AC163" s="12">
        <f>AC158*'DATA - Awards Matrices'!$C$34</f>
        <v>1000</v>
      </c>
      <c r="AD163" s="12">
        <f>AD158*'DATA - Awards Matrices'!$D$34</f>
        <v>0</v>
      </c>
      <c r="AE163" s="12">
        <f>AE158*'DATA - Awards Matrices'!$E$34</f>
        <v>10500</v>
      </c>
      <c r="AF163" s="12">
        <f>AF158*'DATA - Awards Matrices'!$F$34</f>
        <v>0</v>
      </c>
      <c r="AG163" s="12">
        <f>AG158*'DATA - Awards Matrices'!$G$34</f>
        <v>0</v>
      </c>
      <c r="AH163" s="12">
        <f>AH158*'DATA - Awards Matrices'!$H$34</f>
        <v>0</v>
      </c>
      <c r="AI163" s="12">
        <f>AI158*'DATA - Awards Matrices'!$I$34</f>
        <v>0</v>
      </c>
      <c r="AJ163" s="12">
        <f>AJ158*'DATA - Awards Matrices'!$J$34</f>
        <v>0</v>
      </c>
      <c r="AK163" s="331">
        <f>AK158*'DATA - Awards Matrices'!$K$34</f>
        <v>0</v>
      </c>
      <c r="AL163" s="12"/>
      <c r="AM163" s="938"/>
      <c r="AN163" s="937">
        <f>AN158*'DATA - Awards Matrices'!$B$34</f>
        <v>0</v>
      </c>
      <c r="AO163" s="938">
        <f>AO158*'DATA - Awards Matrices'!$C$34</f>
        <v>2000</v>
      </c>
      <c r="AP163" s="938">
        <f>AP158*'DATA - Awards Matrices'!$D$34</f>
        <v>0</v>
      </c>
      <c r="AQ163" s="938">
        <f>AQ158*'DATA - Awards Matrices'!$E$34</f>
        <v>14500</v>
      </c>
      <c r="AR163" s="938">
        <f>AR158*'DATA - Awards Matrices'!$F$34</f>
        <v>0</v>
      </c>
      <c r="AS163" s="938">
        <f>AS158*'DATA - Awards Matrices'!$G$34</f>
        <v>0</v>
      </c>
      <c r="AT163" s="938">
        <f>AT158*'DATA - Awards Matrices'!$H$34</f>
        <v>0</v>
      </c>
      <c r="AU163" s="938">
        <f>AU158*'DATA - Awards Matrices'!$I$34</f>
        <v>0</v>
      </c>
      <c r="AV163" s="938">
        <f>AV158*'DATA - Awards Matrices'!$J$34</f>
        <v>0</v>
      </c>
      <c r="AW163" s="939">
        <f>AW158*'DATA - Awards Matrices'!$K$34</f>
        <v>0</v>
      </c>
      <c r="AX163" s="1062"/>
      <c r="AZ163" s="1040">
        <f>AZ158*'DATA - Awards Matrices'!$B$34</f>
        <v>0</v>
      </c>
      <c r="BA163" s="816">
        <f>BA158*'DATA - Awards Matrices'!$C$34</f>
        <v>2500</v>
      </c>
      <c r="BB163" s="816">
        <f>BB158*'DATA - Awards Matrices'!$D$34</f>
        <v>0</v>
      </c>
      <c r="BC163" s="816">
        <f>BC158*'DATA - Awards Matrices'!$E$34</f>
        <v>15000</v>
      </c>
      <c r="BD163" s="816">
        <f>BD158*'DATA - Awards Matrices'!$F$34</f>
        <v>0</v>
      </c>
      <c r="BE163" s="816">
        <f>BE158*'DATA - Awards Matrices'!$G$34</f>
        <v>0</v>
      </c>
      <c r="BF163" s="816">
        <f>BF158*'DATA - Awards Matrices'!$H$34</f>
        <v>0</v>
      </c>
      <c r="BG163" s="816">
        <f>BG158*'DATA - Awards Matrices'!$I$34</f>
        <v>0</v>
      </c>
      <c r="BH163" s="816">
        <f>BH158*'DATA - Awards Matrices'!$J$34</f>
        <v>0</v>
      </c>
      <c r="BI163" s="1041">
        <f>BI158*'DATA - Awards Matrices'!$K$34</f>
        <v>0</v>
      </c>
      <c r="BJ163" s="1057"/>
    </row>
    <row r="164" spans="1:62">
      <c r="A164" s="1488"/>
      <c r="B164" s="439" t="s">
        <v>65</v>
      </c>
      <c r="C164" s="425" t="s">
        <v>91</v>
      </c>
      <c r="D164" s="330">
        <f>D159*'DATA - Awards Matrices'!$B$35</f>
        <v>0</v>
      </c>
      <c r="E164" s="12">
        <f>E159*'DATA - Awards Matrices'!$C$35</f>
        <v>3000</v>
      </c>
      <c r="F164" s="12">
        <f>F159*'DATA - Awards Matrices'!$D$35</f>
        <v>0</v>
      </c>
      <c r="G164" s="12">
        <f>G159*'DATA - Awards Matrices'!$E$35</f>
        <v>0</v>
      </c>
      <c r="H164" s="12">
        <f>H159*'DATA - Awards Matrices'!$F$35</f>
        <v>0</v>
      </c>
      <c r="I164" s="12">
        <f>I159*'DATA - Awards Matrices'!$G$35</f>
        <v>0</v>
      </c>
      <c r="J164" s="12">
        <f>J159*'DATA - Awards Matrices'!$H$35</f>
        <v>0</v>
      </c>
      <c r="K164" s="12">
        <f>K159*'DATA - Awards Matrices'!$I$35</f>
        <v>0</v>
      </c>
      <c r="L164" s="12">
        <f>L159*'DATA - Awards Matrices'!$J$35</f>
        <v>0</v>
      </c>
      <c r="M164" s="331">
        <f>M159*'DATA - Awards Matrices'!$K$35</f>
        <v>0</v>
      </c>
      <c r="N164" s="12"/>
      <c r="O164" s="12"/>
      <c r="P164" s="330">
        <f>P159*'DATA - Awards Matrices'!$B$35</f>
        <v>0</v>
      </c>
      <c r="Q164" s="12">
        <f>Q159*'DATA - Awards Matrices'!$C$35</f>
        <v>5000</v>
      </c>
      <c r="R164" s="12">
        <f>R159*'DATA - Awards Matrices'!$D$35</f>
        <v>0</v>
      </c>
      <c r="S164" s="12">
        <f>S159*'DATA - Awards Matrices'!$E$35</f>
        <v>0</v>
      </c>
      <c r="T164" s="12">
        <f>T159*'DATA - Awards Matrices'!$F$35</f>
        <v>0</v>
      </c>
      <c r="U164" s="12">
        <f>U159*'DATA - Awards Matrices'!$G$35</f>
        <v>0</v>
      </c>
      <c r="V164" s="12">
        <f>V159*'DATA - Awards Matrices'!$H$35</f>
        <v>0</v>
      </c>
      <c r="W164" s="12">
        <f>W159*'DATA - Awards Matrices'!$I$35</f>
        <v>0</v>
      </c>
      <c r="X164" s="12">
        <f>X159*'DATA - Awards Matrices'!$J$35</f>
        <v>0</v>
      </c>
      <c r="Y164" s="331">
        <f>Y159*'DATA - Awards Matrices'!$K$35</f>
        <v>0</v>
      </c>
      <c r="Z164" s="12"/>
      <c r="AA164" s="12"/>
      <c r="AB164" s="330">
        <f>AB159*'DATA - Awards Matrices'!$B$35</f>
        <v>0</v>
      </c>
      <c r="AC164" s="12">
        <f>AC159*'DATA - Awards Matrices'!$C$35</f>
        <v>4500</v>
      </c>
      <c r="AD164" s="12">
        <f>AD159*'DATA - Awards Matrices'!$D$35</f>
        <v>0</v>
      </c>
      <c r="AE164" s="12">
        <f>AE159*'DATA - Awards Matrices'!$E$35</f>
        <v>0</v>
      </c>
      <c r="AF164" s="12">
        <f>AF159*'DATA - Awards Matrices'!$F$35</f>
        <v>0</v>
      </c>
      <c r="AG164" s="12">
        <f>AG159*'DATA - Awards Matrices'!$G$35</f>
        <v>0</v>
      </c>
      <c r="AH164" s="12">
        <f>AH159*'DATA - Awards Matrices'!$H$35</f>
        <v>0</v>
      </c>
      <c r="AI164" s="12">
        <f>AI159*'DATA - Awards Matrices'!$I$35</f>
        <v>0</v>
      </c>
      <c r="AJ164" s="12">
        <f>AJ159*'DATA - Awards Matrices'!$J$35</f>
        <v>0</v>
      </c>
      <c r="AK164" s="331">
        <f>AK159*'DATA - Awards Matrices'!$K$35</f>
        <v>0</v>
      </c>
      <c r="AL164" s="12"/>
      <c r="AM164" s="938"/>
      <c r="AN164" s="937">
        <f>AN159*'DATA - Awards Matrices'!$B$35</f>
        <v>0</v>
      </c>
      <c r="AO164" s="938">
        <f>AO159*'DATA - Awards Matrices'!$C$35</f>
        <v>3000</v>
      </c>
      <c r="AP164" s="938">
        <f>AP159*'DATA - Awards Matrices'!$D$35</f>
        <v>0</v>
      </c>
      <c r="AQ164" s="938">
        <f>AQ159*'DATA - Awards Matrices'!$E$35</f>
        <v>0</v>
      </c>
      <c r="AR164" s="938">
        <f>AR159*'DATA - Awards Matrices'!$F$35</f>
        <v>0</v>
      </c>
      <c r="AS164" s="938">
        <f>AS159*'DATA - Awards Matrices'!$G$35</f>
        <v>0</v>
      </c>
      <c r="AT164" s="938">
        <f>AT159*'DATA - Awards Matrices'!$H$35</f>
        <v>0</v>
      </c>
      <c r="AU164" s="938">
        <f>AU159*'DATA - Awards Matrices'!$I$35</f>
        <v>0</v>
      </c>
      <c r="AV164" s="938">
        <f>AV159*'DATA - Awards Matrices'!$J$35</f>
        <v>0</v>
      </c>
      <c r="AW164" s="939">
        <f>AW159*'DATA - Awards Matrices'!$K$35</f>
        <v>0</v>
      </c>
      <c r="AX164" s="1062"/>
      <c r="AZ164" s="1040">
        <f>AZ159*'DATA - Awards Matrices'!$B$35</f>
        <v>0</v>
      </c>
      <c r="BA164" s="816">
        <f>BA159*'DATA - Awards Matrices'!$C$35</f>
        <v>9000</v>
      </c>
      <c r="BB164" s="816">
        <f>BB159*'DATA - Awards Matrices'!$D$35</f>
        <v>0</v>
      </c>
      <c r="BC164" s="816">
        <f>BC159*'DATA - Awards Matrices'!$E$35</f>
        <v>0</v>
      </c>
      <c r="BD164" s="816">
        <f>BD159*'DATA - Awards Matrices'!$F$35</f>
        <v>0</v>
      </c>
      <c r="BE164" s="816">
        <f>BE159*'DATA - Awards Matrices'!$G$35</f>
        <v>0</v>
      </c>
      <c r="BF164" s="816">
        <f>BF159*'DATA - Awards Matrices'!$H$35</f>
        <v>0</v>
      </c>
      <c r="BG164" s="816">
        <f>BG159*'DATA - Awards Matrices'!$I$35</f>
        <v>0</v>
      </c>
      <c r="BH164" s="816">
        <f>BH159*'DATA - Awards Matrices'!$J$35</f>
        <v>0</v>
      </c>
      <c r="BI164" s="1041">
        <f>BI159*'DATA - Awards Matrices'!$K$35</f>
        <v>0</v>
      </c>
      <c r="BJ164" s="1057"/>
    </row>
    <row r="165" spans="1:62" ht="16" thickBot="1">
      <c r="A165" s="1489"/>
      <c r="B165" s="440" t="s">
        <v>65</v>
      </c>
      <c r="C165" s="426" t="s">
        <v>90</v>
      </c>
      <c r="D165" s="330">
        <f>D160*'DATA - Awards Matrices'!$B$36</f>
        <v>3000</v>
      </c>
      <c r="E165" s="12">
        <f>E160*'DATA - Awards Matrices'!$C$36</f>
        <v>2500</v>
      </c>
      <c r="F165" s="12">
        <f>F160*'DATA - Awards Matrices'!$D$36</f>
        <v>0</v>
      </c>
      <c r="G165" s="12">
        <f>G160*'DATA - Awards Matrices'!$E$36</f>
        <v>0</v>
      </c>
      <c r="H165" s="12">
        <f>H160*'DATA - Awards Matrices'!$F$36</f>
        <v>0</v>
      </c>
      <c r="I165" s="12">
        <f>I160*'DATA - Awards Matrices'!$G$36</f>
        <v>0</v>
      </c>
      <c r="J165" s="12">
        <f>J160*'DATA - Awards Matrices'!$H$36</f>
        <v>0</v>
      </c>
      <c r="K165" s="12">
        <f>K160*'DATA - Awards Matrices'!$I$36</f>
        <v>0</v>
      </c>
      <c r="L165" s="12">
        <f>L160*'DATA - Awards Matrices'!$J$36</f>
        <v>0</v>
      </c>
      <c r="M165" s="331">
        <f>M160*'DATA - Awards Matrices'!$K$36</f>
        <v>0</v>
      </c>
      <c r="N165" s="12"/>
      <c r="O165" s="12"/>
      <c r="P165" s="330">
        <f>P160*'DATA - Awards Matrices'!$B$36</f>
        <v>6500</v>
      </c>
      <c r="Q165" s="12">
        <f>Q160*'DATA - Awards Matrices'!$C$36</f>
        <v>0</v>
      </c>
      <c r="R165" s="12">
        <f>R160*'DATA - Awards Matrices'!$D$36</f>
        <v>0</v>
      </c>
      <c r="S165" s="12">
        <f>S160*'DATA - Awards Matrices'!$E$36</f>
        <v>2000</v>
      </c>
      <c r="T165" s="12">
        <f>T160*'DATA - Awards Matrices'!$F$36</f>
        <v>0</v>
      </c>
      <c r="U165" s="12">
        <f>U160*'DATA - Awards Matrices'!$G$36</f>
        <v>0</v>
      </c>
      <c r="V165" s="12">
        <f>V160*'DATA - Awards Matrices'!$H$36</f>
        <v>0</v>
      </c>
      <c r="W165" s="12">
        <f>W160*'DATA - Awards Matrices'!$I$36</f>
        <v>0</v>
      </c>
      <c r="X165" s="12">
        <f>X160*'DATA - Awards Matrices'!$J$36</f>
        <v>0</v>
      </c>
      <c r="Y165" s="331">
        <f>Y160*'DATA - Awards Matrices'!$K$36</f>
        <v>0</v>
      </c>
      <c r="Z165" s="12"/>
      <c r="AA165" s="12"/>
      <c r="AB165" s="330">
        <f>AB160*'DATA - Awards Matrices'!$B$36</f>
        <v>12500</v>
      </c>
      <c r="AC165" s="12">
        <f>AC160*'DATA - Awards Matrices'!$C$36</f>
        <v>0</v>
      </c>
      <c r="AD165" s="12">
        <f>AD160*'DATA - Awards Matrices'!$D$36</f>
        <v>0</v>
      </c>
      <c r="AE165" s="12">
        <f>AE160*'DATA - Awards Matrices'!$E$36</f>
        <v>3500</v>
      </c>
      <c r="AF165" s="12">
        <f>AF160*'DATA - Awards Matrices'!$F$36</f>
        <v>0</v>
      </c>
      <c r="AG165" s="12">
        <f>AG160*'DATA - Awards Matrices'!$G$36</f>
        <v>0</v>
      </c>
      <c r="AH165" s="12">
        <f>AH160*'DATA - Awards Matrices'!$H$36</f>
        <v>0</v>
      </c>
      <c r="AI165" s="12">
        <f>AI160*'DATA - Awards Matrices'!$I$36</f>
        <v>0</v>
      </c>
      <c r="AJ165" s="12">
        <f>AJ160*'DATA - Awards Matrices'!$J$36</f>
        <v>0</v>
      </c>
      <c r="AK165" s="331">
        <f>AK160*'DATA - Awards Matrices'!$K$36</f>
        <v>0</v>
      </c>
      <c r="AL165" s="12"/>
      <c r="AM165" s="938"/>
      <c r="AN165" s="937">
        <f>AN160*'DATA - Awards Matrices'!$B$36</f>
        <v>13500</v>
      </c>
      <c r="AO165" s="938">
        <f>AO160*'DATA - Awards Matrices'!$C$36</f>
        <v>3000</v>
      </c>
      <c r="AP165" s="938">
        <f>AP160*'DATA - Awards Matrices'!$D$36</f>
        <v>0</v>
      </c>
      <c r="AQ165" s="938">
        <f>AQ160*'DATA - Awards Matrices'!$E$36</f>
        <v>500</v>
      </c>
      <c r="AR165" s="938">
        <f>AR160*'DATA - Awards Matrices'!$F$36</f>
        <v>0</v>
      </c>
      <c r="AS165" s="938">
        <f>AS160*'DATA - Awards Matrices'!$G$36</f>
        <v>0</v>
      </c>
      <c r="AT165" s="938">
        <f>AT160*'DATA - Awards Matrices'!$H$36</f>
        <v>0</v>
      </c>
      <c r="AU165" s="938">
        <f>AU160*'DATA - Awards Matrices'!$I$36</f>
        <v>0</v>
      </c>
      <c r="AV165" s="938">
        <f>AV160*'DATA - Awards Matrices'!$J$36</f>
        <v>0</v>
      </c>
      <c r="AW165" s="939">
        <f>AW160*'DATA - Awards Matrices'!$K$36</f>
        <v>0</v>
      </c>
      <c r="AX165" s="1062"/>
      <c r="AZ165" s="1040">
        <f>AZ160*'DATA - Awards Matrices'!$B$36</f>
        <v>6000</v>
      </c>
      <c r="BA165" s="816">
        <f>BA160*'DATA - Awards Matrices'!$C$36</f>
        <v>500</v>
      </c>
      <c r="BB165" s="816">
        <f>BB160*'DATA - Awards Matrices'!$D$36</f>
        <v>0</v>
      </c>
      <c r="BC165" s="816">
        <f>BC160*'DATA - Awards Matrices'!$E$36</f>
        <v>7000</v>
      </c>
      <c r="BD165" s="816">
        <f>BD160*'DATA - Awards Matrices'!$F$36</f>
        <v>0</v>
      </c>
      <c r="BE165" s="816">
        <f>BE160*'DATA - Awards Matrices'!$G$36</f>
        <v>0</v>
      </c>
      <c r="BF165" s="816">
        <f>BF160*'DATA - Awards Matrices'!$H$36</f>
        <v>0</v>
      </c>
      <c r="BG165" s="816">
        <f>BG160*'DATA - Awards Matrices'!$I$36</f>
        <v>0</v>
      </c>
      <c r="BH165" s="816">
        <f>BH160*'DATA - Awards Matrices'!$J$36</f>
        <v>0</v>
      </c>
      <c r="BI165" s="1041">
        <f>BI160*'DATA - Awards Matrices'!$K$36</f>
        <v>0</v>
      </c>
      <c r="BJ165" s="1057"/>
    </row>
    <row r="166" spans="1:62" ht="33" thickBot="1">
      <c r="A166" s="406" t="s">
        <v>272</v>
      </c>
      <c r="B166" s="413" t="str">
        <f>B160</f>
        <v>UNM-TA</v>
      </c>
      <c r="C166" s="414"/>
      <c r="D166" s="334">
        <f t="shared" ref="D166:M166" si="155">SUM(D163:D165)</f>
        <v>3000</v>
      </c>
      <c r="E166" s="335">
        <f t="shared" si="155"/>
        <v>7500</v>
      </c>
      <c r="F166" s="335">
        <f t="shared" si="155"/>
        <v>0</v>
      </c>
      <c r="G166" s="335">
        <f t="shared" si="155"/>
        <v>10000</v>
      </c>
      <c r="H166" s="335">
        <f t="shared" si="155"/>
        <v>0</v>
      </c>
      <c r="I166" s="335">
        <f t="shared" si="155"/>
        <v>0</v>
      </c>
      <c r="J166" s="335">
        <f t="shared" si="155"/>
        <v>0</v>
      </c>
      <c r="K166" s="335">
        <f t="shared" si="155"/>
        <v>0</v>
      </c>
      <c r="L166" s="335">
        <f t="shared" si="155"/>
        <v>0</v>
      </c>
      <c r="M166" s="336">
        <f t="shared" si="155"/>
        <v>0</v>
      </c>
      <c r="N166" s="415">
        <f>SUM(D166:M166)/'DATA - Awards Matrices'!$L$36</f>
        <v>9.5958807926353558</v>
      </c>
      <c r="O166" s="415"/>
      <c r="P166" s="334">
        <f t="shared" ref="P166:Y166" si="156">SUM(P163:P165)</f>
        <v>6500</v>
      </c>
      <c r="Q166" s="335">
        <f t="shared" si="156"/>
        <v>6000</v>
      </c>
      <c r="R166" s="335">
        <f t="shared" si="156"/>
        <v>0</v>
      </c>
      <c r="S166" s="335">
        <f t="shared" si="156"/>
        <v>13500</v>
      </c>
      <c r="T166" s="335">
        <f t="shared" si="156"/>
        <v>0</v>
      </c>
      <c r="U166" s="335">
        <f t="shared" si="156"/>
        <v>0</v>
      </c>
      <c r="V166" s="335">
        <f t="shared" si="156"/>
        <v>0</v>
      </c>
      <c r="W166" s="335">
        <f t="shared" si="156"/>
        <v>0</v>
      </c>
      <c r="X166" s="335">
        <f t="shared" si="156"/>
        <v>0</v>
      </c>
      <c r="Y166" s="336">
        <f t="shared" si="156"/>
        <v>0</v>
      </c>
      <c r="Z166" s="415">
        <f>SUM(P166:Y166)/'DATA - Awards Matrices'!$L$36</f>
        <v>12.170385395537524</v>
      </c>
      <c r="AA166" s="415"/>
      <c r="AB166" s="334">
        <f t="shared" ref="AB166:AK166" si="157">SUM(AB163:AB165)</f>
        <v>12500</v>
      </c>
      <c r="AC166" s="335">
        <f t="shared" si="157"/>
        <v>5500</v>
      </c>
      <c r="AD166" s="335">
        <f t="shared" si="157"/>
        <v>0</v>
      </c>
      <c r="AE166" s="335">
        <f t="shared" si="157"/>
        <v>14000</v>
      </c>
      <c r="AF166" s="335">
        <f t="shared" si="157"/>
        <v>0</v>
      </c>
      <c r="AG166" s="335">
        <f t="shared" si="157"/>
        <v>0</v>
      </c>
      <c r="AH166" s="335">
        <f t="shared" si="157"/>
        <v>0</v>
      </c>
      <c r="AI166" s="335">
        <f t="shared" si="157"/>
        <v>0</v>
      </c>
      <c r="AJ166" s="335">
        <f t="shared" si="157"/>
        <v>0</v>
      </c>
      <c r="AK166" s="336">
        <f t="shared" si="157"/>
        <v>0</v>
      </c>
      <c r="AL166" s="415">
        <f>SUM(AB166:AK166)/'DATA - Awards Matrices'!$L$36</f>
        <v>14.978935871430799</v>
      </c>
      <c r="AM166" s="941"/>
      <c r="AN166" s="1020">
        <f t="shared" ref="AN166:AW166" si="158">SUM(AN163:AN165)</f>
        <v>13500</v>
      </c>
      <c r="AO166" s="1021">
        <f t="shared" si="158"/>
        <v>8000</v>
      </c>
      <c r="AP166" s="1021">
        <f t="shared" si="158"/>
        <v>0</v>
      </c>
      <c r="AQ166" s="1021">
        <f t="shared" si="158"/>
        <v>15000</v>
      </c>
      <c r="AR166" s="1021">
        <f t="shared" si="158"/>
        <v>0</v>
      </c>
      <c r="AS166" s="1021">
        <f t="shared" si="158"/>
        <v>0</v>
      </c>
      <c r="AT166" s="1021">
        <f t="shared" si="158"/>
        <v>0</v>
      </c>
      <c r="AU166" s="1021">
        <f t="shared" si="158"/>
        <v>0</v>
      </c>
      <c r="AV166" s="1021">
        <f t="shared" si="158"/>
        <v>0</v>
      </c>
      <c r="AW166" s="1022">
        <f t="shared" si="158"/>
        <v>0</v>
      </c>
      <c r="AX166" s="1063">
        <f>SUM(AN166:AW166)/'DATA - Awards Matrices'!$L$36</f>
        <v>17.085348728350755</v>
      </c>
      <c r="AZ166" s="1045">
        <f t="shared" ref="AZ166:BI166" si="159">SUM(AZ163:AZ165)</f>
        <v>6000</v>
      </c>
      <c r="BA166" s="1046">
        <f t="shared" si="159"/>
        <v>12000</v>
      </c>
      <c r="BB166" s="1046">
        <f t="shared" si="159"/>
        <v>0</v>
      </c>
      <c r="BC166" s="1046">
        <f t="shared" si="159"/>
        <v>22000</v>
      </c>
      <c r="BD166" s="1046">
        <f t="shared" si="159"/>
        <v>0</v>
      </c>
      <c r="BE166" s="1046">
        <f t="shared" si="159"/>
        <v>0</v>
      </c>
      <c r="BF166" s="1046">
        <f t="shared" si="159"/>
        <v>0</v>
      </c>
      <c r="BG166" s="1046">
        <f t="shared" si="159"/>
        <v>0</v>
      </c>
      <c r="BH166" s="1046">
        <f t="shared" si="159"/>
        <v>0</v>
      </c>
      <c r="BI166" s="1047">
        <f t="shared" si="159"/>
        <v>0</v>
      </c>
      <c r="BJ166" s="1058">
        <f>SUM(AZ166:BI166)/'DATA - Awards Matrices'!$L$36</f>
        <v>18.723669839288497</v>
      </c>
    </row>
    <row r="167" spans="1:62" ht="39.75" customHeight="1" thickBot="1">
      <c r="A167" s="428"/>
      <c r="B167" s="429"/>
      <c r="C167" s="430"/>
      <c r="D167" s="431"/>
      <c r="E167" s="432"/>
      <c r="F167" s="432"/>
      <c r="G167" s="432"/>
      <c r="H167" s="432"/>
      <c r="I167" s="432"/>
      <c r="J167" s="432"/>
      <c r="K167" s="432"/>
      <c r="L167" s="432"/>
      <c r="M167" s="433"/>
      <c r="N167" s="434"/>
      <c r="O167" s="434"/>
      <c r="P167" s="431"/>
      <c r="Q167" s="432"/>
      <c r="R167" s="432"/>
      <c r="S167" s="432"/>
      <c r="T167" s="432"/>
      <c r="U167" s="432"/>
      <c r="V167" s="432"/>
      <c r="W167" s="432"/>
      <c r="X167" s="432"/>
      <c r="Y167" s="433"/>
      <c r="Z167" s="434"/>
      <c r="AA167" s="434"/>
      <c r="AB167" s="431"/>
      <c r="AC167" s="432"/>
      <c r="AD167" s="432"/>
      <c r="AE167" s="432"/>
      <c r="AF167" s="432"/>
      <c r="AG167" s="432"/>
      <c r="AH167" s="432"/>
      <c r="AI167" s="432"/>
      <c r="AJ167" s="432"/>
      <c r="AK167" s="433"/>
      <c r="AL167" s="434"/>
      <c r="AM167" s="1026"/>
      <c r="AN167" s="1023"/>
      <c r="AO167" s="1024"/>
      <c r="AP167" s="1024"/>
      <c r="AQ167" s="1024"/>
      <c r="AR167" s="1024"/>
      <c r="AS167" s="1024"/>
      <c r="AT167" s="1024"/>
      <c r="AU167" s="1024"/>
      <c r="AV167" s="1024"/>
      <c r="AW167" s="1025"/>
      <c r="AX167" s="1064"/>
      <c r="AZ167" s="1049"/>
      <c r="BA167" s="1050"/>
      <c r="BB167" s="1050"/>
      <c r="BC167" s="1050"/>
      <c r="BD167" s="1050"/>
      <c r="BE167" s="1050"/>
      <c r="BF167" s="1050"/>
      <c r="BG167" s="1050"/>
      <c r="BH167" s="1050"/>
      <c r="BI167" s="1051"/>
      <c r="BJ167" s="1059"/>
    </row>
    <row r="168" spans="1:62" ht="15" customHeight="1">
      <c r="A168" s="1487" t="s">
        <v>270</v>
      </c>
      <c r="B168" s="438" t="str">
        <f>'RAW DATA-Awards'!B55</f>
        <v>UNM-VA</v>
      </c>
      <c r="C168" s="424" t="str">
        <f>'RAW DATA-Awards'!C55</f>
        <v>1</v>
      </c>
      <c r="D168" s="407">
        <f>'RAW DATA-STEMH'!D55</f>
        <v>0</v>
      </c>
      <c r="E168" s="408">
        <f>'RAW DATA-STEMH'!E55</f>
        <v>1</v>
      </c>
      <c r="F168" s="408">
        <f>'RAW DATA-STEMH'!F55</f>
        <v>0</v>
      </c>
      <c r="G168" s="408">
        <f>'RAW DATA-STEMH'!G55</f>
        <v>26</v>
      </c>
      <c r="H168" s="408">
        <f>'RAW DATA-STEMH'!H55</f>
        <v>0</v>
      </c>
      <c r="I168" s="408">
        <f>'RAW DATA-STEMH'!I55</f>
        <v>0</v>
      </c>
      <c r="J168" s="408">
        <f>'RAW DATA-STEMH'!J55</f>
        <v>0</v>
      </c>
      <c r="K168" s="408">
        <f>'RAW DATA-STEMH'!K55</f>
        <v>0</v>
      </c>
      <c r="L168" s="408">
        <f>'RAW DATA-STEMH'!L55</f>
        <v>0</v>
      </c>
      <c r="M168" s="409">
        <f>'RAW DATA-STEMH'!M55</f>
        <v>0</v>
      </c>
      <c r="N168" s="408"/>
      <c r="O168" s="408"/>
      <c r="P168" s="407">
        <f>'RAW DATA-STEMH'!N55</f>
        <v>0</v>
      </c>
      <c r="Q168" s="408">
        <f>'RAW DATA-STEMH'!O55</f>
        <v>0</v>
      </c>
      <c r="R168" s="408">
        <f>'RAW DATA-STEMH'!P55</f>
        <v>0</v>
      </c>
      <c r="S168" s="408">
        <f>'RAW DATA-STEMH'!Q55</f>
        <v>30</v>
      </c>
      <c r="T168" s="408">
        <f>'RAW DATA-STEMH'!R55</f>
        <v>0</v>
      </c>
      <c r="U168" s="408">
        <f>'RAW DATA-STEMH'!S55</f>
        <v>0</v>
      </c>
      <c r="V168" s="408">
        <f>'RAW DATA-STEMH'!T55</f>
        <v>0</v>
      </c>
      <c r="W168" s="408">
        <f>'RAW DATA-STEMH'!U55</f>
        <v>0</v>
      </c>
      <c r="X168" s="408">
        <f>'RAW DATA-STEMH'!V55</f>
        <v>0</v>
      </c>
      <c r="Y168" s="409">
        <f>'RAW DATA-STEMH'!W55</f>
        <v>0</v>
      </c>
      <c r="Z168" s="408"/>
      <c r="AA168" s="408"/>
      <c r="AB168" s="407">
        <f>'RAW DATA-STEMH'!X55</f>
        <v>0</v>
      </c>
      <c r="AC168" s="408">
        <f>'RAW DATA-STEMH'!Y55</f>
        <v>0</v>
      </c>
      <c r="AD168" s="408">
        <f>'RAW DATA-STEMH'!Z55</f>
        <v>0</v>
      </c>
      <c r="AE168" s="408">
        <f>'RAW DATA-STEMH'!AA55</f>
        <v>24</v>
      </c>
      <c r="AF168" s="408">
        <f>'RAW DATA-STEMH'!AB55</f>
        <v>0</v>
      </c>
      <c r="AG168" s="408">
        <f>'RAW DATA-STEMH'!AC55</f>
        <v>0</v>
      </c>
      <c r="AH168" s="408">
        <f>'RAW DATA-STEMH'!AD55</f>
        <v>0</v>
      </c>
      <c r="AI168" s="408">
        <f>'RAW DATA-STEMH'!AE55</f>
        <v>0</v>
      </c>
      <c r="AJ168" s="408">
        <f>'RAW DATA-STEMH'!AF55</f>
        <v>0</v>
      </c>
      <c r="AK168" s="409">
        <f>'RAW DATA-STEMH'!AG55</f>
        <v>0</v>
      </c>
      <c r="AL168" s="408"/>
      <c r="AM168" s="944"/>
      <c r="AN168" s="943">
        <f>'RAW DATA-STEMH'!AH55</f>
        <v>0</v>
      </c>
      <c r="AO168" s="944">
        <f>'RAW DATA-STEMH'!AI55</f>
        <v>0</v>
      </c>
      <c r="AP168" s="944">
        <f>'RAW DATA-STEMH'!AJ55</f>
        <v>0</v>
      </c>
      <c r="AQ168" s="944">
        <f>'RAW DATA-STEMH'!AK55</f>
        <v>29</v>
      </c>
      <c r="AR168" s="944">
        <f>'RAW DATA-STEMH'!AL55</f>
        <v>0</v>
      </c>
      <c r="AS168" s="944">
        <f>'RAW DATA-STEMH'!AM55</f>
        <v>0</v>
      </c>
      <c r="AT168" s="944">
        <f>'RAW DATA-STEMH'!AN55</f>
        <v>0</v>
      </c>
      <c r="AU168" s="944">
        <f>'RAW DATA-STEMH'!AO55</f>
        <v>0</v>
      </c>
      <c r="AV168" s="944">
        <f>'RAW DATA-STEMH'!AP55</f>
        <v>0</v>
      </c>
      <c r="AW168" s="945">
        <f>'RAW DATA-STEMH'!AQ55</f>
        <v>0</v>
      </c>
      <c r="AX168" s="1061"/>
      <c r="AZ168" s="1037">
        <f>'RAW DATA-STEMH'!AR55</f>
        <v>0</v>
      </c>
      <c r="BA168" s="1038">
        <f>'RAW DATA-STEMH'!AS55</f>
        <v>0</v>
      </c>
      <c r="BB168" s="1038">
        <f>'RAW DATA-STEMH'!AT55</f>
        <v>0</v>
      </c>
      <c r="BC168" s="1038">
        <f>'RAW DATA-STEMH'!AU55</f>
        <v>21</v>
      </c>
      <c r="BD168" s="1038">
        <f>'RAW DATA-STEMH'!AV55</f>
        <v>0</v>
      </c>
      <c r="BE168" s="1038">
        <f>'RAW DATA-STEMH'!AW55</f>
        <v>0</v>
      </c>
      <c r="BF168" s="1038">
        <f>'RAW DATA-STEMH'!AX55</f>
        <v>0</v>
      </c>
      <c r="BG168" s="1038">
        <f>'RAW DATA-STEMH'!AY55</f>
        <v>0</v>
      </c>
      <c r="BH168" s="1038">
        <f>'RAW DATA-STEMH'!AZ55</f>
        <v>0</v>
      </c>
      <c r="BI168" s="1039">
        <f>'RAW DATA-STEMH'!BA55</f>
        <v>0</v>
      </c>
      <c r="BJ168" s="1056"/>
    </row>
    <row r="169" spans="1:62">
      <c r="A169" s="1488"/>
      <c r="B169" s="439" t="str">
        <f>'RAW DATA-Awards'!B56</f>
        <v>UNM-VA</v>
      </c>
      <c r="C169" s="425" t="str">
        <f>'RAW DATA-Awards'!C56</f>
        <v>2</v>
      </c>
      <c r="D169" s="330">
        <f>'RAW DATA-STEMH'!D56</f>
        <v>0</v>
      </c>
      <c r="E169" s="12">
        <f>'RAW DATA-STEMH'!E56</f>
        <v>1</v>
      </c>
      <c r="F169" s="12">
        <f>'RAW DATA-STEMH'!F56</f>
        <v>0</v>
      </c>
      <c r="G169" s="12">
        <f>'RAW DATA-STEMH'!G56</f>
        <v>8</v>
      </c>
      <c r="H169" s="12">
        <f>'RAW DATA-STEMH'!H56</f>
        <v>0</v>
      </c>
      <c r="I169" s="12">
        <f>'RAW DATA-STEMH'!I56</f>
        <v>0</v>
      </c>
      <c r="J169" s="12">
        <f>'RAW DATA-STEMH'!J56</f>
        <v>0</v>
      </c>
      <c r="K169" s="12">
        <f>'RAW DATA-STEMH'!K56</f>
        <v>0</v>
      </c>
      <c r="L169" s="12">
        <f>'RAW DATA-STEMH'!L56</f>
        <v>0</v>
      </c>
      <c r="M169" s="331">
        <f>'RAW DATA-STEMH'!M56</f>
        <v>0</v>
      </c>
      <c r="N169" s="12"/>
      <c r="O169" s="12"/>
      <c r="P169" s="330">
        <f>'RAW DATA-STEMH'!N56</f>
        <v>0</v>
      </c>
      <c r="Q169" s="12">
        <f>'RAW DATA-STEMH'!O56</f>
        <v>0</v>
      </c>
      <c r="R169" s="12">
        <f>'RAW DATA-STEMH'!P56</f>
        <v>0</v>
      </c>
      <c r="S169" s="12">
        <f>'RAW DATA-STEMH'!Q56</f>
        <v>7</v>
      </c>
      <c r="T169" s="12">
        <f>'RAW DATA-STEMH'!R56</f>
        <v>0</v>
      </c>
      <c r="U169" s="12">
        <f>'RAW DATA-STEMH'!S56</f>
        <v>0</v>
      </c>
      <c r="V169" s="12">
        <f>'RAW DATA-STEMH'!T56</f>
        <v>0</v>
      </c>
      <c r="W169" s="12">
        <f>'RAW DATA-STEMH'!U56</f>
        <v>0</v>
      </c>
      <c r="X169" s="12">
        <f>'RAW DATA-STEMH'!V56</f>
        <v>0</v>
      </c>
      <c r="Y169" s="331">
        <f>'RAW DATA-STEMH'!W56</f>
        <v>0</v>
      </c>
      <c r="Z169" s="12"/>
      <c r="AA169" s="12"/>
      <c r="AB169" s="330">
        <f>'RAW DATA-STEMH'!X56</f>
        <v>0</v>
      </c>
      <c r="AC169" s="12">
        <f>'RAW DATA-STEMH'!Y56</f>
        <v>3</v>
      </c>
      <c r="AD169" s="12">
        <f>'RAW DATA-STEMH'!Z56</f>
        <v>0</v>
      </c>
      <c r="AE169" s="12">
        <f>'RAW DATA-STEMH'!AA56</f>
        <v>6</v>
      </c>
      <c r="AF169" s="12">
        <f>'RAW DATA-STEMH'!AB56</f>
        <v>0</v>
      </c>
      <c r="AG169" s="12">
        <f>'RAW DATA-STEMH'!AC56</f>
        <v>0</v>
      </c>
      <c r="AH169" s="12">
        <f>'RAW DATA-STEMH'!AD56</f>
        <v>0</v>
      </c>
      <c r="AI169" s="12">
        <f>'RAW DATA-STEMH'!AE56</f>
        <v>0</v>
      </c>
      <c r="AJ169" s="12">
        <f>'RAW DATA-STEMH'!AF56</f>
        <v>0</v>
      </c>
      <c r="AK169" s="331">
        <f>'RAW DATA-STEMH'!AG56</f>
        <v>0</v>
      </c>
      <c r="AL169" s="12"/>
      <c r="AM169" s="938"/>
      <c r="AN169" s="937">
        <f>'RAW DATA-STEMH'!AH56</f>
        <v>0</v>
      </c>
      <c r="AO169" s="938">
        <f>'RAW DATA-STEMH'!AI56</f>
        <v>0</v>
      </c>
      <c r="AP169" s="938">
        <f>'RAW DATA-STEMH'!AJ56</f>
        <v>0</v>
      </c>
      <c r="AQ169" s="938">
        <f>'RAW DATA-STEMH'!AK56</f>
        <v>6</v>
      </c>
      <c r="AR169" s="938">
        <f>'RAW DATA-STEMH'!AL56</f>
        <v>0</v>
      </c>
      <c r="AS169" s="938">
        <f>'RAW DATA-STEMH'!AM56</f>
        <v>0</v>
      </c>
      <c r="AT169" s="938">
        <f>'RAW DATA-STEMH'!AN56</f>
        <v>0</v>
      </c>
      <c r="AU169" s="938">
        <f>'RAW DATA-STEMH'!AO56</f>
        <v>0</v>
      </c>
      <c r="AV169" s="938">
        <f>'RAW DATA-STEMH'!AP56</f>
        <v>0</v>
      </c>
      <c r="AW169" s="939">
        <f>'RAW DATA-STEMH'!AQ56</f>
        <v>0</v>
      </c>
      <c r="AX169" s="1062"/>
      <c r="AZ169" s="1040">
        <f>'RAW DATA-STEMH'!AR56</f>
        <v>0</v>
      </c>
      <c r="BA169" s="816">
        <f>'RAW DATA-STEMH'!AS56</f>
        <v>0</v>
      </c>
      <c r="BB169" s="816">
        <f>'RAW DATA-STEMH'!AT56</f>
        <v>0</v>
      </c>
      <c r="BC169" s="816">
        <f>'RAW DATA-STEMH'!AU56</f>
        <v>3</v>
      </c>
      <c r="BD169" s="816">
        <f>'RAW DATA-STEMH'!AV56</f>
        <v>0</v>
      </c>
      <c r="BE169" s="816">
        <f>'RAW DATA-STEMH'!AW56</f>
        <v>0</v>
      </c>
      <c r="BF169" s="816">
        <f>'RAW DATA-STEMH'!AX56</f>
        <v>0</v>
      </c>
      <c r="BG169" s="816">
        <f>'RAW DATA-STEMH'!AY56</f>
        <v>0</v>
      </c>
      <c r="BH169" s="816">
        <f>'RAW DATA-STEMH'!AZ56</f>
        <v>0</v>
      </c>
      <c r="BI169" s="1041">
        <f>'RAW DATA-STEMH'!BA56</f>
        <v>0</v>
      </c>
      <c r="BJ169" s="1057"/>
    </row>
    <row r="170" spans="1:62" ht="16" thickBot="1">
      <c r="A170" s="1489"/>
      <c r="B170" s="440" t="str">
        <f>'RAW DATA-Awards'!B57</f>
        <v>UNM-VA</v>
      </c>
      <c r="C170" s="426" t="str">
        <f>'RAW DATA-Awards'!C57</f>
        <v>3</v>
      </c>
      <c r="D170" s="330">
        <f>'RAW DATA-STEMH'!D57</f>
        <v>92</v>
      </c>
      <c r="E170" s="12">
        <f>'RAW DATA-STEMH'!E57</f>
        <v>2</v>
      </c>
      <c r="F170" s="12">
        <f>'RAW DATA-STEMH'!F57</f>
        <v>0</v>
      </c>
      <c r="G170" s="12">
        <f>'RAW DATA-STEMH'!G57</f>
        <v>14</v>
      </c>
      <c r="H170" s="12">
        <f>'RAW DATA-STEMH'!H57</f>
        <v>0</v>
      </c>
      <c r="I170" s="12">
        <f>'RAW DATA-STEMH'!I57</f>
        <v>0</v>
      </c>
      <c r="J170" s="12">
        <f>'RAW DATA-STEMH'!J57</f>
        <v>0</v>
      </c>
      <c r="K170" s="12">
        <f>'RAW DATA-STEMH'!K57</f>
        <v>0</v>
      </c>
      <c r="L170" s="12">
        <f>'RAW DATA-STEMH'!L57</f>
        <v>0</v>
      </c>
      <c r="M170" s="331">
        <f>'RAW DATA-STEMH'!M57</f>
        <v>0</v>
      </c>
      <c r="N170" s="12"/>
      <c r="O170" s="12"/>
      <c r="P170" s="330">
        <f>'RAW DATA-STEMH'!N57</f>
        <v>66</v>
      </c>
      <c r="Q170" s="12">
        <f>'RAW DATA-STEMH'!O57</f>
        <v>3</v>
      </c>
      <c r="R170" s="12">
        <f>'RAW DATA-STEMH'!P57</f>
        <v>0</v>
      </c>
      <c r="S170" s="12">
        <f>'RAW DATA-STEMH'!Q57</f>
        <v>7</v>
      </c>
      <c r="T170" s="12">
        <f>'RAW DATA-STEMH'!R57</f>
        <v>0</v>
      </c>
      <c r="U170" s="12">
        <f>'RAW DATA-STEMH'!S57</f>
        <v>0</v>
      </c>
      <c r="V170" s="12">
        <f>'RAW DATA-STEMH'!T57</f>
        <v>0</v>
      </c>
      <c r="W170" s="12">
        <f>'RAW DATA-STEMH'!U57</f>
        <v>0</v>
      </c>
      <c r="X170" s="12">
        <f>'RAW DATA-STEMH'!V57</f>
        <v>0</v>
      </c>
      <c r="Y170" s="331">
        <f>'RAW DATA-STEMH'!W57</f>
        <v>0</v>
      </c>
      <c r="Z170" s="12"/>
      <c r="AA170" s="12"/>
      <c r="AB170" s="330">
        <f>'RAW DATA-STEMH'!X57</f>
        <v>82</v>
      </c>
      <c r="AC170" s="12">
        <f>'RAW DATA-STEMH'!Y57</f>
        <v>1</v>
      </c>
      <c r="AD170" s="12">
        <f>'RAW DATA-STEMH'!Z57</f>
        <v>0</v>
      </c>
      <c r="AE170" s="12">
        <f>'RAW DATA-STEMH'!AA57</f>
        <v>13</v>
      </c>
      <c r="AF170" s="12">
        <f>'RAW DATA-STEMH'!AB57</f>
        <v>0</v>
      </c>
      <c r="AG170" s="12">
        <f>'RAW DATA-STEMH'!AC57</f>
        <v>0</v>
      </c>
      <c r="AH170" s="12">
        <f>'RAW DATA-STEMH'!AD57</f>
        <v>0</v>
      </c>
      <c r="AI170" s="12">
        <f>'RAW DATA-STEMH'!AE57</f>
        <v>0</v>
      </c>
      <c r="AJ170" s="12">
        <f>'RAW DATA-STEMH'!AF57</f>
        <v>0</v>
      </c>
      <c r="AK170" s="331">
        <f>'RAW DATA-STEMH'!AG57</f>
        <v>0</v>
      </c>
      <c r="AL170" s="12"/>
      <c r="AM170" s="938"/>
      <c r="AN170" s="937">
        <f>'RAW DATA-STEMH'!AH57</f>
        <v>71</v>
      </c>
      <c r="AO170" s="938">
        <f>'RAW DATA-STEMH'!AI57</f>
        <v>3</v>
      </c>
      <c r="AP170" s="938">
        <f>'RAW DATA-STEMH'!AJ57</f>
        <v>0</v>
      </c>
      <c r="AQ170" s="938">
        <f>'RAW DATA-STEMH'!AK57</f>
        <v>7</v>
      </c>
      <c r="AR170" s="938">
        <f>'RAW DATA-STEMH'!AL57</f>
        <v>0</v>
      </c>
      <c r="AS170" s="938">
        <f>'RAW DATA-STEMH'!AM57</f>
        <v>0</v>
      </c>
      <c r="AT170" s="938">
        <f>'RAW DATA-STEMH'!AN57</f>
        <v>0</v>
      </c>
      <c r="AU170" s="938">
        <f>'RAW DATA-STEMH'!AO57</f>
        <v>0</v>
      </c>
      <c r="AV170" s="938">
        <f>'RAW DATA-STEMH'!AP57</f>
        <v>0</v>
      </c>
      <c r="AW170" s="939">
        <f>'RAW DATA-STEMH'!AQ57</f>
        <v>0</v>
      </c>
      <c r="AX170" s="1062"/>
      <c r="AZ170" s="1040">
        <f>'RAW DATA-STEMH'!AR57</f>
        <v>26</v>
      </c>
      <c r="BA170" s="816">
        <f>'RAW DATA-STEMH'!AS57</f>
        <v>1</v>
      </c>
      <c r="BB170" s="816">
        <f>'RAW DATA-STEMH'!AT57</f>
        <v>0</v>
      </c>
      <c r="BC170" s="816">
        <f>'RAW DATA-STEMH'!AU57</f>
        <v>8</v>
      </c>
      <c r="BD170" s="816">
        <f>'RAW DATA-STEMH'!AV57</f>
        <v>0</v>
      </c>
      <c r="BE170" s="816">
        <f>'RAW DATA-STEMH'!AW57</f>
        <v>0</v>
      </c>
      <c r="BF170" s="816">
        <f>'RAW DATA-STEMH'!AX57</f>
        <v>0</v>
      </c>
      <c r="BG170" s="816">
        <f>'RAW DATA-STEMH'!AY57</f>
        <v>0</v>
      </c>
      <c r="BH170" s="816">
        <f>'RAW DATA-STEMH'!AZ57</f>
        <v>0</v>
      </c>
      <c r="BI170" s="1041">
        <f>'RAW DATA-STEMH'!BA57</f>
        <v>0</v>
      </c>
      <c r="BJ170" s="1057"/>
    </row>
    <row r="171" spans="1:62">
      <c r="A171" s="412"/>
      <c r="B171" s="410"/>
      <c r="C171" s="411"/>
      <c r="D171" s="332">
        <f t="shared" ref="D171:M171" si="160">SUM(D168:D170)</f>
        <v>92</v>
      </c>
      <c r="E171" s="11">
        <f t="shared" si="160"/>
        <v>4</v>
      </c>
      <c r="F171" s="11">
        <f t="shared" si="160"/>
        <v>0</v>
      </c>
      <c r="G171" s="11">
        <f t="shared" si="160"/>
        <v>48</v>
      </c>
      <c r="H171" s="11">
        <f t="shared" si="160"/>
        <v>0</v>
      </c>
      <c r="I171" s="11">
        <f t="shared" si="160"/>
        <v>0</v>
      </c>
      <c r="J171" s="11">
        <f t="shared" si="160"/>
        <v>0</v>
      </c>
      <c r="K171" s="11">
        <f t="shared" si="160"/>
        <v>0</v>
      </c>
      <c r="L171" s="11">
        <f t="shared" si="160"/>
        <v>0</v>
      </c>
      <c r="M171" s="333">
        <f t="shared" si="160"/>
        <v>0</v>
      </c>
      <c r="N171" s="12"/>
      <c r="O171" s="12"/>
      <c r="P171" s="332">
        <f t="shared" ref="P171:Y171" si="161">SUM(P168:P170)</f>
        <v>66</v>
      </c>
      <c r="Q171" s="11">
        <f t="shared" si="161"/>
        <v>3</v>
      </c>
      <c r="R171" s="11">
        <f t="shared" si="161"/>
        <v>0</v>
      </c>
      <c r="S171" s="11">
        <f t="shared" si="161"/>
        <v>44</v>
      </c>
      <c r="T171" s="11">
        <f t="shared" si="161"/>
        <v>0</v>
      </c>
      <c r="U171" s="11">
        <f t="shared" si="161"/>
        <v>0</v>
      </c>
      <c r="V171" s="11">
        <f t="shared" si="161"/>
        <v>0</v>
      </c>
      <c r="W171" s="11">
        <f t="shared" si="161"/>
        <v>0</v>
      </c>
      <c r="X171" s="11">
        <f t="shared" si="161"/>
        <v>0</v>
      </c>
      <c r="Y171" s="333">
        <f t="shared" si="161"/>
        <v>0</v>
      </c>
      <c r="Z171" s="12"/>
      <c r="AA171" s="12"/>
      <c r="AB171" s="332">
        <f t="shared" ref="AB171:AK171" si="162">SUM(AB168:AB170)</f>
        <v>82</v>
      </c>
      <c r="AC171" s="11">
        <f t="shared" si="162"/>
        <v>4</v>
      </c>
      <c r="AD171" s="11">
        <f t="shared" si="162"/>
        <v>0</v>
      </c>
      <c r="AE171" s="11">
        <f t="shared" si="162"/>
        <v>43</v>
      </c>
      <c r="AF171" s="11">
        <f t="shared" si="162"/>
        <v>0</v>
      </c>
      <c r="AG171" s="11">
        <f t="shared" si="162"/>
        <v>0</v>
      </c>
      <c r="AH171" s="11">
        <f t="shared" si="162"/>
        <v>0</v>
      </c>
      <c r="AI171" s="11">
        <f t="shared" si="162"/>
        <v>0</v>
      </c>
      <c r="AJ171" s="11">
        <f t="shared" si="162"/>
        <v>0</v>
      </c>
      <c r="AK171" s="333">
        <f t="shared" si="162"/>
        <v>0</v>
      </c>
      <c r="AL171" s="12"/>
      <c r="AM171" s="938"/>
      <c r="AN171" s="1017">
        <f t="shared" ref="AN171:AW171" si="163">SUM(AN168:AN170)</f>
        <v>71</v>
      </c>
      <c r="AO171" s="1018">
        <f t="shared" si="163"/>
        <v>3</v>
      </c>
      <c r="AP171" s="1018">
        <f t="shared" si="163"/>
        <v>0</v>
      </c>
      <c r="AQ171" s="1018">
        <f t="shared" si="163"/>
        <v>42</v>
      </c>
      <c r="AR171" s="1018">
        <f t="shared" si="163"/>
        <v>0</v>
      </c>
      <c r="AS171" s="1018">
        <f t="shared" si="163"/>
        <v>0</v>
      </c>
      <c r="AT171" s="1018">
        <f t="shared" si="163"/>
        <v>0</v>
      </c>
      <c r="AU171" s="1018">
        <f t="shared" si="163"/>
        <v>0</v>
      </c>
      <c r="AV171" s="1018">
        <f t="shared" si="163"/>
        <v>0</v>
      </c>
      <c r="AW171" s="1019">
        <f t="shared" si="163"/>
        <v>0</v>
      </c>
      <c r="AX171" s="1062"/>
      <c r="AZ171" s="1042">
        <f t="shared" ref="AZ171:BI171" si="164">SUM(AZ168:AZ170)</f>
        <v>26</v>
      </c>
      <c r="BA171" s="1043">
        <f t="shared" si="164"/>
        <v>1</v>
      </c>
      <c r="BB171" s="1043">
        <f t="shared" si="164"/>
        <v>0</v>
      </c>
      <c r="BC171" s="1043">
        <f t="shared" si="164"/>
        <v>32</v>
      </c>
      <c r="BD171" s="1043">
        <f t="shared" si="164"/>
        <v>0</v>
      </c>
      <c r="BE171" s="1043">
        <f t="shared" si="164"/>
        <v>0</v>
      </c>
      <c r="BF171" s="1043">
        <f t="shared" si="164"/>
        <v>0</v>
      </c>
      <c r="BG171" s="1043">
        <f t="shared" si="164"/>
        <v>0</v>
      </c>
      <c r="BH171" s="1043">
        <f t="shared" si="164"/>
        <v>0</v>
      </c>
      <c r="BI171" s="1044">
        <f t="shared" si="164"/>
        <v>0</v>
      </c>
      <c r="BJ171" s="1057"/>
    </row>
    <row r="172" spans="1:62" ht="16" thickBot="1">
      <c r="A172" s="412"/>
      <c r="B172" s="410"/>
      <c r="C172" s="411"/>
      <c r="D172" s="330"/>
      <c r="E172" s="12"/>
      <c r="F172" s="12"/>
      <c r="G172" s="12"/>
      <c r="H172" s="12"/>
      <c r="I172" s="12"/>
      <c r="J172" s="12"/>
      <c r="K172" s="12"/>
      <c r="L172" s="12"/>
      <c r="M172" s="331"/>
      <c r="N172" s="12"/>
      <c r="O172" s="12"/>
      <c r="P172" s="330"/>
      <c r="Q172" s="12"/>
      <c r="R172" s="12"/>
      <c r="S172" s="12"/>
      <c r="T172" s="12"/>
      <c r="U172" s="12"/>
      <c r="V172" s="12"/>
      <c r="W172" s="12"/>
      <c r="X172" s="12"/>
      <c r="Y172" s="331"/>
      <c r="Z172" s="12"/>
      <c r="AA172" s="12"/>
      <c r="AB172" s="330"/>
      <c r="AC172" s="12"/>
      <c r="AD172" s="12"/>
      <c r="AE172" s="12"/>
      <c r="AF172" s="12"/>
      <c r="AG172" s="12"/>
      <c r="AH172" s="12"/>
      <c r="AI172" s="12"/>
      <c r="AJ172" s="12"/>
      <c r="AK172" s="331"/>
      <c r="AL172" s="12"/>
      <c r="AM172" s="938"/>
      <c r="AN172" s="937"/>
      <c r="AO172" s="938"/>
      <c r="AP172" s="938"/>
      <c r="AQ172" s="938"/>
      <c r="AR172" s="938"/>
      <c r="AS172" s="938"/>
      <c r="AT172" s="938"/>
      <c r="AU172" s="938"/>
      <c r="AV172" s="938"/>
      <c r="AW172" s="939"/>
      <c r="AX172" s="1062"/>
      <c r="AZ172" s="1040"/>
      <c r="BA172" s="816"/>
      <c r="BB172" s="816"/>
      <c r="BC172" s="816"/>
      <c r="BD172" s="816"/>
      <c r="BE172" s="816"/>
      <c r="BF172" s="816"/>
      <c r="BG172" s="816"/>
      <c r="BH172" s="816"/>
      <c r="BI172" s="1041"/>
      <c r="BJ172" s="1057"/>
    </row>
    <row r="173" spans="1:62" ht="15" customHeight="1">
      <c r="A173" s="1487" t="s">
        <v>271</v>
      </c>
      <c r="B173" s="438" t="s">
        <v>67</v>
      </c>
      <c r="C173" s="424" t="s">
        <v>92</v>
      </c>
      <c r="D173" s="330">
        <f>D168*'DATA - Awards Matrices'!$B$34</f>
        <v>0</v>
      </c>
      <c r="E173" s="12">
        <f>E168*'DATA - Awards Matrices'!$C$34</f>
        <v>500</v>
      </c>
      <c r="F173" s="12">
        <f>F168*'DATA - Awards Matrices'!$D$34</f>
        <v>0</v>
      </c>
      <c r="G173" s="12">
        <f>G168*'DATA - Awards Matrices'!$E$34</f>
        <v>13000</v>
      </c>
      <c r="H173" s="12">
        <f>H168*'DATA - Awards Matrices'!$F$34</f>
        <v>0</v>
      </c>
      <c r="I173" s="12">
        <f>I168*'DATA - Awards Matrices'!$G$34</f>
        <v>0</v>
      </c>
      <c r="J173" s="12">
        <f>J168*'DATA - Awards Matrices'!$H$34</f>
        <v>0</v>
      </c>
      <c r="K173" s="12">
        <f>K168*'DATA - Awards Matrices'!$I$34</f>
        <v>0</v>
      </c>
      <c r="L173" s="12">
        <f>L168*'DATA - Awards Matrices'!$J$34</f>
        <v>0</v>
      </c>
      <c r="M173" s="331">
        <f>M168*'DATA - Awards Matrices'!$K$34</f>
        <v>0</v>
      </c>
      <c r="N173" s="12"/>
      <c r="O173" s="12"/>
      <c r="P173" s="330">
        <f>P168*'DATA - Awards Matrices'!$B$34</f>
        <v>0</v>
      </c>
      <c r="Q173" s="12">
        <f>Q168*'DATA - Awards Matrices'!$C$34</f>
        <v>0</v>
      </c>
      <c r="R173" s="12">
        <f>R168*'DATA - Awards Matrices'!$D$34</f>
        <v>0</v>
      </c>
      <c r="S173" s="12">
        <f>S168*'DATA - Awards Matrices'!$E$34</f>
        <v>15000</v>
      </c>
      <c r="T173" s="12">
        <f>T168*'DATA - Awards Matrices'!$F$34</f>
        <v>0</v>
      </c>
      <c r="U173" s="12">
        <f>U168*'DATA - Awards Matrices'!$G$34</f>
        <v>0</v>
      </c>
      <c r="V173" s="12">
        <f>V168*'DATA - Awards Matrices'!$H$34</f>
        <v>0</v>
      </c>
      <c r="W173" s="12">
        <f>W168*'DATA - Awards Matrices'!$I$34</f>
        <v>0</v>
      </c>
      <c r="X173" s="12">
        <f>X168*'DATA - Awards Matrices'!$J$34</f>
        <v>0</v>
      </c>
      <c r="Y173" s="331">
        <f>Y168*'DATA - Awards Matrices'!$K$34</f>
        <v>0</v>
      </c>
      <c r="Z173" s="12"/>
      <c r="AA173" s="12"/>
      <c r="AB173" s="330">
        <f>AB168*'DATA - Awards Matrices'!$B$34</f>
        <v>0</v>
      </c>
      <c r="AC173" s="12">
        <f>AC168*'DATA - Awards Matrices'!$C$34</f>
        <v>0</v>
      </c>
      <c r="AD173" s="12">
        <f>AD168*'DATA - Awards Matrices'!$D$34</f>
        <v>0</v>
      </c>
      <c r="AE173" s="12">
        <f>AE168*'DATA - Awards Matrices'!$E$34</f>
        <v>12000</v>
      </c>
      <c r="AF173" s="12">
        <f>AF168*'DATA - Awards Matrices'!$F$34</f>
        <v>0</v>
      </c>
      <c r="AG173" s="12">
        <f>AG168*'DATA - Awards Matrices'!$G$34</f>
        <v>0</v>
      </c>
      <c r="AH173" s="12">
        <f>AH168*'DATA - Awards Matrices'!$H$34</f>
        <v>0</v>
      </c>
      <c r="AI173" s="12">
        <f>AI168*'DATA - Awards Matrices'!$I$34</f>
        <v>0</v>
      </c>
      <c r="AJ173" s="12">
        <f>AJ168*'DATA - Awards Matrices'!$J$34</f>
        <v>0</v>
      </c>
      <c r="AK173" s="331">
        <f>AK168*'DATA - Awards Matrices'!$K$34</f>
        <v>0</v>
      </c>
      <c r="AL173" s="12"/>
      <c r="AM173" s="938"/>
      <c r="AN173" s="937">
        <f>AN168*'DATA - Awards Matrices'!$B$34</f>
        <v>0</v>
      </c>
      <c r="AO173" s="938">
        <f>AO168*'DATA - Awards Matrices'!$C$34</f>
        <v>0</v>
      </c>
      <c r="AP173" s="938">
        <f>AP168*'DATA - Awards Matrices'!$D$34</f>
        <v>0</v>
      </c>
      <c r="AQ173" s="938">
        <f>AQ168*'DATA - Awards Matrices'!$E$34</f>
        <v>14500</v>
      </c>
      <c r="AR173" s="938">
        <f>AR168*'DATA - Awards Matrices'!$F$34</f>
        <v>0</v>
      </c>
      <c r="AS173" s="938">
        <f>AS168*'DATA - Awards Matrices'!$G$34</f>
        <v>0</v>
      </c>
      <c r="AT173" s="938">
        <f>AT168*'DATA - Awards Matrices'!$H$34</f>
        <v>0</v>
      </c>
      <c r="AU173" s="938">
        <f>AU168*'DATA - Awards Matrices'!$I$34</f>
        <v>0</v>
      </c>
      <c r="AV173" s="938">
        <f>AV168*'DATA - Awards Matrices'!$J$34</f>
        <v>0</v>
      </c>
      <c r="AW173" s="939">
        <f>AW168*'DATA - Awards Matrices'!$K$34</f>
        <v>0</v>
      </c>
      <c r="AX173" s="1062"/>
      <c r="AZ173" s="1040">
        <f>AZ168*'DATA - Awards Matrices'!$B$34</f>
        <v>0</v>
      </c>
      <c r="BA173" s="816">
        <f>BA168*'DATA - Awards Matrices'!$C$34</f>
        <v>0</v>
      </c>
      <c r="BB173" s="816">
        <f>BB168*'DATA - Awards Matrices'!$D$34</f>
        <v>0</v>
      </c>
      <c r="BC173" s="816">
        <f>BC168*'DATA - Awards Matrices'!$E$34</f>
        <v>10500</v>
      </c>
      <c r="BD173" s="816">
        <f>BD168*'DATA - Awards Matrices'!$F$34</f>
        <v>0</v>
      </c>
      <c r="BE173" s="816">
        <f>BE168*'DATA - Awards Matrices'!$G$34</f>
        <v>0</v>
      </c>
      <c r="BF173" s="816">
        <f>BF168*'DATA - Awards Matrices'!$H$34</f>
        <v>0</v>
      </c>
      <c r="BG173" s="816">
        <f>BG168*'DATA - Awards Matrices'!$I$34</f>
        <v>0</v>
      </c>
      <c r="BH173" s="816">
        <f>BH168*'DATA - Awards Matrices'!$J$34</f>
        <v>0</v>
      </c>
      <c r="BI173" s="1041">
        <f>BI168*'DATA - Awards Matrices'!$K$34</f>
        <v>0</v>
      </c>
      <c r="BJ173" s="1057"/>
    </row>
    <row r="174" spans="1:62">
      <c r="A174" s="1488"/>
      <c r="B174" s="439" t="s">
        <v>67</v>
      </c>
      <c r="C174" s="425" t="s">
        <v>91</v>
      </c>
      <c r="D174" s="330">
        <f>D169*'DATA - Awards Matrices'!$B$35</f>
        <v>0</v>
      </c>
      <c r="E174" s="12">
        <f>E169*'DATA - Awards Matrices'!$C$35</f>
        <v>500</v>
      </c>
      <c r="F174" s="12">
        <f>F169*'DATA - Awards Matrices'!$D$35</f>
        <v>0</v>
      </c>
      <c r="G174" s="12">
        <f>G169*'DATA - Awards Matrices'!$E$35</f>
        <v>4000</v>
      </c>
      <c r="H174" s="12">
        <f>H169*'DATA - Awards Matrices'!$F$35</f>
        <v>0</v>
      </c>
      <c r="I174" s="12">
        <f>I169*'DATA - Awards Matrices'!$G$35</f>
        <v>0</v>
      </c>
      <c r="J174" s="12">
        <f>J169*'DATA - Awards Matrices'!$H$35</f>
        <v>0</v>
      </c>
      <c r="K174" s="12">
        <f>K169*'DATA - Awards Matrices'!$I$35</f>
        <v>0</v>
      </c>
      <c r="L174" s="12">
        <f>L169*'DATA - Awards Matrices'!$J$35</f>
        <v>0</v>
      </c>
      <c r="M174" s="331">
        <f>M169*'DATA - Awards Matrices'!$K$35</f>
        <v>0</v>
      </c>
      <c r="N174" s="12"/>
      <c r="O174" s="12"/>
      <c r="P174" s="330">
        <f>P169*'DATA - Awards Matrices'!$B$35</f>
        <v>0</v>
      </c>
      <c r="Q174" s="12">
        <f>Q169*'DATA - Awards Matrices'!$C$35</f>
        <v>0</v>
      </c>
      <c r="R174" s="12">
        <f>R169*'DATA - Awards Matrices'!$D$35</f>
        <v>0</v>
      </c>
      <c r="S174" s="12">
        <f>S169*'DATA - Awards Matrices'!$E$35</f>
        <v>3500</v>
      </c>
      <c r="T174" s="12">
        <f>T169*'DATA - Awards Matrices'!$F$35</f>
        <v>0</v>
      </c>
      <c r="U174" s="12">
        <f>U169*'DATA - Awards Matrices'!$G$35</f>
        <v>0</v>
      </c>
      <c r="V174" s="12">
        <f>V169*'DATA - Awards Matrices'!$H$35</f>
        <v>0</v>
      </c>
      <c r="W174" s="12">
        <f>W169*'DATA - Awards Matrices'!$I$35</f>
        <v>0</v>
      </c>
      <c r="X174" s="12">
        <f>X169*'DATA - Awards Matrices'!$J$35</f>
        <v>0</v>
      </c>
      <c r="Y174" s="331">
        <f>Y169*'DATA - Awards Matrices'!$K$35</f>
        <v>0</v>
      </c>
      <c r="Z174" s="12"/>
      <c r="AA174" s="12"/>
      <c r="AB174" s="330">
        <f>AB169*'DATA - Awards Matrices'!$B$35</f>
        <v>0</v>
      </c>
      <c r="AC174" s="12">
        <f>AC169*'DATA - Awards Matrices'!$C$35</f>
        <v>1500</v>
      </c>
      <c r="AD174" s="12">
        <f>AD169*'DATA - Awards Matrices'!$D$35</f>
        <v>0</v>
      </c>
      <c r="AE174" s="12">
        <f>AE169*'DATA - Awards Matrices'!$E$35</f>
        <v>3000</v>
      </c>
      <c r="AF174" s="12">
        <f>AF169*'DATA - Awards Matrices'!$F$35</f>
        <v>0</v>
      </c>
      <c r="AG174" s="12">
        <f>AG169*'DATA - Awards Matrices'!$G$35</f>
        <v>0</v>
      </c>
      <c r="AH174" s="12">
        <f>AH169*'DATA - Awards Matrices'!$H$35</f>
        <v>0</v>
      </c>
      <c r="AI174" s="12">
        <f>AI169*'DATA - Awards Matrices'!$I$35</f>
        <v>0</v>
      </c>
      <c r="AJ174" s="12">
        <f>AJ169*'DATA - Awards Matrices'!$J$35</f>
        <v>0</v>
      </c>
      <c r="AK174" s="331">
        <f>AK169*'DATA - Awards Matrices'!$K$35</f>
        <v>0</v>
      </c>
      <c r="AL174" s="12"/>
      <c r="AM174" s="938"/>
      <c r="AN174" s="937">
        <f>AN169*'DATA - Awards Matrices'!$B$35</f>
        <v>0</v>
      </c>
      <c r="AO174" s="938">
        <f>AO169*'DATA - Awards Matrices'!$C$35</f>
        <v>0</v>
      </c>
      <c r="AP174" s="938">
        <f>AP169*'DATA - Awards Matrices'!$D$35</f>
        <v>0</v>
      </c>
      <c r="AQ174" s="938">
        <f>AQ169*'DATA - Awards Matrices'!$E$35</f>
        <v>3000</v>
      </c>
      <c r="AR174" s="938">
        <f>AR169*'DATA - Awards Matrices'!$F$35</f>
        <v>0</v>
      </c>
      <c r="AS174" s="938">
        <f>AS169*'DATA - Awards Matrices'!$G$35</f>
        <v>0</v>
      </c>
      <c r="AT174" s="938">
        <f>AT169*'DATA - Awards Matrices'!$H$35</f>
        <v>0</v>
      </c>
      <c r="AU174" s="938">
        <f>AU169*'DATA - Awards Matrices'!$I$35</f>
        <v>0</v>
      </c>
      <c r="AV174" s="938">
        <f>AV169*'DATA - Awards Matrices'!$J$35</f>
        <v>0</v>
      </c>
      <c r="AW174" s="939">
        <f>AW169*'DATA - Awards Matrices'!$K$35</f>
        <v>0</v>
      </c>
      <c r="AX174" s="1062"/>
      <c r="AZ174" s="1040">
        <f>AZ169*'DATA - Awards Matrices'!$B$35</f>
        <v>0</v>
      </c>
      <c r="BA174" s="816">
        <f>BA169*'DATA - Awards Matrices'!$C$35</f>
        <v>0</v>
      </c>
      <c r="BB174" s="816">
        <f>BB169*'DATA - Awards Matrices'!$D$35</f>
        <v>0</v>
      </c>
      <c r="BC174" s="816">
        <f>BC169*'DATA - Awards Matrices'!$E$35</f>
        <v>1500</v>
      </c>
      <c r="BD174" s="816">
        <f>BD169*'DATA - Awards Matrices'!$F$35</f>
        <v>0</v>
      </c>
      <c r="BE174" s="816">
        <f>BE169*'DATA - Awards Matrices'!$G$35</f>
        <v>0</v>
      </c>
      <c r="BF174" s="816">
        <f>BF169*'DATA - Awards Matrices'!$H$35</f>
        <v>0</v>
      </c>
      <c r="BG174" s="816">
        <f>BG169*'DATA - Awards Matrices'!$I$35</f>
        <v>0</v>
      </c>
      <c r="BH174" s="816">
        <f>BH169*'DATA - Awards Matrices'!$J$35</f>
        <v>0</v>
      </c>
      <c r="BI174" s="1041">
        <f>BI169*'DATA - Awards Matrices'!$K$35</f>
        <v>0</v>
      </c>
      <c r="BJ174" s="1057"/>
    </row>
    <row r="175" spans="1:62" ht="16" thickBot="1">
      <c r="A175" s="1489"/>
      <c r="B175" s="440" t="s">
        <v>67</v>
      </c>
      <c r="C175" s="426" t="s">
        <v>90</v>
      </c>
      <c r="D175" s="330">
        <f>D170*'DATA - Awards Matrices'!$B$36</f>
        <v>46000</v>
      </c>
      <c r="E175" s="12">
        <f>E170*'DATA - Awards Matrices'!$C$36</f>
        <v>1000</v>
      </c>
      <c r="F175" s="12">
        <f>F170*'DATA - Awards Matrices'!$D$36</f>
        <v>0</v>
      </c>
      <c r="G175" s="12">
        <f>G170*'DATA - Awards Matrices'!$E$36</f>
        <v>7000</v>
      </c>
      <c r="H175" s="12">
        <f>H170*'DATA - Awards Matrices'!$F$36</f>
        <v>0</v>
      </c>
      <c r="I175" s="12">
        <f>I170*'DATA - Awards Matrices'!$G$36</f>
        <v>0</v>
      </c>
      <c r="J175" s="12">
        <f>J170*'DATA - Awards Matrices'!$H$36</f>
        <v>0</v>
      </c>
      <c r="K175" s="12">
        <f>K170*'DATA - Awards Matrices'!$I$36</f>
        <v>0</v>
      </c>
      <c r="L175" s="12">
        <f>L170*'DATA - Awards Matrices'!$J$36</f>
        <v>0</v>
      </c>
      <c r="M175" s="331">
        <f>M170*'DATA - Awards Matrices'!$K$36</f>
        <v>0</v>
      </c>
      <c r="N175" s="12"/>
      <c r="O175" s="12"/>
      <c r="P175" s="330">
        <f>P170*'DATA - Awards Matrices'!$B$36</f>
        <v>33000</v>
      </c>
      <c r="Q175" s="12">
        <f>Q170*'DATA - Awards Matrices'!$C$36</f>
        <v>1500</v>
      </c>
      <c r="R175" s="12">
        <f>R170*'DATA - Awards Matrices'!$D$36</f>
        <v>0</v>
      </c>
      <c r="S175" s="12">
        <f>S170*'DATA - Awards Matrices'!$E$36</f>
        <v>3500</v>
      </c>
      <c r="T175" s="12">
        <f>T170*'DATA - Awards Matrices'!$F$36</f>
        <v>0</v>
      </c>
      <c r="U175" s="12">
        <f>U170*'DATA - Awards Matrices'!$G$36</f>
        <v>0</v>
      </c>
      <c r="V175" s="12">
        <f>V170*'DATA - Awards Matrices'!$H$36</f>
        <v>0</v>
      </c>
      <c r="W175" s="12">
        <f>W170*'DATA - Awards Matrices'!$I$36</f>
        <v>0</v>
      </c>
      <c r="X175" s="12">
        <f>X170*'DATA - Awards Matrices'!$J$36</f>
        <v>0</v>
      </c>
      <c r="Y175" s="331">
        <f>Y170*'DATA - Awards Matrices'!$K$36</f>
        <v>0</v>
      </c>
      <c r="Z175" s="12"/>
      <c r="AA175" s="12"/>
      <c r="AB175" s="330">
        <f>AB170*'DATA - Awards Matrices'!$B$36</f>
        <v>41000</v>
      </c>
      <c r="AC175" s="12">
        <f>AC170*'DATA - Awards Matrices'!$C$36</f>
        <v>500</v>
      </c>
      <c r="AD175" s="12">
        <f>AD170*'DATA - Awards Matrices'!$D$36</f>
        <v>0</v>
      </c>
      <c r="AE175" s="12">
        <f>AE170*'DATA - Awards Matrices'!$E$36</f>
        <v>6500</v>
      </c>
      <c r="AF175" s="12">
        <f>AF170*'DATA - Awards Matrices'!$F$36</f>
        <v>0</v>
      </c>
      <c r="AG175" s="12">
        <f>AG170*'DATA - Awards Matrices'!$G$36</f>
        <v>0</v>
      </c>
      <c r="AH175" s="12">
        <f>AH170*'DATA - Awards Matrices'!$H$36</f>
        <v>0</v>
      </c>
      <c r="AI175" s="12">
        <f>AI170*'DATA - Awards Matrices'!$I$36</f>
        <v>0</v>
      </c>
      <c r="AJ175" s="12">
        <f>AJ170*'DATA - Awards Matrices'!$J$36</f>
        <v>0</v>
      </c>
      <c r="AK175" s="331">
        <f>AK170*'DATA - Awards Matrices'!$K$36</f>
        <v>0</v>
      </c>
      <c r="AL175" s="12"/>
      <c r="AM175" s="938"/>
      <c r="AN175" s="937">
        <f>AN170*'DATA - Awards Matrices'!$B$36</f>
        <v>35500</v>
      </c>
      <c r="AO175" s="938">
        <f>AO170*'DATA - Awards Matrices'!$C$36</f>
        <v>1500</v>
      </c>
      <c r="AP175" s="938">
        <f>AP170*'DATA - Awards Matrices'!$D$36</f>
        <v>0</v>
      </c>
      <c r="AQ175" s="938">
        <f>AQ170*'DATA - Awards Matrices'!$E$36</f>
        <v>3500</v>
      </c>
      <c r="AR175" s="938">
        <f>AR170*'DATA - Awards Matrices'!$F$36</f>
        <v>0</v>
      </c>
      <c r="AS175" s="938">
        <f>AS170*'DATA - Awards Matrices'!$G$36</f>
        <v>0</v>
      </c>
      <c r="AT175" s="938">
        <f>AT170*'DATA - Awards Matrices'!$H$36</f>
        <v>0</v>
      </c>
      <c r="AU175" s="938">
        <f>AU170*'DATA - Awards Matrices'!$I$36</f>
        <v>0</v>
      </c>
      <c r="AV175" s="938">
        <f>AV170*'DATA - Awards Matrices'!$J$36</f>
        <v>0</v>
      </c>
      <c r="AW175" s="939">
        <f>AW170*'DATA - Awards Matrices'!$K$36</f>
        <v>0</v>
      </c>
      <c r="AX175" s="1062"/>
      <c r="AZ175" s="1040">
        <f>AZ170*'DATA - Awards Matrices'!$B$36</f>
        <v>13000</v>
      </c>
      <c r="BA175" s="816">
        <f>BA170*'DATA - Awards Matrices'!$C$36</f>
        <v>500</v>
      </c>
      <c r="BB175" s="816">
        <f>BB170*'DATA - Awards Matrices'!$D$36</f>
        <v>0</v>
      </c>
      <c r="BC175" s="816">
        <f>BC170*'DATA - Awards Matrices'!$E$36</f>
        <v>4000</v>
      </c>
      <c r="BD175" s="816">
        <f>BD170*'DATA - Awards Matrices'!$F$36</f>
        <v>0</v>
      </c>
      <c r="BE175" s="816">
        <f>BE170*'DATA - Awards Matrices'!$G$36</f>
        <v>0</v>
      </c>
      <c r="BF175" s="816">
        <f>BF170*'DATA - Awards Matrices'!$H$36</f>
        <v>0</v>
      </c>
      <c r="BG175" s="816">
        <f>BG170*'DATA - Awards Matrices'!$I$36</f>
        <v>0</v>
      </c>
      <c r="BH175" s="816">
        <f>BH170*'DATA - Awards Matrices'!$J$36</f>
        <v>0</v>
      </c>
      <c r="BI175" s="1041">
        <f>BI170*'DATA - Awards Matrices'!$K$36</f>
        <v>0</v>
      </c>
      <c r="BJ175" s="1057"/>
    </row>
    <row r="176" spans="1:62" ht="33" thickBot="1">
      <c r="A176" s="406" t="s">
        <v>272</v>
      </c>
      <c r="B176" s="413" t="str">
        <f>B170</f>
        <v>UNM-VA</v>
      </c>
      <c r="C176" s="414"/>
      <c r="D176" s="334">
        <f t="shared" ref="D176:M176" si="165">SUM(D173:D175)</f>
        <v>46000</v>
      </c>
      <c r="E176" s="335">
        <f t="shared" si="165"/>
        <v>2000</v>
      </c>
      <c r="F176" s="335">
        <f t="shared" si="165"/>
        <v>0</v>
      </c>
      <c r="G176" s="335">
        <f t="shared" si="165"/>
        <v>24000</v>
      </c>
      <c r="H176" s="335">
        <f t="shared" si="165"/>
        <v>0</v>
      </c>
      <c r="I176" s="335">
        <f t="shared" si="165"/>
        <v>0</v>
      </c>
      <c r="J176" s="335">
        <f t="shared" si="165"/>
        <v>0</v>
      </c>
      <c r="K176" s="335">
        <f t="shared" si="165"/>
        <v>0</v>
      </c>
      <c r="L176" s="335">
        <f t="shared" si="165"/>
        <v>0</v>
      </c>
      <c r="M176" s="336">
        <f t="shared" si="165"/>
        <v>0</v>
      </c>
      <c r="N176" s="415">
        <f>SUM(D176:M176)/'DATA - Awards Matrices'!$L$36</f>
        <v>33.702605710719297</v>
      </c>
      <c r="O176" s="415"/>
      <c r="P176" s="334">
        <f t="shared" ref="P176:Y176" si="166">SUM(P173:P175)</f>
        <v>33000</v>
      </c>
      <c r="Q176" s="335">
        <f t="shared" si="166"/>
        <v>1500</v>
      </c>
      <c r="R176" s="335">
        <f t="shared" si="166"/>
        <v>0</v>
      </c>
      <c r="S176" s="335">
        <f t="shared" si="166"/>
        <v>22000</v>
      </c>
      <c r="T176" s="335">
        <f t="shared" si="166"/>
        <v>0</v>
      </c>
      <c r="U176" s="335">
        <f t="shared" si="166"/>
        <v>0</v>
      </c>
      <c r="V176" s="335">
        <f t="shared" si="166"/>
        <v>0</v>
      </c>
      <c r="W176" s="335">
        <f t="shared" si="166"/>
        <v>0</v>
      </c>
      <c r="X176" s="335">
        <f t="shared" si="166"/>
        <v>0</v>
      </c>
      <c r="Y176" s="336">
        <f t="shared" si="166"/>
        <v>0</v>
      </c>
      <c r="Z176" s="415">
        <f>SUM(P176:Y176)/'DATA - Awards Matrices'!$L$36</f>
        <v>26.447183647995004</v>
      </c>
      <c r="AA176" s="415"/>
      <c r="AB176" s="334">
        <f t="shared" ref="AB176:AK176" si="167">SUM(AB173:AB175)</f>
        <v>41000</v>
      </c>
      <c r="AC176" s="335">
        <f t="shared" si="167"/>
        <v>2000</v>
      </c>
      <c r="AD176" s="335">
        <f t="shared" si="167"/>
        <v>0</v>
      </c>
      <c r="AE176" s="335">
        <f t="shared" si="167"/>
        <v>21500</v>
      </c>
      <c r="AF176" s="335">
        <f t="shared" si="167"/>
        <v>0</v>
      </c>
      <c r="AG176" s="335">
        <f t="shared" si="167"/>
        <v>0</v>
      </c>
      <c r="AH176" s="335">
        <f t="shared" si="167"/>
        <v>0</v>
      </c>
      <c r="AI176" s="335">
        <f t="shared" si="167"/>
        <v>0</v>
      </c>
      <c r="AJ176" s="335">
        <f t="shared" si="167"/>
        <v>0</v>
      </c>
      <c r="AK176" s="336">
        <f t="shared" si="167"/>
        <v>0</v>
      </c>
      <c r="AL176" s="415">
        <f>SUM(AB176:AK176)/'DATA - Awards Matrices'!$L$36</f>
        <v>30.191917615852706</v>
      </c>
      <c r="AM176" s="941"/>
      <c r="AN176" s="1020">
        <f t="shared" ref="AN176:AW176" si="168">SUM(AN173:AN175)</f>
        <v>35500</v>
      </c>
      <c r="AO176" s="1021">
        <f t="shared" si="168"/>
        <v>1500</v>
      </c>
      <c r="AP176" s="1021">
        <f t="shared" si="168"/>
        <v>0</v>
      </c>
      <c r="AQ176" s="1021">
        <f t="shared" si="168"/>
        <v>21000</v>
      </c>
      <c r="AR176" s="1021">
        <f t="shared" si="168"/>
        <v>0</v>
      </c>
      <c r="AS176" s="1021">
        <f t="shared" si="168"/>
        <v>0</v>
      </c>
      <c r="AT176" s="1021">
        <f t="shared" si="168"/>
        <v>0</v>
      </c>
      <c r="AU176" s="1021">
        <f t="shared" si="168"/>
        <v>0</v>
      </c>
      <c r="AV176" s="1021">
        <f t="shared" si="168"/>
        <v>0</v>
      </c>
      <c r="AW176" s="1022">
        <f t="shared" si="168"/>
        <v>0</v>
      </c>
      <c r="AX176" s="1063">
        <f>SUM(AN176:AW176)/'DATA - Awards Matrices'!$L$36</f>
        <v>27.149321266968325</v>
      </c>
      <c r="AZ176" s="1045">
        <f t="shared" ref="AZ176:BI176" si="169">SUM(AZ173:AZ175)</f>
        <v>13000</v>
      </c>
      <c r="BA176" s="1046">
        <f t="shared" si="169"/>
        <v>500</v>
      </c>
      <c r="BB176" s="1046">
        <f t="shared" si="169"/>
        <v>0</v>
      </c>
      <c r="BC176" s="1046">
        <f t="shared" si="169"/>
        <v>16000</v>
      </c>
      <c r="BD176" s="1046">
        <f t="shared" si="169"/>
        <v>0</v>
      </c>
      <c r="BE176" s="1046">
        <f t="shared" si="169"/>
        <v>0</v>
      </c>
      <c r="BF176" s="1046">
        <f t="shared" si="169"/>
        <v>0</v>
      </c>
      <c r="BG176" s="1046">
        <f t="shared" si="169"/>
        <v>0</v>
      </c>
      <c r="BH176" s="1046">
        <f t="shared" si="169"/>
        <v>0</v>
      </c>
      <c r="BI176" s="1047">
        <f t="shared" si="169"/>
        <v>0</v>
      </c>
      <c r="BJ176" s="1058">
        <f>SUM(AZ176:BI176)/'DATA - Awards Matrices'!$L$36</f>
        <v>13.808706506475268</v>
      </c>
    </row>
    <row r="177" spans="1:62" ht="39.75" customHeight="1" thickBot="1">
      <c r="A177" s="428"/>
      <c r="B177" s="429"/>
      <c r="C177" s="430"/>
      <c r="D177" s="431"/>
      <c r="E177" s="432"/>
      <c r="F177" s="432"/>
      <c r="G177" s="432"/>
      <c r="H177" s="432"/>
      <c r="I177" s="432"/>
      <c r="J177" s="432"/>
      <c r="K177" s="432"/>
      <c r="L177" s="432"/>
      <c r="M177" s="433"/>
      <c r="N177" s="434"/>
      <c r="O177" s="434"/>
      <c r="P177" s="431"/>
      <c r="Q177" s="432"/>
      <c r="R177" s="432"/>
      <c r="S177" s="432"/>
      <c r="T177" s="432"/>
      <c r="U177" s="432"/>
      <c r="V177" s="432"/>
      <c r="W177" s="432"/>
      <c r="X177" s="432"/>
      <c r="Y177" s="433"/>
      <c r="Z177" s="434"/>
      <c r="AA177" s="434"/>
      <c r="AB177" s="431"/>
      <c r="AC177" s="432"/>
      <c r="AD177" s="432"/>
      <c r="AE177" s="432"/>
      <c r="AF177" s="432"/>
      <c r="AG177" s="432"/>
      <c r="AH177" s="432"/>
      <c r="AI177" s="432"/>
      <c r="AJ177" s="432"/>
      <c r="AK177" s="433"/>
      <c r="AL177" s="434"/>
      <c r="AM177" s="1026"/>
      <c r="AN177" s="1023"/>
      <c r="AO177" s="1024"/>
      <c r="AP177" s="1024"/>
      <c r="AQ177" s="1024"/>
      <c r="AR177" s="1024"/>
      <c r="AS177" s="1024"/>
      <c r="AT177" s="1024"/>
      <c r="AU177" s="1024"/>
      <c r="AV177" s="1024"/>
      <c r="AW177" s="1025"/>
      <c r="AX177" s="1064"/>
      <c r="AZ177" s="1049"/>
      <c r="BA177" s="1050"/>
      <c r="BB177" s="1050"/>
      <c r="BC177" s="1050"/>
      <c r="BD177" s="1050"/>
      <c r="BE177" s="1050"/>
      <c r="BF177" s="1050"/>
      <c r="BG177" s="1050"/>
      <c r="BH177" s="1050"/>
      <c r="BI177" s="1051"/>
      <c r="BJ177" s="1059"/>
    </row>
    <row r="178" spans="1:62" ht="15" customHeight="1">
      <c r="A178" s="1487" t="s">
        <v>270</v>
      </c>
      <c r="B178" s="438" t="str">
        <f>'RAW DATA-Awards'!B58</f>
        <v>CNM</v>
      </c>
      <c r="C178" s="424" t="str">
        <f>'RAW DATA-Awards'!C58</f>
        <v>1</v>
      </c>
      <c r="D178" s="407">
        <f>'RAW DATA-STEMH'!D58</f>
        <v>0</v>
      </c>
      <c r="E178" s="408">
        <f>'RAW DATA-STEMH'!E58</f>
        <v>39</v>
      </c>
      <c r="F178" s="408">
        <f>'RAW DATA-STEMH'!F58</f>
        <v>4</v>
      </c>
      <c r="G178" s="408">
        <f>'RAW DATA-STEMH'!G58</f>
        <v>159</v>
      </c>
      <c r="H178" s="408">
        <f>'RAW DATA-STEMH'!H58</f>
        <v>0</v>
      </c>
      <c r="I178" s="408">
        <f>'RAW DATA-STEMH'!I58</f>
        <v>0</v>
      </c>
      <c r="J178" s="408">
        <f>'RAW DATA-STEMH'!J58</f>
        <v>0</v>
      </c>
      <c r="K178" s="408">
        <f>'RAW DATA-STEMH'!K58</f>
        <v>0</v>
      </c>
      <c r="L178" s="408">
        <f>'RAW DATA-STEMH'!L58</f>
        <v>0</v>
      </c>
      <c r="M178" s="409">
        <f>'RAW DATA-STEMH'!M58</f>
        <v>0</v>
      </c>
      <c r="N178" s="408"/>
      <c r="O178" s="408"/>
      <c r="P178" s="407">
        <f>'RAW DATA-STEMH'!N58</f>
        <v>0</v>
      </c>
      <c r="Q178" s="408">
        <f>'RAW DATA-STEMH'!O58</f>
        <v>24</v>
      </c>
      <c r="R178" s="408">
        <f>'RAW DATA-STEMH'!P58</f>
        <v>0</v>
      </c>
      <c r="S178" s="408">
        <f>'RAW DATA-STEMH'!Q58</f>
        <v>156</v>
      </c>
      <c r="T178" s="408">
        <f>'RAW DATA-STEMH'!R58</f>
        <v>0</v>
      </c>
      <c r="U178" s="408">
        <f>'RAW DATA-STEMH'!S58</f>
        <v>0</v>
      </c>
      <c r="V178" s="408">
        <f>'RAW DATA-STEMH'!T58</f>
        <v>0</v>
      </c>
      <c r="W178" s="408">
        <f>'RAW DATA-STEMH'!U58</f>
        <v>0</v>
      </c>
      <c r="X178" s="408">
        <f>'RAW DATA-STEMH'!V58</f>
        <v>0</v>
      </c>
      <c r="Y178" s="409">
        <f>'RAW DATA-STEMH'!W58</f>
        <v>0</v>
      </c>
      <c r="Z178" s="408"/>
      <c r="AA178" s="408"/>
      <c r="AB178" s="407">
        <f>'RAW DATA-STEMH'!X58</f>
        <v>0</v>
      </c>
      <c r="AC178" s="408">
        <f>'RAW DATA-STEMH'!Y58</f>
        <v>44</v>
      </c>
      <c r="AD178" s="408">
        <f>'RAW DATA-STEMH'!Z58</f>
        <v>5</v>
      </c>
      <c r="AE178" s="408">
        <f>'RAW DATA-STEMH'!AA58</f>
        <v>198</v>
      </c>
      <c r="AF178" s="408">
        <f>'RAW DATA-STEMH'!AB58</f>
        <v>0</v>
      </c>
      <c r="AG178" s="408">
        <f>'RAW DATA-STEMH'!AC58</f>
        <v>0</v>
      </c>
      <c r="AH178" s="408">
        <f>'RAW DATA-STEMH'!AD58</f>
        <v>0</v>
      </c>
      <c r="AI178" s="408">
        <f>'RAW DATA-STEMH'!AE58</f>
        <v>0</v>
      </c>
      <c r="AJ178" s="408">
        <f>'RAW DATA-STEMH'!AF58</f>
        <v>0</v>
      </c>
      <c r="AK178" s="409">
        <f>'RAW DATA-STEMH'!AG58</f>
        <v>0</v>
      </c>
      <c r="AL178" s="408"/>
      <c r="AM178" s="944"/>
      <c r="AN178" s="943">
        <f>'RAW DATA-STEMH'!AH58</f>
        <v>0</v>
      </c>
      <c r="AO178" s="944">
        <f>'RAW DATA-STEMH'!AI58</f>
        <v>27</v>
      </c>
      <c r="AP178" s="944">
        <f>'RAW DATA-STEMH'!AJ58</f>
        <v>3</v>
      </c>
      <c r="AQ178" s="944">
        <f>'RAW DATA-STEMH'!AK58</f>
        <v>163</v>
      </c>
      <c r="AR178" s="944">
        <f>'RAW DATA-STEMH'!AL58</f>
        <v>0</v>
      </c>
      <c r="AS178" s="944">
        <f>'RAW DATA-STEMH'!AM58</f>
        <v>0</v>
      </c>
      <c r="AT178" s="944">
        <f>'RAW DATA-STEMH'!AN58</f>
        <v>0</v>
      </c>
      <c r="AU178" s="944">
        <f>'RAW DATA-STEMH'!AO58</f>
        <v>0</v>
      </c>
      <c r="AV178" s="944">
        <f>'RAW DATA-STEMH'!AP58</f>
        <v>0</v>
      </c>
      <c r="AW178" s="945">
        <f>'RAW DATA-STEMH'!AQ58</f>
        <v>0</v>
      </c>
      <c r="AX178" s="1061"/>
      <c r="AZ178" s="1037">
        <f>'RAW DATA-STEMH'!AR58</f>
        <v>0</v>
      </c>
      <c r="BA178" s="1038">
        <f>'RAW DATA-STEMH'!AS58</f>
        <v>42</v>
      </c>
      <c r="BB178" s="1038">
        <f>'RAW DATA-STEMH'!AT58</f>
        <v>26</v>
      </c>
      <c r="BC178" s="1038">
        <f>'RAW DATA-STEMH'!AU58</f>
        <v>173</v>
      </c>
      <c r="BD178" s="1038">
        <f>'RAW DATA-STEMH'!AV58</f>
        <v>0</v>
      </c>
      <c r="BE178" s="1038">
        <f>'RAW DATA-STEMH'!AW58</f>
        <v>0</v>
      </c>
      <c r="BF178" s="1038">
        <f>'RAW DATA-STEMH'!AX58</f>
        <v>0</v>
      </c>
      <c r="BG178" s="1038">
        <f>'RAW DATA-STEMH'!AY58</f>
        <v>0</v>
      </c>
      <c r="BH178" s="1038">
        <f>'RAW DATA-STEMH'!AZ58</f>
        <v>0</v>
      </c>
      <c r="BI178" s="1039">
        <f>'RAW DATA-STEMH'!BA58</f>
        <v>0</v>
      </c>
      <c r="BJ178" s="1056"/>
    </row>
    <row r="179" spans="1:62">
      <c r="A179" s="1488"/>
      <c r="B179" s="439" t="str">
        <f>'RAW DATA-Awards'!B59</f>
        <v>CNM</v>
      </c>
      <c r="C179" s="425" t="str">
        <f>'RAW DATA-Awards'!C59</f>
        <v>2</v>
      </c>
      <c r="D179" s="330">
        <f>'RAW DATA-STEMH'!D59</f>
        <v>1</v>
      </c>
      <c r="E179" s="12">
        <f>'RAW DATA-STEMH'!E59</f>
        <v>43</v>
      </c>
      <c r="F179" s="12">
        <f>'RAW DATA-STEMH'!F59</f>
        <v>0</v>
      </c>
      <c r="G179" s="12">
        <f>'RAW DATA-STEMH'!G59</f>
        <v>79</v>
      </c>
      <c r="H179" s="12">
        <f>'RAW DATA-STEMH'!H59</f>
        <v>0</v>
      </c>
      <c r="I179" s="12">
        <f>'RAW DATA-STEMH'!I59</f>
        <v>0</v>
      </c>
      <c r="J179" s="12">
        <f>'RAW DATA-STEMH'!J59</f>
        <v>0</v>
      </c>
      <c r="K179" s="12">
        <f>'RAW DATA-STEMH'!K59</f>
        <v>0</v>
      </c>
      <c r="L179" s="12">
        <f>'RAW DATA-STEMH'!L59</f>
        <v>0</v>
      </c>
      <c r="M179" s="331">
        <f>'RAW DATA-STEMH'!M59</f>
        <v>0</v>
      </c>
      <c r="N179" s="12"/>
      <c r="O179" s="12"/>
      <c r="P179" s="330">
        <f>'RAW DATA-STEMH'!N59</f>
        <v>4</v>
      </c>
      <c r="Q179" s="12">
        <f>'RAW DATA-STEMH'!O59</f>
        <v>18</v>
      </c>
      <c r="R179" s="12">
        <f>'RAW DATA-STEMH'!P59</f>
        <v>0</v>
      </c>
      <c r="S179" s="12">
        <f>'RAW DATA-STEMH'!Q59</f>
        <v>88</v>
      </c>
      <c r="T179" s="12">
        <f>'RAW DATA-STEMH'!R59</f>
        <v>0</v>
      </c>
      <c r="U179" s="12">
        <f>'RAW DATA-STEMH'!S59</f>
        <v>0</v>
      </c>
      <c r="V179" s="12">
        <f>'RAW DATA-STEMH'!T59</f>
        <v>0</v>
      </c>
      <c r="W179" s="12">
        <f>'RAW DATA-STEMH'!U59</f>
        <v>0</v>
      </c>
      <c r="X179" s="12">
        <f>'RAW DATA-STEMH'!V59</f>
        <v>0</v>
      </c>
      <c r="Y179" s="331">
        <f>'RAW DATA-STEMH'!W59</f>
        <v>0</v>
      </c>
      <c r="Z179" s="12"/>
      <c r="AA179" s="12"/>
      <c r="AB179" s="330">
        <f>'RAW DATA-STEMH'!X59</f>
        <v>8</v>
      </c>
      <c r="AC179" s="12">
        <f>'RAW DATA-STEMH'!Y59</f>
        <v>20</v>
      </c>
      <c r="AD179" s="12">
        <f>'RAW DATA-STEMH'!Z59</f>
        <v>0</v>
      </c>
      <c r="AE179" s="12">
        <f>'RAW DATA-STEMH'!AA59</f>
        <v>64</v>
      </c>
      <c r="AF179" s="12">
        <f>'RAW DATA-STEMH'!AB59</f>
        <v>0</v>
      </c>
      <c r="AG179" s="12">
        <f>'RAW DATA-STEMH'!AC59</f>
        <v>0</v>
      </c>
      <c r="AH179" s="12">
        <f>'RAW DATA-STEMH'!AD59</f>
        <v>0</v>
      </c>
      <c r="AI179" s="12">
        <f>'RAW DATA-STEMH'!AE59</f>
        <v>0</v>
      </c>
      <c r="AJ179" s="12">
        <f>'RAW DATA-STEMH'!AF59</f>
        <v>0</v>
      </c>
      <c r="AK179" s="331">
        <f>'RAW DATA-STEMH'!AG59</f>
        <v>0</v>
      </c>
      <c r="AL179" s="12"/>
      <c r="AM179" s="938"/>
      <c r="AN179" s="937">
        <f>'RAW DATA-STEMH'!AH59</f>
        <v>1</v>
      </c>
      <c r="AO179" s="938">
        <f>'RAW DATA-STEMH'!AI59</f>
        <v>26</v>
      </c>
      <c r="AP179" s="938">
        <f>'RAW DATA-STEMH'!AJ59</f>
        <v>0</v>
      </c>
      <c r="AQ179" s="938">
        <f>'RAW DATA-STEMH'!AK59</f>
        <v>78</v>
      </c>
      <c r="AR179" s="938">
        <f>'RAW DATA-STEMH'!AL59</f>
        <v>0</v>
      </c>
      <c r="AS179" s="938">
        <f>'RAW DATA-STEMH'!AM59</f>
        <v>0</v>
      </c>
      <c r="AT179" s="938">
        <f>'RAW DATA-STEMH'!AN59</f>
        <v>0</v>
      </c>
      <c r="AU179" s="938">
        <f>'RAW DATA-STEMH'!AO59</f>
        <v>0</v>
      </c>
      <c r="AV179" s="938">
        <f>'RAW DATA-STEMH'!AP59</f>
        <v>0</v>
      </c>
      <c r="AW179" s="939">
        <f>'RAW DATA-STEMH'!AQ59</f>
        <v>0</v>
      </c>
      <c r="AX179" s="1062"/>
      <c r="AZ179" s="1040">
        <f>'RAW DATA-STEMH'!AR59</f>
        <v>0</v>
      </c>
      <c r="BA179" s="816">
        <f>'RAW DATA-STEMH'!AS59</f>
        <v>16</v>
      </c>
      <c r="BB179" s="816">
        <f>'RAW DATA-STEMH'!AT59</f>
        <v>0</v>
      </c>
      <c r="BC179" s="816">
        <f>'RAW DATA-STEMH'!AU59</f>
        <v>69</v>
      </c>
      <c r="BD179" s="816">
        <f>'RAW DATA-STEMH'!AV59</f>
        <v>0</v>
      </c>
      <c r="BE179" s="816">
        <f>'RAW DATA-STEMH'!AW59</f>
        <v>0</v>
      </c>
      <c r="BF179" s="816">
        <f>'RAW DATA-STEMH'!AX59</f>
        <v>0</v>
      </c>
      <c r="BG179" s="816">
        <f>'RAW DATA-STEMH'!AY59</f>
        <v>0</v>
      </c>
      <c r="BH179" s="816">
        <f>'RAW DATA-STEMH'!AZ59</f>
        <v>0</v>
      </c>
      <c r="BI179" s="1041">
        <f>'RAW DATA-STEMH'!BA59</f>
        <v>0</v>
      </c>
      <c r="BJ179" s="1057"/>
    </row>
    <row r="180" spans="1:62" ht="16" thickBot="1">
      <c r="A180" s="1489"/>
      <c r="B180" s="440" t="str">
        <f>'RAW DATA-Awards'!B60</f>
        <v>CNM</v>
      </c>
      <c r="C180" s="426" t="str">
        <f>'RAW DATA-Awards'!C60</f>
        <v>3</v>
      </c>
      <c r="D180" s="330">
        <f>'RAW DATA-STEMH'!D60</f>
        <v>796</v>
      </c>
      <c r="E180" s="12">
        <f>'RAW DATA-STEMH'!E60</f>
        <v>259</v>
      </c>
      <c r="F180" s="12">
        <f>'RAW DATA-STEMH'!F60</f>
        <v>37</v>
      </c>
      <c r="G180" s="12">
        <f>'RAW DATA-STEMH'!G60</f>
        <v>563</v>
      </c>
      <c r="H180" s="12">
        <f>'RAW DATA-STEMH'!H60</f>
        <v>0</v>
      </c>
      <c r="I180" s="12">
        <f>'RAW DATA-STEMH'!I60</f>
        <v>0</v>
      </c>
      <c r="J180" s="12">
        <f>'RAW DATA-STEMH'!J60</f>
        <v>0</v>
      </c>
      <c r="K180" s="12">
        <f>'RAW DATA-STEMH'!K60</f>
        <v>0</v>
      </c>
      <c r="L180" s="12">
        <f>'RAW DATA-STEMH'!L60</f>
        <v>0</v>
      </c>
      <c r="M180" s="331">
        <f>'RAW DATA-STEMH'!M60</f>
        <v>0</v>
      </c>
      <c r="N180" s="12"/>
      <c r="O180" s="12"/>
      <c r="P180" s="330">
        <f>'RAW DATA-STEMH'!N60</f>
        <v>479</v>
      </c>
      <c r="Q180" s="12">
        <f>'RAW DATA-STEMH'!O60</f>
        <v>259</v>
      </c>
      <c r="R180" s="12">
        <f>'RAW DATA-STEMH'!P60</f>
        <v>26</v>
      </c>
      <c r="S180" s="12">
        <f>'RAW DATA-STEMH'!Q60</f>
        <v>489</v>
      </c>
      <c r="T180" s="12">
        <f>'RAW DATA-STEMH'!R60</f>
        <v>0</v>
      </c>
      <c r="U180" s="12">
        <f>'RAW DATA-STEMH'!S60</f>
        <v>0</v>
      </c>
      <c r="V180" s="12">
        <f>'RAW DATA-STEMH'!T60</f>
        <v>0</v>
      </c>
      <c r="W180" s="12">
        <f>'RAW DATA-STEMH'!U60</f>
        <v>0</v>
      </c>
      <c r="X180" s="12">
        <f>'RAW DATA-STEMH'!V60</f>
        <v>0</v>
      </c>
      <c r="Y180" s="331">
        <f>'RAW DATA-STEMH'!W60</f>
        <v>0</v>
      </c>
      <c r="Z180" s="12"/>
      <c r="AA180" s="12"/>
      <c r="AB180" s="330">
        <f>'RAW DATA-STEMH'!X60</f>
        <v>478</v>
      </c>
      <c r="AC180" s="12">
        <f>'RAW DATA-STEMH'!Y60</f>
        <v>194</v>
      </c>
      <c r="AD180" s="12">
        <f>'RAW DATA-STEMH'!Z60</f>
        <v>34</v>
      </c>
      <c r="AE180" s="12">
        <f>'RAW DATA-STEMH'!AA60</f>
        <v>847</v>
      </c>
      <c r="AF180" s="12">
        <f>'RAW DATA-STEMH'!AB60</f>
        <v>0</v>
      </c>
      <c r="AG180" s="12">
        <f>'RAW DATA-STEMH'!AC60</f>
        <v>0</v>
      </c>
      <c r="AH180" s="12">
        <f>'RAW DATA-STEMH'!AD60</f>
        <v>0</v>
      </c>
      <c r="AI180" s="12">
        <f>'RAW DATA-STEMH'!AE60</f>
        <v>0</v>
      </c>
      <c r="AJ180" s="12">
        <f>'RAW DATA-STEMH'!AF60</f>
        <v>0</v>
      </c>
      <c r="AK180" s="331">
        <f>'RAW DATA-STEMH'!AG60</f>
        <v>0</v>
      </c>
      <c r="AL180" s="12"/>
      <c r="AM180" s="938"/>
      <c r="AN180" s="937">
        <f>'RAW DATA-STEMH'!AH60</f>
        <v>411</v>
      </c>
      <c r="AO180" s="938">
        <f>'RAW DATA-STEMH'!AI60</f>
        <v>172</v>
      </c>
      <c r="AP180" s="938">
        <f>'RAW DATA-STEMH'!AJ60</f>
        <v>27</v>
      </c>
      <c r="AQ180" s="938">
        <f>'RAW DATA-STEMH'!AK60</f>
        <v>971</v>
      </c>
      <c r="AR180" s="938">
        <f>'RAW DATA-STEMH'!AL60</f>
        <v>0</v>
      </c>
      <c r="AS180" s="938">
        <f>'RAW DATA-STEMH'!AM60</f>
        <v>0</v>
      </c>
      <c r="AT180" s="938">
        <f>'RAW DATA-STEMH'!AN60</f>
        <v>0</v>
      </c>
      <c r="AU180" s="938">
        <f>'RAW DATA-STEMH'!AO60</f>
        <v>0</v>
      </c>
      <c r="AV180" s="938">
        <f>'RAW DATA-STEMH'!AP60</f>
        <v>0</v>
      </c>
      <c r="AW180" s="939">
        <f>'RAW DATA-STEMH'!AQ60</f>
        <v>0</v>
      </c>
      <c r="AX180" s="1062"/>
      <c r="AZ180" s="1040">
        <f>'RAW DATA-STEMH'!AR60</f>
        <v>396</v>
      </c>
      <c r="BA180" s="816">
        <f>'RAW DATA-STEMH'!AS60</f>
        <v>150</v>
      </c>
      <c r="BB180" s="816">
        <f>'RAW DATA-STEMH'!AT60</f>
        <v>23</v>
      </c>
      <c r="BC180" s="816">
        <f>'RAW DATA-STEMH'!AU60</f>
        <v>702</v>
      </c>
      <c r="BD180" s="816">
        <f>'RAW DATA-STEMH'!AV60</f>
        <v>0</v>
      </c>
      <c r="BE180" s="816">
        <f>'RAW DATA-STEMH'!AW60</f>
        <v>0</v>
      </c>
      <c r="BF180" s="816">
        <f>'RAW DATA-STEMH'!AX60</f>
        <v>0</v>
      </c>
      <c r="BG180" s="816">
        <f>'RAW DATA-STEMH'!AY60</f>
        <v>0</v>
      </c>
      <c r="BH180" s="816">
        <f>'RAW DATA-STEMH'!AZ60</f>
        <v>0</v>
      </c>
      <c r="BI180" s="1041">
        <f>'RAW DATA-STEMH'!BA60</f>
        <v>0</v>
      </c>
      <c r="BJ180" s="1057"/>
    </row>
    <row r="181" spans="1:62">
      <c r="A181" s="412"/>
      <c r="B181" s="410"/>
      <c r="C181" s="411"/>
      <c r="D181" s="332">
        <f t="shared" ref="D181:M181" si="170">SUM(D178:D180)</f>
        <v>797</v>
      </c>
      <c r="E181" s="11">
        <f t="shared" si="170"/>
        <v>341</v>
      </c>
      <c r="F181" s="11">
        <f t="shared" si="170"/>
        <v>41</v>
      </c>
      <c r="G181" s="11">
        <f t="shared" si="170"/>
        <v>801</v>
      </c>
      <c r="H181" s="11">
        <f t="shared" si="170"/>
        <v>0</v>
      </c>
      <c r="I181" s="11">
        <f t="shared" si="170"/>
        <v>0</v>
      </c>
      <c r="J181" s="11">
        <f t="shared" si="170"/>
        <v>0</v>
      </c>
      <c r="K181" s="11">
        <f t="shared" si="170"/>
        <v>0</v>
      </c>
      <c r="L181" s="11">
        <f t="shared" si="170"/>
        <v>0</v>
      </c>
      <c r="M181" s="333">
        <f t="shared" si="170"/>
        <v>0</v>
      </c>
      <c r="N181" s="12"/>
      <c r="O181" s="12"/>
      <c r="P181" s="332">
        <f t="shared" ref="P181:Y181" si="171">SUM(P178:P180)</f>
        <v>483</v>
      </c>
      <c r="Q181" s="11">
        <f t="shared" si="171"/>
        <v>301</v>
      </c>
      <c r="R181" s="11">
        <f t="shared" si="171"/>
        <v>26</v>
      </c>
      <c r="S181" s="11">
        <f t="shared" si="171"/>
        <v>733</v>
      </c>
      <c r="T181" s="11">
        <f t="shared" si="171"/>
        <v>0</v>
      </c>
      <c r="U181" s="11">
        <f t="shared" si="171"/>
        <v>0</v>
      </c>
      <c r="V181" s="11">
        <f t="shared" si="171"/>
        <v>0</v>
      </c>
      <c r="W181" s="11">
        <f t="shared" si="171"/>
        <v>0</v>
      </c>
      <c r="X181" s="11">
        <f t="shared" si="171"/>
        <v>0</v>
      </c>
      <c r="Y181" s="333">
        <f t="shared" si="171"/>
        <v>0</v>
      </c>
      <c r="Z181" s="12"/>
      <c r="AA181" s="12"/>
      <c r="AB181" s="332">
        <f t="shared" ref="AB181:AK181" si="172">SUM(AB178:AB180)</f>
        <v>486</v>
      </c>
      <c r="AC181" s="11">
        <f t="shared" si="172"/>
        <v>258</v>
      </c>
      <c r="AD181" s="11">
        <f t="shared" si="172"/>
        <v>39</v>
      </c>
      <c r="AE181" s="11">
        <f t="shared" si="172"/>
        <v>1109</v>
      </c>
      <c r="AF181" s="11">
        <f t="shared" si="172"/>
        <v>0</v>
      </c>
      <c r="AG181" s="11">
        <f t="shared" si="172"/>
        <v>0</v>
      </c>
      <c r="AH181" s="11">
        <f t="shared" si="172"/>
        <v>0</v>
      </c>
      <c r="AI181" s="11">
        <f t="shared" si="172"/>
        <v>0</v>
      </c>
      <c r="AJ181" s="11">
        <f t="shared" si="172"/>
        <v>0</v>
      </c>
      <c r="AK181" s="333">
        <f t="shared" si="172"/>
        <v>0</v>
      </c>
      <c r="AL181" s="12"/>
      <c r="AM181" s="938"/>
      <c r="AN181" s="1017">
        <f t="shared" ref="AN181:AW181" si="173">SUM(AN178:AN180)</f>
        <v>412</v>
      </c>
      <c r="AO181" s="1018">
        <f t="shared" si="173"/>
        <v>225</v>
      </c>
      <c r="AP181" s="1018">
        <f t="shared" si="173"/>
        <v>30</v>
      </c>
      <c r="AQ181" s="1018">
        <f t="shared" si="173"/>
        <v>1212</v>
      </c>
      <c r="AR181" s="1018">
        <f t="shared" si="173"/>
        <v>0</v>
      </c>
      <c r="AS181" s="1018">
        <f t="shared" si="173"/>
        <v>0</v>
      </c>
      <c r="AT181" s="1018">
        <f t="shared" si="173"/>
        <v>0</v>
      </c>
      <c r="AU181" s="1018">
        <f t="shared" si="173"/>
        <v>0</v>
      </c>
      <c r="AV181" s="1018">
        <f t="shared" si="173"/>
        <v>0</v>
      </c>
      <c r="AW181" s="1019">
        <f t="shared" si="173"/>
        <v>0</v>
      </c>
      <c r="AX181" s="1062"/>
      <c r="AZ181" s="1042">
        <f t="shared" ref="AZ181:BI181" si="174">SUM(AZ178:AZ180)</f>
        <v>396</v>
      </c>
      <c r="BA181" s="1043">
        <f t="shared" si="174"/>
        <v>208</v>
      </c>
      <c r="BB181" s="1043">
        <f t="shared" si="174"/>
        <v>49</v>
      </c>
      <c r="BC181" s="1043">
        <f t="shared" si="174"/>
        <v>944</v>
      </c>
      <c r="BD181" s="1043">
        <f t="shared" si="174"/>
        <v>0</v>
      </c>
      <c r="BE181" s="1043">
        <f t="shared" si="174"/>
        <v>0</v>
      </c>
      <c r="BF181" s="1043">
        <f t="shared" si="174"/>
        <v>0</v>
      </c>
      <c r="BG181" s="1043">
        <f t="shared" si="174"/>
        <v>0</v>
      </c>
      <c r="BH181" s="1043">
        <f t="shared" si="174"/>
        <v>0</v>
      </c>
      <c r="BI181" s="1044">
        <f t="shared" si="174"/>
        <v>0</v>
      </c>
      <c r="BJ181" s="1057"/>
    </row>
    <row r="182" spans="1:62" ht="16" thickBot="1">
      <c r="A182" s="412"/>
      <c r="B182" s="410"/>
      <c r="C182" s="411"/>
      <c r="D182" s="330"/>
      <c r="E182" s="12"/>
      <c r="F182" s="12"/>
      <c r="G182" s="12"/>
      <c r="H182" s="12"/>
      <c r="I182" s="12"/>
      <c r="J182" s="12"/>
      <c r="K182" s="12"/>
      <c r="L182" s="12"/>
      <c r="M182" s="331"/>
      <c r="N182" s="12"/>
      <c r="O182" s="12"/>
      <c r="P182" s="330"/>
      <c r="Q182" s="12"/>
      <c r="R182" s="12"/>
      <c r="S182" s="12"/>
      <c r="T182" s="12"/>
      <c r="U182" s="12"/>
      <c r="V182" s="12"/>
      <c r="W182" s="12"/>
      <c r="X182" s="12"/>
      <c r="Y182" s="331"/>
      <c r="Z182" s="12"/>
      <c r="AA182" s="12"/>
      <c r="AB182" s="330"/>
      <c r="AC182" s="12"/>
      <c r="AD182" s="12"/>
      <c r="AE182" s="12"/>
      <c r="AF182" s="12"/>
      <c r="AG182" s="12"/>
      <c r="AH182" s="12"/>
      <c r="AI182" s="12"/>
      <c r="AJ182" s="12"/>
      <c r="AK182" s="331"/>
      <c r="AL182" s="12"/>
      <c r="AM182" s="938"/>
      <c r="AN182" s="937"/>
      <c r="AO182" s="938"/>
      <c r="AP182" s="938"/>
      <c r="AQ182" s="938"/>
      <c r="AR182" s="938"/>
      <c r="AS182" s="938"/>
      <c r="AT182" s="938"/>
      <c r="AU182" s="938"/>
      <c r="AV182" s="938"/>
      <c r="AW182" s="939"/>
      <c r="AX182" s="1062"/>
      <c r="AZ182" s="1040"/>
      <c r="BA182" s="816"/>
      <c r="BB182" s="816"/>
      <c r="BC182" s="816"/>
      <c r="BD182" s="816"/>
      <c r="BE182" s="816"/>
      <c r="BF182" s="816"/>
      <c r="BG182" s="816"/>
      <c r="BH182" s="816"/>
      <c r="BI182" s="1041"/>
      <c r="BJ182" s="1057"/>
    </row>
    <row r="183" spans="1:62" ht="15" customHeight="1">
      <c r="A183" s="1487" t="s">
        <v>271</v>
      </c>
      <c r="B183" s="438" t="s">
        <v>69</v>
      </c>
      <c r="C183" s="424" t="s">
        <v>92</v>
      </c>
      <c r="D183" s="330">
        <f>D178*'DATA - Awards Matrices'!$B$34</f>
        <v>0</v>
      </c>
      <c r="E183" s="12">
        <f>E178*'DATA - Awards Matrices'!$C$34</f>
        <v>19500</v>
      </c>
      <c r="F183" s="12">
        <f>F178*'DATA - Awards Matrices'!$D$34</f>
        <v>2000</v>
      </c>
      <c r="G183" s="12">
        <f>G178*'DATA - Awards Matrices'!$E$34</f>
        <v>79500</v>
      </c>
      <c r="H183" s="12">
        <f>H178*'DATA - Awards Matrices'!$F$34</f>
        <v>0</v>
      </c>
      <c r="I183" s="12">
        <f>I178*'DATA - Awards Matrices'!$G$34</f>
        <v>0</v>
      </c>
      <c r="J183" s="12">
        <f>J178*'DATA - Awards Matrices'!$H$34</f>
        <v>0</v>
      </c>
      <c r="K183" s="12">
        <f>K178*'DATA - Awards Matrices'!$I$34</f>
        <v>0</v>
      </c>
      <c r="L183" s="12">
        <f>L178*'DATA - Awards Matrices'!$J$34</f>
        <v>0</v>
      </c>
      <c r="M183" s="331">
        <f>M178*'DATA - Awards Matrices'!$K$34</f>
        <v>0</v>
      </c>
      <c r="N183" s="12"/>
      <c r="O183" s="12"/>
      <c r="P183" s="330">
        <f>P178*'DATA - Awards Matrices'!$B$34</f>
        <v>0</v>
      </c>
      <c r="Q183" s="12">
        <f>Q178*'DATA - Awards Matrices'!$C$34</f>
        <v>12000</v>
      </c>
      <c r="R183" s="12">
        <f>R178*'DATA - Awards Matrices'!$D$34</f>
        <v>0</v>
      </c>
      <c r="S183" s="12">
        <f>S178*'DATA - Awards Matrices'!$E$34</f>
        <v>78000</v>
      </c>
      <c r="T183" s="12">
        <f>T178*'DATA - Awards Matrices'!$F$34</f>
        <v>0</v>
      </c>
      <c r="U183" s="12">
        <f>U178*'DATA - Awards Matrices'!$G$34</f>
        <v>0</v>
      </c>
      <c r="V183" s="12">
        <f>V178*'DATA - Awards Matrices'!$H$34</f>
        <v>0</v>
      </c>
      <c r="W183" s="12">
        <f>W178*'DATA - Awards Matrices'!$I$34</f>
        <v>0</v>
      </c>
      <c r="X183" s="12">
        <f>X178*'DATA - Awards Matrices'!$J$34</f>
        <v>0</v>
      </c>
      <c r="Y183" s="331">
        <f>Y178*'DATA - Awards Matrices'!$K$34</f>
        <v>0</v>
      </c>
      <c r="Z183" s="12"/>
      <c r="AA183" s="12"/>
      <c r="AB183" s="330">
        <f>AB178*'DATA - Awards Matrices'!$B$34</f>
        <v>0</v>
      </c>
      <c r="AC183" s="12">
        <f>AC178*'DATA - Awards Matrices'!$C$34</f>
        <v>22000</v>
      </c>
      <c r="AD183" s="12">
        <f>AD178*'DATA - Awards Matrices'!$D$34</f>
        <v>2500</v>
      </c>
      <c r="AE183" s="12">
        <f>AE178*'DATA - Awards Matrices'!$E$34</f>
        <v>99000</v>
      </c>
      <c r="AF183" s="12">
        <f>AF178*'DATA - Awards Matrices'!$F$34</f>
        <v>0</v>
      </c>
      <c r="AG183" s="12">
        <f>AG178*'DATA - Awards Matrices'!$G$34</f>
        <v>0</v>
      </c>
      <c r="AH183" s="12">
        <f>AH178*'DATA - Awards Matrices'!$H$34</f>
        <v>0</v>
      </c>
      <c r="AI183" s="12">
        <f>AI178*'DATA - Awards Matrices'!$I$34</f>
        <v>0</v>
      </c>
      <c r="AJ183" s="12">
        <f>AJ178*'DATA - Awards Matrices'!$J$34</f>
        <v>0</v>
      </c>
      <c r="AK183" s="331">
        <f>AK178*'DATA - Awards Matrices'!$K$34</f>
        <v>0</v>
      </c>
      <c r="AL183" s="12"/>
      <c r="AM183" s="938"/>
      <c r="AN183" s="937">
        <f>AN178*'DATA - Awards Matrices'!$B$34</f>
        <v>0</v>
      </c>
      <c r="AO183" s="938">
        <f>AO178*'DATA - Awards Matrices'!$C$34</f>
        <v>13500</v>
      </c>
      <c r="AP183" s="938">
        <f>AP178*'DATA - Awards Matrices'!$D$34</f>
        <v>1500</v>
      </c>
      <c r="AQ183" s="938">
        <f>AQ178*'DATA - Awards Matrices'!$E$34</f>
        <v>81500</v>
      </c>
      <c r="AR183" s="938">
        <f>AR178*'DATA - Awards Matrices'!$F$34</f>
        <v>0</v>
      </c>
      <c r="AS183" s="938">
        <f>AS178*'DATA - Awards Matrices'!$G$34</f>
        <v>0</v>
      </c>
      <c r="AT183" s="938">
        <f>AT178*'DATA - Awards Matrices'!$H$34</f>
        <v>0</v>
      </c>
      <c r="AU183" s="938">
        <f>AU178*'DATA - Awards Matrices'!$I$34</f>
        <v>0</v>
      </c>
      <c r="AV183" s="938">
        <f>AV178*'DATA - Awards Matrices'!$J$34</f>
        <v>0</v>
      </c>
      <c r="AW183" s="939">
        <f>AW178*'DATA - Awards Matrices'!$K$34</f>
        <v>0</v>
      </c>
      <c r="AX183" s="1062"/>
      <c r="AZ183" s="1040">
        <f>AZ178*'DATA - Awards Matrices'!$B$34</f>
        <v>0</v>
      </c>
      <c r="BA183" s="816">
        <f>BA178*'DATA - Awards Matrices'!$C$34</f>
        <v>21000</v>
      </c>
      <c r="BB183" s="816">
        <f>BB178*'DATA - Awards Matrices'!$D$34</f>
        <v>13000</v>
      </c>
      <c r="BC183" s="816">
        <f>BC178*'DATA - Awards Matrices'!$E$34</f>
        <v>86500</v>
      </c>
      <c r="BD183" s="816">
        <f>BD178*'DATA - Awards Matrices'!$F$34</f>
        <v>0</v>
      </c>
      <c r="BE183" s="816">
        <f>BE178*'DATA - Awards Matrices'!$G$34</f>
        <v>0</v>
      </c>
      <c r="BF183" s="816">
        <f>BF178*'DATA - Awards Matrices'!$H$34</f>
        <v>0</v>
      </c>
      <c r="BG183" s="816">
        <f>BG178*'DATA - Awards Matrices'!$I$34</f>
        <v>0</v>
      </c>
      <c r="BH183" s="816">
        <f>BH178*'DATA - Awards Matrices'!$J$34</f>
        <v>0</v>
      </c>
      <c r="BI183" s="1041">
        <f>BI178*'DATA - Awards Matrices'!$K$34</f>
        <v>0</v>
      </c>
      <c r="BJ183" s="1057"/>
    </row>
    <row r="184" spans="1:62">
      <c r="A184" s="1488"/>
      <c r="B184" s="439" t="s">
        <v>69</v>
      </c>
      <c r="C184" s="425" t="s">
        <v>91</v>
      </c>
      <c r="D184" s="330">
        <f>D179*'DATA - Awards Matrices'!$B$35</f>
        <v>500</v>
      </c>
      <c r="E184" s="12">
        <f>E179*'DATA - Awards Matrices'!$C$35</f>
        <v>21500</v>
      </c>
      <c r="F184" s="12">
        <f>F179*'DATA - Awards Matrices'!$D$35</f>
        <v>0</v>
      </c>
      <c r="G184" s="12">
        <f>G179*'DATA - Awards Matrices'!$E$35</f>
        <v>39500</v>
      </c>
      <c r="H184" s="12">
        <f>H179*'DATA - Awards Matrices'!$F$35</f>
        <v>0</v>
      </c>
      <c r="I184" s="12">
        <f>I179*'DATA - Awards Matrices'!$G$35</f>
        <v>0</v>
      </c>
      <c r="J184" s="12">
        <f>J179*'DATA - Awards Matrices'!$H$35</f>
        <v>0</v>
      </c>
      <c r="K184" s="12">
        <f>K179*'DATA - Awards Matrices'!$I$35</f>
        <v>0</v>
      </c>
      <c r="L184" s="12">
        <f>L179*'DATA - Awards Matrices'!$J$35</f>
        <v>0</v>
      </c>
      <c r="M184" s="331">
        <f>M179*'DATA - Awards Matrices'!$K$35</f>
        <v>0</v>
      </c>
      <c r="N184" s="12"/>
      <c r="O184" s="12"/>
      <c r="P184" s="330">
        <f>P179*'DATA - Awards Matrices'!$B$35</f>
        <v>2000</v>
      </c>
      <c r="Q184" s="12">
        <f>Q179*'DATA - Awards Matrices'!$C$35</f>
        <v>9000</v>
      </c>
      <c r="R184" s="12">
        <f>R179*'DATA - Awards Matrices'!$D$35</f>
        <v>0</v>
      </c>
      <c r="S184" s="12">
        <f>S179*'DATA - Awards Matrices'!$E$35</f>
        <v>44000</v>
      </c>
      <c r="T184" s="12">
        <f>T179*'DATA - Awards Matrices'!$F$35</f>
        <v>0</v>
      </c>
      <c r="U184" s="12">
        <f>U179*'DATA - Awards Matrices'!$G$35</f>
        <v>0</v>
      </c>
      <c r="V184" s="12">
        <f>V179*'DATA - Awards Matrices'!$H$35</f>
        <v>0</v>
      </c>
      <c r="W184" s="12">
        <f>W179*'DATA - Awards Matrices'!$I$35</f>
        <v>0</v>
      </c>
      <c r="X184" s="12">
        <f>X179*'DATA - Awards Matrices'!$J$35</f>
        <v>0</v>
      </c>
      <c r="Y184" s="331">
        <f>Y179*'DATA - Awards Matrices'!$K$35</f>
        <v>0</v>
      </c>
      <c r="Z184" s="12"/>
      <c r="AA184" s="12"/>
      <c r="AB184" s="330">
        <f>AB179*'DATA - Awards Matrices'!$B$35</f>
        <v>4000</v>
      </c>
      <c r="AC184" s="12">
        <f>AC179*'DATA - Awards Matrices'!$C$35</f>
        <v>10000</v>
      </c>
      <c r="AD184" s="12">
        <f>AD179*'DATA - Awards Matrices'!$D$35</f>
        <v>0</v>
      </c>
      <c r="AE184" s="12">
        <f>AE179*'DATA - Awards Matrices'!$E$35</f>
        <v>32000</v>
      </c>
      <c r="AF184" s="12">
        <f>AF179*'DATA - Awards Matrices'!$F$35</f>
        <v>0</v>
      </c>
      <c r="AG184" s="12">
        <f>AG179*'DATA - Awards Matrices'!$G$35</f>
        <v>0</v>
      </c>
      <c r="AH184" s="12">
        <f>AH179*'DATA - Awards Matrices'!$H$35</f>
        <v>0</v>
      </c>
      <c r="AI184" s="12">
        <f>AI179*'DATA - Awards Matrices'!$I$35</f>
        <v>0</v>
      </c>
      <c r="AJ184" s="12">
        <f>AJ179*'DATA - Awards Matrices'!$J$35</f>
        <v>0</v>
      </c>
      <c r="AK184" s="331">
        <f>AK179*'DATA - Awards Matrices'!$K$35</f>
        <v>0</v>
      </c>
      <c r="AL184" s="12"/>
      <c r="AM184" s="938"/>
      <c r="AN184" s="937">
        <f>AN179*'DATA - Awards Matrices'!$B$35</f>
        <v>500</v>
      </c>
      <c r="AO184" s="938">
        <f>AO179*'DATA - Awards Matrices'!$C$35</f>
        <v>13000</v>
      </c>
      <c r="AP184" s="938">
        <f>AP179*'DATA - Awards Matrices'!$D$35</f>
        <v>0</v>
      </c>
      <c r="AQ184" s="938">
        <f>AQ179*'DATA - Awards Matrices'!$E$35</f>
        <v>39000</v>
      </c>
      <c r="AR184" s="938">
        <f>AR179*'DATA - Awards Matrices'!$F$35</f>
        <v>0</v>
      </c>
      <c r="AS184" s="938">
        <f>AS179*'DATA - Awards Matrices'!$G$35</f>
        <v>0</v>
      </c>
      <c r="AT184" s="938">
        <f>AT179*'DATA - Awards Matrices'!$H$35</f>
        <v>0</v>
      </c>
      <c r="AU184" s="938">
        <f>AU179*'DATA - Awards Matrices'!$I$35</f>
        <v>0</v>
      </c>
      <c r="AV184" s="938">
        <f>AV179*'DATA - Awards Matrices'!$J$35</f>
        <v>0</v>
      </c>
      <c r="AW184" s="939">
        <f>AW179*'DATA - Awards Matrices'!$K$35</f>
        <v>0</v>
      </c>
      <c r="AX184" s="1062"/>
      <c r="AZ184" s="1040">
        <f>AZ179*'DATA - Awards Matrices'!$B$35</f>
        <v>0</v>
      </c>
      <c r="BA184" s="816">
        <f>BA179*'DATA - Awards Matrices'!$C$35</f>
        <v>8000</v>
      </c>
      <c r="BB184" s="816">
        <f>BB179*'DATA - Awards Matrices'!$D$35</f>
        <v>0</v>
      </c>
      <c r="BC184" s="816">
        <f>BC179*'DATA - Awards Matrices'!$E$35</f>
        <v>34500</v>
      </c>
      <c r="BD184" s="816">
        <f>BD179*'DATA - Awards Matrices'!$F$35</f>
        <v>0</v>
      </c>
      <c r="BE184" s="816">
        <f>BE179*'DATA - Awards Matrices'!$G$35</f>
        <v>0</v>
      </c>
      <c r="BF184" s="816">
        <f>BF179*'DATA - Awards Matrices'!$H$35</f>
        <v>0</v>
      </c>
      <c r="BG184" s="816">
        <f>BG179*'DATA - Awards Matrices'!$I$35</f>
        <v>0</v>
      </c>
      <c r="BH184" s="816">
        <f>BH179*'DATA - Awards Matrices'!$J$35</f>
        <v>0</v>
      </c>
      <c r="BI184" s="1041">
        <f>BI179*'DATA - Awards Matrices'!$K$35</f>
        <v>0</v>
      </c>
      <c r="BJ184" s="1057"/>
    </row>
    <row r="185" spans="1:62" ht="16" thickBot="1">
      <c r="A185" s="1489"/>
      <c r="B185" s="440" t="s">
        <v>69</v>
      </c>
      <c r="C185" s="426" t="s">
        <v>90</v>
      </c>
      <c r="D185" s="330">
        <f>D180*'DATA - Awards Matrices'!$B$36</f>
        <v>398000</v>
      </c>
      <c r="E185" s="12">
        <f>E180*'DATA - Awards Matrices'!$C$36</f>
        <v>129500</v>
      </c>
      <c r="F185" s="12">
        <f>F180*'DATA - Awards Matrices'!$D$36</f>
        <v>18500</v>
      </c>
      <c r="G185" s="12">
        <f>G180*'DATA - Awards Matrices'!$E$36</f>
        <v>281500</v>
      </c>
      <c r="H185" s="12">
        <f>H180*'DATA - Awards Matrices'!$F$36</f>
        <v>0</v>
      </c>
      <c r="I185" s="12">
        <f>I180*'DATA - Awards Matrices'!$G$36</f>
        <v>0</v>
      </c>
      <c r="J185" s="12">
        <f>J180*'DATA - Awards Matrices'!$H$36</f>
        <v>0</v>
      </c>
      <c r="K185" s="12">
        <f>K180*'DATA - Awards Matrices'!$I$36</f>
        <v>0</v>
      </c>
      <c r="L185" s="12">
        <f>L180*'DATA - Awards Matrices'!$J$36</f>
        <v>0</v>
      </c>
      <c r="M185" s="331">
        <f>M180*'DATA - Awards Matrices'!$K$36</f>
        <v>0</v>
      </c>
      <c r="N185" s="12"/>
      <c r="O185" s="12"/>
      <c r="P185" s="330">
        <f>P180*'DATA - Awards Matrices'!$B$36</f>
        <v>239500</v>
      </c>
      <c r="Q185" s="12">
        <f>Q180*'DATA - Awards Matrices'!$C$36</f>
        <v>129500</v>
      </c>
      <c r="R185" s="12">
        <f>R180*'DATA - Awards Matrices'!$D$36</f>
        <v>13000</v>
      </c>
      <c r="S185" s="12">
        <f>S180*'DATA - Awards Matrices'!$E$36</f>
        <v>244500</v>
      </c>
      <c r="T185" s="12">
        <f>T180*'DATA - Awards Matrices'!$F$36</f>
        <v>0</v>
      </c>
      <c r="U185" s="12">
        <f>U180*'DATA - Awards Matrices'!$G$36</f>
        <v>0</v>
      </c>
      <c r="V185" s="12">
        <f>V180*'DATA - Awards Matrices'!$H$36</f>
        <v>0</v>
      </c>
      <c r="W185" s="12">
        <f>W180*'DATA - Awards Matrices'!$I$36</f>
        <v>0</v>
      </c>
      <c r="X185" s="12">
        <f>X180*'DATA - Awards Matrices'!$J$36</f>
        <v>0</v>
      </c>
      <c r="Y185" s="331">
        <f>Y180*'DATA - Awards Matrices'!$K$36</f>
        <v>0</v>
      </c>
      <c r="Z185" s="12"/>
      <c r="AA185" s="12"/>
      <c r="AB185" s="330">
        <f>AB180*'DATA - Awards Matrices'!$B$36</f>
        <v>239000</v>
      </c>
      <c r="AC185" s="12">
        <f>AC180*'DATA - Awards Matrices'!$C$36</f>
        <v>97000</v>
      </c>
      <c r="AD185" s="12">
        <f>AD180*'DATA - Awards Matrices'!$D$36</f>
        <v>17000</v>
      </c>
      <c r="AE185" s="12">
        <f>AE180*'DATA - Awards Matrices'!$E$36</f>
        <v>423500</v>
      </c>
      <c r="AF185" s="12">
        <f>AF180*'DATA - Awards Matrices'!$F$36</f>
        <v>0</v>
      </c>
      <c r="AG185" s="12">
        <f>AG180*'DATA - Awards Matrices'!$G$36</f>
        <v>0</v>
      </c>
      <c r="AH185" s="12">
        <f>AH180*'DATA - Awards Matrices'!$H$36</f>
        <v>0</v>
      </c>
      <c r="AI185" s="12">
        <f>AI180*'DATA - Awards Matrices'!$I$36</f>
        <v>0</v>
      </c>
      <c r="AJ185" s="12">
        <f>AJ180*'DATA - Awards Matrices'!$J$36</f>
        <v>0</v>
      </c>
      <c r="AK185" s="331">
        <f>AK180*'DATA - Awards Matrices'!$K$36</f>
        <v>0</v>
      </c>
      <c r="AL185" s="12"/>
      <c r="AM185" s="938"/>
      <c r="AN185" s="937">
        <f>AN180*'DATA - Awards Matrices'!$B$36</f>
        <v>205500</v>
      </c>
      <c r="AO185" s="938">
        <f>AO180*'DATA - Awards Matrices'!$C$36</f>
        <v>86000</v>
      </c>
      <c r="AP185" s="938">
        <f>AP180*'DATA - Awards Matrices'!$D$36</f>
        <v>13500</v>
      </c>
      <c r="AQ185" s="938">
        <f>AQ180*'DATA - Awards Matrices'!$E$36</f>
        <v>485500</v>
      </c>
      <c r="AR185" s="938">
        <f>AR180*'DATA - Awards Matrices'!$F$36</f>
        <v>0</v>
      </c>
      <c r="AS185" s="938">
        <f>AS180*'DATA - Awards Matrices'!$G$36</f>
        <v>0</v>
      </c>
      <c r="AT185" s="938">
        <f>AT180*'DATA - Awards Matrices'!$H$36</f>
        <v>0</v>
      </c>
      <c r="AU185" s="938">
        <f>AU180*'DATA - Awards Matrices'!$I$36</f>
        <v>0</v>
      </c>
      <c r="AV185" s="938">
        <f>AV180*'DATA - Awards Matrices'!$J$36</f>
        <v>0</v>
      </c>
      <c r="AW185" s="939">
        <f>AW180*'DATA - Awards Matrices'!$K$36</f>
        <v>0</v>
      </c>
      <c r="AX185" s="1062"/>
      <c r="AZ185" s="1040">
        <f>AZ180*'DATA - Awards Matrices'!$B$36</f>
        <v>198000</v>
      </c>
      <c r="BA185" s="816">
        <f>BA180*'DATA - Awards Matrices'!$C$36</f>
        <v>75000</v>
      </c>
      <c r="BB185" s="816">
        <f>BB180*'DATA - Awards Matrices'!$D$36</f>
        <v>11500</v>
      </c>
      <c r="BC185" s="816">
        <f>BC180*'DATA - Awards Matrices'!$E$36</f>
        <v>351000</v>
      </c>
      <c r="BD185" s="816">
        <f>BD180*'DATA - Awards Matrices'!$F$36</f>
        <v>0</v>
      </c>
      <c r="BE185" s="816">
        <f>BE180*'DATA - Awards Matrices'!$G$36</f>
        <v>0</v>
      </c>
      <c r="BF185" s="816">
        <f>BF180*'DATA - Awards Matrices'!$H$36</f>
        <v>0</v>
      </c>
      <c r="BG185" s="816">
        <f>BG180*'DATA - Awards Matrices'!$I$36</f>
        <v>0</v>
      </c>
      <c r="BH185" s="816">
        <f>BH180*'DATA - Awards Matrices'!$J$36</f>
        <v>0</v>
      </c>
      <c r="BI185" s="1041">
        <f>BI180*'DATA - Awards Matrices'!$K$36</f>
        <v>0</v>
      </c>
      <c r="BJ185" s="1057"/>
    </row>
    <row r="186" spans="1:62" ht="33" thickBot="1">
      <c r="A186" s="406" t="s">
        <v>272</v>
      </c>
      <c r="B186" s="413" t="str">
        <f>B180</f>
        <v>CNM</v>
      </c>
      <c r="C186" s="414"/>
      <c r="D186" s="334">
        <f t="shared" ref="D186:M186" si="175">SUM(D183:D185)</f>
        <v>398500</v>
      </c>
      <c r="E186" s="335">
        <f t="shared" si="175"/>
        <v>170500</v>
      </c>
      <c r="F186" s="335">
        <f t="shared" si="175"/>
        <v>20500</v>
      </c>
      <c r="G186" s="335">
        <f t="shared" si="175"/>
        <v>400500</v>
      </c>
      <c r="H186" s="335">
        <f t="shared" si="175"/>
        <v>0</v>
      </c>
      <c r="I186" s="335">
        <f t="shared" si="175"/>
        <v>0</v>
      </c>
      <c r="J186" s="335">
        <f t="shared" si="175"/>
        <v>0</v>
      </c>
      <c r="K186" s="335">
        <f t="shared" si="175"/>
        <v>0</v>
      </c>
      <c r="L186" s="335">
        <f t="shared" si="175"/>
        <v>0</v>
      </c>
      <c r="M186" s="336">
        <f t="shared" si="175"/>
        <v>0</v>
      </c>
      <c r="N186" s="415">
        <f>SUM(D186:M186)/'DATA - Awards Matrices'!$L$36</f>
        <v>463.41082852239037</v>
      </c>
      <c r="O186" s="415"/>
      <c r="P186" s="334">
        <f t="shared" ref="P186:Y186" si="176">SUM(P183:P185)</f>
        <v>241500</v>
      </c>
      <c r="Q186" s="335">
        <f t="shared" si="176"/>
        <v>150500</v>
      </c>
      <c r="R186" s="335">
        <f t="shared" si="176"/>
        <v>13000</v>
      </c>
      <c r="S186" s="335">
        <f t="shared" si="176"/>
        <v>366500</v>
      </c>
      <c r="T186" s="335">
        <f t="shared" si="176"/>
        <v>0</v>
      </c>
      <c r="U186" s="335">
        <f t="shared" si="176"/>
        <v>0</v>
      </c>
      <c r="V186" s="335">
        <f t="shared" si="176"/>
        <v>0</v>
      </c>
      <c r="W186" s="335">
        <f t="shared" si="176"/>
        <v>0</v>
      </c>
      <c r="X186" s="335">
        <f t="shared" si="176"/>
        <v>0</v>
      </c>
      <c r="Y186" s="336">
        <f t="shared" si="176"/>
        <v>0</v>
      </c>
      <c r="Z186" s="415">
        <f>SUM(P186:Y186)/'DATA - Awards Matrices'!$L$36</f>
        <v>361.13278202527692</v>
      </c>
      <c r="AA186" s="415"/>
      <c r="AB186" s="334">
        <f t="shared" ref="AB186:AK186" si="177">SUM(AB183:AB185)</f>
        <v>243000</v>
      </c>
      <c r="AC186" s="335">
        <f t="shared" si="177"/>
        <v>129000</v>
      </c>
      <c r="AD186" s="335">
        <f t="shared" si="177"/>
        <v>19500</v>
      </c>
      <c r="AE186" s="335">
        <f t="shared" si="177"/>
        <v>554500</v>
      </c>
      <c r="AF186" s="335">
        <f t="shared" si="177"/>
        <v>0</v>
      </c>
      <c r="AG186" s="335">
        <f t="shared" si="177"/>
        <v>0</v>
      </c>
      <c r="AH186" s="335">
        <f t="shared" si="177"/>
        <v>0</v>
      </c>
      <c r="AI186" s="335">
        <f t="shared" si="177"/>
        <v>0</v>
      </c>
      <c r="AJ186" s="335">
        <f t="shared" si="177"/>
        <v>0</v>
      </c>
      <c r="AK186" s="336">
        <f t="shared" si="177"/>
        <v>0</v>
      </c>
      <c r="AL186" s="415">
        <f>SUM(AB186:AK186)/'DATA - Awards Matrices'!$L$36</f>
        <v>442.81479169917299</v>
      </c>
      <c r="AM186" s="941"/>
      <c r="AN186" s="1020">
        <f t="shared" ref="AN186:AW186" si="178">SUM(AN183:AN185)</f>
        <v>206000</v>
      </c>
      <c r="AO186" s="1021">
        <f t="shared" si="178"/>
        <v>112500</v>
      </c>
      <c r="AP186" s="1021">
        <f t="shared" si="178"/>
        <v>15000</v>
      </c>
      <c r="AQ186" s="1021">
        <f t="shared" si="178"/>
        <v>606000</v>
      </c>
      <c r="AR186" s="1021">
        <f t="shared" si="178"/>
        <v>0</v>
      </c>
      <c r="AS186" s="1021">
        <f t="shared" si="178"/>
        <v>0</v>
      </c>
      <c r="AT186" s="1021">
        <f t="shared" si="178"/>
        <v>0</v>
      </c>
      <c r="AU186" s="1021">
        <f t="shared" si="178"/>
        <v>0</v>
      </c>
      <c r="AV186" s="1021">
        <f t="shared" si="178"/>
        <v>0</v>
      </c>
      <c r="AW186" s="1022">
        <f t="shared" si="178"/>
        <v>0</v>
      </c>
      <c r="AX186" s="1063">
        <f>SUM(AN186:AW186)/'DATA - Awards Matrices'!$L$36</f>
        <v>439.7721953502886</v>
      </c>
      <c r="AZ186" s="1045">
        <f t="shared" ref="AZ186:BI186" si="179">SUM(AZ183:AZ185)</f>
        <v>198000</v>
      </c>
      <c r="BA186" s="1046">
        <f t="shared" si="179"/>
        <v>104000</v>
      </c>
      <c r="BB186" s="1046">
        <f t="shared" si="179"/>
        <v>24500</v>
      </c>
      <c r="BC186" s="1046">
        <f t="shared" si="179"/>
        <v>472000</v>
      </c>
      <c r="BD186" s="1046">
        <f t="shared" si="179"/>
        <v>0</v>
      </c>
      <c r="BE186" s="1046">
        <f t="shared" si="179"/>
        <v>0</v>
      </c>
      <c r="BF186" s="1046">
        <f t="shared" si="179"/>
        <v>0</v>
      </c>
      <c r="BG186" s="1046">
        <f t="shared" si="179"/>
        <v>0</v>
      </c>
      <c r="BH186" s="1046">
        <f t="shared" si="179"/>
        <v>0</v>
      </c>
      <c r="BI186" s="1047">
        <f t="shared" si="179"/>
        <v>0</v>
      </c>
      <c r="BJ186" s="1058">
        <f>SUM(AZ186:BI186)/'DATA - Awards Matrices'!$L$36</f>
        <v>373.77125916679665</v>
      </c>
    </row>
    <row r="187" spans="1:62" ht="38.25" customHeight="1" thickBot="1">
      <c r="A187" s="428"/>
      <c r="B187" s="429"/>
      <c r="C187" s="430"/>
      <c r="D187" s="431"/>
      <c r="E187" s="432"/>
      <c r="F187" s="432"/>
      <c r="G187" s="432"/>
      <c r="H187" s="432"/>
      <c r="I187" s="432"/>
      <c r="J187" s="432"/>
      <c r="K187" s="432"/>
      <c r="L187" s="432"/>
      <c r="M187" s="433"/>
      <c r="N187" s="434"/>
      <c r="O187" s="434"/>
      <c r="P187" s="431"/>
      <c r="Q187" s="432"/>
      <c r="R187" s="432"/>
      <c r="S187" s="432"/>
      <c r="T187" s="432"/>
      <c r="U187" s="432"/>
      <c r="V187" s="432"/>
      <c r="W187" s="432"/>
      <c r="X187" s="432"/>
      <c r="Y187" s="433"/>
      <c r="Z187" s="434"/>
      <c r="AA187" s="434"/>
      <c r="AB187" s="431"/>
      <c r="AC187" s="432"/>
      <c r="AD187" s="432"/>
      <c r="AE187" s="432"/>
      <c r="AF187" s="432"/>
      <c r="AG187" s="432"/>
      <c r="AH187" s="432"/>
      <c r="AI187" s="432"/>
      <c r="AJ187" s="432"/>
      <c r="AK187" s="433"/>
      <c r="AL187" s="434"/>
      <c r="AM187" s="1026"/>
      <c r="AN187" s="1023"/>
      <c r="AO187" s="1024"/>
      <c r="AP187" s="1024"/>
      <c r="AQ187" s="1024"/>
      <c r="AR187" s="1024"/>
      <c r="AS187" s="1024"/>
      <c r="AT187" s="1024"/>
      <c r="AU187" s="1024"/>
      <c r="AV187" s="1024"/>
      <c r="AW187" s="1025"/>
      <c r="AX187" s="1064"/>
      <c r="AZ187" s="1049"/>
      <c r="BA187" s="1050"/>
      <c r="BB187" s="1050"/>
      <c r="BC187" s="1050"/>
      <c r="BD187" s="1050"/>
      <c r="BE187" s="1050"/>
      <c r="BF187" s="1050"/>
      <c r="BG187" s="1050"/>
      <c r="BH187" s="1050"/>
      <c r="BI187" s="1051"/>
      <c r="BJ187" s="1059"/>
    </row>
    <row r="188" spans="1:62" ht="15" customHeight="1">
      <c r="A188" s="1487" t="s">
        <v>270</v>
      </c>
      <c r="B188" s="438" t="str">
        <f>'RAW DATA-Awards'!B61</f>
        <v>CCC</v>
      </c>
      <c r="C188" s="424" t="str">
        <f>'RAW DATA-Awards'!C61</f>
        <v>1</v>
      </c>
      <c r="D188" s="407">
        <f>'RAW DATA-STEMH'!D61</f>
        <v>25</v>
      </c>
      <c r="E188" s="408">
        <f>'RAW DATA-STEMH'!E61</f>
        <v>1</v>
      </c>
      <c r="F188" s="408">
        <f>'RAW DATA-STEMH'!F61</f>
        <v>0</v>
      </c>
      <c r="G188" s="408">
        <f>'RAW DATA-STEMH'!G61</f>
        <v>1</v>
      </c>
      <c r="H188" s="408">
        <f>'RAW DATA-STEMH'!H61</f>
        <v>0</v>
      </c>
      <c r="I188" s="408">
        <f>'RAW DATA-STEMH'!I61</f>
        <v>0</v>
      </c>
      <c r="J188" s="408">
        <f>'RAW DATA-STEMH'!J61</f>
        <v>0</v>
      </c>
      <c r="K188" s="408">
        <f>'RAW DATA-STEMH'!K61</f>
        <v>0</v>
      </c>
      <c r="L188" s="408">
        <f>'RAW DATA-STEMH'!L61</f>
        <v>0</v>
      </c>
      <c r="M188" s="409">
        <f>'RAW DATA-STEMH'!M61</f>
        <v>0</v>
      </c>
      <c r="N188" s="408"/>
      <c r="O188" s="408"/>
      <c r="P188" s="407">
        <f>'RAW DATA-STEMH'!N61</f>
        <v>33</v>
      </c>
      <c r="Q188" s="408">
        <f>'RAW DATA-STEMH'!O61</f>
        <v>0</v>
      </c>
      <c r="R188" s="408">
        <f>'RAW DATA-STEMH'!P61</f>
        <v>0</v>
      </c>
      <c r="S188" s="408">
        <f>'RAW DATA-STEMH'!Q61</f>
        <v>1</v>
      </c>
      <c r="T188" s="408">
        <f>'RAW DATA-STEMH'!R61</f>
        <v>0</v>
      </c>
      <c r="U188" s="408">
        <f>'RAW DATA-STEMH'!S61</f>
        <v>0</v>
      </c>
      <c r="V188" s="408">
        <f>'RAW DATA-STEMH'!T61</f>
        <v>0</v>
      </c>
      <c r="W188" s="408">
        <f>'RAW DATA-STEMH'!U61</f>
        <v>0</v>
      </c>
      <c r="X188" s="408">
        <f>'RAW DATA-STEMH'!V61</f>
        <v>0</v>
      </c>
      <c r="Y188" s="409">
        <f>'RAW DATA-STEMH'!W61</f>
        <v>0</v>
      </c>
      <c r="Z188" s="408"/>
      <c r="AA188" s="408"/>
      <c r="AB188" s="407">
        <f>'RAW DATA-STEMH'!X61</f>
        <v>22</v>
      </c>
      <c r="AC188" s="408">
        <f>'RAW DATA-STEMH'!Y61</f>
        <v>1</v>
      </c>
      <c r="AD188" s="408">
        <f>'RAW DATA-STEMH'!Z61</f>
        <v>0</v>
      </c>
      <c r="AE188" s="408">
        <f>'RAW DATA-STEMH'!AA61</f>
        <v>2</v>
      </c>
      <c r="AF188" s="408">
        <f>'RAW DATA-STEMH'!AB61</f>
        <v>0</v>
      </c>
      <c r="AG188" s="408">
        <f>'RAW DATA-STEMH'!AC61</f>
        <v>0</v>
      </c>
      <c r="AH188" s="408">
        <f>'RAW DATA-STEMH'!AD61</f>
        <v>0</v>
      </c>
      <c r="AI188" s="408">
        <f>'RAW DATA-STEMH'!AE61</f>
        <v>0</v>
      </c>
      <c r="AJ188" s="408">
        <f>'RAW DATA-STEMH'!AF61</f>
        <v>0</v>
      </c>
      <c r="AK188" s="409">
        <f>'RAW DATA-STEMH'!AG61</f>
        <v>0</v>
      </c>
      <c r="AL188" s="408"/>
      <c r="AM188" s="944"/>
      <c r="AN188" s="943">
        <f>'RAW DATA-STEMH'!AH61</f>
        <v>18</v>
      </c>
      <c r="AO188" s="944">
        <f>'RAW DATA-STEMH'!AI61</f>
        <v>0</v>
      </c>
      <c r="AP188" s="944">
        <f>'RAW DATA-STEMH'!AJ61</f>
        <v>0</v>
      </c>
      <c r="AQ188" s="944">
        <f>'RAW DATA-STEMH'!AK61</f>
        <v>0</v>
      </c>
      <c r="AR188" s="944">
        <f>'RAW DATA-STEMH'!AL61</f>
        <v>0</v>
      </c>
      <c r="AS188" s="944">
        <f>'RAW DATA-STEMH'!AM61</f>
        <v>0</v>
      </c>
      <c r="AT188" s="944">
        <f>'RAW DATA-STEMH'!AN61</f>
        <v>0</v>
      </c>
      <c r="AU188" s="944">
        <f>'RAW DATA-STEMH'!AO61</f>
        <v>0</v>
      </c>
      <c r="AV188" s="944">
        <f>'RAW DATA-STEMH'!AP61</f>
        <v>0</v>
      </c>
      <c r="AW188" s="945">
        <f>'RAW DATA-STEMH'!AQ61</f>
        <v>0</v>
      </c>
      <c r="AX188" s="1061"/>
      <c r="AZ188" s="1037">
        <f>'RAW DATA-STEMH'!AR61</f>
        <v>11</v>
      </c>
      <c r="BA188" s="1038">
        <f>'RAW DATA-STEMH'!AS61</f>
        <v>0</v>
      </c>
      <c r="BB188" s="1038">
        <f>'RAW DATA-STEMH'!AT61</f>
        <v>0</v>
      </c>
      <c r="BC188" s="1038">
        <f>'RAW DATA-STEMH'!AU61</f>
        <v>2</v>
      </c>
      <c r="BD188" s="1038">
        <f>'RAW DATA-STEMH'!AV61</f>
        <v>0</v>
      </c>
      <c r="BE188" s="1038">
        <f>'RAW DATA-STEMH'!AW61</f>
        <v>0</v>
      </c>
      <c r="BF188" s="1038">
        <f>'RAW DATA-STEMH'!AX61</f>
        <v>0</v>
      </c>
      <c r="BG188" s="1038">
        <f>'RAW DATA-STEMH'!AY61</f>
        <v>0</v>
      </c>
      <c r="BH188" s="1038">
        <f>'RAW DATA-STEMH'!AZ61</f>
        <v>0</v>
      </c>
      <c r="BI188" s="1039">
        <f>'RAW DATA-STEMH'!BA61</f>
        <v>0</v>
      </c>
      <c r="BJ188" s="1056"/>
    </row>
    <row r="189" spans="1:62">
      <c r="A189" s="1488"/>
      <c r="B189" s="439" t="str">
        <f>'RAW DATA-Awards'!B62</f>
        <v>CCC</v>
      </c>
      <c r="C189" s="425" t="str">
        <f>'RAW DATA-Awards'!C62</f>
        <v>2</v>
      </c>
      <c r="D189" s="330">
        <f>'RAW DATA-STEMH'!D62</f>
        <v>0</v>
      </c>
      <c r="E189" s="12">
        <f>'RAW DATA-STEMH'!E62</f>
        <v>10</v>
      </c>
      <c r="F189" s="12">
        <f>'RAW DATA-STEMH'!F62</f>
        <v>0</v>
      </c>
      <c r="G189" s="12">
        <f>'RAW DATA-STEMH'!G62</f>
        <v>1</v>
      </c>
      <c r="H189" s="12">
        <f>'RAW DATA-STEMH'!H62</f>
        <v>0</v>
      </c>
      <c r="I189" s="12">
        <f>'RAW DATA-STEMH'!I62</f>
        <v>0</v>
      </c>
      <c r="J189" s="12">
        <f>'RAW DATA-STEMH'!J62</f>
        <v>0</v>
      </c>
      <c r="K189" s="12">
        <f>'RAW DATA-STEMH'!K62</f>
        <v>0</v>
      </c>
      <c r="L189" s="12">
        <f>'RAW DATA-STEMH'!L62</f>
        <v>0</v>
      </c>
      <c r="M189" s="331">
        <f>'RAW DATA-STEMH'!M62</f>
        <v>0</v>
      </c>
      <c r="N189" s="12"/>
      <c r="O189" s="12"/>
      <c r="P189" s="330">
        <f>'RAW DATA-STEMH'!N62</f>
        <v>0</v>
      </c>
      <c r="Q189" s="12">
        <f>'RAW DATA-STEMH'!O62</f>
        <v>7</v>
      </c>
      <c r="R189" s="12">
        <f>'RAW DATA-STEMH'!P62</f>
        <v>0</v>
      </c>
      <c r="S189" s="12">
        <f>'RAW DATA-STEMH'!Q62</f>
        <v>4</v>
      </c>
      <c r="T189" s="12">
        <f>'RAW DATA-STEMH'!R62</f>
        <v>0</v>
      </c>
      <c r="U189" s="12">
        <f>'RAW DATA-STEMH'!S62</f>
        <v>0</v>
      </c>
      <c r="V189" s="12">
        <f>'RAW DATA-STEMH'!T62</f>
        <v>0</v>
      </c>
      <c r="W189" s="12">
        <f>'RAW DATA-STEMH'!U62</f>
        <v>0</v>
      </c>
      <c r="X189" s="12">
        <f>'RAW DATA-STEMH'!V62</f>
        <v>0</v>
      </c>
      <c r="Y189" s="331">
        <f>'RAW DATA-STEMH'!W62</f>
        <v>0</v>
      </c>
      <c r="Z189" s="12"/>
      <c r="AA189" s="12"/>
      <c r="AB189" s="330">
        <f>'RAW DATA-STEMH'!X62</f>
        <v>0</v>
      </c>
      <c r="AC189" s="12">
        <f>'RAW DATA-STEMH'!Y62</f>
        <v>7</v>
      </c>
      <c r="AD189" s="12">
        <f>'RAW DATA-STEMH'!Z62</f>
        <v>0</v>
      </c>
      <c r="AE189" s="12">
        <f>'RAW DATA-STEMH'!AA62</f>
        <v>4</v>
      </c>
      <c r="AF189" s="12">
        <f>'RAW DATA-STEMH'!AB62</f>
        <v>0</v>
      </c>
      <c r="AG189" s="12">
        <f>'RAW DATA-STEMH'!AC62</f>
        <v>0</v>
      </c>
      <c r="AH189" s="12">
        <f>'RAW DATA-STEMH'!AD62</f>
        <v>0</v>
      </c>
      <c r="AI189" s="12">
        <f>'RAW DATA-STEMH'!AE62</f>
        <v>0</v>
      </c>
      <c r="AJ189" s="12">
        <f>'RAW DATA-STEMH'!AF62</f>
        <v>0</v>
      </c>
      <c r="AK189" s="331">
        <f>'RAW DATA-STEMH'!AG62</f>
        <v>0</v>
      </c>
      <c r="AL189" s="12"/>
      <c r="AM189" s="938"/>
      <c r="AN189" s="937">
        <f>'RAW DATA-STEMH'!AH62</f>
        <v>0</v>
      </c>
      <c r="AO189" s="938">
        <f>'RAW DATA-STEMH'!AI62</f>
        <v>5</v>
      </c>
      <c r="AP189" s="938">
        <f>'RAW DATA-STEMH'!AJ62</f>
        <v>0</v>
      </c>
      <c r="AQ189" s="938">
        <f>'RAW DATA-STEMH'!AK62</f>
        <v>4</v>
      </c>
      <c r="AR189" s="938">
        <f>'RAW DATA-STEMH'!AL62</f>
        <v>0</v>
      </c>
      <c r="AS189" s="938">
        <f>'RAW DATA-STEMH'!AM62</f>
        <v>0</v>
      </c>
      <c r="AT189" s="938">
        <f>'RAW DATA-STEMH'!AN62</f>
        <v>0</v>
      </c>
      <c r="AU189" s="938">
        <f>'RAW DATA-STEMH'!AO62</f>
        <v>0</v>
      </c>
      <c r="AV189" s="938">
        <f>'RAW DATA-STEMH'!AP62</f>
        <v>0</v>
      </c>
      <c r="AW189" s="939">
        <f>'RAW DATA-STEMH'!AQ62</f>
        <v>0</v>
      </c>
      <c r="AX189" s="1062"/>
      <c r="AZ189" s="1040">
        <f>'RAW DATA-STEMH'!AR62</f>
        <v>0</v>
      </c>
      <c r="BA189" s="816">
        <f>'RAW DATA-STEMH'!AS62</f>
        <v>4</v>
      </c>
      <c r="BB189" s="816">
        <f>'RAW DATA-STEMH'!AT62</f>
        <v>0</v>
      </c>
      <c r="BC189" s="816">
        <f>'RAW DATA-STEMH'!AU62</f>
        <v>5</v>
      </c>
      <c r="BD189" s="816">
        <f>'RAW DATA-STEMH'!AV62</f>
        <v>0</v>
      </c>
      <c r="BE189" s="816">
        <f>'RAW DATA-STEMH'!AW62</f>
        <v>0</v>
      </c>
      <c r="BF189" s="816">
        <f>'RAW DATA-STEMH'!AX62</f>
        <v>0</v>
      </c>
      <c r="BG189" s="816">
        <f>'RAW DATA-STEMH'!AY62</f>
        <v>0</v>
      </c>
      <c r="BH189" s="816">
        <f>'RAW DATA-STEMH'!AZ62</f>
        <v>0</v>
      </c>
      <c r="BI189" s="1041">
        <f>'RAW DATA-STEMH'!BA62</f>
        <v>0</v>
      </c>
      <c r="BJ189" s="1057"/>
    </row>
    <row r="190" spans="1:62" ht="16" thickBot="1">
      <c r="A190" s="1489"/>
      <c r="B190" s="440" t="str">
        <f>'RAW DATA-Awards'!B63</f>
        <v>CCC</v>
      </c>
      <c r="C190" s="426" t="str">
        <f>'RAW DATA-Awards'!C63</f>
        <v>3</v>
      </c>
      <c r="D190" s="330">
        <f>'RAW DATA-STEMH'!D63</f>
        <v>68</v>
      </c>
      <c r="E190" s="12">
        <f>'RAW DATA-STEMH'!E63</f>
        <v>77</v>
      </c>
      <c r="F190" s="12">
        <f>'RAW DATA-STEMH'!F63</f>
        <v>0</v>
      </c>
      <c r="G190" s="12">
        <f>'RAW DATA-STEMH'!G63</f>
        <v>61</v>
      </c>
      <c r="H190" s="12">
        <f>'RAW DATA-STEMH'!H63</f>
        <v>0</v>
      </c>
      <c r="I190" s="12">
        <f>'RAW DATA-STEMH'!I63</f>
        <v>0</v>
      </c>
      <c r="J190" s="12">
        <f>'RAW DATA-STEMH'!J63</f>
        <v>0</v>
      </c>
      <c r="K190" s="12">
        <f>'RAW DATA-STEMH'!K63</f>
        <v>0</v>
      </c>
      <c r="L190" s="12">
        <f>'RAW DATA-STEMH'!L63</f>
        <v>0</v>
      </c>
      <c r="M190" s="331">
        <f>'RAW DATA-STEMH'!M63</f>
        <v>0</v>
      </c>
      <c r="N190" s="12"/>
      <c r="O190" s="12"/>
      <c r="P190" s="330">
        <f>'RAW DATA-STEMH'!N63</f>
        <v>132</v>
      </c>
      <c r="Q190" s="12">
        <f>'RAW DATA-STEMH'!O63</f>
        <v>61</v>
      </c>
      <c r="R190" s="12">
        <f>'RAW DATA-STEMH'!P63</f>
        <v>0</v>
      </c>
      <c r="S190" s="12">
        <f>'RAW DATA-STEMH'!Q63</f>
        <v>98</v>
      </c>
      <c r="T190" s="12">
        <f>'RAW DATA-STEMH'!R63</f>
        <v>0</v>
      </c>
      <c r="U190" s="12">
        <f>'RAW DATA-STEMH'!S63</f>
        <v>0</v>
      </c>
      <c r="V190" s="12">
        <f>'RAW DATA-STEMH'!T63</f>
        <v>0</v>
      </c>
      <c r="W190" s="12">
        <f>'RAW DATA-STEMH'!U63</f>
        <v>0</v>
      </c>
      <c r="X190" s="12">
        <f>'RAW DATA-STEMH'!V63</f>
        <v>0</v>
      </c>
      <c r="Y190" s="331">
        <f>'RAW DATA-STEMH'!W63</f>
        <v>0</v>
      </c>
      <c r="Z190" s="12"/>
      <c r="AA190" s="12"/>
      <c r="AB190" s="330">
        <f>'RAW DATA-STEMH'!X63</f>
        <v>111</v>
      </c>
      <c r="AC190" s="12">
        <f>'RAW DATA-STEMH'!Y63</f>
        <v>116</v>
      </c>
      <c r="AD190" s="12">
        <f>'RAW DATA-STEMH'!Z63</f>
        <v>0</v>
      </c>
      <c r="AE190" s="12">
        <f>'RAW DATA-STEMH'!AA63</f>
        <v>70</v>
      </c>
      <c r="AF190" s="12">
        <f>'RAW DATA-STEMH'!AB63</f>
        <v>0</v>
      </c>
      <c r="AG190" s="12">
        <f>'RAW DATA-STEMH'!AC63</f>
        <v>0</v>
      </c>
      <c r="AH190" s="12">
        <f>'RAW DATA-STEMH'!AD63</f>
        <v>0</v>
      </c>
      <c r="AI190" s="12">
        <f>'RAW DATA-STEMH'!AE63</f>
        <v>0</v>
      </c>
      <c r="AJ190" s="12">
        <f>'RAW DATA-STEMH'!AF63</f>
        <v>0</v>
      </c>
      <c r="AK190" s="331">
        <f>'RAW DATA-STEMH'!AG63</f>
        <v>0</v>
      </c>
      <c r="AL190" s="12"/>
      <c r="AM190" s="938"/>
      <c r="AN190" s="937">
        <f>'RAW DATA-STEMH'!AH63</f>
        <v>64</v>
      </c>
      <c r="AO190" s="938">
        <f>'RAW DATA-STEMH'!AI63</f>
        <v>201</v>
      </c>
      <c r="AP190" s="938">
        <f>'RAW DATA-STEMH'!AJ63</f>
        <v>0</v>
      </c>
      <c r="AQ190" s="938">
        <f>'RAW DATA-STEMH'!AK63</f>
        <v>90</v>
      </c>
      <c r="AR190" s="938">
        <f>'RAW DATA-STEMH'!AL63</f>
        <v>0</v>
      </c>
      <c r="AS190" s="938">
        <f>'RAW DATA-STEMH'!AM63</f>
        <v>0</v>
      </c>
      <c r="AT190" s="938">
        <f>'RAW DATA-STEMH'!AN63</f>
        <v>0</v>
      </c>
      <c r="AU190" s="938">
        <f>'RAW DATA-STEMH'!AO63</f>
        <v>0</v>
      </c>
      <c r="AV190" s="938">
        <f>'RAW DATA-STEMH'!AP63</f>
        <v>0</v>
      </c>
      <c r="AW190" s="939">
        <f>'RAW DATA-STEMH'!AQ63</f>
        <v>0</v>
      </c>
      <c r="AX190" s="1062"/>
      <c r="AZ190" s="1040">
        <f>'RAW DATA-STEMH'!AR63</f>
        <v>228</v>
      </c>
      <c r="BA190" s="816">
        <f>'RAW DATA-STEMH'!AS63</f>
        <v>36</v>
      </c>
      <c r="BB190" s="816">
        <f>'RAW DATA-STEMH'!AT63</f>
        <v>0</v>
      </c>
      <c r="BC190" s="816">
        <f>'RAW DATA-STEMH'!AU63</f>
        <v>61</v>
      </c>
      <c r="BD190" s="816">
        <f>'RAW DATA-STEMH'!AV63</f>
        <v>0</v>
      </c>
      <c r="BE190" s="816">
        <f>'RAW DATA-STEMH'!AW63</f>
        <v>0</v>
      </c>
      <c r="BF190" s="816">
        <f>'RAW DATA-STEMH'!AX63</f>
        <v>0</v>
      </c>
      <c r="BG190" s="816">
        <f>'RAW DATA-STEMH'!AY63</f>
        <v>0</v>
      </c>
      <c r="BH190" s="816">
        <f>'RAW DATA-STEMH'!AZ63</f>
        <v>0</v>
      </c>
      <c r="BI190" s="1041">
        <f>'RAW DATA-STEMH'!BA63</f>
        <v>0</v>
      </c>
      <c r="BJ190" s="1057"/>
    </row>
    <row r="191" spans="1:62">
      <c r="A191" s="412"/>
      <c r="B191" s="410"/>
      <c r="C191" s="411"/>
      <c r="D191" s="332">
        <f t="shared" ref="D191:M191" si="180">SUM(D188:D190)</f>
        <v>93</v>
      </c>
      <c r="E191" s="11">
        <f t="shared" si="180"/>
        <v>88</v>
      </c>
      <c r="F191" s="11">
        <f t="shared" si="180"/>
        <v>0</v>
      </c>
      <c r="G191" s="11">
        <f t="shared" si="180"/>
        <v>63</v>
      </c>
      <c r="H191" s="11">
        <f t="shared" si="180"/>
        <v>0</v>
      </c>
      <c r="I191" s="11">
        <f t="shared" si="180"/>
        <v>0</v>
      </c>
      <c r="J191" s="11">
        <f t="shared" si="180"/>
        <v>0</v>
      </c>
      <c r="K191" s="11">
        <f t="shared" si="180"/>
        <v>0</v>
      </c>
      <c r="L191" s="11">
        <f t="shared" si="180"/>
        <v>0</v>
      </c>
      <c r="M191" s="333">
        <f t="shared" si="180"/>
        <v>0</v>
      </c>
      <c r="N191" s="12"/>
      <c r="O191" s="12"/>
      <c r="P191" s="332">
        <f t="shared" ref="P191:Y191" si="181">SUM(P188:P190)</f>
        <v>165</v>
      </c>
      <c r="Q191" s="11">
        <f t="shared" si="181"/>
        <v>68</v>
      </c>
      <c r="R191" s="11">
        <f t="shared" si="181"/>
        <v>0</v>
      </c>
      <c r="S191" s="11">
        <f t="shared" si="181"/>
        <v>103</v>
      </c>
      <c r="T191" s="11">
        <f t="shared" si="181"/>
        <v>0</v>
      </c>
      <c r="U191" s="11">
        <f t="shared" si="181"/>
        <v>0</v>
      </c>
      <c r="V191" s="11">
        <f t="shared" si="181"/>
        <v>0</v>
      </c>
      <c r="W191" s="11">
        <f t="shared" si="181"/>
        <v>0</v>
      </c>
      <c r="X191" s="11">
        <f t="shared" si="181"/>
        <v>0</v>
      </c>
      <c r="Y191" s="333">
        <f t="shared" si="181"/>
        <v>0</v>
      </c>
      <c r="Z191" s="12"/>
      <c r="AA191" s="12"/>
      <c r="AB191" s="332">
        <f t="shared" ref="AB191:AK191" si="182">SUM(AB188:AB190)</f>
        <v>133</v>
      </c>
      <c r="AC191" s="11">
        <f t="shared" si="182"/>
        <v>124</v>
      </c>
      <c r="AD191" s="11">
        <f t="shared" si="182"/>
        <v>0</v>
      </c>
      <c r="AE191" s="11">
        <f t="shared" si="182"/>
        <v>76</v>
      </c>
      <c r="AF191" s="11">
        <f t="shared" si="182"/>
        <v>0</v>
      </c>
      <c r="AG191" s="11">
        <f t="shared" si="182"/>
        <v>0</v>
      </c>
      <c r="AH191" s="11">
        <f t="shared" si="182"/>
        <v>0</v>
      </c>
      <c r="AI191" s="11">
        <f t="shared" si="182"/>
        <v>0</v>
      </c>
      <c r="AJ191" s="11">
        <f t="shared" si="182"/>
        <v>0</v>
      </c>
      <c r="AK191" s="333">
        <f t="shared" si="182"/>
        <v>0</v>
      </c>
      <c r="AL191" s="12"/>
      <c r="AM191" s="938"/>
      <c r="AN191" s="1017">
        <f t="shared" ref="AN191:AW191" si="183">SUM(AN188:AN190)</f>
        <v>82</v>
      </c>
      <c r="AO191" s="1018">
        <f t="shared" si="183"/>
        <v>206</v>
      </c>
      <c r="AP191" s="1018">
        <f t="shared" si="183"/>
        <v>0</v>
      </c>
      <c r="AQ191" s="1018">
        <f t="shared" si="183"/>
        <v>94</v>
      </c>
      <c r="AR191" s="1018">
        <f t="shared" si="183"/>
        <v>0</v>
      </c>
      <c r="AS191" s="1018">
        <f t="shared" si="183"/>
        <v>0</v>
      </c>
      <c r="AT191" s="1018">
        <f t="shared" si="183"/>
        <v>0</v>
      </c>
      <c r="AU191" s="1018">
        <f t="shared" si="183"/>
        <v>0</v>
      </c>
      <c r="AV191" s="1018">
        <f t="shared" si="183"/>
        <v>0</v>
      </c>
      <c r="AW191" s="1019">
        <f t="shared" si="183"/>
        <v>0</v>
      </c>
      <c r="AX191" s="1062"/>
      <c r="AZ191" s="1042">
        <f t="shared" ref="AZ191:BI191" si="184">SUM(AZ188:AZ190)</f>
        <v>239</v>
      </c>
      <c r="BA191" s="1043">
        <f t="shared" si="184"/>
        <v>40</v>
      </c>
      <c r="BB191" s="1043">
        <f t="shared" si="184"/>
        <v>0</v>
      </c>
      <c r="BC191" s="1043">
        <f t="shared" si="184"/>
        <v>68</v>
      </c>
      <c r="BD191" s="1043">
        <f t="shared" si="184"/>
        <v>0</v>
      </c>
      <c r="BE191" s="1043">
        <f t="shared" si="184"/>
        <v>0</v>
      </c>
      <c r="BF191" s="1043">
        <f t="shared" si="184"/>
        <v>0</v>
      </c>
      <c r="BG191" s="1043">
        <f t="shared" si="184"/>
        <v>0</v>
      </c>
      <c r="BH191" s="1043">
        <f t="shared" si="184"/>
        <v>0</v>
      </c>
      <c r="BI191" s="1044">
        <f t="shared" si="184"/>
        <v>0</v>
      </c>
      <c r="BJ191" s="1057"/>
    </row>
    <row r="192" spans="1:62" ht="16" thickBot="1">
      <c r="A192" s="412"/>
      <c r="B192" s="410"/>
      <c r="C192" s="411"/>
      <c r="D192" s="330"/>
      <c r="E192" s="12"/>
      <c r="F192" s="12"/>
      <c r="G192" s="12"/>
      <c r="H192" s="12"/>
      <c r="I192" s="12"/>
      <c r="J192" s="12"/>
      <c r="K192" s="12"/>
      <c r="L192" s="12"/>
      <c r="M192" s="331"/>
      <c r="N192" s="12"/>
      <c r="O192" s="12"/>
      <c r="P192" s="330"/>
      <c r="Q192" s="12"/>
      <c r="R192" s="12"/>
      <c r="S192" s="12"/>
      <c r="T192" s="12"/>
      <c r="U192" s="12"/>
      <c r="V192" s="12"/>
      <c r="W192" s="12"/>
      <c r="X192" s="12"/>
      <c r="Y192" s="331"/>
      <c r="Z192" s="12"/>
      <c r="AA192" s="12"/>
      <c r="AB192" s="330"/>
      <c r="AC192" s="12"/>
      <c r="AD192" s="12"/>
      <c r="AE192" s="12"/>
      <c r="AF192" s="12"/>
      <c r="AG192" s="12"/>
      <c r="AH192" s="12"/>
      <c r="AI192" s="12"/>
      <c r="AJ192" s="12"/>
      <c r="AK192" s="331"/>
      <c r="AL192" s="12"/>
      <c r="AM192" s="938"/>
      <c r="AN192" s="937"/>
      <c r="AO192" s="938"/>
      <c r="AP192" s="938"/>
      <c r="AQ192" s="938"/>
      <c r="AR192" s="938"/>
      <c r="AS192" s="938"/>
      <c r="AT192" s="938"/>
      <c r="AU192" s="938"/>
      <c r="AV192" s="938"/>
      <c r="AW192" s="939"/>
      <c r="AX192" s="1062"/>
      <c r="AZ192" s="1040"/>
      <c r="BA192" s="816"/>
      <c r="BB192" s="816"/>
      <c r="BC192" s="816"/>
      <c r="BD192" s="816"/>
      <c r="BE192" s="816"/>
      <c r="BF192" s="816"/>
      <c r="BG192" s="816"/>
      <c r="BH192" s="816"/>
      <c r="BI192" s="1041"/>
      <c r="BJ192" s="1057"/>
    </row>
    <row r="193" spans="1:62" ht="15" customHeight="1">
      <c r="A193" s="1487" t="s">
        <v>271</v>
      </c>
      <c r="B193" s="438" t="s">
        <v>71</v>
      </c>
      <c r="C193" s="424" t="s">
        <v>92</v>
      </c>
      <c r="D193" s="330">
        <f>D188*'DATA - Awards Matrices'!$B$34</f>
        <v>12500</v>
      </c>
      <c r="E193" s="12">
        <f>E188*'DATA - Awards Matrices'!$C$34</f>
        <v>500</v>
      </c>
      <c r="F193" s="12">
        <f>F188*'DATA - Awards Matrices'!$D$34</f>
        <v>0</v>
      </c>
      <c r="G193" s="12">
        <f>G188*'DATA - Awards Matrices'!$E$34</f>
        <v>500</v>
      </c>
      <c r="H193" s="12">
        <f>H188*'DATA - Awards Matrices'!$F$34</f>
        <v>0</v>
      </c>
      <c r="I193" s="12">
        <f>I188*'DATA - Awards Matrices'!$G$34</f>
        <v>0</v>
      </c>
      <c r="J193" s="12">
        <f>J188*'DATA - Awards Matrices'!$H$34</f>
        <v>0</v>
      </c>
      <c r="K193" s="12">
        <f>K188*'DATA - Awards Matrices'!$I$34</f>
        <v>0</v>
      </c>
      <c r="L193" s="12">
        <f>L188*'DATA - Awards Matrices'!$J$34</f>
        <v>0</v>
      </c>
      <c r="M193" s="331">
        <f>M188*'DATA - Awards Matrices'!$K$34</f>
        <v>0</v>
      </c>
      <c r="N193" s="12"/>
      <c r="O193" s="12"/>
      <c r="P193" s="330">
        <f>P188*'DATA - Awards Matrices'!$B$34</f>
        <v>16500</v>
      </c>
      <c r="Q193" s="12">
        <f>Q188*'DATA - Awards Matrices'!$C$34</f>
        <v>0</v>
      </c>
      <c r="R193" s="12">
        <f>R188*'DATA - Awards Matrices'!$D$34</f>
        <v>0</v>
      </c>
      <c r="S193" s="12">
        <f>S188*'DATA - Awards Matrices'!$E$34</f>
        <v>500</v>
      </c>
      <c r="T193" s="12">
        <f>T188*'DATA - Awards Matrices'!$F$34</f>
        <v>0</v>
      </c>
      <c r="U193" s="12">
        <f>U188*'DATA - Awards Matrices'!$G$34</f>
        <v>0</v>
      </c>
      <c r="V193" s="12">
        <f>V188*'DATA - Awards Matrices'!$H$34</f>
        <v>0</v>
      </c>
      <c r="W193" s="12">
        <f>W188*'DATA - Awards Matrices'!$I$34</f>
        <v>0</v>
      </c>
      <c r="X193" s="12">
        <f>X188*'DATA - Awards Matrices'!$J$34</f>
        <v>0</v>
      </c>
      <c r="Y193" s="331">
        <f>Y188*'DATA - Awards Matrices'!$K$34</f>
        <v>0</v>
      </c>
      <c r="Z193" s="12"/>
      <c r="AA193" s="12"/>
      <c r="AB193" s="330">
        <f>AB188*'DATA - Awards Matrices'!$B$34</f>
        <v>11000</v>
      </c>
      <c r="AC193" s="12">
        <f>AC188*'DATA - Awards Matrices'!$C$34</f>
        <v>500</v>
      </c>
      <c r="AD193" s="12">
        <f>AD188*'DATA - Awards Matrices'!$D$34</f>
        <v>0</v>
      </c>
      <c r="AE193" s="12">
        <f>AE188*'DATA - Awards Matrices'!$E$34</f>
        <v>1000</v>
      </c>
      <c r="AF193" s="12">
        <f>AF188*'DATA - Awards Matrices'!$F$34</f>
        <v>0</v>
      </c>
      <c r="AG193" s="12">
        <f>AG188*'DATA - Awards Matrices'!$G$34</f>
        <v>0</v>
      </c>
      <c r="AH193" s="12">
        <f>AH188*'DATA - Awards Matrices'!$H$34</f>
        <v>0</v>
      </c>
      <c r="AI193" s="12">
        <f>AI188*'DATA - Awards Matrices'!$I$34</f>
        <v>0</v>
      </c>
      <c r="AJ193" s="12">
        <f>AJ188*'DATA - Awards Matrices'!$J$34</f>
        <v>0</v>
      </c>
      <c r="AK193" s="331">
        <f>AK188*'DATA - Awards Matrices'!$K$34</f>
        <v>0</v>
      </c>
      <c r="AL193" s="12"/>
      <c r="AM193" s="938"/>
      <c r="AN193" s="937">
        <f>AN188*'DATA - Awards Matrices'!$B$34</f>
        <v>9000</v>
      </c>
      <c r="AO193" s="938">
        <f>AO188*'DATA - Awards Matrices'!$C$34</f>
        <v>0</v>
      </c>
      <c r="AP193" s="938">
        <f>AP188*'DATA - Awards Matrices'!$D$34</f>
        <v>0</v>
      </c>
      <c r="AQ193" s="938">
        <f>AQ188*'DATA - Awards Matrices'!$E$34</f>
        <v>0</v>
      </c>
      <c r="AR193" s="938">
        <f>AR188*'DATA - Awards Matrices'!$F$34</f>
        <v>0</v>
      </c>
      <c r="AS193" s="938">
        <f>AS188*'DATA - Awards Matrices'!$G$34</f>
        <v>0</v>
      </c>
      <c r="AT193" s="938">
        <f>AT188*'DATA - Awards Matrices'!$H$34</f>
        <v>0</v>
      </c>
      <c r="AU193" s="938">
        <f>AU188*'DATA - Awards Matrices'!$I$34</f>
        <v>0</v>
      </c>
      <c r="AV193" s="938">
        <f>AV188*'DATA - Awards Matrices'!$J$34</f>
        <v>0</v>
      </c>
      <c r="AW193" s="939">
        <f>AW188*'DATA - Awards Matrices'!$K$34</f>
        <v>0</v>
      </c>
      <c r="AX193" s="1062"/>
      <c r="AZ193" s="1040">
        <f>AZ188*'DATA - Awards Matrices'!$B$34</f>
        <v>5500</v>
      </c>
      <c r="BA193" s="816">
        <f>BA188*'DATA - Awards Matrices'!$C$34</f>
        <v>0</v>
      </c>
      <c r="BB193" s="816">
        <f>BB188*'DATA - Awards Matrices'!$D$34</f>
        <v>0</v>
      </c>
      <c r="BC193" s="816">
        <f>BC188*'DATA - Awards Matrices'!$E$34</f>
        <v>1000</v>
      </c>
      <c r="BD193" s="816">
        <f>BD188*'DATA - Awards Matrices'!$F$34</f>
        <v>0</v>
      </c>
      <c r="BE193" s="816">
        <f>BE188*'DATA - Awards Matrices'!$G$34</f>
        <v>0</v>
      </c>
      <c r="BF193" s="816">
        <f>BF188*'DATA - Awards Matrices'!$H$34</f>
        <v>0</v>
      </c>
      <c r="BG193" s="816">
        <f>BG188*'DATA - Awards Matrices'!$I$34</f>
        <v>0</v>
      </c>
      <c r="BH193" s="816">
        <f>BH188*'DATA - Awards Matrices'!$J$34</f>
        <v>0</v>
      </c>
      <c r="BI193" s="1041">
        <f>BI188*'DATA - Awards Matrices'!$K$34</f>
        <v>0</v>
      </c>
      <c r="BJ193" s="1057"/>
    </row>
    <row r="194" spans="1:62">
      <c r="A194" s="1488"/>
      <c r="B194" s="439" t="s">
        <v>71</v>
      </c>
      <c r="C194" s="425" t="s">
        <v>91</v>
      </c>
      <c r="D194" s="330">
        <f>D189*'DATA - Awards Matrices'!$B$35</f>
        <v>0</v>
      </c>
      <c r="E194" s="12">
        <f>E189*'DATA - Awards Matrices'!$C$35</f>
        <v>5000</v>
      </c>
      <c r="F194" s="12">
        <f>F189*'DATA - Awards Matrices'!$D$35</f>
        <v>0</v>
      </c>
      <c r="G194" s="12">
        <f>G189*'DATA - Awards Matrices'!$E$35</f>
        <v>500</v>
      </c>
      <c r="H194" s="12">
        <f>H189*'DATA - Awards Matrices'!$F$35</f>
        <v>0</v>
      </c>
      <c r="I194" s="12">
        <f>I189*'DATA - Awards Matrices'!$G$35</f>
        <v>0</v>
      </c>
      <c r="J194" s="12">
        <f>J189*'DATA - Awards Matrices'!$H$35</f>
        <v>0</v>
      </c>
      <c r="K194" s="12">
        <f>K189*'DATA - Awards Matrices'!$I$35</f>
        <v>0</v>
      </c>
      <c r="L194" s="12">
        <f>L189*'DATA - Awards Matrices'!$J$35</f>
        <v>0</v>
      </c>
      <c r="M194" s="331">
        <f>M189*'DATA - Awards Matrices'!$K$35</f>
        <v>0</v>
      </c>
      <c r="N194" s="12"/>
      <c r="O194" s="12"/>
      <c r="P194" s="330">
        <f>P189*'DATA - Awards Matrices'!$B$35</f>
        <v>0</v>
      </c>
      <c r="Q194" s="12">
        <f>Q189*'DATA - Awards Matrices'!$C$35</f>
        <v>3500</v>
      </c>
      <c r="R194" s="12">
        <f>R189*'DATA - Awards Matrices'!$D$35</f>
        <v>0</v>
      </c>
      <c r="S194" s="12">
        <f>S189*'DATA - Awards Matrices'!$E$35</f>
        <v>2000</v>
      </c>
      <c r="T194" s="12">
        <f>T189*'DATA - Awards Matrices'!$F$35</f>
        <v>0</v>
      </c>
      <c r="U194" s="12">
        <f>U189*'DATA - Awards Matrices'!$G$35</f>
        <v>0</v>
      </c>
      <c r="V194" s="12">
        <f>V189*'DATA - Awards Matrices'!$H$35</f>
        <v>0</v>
      </c>
      <c r="W194" s="12">
        <f>W189*'DATA - Awards Matrices'!$I$35</f>
        <v>0</v>
      </c>
      <c r="X194" s="12">
        <f>X189*'DATA - Awards Matrices'!$J$35</f>
        <v>0</v>
      </c>
      <c r="Y194" s="331">
        <f>Y189*'DATA - Awards Matrices'!$K$35</f>
        <v>0</v>
      </c>
      <c r="Z194" s="12"/>
      <c r="AA194" s="12"/>
      <c r="AB194" s="330">
        <f>AB189*'DATA - Awards Matrices'!$B$35</f>
        <v>0</v>
      </c>
      <c r="AC194" s="12">
        <f>AC189*'DATA - Awards Matrices'!$C$35</f>
        <v>3500</v>
      </c>
      <c r="AD194" s="12">
        <f>AD189*'DATA - Awards Matrices'!$D$35</f>
        <v>0</v>
      </c>
      <c r="AE194" s="12">
        <f>AE189*'DATA - Awards Matrices'!$E$35</f>
        <v>2000</v>
      </c>
      <c r="AF194" s="12">
        <f>AF189*'DATA - Awards Matrices'!$F$35</f>
        <v>0</v>
      </c>
      <c r="AG194" s="12">
        <f>AG189*'DATA - Awards Matrices'!$G$35</f>
        <v>0</v>
      </c>
      <c r="AH194" s="12">
        <f>AH189*'DATA - Awards Matrices'!$H$35</f>
        <v>0</v>
      </c>
      <c r="AI194" s="12">
        <f>AI189*'DATA - Awards Matrices'!$I$35</f>
        <v>0</v>
      </c>
      <c r="AJ194" s="12">
        <f>AJ189*'DATA - Awards Matrices'!$J$35</f>
        <v>0</v>
      </c>
      <c r="AK194" s="331">
        <f>AK189*'DATA - Awards Matrices'!$K$35</f>
        <v>0</v>
      </c>
      <c r="AL194" s="12"/>
      <c r="AM194" s="938"/>
      <c r="AN194" s="937">
        <f>AN189*'DATA - Awards Matrices'!$B$35</f>
        <v>0</v>
      </c>
      <c r="AO194" s="938">
        <f>AO189*'DATA - Awards Matrices'!$C$35</f>
        <v>2500</v>
      </c>
      <c r="AP194" s="938">
        <f>AP189*'DATA - Awards Matrices'!$D$35</f>
        <v>0</v>
      </c>
      <c r="AQ194" s="938">
        <f>AQ189*'DATA - Awards Matrices'!$E$35</f>
        <v>2000</v>
      </c>
      <c r="AR194" s="938">
        <f>AR189*'DATA - Awards Matrices'!$F$35</f>
        <v>0</v>
      </c>
      <c r="AS194" s="938">
        <f>AS189*'DATA - Awards Matrices'!$G$35</f>
        <v>0</v>
      </c>
      <c r="AT194" s="938">
        <f>AT189*'DATA - Awards Matrices'!$H$35</f>
        <v>0</v>
      </c>
      <c r="AU194" s="938">
        <f>AU189*'DATA - Awards Matrices'!$I$35</f>
        <v>0</v>
      </c>
      <c r="AV194" s="938">
        <f>AV189*'DATA - Awards Matrices'!$J$35</f>
        <v>0</v>
      </c>
      <c r="AW194" s="939">
        <f>AW189*'DATA - Awards Matrices'!$K$35</f>
        <v>0</v>
      </c>
      <c r="AX194" s="1062"/>
      <c r="AZ194" s="1040">
        <f>AZ189*'DATA - Awards Matrices'!$B$35</f>
        <v>0</v>
      </c>
      <c r="BA194" s="816">
        <f>BA189*'DATA - Awards Matrices'!$C$35</f>
        <v>2000</v>
      </c>
      <c r="BB194" s="816">
        <f>BB189*'DATA - Awards Matrices'!$D$35</f>
        <v>0</v>
      </c>
      <c r="BC194" s="816">
        <f>BC189*'DATA - Awards Matrices'!$E$35</f>
        <v>2500</v>
      </c>
      <c r="BD194" s="816">
        <f>BD189*'DATA - Awards Matrices'!$F$35</f>
        <v>0</v>
      </c>
      <c r="BE194" s="816">
        <f>BE189*'DATA - Awards Matrices'!$G$35</f>
        <v>0</v>
      </c>
      <c r="BF194" s="816">
        <f>BF189*'DATA - Awards Matrices'!$H$35</f>
        <v>0</v>
      </c>
      <c r="BG194" s="816">
        <f>BG189*'DATA - Awards Matrices'!$I$35</f>
        <v>0</v>
      </c>
      <c r="BH194" s="816">
        <f>BH189*'DATA - Awards Matrices'!$J$35</f>
        <v>0</v>
      </c>
      <c r="BI194" s="1041">
        <f>BI189*'DATA - Awards Matrices'!$K$35</f>
        <v>0</v>
      </c>
      <c r="BJ194" s="1057"/>
    </row>
    <row r="195" spans="1:62" ht="16" thickBot="1">
      <c r="A195" s="1489"/>
      <c r="B195" s="440" t="s">
        <v>71</v>
      </c>
      <c r="C195" s="426" t="s">
        <v>90</v>
      </c>
      <c r="D195" s="330">
        <f>D190*'DATA - Awards Matrices'!$B$36</f>
        <v>34000</v>
      </c>
      <c r="E195" s="12">
        <f>E190*'DATA - Awards Matrices'!$C$36</f>
        <v>38500</v>
      </c>
      <c r="F195" s="12">
        <f>F190*'DATA - Awards Matrices'!$D$36</f>
        <v>0</v>
      </c>
      <c r="G195" s="12">
        <f>G190*'DATA - Awards Matrices'!$E$36</f>
        <v>30500</v>
      </c>
      <c r="H195" s="12">
        <f>H190*'DATA - Awards Matrices'!$F$36</f>
        <v>0</v>
      </c>
      <c r="I195" s="12">
        <f>I190*'DATA - Awards Matrices'!$G$36</f>
        <v>0</v>
      </c>
      <c r="J195" s="12">
        <f>J190*'DATA - Awards Matrices'!$H$36</f>
        <v>0</v>
      </c>
      <c r="K195" s="12">
        <f>K190*'DATA - Awards Matrices'!$I$36</f>
        <v>0</v>
      </c>
      <c r="L195" s="12">
        <f>L190*'DATA - Awards Matrices'!$J$36</f>
        <v>0</v>
      </c>
      <c r="M195" s="331">
        <f>M190*'DATA - Awards Matrices'!$K$36</f>
        <v>0</v>
      </c>
      <c r="N195" s="12"/>
      <c r="O195" s="12"/>
      <c r="P195" s="330">
        <f>P190*'DATA - Awards Matrices'!$B$36</f>
        <v>66000</v>
      </c>
      <c r="Q195" s="12">
        <f>Q190*'DATA - Awards Matrices'!$C$36</f>
        <v>30500</v>
      </c>
      <c r="R195" s="12">
        <f>R190*'DATA - Awards Matrices'!$D$36</f>
        <v>0</v>
      </c>
      <c r="S195" s="12">
        <f>S190*'DATA - Awards Matrices'!$E$36</f>
        <v>49000</v>
      </c>
      <c r="T195" s="12">
        <f>T190*'DATA - Awards Matrices'!$F$36</f>
        <v>0</v>
      </c>
      <c r="U195" s="12">
        <f>U190*'DATA - Awards Matrices'!$G$36</f>
        <v>0</v>
      </c>
      <c r="V195" s="12">
        <f>V190*'DATA - Awards Matrices'!$H$36</f>
        <v>0</v>
      </c>
      <c r="W195" s="12">
        <f>W190*'DATA - Awards Matrices'!$I$36</f>
        <v>0</v>
      </c>
      <c r="X195" s="12">
        <f>X190*'DATA - Awards Matrices'!$J$36</f>
        <v>0</v>
      </c>
      <c r="Y195" s="331">
        <f>Y190*'DATA - Awards Matrices'!$K$36</f>
        <v>0</v>
      </c>
      <c r="Z195" s="12"/>
      <c r="AA195" s="12"/>
      <c r="AB195" s="330">
        <f>AB190*'DATA - Awards Matrices'!$B$36</f>
        <v>55500</v>
      </c>
      <c r="AC195" s="12">
        <f>AC190*'DATA - Awards Matrices'!$C$36</f>
        <v>58000</v>
      </c>
      <c r="AD195" s="12">
        <f>AD190*'DATA - Awards Matrices'!$D$36</f>
        <v>0</v>
      </c>
      <c r="AE195" s="12">
        <f>AE190*'DATA - Awards Matrices'!$E$36</f>
        <v>35000</v>
      </c>
      <c r="AF195" s="12">
        <f>AF190*'DATA - Awards Matrices'!$F$36</f>
        <v>0</v>
      </c>
      <c r="AG195" s="12">
        <f>AG190*'DATA - Awards Matrices'!$G$36</f>
        <v>0</v>
      </c>
      <c r="AH195" s="12">
        <f>AH190*'DATA - Awards Matrices'!$H$36</f>
        <v>0</v>
      </c>
      <c r="AI195" s="12">
        <f>AI190*'DATA - Awards Matrices'!$I$36</f>
        <v>0</v>
      </c>
      <c r="AJ195" s="12">
        <f>AJ190*'DATA - Awards Matrices'!$J$36</f>
        <v>0</v>
      </c>
      <c r="AK195" s="331">
        <f>AK190*'DATA - Awards Matrices'!$K$36</f>
        <v>0</v>
      </c>
      <c r="AL195" s="12"/>
      <c r="AM195" s="938"/>
      <c r="AN195" s="937">
        <f>AN190*'DATA - Awards Matrices'!$B$36</f>
        <v>32000</v>
      </c>
      <c r="AO195" s="938">
        <f>AO190*'DATA - Awards Matrices'!$C$36</f>
        <v>100500</v>
      </c>
      <c r="AP195" s="938">
        <f>AP190*'DATA - Awards Matrices'!$D$36</f>
        <v>0</v>
      </c>
      <c r="AQ195" s="938">
        <f>AQ190*'DATA - Awards Matrices'!$E$36</f>
        <v>45000</v>
      </c>
      <c r="AR195" s="938">
        <f>AR190*'DATA - Awards Matrices'!$F$36</f>
        <v>0</v>
      </c>
      <c r="AS195" s="938">
        <f>AS190*'DATA - Awards Matrices'!$G$36</f>
        <v>0</v>
      </c>
      <c r="AT195" s="938">
        <f>AT190*'DATA - Awards Matrices'!$H$36</f>
        <v>0</v>
      </c>
      <c r="AU195" s="938">
        <f>AU190*'DATA - Awards Matrices'!$I$36</f>
        <v>0</v>
      </c>
      <c r="AV195" s="938">
        <f>AV190*'DATA - Awards Matrices'!$J$36</f>
        <v>0</v>
      </c>
      <c r="AW195" s="939">
        <f>AW190*'DATA - Awards Matrices'!$K$36</f>
        <v>0</v>
      </c>
      <c r="AX195" s="1062"/>
      <c r="AZ195" s="1040">
        <f>AZ190*'DATA - Awards Matrices'!$B$36</f>
        <v>114000</v>
      </c>
      <c r="BA195" s="816">
        <f>BA190*'DATA - Awards Matrices'!$C$36</f>
        <v>18000</v>
      </c>
      <c r="BB195" s="816">
        <f>BB190*'DATA - Awards Matrices'!$D$36</f>
        <v>0</v>
      </c>
      <c r="BC195" s="816">
        <f>BC190*'DATA - Awards Matrices'!$E$36</f>
        <v>30500</v>
      </c>
      <c r="BD195" s="816">
        <f>BD190*'DATA - Awards Matrices'!$F$36</f>
        <v>0</v>
      </c>
      <c r="BE195" s="816">
        <f>BE190*'DATA - Awards Matrices'!$G$36</f>
        <v>0</v>
      </c>
      <c r="BF195" s="816">
        <f>BF190*'DATA - Awards Matrices'!$H$36</f>
        <v>0</v>
      </c>
      <c r="BG195" s="816">
        <f>BG190*'DATA - Awards Matrices'!$I$36</f>
        <v>0</v>
      </c>
      <c r="BH195" s="816">
        <f>BH190*'DATA - Awards Matrices'!$J$36</f>
        <v>0</v>
      </c>
      <c r="BI195" s="1041">
        <f>BI190*'DATA - Awards Matrices'!$K$36</f>
        <v>0</v>
      </c>
      <c r="BJ195" s="1057"/>
    </row>
    <row r="196" spans="1:62" ht="33" thickBot="1">
      <c r="A196" s="406" t="s">
        <v>272</v>
      </c>
      <c r="B196" s="413" t="str">
        <f>B190</f>
        <v>CCC</v>
      </c>
      <c r="C196" s="414"/>
      <c r="D196" s="334">
        <f t="shared" ref="D196:M196" si="185">SUM(D193:D195)</f>
        <v>46500</v>
      </c>
      <c r="E196" s="335">
        <f t="shared" si="185"/>
        <v>44000</v>
      </c>
      <c r="F196" s="335">
        <f t="shared" si="185"/>
        <v>0</v>
      </c>
      <c r="G196" s="335">
        <f t="shared" si="185"/>
        <v>31500</v>
      </c>
      <c r="H196" s="335">
        <f t="shared" si="185"/>
        <v>0</v>
      </c>
      <c r="I196" s="335">
        <f t="shared" si="185"/>
        <v>0</v>
      </c>
      <c r="J196" s="335">
        <f t="shared" si="185"/>
        <v>0</v>
      </c>
      <c r="K196" s="335">
        <f t="shared" si="185"/>
        <v>0</v>
      </c>
      <c r="L196" s="335">
        <f t="shared" si="185"/>
        <v>0</v>
      </c>
      <c r="M196" s="336">
        <f t="shared" si="185"/>
        <v>0</v>
      </c>
      <c r="N196" s="415">
        <f>SUM(D196:M196)/'DATA - Awards Matrices'!$L$36</f>
        <v>57.107193009829921</v>
      </c>
      <c r="O196" s="415"/>
      <c r="P196" s="334">
        <f t="shared" ref="P196:Y196" si="186">SUM(P193:P195)</f>
        <v>82500</v>
      </c>
      <c r="Q196" s="335">
        <f t="shared" si="186"/>
        <v>34000</v>
      </c>
      <c r="R196" s="335">
        <f t="shared" si="186"/>
        <v>0</v>
      </c>
      <c r="S196" s="335">
        <f t="shared" si="186"/>
        <v>51500</v>
      </c>
      <c r="T196" s="335">
        <f t="shared" si="186"/>
        <v>0</v>
      </c>
      <c r="U196" s="335">
        <f t="shared" si="186"/>
        <v>0</v>
      </c>
      <c r="V196" s="335">
        <f t="shared" si="186"/>
        <v>0</v>
      </c>
      <c r="W196" s="335">
        <f t="shared" si="186"/>
        <v>0</v>
      </c>
      <c r="X196" s="335">
        <f t="shared" si="186"/>
        <v>0</v>
      </c>
      <c r="Y196" s="336">
        <f t="shared" si="186"/>
        <v>0</v>
      </c>
      <c r="Z196" s="415">
        <f>SUM(P196:Y196)/'DATA - Awards Matrices'!$L$36</f>
        <v>78.639413325011702</v>
      </c>
      <c r="AA196" s="415"/>
      <c r="AB196" s="334">
        <f t="shared" ref="AB196:AK196" si="187">SUM(AB193:AB195)</f>
        <v>66500</v>
      </c>
      <c r="AC196" s="335">
        <f t="shared" si="187"/>
        <v>62000</v>
      </c>
      <c r="AD196" s="335">
        <f t="shared" si="187"/>
        <v>0</v>
      </c>
      <c r="AE196" s="335">
        <f t="shared" si="187"/>
        <v>38000</v>
      </c>
      <c r="AF196" s="335">
        <f t="shared" si="187"/>
        <v>0</v>
      </c>
      <c r="AG196" s="335">
        <f t="shared" si="187"/>
        <v>0</v>
      </c>
      <c r="AH196" s="335">
        <f t="shared" si="187"/>
        <v>0</v>
      </c>
      <c r="AI196" s="335">
        <f t="shared" si="187"/>
        <v>0</v>
      </c>
      <c r="AJ196" s="335">
        <f t="shared" si="187"/>
        <v>0</v>
      </c>
      <c r="AK196" s="336">
        <f t="shared" si="187"/>
        <v>0</v>
      </c>
      <c r="AL196" s="415">
        <f>SUM(AB196:AK196)/'DATA - Awards Matrices'!$L$36</f>
        <v>77.937275706038378</v>
      </c>
      <c r="AM196" s="941"/>
      <c r="AN196" s="1020">
        <f t="shared" ref="AN196:AW196" si="188">SUM(AN193:AN195)</f>
        <v>41000</v>
      </c>
      <c r="AO196" s="1021">
        <f t="shared" si="188"/>
        <v>103000</v>
      </c>
      <c r="AP196" s="1021">
        <f t="shared" si="188"/>
        <v>0</v>
      </c>
      <c r="AQ196" s="1021">
        <f t="shared" si="188"/>
        <v>47000</v>
      </c>
      <c r="AR196" s="1021">
        <f t="shared" si="188"/>
        <v>0</v>
      </c>
      <c r="AS196" s="1021">
        <f t="shared" si="188"/>
        <v>0</v>
      </c>
      <c r="AT196" s="1021">
        <f t="shared" si="188"/>
        <v>0</v>
      </c>
      <c r="AU196" s="1021">
        <f t="shared" si="188"/>
        <v>0</v>
      </c>
      <c r="AV196" s="1021">
        <f t="shared" si="188"/>
        <v>0</v>
      </c>
      <c r="AW196" s="1022">
        <f t="shared" si="188"/>
        <v>0</v>
      </c>
      <c r="AX196" s="1063">
        <f>SUM(AN196:AW196)/'DATA - Awards Matrices'!$L$36</f>
        <v>89.40552348260259</v>
      </c>
      <c r="AZ196" s="1045">
        <f t="shared" ref="AZ196:BI196" si="189">SUM(AZ193:AZ195)</f>
        <v>119500</v>
      </c>
      <c r="BA196" s="1046">
        <f t="shared" si="189"/>
        <v>20000</v>
      </c>
      <c r="BB196" s="1046">
        <f t="shared" si="189"/>
        <v>0</v>
      </c>
      <c r="BC196" s="1046">
        <f t="shared" si="189"/>
        <v>34000</v>
      </c>
      <c r="BD196" s="1046">
        <f t="shared" si="189"/>
        <v>0</v>
      </c>
      <c r="BE196" s="1046">
        <f t="shared" si="189"/>
        <v>0</v>
      </c>
      <c r="BF196" s="1046">
        <f t="shared" si="189"/>
        <v>0</v>
      </c>
      <c r="BG196" s="1046">
        <f t="shared" si="189"/>
        <v>0</v>
      </c>
      <c r="BH196" s="1046">
        <f t="shared" si="189"/>
        <v>0</v>
      </c>
      <c r="BI196" s="1047">
        <f t="shared" si="189"/>
        <v>0</v>
      </c>
      <c r="BJ196" s="1058">
        <f>SUM(AZ196:BI196)/'DATA - Awards Matrices'!$L$36</f>
        <v>81.213917927913869</v>
      </c>
    </row>
    <row r="197" spans="1:62" ht="44.25" customHeight="1" thickBot="1">
      <c r="A197" s="428"/>
      <c r="B197" s="429"/>
      <c r="C197" s="430"/>
      <c r="D197" s="431"/>
      <c r="E197" s="432"/>
      <c r="F197" s="432"/>
      <c r="G197" s="432"/>
      <c r="H197" s="432"/>
      <c r="I197" s="432"/>
      <c r="J197" s="432"/>
      <c r="K197" s="432"/>
      <c r="L197" s="432"/>
      <c r="M197" s="433"/>
      <c r="N197" s="434"/>
      <c r="O197" s="434"/>
      <c r="P197" s="431"/>
      <c r="Q197" s="432"/>
      <c r="R197" s="432"/>
      <c r="S197" s="432"/>
      <c r="T197" s="432"/>
      <c r="U197" s="432"/>
      <c r="V197" s="432"/>
      <c r="W197" s="432"/>
      <c r="X197" s="432"/>
      <c r="Y197" s="433"/>
      <c r="Z197" s="434"/>
      <c r="AA197" s="434"/>
      <c r="AB197" s="431"/>
      <c r="AC197" s="432"/>
      <c r="AD197" s="432"/>
      <c r="AE197" s="432"/>
      <c r="AF197" s="432"/>
      <c r="AG197" s="432"/>
      <c r="AH197" s="432"/>
      <c r="AI197" s="432"/>
      <c r="AJ197" s="432"/>
      <c r="AK197" s="433"/>
      <c r="AL197" s="434"/>
      <c r="AM197" s="1026"/>
      <c r="AN197" s="1023"/>
      <c r="AO197" s="1024"/>
      <c r="AP197" s="1024"/>
      <c r="AQ197" s="1024"/>
      <c r="AR197" s="1024"/>
      <c r="AS197" s="1024"/>
      <c r="AT197" s="1024"/>
      <c r="AU197" s="1024"/>
      <c r="AV197" s="1024"/>
      <c r="AW197" s="1025"/>
      <c r="AX197" s="1064"/>
      <c r="AZ197" s="1049"/>
      <c r="BA197" s="1050"/>
      <c r="BB197" s="1050"/>
      <c r="BC197" s="1050"/>
      <c r="BD197" s="1050"/>
      <c r="BE197" s="1050"/>
      <c r="BF197" s="1050"/>
      <c r="BG197" s="1050"/>
      <c r="BH197" s="1050"/>
      <c r="BI197" s="1051"/>
      <c r="BJ197" s="1059"/>
    </row>
    <row r="198" spans="1:62" ht="15" customHeight="1">
      <c r="A198" s="1487" t="s">
        <v>270</v>
      </c>
      <c r="B198" s="438" t="str">
        <f>'RAW DATA-Awards'!B64</f>
        <v>LCC</v>
      </c>
      <c r="C198" s="424" t="str">
        <f>'RAW DATA-Awards'!C64</f>
        <v>1</v>
      </c>
      <c r="D198" s="407">
        <f>'RAW DATA-STEMH'!D64</f>
        <v>0</v>
      </c>
      <c r="E198" s="408">
        <f>'RAW DATA-STEMH'!E64</f>
        <v>17</v>
      </c>
      <c r="F198" s="408">
        <f>'RAW DATA-STEMH'!F64</f>
        <v>0</v>
      </c>
      <c r="G198" s="408">
        <f>'RAW DATA-STEMH'!G64</f>
        <v>7</v>
      </c>
      <c r="H198" s="408">
        <f>'RAW DATA-STEMH'!H64</f>
        <v>0</v>
      </c>
      <c r="I198" s="408">
        <f>'RAW DATA-STEMH'!I64</f>
        <v>0</v>
      </c>
      <c r="J198" s="408">
        <f>'RAW DATA-STEMH'!J64</f>
        <v>0</v>
      </c>
      <c r="K198" s="408">
        <f>'RAW DATA-STEMH'!K64</f>
        <v>0</v>
      </c>
      <c r="L198" s="408">
        <f>'RAW DATA-STEMH'!L64</f>
        <v>0</v>
      </c>
      <c r="M198" s="409">
        <f>'RAW DATA-STEMH'!M64</f>
        <v>0</v>
      </c>
      <c r="N198" s="408"/>
      <c r="O198" s="408"/>
      <c r="P198" s="407">
        <f>'RAW DATA-STEMH'!N64</f>
        <v>0</v>
      </c>
      <c r="Q198" s="408">
        <f>'RAW DATA-STEMH'!O64</f>
        <v>19</v>
      </c>
      <c r="R198" s="408">
        <f>'RAW DATA-STEMH'!P64</f>
        <v>0</v>
      </c>
      <c r="S198" s="408">
        <f>'RAW DATA-STEMH'!Q64</f>
        <v>12</v>
      </c>
      <c r="T198" s="408">
        <f>'RAW DATA-STEMH'!R64</f>
        <v>0</v>
      </c>
      <c r="U198" s="408">
        <f>'RAW DATA-STEMH'!S64</f>
        <v>0</v>
      </c>
      <c r="V198" s="408">
        <f>'RAW DATA-STEMH'!T64</f>
        <v>0</v>
      </c>
      <c r="W198" s="408">
        <f>'RAW DATA-STEMH'!U64</f>
        <v>0</v>
      </c>
      <c r="X198" s="408">
        <f>'RAW DATA-STEMH'!V64</f>
        <v>0</v>
      </c>
      <c r="Y198" s="409">
        <f>'RAW DATA-STEMH'!W64</f>
        <v>0</v>
      </c>
      <c r="Z198" s="408"/>
      <c r="AA198" s="408"/>
      <c r="AB198" s="407">
        <f>'RAW DATA-STEMH'!X64</f>
        <v>0</v>
      </c>
      <c r="AC198" s="408">
        <f>'RAW DATA-STEMH'!Y64</f>
        <v>6</v>
      </c>
      <c r="AD198" s="408">
        <f>'RAW DATA-STEMH'!Z64</f>
        <v>0</v>
      </c>
      <c r="AE198" s="408">
        <f>'RAW DATA-STEMH'!AA64</f>
        <v>9</v>
      </c>
      <c r="AF198" s="408">
        <f>'RAW DATA-STEMH'!AB64</f>
        <v>0</v>
      </c>
      <c r="AG198" s="408">
        <f>'RAW DATA-STEMH'!AC64</f>
        <v>0</v>
      </c>
      <c r="AH198" s="408">
        <f>'RAW DATA-STEMH'!AD64</f>
        <v>0</v>
      </c>
      <c r="AI198" s="408">
        <f>'RAW DATA-STEMH'!AE64</f>
        <v>0</v>
      </c>
      <c r="AJ198" s="408">
        <f>'RAW DATA-STEMH'!AF64</f>
        <v>0</v>
      </c>
      <c r="AK198" s="409">
        <f>'RAW DATA-STEMH'!AG64</f>
        <v>0</v>
      </c>
      <c r="AL198" s="408"/>
      <c r="AM198" s="944"/>
      <c r="AN198" s="943">
        <f>'RAW DATA-STEMH'!AH64</f>
        <v>0</v>
      </c>
      <c r="AO198" s="944">
        <f>'RAW DATA-STEMH'!AI64</f>
        <v>2</v>
      </c>
      <c r="AP198" s="944">
        <f>'RAW DATA-STEMH'!AJ64</f>
        <v>0</v>
      </c>
      <c r="AQ198" s="944">
        <f>'RAW DATA-STEMH'!AK64</f>
        <v>5</v>
      </c>
      <c r="AR198" s="944">
        <f>'RAW DATA-STEMH'!AL64</f>
        <v>0</v>
      </c>
      <c r="AS198" s="944">
        <f>'RAW DATA-STEMH'!AM64</f>
        <v>0</v>
      </c>
      <c r="AT198" s="944">
        <f>'RAW DATA-STEMH'!AN64</f>
        <v>0</v>
      </c>
      <c r="AU198" s="944">
        <f>'RAW DATA-STEMH'!AO64</f>
        <v>0</v>
      </c>
      <c r="AV198" s="944">
        <f>'RAW DATA-STEMH'!AP64</f>
        <v>0</v>
      </c>
      <c r="AW198" s="945">
        <f>'RAW DATA-STEMH'!AQ64</f>
        <v>0</v>
      </c>
      <c r="AX198" s="1061"/>
      <c r="AZ198" s="1037">
        <f>'RAW DATA-STEMH'!AR64</f>
        <v>0</v>
      </c>
      <c r="BA198" s="1038">
        <f>'RAW DATA-STEMH'!AS64</f>
        <v>1</v>
      </c>
      <c r="BB198" s="1038">
        <f>'RAW DATA-STEMH'!AT64</f>
        <v>0</v>
      </c>
      <c r="BC198" s="1038">
        <f>'RAW DATA-STEMH'!AU64</f>
        <v>5</v>
      </c>
      <c r="BD198" s="1038">
        <f>'RAW DATA-STEMH'!AV64</f>
        <v>0</v>
      </c>
      <c r="BE198" s="1038">
        <f>'RAW DATA-STEMH'!AW64</f>
        <v>0</v>
      </c>
      <c r="BF198" s="1038">
        <f>'RAW DATA-STEMH'!AX64</f>
        <v>0</v>
      </c>
      <c r="BG198" s="1038">
        <f>'RAW DATA-STEMH'!AY64</f>
        <v>0</v>
      </c>
      <c r="BH198" s="1038">
        <f>'RAW DATA-STEMH'!AZ64</f>
        <v>0</v>
      </c>
      <c r="BI198" s="1039">
        <f>'RAW DATA-STEMH'!BA64</f>
        <v>0</v>
      </c>
      <c r="BJ198" s="1056"/>
    </row>
    <row r="199" spans="1:62">
      <c r="A199" s="1488"/>
      <c r="B199" s="439" t="str">
        <f>'RAW DATA-Awards'!B65</f>
        <v>LCC</v>
      </c>
      <c r="C199" s="425" t="str">
        <f>'RAW DATA-Awards'!C65</f>
        <v>2</v>
      </c>
      <c r="D199" s="330">
        <f>'RAW DATA-STEMH'!D65</f>
        <v>0</v>
      </c>
      <c r="E199" s="12">
        <f>'RAW DATA-STEMH'!E65</f>
        <v>1</v>
      </c>
      <c r="F199" s="12">
        <f>'RAW DATA-STEMH'!F65</f>
        <v>0</v>
      </c>
      <c r="G199" s="12">
        <f>'RAW DATA-STEMH'!G65</f>
        <v>5</v>
      </c>
      <c r="H199" s="12">
        <f>'RAW DATA-STEMH'!H65</f>
        <v>0</v>
      </c>
      <c r="I199" s="12">
        <f>'RAW DATA-STEMH'!I65</f>
        <v>0</v>
      </c>
      <c r="J199" s="12">
        <f>'RAW DATA-STEMH'!J65</f>
        <v>0</v>
      </c>
      <c r="K199" s="12">
        <f>'RAW DATA-STEMH'!K65</f>
        <v>0</v>
      </c>
      <c r="L199" s="12">
        <f>'RAW DATA-STEMH'!L65</f>
        <v>0</v>
      </c>
      <c r="M199" s="331">
        <f>'RAW DATA-STEMH'!M65</f>
        <v>0</v>
      </c>
      <c r="N199" s="12"/>
      <c r="O199" s="12"/>
      <c r="P199" s="330">
        <f>'RAW DATA-STEMH'!N65</f>
        <v>0</v>
      </c>
      <c r="Q199" s="12">
        <f>'RAW DATA-STEMH'!O65</f>
        <v>0</v>
      </c>
      <c r="R199" s="12">
        <f>'RAW DATA-STEMH'!P65</f>
        <v>0</v>
      </c>
      <c r="S199" s="12">
        <f>'RAW DATA-STEMH'!Q65</f>
        <v>7</v>
      </c>
      <c r="T199" s="12">
        <f>'RAW DATA-STEMH'!R65</f>
        <v>0</v>
      </c>
      <c r="U199" s="12">
        <f>'RAW DATA-STEMH'!S65</f>
        <v>0</v>
      </c>
      <c r="V199" s="12">
        <f>'RAW DATA-STEMH'!T65</f>
        <v>0</v>
      </c>
      <c r="W199" s="12">
        <f>'RAW DATA-STEMH'!U65</f>
        <v>0</v>
      </c>
      <c r="X199" s="12">
        <f>'RAW DATA-STEMH'!V65</f>
        <v>0</v>
      </c>
      <c r="Y199" s="331">
        <f>'RAW DATA-STEMH'!W65</f>
        <v>0</v>
      </c>
      <c r="Z199" s="12"/>
      <c r="AA199" s="12"/>
      <c r="AB199" s="330">
        <f>'RAW DATA-STEMH'!X65</f>
        <v>0</v>
      </c>
      <c r="AC199" s="12">
        <f>'RAW DATA-STEMH'!Y65</f>
        <v>0</v>
      </c>
      <c r="AD199" s="12">
        <f>'RAW DATA-STEMH'!Z65</f>
        <v>0</v>
      </c>
      <c r="AE199" s="12">
        <f>'RAW DATA-STEMH'!AA65</f>
        <v>5</v>
      </c>
      <c r="AF199" s="12">
        <f>'RAW DATA-STEMH'!AB65</f>
        <v>0</v>
      </c>
      <c r="AG199" s="12">
        <f>'RAW DATA-STEMH'!AC65</f>
        <v>0</v>
      </c>
      <c r="AH199" s="12">
        <f>'RAW DATA-STEMH'!AD65</f>
        <v>0</v>
      </c>
      <c r="AI199" s="12">
        <f>'RAW DATA-STEMH'!AE65</f>
        <v>0</v>
      </c>
      <c r="AJ199" s="12">
        <f>'RAW DATA-STEMH'!AF65</f>
        <v>0</v>
      </c>
      <c r="AK199" s="331">
        <f>'RAW DATA-STEMH'!AG65</f>
        <v>0</v>
      </c>
      <c r="AL199" s="12"/>
      <c r="AM199" s="938"/>
      <c r="AN199" s="937">
        <f>'RAW DATA-STEMH'!AH65</f>
        <v>0</v>
      </c>
      <c r="AO199" s="938">
        <f>'RAW DATA-STEMH'!AI65</f>
        <v>0</v>
      </c>
      <c r="AP199" s="938">
        <f>'RAW DATA-STEMH'!AJ65</f>
        <v>0</v>
      </c>
      <c r="AQ199" s="938">
        <f>'RAW DATA-STEMH'!AK65</f>
        <v>4</v>
      </c>
      <c r="AR199" s="938">
        <f>'RAW DATA-STEMH'!AL65</f>
        <v>0</v>
      </c>
      <c r="AS199" s="938">
        <f>'RAW DATA-STEMH'!AM65</f>
        <v>0</v>
      </c>
      <c r="AT199" s="938">
        <f>'RAW DATA-STEMH'!AN65</f>
        <v>0</v>
      </c>
      <c r="AU199" s="938">
        <f>'RAW DATA-STEMH'!AO65</f>
        <v>0</v>
      </c>
      <c r="AV199" s="938">
        <f>'RAW DATA-STEMH'!AP65</f>
        <v>0</v>
      </c>
      <c r="AW199" s="939">
        <f>'RAW DATA-STEMH'!AQ65</f>
        <v>0</v>
      </c>
      <c r="AX199" s="1062"/>
      <c r="AZ199" s="1040">
        <f>'RAW DATA-STEMH'!AR65</f>
        <v>0</v>
      </c>
      <c r="BA199" s="816">
        <f>'RAW DATA-STEMH'!AS65</f>
        <v>0</v>
      </c>
      <c r="BB199" s="816">
        <f>'RAW DATA-STEMH'!AT65</f>
        <v>0</v>
      </c>
      <c r="BC199" s="816">
        <f>'RAW DATA-STEMH'!AU65</f>
        <v>1</v>
      </c>
      <c r="BD199" s="816">
        <f>'RAW DATA-STEMH'!AV65</f>
        <v>0</v>
      </c>
      <c r="BE199" s="816">
        <f>'RAW DATA-STEMH'!AW65</f>
        <v>0</v>
      </c>
      <c r="BF199" s="816">
        <f>'RAW DATA-STEMH'!AX65</f>
        <v>0</v>
      </c>
      <c r="BG199" s="816">
        <f>'RAW DATA-STEMH'!AY65</f>
        <v>0</v>
      </c>
      <c r="BH199" s="816">
        <f>'RAW DATA-STEMH'!AZ65</f>
        <v>0</v>
      </c>
      <c r="BI199" s="1041">
        <f>'RAW DATA-STEMH'!BA65</f>
        <v>0</v>
      </c>
      <c r="BJ199" s="1057"/>
    </row>
    <row r="200" spans="1:62" ht="16" thickBot="1">
      <c r="A200" s="1489"/>
      <c r="B200" s="440" t="str">
        <f>'RAW DATA-Awards'!B66</f>
        <v>LCC</v>
      </c>
      <c r="C200" s="426" t="str">
        <f>'RAW DATA-Awards'!C66</f>
        <v>3</v>
      </c>
      <c r="D200" s="330">
        <f>'RAW DATA-STEMH'!D66</f>
        <v>0</v>
      </c>
      <c r="E200" s="12">
        <f>'RAW DATA-STEMH'!E66</f>
        <v>29</v>
      </c>
      <c r="F200" s="12">
        <f>'RAW DATA-STEMH'!F66</f>
        <v>0</v>
      </c>
      <c r="G200" s="12">
        <f>'RAW DATA-STEMH'!G66</f>
        <v>13</v>
      </c>
      <c r="H200" s="12">
        <f>'RAW DATA-STEMH'!H66</f>
        <v>0</v>
      </c>
      <c r="I200" s="12">
        <f>'RAW DATA-STEMH'!I66</f>
        <v>0</v>
      </c>
      <c r="J200" s="12">
        <f>'RAW DATA-STEMH'!J66</f>
        <v>0</v>
      </c>
      <c r="K200" s="12">
        <f>'RAW DATA-STEMH'!K66</f>
        <v>0</v>
      </c>
      <c r="L200" s="12">
        <f>'RAW DATA-STEMH'!L66</f>
        <v>0</v>
      </c>
      <c r="M200" s="331">
        <f>'RAW DATA-STEMH'!M66</f>
        <v>0</v>
      </c>
      <c r="N200" s="12"/>
      <c r="O200" s="12"/>
      <c r="P200" s="330">
        <f>'RAW DATA-STEMH'!N66</f>
        <v>0</v>
      </c>
      <c r="Q200" s="12">
        <f>'RAW DATA-STEMH'!O66</f>
        <v>18</v>
      </c>
      <c r="R200" s="12">
        <f>'RAW DATA-STEMH'!P66</f>
        <v>0</v>
      </c>
      <c r="S200" s="12">
        <f>'RAW DATA-STEMH'!Q66</f>
        <v>23</v>
      </c>
      <c r="T200" s="12">
        <f>'RAW DATA-STEMH'!R66</f>
        <v>0</v>
      </c>
      <c r="U200" s="12">
        <f>'RAW DATA-STEMH'!S66</f>
        <v>0</v>
      </c>
      <c r="V200" s="12">
        <f>'RAW DATA-STEMH'!T66</f>
        <v>0</v>
      </c>
      <c r="W200" s="12">
        <f>'RAW DATA-STEMH'!U66</f>
        <v>0</v>
      </c>
      <c r="X200" s="12">
        <f>'RAW DATA-STEMH'!V66</f>
        <v>0</v>
      </c>
      <c r="Y200" s="331">
        <f>'RAW DATA-STEMH'!W66</f>
        <v>0</v>
      </c>
      <c r="Z200" s="12"/>
      <c r="AA200" s="12"/>
      <c r="AB200" s="330">
        <f>'RAW DATA-STEMH'!X66</f>
        <v>0</v>
      </c>
      <c r="AC200" s="12">
        <f>'RAW DATA-STEMH'!Y66</f>
        <v>25</v>
      </c>
      <c r="AD200" s="12">
        <f>'RAW DATA-STEMH'!Z66</f>
        <v>0</v>
      </c>
      <c r="AE200" s="12">
        <f>'RAW DATA-STEMH'!AA66</f>
        <v>22</v>
      </c>
      <c r="AF200" s="12">
        <f>'RAW DATA-STEMH'!AB66</f>
        <v>0</v>
      </c>
      <c r="AG200" s="12">
        <f>'RAW DATA-STEMH'!AC66</f>
        <v>0</v>
      </c>
      <c r="AH200" s="12">
        <f>'RAW DATA-STEMH'!AD66</f>
        <v>0</v>
      </c>
      <c r="AI200" s="12">
        <f>'RAW DATA-STEMH'!AE66</f>
        <v>0</v>
      </c>
      <c r="AJ200" s="12">
        <f>'RAW DATA-STEMH'!AF66</f>
        <v>0</v>
      </c>
      <c r="AK200" s="331">
        <f>'RAW DATA-STEMH'!AG66</f>
        <v>0</v>
      </c>
      <c r="AL200" s="12"/>
      <c r="AM200" s="938"/>
      <c r="AN200" s="937">
        <f>'RAW DATA-STEMH'!AH66</f>
        <v>0</v>
      </c>
      <c r="AO200" s="938">
        <f>'RAW DATA-STEMH'!AI66</f>
        <v>13</v>
      </c>
      <c r="AP200" s="938">
        <f>'RAW DATA-STEMH'!AJ66</f>
        <v>0</v>
      </c>
      <c r="AQ200" s="938">
        <f>'RAW DATA-STEMH'!AK66</f>
        <v>13</v>
      </c>
      <c r="AR200" s="938">
        <f>'RAW DATA-STEMH'!AL66</f>
        <v>0</v>
      </c>
      <c r="AS200" s="938">
        <f>'RAW DATA-STEMH'!AM66</f>
        <v>0</v>
      </c>
      <c r="AT200" s="938">
        <f>'RAW DATA-STEMH'!AN66</f>
        <v>0</v>
      </c>
      <c r="AU200" s="938">
        <f>'RAW DATA-STEMH'!AO66</f>
        <v>0</v>
      </c>
      <c r="AV200" s="938">
        <f>'RAW DATA-STEMH'!AP66</f>
        <v>0</v>
      </c>
      <c r="AW200" s="939">
        <f>'RAW DATA-STEMH'!AQ66</f>
        <v>0</v>
      </c>
      <c r="AX200" s="1062"/>
      <c r="AZ200" s="1040">
        <f>'RAW DATA-STEMH'!AR66</f>
        <v>0</v>
      </c>
      <c r="BA200" s="816">
        <f>'RAW DATA-STEMH'!AS66</f>
        <v>16</v>
      </c>
      <c r="BB200" s="816">
        <f>'RAW DATA-STEMH'!AT66</f>
        <v>0</v>
      </c>
      <c r="BC200" s="816">
        <f>'RAW DATA-STEMH'!AU66</f>
        <v>32</v>
      </c>
      <c r="BD200" s="816">
        <f>'RAW DATA-STEMH'!AV66</f>
        <v>0</v>
      </c>
      <c r="BE200" s="816">
        <f>'RAW DATA-STEMH'!AW66</f>
        <v>0</v>
      </c>
      <c r="BF200" s="816">
        <f>'RAW DATA-STEMH'!AX66</f>
        <v>0</v>
      </c>
      <c r="BG200" s="816">
        <f>'RAW DATA-STEMH'!AY66</f>
        <v>0</v>
      </c>
      <c r="BH200" s="816">
        <f>'RAW DATA-STEMH'!AZ66</f>
        <v>0</v>
      </c>
      <c r="BI200" s="1041">
        <f>'RAW DATA-STEMH'!BA66</f>
        <v>0</v>
      </c>
      <c r="BJ200" s="1057"/>
    </row>
    <row r="201" spans="1:62">
      <c r="A201" s="412"/>
      <c r="B201" s="410"/>
      <c r="C201" s="411"/>
      <c r="D201" s="332">
        <f t="shared" ref="D201:M201" si="190">SUM(D198:D200)</f>
        <v>0</v>
      </c>
      <c r="E201" s="11">
        <f t="shared" si="190"/>
        <v>47</v>
      </c>
      <c r="F201" s="11">
        <f t="shared" si="190"/>
        <v>0</v>
      </c>
      <c r="G201" s="11">
        <f t="shared" si="190"/>
        <v>25</v>
      </c>
      <c r="H201" s="11">
        <f t="shared" si="190"/>
        <v>0</v>
      </c>
      <c r="I201" s="11">
        <f t="shared" si="190"/>
        <v>0</v>
      </c>
      <c r="J201" s="11">
        <f t="shared" si="190"/>
        <v>0</v>
      </c>
      <c r="K201" s="11">
        <f t="shared" si="190"/>
        <v>0</v>
      </c>
      <c r="L201" s="11">
        <f t="shared" si="190"/>
        <v>0</v>
      </c>
      <c r="M201" s="333">
        <f t="shared" si="190"/>
        <v>0</v>
      </c>
      <c r="N201" s="12"/>
      <c r="O201" s="12"/>
      <c r="P201" s="332">
        <f t="shared" ref="P201:Y201" si="191">SUM(P198:P200)</f>
        <v>0</v>
      </c>
      <c r="Q201" s="11">
        <f t="shared" si="191"/>
        <v>37</v>
      </c>
      <c r="R201" s="11">
        <f t="shared" si="191"/>
        <v>0</v>
      </c>
      <c r="S201" s="11">
        <f t="shared" si="191"/>
        <v>42</v>
      </c>
      <c r="T201" s="11">
        <f t="shared" si="191"/>
        <v>0</v>
      </c>
      <c r="U201" s="11">
        <f t="shared" si="191"/>
        <v>0</v>
      </c>
      <c r="V201" s="11">
        <f t="shared" si="191"/>
        <v>0</v>
      </c>
      <c r="W201" s="11">
        <f t="shared" si="191"/>
        <v>0</v>
      </c>
      <c r="X201" s="11">
        <f t="shared" si="191"/>
        <v>0</v>
      </c>
      <c r="Y201" s="333">
        <f t="shared" si="191"/>
        <v>0</v>
      </c>
      <c r="Z201" s="12"/>
      <c r="AA201" s="12"/>
      <c r="AB201" s="332">
        <f t="shared" ref="AB201:AK201" si="192">SUM(AB198:AB200)</f>
        <v>0</v>
      </c>
      <c r="AC201" s="11">
        <f t="shared" si="192"/>
        <v>31</v>
      </c>
      <c r="AD201" s="11">
        <f t="shared" si="192"/>
        <v>0</v>
      </c>
      <c r="AE201" s="11">
        <f t="shared" si="192"/>
        <v>36</v>
      </c>
      <c r="AF201" s="11">
        <f t="shared" si="192"/>
        <v>0</v>
      </c>
      <c r="AG201" s="11">
        <f t="shared" si="192"/>
        <v>0</v>
      </c>
      <c r="AH201" s="11">
        <f t="shared" si="192"/>
        <v>0</v>
      </c>
      <c r="AI201" s="11">
        <f t="shared" si="192"/>
        <v>0</v>
      </c>
      <c r="AJ201" s="11">
        <f t="shared" si="192"/>
        <v>0</v>
      </c>
      <c r="AK201" s="333">
        <f t="shared" si="192"/>
        <v>0</v>
      </c>
      <c r="AL201" s="12"/>
      <c r="AM201" s="938"/>
      <c r="AN201" s="1017">
        <f t="shared" ref="AN201:AW201" si="193">SUM(AN198:AN200)</f>
        <v>0</v>
      </c>
      <c r="AO201" s="1018">
        <f t="shared" si="193"/>
        <v>15</v>
      </c>
      <c r="AP201" s="1018">
        <f t="shared" si="193"/>
        <v>0</v>
      </c>
      <c r="AQ201" s="1018">
        <f t="shared" si="193"/>
        <v>22</v>
      </c>
      <c r="AR201" s="1018">
        <f t="shared" si="193"/>
        <v>0</v>
      </c>
      <c r="AS201" s="1018">
        <f t="shared" si="193"/>
        <v>0</v>
      </c>
      <c r="AT201" s="1018">
        <f t="shared" si="193"/>
        <v>0</v>
      </c>
      <c r="AU201" s="1018">
        <f t="shared" si="193"/>
        <v>0</v>
      </c>
      <c r="AV201" s="1018">
        <f t="shared" si="193"/>
        <v>0</v>
      </c>
      <c r="AW201" s="1019">
        <f t="shared" si="193"/>
        <v>0</v>
      </c>
      <c r="AX201" s="1062"/>
      <c r="AZ201" s="1042">
        <f t="shared" ref="AZ201:BI201" si="194">SUM(AZ198:AZ200)</f>
        <v>0</v>
      </c>
      <c r="BA201" s="1043">
        <f t="shared" si="194"/>
        <v>17</v>
      </c>
      <c r="BB201" s="1043">
        <f t="shared" si="194"/>
        <v>0</v>
      </c>
      <c r="BC201" s="1043">
        <f t="shared" si="194"/>
        <v>38</v>
      </c>
      <c r="BD201" s="1043">
        <f t="shared" si="194"/>
        <v>0</v>
      </c>
      <c r="BE201" s="1043">
        <f t="shared" si="194"/>
        <v>0</v>
      </c>
      <c r="BF201" s="1043">
        <f t="shared" si="194"/>
        <v>0</v>
      </c>
      <c r="BG201" s="1043">
        <f t="shared" si="194"/>
        <v>0</v>
      </c>
      <c r="BH201" s="1043">
        <f t="shared" si="194"/>
        <v>0</v>
      </c>
      <c r="BI201" s="1044">
        <f t="shared" si="194"/>
        <v>0</v>
      </c>
      <c r="BJ201" s="1057"/>
    </row>
    <row r="202" spans="1:62" ht="16" thickBot="1">
      <c r="A202" s="412"/>
      <c r="B202" s="410"/>
      <c r="C202" s="411"/>
      <c r="D202" s="330"/>
      <c r="E202" s="12"/>
      <c r="F202" s="12"/>
      <c r="G202" s="12"/>
      <c r="H202" s="12"/>
      <c r="I202" s="12"/>
      <c r="J202" s="12"/>
      <c r="K202" s="12"/>
      <c r="L202" s="12"/>
      <c r="M202" s="331"/>
      <c r="N202" s="12"/>
      <c r="O202" s="12"/>
      <c r="P202" s="330"/>
      <c r="Q202" s="12"/>
      <c r="R202" s="12"/>
      <c r="S202" s="12"/>
      <c r="T202" s="12"/>
      <c r="U202" s="12"/>
      <c r="V202" s="12"/>
      <c r="W202" s="12"/>
      <c r="X202" s="12"/>
      <c r="Y202" s="331"/>
      <c r="Z202" s="12"/>
      <c r="AA202" s="12"/>
      <c r="AB202" s="330"/>
      <c r="AC202" s="12"/>
      <c r="AD202" s="12"/>
      <c r="AE202" s="12"/>
      <c r="AF202" s="12"/>
      <c r="AG202" s="12"/>
      <c r="AH202" s="12"/>
      <c r="AI202" s="12"/>
      <c r="AJ202" s="12"/>
      <c r="AK202" s="331"/>
      <c r="AL202" s="12"/>
      <c r="AM202" s="938"/>
      <c r="AN202" s="937"/>
      <c r="AO202" s="938"/>
      <c r="AP202" s="938"/>
      <c r="AQ202" s="938"/>
      <c r="AR202" s="938"/>
      <c r="AS202" s="938"/>
      <c r="AT202" s="938"/>
      <c r="AU202" s="938"/>
      <c r="AV202" s="938"/>
      <c r="AW202" s="939"/>
      <c r="AX202" s="1062"/>
      <c r="AZ202" s="1040"/>
      <c r="BA202" s="816"/>
      <c r="BB202" s="816"/>
      <c r="BC202" s="816"/>
      <c r="BD202" s="816"/>
      <c r="BE202" s="816"/>
      <c r="BF202" s="816"/>
      <c r="BG202" s="816"/>
      <c r="BH202" s="816"/>
      <c r="BI202" s="1041"/>
      <c r="BJ202" s="1057"/>
    </row>
    <row r="203" spans="1:62" ht="15" customHeight="1">
      <c r="A203" s="1487" t="s">
        <v>271</v>
      </c>
      <c r="B203" s="438" t="s">
        <v>73</v>
      </c>
      <c r="C203" s="424" t="s">
        <v>92</v>
      </c>
      <c r="D203" s="330">
        <f>D198*'DATA - Awards Matrices'!$B$34</f>
        <v>0</v>
      </c>
      <c r="E203" s="12">
        <f>E198*'DATA - Awards Matrices'!$C$34</f>
        <v>8500</v>
      </c>
      <c r="F203" s="12">
        <f>F198*'DATA - Awards Matrices'!$D$34</f>
        <v>0</v>
      </c>
      <c r="G203" s="12">
        <f>G198*'DATA - Awards Matrices'!$E$34</f>
        <v>3500</v>
      </c>
      <c r="H203" s="12">
        <f>H198*'DATA - Awards Matrices'!$F$34</f>
        <v>0</v>
      </c>
      <c r="I203" s="12">
        <f>I198*'DATA - Awards Matrices'!$G$34</f>
        <v>0</v>
      </c>
      <c r="J203" s="12">
        <f>J198*'DATA - Awards Matrices'!$H$34</f>
        <v>0</v>
      </c>
      <c r="K203" s="12">
        <f>K198*'DATA - Awards Matrices'!$I$34</f>
        <v>0</v>
      </c>
      <c r="L203" s="12">
        <f>L198*'DATA - Awards Matrices'!$J$34</f>
        <v>0</v>
      </c>
      <c r="M203" s="331">
        <f>M198*'DATA - Awards Matrices'!$K$34</f>
        <v>0</v>
      </c>
      <c r="N203" s="12"/>
      <c r="O203" s="12"/>
      <c r="P203" s="330">
        <f>P198*'DATA - Awards Matrices'!$B$34</f>
        <v>0</v>
      </c>
      <c r="Q203" s="12">
        <f>Q198*'DATA - Awards Matrices'!$C$34</f>
        <v>9500</v>
      </c>
      <c r="R203" s="12">
        <f>R198*'DATA - Awards Matrices'!$D$34</f>
        <v>0</v>
      </c>
      <c r="S203" s="12">
        <f>S198*'DATA - Awards Matrices'!$E$34</f>
        <v>6000</v>
      </c>
      <c r="T203" s="12">
        <f>T198*'DATA - Awards Matrices'!$F$34</f>
        <v>0</v>
      </c>
      <c r="U203" s="12">
        <f>U198*'DATA - Awards Matrices'!$G$34</f>
        <v>0</v>
      </c>
      <c r="V203" s="12">
        <f>V198*'DATA - Awards Matrices'!$H$34</f>
        <v>0</v>
      </c>
      <c r="W203" s="12">
        <f>W198*'DATA - Awards Matrices'!$I$34</f>
        <v>0</v>
      </c>
      <c r="X203" s="12">
        <f>X198*'DATA - Awards Matrices'!$J$34</f>
        <v>0</v>
      </c>
      <c r="Y203" s="331">
        <f>Y198*'DATA - Awards Matrices'!$K$34</f>
        <v>0</v>
      </c>
      <c r="Z203" s="12"/>
      <c r="AA203" s="12"/>
      <c r="AB203" s="330">
        <f>AB198*'DATA - Awards Matrices'!$B$34</f>
        <v>0</v>
      </c>
      <c r="AC203" s="12">
        <f>AC198*'DATA - Awards Matrices'!$C$34</f>
        <v>3000</v>
      </c>
      <c r="AD203" s="12">
        <f>AD198*'DATA - Awards Matrices'!$D$34</f>
        <v>0</v>
      </c>
      <c r="AE203" s="12">
        <f>AE198*'DATA - Awards Matrices'!$E$34</f>
        <v>4500</v>
      </c>
      <c r="AF203" s="12">
        <f>AF198*'DATA - Awards Matrices'!$F$34</f>
        <v>0</v>
      </c>
      <c r="AG203" s="12">
        <f>AG198*'DATA - Awards Matrices'!$G$34</f>
        <v>0</v>
      </c>
      <c r="AH203" s="12">
        <f>AH198*'DATA - Awards Matrices'!$H$34</f>
        <v>0</v>
      </c>
      <c r="AI203" s="12">
        <f>AI198*'DATA - Awards Matrices'!$I$34</f>
        <v>0</v>
      </c>
      <c r="AJ203" s="12">
        <f>AJ198*'DATA - Awards Matrices'!$J$34</f>
        <v>0</v>
      </c>
      <c r="AK203" s="331">
        <f>AK198*'DATA - Awards Matrices'!$K$34</f>
        <v>0</v>
      </c>
      <c r="AL203" s="12"/>
      <c r="AM203" s="938"/>
      <c r="AN203" s="937">
        <f>AN198*'DATA - Awards Matrices'!$B$34</f>
        <v>0</v>
      </c>
      <c r="AO203" s="938">
        <f>AO198*'DATA - Awards Matrices'!$C$34</f>
        <v>1000</v>
      </c>
      <c r="AP203" s="938">
        <f>AP198*'DATA - Awards Matrices'!$D$34</f>
        <v>0</v>
      </c>
      <c r="AQ203" s="938">
        <f>AQ198*'DATA - Awards Matrices'!$E$34</f>
        <v>2500</v>
      </c>
      <c r="AR203" s="938">
        <f>AR198*'DATA - Awards Matrices'!$F$34</f>
        <v>0</v>
      </c>
      <c r="AS203" s="938">
        <f>AS198*'DATA - Awards Matrices'!$G$34</f>
        <v>0</v>
      </c>
      <c r="AT203" s="938">
        <f>AT198*'DATA - Awards Matrices'!$H$34</f>
        <v>0</v>
      </c>
      <c r="AU203" s="938">
        <f>AU198*'DATA - Awards Matrices'!$I$34</f>
        <v>0</v>
      </c>
      <c r="AV203" s="938">
        <f>AV198*'DATA - Awards Matrices'!$J$34</f>
        <v>0</v>
      </c>
      <c r="AW203" s="939">
        <f>AW198*'DATA - Awards Matrices'!$K$34</f>
        <v>0</v>
      </c>
      <c r="AX203" s="1062"/>
      <c r="AZ203" s="1040">
        <f>AZ198*'DATA - Awards Matrices'!$B$34</f>
        <v>0</v>
      </c>
      <c r="BA203" s="816">
        <f>BA198*'DATA - Awards Matrices'!$C$34</f>
        <v>500</v>
      </c>
      <c r="BB203" s="816">
        <f>BB198*'DATA - Awards Matrices'!$D$34</f>
        <v>0</v>
      </c>
      <c r="BC203" s="816">
        <f>BC198*'DATA - Awards Matrices'!$E$34</f>
        <v>2500</v>
      </c>
      <c r="BD203" s="816">
        <f>BD198*'DATA - Awards Matrices'!$F$34</f>
        <v>0</v>
      </c>
      <c r="BE203" s="816">
        <f>BE198*'DATA - Awards Matrices'!$G$34</f>
        <v>0</v>
      </c>
      <c r="BF203" s="816">
        <f>BF198*'DATA - Awards Matrices'!$H$34</f>
        <v>0</v>
      </c>
      <c r="BG203" s="816">
        <f>BG198*'DATA - Awards Matrices'!$I$34</f>
        <v>0</v>
      </c>
      <c r="BH203" s="816">
        <f>BH198*'DATA - Awards Matrices'!$J$34</f>
        <v>0</v>
      </c>
      <c r="BI203" s="1041">
        <f>BI198*'DATA - Awards Matrices'!$K$34</f>
        <v>0</v>
      </c>
      <c r="BJ203" s="1057"/>
    </row>
    <row r="204" spans="1:62">
      <c r="A204" s="1488"/>
      <c r="B204" s="439" t="s">
        <v>73</v>
      </c>
      <c r="C204" s="425" t="s">
        <v>91</v>
      </c>
      <c r="D204" s="330">
        <f>D199*'DATA - Awards Matrices'!$B$35</f>
        <v>0</v>
      </c>
      <c r="E204" s="12">
        <f>E199*'DATA - Awards Matrices'!$C$35</f>
        <v>500</v>
      </c>
      <c r="F204" s="12">
        <f>F199*'DATA - Awards Matrices'!$D$35</f>
        <v>0</v>
      </c>
      <c r="G204" s="12">
        <f>G199*'DATA - Awards Matrices'!$E$35</f>
        <v>2500</v>
      </c>
      <c r="H204" s="12">
        <f>H199*'DATA - Awards Matrices'!$F$35</f>
        <v>0</v>
      </c>
      <c r="I204" s="12">
        <f>I199*'DATA - Awards Matrices'!$G$35</f>
        <v>0</v>
      </c>
      <c r="J204" s="12">
        <f>J199*'DATA - Awards Matrices'!$H$35</f>
        <v>0</v>
      </c>
      <c r="K204" s="12">
        <f>K199*'DATA - Awards Matrices'!$I$35</f>
        <v>0</v>
      </c>
      <c r="L204" s="12">
        <f>L199*'DATA - Awards Matrices'!$J$35</f>
        <v>0</v>
      </c>
      <c r="M204" s="331">
        <f>M199*'DATA - Awards Matrices'!$K$35</f>
        <v>0</v>
      </c>
      <c r="N204" s="12"/>
      <c r="O204" s="12"/>
      <c r="P204" s="330">
        <f>P199*'DATA - Awards Matrices'!$B$35</f>
        <v>0</v>
      </c>
      <c r="Q204" s="12">
        <f>Q199*'DATA - Awards Matrices'!$C$35</f>
        <v>0</v>
      </c>
      <c r="R204" s="12">
        <f>R199*'DATA - Awards Matrices'!$D$35</f>
        <v>0</v>
      </c>
      <c r="S204" s="12">
        <f>S199*'DATA - Awards Matrices'!$E$35</f>
        <v>3500</v>
      </c>
      <c r="T204" s="12">
        <f>T199*'DATA - Awards Matrices'!$F$35</f>
        <v>0</v>
      </c>
      <c r="U204" s="12">
        <f>U199*'DATA - Awards Matrices'!$G$35</f>
        <v>0</v>
      </c>
      <c r="V204" s="12">
        <f>V199*'DATA - Awards Matrices'!$H$35</f>
        <v>0</v>
      </c>
      <c r="W204" s="12">
        <f>W199*'DATA - Awards Matrices'!$I$35</f>
        <v>0</v>
      </c>
      <c r="X204" s="12">
        <f>X199*'DATA - Awards Matrices'!$J$35</f>
        <v>0</v>
      </c>
      <c r="Y204" s="331">
        <f>Y199*'DATA - Awards Matrices'!$K$35</f>
        <v>0</v>
      </c>
      <c r="Z204" s="12"/>
      <c r="AA204" s="12"/>
      <c r="AB204" s="330">
        <f>AB199*'DATA - Awards Matrices'!$B$35</f>
        <v>0</v>
      </c>
      <c r="AC204" s="12">
        <f>AC199*'DATA - Awards Matrices'!$C$35</f>
        <v>0</v>
      </c>
      <c r="AD204" s="12">
        <f>AD199*'DATA - Awards Matrices'!$D$35</f>
        <v>0</v>
      </c>
      <c r="AE204" s="12">
        <f>AE199*'DATA - Awards Matrices'!$E$35</f>
        <v>2500</v>
      </c>
      <c r="AF204" s="12">
        <f>AF199*'DATA - Awards Matrices'!$F$35</f>
        <v>0</v>
      </c>
      <c r="AG204" s="12">
        <f>AG199*'DATA - Awards Matrices'!$G$35</f>
        <v>0</v>
      </c>
      <c r="AH204" s="12">
        <f>AH199*'DATA - Awards Matrices'!$H$35</f>
        <v>0</v>
      </c>
      <c r="AI204" s="12">
        <f>AI199*'DATA - Awards Matrices'!$I$35</f>
        <v>0</v>
      </c>
      <c r="AJ204" s="12">
        <f>AJ199*'DATA - Awards Matrices'!$J$35</f>
        <v>0</v>
      </c>
      <c r="AK204" s="331">
        <f>AK199*'DATA - Awards Matrices'!$K$35</f>
        <v>0</v>
      </c>
      <c r="AL204" s="12"/>
      <c r="AM204" s="938"/>
      <c r="AN204" s="937">
        <f>AN199*'DATA - Awards Matrices'!$B$35</f>
        <v>0</v>
      </c>
      <c r="AO204" s="938">
        <f>AO199*'DATA - Awards Matrices'!$C$35</f>
        <v>0</v>
      </c>
      <c r="AP204" s="938">
        <f>AP199*'DATA - Awards Matrices'!$D$35</f>
        <v>0</v>
      </c>
      <c r="AQ204" s="938">
        <f>AQ199*'DATA - Awards Matrices'!$E$35</f>
        <v>2000</v>
      </c>
      <c r="AR204" s="938">
        <f>AR199*'DATA - Awards Matrices'!$F$35</f>
        <v>0</v>
      </c>
      <c r="AS204" s="938">
        <f>AS199*'DATA - Awards Matrices'!$G$35</f>
        <v>0</v>
      </c>
      <c r="AT204" s="938">
        <f>AT199*'DATA - Awards Matrices'!$H$35</f>
        <v>0</v>
      </c>
      <c r="AU204" s="938">
        <f>AU199*'DATA - Awards Matrices'!$I$35</f>
        <v>0</v>
      </c>
      <c r="AV204" s="938">
        <f>AV199*'DATA - Awards Matrices'!$J$35</f>
        <v>0</v>
      </c>
      <c r="AW204" s="939">
        <f>AW199*'DATA - Awards Matrices'!$K$35</f>
        <v>0</v>
      </c>
      <c r="AX204" s="1062"/>
      <c r="AZ204" s="1040">
        <f>AZ199*'DATA - Awards Matrices'!$B$35</f>
        <v>0</v>
      </c>
      <c r="BA204" s="816">
        <f>BA199*'DATA - Awards Matrices'!$C$35</f>
        <v>0</v>
      </c>
      <c r="BB204" s="816">
        <f>BB199*'DATA - Awards Matrices'!$D$35</f>
        <v>0</v>
      </c>
      <c r="BC204" s="816">
        <f>BC199*'DATA - Awards Matrices'!$E$35</f>
        <v>500</v>
      </c>
      <c r="BD204" s="816">
        <f>BD199*'DATA - Awards Matrices'!$F$35</f>
        <v>0</v>
      </c>
      <c r="BE204" s="816">
        <f>BE199*'DATA - Awards Matrices'!$G$35</f>
        <v>0</v>
      </c>
      <c r="BF204" s="816">
        <f>BF199*'DATA - Awards Matrices'!$H$35</f>
        <v>0</v>
      </c>
      <c r="BG204" s="816">
        <f>BG199*'DATA - Awards Matrices'!$I$35</f>
        <v>0</v>
      </c>
      <c r="BH204" s="816">
        <f>BH199*'DATA - Awards Matrices'!$J$35</f>
        <v>0</v>
      </c>
      <c r="BI204" s="1041">
        <f>BI199*'DATA - Awards Matrices'!$K$35</f>
        <v>0</v>
      </c>
      <c r="BJ204" s="1057"/>
    </row>
    <row r="205" spans="1:62" ht="16" thickBot="1">
      <c r="A205" s="1489"/>
      <c r="B205" s="440" t="s">
        <v>73</v>
      </c>
      <c r="C205" s="426" t="s">
        <v>90</v>
      </c>
      <c r="D205" s="330">
        <f>D200*'DATA - Awards Matrices'!$B$36</f>
        <v>0</v>
      </c>
      <c r="E205" s="12">
        <f>E200*'DATA - Awards Matrices'!$C$36</f>
        <v>14500</v>
      </c>
      <c r="F205" s="12">
        <f>F200*'DATA - Awards Matrices'!$D$36</f>
        <v>0</v>
      </c>
      <c r="G205" s="12">
        <f>G200*'DATA - Awards Matrices'!$E$36</f>
        <v>6500</v>
      </c>
      <c r="H205" s="12">
        <f>H200*'DATA - Awards Matrices'!$F$36</f>
        <v>0</v>
      </c>
      <c r="I205" s="12">
        <f>I200*'DATA - Awards Matrices'!$G$36</f>
        <v>0</v>
      </c>
      <c r="J205" s="12">
        <f>J200*'DATA - Awards Matrices'!$H$36</f>
        <v>0</v>
      </c>
      <c r="K205" s="12">
        <f>K200*'DATA - Awards Matrices'!$I$36</f>
        <v>0</v>
      </c>
      <c r="L205" s="12">
        <f>L200*'DATA - Awards Matrices'!$J$36</f>
        <v>0</v>
      </c>
      <c r="M205" s="331">
        <f>M200*'DATA - Awards Matrices'!$K$36</f>
        <v>0</v>
      </c>
      <c r="N205" s="12"/>
      <c r="O205" s="12"/>
      <c r="P205" s="330">
        <f>P200*'DATA - Awards Matrices'!$B$36</f>
        <v>0</v>
      </c>
      <c r="Q205" s="12">
        <f>Q200*'DATA - Awards Matrices'!$C$36</f>
        <v>9000</v>
      </c>
      <c r="R205" s="12">
        <f>R200*'DATA - Awards Matrices'!$D$36</f>
        <v>0</v>
      </c>
      <c r="S205" s="12">
        <f>S200*'DATA - Awards Matrices'!$E$36</f>
        <v>11500</v>
      </c>
      <c r="T205" s="12">
        <f>T200*'DATA - Awards Matrices'!$F$36</f>
        <v>0</v>
      </c>
      <c r="U205" s="12">
        <f>U200*'DATA - Awards Matrices'!$G$36</f>
        <v>0</v>
      </c>
      <c r="V205" s="12">
        <f>V200*'DATA - Awards Matrices'!$H$36</f>
        <v>0</v>
      </c>
      <c r="W205" s="12">
        <f>W200*'DATA - Awards Matrices'!$I$36</f>
        <v>0</v>
      </c>
      <c r="X205" s="12">
        <f>X200*'DATA - Awards Matrices'!$J$36</f>
        <v>0</v>
      </c>
      <c r="Y205" s="331">
        <f>Y200*'DATA - Awards Matrices'!$K$36</f>
        <v>0</v>
      </c>
      <c r="Z205" s="12"/>
      <c r="AA205" s="12"/>
      <c r="AB205" s="330">
        <f>AB200*'DATA - Awards Matrices'!$B$36</f>
        <v>0</v>
      </c>
      <c r="AC205" s="12">
        <f>AC200*'DATA - Awards Matrices'!$C$36</f>
        <v>12500</v>
      </c>
      <c r="AD205" s="12">
        <f>AD200*'DATA - Awards Matrices'!$D$36</f>
        <v>0</v>
      </c>
      <c r="AE205" s="12">
        <f>AE200*'DATA - Awards Matrices'!$E$36</f>
        <v>11000</v>
      </c>
      <c r="AF205" s="12">
        <f>AF200*'DATA - Awards Matrices'!$F$36</f>
        <v>0</v>
      </c>
      <c r="AG205" s="12">
        <f>AG200*'DATA - Awards Matrices'!$G$36</f>
        <v>0</v>
      </c>
      <c r="AH205" s="12">
        <f>AH200*'DATA - Awards Matrices'!$H$36</f>
        <v>0</v>
      </c>
      <c r="AI205" s="12">
        <f>AI200*'DATA - Awards Matrices'!$I$36</f>
        <v>0</v>
      </c>
      <c r="AJ205" s="12">
        <f>AJ200*'DATA - Awards Matrices'!$J$36</f>
        <v>0</v>
      </c>
      <c r="AK205" s="331">
        <f>AK200*'DATA - Awards Matrices'!$K$36</f>
        <v>0</v>
      </c>
      <c r="AL205" s="12"/>
      <c r="AM205" s="938"/>
      <c r="AN205" s="937">
        <f>AN200*'DATA - Awards Matrices'!$B$36</f>
        <v>0</v>
      </c>
      <c r="AO205" s="938">
        <f>AO200*'DATA - Awards Matrices'!$C$36</f>
        <v>6500</v>
      </c>
      <c r="AP205" s="938">
        <f>AP200*'DATA - Awards Matrices'!$D$36</f>
        <v>0</v>
      </c>
      <c r="AQ205" s="938">
        <f>AQ200*'DATA - Awards Matrices'!$E$36</f>
        <v>6500</v>
      </c>
      <c r="AR205" s="938">
        <f>AR200*'DATA - Awards Matrices'!$F$36</f>
        <v>0</v>
      </c>
      <c r="AS205" s="938">
        <f>AS200*'DATA - Awards Matrices'!$G$36</f>
        <v>0</v>
      </c>
      <c r="AT205" s="938">
        <f>AT200*'DATA - Awards Matrices'!$H$36</f>
        <v>0</v>
      </c>
      <c r="AU205" s="938">
        <f>AU200*'DATA - Awards Matrices'!$I$36</f>
        <v>0</v>
      </c>
      <c r="AV205" s="938">
        <f>AV200*'DATA - Awards Matrices'!$J$36</f>
        <v>0</v>
      </c>
      <c r="AW205" s="939">
        <f>AW200*'DATA - Awards Matrices'!$K$36</f>
        <v>0</v>
      </c>
      <c r="AX205" s="1062"/>
      <c r="AZ205" s="1040">
        <f>AZ200*'DATA - Awards Matrices'!$B$36</f>
        <v>0</v>
      </c>
      <c r="BA205" s="816">
        <f>BA200*'DATA - Awards Matrices'!$C$36</f>
        <v>8000</v>
      </c>
      <c r="BB205" s="816">
        <f>BB200*'DATA - Awards Matrices'!$D$36</f>
        <v>0</v>
      </c>
      <c r="BC205" s="816">
        <f>BC200*'DATA - Awards Matrices'!$E$36</f>
        <v>16000</v>
      </c>
      <c r="BD205" s="816">
        <f>BD200*'DATA - Awards Matrices'!$F$36</f>
        <v>0</v>
      </c>
      <c r="BE205" s="816">
        <f>BE200*'DATA - Awards Matrices'!$G$36</f>
        <v>0</v>
      </c>
      <c r="BF205" s="816">
        <f>BF200*'DATA - Awards Matrices'!$H$36</f>
        <v>0</v>
      </c>
      <c r="BG205" s="816">
        <f>BG200*'DATA - Awards Matrices'!$I$36</f>
        <v>0</v>
      </c>
      <c r="BH205" s="816">
        <f>BH200*'DATA - Awards Matrices'!$J$36</f>
        <v>0</v>
      </c>
      <c r="BI205" s="1041">
        <f>BI200*'DATA - Awards Matrices'!$K$36</f>
        <v>0</v>
      </c>
      <c r="BJ205" s="1057"/>
    </row>
    <row r="206" spans="1:62" ht="33" thickBot="1">
      <c r="A206" s="406" t="s">
        <v>272</v>
      </c>
      <c r="B206" s="413" t="str">
        <f>B200</f>
        <v>LCC</v>
      </c>
      <c r="C206" s="414"/>
      <c r="D206" s="334">
        <f t="shared" ref="D206:M206" si="195">SUM(D203:D205)</f>
        <v>0</v>
      </c>
      <c r="E206" s="335">
        <f t="shared" si="195"/>
        <v>23500</v>
      </c>
      <c r="F206" s="335">
        <f t="shared" si="195"/>
        <v>0</v>
      </c>
      <c r="G206" s="335">
        <f t="shared" si="195"/>
        <v>12500</v>
      </c>
      <c r="H206" s="335">
        <f t="shared" si="195"/>
        <v>0</v>
      </c>
      <c r="I206" s="335">
        <f t="shared" si="195"/>
        <v>0</v>
      </c>
      <c r="J206" s="335">
        <f t="shared" si="195"/>
        <v>0</v>
      </c>
      <c r="K206" s="335">
        <f t="shared" si="195"/>
        <v>0</v>
      </c>
      <c r="L206" s="335">
        <f t="shared" si="195"/>
        <v>0</v>
      </c>
      <c r="M206" s="336">
        <f t="shared" si="195"/>
        <v>0</v>
      </c>
      <c r="N206" s="415">
        <f>SUM(D206:M206)/'DATA - Awards Matrices'!$L$36</f>
        <v>16.851302855359648</v>
      </c>
      <c r="O206" s="415"/>
      <c r="P206" s="334">
        <f t="shared" ref="P206:Y206" si="196">SUM(P203:P205)</f>
        <v>0</v>
      </c>
      <c r="Q206" s="335">
        <f t="shared" si="196"/>
        <v>18500</v>
      </c>
      <c r="R206" s="335">
        <f t="shared" si="196"/>
        <v>0</v>
      </c>
      <c r="S206" s="335">
        <f t="shared" si="196"/>
        <v>21000</v>
      </c>
      <c r="T206" s="335">
        <f t="shared" si="196"/>
        <v>0</v>
      </c>
      <c r="U206" s="335">
        <f t="shared" si="196"/>
        <v>0</v>
      </c>
      <c r="V206" s="335">
        <f t="shared" si="196"/>
        <v>0</v>
      </c>
      <c r="W206" s="335">
        <f t="shared" si="196"/>
        <v>0</v>
      </c>
      <c r="X206" s="335">
        <f t="shared" si="196"/>
        <v>0</v>
      </c>
      <c r="Y206" s="336">
        <f t="shared" si="196"/>
        <v>0</v>
      </c>
      <c r="Z206" s="415">
        <f>SUM(P206:Y206)/'DATA - Awards Matrices'!$L$36</f>
        <v>18.489623966297394</v>
      </c>
      <c r="AA206" s="415"/>
      <c r="AB206" s="334">
        <f t="shared" ref="AB206:AK206" si="197">SUM(AB203:AB205)</f>
        <v>0</v>
      </c>
      <c r="AC206" s="335">
        <f t="shared" si="197"/>
        <v>15500</v>
      </c>
      <c r="AD206" s="335">
        <f t="shared" si="197"/>
        <v>0</v>
      </c>
      <c r="AE206" s="335">
        <f t="shared" si="197"/>
        <v>18000</v>
      </c>
      <c r="AF206" s="335">
        <f t="shared" si="197"/>
        <v>0</v>
      </c>
      <c r="AG206" s="335">
        <f t="shared" si="197"/>
        <v>0</v>
      </c>
      <c r="AH206" s="335">
        <f t="shared" si="197"/>
        <v>0</v>
      </c>
      <c r="AI206" s="335">
        <f t="shared" si="197"/>
        <v>0</v>
      </c>
      <c r="AJ206" s="335">
        <f t="shared" si="197"/>
        <v>0</v>
      </c>
      <c r="AK206" s="336">
        <f t="shared" si="197"/>
        <v>0</v>
      </c>
      <c r="AL206" s="415">
        <f>SUM(AB206:AK206)/'DATA - Awards Matrices'!$L$36</f>
        <v>15.681073490404119</v>
      </c>
      <c r="AM206" s="941"/>
      <c r="AN206" s="1020">
        <f t="shared" ref="AN206:AW206" si="198">SUM(AN203:AN205)</f>
        <v>0</v>
      </c>
      <c r="AO206" s="1021">
        <f t="shared" si="198"/>
        <v>7500</v>
      </c>
      <c r="AP206" s="1021">
        <f t="shared" si="198"/>
        <v>0</v>
      </c>
      <c r="AQ206" s="1021">
        <f t="shared" si="198"/>
        <v>11000</v>
      </c>
      <c r="AR206" s="1021">
        <f t="shared" si="198"/>
        <v>0</v>
      </c>
      <c r="AS206" s="1021">
        <f t="shared" si="198"/>
        <v>0</v>
      </c>
      <c r="AT206" s="1021">
        <f t="shared" si="198"/>
        <v>0</v>
      </c>
      <c r="AU206" s="1021">
        <f t="shared" si="198"/>
        <v>0</v>
      </c>
      <c r="AV206" s="1021">
        <f t="shared" si="198"/>
        <v>0</v>
      </c>
      <c r="AW206" s="1022">
        <f t="shared" si="198"/>
        <v>0</v>
      </c>
      <c r="AX206" s="1063">
        <f>SUM(AN206:AW206)/'DATA - Awards Matrices'!$L$36</f>
        <v>8.6596973006709312</v>
      </c>
      <c r="AZ206" s="1045">
        <f t="shared" ref="AZ206:BI206" si="199">SUM(AZ203:AZ205)</f>
        <v>0</v>
      </c>
      <c r="BA206" s="1046">
        <f t="shared" si="199"/>
        <v>8500</v>
      </c>
      <c r="BB206" s="1046">
        <f t="shared" si="199"/>
        <v>0</v>
      </c>
      <c r="BC206" s="1046">
        <f t="shared" si="199"/>
        <v>19000</v>
      </c>
      <c r="BD206" s="1046">
        <f t="shared" si="199"/>
        <v>0</v>
      </c>
      <c r="BE206" s="1046">
        <f t="shared" si="199"/>
        <v>0</v>
      </c>
      <c r="BF206" s="1046">
        <f t="shared" si="199"/>
        <v>0</v>
      </c>
      <c r="BG206" s="1046">
        <f t="shared" si="199"/>
        <v>0</v>
      </c>
      <c r="BH206" s="1046">
        <f t="shared" si="199"/>
        <v>0</v>
      </c>
      <c r="BI206" s="1047">
        <f t="shared" si="199"/>
        <v>0</v>
      </c>
      <c r="BJ206" s="1058">
        <f>SUM(AZ206:BI206)/'DATA - Awards Matrices'!$L$36</f>
        <v>12.872523014510843</v>
      </c>
    </row>
    <row r="207" spans="1:62" ht="39.75" customHeight="1" thickBot="1">
      <c r="A207" s="428"/>
      <c r="B207" s="429"/>
      <c r="C207" s="430"/>
      <c r="D207" s="431"/>
      <c r="E207" s="432"/>
      <c r="F207" s="432"/>
      <c r="G207" s="432"/>
      <c r="H207" s="432"/>
      <c r="I207" s="432"/>
      <c r="J207" s="432"/>
      <c r="K207" s="432"/>
      <c r="L207" s="432"/>
      <c r="M207" s="433"/>
      <c r="N207" s="434"/>
      <c r="O207" s="434"/>
      <c r="P207" s="431"/>
      <c r="Q207" s="432"/>
      <c r="R207" s="432"/>
      <c r="S207" s="432"/>
      <c r="T207" s="432"/>
      <c r="U207" s="432"/>
      <c r="V207" s="432"/>
      <c r="W207" s="432"/>
      <c r="X207" s="432"/>
      <c r="Y207" s="433"/>
      <c r="Z207" s="434"/>
      <c r="AA207" s="434"/>
      <c r="AB207" s="431"/>
      <c r="AC207" s="432"/>
      <c r="AD207" s="432"/>
      <c r="AE207" s="432"/>
      <c r="AF207" s="432"/>
      <c r="AG207" s="432"/>
      <c r="AH207" s="432"/>
      <c r="AI207" s="432"/>
      <c r="AJ207" s="432"/>
      <c r="AK207" s="433"/>
      <c r="AL207" s="434"/>
      <c r="AM207" s="1026"/>
      <c r="AN207" s="1023"/>
      <c r="AO207" s="1024"/>
      <c r="AP207" s="1024"/>
      <c r="AQ207" s="1024"/>
      <c r="AR207" s="1024"/>
      <c r="AS207" s="1024"/>
      <c r="AT207" s="1024"/>
      <c r="AU207" s="1024"/>
      <c r="AV207" s="1024"/>
      <c r="AW207" s="1025"/>
      <c r="AX207" s="1064"/>
      <c r="AZ207" s="1049"/>
      <c r="BA207" s="1050"/>
      <c r="BB207" s="1050"/>
      <c r="BC207" s="1050"/>
      <c r="BD207" s="1050"/>
      <c r="BE207" s="1050"/>
      <c r="BF207" s="1050"/>
      <c r="BG207" s="1050"/>
      <c r="BH207" s="1050"/>
      <c r="BI207" s="1051"/>
      <c r="BJ207" s="1059"/>
    </row>
    <row r="208" spans="1:62" ht="15" customHeight="1">
      <c r="A208" s="1487" t="s">
        <v>270</v>
      </c>
      <c r="B208" s="438" t="str">
        <f>'RAW DATA-Awards'!B67</f>
        <v>MCC</v>
      </c>
      <c r="C208" s="424" t="str">
        <f>'RAW DATA-Awards'!C67</f>
        <v>1</v>
      </c>
      <c r="D208" s="407">
        <f>'RAW DATA-STEMH'!D67</f>
        <v>34</v>
      </c>
      <c r="E208" s="408">
        <f>'RAW DATA-STEMH'!E67</f>
        <v>1</v>
      </c>
      <c r="F208" s="408">
        <f>'RAW DATA-STEMH'!F67</f>
        <v>0</v>
      </c>
      <c r="G208" s="408">
        <f>'RAW DATA-STEMH'!G67</f>
        <v>7</v>
      </c>
      <c r="H208" s="408">
        <f>'RAW DATA-STEMH'!H67</f>
        <v>0</v>
      </c>
      <c r="I208" s="408">
        <f>'RAW DATA-STEMH'!I67</f>
        <v>0</v>
      </c>
      <c r="J208" s="408">
        <f>'RAW DATA-STEMH'!J67</f>
        <v>0</v>
      </c>
      <c r="K208" s="408">
        <f>'RAW DATA-STEMH'!K67</f>
        <v>0</v>
      </c>
      <c r="L208" s="408">
        <f>'RAW DATA-STEMH'!L67</f>
        <v>0</v>
      </c>
      <c r="M208" s="409">
        <f>'RAW DATA-STEMH'!M67</f>
        <v>0</v>
      </c>
      <c r="N208" s="408"/>
      <c r="O208" s="408"/>
      <c r="P208" s="407">
        <f>'RAW DATA-STEMH'!N67</f>
        <v>17</v>
      </c>
      <c r="Q208" s="408">
        <f>'RAW DATA-STEMH'!O67</f>
        <v>1</v>
      </c>
      <c r="R208" s="408">
        <f>'RAW DATA-STEMH'!P67</f>
        <v>0</v>
      </c>
      <c r="S208" s="408">
        <f>'RAW DATA-STEMH'!Q67</f>
        <v>5</v>
      </c>
      <c r="T208" s="408">
        <f>'RAW DATA-STEMH'!R67</f>
        <v>0</v>
      </c>
      <c r="U208" s="408">
        <f>'RAW DATA-STEMH'!S67</f>
        <v>0</v>
      </c>
      <c r="V208" s="408">
        <f>'RAW DATA-STEMH'!T67</f>
        <v>0</v>
      </c>
      <c r="W208" s="408">
        <f>'RAW DATA-STEMH'!U67</f>
        <v>0</v>
      </c>
      <c r="X208" s="408">
        <f>'RAW DATA-STEMH'!V67</f>
        <v>0</v>
      </c>
      <c r="Y208" s="409">
        <f>'RAW DATA-STEMH'!W67</f>
        <v>0</v>
      </c>
      <c r="Z208" s="408"/>
      <c r="AA208" s="408"/>
      <c r="AB208" s="407">
        <f>'RAW DATA-STEMH'!X67</f>
        <v>47</v>
      </c>
      <c r="AC208" s="408">
        <f>'RAW DATA-STEMH'!Y67</f>
        <v>4</v>
      </c>
      <c r="AD208" s="408">
        <f>'RAW DATA-STEMH'!Z67</f>
        <v>0</v>
      </c>
      <c r="AE208" s="408">
        <f>'RAW DATA-STEMH'!AA67</f>
        <v>4</v>
      </c>
      <c r="AF208" s="408">
        <f>'RAW DATA-STEMH'!AB67</f>
        <v>0</v>
      </c>
      <c r="AG208" s="408">
        <f>'RAW DATA-STEMH'!AC67</f>
        <v>0</v>
      </c>
      <c r="AH208" s="408">
        <f>'RAW DATA-STEMH'!AD67</f>
        <v>0</v>
      </c>
      <c r="AI208" s="408">
        <f>'RAW DATA-STEMH'!AE67</f>
        <v>0</v>
      </c>
      <c r="AJ208" s="408">
        <f>'RAW DATA-STEMH'!AF67</f>
        <v>0</v>
      </c>
      <c r="AK208" s="409">
        <f>'RAW DATA-STEMH'!AG67</f>
        <v>0</v>
      </c>
      <c r="AL208" s="408"/>
      <c r="AM208" s="944"/>
      <c r="AN208" s="943">
        <f>'RAW DATA-STEMH'!AH67</f>
        <v>0</v>
      </c>
      <c r="AO208" s="944">
        <f>'RAW DATA-STEMH'!AI67</f>
        <v>1</v>
      </c>
      <c r="AP208" s="944">
        <f>'RAW DATA-STEMH'!AJ67</f>
        <v>0</v>
      </c>
      <c r="AQ208" s="944">
        <f>'RAW DATA-STEMH'!AK67</f>
        <v>5</v>
      </c>
      <c r="AR208" s="944">
        <f>'RAW DATA-STEMH'!AL67</f>
        <v>0</v>
      </c>
      <c r="AS208" s="944">
        <f>'RAW DATA-STEMH'!AM67</f>
        <v>0</v>
      </c>
      <c r="AT208" s="944">
        <f>'RAW DATA-STEMH'!AN67</f>
        <v>0</v>
      </c>
      <c r="AU208" s="944">
        <f>'RAW DATA-STEMH'!AO67</f>
        <v>0</v>
      </c>
      <c r="AV208" s="944">
        <f>'RAW DATA-STEMH'!AP67</f>
        <v>0</v>
      </c>
      <c r="AW208" s="945">
        <f>'RAW DATA-STEMH'!AQ67</f>
        <v>0</v>
      </c>
      <c r="AX208" s="1061"/>
      <c r="AZ208" s="1037">
        <f>'RAW DATA-STEMH'!AR67</f>
        <v>5</v>
      </c>
      <c r="BA208" s="1038">
        <f>'RAW DATA-STEMH'!AS67</f>
        <v>0</v>
      </c>
      <c r="BB208" s="1038">
        <f>'RAW DATA-STEMH'!AT67</f>
        <v>0</v>
      </c>
      <c r="BC208" s="1038">
        <f>'RAW DATA-STEMH'!AU67</f>
        <v>8</v>
      </c>
      <c r="BD208" s="1038">
        <f>'RAW DATA-STEMH'!AV67</f>
        <v>0</v>
      </c>
      <c r="BE208" s="1038">
        <f>'RAW DATA-STEMH'!AW67</f>
        <v>0</v>
      </c>
      <c r="BF208" s="1038">
        <f>'RAW DATA-STEMH'!AX67</f>
        <v>0</v>
      </c>
      <c r="BG208" s="1038">
        <f>'RAW DATA-STEMH'!AY67</f>
        <v>0</v>
      </c>
      <c r="BH208" s="1038">
        <f>'RAW DATA-STEMH'!AZ67</f>
        <v>0</v>
      </c>
      <c r="BI208" s="1039">
        <f>'RAW DATA-STEMH'!BA67</f>
        <v>0</v>
      </c>
      <c r="BJ208" s="1056"/>
    </row>
    <row r="209" spans="1:62">
      <c r="A209" s="1488"/>
      <c r="B209" s="439" t="str">
        <f>'RAW DATA-Awards'!B68</f>
        <v>MCC</v>
      </c>
      <c r="C209" s="425" t="str">
        <f>'RAW DATA-Awards'!C68</f>
        <v>2</v>
      </c>
      <c r="D209" s="330">
        <f>'RAW DATA-STEMH'!D68</f>
        <v>0</v>
      </c>
      <c r="E209" s="12">
        <f>'RAW DATA-STEMH'!E68</f>
        <v>0</v>
      </c>
      <c r="F209" s="12">
        <f>'RAW DATA-STEMH'!F68</f>
        <v>0</v>
      </c>
      <c r="G209" s="12">
        <f>'RAW DATA-STEMH'!G68</f>
        <v>0</v>
      </c>
      <c r="H209" s="12">
        <f>'RAW DATA-STEMH'!H68</f>
        <v>0</v>
      </c>
      <c r="I209" s="12">
        <f>'RAW DATA-STEMH'!I68</f>
        <v>0</v>
      </c>
      <c r="J209" s="12">
        <f>'RAW DATA-STEMH'!J68</f>
        <v>0</v>
      </c>
      <c r="K209" s="12">
        <f>'RAW DATA-STEMH'!K68</f>
        <v>0</v>
      </c>
      <c r="L209" s="12">
        <f>'RAW DATA-STEMH'!L68</f>
        <v>0</v>
      </c>
      <c r="M209" s="331">
        <f>'RAW DATA-STEMH'!M68</f>
        <v>0</v>
      </c>
      <c r="N209" s="12"/>
      <c r="O209" s="12"/>
      <c r="P209" s="330">
        <f>'RAW DATA-STEMH'!N68</f>
        <v>0</v>
      </c>
      <c r="Q209" s="12">
        <f>'RAW DATA-STEMH'!O68</f>
        <v>0</v>
      </c>
      <c r="R209" s="12">
        <f>'RAW DATA-STEMH'!P68</f>
        <v>0</v>
      </c>
      <c r="S209" s="12">
        <f>'RAW DATA-STEMH'!Q68</f>
        <v>0</v>
      </c>
      <c r="T209" s="12">
        <f>'RAW DATA-STEMH'!R68</f>
        <v>0</v>
      </c>
      <c r="U209" s="12">
        <f>'RAW DATA-STEMH'!S68</f>
        <v>0</v>
      </c>
      <c r="V209" s="12">
        <f>'RAW DATA-STEMH'!T68</f>
        <v>0</v>
      </c>
      <c r="W209" s="12">
        <f>'RAW DATA-STEMH'!U68</f>
        <v>0</v>
      </c>
      <c r="X209" s="12">
        <f>'RAW DATA-STEMH'!V68</f>
        <v>0</v>
      </c>
      <c r="Y209" s="331">
        <f>'RAW DATA-STEMH'!W68</f>
        <v>0</v>
      </c>
      <c r="Z209" s="12"/>
      <c r="AA209" s="12"/>
      <c r="AB209" s="330">
        <f>'RAW DATA-STEMH'!X68</f>
        <v>0</v>
      </c>
      <c r="AC209" s="12">
        <f>'RAW DATA-STEMH'!Y68</f>
        <v>0</v>
      </c>
      <c r="AD209" s="12">
        <f>'RAW DATA-STEMH'!Z68</f>
        <v>0</v>
      </c>
      <c r="AE209" s="12">
        <f>'RAW DATA-STEMH'!AA68</f>
        <v>0</v>
      </c>
      <c r="AF209" s="12">
        <f>'RAW DATA-STEMH'!AB68</f>
        <v>0</v>
      </c>
      <c r="AG209" s="12">
        <f>'RAW DATA-STEMH'!AC68</f>
        <v>0</v>
      </c>
      <c r="AH209" s="12">
        <f>'RAW DATA-STEMH'!AD68</f>
        <v>0</v>
      </c>
      <c r="AI209" s="12">
        <f>'RAW DATA-STEMH'!AE68</f>
        <v>0</v>
      </c>
      <c r="AJ209" s="12">
        <f>'RAW DATA-STEMH'!AF68</f>
        <v>0</v>
      </c>
      <c r="AK209" s="331">
        <f>'RAW DATA-STEMH'!AG68</f>
        <v>0</v>
      </c>
      <c r="AL209" s="12"/>
      <c r="AM209" s="938"/>
      <c r="AN209" s="937">
        <f>'RAW DATA-STEMH'!AH68</f>
        <v>0</v>
      </c>
      <c r="AO209" s="938">
        <f>'RAW DATA-STEMH'!AI68</f>
        <v>0</v>
      </c>
      <c r="AP209" s="938">
        <f>'RAW DATA-STEMH'!AJ68</f>
        <v>0</v>
      </c>
      <c r="AQ209" s="938">
        <f>'RAW DATA-STEMH'!AK68</f>
        <v>0</v>
      </c>
      <c r="AR209" s="938">
        <f>'RAW DATA-STEMH'!AL68</f>
        <v>0</v>
      </c>
      <c r="AS209" s="938">
        <f>'RAW DATA-STEMH'!AM68</f>
        <v>0</v>
      </c>
      <c r="AT209" s="938">
        <f>'RAW DATA-STEMH'!AN68</f>
        <v>0</v>
      </c>
      <c r="AU209" s="938">
        <f>'RAW DATA-STEMH'!AO68</f>
        <v>0</v>
      </c>
      <c r="AV209" s="938">
        <f>'RAW DATA-STEMH'!AP68</f>
        <v>0</v>
      </c>
      <c r="AW209" s="939">
        <f>'RAW DATA-STEMH'!AQ68</f>
        <v>0</v>
      </c>
      <c r="AX209" s="1062"/>
      <c r="AZ209" s="1040">
        <f>'RAW DATA-STEMH'!AR68</f>
        <v>0</v>
      </c>
      <c r="BA209" s="816">
        <f>'RAW DATA-STEMH'!AS68</f>
        <v>0</v>
      </c>
      <c r="BB209" s="816">
        <f>'RAW DATA-STEMH'!AT68</f>
        <v>0</v>
      </c>
      <c r="BC209" s="816">
        <f>'RAW DATA-STEMH'!AU68</f>
        <v>0</v>
      </c>
      <c r="BD209" s="816">
        <f>'RAW DATA-STEMH'!AV68</f>
        <v>0</v>
      </c>
      <c r="BE209" s="816">
        <f>'RAW DATA-STEMH'!AW68</f>
        <v>0</v>
      </c>
      <c r="BF209" s="816">
        <f>'RAW DATA-STEMH'!AX68</f>
        <v>0</v>
      </c>
      <c r="BG209" s="816">
        <f>'RAW DATA-STEMH'!AY68</f>
        <v>0</v>
      </c>
      <c r="BH209" s="816">
        <f>'RAW DATA-STEMH'!AZ68</f>
        <v>0</v>
      </c>
      <c r="BI209" s="1041">
        <f>'RAW DATA-STEMH'!BA68</f>
        <v>0</v>
      </c>
      <c r="BJ209" s="1057"/>
    </row>
    <row r="210" spans="1:62" ht="16" thickBot="1">
      <c r="A210" s="1489"/>
      <c r="B210" s="440" t="str">
        <f>'RAW DATA-Awards'!B69</f>
        <v>MCC</v>
      </c>
      <c r="C210" s="426" t="str">
        <f>'RAW DATA-Awards'!C69</f>
        <v>3</v>
      </c>
      <c r="D210" s="330">
        <f>'RAW DATA-STEMH'!D69</f>
        <v>30</v>
      </c>
      <c r="E210" s="12">
        <f>'RAW DATA-STEMH'!E69</f>
        <v>4</v>
      </c>
      <c r="F210" s="12">
        <f>'RAW DATA-STEMH'!F69</f>
        <v>0</v>
      </c>
      <c r="G210" s="12">
        <f>'RAW DATA-STEMH'!G69</f>
        <v>13</v>
      </c>
      <c r="H210" s="12">
        <f>'RAW DATA-STEMH'!H69</f>
        <v>0</v>
      </c>
      <c r="I210" s="12">
        <f>'RAW DATA-STEMH'!I69</f>
        <v>0</v>
      </c>
      <c r="J210" s="12">
        <f>'RAW DATA-STEMH'!J69</f>
        <v>0</v>
      </c>
      <c r="K210" s="12">
        <f>'RAW DATA-STEMH'!K69</f>
        <v>0</v>
      </c>
      <c r="L210" s="12">
        <f>'RAW DATA-STEMH'!L69</f>
        <v>0</v>
      </c>
      <c r="M210" s="331">
        <f>'RAW DATA-STEMH'!M69</f>
        <v>0</v>
      </c>
      <c r="N210" s="12"/>
      <c r="O210" s="12"/>
      <c r="P210" s="330">
        <f>'RAW DATA-STEMH'!N69</f>
        <v>35</v>
      </c>
      <c r="Q210" s="12">
        <f>'RAW DATA-STEMH'!O69</f>
        <v>1</v>
      </c>
      <c r="R210" s="12">
        <f>'RAW DATA-STEMH'!P69</f>
        <v>0</v>
      </c>
      <c r="S210" s="12">
        <f>'RAW DATA-STEMH'!Q69</f>
        <v>5</v>
      </c>
      <c r="T210" s="12">
        <f>'RAW DATA-STEMH'!R69</f>
        <v>0</v>
      </c>
      <c r="U210" s="12">
        <f>'RAW DATA-STEMH'!S69</f>
        <v>0</v>
      </c>
      <c r="V210" s="12">
        <f>'RAW DATA-STEMH'!T69</f>
        <v>0</v>
      </c>
      <c r="W210" s="12">
        <f>'RAW DATA-STEMH'!U69</f>
        <v>0</v>
      </c>
      <c r="X210" s="12">
        <f>'RAW DATA-STEMH'!V69</f>
        <v>0</v>
      </c>
      <c r="Y210" s="331">
        <f>'RAW DATA-STEMH'!W69</f>
        <v>0</v>
      </c>
      <c r="Z210" s="12"/>
      <c r="AA210" s="12"/>
      <c r="AB210" s="330">
        <f>'RAW DATA-STEMH'!X69</f>
        <v>220</v>
      </c>
      <c r="AC210" s="12">
        <f>'RAW DATA-STEMH'!Y69</f>
        <v>5</v>
      </c>
      <c r="AD210" s="12">
        <f>'RAW DATA-STEMH'!Z69</f>
        <v>0</v>
      </c>
      <c r="AE210" s="12">
        <f>'RAW DATA-STEMH'!AA69</f>
        <v>21</v>
      </c>
      <c r="AF210" s="12">
        <f>'RAW DATA-STEMH'!AB69</f>
        <v>0</v>
      </c>
      <c r="AG210" s="12">
        <f>'RAW DATA-STEMH'!AC69</f>
        <v>0</v>
      </c>
      <c r="AH210" s="12">
        <f>'RAW DATA-STEMH'!AD69</f>
        <v>0</v>
      </c>
      <c r="AI210" s="12">
        <f>'RAW DATA-STEMH'!AE69</f>
        <v>0</v>
      </c>
      <c r="AJ210" s="12">
        <f>'RAW DATA-STEMH'!AF69</f>
        <v>0</v>
      </c>
      <c r="AK210" s="331">
        <f>'RAW DATA-STEMH'!AG69</f>
        <v>0</v>
      </c>
      <c r="AL210" s="12"/>
      <c r="AM210" s="938"/>
      <c r="AN210" s="937">
        <f>'RAW DATA-STEMH'!AH69</f>
        <v>185</v>
      </c>
      <c r="AO210" s="938">
        <f>'RAW DATA-STEMH'!AI69</f>
        <v>5</v>
      </c>
      <c r="AP210" s="938">
        <f>'RAW DATA-STEMH'!AJ69</f>
        <v>0</v>
      </c>
      <c r="AQ210" s="938">
        <f>'RAW DATA-STEMH'!AK69</f>
        <v>5</v>
      </c>
      <c r="AR210" s="938">
        <f>'RAW DATA-STEMH'!AL69</f>
        <v>0</v>
      </c>
      <c r="AS210" s="938">
        <f>'RAW DATA-STEMH'!AM69</f>
        <v>0</v>
      </c>
      <c r="AT210" s="938">
        <f>'RAW DATA-STEMH'!AN69</f>
        <v>0</v>
      </c>
      <c r="AU210" s="938">
        <f>'RAW DATA-STEMH'!AO69</f>
        <v>0</v>
      </c>
      <c r="AV210" s="938">
        <f>'RAW DATA-STEMH'!AP69</f>
        <v>0</v>
      </c>
      <c r="AW210" s="939">
        <f>'RAW DATA-STEMH'!AQ69</f>
        <v>0</v>
      </c>
      <c r="AX210" s="1062"/>
      <c r="AZ210" s="1040">
        <f>'RAW DATA-STEMH'!AR69</f>
        <v>274</v>
      </c>
      <c r="BA210" s="816">
        <f>'RAW DATA-STEMH'!AS69</f>
        <v>2</v>
      </c>
      <c r="BB210" s="816">
        <f>'RAW DATA-STEMH'!AT69</f>
        <v>0</v>
      </c>
      <c r="BC210" s="816">
        <f>'RAW DATA-STEMH'!AU69</f>
        <v>7</v>
      </c>
      <c r="BD210" s="816">
        <f>'RAW DATA-STEMH'!AV69</f>
        <v>0</v>
      </c>
      <c r="BE210" s="816">
        <f>'RAW DATA-STEMH'!AW69</f>
        <v>0</v>
      </c>
      <c r="BF210" s="816">
        <f>'RAW DATA-STEMH'!AX69</f>
        <v>0</v>
      </c>
      <c r="BG210" s="816">
        <f>'RAW DATA-STEMH'!AY69</f>
        <v>0</v>
      </c>
      <c r="BH210" s="816">
        <f>'RAW DATA-STEMH'!AZ69</f>
        <v>0</v>
      </c>
      <c r="BI210" s="1041">
        <f>'RAW DATA-STEMH'!BA69</f>
        <v>0</v>
      </c>
      <c r="BJ210" s="1057"/>
    </row>
    <row r="211" spans="1:62">
      <c r="A211" s="456"/>
      <c r="B211" s="274"/>
      <c r="C211" s="424"/>
      <c r="D211" s="332">
        <f t="shared" ref="D211:M211" si="200">SUM(D208:D210)</f>
        <v>64</v>
      </c>
      <c r="E211" s="11">
        <f t="shared" si="200"/>
        <v>5</v>
      </c>
      <c r="F211" s="11">
        <f t="shared" si="200"/>
        <v>0</v>
      </c>
      <c r="G211" s="11">
        <f t="shared" si="200"/>
        <v>20</v>
      </c>
      <c r="H211" s="11">
        <f t="shared" si="200"/>
        <v>0</v>
      </c>
      <c r="I211" s="11">
        <f t="shared" si="200"/>
        <v>0</v>
      </c>
      <c r="J211" s="11">
        <f t="shared" si="200"/>
        <v>0</v>
      </c>
      <c r="K211" s="11">
        <f t="shared" si="200"/>
        <v>0</v>
      </c>
      <c r="L211" s="11">
        <f t="shared" si="200"/>
        <v>0</v>
      </c>
      <c r="M211" s="333">
        <f t="shared" si="200"/>
        <v>0</v>
      </c>
      <c r="N211" s="12"/>
      <c r="O211" s="12"/>
      <c r="P211" s="332">
        <f t="shared" ref="P211:Y211" si="201">SUM(P208:P210)</f>
        <v>52</v>
      </c>
      <c r="Q211" s="11">
        <f t="shared" si="201"/>
        <v>2</v>
      </c>
      <c r="R211" s="11">
        <f t="shared" si="201"/>
        <v>0</v>
      </c>
      <c r="S211" s="11">
        <f t="shared" si="201"/>
        <v>10</v>
      </c>
      <c r="T211" s="11">
        <f t="shared" si="201"/>
        <v>0</v>
      </c>
      <c r="U211" s="11">
        <f t="shared" si="201"/>
        <v>0</v>
      </c>
      <c r="V211" s="11">
        <f t="shared" si="201"/>
        <v>0</v>
      </c>
      <c r="W211" s="11">
        <f t="shared" si="201"/>
        <v>0</v>
      </c>
      <c r="X211" s="11">
        <f t="shared" si="201"/>
        <v>0</v>
      </c>
      <c r="Y211" s="333">
        <f t="shared" si="201"/>
        <v>0</v>
      </c>
      <c r="Z211" s="12"/>
      <c r="AA211" s="12"/>
      <c r="AB211" s="332">
        <f t="shared" ref="AB211:AK211" si="202">SUM(AB208:AB210)</f>
        <v>267</v>
      </c>
      <c r="AC211" s="11">
        <f t="shared" si="202"/>
        <v>9</v>
      </c>
      <c r="AD211" s="11">
        <f t="shared" si="202"/>
        <v>0</v>
      </c>
      <c r="AE211" s="11">
        <f t="shared" si="202"/>
        <v>25</v>
      </c>
      <c r="AF211" s="11">
        <f t="shared" si="202"/>
        <v>0</v>
      </c>
      <c r="AG211" s="11">
        <f t="shared" si="202"/>
        <v>0</v>
      </c>
      <c r="AH211" s="11">
        <f t="shared" si="202"/>
        <v>0</v>
      </c>
      <c r="AI211" s="11">
        <f t="shared" si="202"/>
        <v>0</v>
      </c>
      <c r="AJ211" s="11">
        <f t="shared" si="202"/>
        <v>0</v>
      </c>
      <c r="AK211" s="333">
        <f t="shared" si="202"/>
        <v>0</v>
      </c>
      <c r="AL211" s="12"/>
      <c r="AM211" s="938"/>
      <c r="AN211" s="1017">
        <f t="shared" ref="AN211:AW211" si="203">SUM(AN208:AN210)</f>
        <v>185</v>
      </c>
      <c r="AO211" s="1018">
        <f t="shared" si="203"/>
        <v>6</v>
      </c>
      <c r="AP211" s="1018">
        <f t="shared" si="203"/>
        <v>0</v>
      </c>
      <c r="AQ211" s="1018">
        <f t="shared" si="203"/>
        <v>10</v>
      </c>
      <c r="AR211" s="1018">
        <f t="shared" si="203"/>
        <v>0</v>
      </c>
      <c r="AS211" s="1018">
        <f t="shared" si="203"/>
        <v>0</v>
      </c>
      <c r="AT211" s="1018">
        <f t="shared" si="203"/>
        <v>0</v>
      </c>
      <c r="AU211" s="1018">
        <f t="shared" si="203"/>
        <v>0</v>
      </c>
      <c r="AV211" s="1018">
        <f t="shared" si="203"/>
        <v>0</v>
      </c>
      <c r="AW211" s="1019">
        <f t="shared" si="203"/>
        <v>0</v>
      </c>
      <c r="AX211" s="1062"/>
      <c r="AZ211" s="1042">
        <f t="shared" ref="AZ211:BI211" si="204">SUM(AZ208:AZ210)</f>
        <v>279</v>
      </c>
      <c r="BA211" s="1043">
        <f t="shared" si="204"/>
        <v>2</v>
      </c>
      <c r="BB211" s="1043">
        <f t="shared" si="204"/>
        <v>0</v>
      </c>
      <c r="BC211" s="1043">
        <f t="shared" si="204"/>
        <v>15</v>
      </c>
      <c r="BD211" s="1043">
        <f t="shared" si="204"/>
        <v>0</v>
      </c>
      <c r="BE211" s="1043">
        <f t="shared" si="204"/>
        <v>0</v>
      </c>
      <c r="BF211" s="1043">
        <f t="shared" si="204"/>
        <v>0</v>
      </c>
      <c r="BG211" s="1043">
        <f t="shared" si="204"/>
        <v>0</v>
      </c>
      <c r="BH211" s="1043">
        <f t="shared" si="204"/>
        <v>0</v>
      </c>
      <c r="BI211" s="1044">
        <f t="shared" si="204"/>
        <v>0</v>
      </c>
      <c r="BJ211" s="1057"/>
    </row>
    <row r="212" spans="1:62" ht="16" thickBot="1">
      <c r="A212" s="457"/>
      <c r="B212" s="413"/>
      <c r="C212" s="426"/>
      <c r="D212" s="330"/>
      <c r="E212" s="12"/>
      <c r="F212" s="12"/>
      <c r="G212" s="12"/>
      <c r="H212" s="12"/>
      <c r="I212" s="12"/>
      <c r="J212" s="12"/>
      <c r="K212" s="12"/>
      <c r="L212" s="12"/>
      <c r="M212" s="331"/>
      <c r="N212" s="12"/>
      <c r="O212" s="12"/>
      <c r="P212" s="330"/>
      <c r="Q212" s="12"/>
      <c r="R212" s="12"/>
      <c r="S212" s="12"/>
      <c r="T212" s="12"/>
      <c r="U212" s="12"/>
      <c r="V212" s="12"/>
      <c r="W212" s="12"/>
      <c r="X212" s="12"/>
      <c r="Y212" s="331"/>
      <c r="Z212" s="12"/>
      <c r="AA212" s="12"/>
      <c r="AB212" s="330"/>
      <c r="AC212" s="12"/>
      <c r="AD212" s="12"/>
      <c r="AE212" s="12"/>
      <c r="AF212" s="12"/>
      <c r="AG212" s="12"/>
      <c r="AH212" s="12"/>
      <c r="AI212" s="12"/>
      <c r="AJ212" s="12"/>
      <c r="AK212" s="331"/>
      <c r="AL212" s="12"/>
      <c r="AM212" s="938"/>
      <c r="AN212" s="937"/>
      <c r="AO212" s="938"/>
      <c r="AP212" s="938"/>
      <c r="AQ212" s="938"/>
      <c r="AR212" s="938"/>
      <c r="AS212" s="938"/>
      <c r="AT212" s="938"/>
      <c r="AU212" s="938"/>
      <c r="AV212" s="938"/>
      <c r="AW212" s="939"/>
      <c r="AX212" s="1062"/>
      <c r="AZ212" s="1040"/>
      <c r="BA212" s="816"/>
      <c r="BB212" s="816"/>
      <c r="BC212" s="816"/>
      <c r="BD212" s="816"/>
      <c r="BE212" s="816"/>
      <c r="BF212" s="816"/>
      <c r="BG212" s="816"/>
      <c r="BH212" s="816"/>
      <c r="BI212" s="1041"/>
      <c r="BJ212" s="1057"/>
    </row>
    <row r="213" spans="1:62" ht="15" customHeight="1">
      <c r="A213" s="1488" t="s">
        <v>271</v>
      </c>
      <c r="B213" s="438" t="s">
        <v>75</v>
      </c>
      <c r="C213" s="424" t="s">
        <v>92</v>
      </c>
      <c r="D213" s="330">
        <f>D208*'DATA - Awards Matrices'!$B$34</f>
        <v>17000</v>
      </c>
      <c r="E213" s="12">
        <f>E208*'DATA - Awards Matrices'!$C$34</f>
        <v>500</v>
      </c>
      <c r="F213" s="12">
        <f>F208*'DATA - Awards Matrices'!$D$34</f>
        <v>0</v>
      </c>
      <c r="G213" s="12">
        <f>G208*'DATA - Awards Matrices'!$E$34</f>
        <v>3500</v>
      </c>
      <c r="H213" s="12">
        <f>H208*'DATA - Awards Matrices'!$F$34</f>
        <v>0</v>
      </c>
      <c r="I213" s="12">
        <f>I208*'DATA - Awards Matrices'!$G$34</f>
        <v>0</v>
      </c>
      <c r="J213" s="12">
        <f>J208*'DATA - Awards Matrices'!$H$34</f>
        <v>0</v>
      </c>
      <c r="K213" s="12">
        <f>K208*'DATA - Awards Matrices'!$I$34</f>
        <v>0</v>
      </c>
      <c r="L213" s="12">
        <f>L208*'DATA - Awards Matrices'!$J$34</f>
        <v>0</v>
      </c>
      <c r="M213" s="331">
        <f>M208*'DATA - Awards Matrices'!$K$34</f>
        <v>0</v>
      </c>
      <c r="N213" s="12"/>
      <c r="O213" s="12"/>
      <c r="P213" s="330">
        <f>P208*'DATA - Awards Matrices'!$B$34</f>
        <v>8500</v>
      </c>
      <c r="Q213" s="12">
        <f>Q208*'DATA - Awards Matrices'!$C$34</f>
        <v>500</v>
      </c>
      <c r="R213" s="12">
        <f>R208*'DATA - Awards Matrices'!$D$34</f>
        <v>0</v>
      </c>
      <c r="S213" s="12">
        <f>S208*'DATA - Awards Matrices'!$E$34</f>
        <v>2500</v>
      </c>
      <c r="T213" s="12">
        <f>T208*'DATA - Awards Matrices'!$F$34</f>
        <v>0</v>
      </c>
      <c r="U213" s="12">
        <f>U208*'DATA - Awards Matrices'!$G$34</f>
        <v>0</v>
      </c>
      <c r="V213" s="12">
        <f>V208*'DATA - Awards Matrices'!$H$34</f>
        <v>0</v>
      </c>
      <c r="W213" s="12">
        <f>W208*'DATA - Awards Matrices'!$I$34</f>
        <v>0</v>
      </c>
      <c r="X213" s="12">
        <f>X208*'DATA - Awards Matrices'!$J$34</f>
        <v>0</v>
      </c>
      <c r="Y213" s="331">
        <f>Y208*'DATA - Awards Matrices'!$K$34</f>
        <v>0</v>
      </c>
      <c r="Z213" s="12"/>
      <c r="AA213" s="12"/>
      <c r="AB213" s="330">
        <f>AB208*'DATA - Awards Matrices'!$B$34</f>
        <v>23500</v>
      </c>
      <c r="AC213" s="12">
        <f>AC208*'DATA - Awards Matrices'!$C$34</f>
        <v>2000</v>
      </c>
      <c r="AD213" s="12">
        <f>AD208*'DATA - Awards Matrices'!$D$34</f>
        <v>0</v>
      </c>
      <c r="AE213" s="12">
        <f>AE208*'DATA - Awards Matrices'!$E$34</f>
        <v>2000</v>
      </c>
      <c r="AF213" s="12">
        <f>AF208*'DATA - Awards Matrices'!$F$34</f>
        <v>0</v>
      </c>
      <c r="AG213" s="12">
        <f>AG208*'DATA - Awards Matrices'!$G$34</f>
        <v>0</v>
      </c>
      <c r="AH213" s="12">
        <f>AH208*'DATA - Awards Matrices'!$H$34</f>
        <v>0</v>
      </c>
      <c r="AI213" s="12">
        <f>AI208*'DATA - Awards Matrices'!$I$34</f>
        <v>0</v>
      </c>
      <c r="AJ213" s="12">
        <f>AJ208*'DATA - Awards Matrices'!$J$34</f>
        <v>0</v>
      </c>
      <c r="AK213" s="331">
        <f>AK208*'DATA - Awards Matrices'!$K$34</f>
        <v>0</v>
      </c>
      <c r="AL213" s="12"/>
      <c r="AM213" s="938"/>
      <c r="AN213" s="937">
        <f>AN208*'DATA - Awards Matrices'!$B$34</f>
        <v>0</v>
      </c>
      <c r="AO213" s="938">
        <f>AO208*'DATA - Awards Matrices'!$C$34</f>
        <v>500</v>
      </c>
      <c r="AP213" s="938">
        <f>AP208*'DATA - Awards Matrices'!$D$34</f>
        <v>0</v>
      </c>
      <c r="AQ213" s="938">
        <f>AQ208*'DATA - Awards Matrices'!$E$34</f>
        <v>2500</v>
      </c>
      <c r="AR213" s="938">
        <f>AR208*'DATA - Awards Matrices'!$F$34</f>
        <v>0</v>
      </c>
      <c r="AS213" s="938">
        <f>AS208*'DATA - Awards Matrices'!$G$34</f>
        <v>0</v>
      </c>
      <c r="AT213" s="938">
        <f>AT208*'DATA - Awards Matrices'!$H$34</f>
        <v>0</v>
      </c>
      <c r="AU213" s="938">
        <f>AU208*'DATA - Awards Matrices'!$I$34</f>
        <v>0</v>
      </c>
      <c r="AV213" s="938">
        <f>AV208*'DATA - Awards Matrices'!$J$34</f>
        <v>0</v>
      </c>
      <c r="AW213" s="939">
        <f>AW208*'DATA - Awards Matrices'!$K$34</f>
        <v>0</v>
      </c>
      <c r="AX213" s="1062"/>
      <c r="AZ213" s="1040">
        <f>AZ208*'DATA - Awards Matrices'!$B$34</f>
        <v>2500</v>
      </c>
      <c r="BA213" s="816">
        <f>BA208*'DATA - Awards Matrices'!$C$34</f>
        <v>0</v>
      </c>
      <c r="BB213" s="816">
        <f>BB208*'DATA - Awards Matrices'!$D$34</f>
        <v>0</v>
      </c>
      <c r="BC213" s="816">
        <f>BC208*'DATA - Awards Matrices'!$E$34</f>
        <v>4000</v>
      </c>
      <c r="BD213" s="816">
        <f>BD208*'DATA - Awards Matrices'!$F$34</f>
        <v>0</v>
      </c>
      <c r="BE213" s="816">
        <f>BE208*'DATA - Awards Matrices'!$G$34</f>
        <v>0</v>
      </c>
      <c r="BF213" s="816">
        <f>BF208*'DATA - Awards Matrices'!$H$34</f>
        <v>0</v>
      </c>
      <c r="BG213" s="816">
        <f>BG208*'DATA - Awards Matrices'!$I$34</f>
        <v>0</v>
      </c>
      <c r="BH213" s="816">
        <f>BH208*'DATA - Awards Matrices'!$J$34</f>
        <v>0</v>
      </c>
      <c r="BI213" s="1041">
        <f>BI208*'DATA - Awards Matrices'!$K$34</f>
        <v>0</v>
      </c>
      <c r="BJ213" s="1057"/>
    </row>
    <row r="214" spans="1:62">
      <c r="A214" s="1488"/>
      <c r="B214" s="439" t="s">
        <v>75</v>
      </c>
      <c r="C214" s="425" t="s">
        <v>91</v>
      </c>
      <c r="D214" s="330">
        <f>D209*'DATA - Awards Matrices'!$B$35</f>
        <v>0</v>
      </c>
      <c r="E214" s="12">
        <f>E209*'DATA - Awards Matrices'!$C$35</f>
        <v>0</v>
      </c>
      <c r="F214" s="12">
        <f>F209*'DATA - Awards Matrices'!$D$35</f>
        <v>0</v>
      </c>
      <c r="G214" s="12">
        <f>G209*'DATA - Awards Matrices'!$E$35</f>
        <v>0</v>
      </c>
      <c r="H214" s="12">
        <f>H209*'DATA - Awards Matrices'!$F$35</f>
        <v>0</v>
      </c>
      <c r="I214" s="12">
        <f>I209*'DATA - Awards Matrices'!$G$35</f>
        <v>0</v>
      </c>
      <c r="J214" s="12">
        <f>J209*'DATA - Awards Matrices'!$H$35</f>
        <v>0</v>
      </c>
      <c r="K214" s="12">
        <f>K209*'DATA - Awards Matrices'!$I$35</f>
        <v>0</v>
      </c>
      <c r="L214" s="12">
        <f>L209*'DATA - Awards Matrices'!$J$35</f>
        <v>0</v>
      </c>
      <c r="M214" s="331">
        <f>M209*'DATA - Awards Matrices'!$K$35</f>
        <v>0</v>
      </c>
      <c r="N214" s="12"/>
      <c r="O214" s="12"/>
      <c r="P214" s="330">
        <f>P209*'DATA - Awards Matrices'!$B$35</f>
        <v>0</v>
      </c>
      <c r="Q214" s="12">
        <f>Q209*'DATA - Awards Matrices'!$C$35</f>
        <v>0</v>
      </c>
      <c r="R214" s="12">
        <f>R209*'DATA - Awards Matrices'!$D$35</f>
        <v>0</v>
      </c>
      <c r="S214" s="12">
        <f>S209*'DATA - Awards Matrices'!$E$35</f>
        <v>0</v>
      </c>
      <c r="T214" s="12">
        <f>T209*'DATA - Awards Matrices'!$F$35</f>
        <v>0</v>
      </c>
      <c r="U214" s="12">
        <f>U209*'DATA - Awards Matrices'!$G$35</f>
        <v>0</v>
      </c>
      <c r="V214" s="12">
        <f>V209*'DATA - Awards Matrices'!$H$35</f>
        <v>0</v>
      </c>
      <c r="W214" s="12">
        <f>W209*'DATA - Awards Matrices'!$I$35</f>
        <v>0</v>
      </c>
      <c r="X214" s="12">
        <f>X209*'DATA - Awards Matrices'!$J$35</f>
        <v>0</v>
      </c>
      <c r="Y214" s="331">
        <f>Y209*'DATA - Awards Matrices'!$K$35</f>
        <v>0</v>
      </c>
      <c r="Z214" s="12"/>
      <c r="AA214" s="12"/>
      <c r="AB214" s="330">
        <f>AB209*'DATA - Awards Matrices'!$B$35</f>
        <v>0</v>
      </c>
      <c r="AC214" s="12">
        <f>AC209*'DATA - Awards Matrices'!$C$35</f>
        <v>0</v>
      </c>
      <c r="AD214" s="12">
        <f>AD209*'DATA - Awards Matrices'!$D$35</f>
        <v>0</v>
      </c>
      <c r="AE214" s="12">
        <f>AE209*'DATA - Awards Matrices'!$E$35</f>
        <v>0</v>
      </c>
      <c r="AF214" s="12">
        <f>AF209*'DATA - Awards Matrices'!$F$35</f>
        <v>0</v>
      </c>
      <c r="AG214" s="12">
        <f>AG209*'DATA - Awards Matrices'!$G$35</f>
        <v>0</v>
      </c>
      <c r="AH214" s="12">
        <f>AH209*'DATA - Awards Matrices'!$H$35</f>
        <v>0</v>
      </c>
      <c r="AI214" s="12">
        <f>AI209*'DATA - Awards Matrices'!$I$35</f>
        <v>0</v>
      </c>
      <c r="AJ214" s="12">
        <f>AJ209*'DATA - Awards Matrices'!$J$35</f>
        <v>0</v>
      </c>
      <c r="AK214" s="331">
        <f>AK209*'DATA - Awards Matrices'!$K$35</f>
        <v>0</v>
      </c>
      <c r="AL214" s="12"/>
      <c r="AM214" s="938"/>
      <c r="AN214" s="937">
        <f>AN209*'DATA - Awards Matrices'!$B$35</f>
        <v>0</v>
      </c>
      <c r="AO214" s="938">
        <f>AO209*'DATA - Awards Matrices'!$C$35</f>
        <v>0</v>
      </c>
      <c r="AP214" s="938">
        <f>AP209*'DATA - Awards Matrices'!$D$35</f>
        <v>0</v>
      </c>
      <c r="AQ214" s="938">
        <f>AQ209*'DATA - Awards Matrices'!$E$35</f>
        <v>0</v>
      </c>
      <c r="AR214" s="938">
        <f>AR209*'DATA - Awards Matrices'!$F$35</f>
        <v>0</v>
      </c>
      <c r="AS214" s="938">
        <f>AS209*'DATA - Awards Matrices'!$G$35</f>
        <v>0</v>
      </c>
      <c r="AT214" s="938">
        <f>AT209*'DATA - Awards Matrices'!$H$35</f>
        <v>0</v>
      </c>
      <c r="AU214" s="938">
        <f>AU209*'DATA - Awards Matrices'!$I$35</f>
        <v>0</v>
      </c>
      <c r="AV214" s="938">
        <f>AV209*'DATA - Awards Matrices'!$J$35</f>
        <v>0</v>
      </c>
      <c r="AW214" s="939">
        <f>AW209*'DATA - Awards Matrices'!$K$35</f>
        <v>0</v>
      </c>
      <c r="AX214" s="1062"/>
      <c r="AZ214" s="1040">
        <f>AZ209*'DATA - Awards Matrices'!$B$35</f>
        <v>0</v>
      </c>
      <c r="BA214" s="816">
        <f>BA209*'DATA - Awards Matrices'!$C$35</f>
        <v>0</v>
      </c>
      <c r="BB214" s="816">
        <f>BB209*'DATA - Awards Matrices'!$D$35</f>
        <v>0</v>
      </c>
      <c r="BC214" s="816">
        <f>BC209*'DATA - Awards Matrices'!$E$35</f>
        <v>0</v>
      </c>
      <c r="BD214" s="816">
        <f>BD209*'DATA - Awards Matrices'!$F$35</f>
        <v>0</v>
      </c>
      <c r="BE214" s="816">
        <f>BE209*'DATA - Awards Matrices'!$G$35</f>
        <v>0</v>
      </c>
      <c r="BF214" s="816">
        <f>BF209*'DATA - Awards Matrices'!$H$35</f>
        <v>0</v>
      </c>
      <c r="BG214" s="816">
        <f>BG209*'DATA - Awards Matrices'!$I$35</f>
        <v>0</v>
      </c>
      <c r="BH214" s="816">
        <f>BH209*'DATA - Awards Matrices'!$J$35</f>
        <v>0</v>
      </c>
      <c r="BI214" s="1041">
        <f>BI209*'DATA - Awards Matrices'!$K$35</f>
        <v>0</v>
      </c>
      <c r="BJ214" s="1057"/>
    </row>
    <row r="215" spans="1:62" ht="16" thickBot="1">
      <c r="A215" s="1489"/>
      <c r="B215" s="440" t="s">
        <v>75</v>
      </c>
      <c r="C215" s="426" t="s">
        <v>90</v>
      </c>
      <c r="D215" s="330">
        <f>D210*'DATA - Awards Matrices'!$B$36</f>
        <v>15000</v>
      </c>
      <c r="E215" s="12">
        <f>E210*'DATA - Awards Matrices'!$C$36</f>
        <v>2000</v>
      </c>
      <c r="F215" s="12">
        <f>F210*'DATA - Awards Matrices'!$D$36</f>
        <v>0</v>
      </c>
      <c r="G215" s="12">
        <f>G210*'DATA - Awards Matrices'!$E$36</f>
        <v>6500</v>
      </c>
      <c r="H215" s="12">
        <f>H210*'DATA - Awards Matrices'!$F$36</f>
        <v>0</v>
      </c>
      <c r="I215" s="12">
        <f>I210*'DATA - Awards Matrices'!$G$36</f>
        <v>0</v>
      </c>
      <c r="J215" s="12">
        <f>J210*'DATA - Awards Matrices'!$H$36</f>
        <v>0</v>
      </c>
      <c r="K215" s="12">
        <f>K210*'DATA - Awards Matrices'!$I$36</f>
        <v>0</v>
      </c>
      <c r="L215" s="12">
        <f>L210*'DATA - Awards Matrices'!$J$36</f>
        <v>0</v>
      </c>
      <c r="M215" s="331">
        <f>M210*'DATA - Awards Matrices'!$K$36</f>
        <v>0</v>
      </c>
      <c r="N215" s="12"/>
      <c r="O215" s="12"/>
      <c r="P215" s="330">
        <f>P210*'DATA - Awards Matrices'!$B$36</f>
        <v>17500</v>
      </c>
      <c r="Q215" s="12">
        <f>Q210*'DATA - Awards Matrices'!$C$36</f>
        <v>500</v>
      </c>
      <c r="R215" s="12">
        <f>R210*'DATA - Awards Matrices'!$D$36</f>
        <v>0</v>
      </c>
      <c r="S215" s="12">
        <f>S210*'DATA - Awards Matrices'!$E$36</f>
        <v>2500</v>
      </c>
      <c r="T215" s="12">
        <f>T210*'DATA - Awards Matrices'!$F$36</f>
        <v>0</v>
      </c>
      <c r="U215" s="12">
        <f>U210*'DATA - Awards Matrices'!$G$36</f>
        <v>0</v>
      </c>
      <c r="V215" s="12">
        <f>V210*'DATA - Awards Matrices'!$H$36</f>
        <v>0</v>
      </c>
      <c r="W215" s="12">
        <f>W210*'DATA - Awards Matrices'!$I$36</f>
        <v>0</v>
      </c>
      <c r="X215" s="12">
        <f>X210*'DATA - Awards Matrices'!$J$36</f>
        <v>0</v>
      </c>
      <c r="Y215" s="331">
        <f>Y210*'DATA - Awards Matrices'!$K$36</f>
        <v>0</v>
      </c>
      <c r="Z215" s="12"/>
      <c r="AA215" s="12"/>
      <c r="AB215" s="330">
        <f>AB210*'DATA - Awards Matrices'!$B$36</f>
        <v>110000</v>
      </c>
      <c r="AC215" s="12">
        <f>AC210*'DATA - Awards Matrices'!$C$36</f>
        <v>2500</v>
      </c>
      <c r="AD215" s="12">
        <f>AD210*'DATA - Awards Matrices'!$D$36</f>
        <v>0</v>
      </c>
      <c r="AE215" s="12">
        <f>AE210*'DATA - Awards Matrices'!$E$36</f>
        <v>10500</v>
      </c>
      <c r="AF215" s="12">
        <f>AF210*'DATA - Awards Matrices'!$F$36</f>
        <v>0</v>
      </c>
      <c r="AG215" s="12">
        <f>AG210*'DATA - Awards Matrices'!$G$36</f>
        <v>0</v>
      </c>
      <c r="AH215" s="12">
        <f>AH210*'DATA - Awards Matrices'!$H$36</f>
        <v>0</v>
      </c>
      <c r="AI215" s="12">
        <f>AI210*'DATA - Awards Matrices'!$I$36</f>
        <v>0</v>
      </c>
      <c r="AJ215" s="12">
        <f>AJ210*'DATA - Awards Matrices'!$J$36</f>
        <v>0</v>
      </c>
      <c r="AK215" s="331">
        <f>AK210*'DATA - Awards Matrices'!$K$36</f>
        <v>0</v>
      </c>
      <c r="AL215" s="12"/>
      <c r="AM215" s="938"/>
      <c r="AN215" s="937">
        <f>AN210*'DATA - Awards Matrices'!$B$36</f>
        <v>92500</v>
      </c>
      <c r="AO215" s="938">
        <f>AO210*'DATA - Awards Matrices'!$C$36</f>
        <v>2500</v>
      </c>
      <c r="AP215" s="938">
        <f>AP210*'DATA - Awards Matrices'!$D$36</f>
        <v>0</v>
      </c>
      <c r="AQ215" s="938">
        <f>AQ210*'DATA - Awards Matrices'!$E$36</f>
        <v>2500</v>
      </c>
      <c r="AR215" s="938">
        <f>AR210*'DATA - Awards Matrices'!$F$36</f>
        <v>0</v>
      </c>
      <c r="AS215" s="938">
        <f>AS210*'DATA - Awards Matrices'!$G$36</f>
        <v>0</v>
      </c>
      <c r="AT215" s="938">
        <f>AT210*'DATA - Awards Matrices'!$H$36</f>
        <v>0</v>
      </c>
      <c r="AU215" s="938">
        <f>AU210*'DATA - Awards Matrices'!$I$36</f>
        <v>0</v>
      </c>
      <c r="AV215" s="938">
        <f>AV210*'DATA - Awards Matrices'!$J$36</f>
        <v>0</v>
      </c>
      <c r="AW215" s="939">
        <f>AW210*'DATA - Awards Matrices'!$K$36</f>
        <v>0</v>
      </c>
      <c r="AX215" s="1062"/>
      <c r="AZ215" s="1040">
        <f>AZ210*'DATA - Awards Matrices'!$B$36</f>
        <v>137000</v>
      </c>
      <c r="BA215" s="816">
        <f>BA210*'DATA - Awards Matrices'!$C$36</f>
        <v>1000</v>
      </c>
      <c r="BB215" s="816">
        <f>BB210*'DATA - Awards Matrices'!$D$36</f>
        <v>0</v>
      </c>
      <c r="BC215" s="816">
        <f>BC210*'DATA - Awards Matrices'!$E$36</f>
        <v>3500</v>
      </c>
      <c r="BD215" s="816">
        <f>BD210*'DATA - Awards Matrices'!$F$36</f>
        <v>0</v>
      </c>
      <c r="BE215" s="816">
        <f>BE210*'DATA - Awards Matrices'!$G$36</f>
        <v>0</v>
      </c>
      <c r="BF215" s="816">
        <f>BF210*'DATA - Awards Matrices'!$H$36</f>
        <v>0</v>
      </c>
      <c r="BG215" s="816">
        <f>BG210*'DATA - Awards Matrices'!$I$36</f>
        <v>0</v>
      </c>
      <c r="BH215" s="816">
        <f>BH210*'DATA - Awards Matrices'!$J$36</f>
        <v>0</v>
      </c>
      <c r="BI215" s="1041">
        <f>BI210*'DATA - Awards Matrices'!$K$36</f>
        <v>0</v>
      </c>
      <c r="BJ215" s="1057"/>
    </row>
    <row r="216" spans="1:62" ht="33" thickBot="1">
      <c r="A216" s="406" t="s">
        <v>272</v>
      </c>
      <c r="B216" s="413" t="str">
        <f>B210</f>
        <v>MCC</v>
      </c>
      <c r="C216" s="414"/>
      <c r="D216" s="334">
        <f t="shared" ref="D216:M216" si="205">SUM(D213:D215)</f>
        <v>32000</v>
      </c>
      <c r="E216" s="335">
        <f t="shared" si="205"/>
        <v>2500</v>
      </c>
      <c r="F216" s="335">
        <f t="shared" si="205"/>
        <v>0</v>
      </c>
      <c r="G216" s="335">
        <f t="shared" si="205"/>
        <v>10000</v>
      </c>
      <c r="H216" s="335">
        <f t="shared" si="205"/>
        <v>0</v>
      </c>
      <c r="I216" s="335">
        <f t="shared" si="205"/>
        <v>0</v>
      </c>
      <c r="J216" s="335">
        <f t="shared" si="205"/>
        <v>0</v>
      </c>
      <c r="K216" s="335">
        <f t="shared" si="205"/>
        <v>0</v>
      </c>
      <c r="L216" s="335">
        <f t="shared" si="205"/>
        <v>0</v>
      </c>
      <c r="M216" s="336">
        <f t="shared" si="205"/>
        <v>0</v>
      </c>
      <c r="N216" s="415">
        <f>SUM(D216:M216)/'DATA - Awards Matrices'!$L$36</f>
        <v>20.830082696208457</v>
      </c>
      <c r="O216" s="415"/>
      <c r="P216" s="334">
        <f t="shared" ref="P216:Y216" si="206">SUM(P213:P215)</f>
        <v>26000</v>
      </c>
      <c r="Q216" s="335">
        <f t="shared" si="206"/>
        <v>1000</v>
      </c>
      <c r="R216" s="335">
        <f t="shared" si="206"/>
        <v>0</v>
      </c>
      <c r="S216" s="335">
        <f t="shared" si="206"/>
        <v>5000</v>
      </c>
      <c r="T216" s="335">
        <f t="shared" si="206"/>
        <v>0</v>
      </c>
      <c r="U216" s="335">
        <f t="shared" si="206"/>
        <v>0</v>
      </c>
      <c r="V216" s="335">
        <f t="shared" si="206"/>
        <v>0</v>
      </c>
      <c r="W216" s="335">
        <f t="shared" si="206"/>
        <v>0</v>
      </c>
      <c r="X216" s="335">
        <f t="shared" si="206"/>
        <v>0</v>
      </c>
      <c r="Y216" s="336">
        <f t="shared" si="206"/>
        <v>0</v>
      </c>
      <c r="Z216" s="415">
        <f>SUM(P216:Y216)/'DATA - Awards Matrices'!$L$36</f>
        <v>14.978935871430799</v>
      </c>
      <c r="AA216" s="415"/>
      <c r="AB216" s="334">
        <f t="shared" ref="AB216:AK216" si="207">SUM(AB213:AB215)</f>
        <v>133500</v>
      </c>
      <c r="AC216" s="335">
        <f t="shared" si="207"/>
        <v>4500</v>
      </c>
      <c r="AD216" s="335">
        <f t="shared" si="207"/>
        <v>0</v>
      </c>
      <c r="AE216" s="335">
        <f t="shared" si="207"/>
        <v>12500</v>
      </c>
      <c r="AF216" s="335">
        <f t="shared" si="207"/>
        <v>0</v>
      </c>
      <c r="AG216" s="335">
        <f t="shared" si="207"/>
        <v>0</v>
      </c>
      <c r="AH216" s="335">
        <f t="shared" si="207"/>
        <v>0</v>
      </c>
      <c r="AI216" s="335">
        <f t="shared" si="207"/>
        <v>0</v>
      </c>
      <c r="AJ216" s="335">
        <f t="shared" si="207"/>
        <v>0</v>
      </c>
      <c r="AK216" s="336">
        <f t="shared" si="207"/>
        <v>0</v>
      </c>
      <c r="AL216" s="415">
        <f>SUM(AB216:AK216)/'DATA - Awards Matrices'!$L$36</f>
        <v>70.447807770322981</v>
      </c>
      <c r="AM216" s="941"/>
      <c r="AN216" s="1020">
        <f t="shared" ref="AN216:AW216" si="208">SUM(AN213:AN215)</f>
        <v>92500</v>
      </c>
      <c r="AO216" s="1021">
        <f t="shared" si="208"/>
        <v>3000</v>
      </c>
      <c r="AP216" s="1021">
        <f t="shared" si="208"/>
        <v>0</v>
      </c>
      <c r="AQ216" s="1021">
        <f t="shared" si="208"/>
        <v>5000</v>
      </c>
      <c r="AR216" s="1021">
        <f t="shared" si="208"/>
        <v>0</v>
      </c>
      <c r="AS216" s="1021">
        <f t="shared" si="208"/>
        <v>0</v>
      </c>
      <c r="AT216" s="1021">
        <f t="shared" si="208"/>
        <v>0</v>
      </c>
      <c r="AU216" s="1021">
        <f t="shared" si="208"/>
        <v>0</v>
      </c>
      <c r="AV216" s="1021">
        <f t="shared" si="208"/>
        <v>0</v>
      </c>
      <c r="AW216" s="1022">
        <f t="shared" si="208"/>
        <v>0</v>
      </c>
      <c r="AX216" s="1063">
        <f>SUM(AN216:AW216)/'DATA - Awards Matrices'!$L$36</f>
        <v>47.043220471212351</v>
      </c>
      <c r="AZ216" s="1045">
        <f t="shared" ref="AZ216:BI216" si="209">SUM(AZ213:AZ215)</f>
        <v>139500</v>
      </c>
      <c r="BA216" s="1046">
        <f t="shared" si="209"/>
        <v>1000</v>
      </c>
      <c r="BB216" s="1046">
        <f t="shared" si="209"/>
        <v>0</v>
      </c>
      <c r="BC216" s="1046">
        <f t="shared" si="209"/>
        <v>7500</v>
      </c>
      <c r="BD216" s="1046">
        <f t="shared" si="209"/>
        <v>0</v>
      </c>
      <c r="BE216" s="1046">
        <f t="shared" si="209"/>
        <v>0</v>
      </c>
      <c r="BF216" s="1046">
        <f t="shared" si="209"/>
        <v>0</v>
      </c>
      <c r="BG216" s="1046">
        <f t="shared" si="209"/>
        <v>0</v>
      </c>
      <c r="BH216" s="1046">
        <f t="shared" si="209"/>
        <v>0</v>
      </c>
      <c r="BI216" s="1047">
        <f t="shared" si="209"/>
        <v>0</v>
      </c>
      <c r="BJ216" s="1058">
        <f>SUM(AZ216:BI216)/'DATA - Awards Matrices'!$L$36</f>
        <v>69.27757840536745</v>
      </c>
    </row>
    <row r="217" spans="1:62" ht="42.75" customHeight="1" thickBot="1">
      <c r="A217" s="428"/>
      <c r="B217" s="429"/>
      <c r="C217" s="430"/>
      <c r="D217" s="431"/>
      <c r="E217" s="432"/>
      <c r="F217" s="432"/>
      <c r="G217" s="432"/>
      <c r="H217" s="432"/>
      <c r="I217" s="432"/>
      <c r="J217" s="432"/>
      <c r="K217" s="432"/>
      <c r="L217" s="432"/>
      <c r="M217" s="433"/>
      <c r="N217" s="434"/>
      <c r="O217" s="434"/>
      <c r="P217" s="431"/>
      <c r="Q217" s="432"/>
      <c r="R217" s="432"/>
      <c r="S217" s="432"/>
      <c r="T217" s="432"/>
      <c r="U217" s="432"/>
      <c r="V217" s="432"/>
      <c r="W217" s="432"/>
      <c r="X217" s="432"/>
      <c r="Y217" s="433"/>
      <c r="Z217" s="434"/>
      <c r="AA217" s="434"/>
      <c r="AB217" s="431"/>
      <c r="AC217" s="432"/>
      <c r="AD217" s="432"/>
      <c r="AE217" s="432"/>
      <c r="AF217" s="432"/>
      <c r="AG217" s="432"/>
      <c r="AH217" s="432"/>
      <c r="AI217" s="432"/>
      <c r="AJ217" s="432"/>
      <c r="AK217" s="433"/>
      <c r="AL217" s="434"/>
      <c r="AM217" s="1026"/>
      <c r="AN217" s="1023"/>
      <c r="AO217" s="1024"/>
      <c r="AP217" s="1024"/>
      <c r="AQ217" s="1024"/>
      <c r="AR217" s="1024"/>
      <c r="AS217" s="1024"/>
      <c r="AT217" s="1024"/>
      <c r="AU217" s="1024"/>
      <c r="AV217" s="1024"/>
      <c r="AW217" s="1025"/>
      <c r="AX217" s="1064"/>
      <c r="AZ217" s="1049"/>
      <c r="BA217" s="1050"/>
      <c r="BB217" s="1050"/>
      <c r="BC217" s="1050"/>
      <c r="BD217" s="1050"/>
      <c r="BE217" s="1050"/>
      <c r="BF217" s="1050"/>
      <c r="BG217" s="1050"/>
      <c r="BH217" s="1050"/>
      <c r="BI217" s="1051"/>
      <c r="BJ217" s="1059"/>
    </row>
    <row r="218" spans="1:62" ht="15" customHeight="1">
      <c r="A218" s="1487" t="s">
        <v>270</v>
      </c>
      <c r="B218" s="274" t="str">
        <f>'RAW DATA-Awards'!B70</f>
        <v>NMJC</v>
      </c>
      <c r="C218" s="329" t="str">
        <f>'RAW DATA-Awards'!C70</f>
        <v>1</v>
      </c>
      <c r="D218" s="407">
        <f>'RAW DATA-STEMH'!D70</f>
        <v>0</v>
      </c>
      <c r="E218" s="408">
        <f>'RAW DATA-STEMH'!E70</f>
        <v>0</v>
      </c>
      <c r="F218" s="408">
        <f>'RAW DATA-STEMH'!F70</f>
        <v>0</v>
      </c>
      <c r="G218" s="408">
        <f>'RAW DATA-STEMH'!G70</f>
        <v>5</v>
      </c>
      <c r="H218" s="408">
        <f>'RAW DATA-STEMH'!H70</f>
        <v>0</v>
      </c>
      <c r="I218" s="408">
        <f>'RAW DATA-STEMH'!I70</f>
        <v>0</v>
      </c>
      <c r="J218" s="408">
        <f>'RAW DATA-STEMH'!J70</f>
        <v>0</v>
      </c>
      <c r="K218" s="408">
        <f>'RAW DATA-STEMH'!K70</f>
        <v>0</v>
      </c>
      <c r="L218" s="408">
        <f>'RAW DATA-STEMH'!L70</f>
        <v>0</v>
      </c>
      <c r="M218" s="409">
        <f>'RAW DATA-STEMH'!M70</f>
        <v>0</v>
      </c>
      <c r="N218" s="408"/>
      <c r="O218" s="408"/>
      <c r="P218" s="407">
        <f>'RAW DATA-STEMH'!N70</f>
        <v>0</v>
      </c>
      <c r="Q218" s="408">
        <f>'RAW DATA-STEMH'!O70</f>
        <v>0</v>
      </c>
      <c r="R218" s="408">
        <f>'RAW DATA-STEMH'!P70</f>
        <v>0</v>
      </c>
      <c r="S218" s="408">
        <f>'RAW DATA-STEMH'!Q70</f>
        <v>6</v>
      </c>
      <c r="T218" s="408">
        <f>'RAW DATA-STEMH'!R70</f>
        <v>0</v>
      </c>
      <c r="U218" s="408">
        <f>'RAW DATA-STEMH'!S70</f>
        <v>0</v>
      </c>
      <c r="V218" s="408">
        <f>'RAW DATA-STEMH'!T70</f>
        <v>0</v>
      </c>
      <c r="W218" s="408">
        <f>'RAW DATA-STEMH'!U70</f>
        <v>0</v>
      </c>
      <c r="X218" s="408">
        <f>'RAW DATA-STEMH'!V70</f>
        <v>0</v>
      </c>
      <c r="Y218" s="409">
        <f>'RAW DATA-STEMH'!W70</f>
        <v>0</v>
      </c>
      <c r="Z218" s="408"/>
      <c r="AA218" s="408"/>
      <c r="AB218" s="407">
        <f>'RAW DATA-STEMH'!X70</f>
        <v>0</v>
      </c>
      <c r="AC218" s="408">
        <f>'RAW DATA-STEMH'!Y70</f>
        <v>0</v>
      </c>
      <c r="AD218" s="408">
        <f>'RAW DATA-STEMH'!Z70</f>
        <v>0</v>
      </c>
      <c r="AE218" s="408">
        <f>'RAW DATA-STEMH'!AA70</f>
        <v>3</v>
      </c>
      <c r="AF218" s="408">
        <f>'RAW DATA-STEMH'!AB70</f>
        <v>0</v>
      </c>
      <c r="AG218" s="408">
        <f>'RAW DATA-STEMH'!AC70</f>
        <v>0</v>
      </c>
      <c r="AH218" s="408">
        <f>'RAW DATA-STEMH'!AD70</f>
        <v>0</v>
      </c>
      <c r="AI218" s="408">
        <f>'RAW DATA-STEMH'!AE70</f>
        <v>0</v>
      </c>
      <c r="AJ218" s="408">
        <f>'RAW DATA-STEMH'!AF70</f>
        <v>0</v>
      </c>
      <c r="AK218" s="409">
        <f>'RAW DATA-STEMH'!AG70</f>
        <v>0</v>
      </c>
      <c r="AL218" s="408"/>
      <c r="AM218" s="944"/>
      <c r="AN218" s="943">
        <f>'RAW DATA-STEMH'!AH70</f>
        <v>0</v>
      </c>
      <c r="AO218" s="944">
        <f>'RAW DATA-STEMH'!AI70</f>
        <v>0</v>
      </c>
      <c r="AP218" s="944">
        <f>'RAW DATA-STEMH'!AJ70</f>
        <v>0</v>
      </c>
      <c r="AQ218" s="944">
        <f>'RAW DATA-STEMH'!AK70</f>
        <v>6</v>
      </c>
      <c r="AR218" s="944">
        <f>'RAW DATA-STEMH'!AL70</f>
        <v>0</v>
      </c>
      <c r="AS218" s="944">
        <f>'RAW DATA-STEMH'!AM70</f>
        <v>0</v>
      </c>
      <c r="AT218" s="944">
        <f>'RAW DATA-STEMH'!AN70</f>
        <v>0</v>
      </c>
      <c r="AU218" s="944">
        <f>'RAW DATA-STEMH'!AO70</f>
        <v>0</v>
      </c>
      <c r="AV218" s="944">
        <f>'RAW DATA-STEMH'!AP70</f>
        <v>0</v>
      </c>
      <c r="AW218" s="945">
        <f>'RAW DATA-STEMH'!AQ70</f>
        <v>0</v>
      </c>
      <c r="AX218" s="1061"/>
      <c r="AZ218" s="1037">
        <f>'RAW DATA-STEMH'!AR70</f>
        <v>0</v>
      </c>
      <c r="BA218" s="1038">
        <f>'RAW DATA-STEMH'!AS70</f>
        <v>0</v>
      </c>
      <c r="BB218" s="1038">
        <f>'RAW DATA-STEMH'!AT70</f>
        <v>0</v>
      </c>
      <c r="BC218" s="1038">
        <f>'RAW DATA-STEMH'!AU70</f>
        <v>4</v>
      </c>
      <c r="BD218" s="1038">
        <f>'RAW DATA-STEMH'!AV70</f>
        <v>0</v>
      </c>
      <c r="BE218" s="1038">
        <f>'RAW DATA-STEMH'!AW70</f>
        <v>0</v>
      </c>
      <c r="BF218" s="1038">
        <f>'RAW DATA-STEMH'!AX70</f>
        <v>0</v>
      </c>
      <c r="BG218" s="1038">
        <f>'RAW DATA-STEMH'!AY70</f>
        <v>0</v>
      </c>
      <c r="BH218" s="1038">
        <f>'RAW DATA-STEMH'!AZ70</f>
        <v>0</v>
      </c>
      <c r="BI218" s="1039">
        <f>'RAW DATA-STEMH'!BA70</f>
        <v>0</v>
      </c>
      <c r="BJ218" s="1056"/>
    </row>
    <row r="219" spans="1:62">
      <c r="A219" s="1488"/>
      <c r="B219" s="410" t="str">
        <f>'RAW DATA-Awards'!B71</f>
        <v>NMJC</v>
      </c>
      <c r="C219" s="411" t="str">
        <f>'RAW DATA-Awards'!C71</f>
        <v>2</v>
      </c>
      <c r="D219" s="330">
        <f>'RAW DATA-STEMH'!D71</f>
        <v>0</v>
      </c>
      <c r="E219" s="12">
        <f>'RAW DATA-STEMH'!E71</f>
        <v>3</v>
      </c>
      <c r="F219" s="12">
        <f>'RAW DATA-STEMH'!F71</f>
        <v>0</v>
      </c>
      <c r="G219" s="12">
        <f>'RAW DATA-STEMH'!G71</f>
        <v>5</v>
      </c>
      <c r="H219" s="12">
        <f>'RAW DATA-STEMH'!H71</f>
        <v>0</v>
      </c>
      <c r="I219" s="12">
        <f>'RAW DATA-STEMH'!I71</f>
        <v>0</v>
      </c>
      <c r="J219" s="12">
        <f>'RAW DATA-STEMH'!J71</f>
        <v>0</v>
      </c>
      <c r="K219" s="12">
        <f>'RAW DATA-STEMH'!K71</f>
        <v>0</v>
      </c>
      <c r="L219" s="12">
        <f>'RAW DATA-STEMH'!L71</f>
        <v>0</v>
      </c>
      <c r="M219" s="331">
        <f>'RAW DATA-STEMH'!M71</f>
        <v>0</v>
      </c>
      <c r="N219" s="12"/>
      <c r="O219" s="12"/>
      <c r="P219" s="330">
        <f>'RAW DATA-STEMH'!N71</f>
        <v>0</v>
      </c>
      <c r="Q219" s="12">
        <f>'RAW DATA-STEMH'!O71</f>
        <v>2</v>
      </c>
      <c r="R219" s="12">
        <f>'RAW DATA-STEMH'!P71</f>
        <v>0</v>
      </c>
      <c r="S219" s="12">
        <f>'RAW DATA-STEMH'!Q71</f>
        <v>4</v>
      </c>
      <c r="T219" s="12">
        <f>'RAW DATA-STEMH'!R71</f>
        <v>0</v>
      </c>
      <c r="U219" s="12">
        <f>'RAW DATA-STEMH'!S71</f>
        <v>0</v>
      </c>
      <c r="V219" s="12">
        <f>'RAW DATA-STEMH'!T71</f>
        <v>0</v>
      </c>
      <c r="W219" s="12">
        <f>'RAW DATA-STEMH'!U71</f>
        <v>0</v>
      </c>
      <c r="X219" s="12">
        <f>'RAW DATA-STEMH'!V71</f>
        <v>0</v>
      </c>
      <c r="Y219" s="331">
        <f>'RAW DATA-STEMH'!W71</f>
        <v>0</v>
      </c>
      <c r="Z219" s="12"/>
      <c r="AA219" s="12"/>
      <c r="AB219" s="330">
        <f>'RAW DATA-STEMH'!X71</f>
        <v>0</v>
      </c>
      <c r="AC219" s="12">
        <f>'RAW DATA-STEMH'!Y71</f>
        <v>0</v>
      </c>
      <c r="AD219" s="12">
        <f>'RAW DATA-STEMH'!Z71</f>
        <v>0</v>
      </c>
      <c r="AE219" s="12">
        <f>'RAW DATA-STEMH'!AA71</f>
        <v>1</v>
      </c>
      <c r="AF219" s="12">
        <f>'RAW DATA-STEMH'!AB71</f>
        <v>0</v>
      </c>
      <c r="AG219" s="12">
        <f>'RAW DATA-STEMH'!AC71</f>
        <v>0</v>
      </c>
      <c r="AH219" s="12">
        <f>'RAW DATA-STEMH'!AD71</f>
        <v>0</v>
      </c>
      <c r="AI219" s="12">
        <f>'RAW DATA-STEMH'!AE71</f>
        <v>0</v>
      </c>
      <c r="AJ219" s="12">
        <f>'RAW DATA-STEMH'!AF71</f>
        <v>0</v>
      </c>
      <c r="AK219" s="331">
        <f>'RAW DATA-STEMH'!AG71</f>
        <v>0</v>
      </c>
      <c r="AL219" s="12"/>
      <c r="AM219" s="938"/>
      <c r="AN219" s="937">
        <f>'RAW DATA-STEMH'!AH71</f>
        <v>0</v>
      </c>
      <c r="AO219" s="938">
        <f>'RAW DATA-STEMH'!AI71</f>
        <v>0</v>
      </c>
      <c r="AP219" s="938">
        <f>'RAW DATA-STEMH'!AJ71</f>
        <v>0</v>
      </c>
      <c r="AQ219" s="938">
        <f>'RAW DATA-STEMH'!AK71</f>
        <v>0</v>
      </c>
      <c r="AR219" s="938">
        <f>'RAW DATA-STEMH'!AL71</f>
        <v>0</v>
      </c>
      <c r="AS219" s="938">
        <f>'RAW DATA-STEMH'!AM71</f>
        <v>0</v>
      </c>
      <c r="AT219" s="938">
        <f>'RAW DATA-STEMH'!AN71</f>
        <v>0</v>
      </c>
      <c r="AU219" s="938">
        <f>'RAW DATA-STEMH'!AO71</f>
        <v>0</v>
      </c>
      <c r="AV219" s="938">
        <f>'RAW DATA-STEMH'!AP71</f>
        <v>0</v>
      </c>
      <c r="AW219" s="939">
        <f>'RAW DATA-STEMH'!AQ71</f>
        <v>0</v>
      </c>
      <c r="AX219" s="1062"/>
      <c r="AZ219" s="1040">
        <f>'RAW DATA-STEMH'!AR71</f>
        <v>0</v>
      </c>
      <c r="BA219" s="816">
        <f>'RAW DATA-STEMH'!AS71</f>
        <v>0</v>
      </c>
      <c r="BB219" s="816">
        <f>'RAW DATA-STEMH'!AT71</f>
        <v>0</v>
      </c>
      <c r="BC219" s="816">
        <f>'RAW DATA-STEMH'!AU71</f>
        <v>0</v>
      </c>
      <c r="BD219" s="816">
        <f>'RAW DATA-STEMH'!AV71</f>
        <v>0</v>
      </c>
      <c r="BE219" s="816">
        <f>'RAW DATA-STEMH'!AW71</f>
        <v>0</v>
      </c>
      <c r="BF219" s="816">
        <f>'RAW DATA-STEMH'!AX71</f>
        <v>0</v>
      </c>
      <c r="BG219" s="816">
        <f>'RAW DATA-STEMH'!AY71</f>
        <v>0</v>
      </c>
      <c r="BH219" s="816">
        <f>'RAW DATA-STEMH'!AZ71</f>
        <v>0</v>
      </c>
      <c r="BI219" s="1041">
        <f>'RAW DATA-STEMH'!BA71</f>
        <v>0</v>
      </c>
      <c r="BJ219" s="1057"/>
    </row>
    <row r="220" spans="1:62" ht="16" thickBot="1">
      <c r="A220" s="1488"/>
      <c r="B220" s="410" t="str">
        <f>'RAW DATA-Awards'!B72</f>
        <v>NMJC</v>
      </c>
      <c r="C220" s="411" t="str">
        <f>'RAW DATA-Awards'!C72</f>
        <v>3</v>
      </c>
      <c r="D220" s="330">
        <f>'RAW DATA-STEMH'!D72</f>
        <v>0</v>
      </c>
      <c r="E220" s="12">
        <f>'RAW DATA-STEMH'!E72</f>
        <v>0</v>
      </c>
      <c r="F220" s="12">
        <f>'RAW DATA-STEMH'!F72</f>
        <v>0</v>
      </c>
      <c r="G220" s="12">
        <f>'RAW DATA-STEMH'!G72</f>
        <v>30</v>
      </c>
      <c r="H220" s="12">
        <f>'RAW DATA-STEMH'!H72</f>
        <v>0</v>
      </c>
      <c r="I220" s="12">
        <f>'RAW DATA-STEMH'!I72</f>
        <v>0</v>
      </c>
      <c r="J220" s="12">
        <f>'RAW DATA-STEMH'!J72</f>
        <v>0</v>
      </c>
      <c r="K220" s="12">
        <f>'RAW DATA-STEMH'!K72</f>
        <v>0</v>
      </c>
      <c r="L220" s="12">
        <f>'RAW DATA-STEMH'!L72</f>
        <v>0</v>
      </c>
      <c r="M220" s="331">
        <f>'RAW DATA-STEMH'!M72</f>
        <v>0</v>
      </c>
      <c r="N220" s="12"/>
      <c r="O220" s="12"/>
      <c r="P220" s="330">
        <f>'RAW DATA-STEMH'!N72</f>
        <v>0</v>
      </c>
      <c r="Q220" s="12">
        <f>'RAW DATA-STEMH'!O72</f>
        <v>0</v>
      </c>
      <c r="R220" s="12">
        <f>'RAW DATA-STEMH'!P72</f>
        <v>0</v>
      </c>
      <c r="S220" s="12">
        <f>'RAW DATA-STEMH'!Q72</f>
        <v>20</v>
      </c>
      <c r="T220" s="12">
        <f>'RAW DATA-STEMH'!R72</f>
        <v>0</v>
      </c>
      <c r="U220" s="12">
        <f>'RAW DATA-STEMH'!S72</f>
        <v>0</v>
      </c>
      <c r="V220" s="12">
        <f>'RAW DATA-STEMH'!T72</f>
        <v>0</v>
      </c>
      <c r="W220" s="12">
        <f>'RAW DATA-STEMH'!U72</f>
        <v>0</v>
      </c>
      <c r="X220" s="12">
        <f>'RAW DATA-STEMH'!V72</f>
        <v>0</v>
      </c>
      <c r="Y220" s="331">
        <f>'RAW DATA-STEMH'!W72</f>
        <v>0</v>
      </c>
      <c r="Z220" s="12"/>
      <c r="AA220" s="12"/>
      <c r="AB220" s="330">
        <f>'RAW DATA-STEMH'!X72</f>
        <v>0</v>
      </c>
      <c r="AC220" s="12">
        <f>'RAW DATA-STEMH'!Y72</f>
        <v>0</v>
      </c>
      <c r="AD220" s="12">
        <f>'RAW DATA-STEMH'!Z72</f>
        <v>0</v>
      </c>
      <c r="AE220" s="12">
        <f>'RAW DATA-STEMH'!AA72</f>
        <v>48</v>
      </c>
      <c r="AF220" s="12">
        <f>'RAW DATA-STEMH'!AB72</f>
        <v>0</v>
      </c>
      <c r="AG220" s="12">
        <f>'RAW DATA-STEMH'!AC72</f>
        <v>0</v>
      </c>
      <c r="AH220" s="12">
        <f>'RAW DATA-STEMH'!AD72</f>
        <v>0</v>
      </c>
      <c r="AI220" s="12">
        <f>'RAW DATA-STEMH'!AE72</f>
        <v>0</v>
      </c>
      <c r="AJ220" s="12">
        <f>'RAW DATA-STEMH'!AF72</f>
        <v>0</v>
      </c>
      <c r="AK220" s="331">
        <f>'RAW DATA-STEMH'!AG72</f>
        <v>0</v>
      </c>
      <c r="AL220" s="12"/>
      <c r="AM220" s="938"/>
      <c r="AN220" s="937">
        <f>'RAW DATA-STEMH'!AH72</f>
        <v>0</v>
      </c>
      <c r="AO220" s="938">
        <f>'RAW DATA-STEMH'!AI72</f>
        <v>0</v>
      </c>
      <c r="AP220" s="938">
        <f>'RAW DATA-STEMH'!AJ72</f>
        <v>0</v>
      </c>
      <c r="AQ220" s="938">
        <f>'RAW DATA-STEMH'!AK72</f>
        <v>36</v>
      </c>
      <c r="AR220" s="938">
        <f>'RAW DATA-STEMH'!AL72</f>
        <v>0</v>
      </c>
      <c r="AS220" s="938">
        <f>'RAW DATA-STEMH'!AM72</f>
        <v>0</v>
      </c>
      <c r="AT220" s="938">
        <f>'RAW DATA-STEMH'!AN72</f>
        <v>0</v>
      </c>
      <c r="AU220" s="938">
        <f>'RAW DATA-STEMH'!AO72</f>
        <v>0</v>
      </c>
      <c r="AV220" s="938">
        <f>'RAW DATA-STEMH'!AP72</f>
        <v>0</v>
      </c>
      <c r="AW220" s="939">
        <f>'RAW DATA-STEMH'!AQ72</f>
        <v>0</v>
      </c>
      <c r="AX220" s="1062"/>
      <c r="AZ220" s="1040">
        <f>'RAW DATA-STEMH'!AR72</f>
        <v>0</v>
      </c>
      <c r="BA220" s="816">
        <f>'RAW DATA-STEMH'!AS72</f>
        <v>1</v>
      </c>
      <c r="BB220" s="816">
        <f>'RAW DATA-STEMH'!AT72</f>
        <v>0</v>
      </c>
      <c r="BC220" s="816">
        <f>'RAW DATA-STEMH'!AU72</f>
        <v>26</v>
      </c>
      <c r="BD220" s="816">
        <f>'RAW DATA-STEMH'!AV72</f>
        <v>0</v>
      </c>
      <c r="BE220" s="816">
        <f>'RAW DATA-STEMH'!AW72</f>
        <v>0</v>
      </c>
      <c r="BF220" s="816">
        <f>'RAW DATA-STEMH'!AX72</f>
        <v>0</v>
      </c>
      <c r="BG220" s="816">
        <f>'RAW DATA-STEMH'!AY72</f>
        <v>0</v>
      </c>
      <c r="BH220" s="816">
        <f>'RAW DATA-STEMH'!AZ72</f>
        <v>0</v>
      </c>
      <c r="BI220" s="1041">
        <f>'RAW DATA-STEMH'!BA72</f>
        <v>0</v>
      </c>
      <c r="BJ220" s="1057"/>
    </row>
    <row r="221" spans="1:62">
      <c r="A221" s="456"/>
      <c r="B221" s="274"/>
      <c r="C221" s="424"/>
      <c r="D221" s="332">
        <f t="shared" ref="D221:M221" si="210">SUM(D218:D220)</f>
        <v>0</v>
      </c>
      <c r="E221" s="11">
        <f t="shared" si="210"/>
        <v>3</v>
      </c>
      <c r="F221" s="11">
        <f t="shared" si="210"/>
        <v>0</v>
      </c>
      <c r="G221" s="11">
        <f t="shared" si="210"/>
        <v>40</v>
      </c>
      <c r="H221" s="11">
        <f t="shared" si="210"/>
        <v>0</v>
      </c>
      <c r="I221" s="11">
        <f t="shared" si="210"/>
        <v>0</v>
      </c>
      <c r="J221" s="11">
        <f t="shared" si="210"/>
        <v>0</v>
      </c>
      <c r="K221" s="11">
        <f t="shared" si="210"/>
        <v>0</v>
      </c>
      <c r="L221" s="11">
        <f t="shared" si="210"/>
        <v>0</v>
      </c>
      <c r="M221" s="333">
        <f t="shared" si="210"/>
        <v>0</v>
      </c>
      <c r="N221" s="12"/>
      <c r="O221" s="12"/>
      <c r="P221" s="332">
        <f t="shared" ref="P221:Y221" si="211">SUM(P218:P220)</f>
        <v>0</v>
      </c>
      <c r="Q221" s="11">
        <f t="shared" si="211"/>
        <v>2</v>
      </c>
      <c r="R221" s="11">
        <f t="shared" si="211"/>
        <v>0</v>
      </c>
      <c r="S221" s="11">
        <f t="shared" si="211"/>
        <v>30</v>
      </c>
      <c r="T221" s="11">
        <f t="shared" si="211"/>
        <v>0</v>
      </c>
      <c r="U221" s="11">
        <f t="shared" si="211"/>
        <v>0</v>
      </c>
      <c r="V221" s="11">
        <f t="shared" si="211"/>
        <v>0</v>
      </c>
      <c r="W221" s="11">
        <f t="shared" si="211"/>
        <v>0</v>
      </c>
      <c r="X221" s="11">
        <f t="shared" si="211"/>
        <v>0</v>
      </c>
      <c r="Y221" s="333">
        <f t="shared" si="211"/>
        <v>0</v>
      </c>
      <c r="Z221" s="12"/>
      <c r="AA221" s="12"/>
      <c r="AB221" s="332">
        <f t="shared" ref="AB221:AK221" si="212">SUM(AB218:AB220)</f>
        <v>0</v>
      </c>
      <c r="AC221" s="11">
        <f t="shared" si="212"/>
        <v>0</v>
      </c>
      <c r="AD221" s="11">
        <f t="shared" si="212"/>
        <v>0</v>
      </c>
      <c r="AE221" s="11">
        <f t="shared" si="212"/>
        <v>52</v>
      </c>
      <c r="AF221" s="11">
        <f t="shared" si="212"/>
        <v>0</v>
      </c>
      <c r="AG221" s="11">
        <f t="shared" si="212"/>
        <v>0</v>
      </c>
      <c r="AH221" s="11">
        <f t="shared" si="212"/>
        <v>0</v>
      </c>
      <c r="AI221" s="11">
        <f t="shared" si="212"/>
        <v>0</v>
      </c>
      <c r="AJ221" s="11">
        <f t="shared" si="212"/>
        <v>0</v>
      </c>
      <c r="AK221" s="333">
        <f t="shared" si="212"/>
        <v>0</v>
      </c>
      <c r="AL221" s="12"/>
      <c r="AM221" s="938"/>
      <c r="AN221" s="1017">
        <f t="shared" ref="AN221:AW221" si="213">SUM(AN218:AN220)</f>
        <v>0</v>
      </c>
      <c r="AO221" s="1018">
        <f t="shared" si="213"/>
        <v>0</v>
      </c>
      <c r="AP221" s="1018">
        <f t="shared" si="213"/>
        <v>0</v>
      </c>
      <c r="AQ221" s="1018">
        <f t="shared" si="213"/>
        <v>42</v>
      </c>
      <c r="AR221" s="1018">
        <f t="shared" si="213"/>
        <v>0</v>
      </c>
      <c r="AS221" s="1018">
        <f t="shared" si="213"/>
        <v>0</v>
      </c>
      <c r="AT221" s="1018">
        <f t="shared" si="213"/>
        <v>0</v>
      </c>
      <c r="AU221" s="1018">
        <f t="shared" si="213"/>
        <v>0</v>
      </c>
      <c r="AV221" s="1018">
        <f t="shared" si="213"/>
        <v>0</v>
      </c>
      <c r="AW221" s="1019">
        <f t="shared" si="213"/>
        <v>0</v>
      </c>
      <c r="AX221" s="1062"/>
      <c r="AZ221" s="1042">
        <f t="shared" ref="AZ221:BI221" si="214">SUM(AZ218:AZ220)</f>
        <v>0</v>
      </c>
      <c r="BA221" s="1043">
        <f t="shared" si="214"/>
        <v>1</v>
      </c>
      <c r="BB221" s="1043">
        <f t="shared" si="214"/>
        <v>0</v>
      </c>
      <c r="BC221" s="1043">
        <f t="shared" si="214"/>
        <v>30</v>
      </c>
      <c r="BD221" s="1043">
        <f t="shared" si="214"/>
        <v>0</v>
      </c>
      <c r="BE221" s="1043">
        <f t="shared" si="214"/>
        <v>0</v>
      </c>
      <c r="BF221" s="1043">
        <f t="shared" si="214"/>
        <v>0</v>
      </c>
      <c r="BG221" s="1043">
        <f t="shared" si="214"/>
        <v>0</v>
      </c>
      <c r="BH221" s="1043">
        <f t="shared" si="214"/>
        <v>0</v>
      </c>
      <c r="BI221" s="1044">
        <f t="shared" si="214"/>
        <v>0</v>
      </c>
      <c r="BJ221" s="1057"/>
    </row>
    <row r="222" spans="1:62" ht="16" thickBot="1">
      <c r="A222" s="457"/>
      <c r="B222" s="413"/>
      <c r="C222" s="426"/>
      <c r="D222" s="330"/>
      <c r="E222" s="12"/>
      <c r="F222" s="12"/>
      <c r="G222" s="12"/>
      <c r="H222" s="12"/>
      <c r="I222" s="12"/>
      <c r="J222" s="12"/>
      <c r="K222" s="12"/>
      <c r="L222" s="12"/>
      <c r="M222" s="331"/>
      <c r="N222" s="12"/>
      <c r="O222" s="12"/>
      <c r="P222" s="330"/>
      <c r="Q222" s="12"/>
      <c r="R222" s="12"/>
      <c r="S222" s="12"/>
      <c r="T222" s="12"/>
      <c r="U222" s="12"/>
      <c r="V222" s="12"/>
      <c r="W222" s="12"/>
      <c r="X222" s="12"/>
      <c r="Y222" s="331"/>
      <c r="Z222" s="12"/>
      <c r="AA222" s="12"/>
      <c r="AB222" s="330"/>
      <c r="AC222" s="12"/>
      <c r="AD222" s="12"/>
      <c r="AE222" s="12"/>
      <c r="AF222" s="12"/>
      <c r="AG222" s="12"/>
      <c r="AH222" s="12"/>
      <c r="AI222" s="12"/>
      <c r="AJ222" s="12"/>
      <c r="AK222" s="331"/>
      <c r="AL222" s="12"/>
      <c r="AM222" s="938"/>
      <c r="AN222" s="937"/>
      <c r="AO222" s="938"/>
      <c r="AP222" s="938"/>
      <c r="AQ222" s="938"/>
      <c r="AR222" s="938"/>
      <c r="AS222" s="938"/>
      <c r="AT222" s="938"/>
      <c r="AU222" s="938"/>
      <c r="AV222" s="938"/>
      <c r="AW222" s="939"/>
      <c r="AX222" s="1062"/>
      <c r="AZ222" s="1040"/>
      <c r="BA222" s="816"/>
      <c r="BB222" s="816"/>
      <c r="BC222" s="816"/>
      <c r="BD222" s="816"/>
      <c r="BE222" s="816"/>
      <c r="BF222" s="816"/>
      <c r="BG222" s="816"/>
      <c r="BH222" s="816"/>
      <c r="BI222" s="1041"/>
      <c r="BJ222" s="1057"/>
    </row>
    <row r="223" spans="1:62" ht="15" customHeight="1">
      <c r="A223" s="1488" t="s">
        <v>271</v>
      </c>
      <c r="B223" s="438" t="s">
        <v>77</v>
      </c>
      <c r="C223" s="424" t="s">
        <v>92</v>
      </c>
      <c r="D223" s="330">
        <f>D218*'DATA - Awards Matrices'!$B$34</f>
        <v>0</v>
      </c>
      <c r="E223" s="12">
        <f>E218*'DATA - Awards Matrices'!$C$34</f>
        <v>0</v>
      </c>
      <c r="F223" s="12">
        <f>F218*'DATA - Awards Matrices'!$D$34</f>
        <v>0</v>
      </c>
      <c r="G223" s="12">
        <f>G218*'DATA - Awards Matrices'!$E$34</f>
        <v>2500</v>
      </c>
      <c r="H223" s="12">
        <f>H218*'DATA - Awards Matrices'!$F$34</f>
        <v>0</v>
      </c>
      <c r="I223" s="12">
        <f>I218*'DATA - Awards Matrices'!$G$34</f>
        <v>0</v>
      </c>
      <c r="J223" s="12">
        <f>J218*'DATA - Awards Matrices'!$H$34</f>
        <v>0</v>
      </c>
      <c r="K223" s="12">
        <f>K218*'DATA - Awards Matrices'!$I$34</f>
        <v>0</v>
      </c>
      <c r="L223" s="12">
        <f>L218*'DATA - Awards Matrices'!$J$34</f>
        <v>0</v>
      </c>
      <c r="M223" s="331">
        <f>M218*'DATA - Awards Matrices'!$K$34</f>
        <v>0</v>
      </c>
      <c r="N223" s="12"/>
      <c r="O223" s="12"/>
      <c r="P223" s="330">
        <f>P218*'DATA - Awards Matrices'!$B$34</f>
        <v>0</v>
      </c>
      <c r="Q223" s="12">
        <f>Q218*'DATA - Awards Matrices'!$C$34</f>
        <v>0</v>
      </c>
      <c r="R223" s="12">
        <f>R218*'DATA - Awards Matrices'!$D$34</f>
        <v>0</v>
      </c>
      <c r="S223" s="12">
        <f>S218*'DATA - Awards Matrices'!$E$34</f>
        <v>3000</v>
      </c>
      <c r="T223" s="12">
        <f>T218*'DATA - Awards Matrices'!$F$34</f>
        <v>0</v>
      </c>
      <c r="U223" s="12">
        <f>U218*'DATA - Awards Matrices'!$G$34</f>
        <v>0</v>
      </c>
      <c r="V223" s="12">
        <f>V218*'DATA - Awards Matrices'!$H$34</f>
        <v>0</v>
      </c>
      <c r="W223" s="12">
        <f>W218*'DATA - Awards Matrices'!$I$34</f>
        <v>0</v>
      </c>
      <c r="X223" s="12">
        <f>X218*'DATA - Awards Matrices'!$J$34</f>
        <v>0</v>
      </c>
      <c r="Y223" s="331">
        <f>Y218*'DATA - Awards Matrices'!$K$34</f>
        <v>0</v>
      </c>
      <c r="Z223" s="12"/>
      <c r="AA223" s="12"/>
      <c r="AB223" s="330">
        <f>AB218*'DATA - Awards Matrices'!$B$34</f>
        <v>0</v>
      </c>
      <c r="AC223" s="12">
        <f>AC218*'DATA - Awards Matrices'!$C$34</f>
        <v>0</v>
      </c>
      <c r="AD223" s="12">
        <f>AD218*'DATA - Awards Matrices'!$D$34</f>
        <v>0</v>
      </c>
      <c r="AE223" s="12">
        <f>AE218*'DATA - Awards Matrices'!$E$34</f>
        <v>1500</v>
      </c>
      <c r="AF223" s="12">
        <f>AF218*'DATA - Awards Matrices'!$F$34</f>
        <v>0</v>
      </c>
      <c r="AG223" s="12">
        <f>AG218*'DATA - Awards Matrices'!$G$34</f>
        <v>0</v>
      </c>
      <c r="AH223" s="12">
        <f>AH218*'DATA - Awards Matrices'!$H$34</f>
        <v>0</v>
      </c>
      <c r="AI223" s="12">
        <f>AI218*'DATA - Awards Matrices'!$I$34</f>
        <v>0</v>
      </c>
      <c r="AJ223" s="12">
        <f>AJ218*'DATA - Awards Matrices'!$J$34</f>
        <v>0</v>
      </c>
      <c r="AK223" s="331">
        <f>AK218*'DATA - Awards Matrices'!$K$34</f>
        <v>0</v>
      </c>
      <c r="AL223" s="12"/>
      <c r="AM223" s="938"/>
      <c r="AN223" s="937">
        <f>AN218*'DATA - Awards Matrices'!$B$34</f>
        <v>0</v>
      </c>
      <c r="AO223" s="938">
        <f>AO218*'DATA - Awards Matrices'!$C$34</f>
        <v>0</v>
      </c>
      <c r="AP223" s="938">
        <f>AP218*'DATA - Awards Matrices'!$D$34</f>
        <v>0</v>
      </c>
      <c r="AQ223" s="938">
        <f>AQ218*'DATA - Awards Matrices'!$E$34</f>
        <v>3000</v>
      </c>
      <c r="AR223" s="938">
        <f>AR218*'DATA - Awards Matrices'!$F$34</f>
        <v>0</v>
      </c>
      <c r="AS223" s="938">
        <f>AS218*'DATA - Awards Matrices'!$G$34</f>
        <v>0</v>
      </c>
      <c r="AT223" s="938">
        <f>AT218*'DATA - Awards Matrices'!$H$34</f>
        <v>0</v>
      </c>
      <c r="AU223" s="938">
        <f>AU218*'DATA - Awards Matrices'!$I$34</f>
        <v>0</v>
      </c>
      <c r="AV223" s="938">
        <f>AV218*'DATA - Awards Matrices'!$J$34</f>
        <v>0</v>
      </c>
      <c r="AW223" s="939">
        <f>AW218*'DATA - Awards Matrices'!$K$34</f>
        <v>0</v>
      </c>
      <c r="AX223" s="1062"/>
      <c r="AZ223" s="1040">
        <f>AZ218*'DATA - Awards Matrices'!$B$34</f>
        <v>0</v>
      </c>
      <c r="BA223" s="816">
        <f>BA218*'DATA - Awards Matrices'!$C$34</f>
        <v>0</v>
      </c>
      <c r="BB223" s="816">
        <f>BB218*'DATA - Awards Matrices'!$D$34</f>
        <v>0</v>
      </c>
      <c r="BC223" s="816">
        <f>BC218*'DATA - Awards Matrices'!$E$34</f>
        <v>2000</v>
      </c>
      <c r="BD223" s="816">
        <f>BD218*'DATA - Awards Matrices'!$F$34</f>
        <v>0</v>
      </c>
      <c r="BE223" s="816">
        <f>BE218*'DATA - Awards Matrices'!$G$34</f>
        <v>0</v>
      </c>
      <c r="BF223" s="816">
        <f>BF218*'DATA - Awards Matrices'!$H$34</f>
        <v>0</v>
      </c>
      <c r="BG223" s="816">
        <f>BG218*'DATA - Awards Matrices'!$I$34</f>
        <v>0</v>
      </c>
      <c r="BH223" s="816">
        <f>BH218*'DATA - Awards Matrices'!$J$34</f>
        <v>0</v>
      </c>
      <c r="BI223" s="1041">
        <f>BI218*'DATA - Awards Matrices'!$K$34</f>
        <v>0</v>
      </c>
      <c r="BJ223" s="1057"/>
    </row>
    <row r="224" spans="1:62">
      <c r="A224" s="1488"/>
      <c r="B224" s="439" t="s">
        <v>77</v>
      </c>
      <c r="C224" s="425" t="s">
        <v>91</v>
      </c>
      <c r="D224" s="330">
        <f>D219*'DATA - Awards Matrices'!$B$35</f>
        <v>0</v>
      </c>
      <c r="E224" s="12">
        <f>E219*'DATA - Awards Matrices'!$C$35</f>
        <v>1500</v>
      </c>
      <c r="F224" s="12">
        <f>F219*'DATA - Awards Matrices'!$D$35</f>
        <v>0</v>
      </c>
      <c r="G224" s="12">
        <f>G219*'DATA - Awards Matrices'!$E$35</f>
        <v>2500</v>
      </c>
      <c r="H224" s="12">
        <f>H219*'DATA - Awards Matrices'!$F$35</f>
        <v>0</v>
      </c>
      <c r="I224" s="12">
        <f>I219*'DATA - Awards Matrices'!$G$35</f>
        <v>0</v>
      </c>
      <c r="J224" s="12">
        <f>J219*'DATA - Awards Matrices'!$H$35</f>
        <v>0</v>
      </c>
      <c r="K224" s="12">
        <f>K219*'DATA - Awards Matrices'!$I$35</f>
        <v>0</v>
      </c>
      <c r="L224" s="12">
        <f>L219*'DATA - Awards Matrices'!$J$35</f>
        <v>0</v>
      </c>
      <c r="M224" s="331">
        <f>M219*'DATA - Awards Matrices'!$K$35</f>
        <v>0</v>
      </c>
      <c r="N224" s="12"/>
      <c r="O224" s="12"/>
      <c r="P224" s="330">
        <f>P219*'DATA - Awards Matrices'!$B$35</f>
        <v>0</v>
      </c>
      <c r="Q224" s="12">
        <f>Q219*'DATA - Awards Matrices'!$C$35</f>
        <v>1000</v>
      </c>
      <c r="R224" s="12">
        <f>R219*'DATA - Awards Matrices'!$D$35</f>
        <v>0</v>
      </c>
      <c r="S224" s="12">
        <f>S219*'DATA - Awards Matrices'!$E$35</f>
        <v>2000</v>
      </c>
      <c r="T224" s="12">
        <f>T219*'DATA - Awards Matrices'!$F$35</f>
        <v>0</v>
      </c>
      <c r="U224" s="12">
        <f>U219*'DATA - Awards Matrices'!$G$35</f>
        <v>0</v>
      </c>
      <c r="V224" s="12">
        <f>V219*'DATA - Awards Matrices'!$H$35</f>
        <v>0</v>
      </c>
      <c r="W224" s="12">
        <f>W219*'DATA - Awards Matrices'!$I$35</f>
        <v>0</v>
      </c>
      <c r="X224" s="12">
        <f>X219*'DATA - Awards Matrices'!$J$35</f>
        <v>0</v>
      </c>
      <c r="Y224" s="331">
        <f>Y219*'DATA - Awards Matrices'!$K$35</f>
        <v>0</v>
      </c>
      <c r="Z224" s="12"/>
      <c r="AA224" s="12"/>
      <c r="AB224" s="330">
        <f>AB219*'DATA - Awards Matrices'!$B$35</f>
        <v>0</v>
      </c>
      <c r="AC224" s="12">
        <f>AC219*'DATA - Awards Matrices'!$C$35</f>
        <v>0</v>
      </c>
      <c r="AD224" s="12">
        <f>AD219*'DATA - Awards Matrices'!$D$35</f>
        <v>0</v>
      </c>
      <c r="AE224" s="12">
        <f>AE219*'DATA - Awards Matrices'!$E$35</f>
        <v>500</v>
      </c>
      <c r="AF224" s="12">
        <f>AF219*'DATA - Awards Matrices'!$F$35</f>
        <v>0</v>
      </c>
      <c r="AG224" s="12">
        <f>AG219*'DATA - Awards Matrices'!$G$35</f>
        <v>0</v>
      </c>
      <c r="AH224" s="12">
        <f>AH219*'DATA - Awards Matrices'!$H$35</f>
        <v>0</v>
      </c>
      <c r="AI224" s="12">
        <f>AI219*'DATA - Awards Matrices'!$I$35</f>
        <v>0</v>
      </c>
      <c r="AJ224" s="12">
        <f>AJ219*'DATA - Awards Matrices'!$J$35</f>
        <v>0</v>
      </c>
      <c r="AK224" s="331">
        <f>AK219*'DATA - Awards Matrices'!$K$35</f>
        <v>0</v>
      </c>
      <c r="AL224" s="12"/>
      <c r="AM224" s="938"/>
      <c r="AN224" s="937">
        <f>AN219*'DATA - Awards Matrices'!$B$35</f>
        <v>0</v>
      </c>
      <c r="AO224" s="938">
        <f>AO219*'DATA - Awards Matrices'!$C$35</f>
        <v>0</v>
      </c>
      <c r="AP224" s="938">
        <f>AP219*'DATA - Awards Matrices'!$D$35</f>
        <v>0</v>
      </c>
      <c r="AQ224" s="938">
        <f>AQ219*'DATA - Awards Matrices'!$E$35</f>
        <v>0</v>
      </c>
      <c r="AR224" s="938">
        <f>AR219*'DATA - Awards Matrices'!$F$35</f>
        <v>0</v>
      </c>
      <c r="AS224" s="938">
        <f>AS219*'DATA - Awards Matrices'!$G$35</f>
        <v>0</v>
      </c>
      <c r="AT224" s="938">
        <f>AT219*'DATA - Awards Matrices'!$H$35</f>
        <v>0</v>
      </c>
      <c r="AU224" s="938">
        <f>AU219*'DATA - Awards Matrices'!$I$35</f>
        <v>0</v>
      </c>
      <c r="AV224" s="938">
        <f>AV219*'DATA - Awards Matrices'!$J$35</f>
        <v>0</v>
      </c>
      <c r="AW224" s="939">
        <f>AW219*'DATA - Awards Matrices'!$K$35</f>
        <v>0</v>
      </c>
      <c r="AX224" s="1062"/>
      <c r="AZ224" s="1040">
        <f>AZ219*'DATA - Awards Matrices'!$B$35</f>
        <v>0</v>
      </c>
      <c r="BA224" s="816">
        <f>BA219*'DATA - Awards Matrices'!$C$35</f>
        <v>0</v>
      </c>
      <c r="BB224" s="816">
        <f>BB219*'DATA - Awards Matrices'!$D$35</f>
        <v>0</v>
      </c>
      <c r="BC224" s="816">
        <f>BC219*'DATA - Awards Matrices'!$E$35</f>
        <v>0</v>
      </c>
      <c r="BD224" s="816">
        <f>BD219*'DATA - Awards Matrices'!$F$35</f>
        <v>0</v>
      </c>
      <c r="BE224" s="816">
        <f>BE219*'DATA - Awards Matrices'!$G$35</f>
        <v>0</v>
      </c>
      <c r="BF224" s="816">
        <f>BF219*'DATA - Awards Matrices'!$H$35</f>
        <v>0</v>
      </c>
      <c r="BG224" s="816">
        <f>BG219*'DATA - Awards Matrices'!$I$35</f>
        <v>0</v>
      </c>
      <c r="BH224" s="816">
        <f>BH219*'DATA - Awards Matrices'!$J$35</f>
        <v>0</v>
      </c>
      <c r="BI224" s="1041">
        <f>BI219*'DATA - Awards Matrices'!$K$35</f>
        <v>0</v>
      </c>
      <c r="BJ224" s="1057"/>
    </row>
    <row r="225" spans="1:62" ht="16" thickBot="1">
      <c r="A225" s="1489"/>
      <c r="B225" s="440" t="s">
        <v>77</v>
      </c>
      <c r="C225" s="426" t="s">
        <v>90</v>
      </c>
      <c r="D225" s="330">
        <f>D220*'DATA - Awards Matrices'!$B$36</f>
        <v>0</v>
      </c>
      <c r="E225" s="12">
        <f>E220*'DATA - Awards Matrices'!$C$36</f>
        <v>0</v>
      </c>
      <c r="F225" s="12">
        <f>F220*'DATA - Awards Matrices'!$D$36</f>
        <v>0</v>
      </c>
      <c r="G225" s="12">
        <f>G220*'DATA - Awards Matrices'!$E$36</f>
        <v>15000</v>
      </c>
      <c r="H225" s="12">
        <f>H220*'DATA - Awards Matrices'!$F$36</f>
        <v>0</v>
      </c>
      <c r="I225" s="12">
        <f>I220*'DATA - Awards Matrices'!$G$36</f>
        <v>0</v>
      </c>
      <c r="J225" s="12">
        <f>J220*'DATA - Awards Matrices'!$H$36</f>
        <v>0</v>
      </c>
      <c r="K225" s="12">
        <f>K220*'DATA - Awards Matrices'!$I$36</f>
        <v>0</v>
      </c>
      <c r="L225" s="12">
        <f>L220*'DATA - Awards Matrices'!$J$36</f>
        <v>0</v>
      </c>
      <c r="M225" s="331">
        <f>M220*'DATA - Awards Matrices'!$K$36</f>
        <v>0</v>
      </c>
      <c r="N225" s="12"/>
      <c r="O225" s="12"/>
      <c r="P225" s="330">
        <f>P220*'DATA - Awards Matrices'!$B$36</f>
        <v>0</v>
      </c>
      <c r="Q225" s="12">
        <f>Q220*'DATA - Awards Matrices'!$C$36</f>
        <v>0</v>
      </c>
      <c r="R225" s="12">
        <f>R220*'DATA - Awards Matrices'!$D$36</f>
        <v>0</v>
      </c>
      <c r="S225" s="12">
        <f>S220*'DATA - Awards Matrices'!$E$36</f>
        <v>10000</v>
      </c>
      <c r="T225" s="12">
        <f>T220*'DATA - Awards Matrices'!$F$36</f>
        <v>0</v>
      </c>
      <c r="U225" s="12">
        <f>U220*'DATA - Awards Matrices'!$G$36</f>
        <v>0</v>
      </c>
      <c r="V225" s="12">
        <f>V220*'DATA - Awards Matrices'!$H$36</f>
        <v>0</v>
      </c>
      <c r="W225" s="12">
        <f>W220*'DATA - Awards Matrices'!$I$36</f>
        <v>0</v>
      </c>
      <c r="X225" s="12">
        <f>X220*'DATA - Awards Matrices'!$J$36</f>
        <v>0</v>
      </c>
      <c r="Y225" s="331">
        <f>Y220*'DATA - Awards Matrices'!$K$36</f>
        <v>0</v>
      </c>
      <c r="Z225" s="12"/>
      <c r="AA225" s="12"/>
      <c r="AB225" s="330">
        <f>AB220*'DATA - Awards Matrices'!$B$36</f>
        <v>0</v>
      </c>
      <c r="AC225" s="12">
        <f>AC220*'DATA - Awards Matrices'!$C$36</f>
        <v>0</v>
      </c>
      <c r="AD225" s="12">
        <f>AD220*'DATA - Awards Matrices'!$D$36</f>
        <v>0</v>
      </c>
      <c r="AE225" s="12">
        <f>AE220*'DATA - Awards Matrices'!$E$36</f>
        <v>24000</v>
      </c>
      <c r="AF225" s="12">
        <f>AF220*'DATA - Awards Matrices'!$F$36</f>
        <v>0</v>
      </c>
      <c r="AG225" s="12">
        <f>AG220*'DATA - Awards Matrices'!$G$36</f>
        <v>0</v>
      </c>
      <c r="AH225" s="12">
        <f>AH220*'DATA - Awards Matrices'!$H$36</f>
        <v>0</v>
      </c>
      <c r="AI225" s="12">
        <f>AI220*'DATA - Awards Matrices'!$I$36</f>
        <v>0</v>
      </c>
      <c r="AJ225" s="12">
        <f>AJ220*'DATA - Awards Matrices'!$J$36</f>
        <v>0</v>
      </c>
      <c r="AK225" s="331">
        <f>AK220*'DATA - Awards Matrices'!$K$36</f>
        <v>0</v>
      </c>
      <c r="AL225" s="12"/>
      <c r="AM225" s="938"/>
      <c r="AN225" s="937">
        <f>AN220*'DATA - Awards Matrices'!$B$36</f>
        <v>0</v>
      </c>
      <c r="AO225" s="938">
        <f>AO220*'DATA - Awards Matrices'!$C$36</f>
        <v>0</v>
      </c>
      <c r="AP225" s="938">
        <f>AP220*'DATA - Awards Matrices'!$D$36</f>
        <v>0</v>
      </c>
      <c r="AQ225" s="938">
        <f>AQ220*'DATA - Awards Matrices'!$E$36</f>
        <v>18000</v>
      </c>
      <c r="AR225" s="938">
        <f>AR220*'DATA - Awards Matrices'!$F$36</f>
        <v>0</v>
      </c>
      <c r="AS225" s="938">
        <f>AS220*'DATA - Awards Matrices'!$G$36</f>
        <v>0</v>
      </c>
      <c r="AT225" s="938">
        <f>AT220*'DATA - Awards Matrices'!$H$36</f>
        <v>0</v>
      </c>
      <c r="AU225" s="938">
        <f>AU220*'DATA - Awards Matrices'!$I$36</f>
        <v>0</v>
      </c>
      <c r="AV225" s="938">
        <f>AV220*'DATA - Awards Matrices'!$J$36</f>
        <v>0</v>
      </c>
      <c r="AW225" s="939">
        <f>AW220*'DATA - Awards Matrices'!$K$36</f>
        <v>0</v>
      </c>
      <c r="AX225" s="1062"/>
      <c r="AZ225" s="1040">
        <f>AZ220*'DATA - Awards Matrices'!$B$36</f>
        <v>0</v>
      </c>
      <c r="BA225" s="816">
        <f>BA220*'DATA - Awards Matrices'!$C$36</f>
        <v>500</v>
      </c>
      <c r="BB225" s="816">
        <f>BB220*'DATA - Awards Matrices'!$D$36</f>
        <v>0</v>
      </c>
      <c r="BC225" s="816">
        <f>BC220*'DATA - Awards Matrices'!$E$36</f>
        <v>13000</v>
      </c>
      <c r="BD225" s="816">
        <f>BD220*'DATA - Awards Matrices'!$F$36</f>
        <v>0</v>
      </c>
      <c r="BE225" s="816">
        <f>BE220*'DATA - Awards Matrices'!$G$36</f>
        <v>0</v>
      </c>
      <c r="BF225" s="816">
        <f>BF220*'DATA - Awards Matrices'!$H$36</f>
        <v>0</v>
      </c>
      <c r="BG225" s="816">
        <f>BG220*'DATA - Awards Matrices'!$I$36</f>
        <v>0</v>
      </c>
      <c r="BH225" s="816">
        <f>BH220*'DATA - Awards Matrices'!$J$36</f>
        <v>0</v>
      </c>
      <c r="BI225" s="1041">
        <f>BI220*'DATA - Awards Matrices'!$K$36</f>
        <v>0</v>
      </c>
      <c r="BJ225" s="1057"/>
    </row>
    <row r="226" spans="1:62" ht="33" thickBot="1">
      <c r="A226" s="406" t="s">
        <v>272</v>
      </c>
      <c r="B226" s="413" t="str">
        <f>B220</f>
        <v>NMJC</v>
      </c>
      <c r="C226" s="414"/>
      <c r="D226" s="334">
        <f t="shared" ref="D226:M226" si="215">SUM(D223:D225)</f>
        <v>0</v>
      </c>
      <c r="E226" s="335">
        <f t="shared" si="215"/>
        <v>1500</v>
      </c>
      <c r="F226" s="335">
        <f t="shared" si="215"/>
        <v>0</v>
      </c>
      <c r="G226" s="335">
        <f t="shared" si="215"/>
        <v>20000</v>
      </c>
      <c r="H226" s="335">
        <f t="shared" si="215"/>
        <v>0</v>
      </c>
      <c r="I226" s="335">
        <f t="shared" si="215"/>
        <v>0</v>
      </c>
      <c r="J226" s="335">
        <f t="shared" si="215"/>
        <v>0</v>
      </c>
      <c r="K226" s="335">
        <f t="shared" si="215"/>
        <v>0</v>
      </c>
      <c r="L226" s="335">
        <f t="shared" si="215"/>
        <v>0</v>
      </c>
      <c r="M226" s="336">
        <f t="shared" si="215"/>
        <v>0</v>
      </c>
      <c r="N226" s="415">
        <f>SUM(D226:M226)/'DATA - Awards Matrices'!$L$36</f>
        <v>10.063972538617568</v>
      </c>
      <c r="O226" s="415"/>
      <c r="P226" s="334">
        <f t="shared" ref="P226:Y226" si="216">SUM(P223:P225)</f>
        <v>0</v>
      </c>
      <c r="Q226" s="335">
        <f t="shared" si="216"/>
        <v>1000</v>
      </c>
      <c r="R226" s="335">
        <f t="shared" si="216"/>
        <v>0</v>
      </c>
      <c r="S226" s="335">
        <f t="shared" si="216"/>
        <v>15000</v>
      </c>
      <c r="T226" s="335">
        <f t="shared" si="216"/>
        <v>0</v>
      </c>
      <c r="U226" s="335">
        <f t="shared" si="216"/>
        <v>0</v>
      </c>
      <c r="V226" s="335">
        <f t="shared" si="216"/>
        <v>0</v>
      </c>
      <c r="W226" s="335">
        <f t="shared" si="216"/>
        <v>0</v>
      </c>
      <c r="X226" s="335">
        <f t="shared" si="216"/>
        <v>0</v>
      </c>
      <c r="Y226" s="336">
        <f t="shared" si="216"/>
        <v>0</v>
      </c>
      <c r="Z226" s="415">
        <f>SUM(P226:Y226)/'DATA - Awards Matrices'!$L$36</f>
        <v>7.4894679357153997</v>
      </c>
      <c r="AA226" s="415"/>
      <c r="AB226" s="334">
        <f t="shared" ref="AB226:AK226" si="217">SUM(AB223:AB225)</f>
        <v>0</v>
      </c>
      <c r="AC226" s="335">
        <f t="shared" si="217"/>
        <v>0</v>
      </c>
      <c r="AD226" s="335">
        <f t="shared" si="217"/>
        <v>0</v>
      </c>
      <c r="AE226" s="335">
        <f t="shared" si="217"/>
        <v>26000</v>
      </c>
      <c r="AF226" s="335">
        <f t="shared" si="217"/>
        <v>0</v>
      </c>
      <c r="AG226" s="335">
        <f t="shared" si="217"/>
        <v>0</v>
      </c>
      <c r="AH226" s="335">
        <f t="shared" si="217"/>
        <v>0</v>
      </c>
      <c r="AI226" s="335">
        <f t="shared" si="217"/>
        <v>0</v>
      </c>
      <c r="AJ226" s="335">
        <f t="shared" si="217"/>
        <v>0</v>
      </c>
      <c r="AK226" s="336">
        <f t="shared" si="217"/>
        <v>0</v>
      </c>
      <c r="AL226" s="415">
        <f>SUM(AB226:AK226)/'DATA - Awards Matrices'!$L$36</f>
        <v>12.170385395537524</v>
      </c>
      <c r="AM226" s="941"/>
      <c r="AN226" s="1020">
        <f t="shared" ref="AN226:AW226" si="218">SUM(AN223:AN225)</f>
        <v>0</v>
      </c>
      <c r="AO226" s="1021">
        <f t="shared" si="218"/>
        <v>0</v>
      </c>
      <c r="AP226" s="1021">
        <f t="shared" si="218"/>
        <v>0</v>
      </c>
      <c r="AQ226" s="1021">
        <f t="shared" si="218"/>
        <v>21000</v>
      </c>
      <c r="AR226" s="1021">
        <f t="shared" si="218"/>
        <v>0</v>
      </c>
      <c r="AS226" s="1021">
        <f t="shared" si="218"/>
        <v>0</v>
      </c>
      <c r="AT226" s="1021">
        <f t="shared" si="218"/>
        <v>0</v>
      </c>
      <c r="AU226" s="1021">
        <f t="shared" si="218"/>
        <v>0</v>
      </c>
      <c r="AV226" s="1021">
        <f t="shared" si="218"/>
        <v>0</v>
      </c>
      <c r="AW226" s="1022">
        <f t="shared" si="218"/>
        <v>0</v>
      </c>
      <c r="AX226" s="1063">
        <f>SUM(AN226:AW226)/'DATA - Awards Matrices'!$L$36</f>
        <v>9.8299266656264628</v>
      </c>
      <c r="AZ226" s="1045">
        <f t="shared" ref="AZ226:BI226" si="219">SUM(AZ223:AZ225)</f>
        <v>0</v>
      </c>
      <c r="BA226" s="1046">
        <f t="shared" si="219"/>
        <v>500</v>
      </c>
      <c r="BB226" s="1046">
        <f t="shared" si="219"/>
        <v>0</v>
      </c>
      <c r="BC226" s="1046">
        <f t="shared" si="219"/>
        <v>15000</v>
      </c>
      <c r="BD226" s="1046">
        <f t="shared" si="219"/>
        <v>0</v>
      </c>
      <c r="BE226" s="1046">
        <f t="shared" si="219"/>
        <v>0</v>
      </c>
      <c r="BF226" s="1046">
        <f t="shared" si="219"/>
        <v>0</v>
      </c>
      <c r="BG226" s="1046">
        <f t="shared" si="219"/>
        <v>0</v>
      </c>
      <c r="BH226" s="1046">
        <f t="shared" si="219"/>
        <v>0</v>
      </c>
      <c r="BI226" s="1047">
        <f t="shared" si="219"/>
        <v>0</v>
      </c>
      <c r="BJ226" s="1058">
        <f>SUM(AZ226:BI226)/'DATA - Awards Matrices'!$L$36</f>
        <v>7.2554220627242936</v>
      </c>
    </row>
    <row r="227" spans="1:62" ht="45.75" customHeight="1" thickBot="1">
      <c r="A227" s="428"/>
      <c r="B227" s="429"/>
      <c r="C227" s="430"/>
      <c r="D227" s="431"/>
      <c r="E227" s="432"/>
      <c r="F227" s="432"/>
      <c r="G227" s="432"/>
      <c r="H227" s="432"/>
      <c r="I227" s="432"/>
      <c r="J227" s="432"/>
      <c r="K227" s="432"/>
      <c r="L227" s="432"/>
      <c r="M227" s="433"/>
      <c r="N227" s="434"/>
      <c r="O227" s="434"/>
      <c r="P227" s="431"/>
      <c r="Q227" s="432"/>
      <c r="R227" s="432"/>
      <c r="S227" s="432"/>
      <c r="T227" s="432"/>
      <c r="U227" s="432"/>
      <c r="V227" s="432"/>
      <c r="W227" s="432"/>
      <c r="X227" s="432"/>
      <c r="Y227" s="433"/>
      <c r="Z227" s="434"/>
      <c r="AA227" s="434"/>
      <c r="AB227" s="431"/>
      <c r="AC227" s="432"/>
      <c r="AD227" s="432"/>
      <c r="AE227" s="432"/>
      <c r="AF227" s="432"/>
      <c r="AG227" s="432"/>
      <c r="AH227" s="432"/>
      <c r="AI227" s="432"/>
      <c r="AJ227" s="432"/>
      <c r="AK227" s="433"/>
      <c r="AL227" s="434"/>
      <c r="AM227" s="1026"/>
      <c r="AN227" s="1023"/>
      <c r="AO227" s="1024"/>
      <c r="AP227" s="1024"/>
      <c r="AQ227" s="1024"/>
      <c r="AR227" s="1024"/>
      <c r="AS227" s="1024"/>
      <c r="AT227" s="1024"/>
      <c r="AU227" s="1024"/>
      <c r="AV227" s="1024"/>
      <c r="AW227" s="1025"/>
      <c r="AX227" s="1064"/>
      <c r="AZ227" s="1049"/>
      <c r="BA227" s="1050"/>
      <c r="BB227" s="1050"/>
      <c r="BC227" s="1050"/>
      <c r="BD227" s="1050"/>
      <c r="BE227" s="1050"/>
      <c r="BF227" s="1050"/>
      <c r="BG227" s="1050"/>
      <c r="BH227" s="1050"/>
      <c r="BI227" s="1051"/>
      <c r="BJ227" s="1059"/>
    </row>
    <row r="228" spans="1:62" ht="15" customHeight="1">
      <c r="A228" s="1487" t="s">
        <v>270</v>
      </c>
      <c r="B228" s="274" t="str">
        <f>'RAW DATA-Awards'!B73</f>
        <v>SJC</v>
      </c>
      <c r="C228" s="329" t="str">
        <f>'RAW DATA-Awards'!C73</f>
        <v>1</v>
      </c>
      <c r="D228" s="407">
        <f>'RAW DATA-STEMH'!D73</f>
        <v>1</v>
      </c>
      <c r="E228" s="408">
        <f>'RAW DATA-STEMH'!E73</f>
        <v>4</v>
      </c>
      <c r="F228" s="408">
        <f>'RAW DATA-STEMH'!F73</f>
        <v>0</v>
      </c>
      <c r="G228" s="408">
        <f>'RAW DATA-STEMH'!G73</f>
        <v>46</v>
      </c>
      <c r="H228" s="408">
        <f>'RAW DATA-STEMH'!H73</f>
        <v>0</v>
      </c>
      <c r="I228" s="408">
        <f>'RAW DATA-STEMH'!I73</f>
        <v>0</v>
      </c>
      <c r="J228" s="408">
        <f>'RAW DATA-STEMH'!J73</f>
        <v>0</v>
      </c>
      <c r="K228" s="408">
        <f>'RAW DATA-STEMH'!K73</f>
        <v>0</v>
      </c>
      <c r="L228" s="408">
        <f>'RAW DATA-STEMH'!L73</f>
        <v>0</v>
      </c>
      <c r="M228" s="409">
        <f>'RAW DATA-STEMH'!M73</f>
        <v>0</v>
      </c>
      <c r="N228" s="408"/>
      <c r="O228" s="408"/>
      <c r="P228" s="407">
        <f>'RAW DATA-STEMH'!N73</f>
        <v>6</v>
      </c>
      <c r="Q228" s="408">
        <f>'RAW DATA-STEMH'!O73</f>
        <v>8</v>
      </c>
      <c r="R228" s="408">
        <f>'RAW DATA-STEMH'!P73</f>
        <v>0</v>
      </c>
      <c r="S228" s="408">
        <f>'RAW DATA-STEMH'!Q73</f>
        <v>48</v>
      </c>
      <c r="T228" s="408">
        <f>'RAW DATA-STEMH'!R73</f>
        <v>0</v>
      </c>
      <c r="U228" s="408">
        <f>'RAW DATA-STEMH'!S73</f>
        <v>0</v>
      </c>
      <c r="V228" s="408">
        <f>'RAW DATA-STEMH'!T73</f>
        <v>0</v>
      </c>
      <c r="W228" s="408">
        <f>'RAW DATA-STEMH'!U73</f>
        <v>0</v>
      </c>
      <c r="X228" s="408">
        <f>'RAW DATA-STEMH'!V73</f>
        <v>0</v>
      </c>
      <c r="Y228" s="409">
        <f>'RAW DATA-STEMH'!W73</f>
        <v>0</v>
      </c>
      <c r="Z228" s="408"/>
      <c r="AA228" s="408"/>
      <c r="AB228" s="407">
        <f>'RAW DATA-STEMH'!X73</f>
        <v>12</v>
      </c>
      <c r="AC228" s="408">
        <f>'RAW DATA-STEMH'!Y73</f>
        <v>9</v>
      </c>
      <c r="AD228" s="408">
        <f>'RAW DATA-STEMH'!Z73</f>
        <v>0</v>
      </c>
      <c r="AE228" s="408">
        <f>'RAW DATA-STEMH'!AA73</f>
        <v>56</v>
      </c>
      <c r="AF228" s="408">
        <f>'RAW DATA-STEMH'!AB73</f>
        <v>0</v>
      </c>
      <c r="AG228" s="408">
        <f>'RAW DATA-STEMH'!AC73</f>
        <v>0</v>
      </c>
      <c r="AH228" s="408">
        <f>'RAW DATA-STEMH'!AD73</f>
        <v>0</v>
      </c>
      <c r="AI228" s="408">
        <f>'RAW DATA-STEMH'!AE73</f>
        <v>0</v>
      </c>
      <c r="AJ228" s="408">
        <f>'RAW DATA-STEMH'!AF73</f>
        <v>0</v>
      </c>
      <c r="AK228" s="409">
        <f>'RAW DATA-STEMH'!AG73</f>
        <v>0</v>
      </c>
      <c r="AL228" s="408"/>
      <c r="AM228" s="944"/>
      <c r="AN228" s="943">
        <f>'RAW DATA-STEMH'!AH73</f>
        <v>6</v>
      </c>
      <c r="AO228" s="944">
        <f>'RAW DATA-STEMH'!AI73</f>
        <v>7</v>
      </c>
      <c r="AP228" s="944">
        <f>'RAW DATA-STEMH'!AJ73</f>
        <v>0</v>
      </c>
      <c r="AQ228" s="944">
        <f>'RAW DATA-STEMH'!AK73</f>
        <v>59</v>
      </c>
      <c r="AR228" s="944">
        <f>'RAW DATA-STEMH'!AL73</f>
        <v>0</v>
      </c>
      <c r="AS228" s="944">
        <f>'RAW DATA-STEMH'!AM73</f>
        <v>0</v>
      </c>
      <c r="AT228" s="944">
        <f>'RAW DATA-STEMH'!AN73</f>
        <v>0</v>
      </c>
      <c r="AU228" s="944">
        <f>'RAW DATA-STEMH'!AO73</f>
        <v>0</v>
      </c>
      <c r="AV228" s="944">
        <f>'RAW DATA-STEMH'!AP73</f>
        <v>0</v>
      </c>
      <c r="AW228" s="945">
        <f>'RAW DATA-STEMH'!AQ73</f>
        <v>0</v>
      </c>
      <c r="AX228" s="1061"/>
      <c r="AZ228" s="1037">
        <f>'RAW DATA-STEMH'!AR73</f>
        <v>0</v>
      </c>
      <c r="BA228" s="1038">
        <f>'RAW DATA-STEMH'!AS73</f>
        <v>9</v>
      </c>
      <c r="BB228" s="1038">
        <f>'RAW DATA-STEMH'!AT73</f>
        <v>0</v>
      </c>
      <c r="BC228" s="1038">
        <f>'RAW DATA-STEMH'!AU73</f>
        <v>76</v>
      </c>
      <c r="BD228" s="1038">
        <f>'RAW DATA-STEMH'!AV73</f>
        <v>0</v>
      </c>
      <c r="BE228" s="1038">
        <f>'RAW DATA-STEMH'!AW73</f>
        <v>0</v>
      </c>
      <c r="BF228" s="1038">
        <f>'RAW DATA-STEMH'!AX73</f>
        <v>0</v>
      </c>
      <c r="BG228" s="1038">
        <f>'RAW DATA-STEMH'!AY73</f>
        <v>0</v>
      </c>
      <c r="BH228" s="1038">
        <f>'RAW DATA-STEMH'!AZ73</f>
        <v>0</v>
      </c>
      <c r="BI228" s="1039">
        <f>'RAW DATA-STEMH'!BA73</f>
        <v>0</v>
      </c>
      <c r="BJ228" s="1056"/>
    </row>
    <row r="229" spans="1:62">
      <c r="A229" s="1488"/>
      <c r="B229" s="410" t="str">
        <f>'RAW DATA-Awards'!B74</f>
        <v>SJC</v>
      </c>
      <c r="C229" s="411" t="str">
        <f>'RAW DATA-Awards'!C74</f>
        <v>2</v>
      </c>
      <c r="D229" s="330">
        <f>'RAW DATA-STEMH'!D74</f>
        <v>20</v>
      </c>
      <c r="E229" s="12">
        <f>'RAW DATA-STEMH'!E74</f>
        <v>26</v>
      </c>
      <c r="F229" s="12">
        <f>'RAW DATA-STEMH'!F74</f>
        <v>0</v>
      </c>
      <c r="G229" s="12">
        <f>'RAW DATA-STEMH'!G74</f>
        <v>130</v>
      </c>
      <c r="H229" s="12">
        <f>'RAW DATA-STEMH'!H74</f>
        <v>0</v>
      </c>
      <c r="I229" s="12">
        <f>'RAW DATA-STEMH'!I74</f>
        <v>0</v>
      </c>
      <c r="J229" s="12">
        <f>'RAW DATA-STEMH'!J74</f>
        <v>0</v>
      </c>
      <c r="K229" s="12">
        <f>'RAW DATA-STEMH'!K74</f>
        <v>0</v>
      </c>
      <c r="L229" s="12">
        <f>'RAW DATA-STEMH'!L74</f>
        <v>0</v>
      </c>
      <c r="M229" s="331">
        <f>'RAW DATA-STEMH'!M74</f>
        <v>0</v>
      </c>
      <c r="N229" s="12"/>
      <c r="O229" s="12"/>
      <c r="P229" s="330">
        <f>'RAW DATA-STEMH'!N74</f>
        <v>8</v>
      </c>
      <c r="Q229" s="12">
        <f>'RAW DATA-STEMH'!O74</f>
        <v>19</v>
      </c>
      <c r="R229" s="12">
        <f>'RAW DATA-STEMH'!P74</f>
        <v>0</v>
      </c>
      <c r="S229" s="12">
        <f>'RAW DATA-STEMH'!Q74</f>
        <v>136</v>
      </c>
      <c r="T229" s="12">
        <f>'RAW DATA-STEMH'!R74</f>
        <v>0</v>
      </c>
      <c r="U229" s="12">
        <f>'RAW DATA-STEMH'!S74</f>
        <v>0</v>
      </c>
      <c r="V229" s="12">
        <f>'RAW DATA-STEMH'!T74</f>
        <v>0</v>
      </c>
      <c r="W229" s="12">
        <f>'RAW DATA-STEMH'!U74</f>
        <v>0</v>
      </c>
      <c r="X229" s="12">
        <f>'RAW DATA-STEMH'!V74</f>
        <v>0</v>
      </c>
      <c r="Y229" s="331">
        <f>'RAW DATA-STEMH'!W74</f>
        <v>0</v>
      </c>
      <c r="Z229" s="12"/>
      <c r="AA229" s="12"/>
      <c r="AB229" s="330">
        <f>'RAW DATA-STEMH'!X74</f>
        <v>0</v>
      </c>
      <c r="AC229" s="12">
        <f>'RAW DATA-STEMH'!Y74</f>
        <v>64</v>
      </c>
      <c r="AD229" s="12">
        <f>'RAW DATA-STEMH'!Z74</f>
        <v>0</v>
      </c>
      <c r="AE229" s="12">
        <f>'RAW DATA-STEMH'!AA74</f>
        <v>106</v>
      </c>
      <c r="AF229" s="12">
        <f>'RAW DATA-STEMH'!AB74</f>
        <v>0</v>
      </c>
      <c r="AG229" s="12">
        <f>'RAW DATA-STEMH'!AC74</f>
        <v>0</v>
      </c>
      <c r="AH229" s="12">
        <f>'RAW DATA-STEMH'!AD74</f>
        <v>0</v>
      </c>
      <c r="AI229" s="12">
        <f>'RAW DATA-STEMH'!AE74</f>
        <v>0</v>
      </c>
      <c r="AJ229" s="12">
        <f>'RAW DATA-STEMH'!AF74</f>
        <v>0</v>
      </c>
      <c r="AK229" s="331">
        <f>'RAW DATA-STEMH'!AG74</f>
        <v>0</v>
      </c>
      <c r="AL229" s="12"/>
      <c r="AM229" s="938"/>
      <c r="AN229" s="937">
        <f>'RAW DATA-STEMH'!AH74</f>
        <v>0</v>
      </c>
      <c r="AO229" s="938">
        <f>'RAW DATA-STEMH'!AI74</f>
        <v>18</v>
      </c>
      <c r="AP229" s="938">
        <f>'RAW DATA-STEMH'!AJ74</f>
        <v>0</v>
      </c>
      <c r="AQ229" s="938">
        <f>'RAW DATA-STEMH'!AK74</f>
        <v>74</v>
      </c>
      <c r="AR229" s="938">
        <f>'RAW DATA-STEMH'!AL74</f>
        <v>0</v>
      </c>
      <c r="AS229" s="938">
        <f>'RAW DATA-STEMH'!AM74</f>
        <v>0</v>
      </c>
      <c r="AT229" s="938">
        <f>'RAW DATA-STEMH'!AN74</f>
        <v>0</v>
      </c>
      <c r="AU229" s="938">
        <f>'RAW DATA-STEMH'!AO74</f>
        <v>0</v>
      </c>
      <c r="AV229" s="938">
        <f>'RAW DATA-STEMH'!AP74</f>
        <v>0</v>
      </c>
      <c r="AW229" s="939">
        <f>'RAW DATA-STEMH'!AQ74</f>
        <v>0</v>
      </c>
      <c r="AX229" s="1062"/>
      <c r="AZ229" s="1040">
        <f>'RAW DATA-STEMH'!AR74</f>
        <v>0</v>
      </c>
      <c r="BA229" s="816">
        <f>'RAW DATA-STEMH'!AS74</f>
        <v>21</v>
      </c>
      <c r="BB229" s="816">
        <f>'RAW DATA-STEMH'!AT74</f>
        <v>0</v>
      </c>
      <c r="BC229" s="816">
        <f>'RAW DATA-STEMH'!AU74</f>
        <v>100</v>
      </c>
      <c r="BD229" s="816">
        <f>'RAW DATA-STEMH'!AV74</f>
        <v>0</v>
      </c>
      <c r="BE229" s="816">
        <f>'RAW DATA-STEMH'!AW74</f>
        <v>0</v>
      </c>
      <c r="BF229" s="816">
        <f>'RAW DATA-STEMH'!AX74</f>
        <v>0</v>
      </c>
      <c r="BG229" s="816">
        <f>'RAW DATA-STEMH'!AY74</f>
        <v>0</v>
      </c>
      <c r="BH229" s="816">
        <f>'RAW DATA-STEMH'!AZ74</f>
        <v>0</v>
      </c>
      <c r="BI229" s="1041">
        <f>'RAW DATA-STEMH'!BA74</f>
        <v>0</v>
      </c>
      <c r="BJ229" s="1057"/>
    </row>
    <row r="230" spans="1:62" ht="16" thickBot="1">
      <c r="A230" s="1488"/>
      <c r="B230" s="410" t="str">
        <f>'RAW DATA-Awards'!B75</f>
        <v>SJC</v>
      </c>
      <c r="C230" s="411" t="str">
        <f>'RAW DATA-Awards'!C75</f>
        <v>3</v>
      </c>
      <c r="D230" s="330">
        <f>'RAW DATA-STEMH'!D75</f>
        <v>55</v>
      </c>
      <c r="E230" s="12">
        <f>'RAW DATA-STEMH'!E75</f>
        <v>444</v>
      </c>
      <c r="F230" s="12">
        <f>'RAW DATA-STEMH'!F75</f>
        <v>0</v>
      </c>
      <c r="G230" s="12">
        <f>'RAW DATA-STEMH'!G75</f>
        <v>189</v>
      </c>
      <c r="H230" s="12">
        <f>'RAW DATA-STEMH'!H75</f>
        <v>0</v>
      </c>
      <c r="I230" s="12">
        <f>'RAW DATA-STEMH'!I75</f>
        <v>0</v>
      </c>
      <c r="J230" s="12">
        <f>'RAW DATA-STEMH'!J75</f>
        <v>0</v>
      </c>
      <c r="K230" s="12">
        <f>'RAW DATA-STEMH'!K75</f>
        <v>0</v>
      </c>
      <c r="L230" s="12">
        <f>'RAW DATA-STEMH'!L75</f>
        <v>0</v>
      </c>
      <c r="M230" s="331">
        <f>'RAW DATA-STEMH'!M75</f>
        <v>0</v>
      </c>
      <c r="N230" s="12"/>
      <c r="O230" s="12"/>
      <c r="P230" s="330">
        <f>'RAW DATA-STEMH'!N75</f>
        <v>61</v>
      </c>
      <c r="Q230" s="12">
        <f>'RAW DATA-STEMH'!O75</f>
        <v>99</v>
      </c>
      <c r="R230" s="12">
        <f>'RAW DATA-STEMH'!P75</f>
        <v>0</v>
      </c>
      <c r="S230" s="12">
        <f>'RAW DATA-STEMH'!Q75</f>
        <v>192</v>
      </c>
      <c r="T230" s="12">
        <f>'RAW DATA-STEMH'!R75</f>
        <v>0</v>
      </c>
      <c r="U230" s="12">
        <f>'RAW DATA-STEMH'!S75</f>
        <v>0</v>
      </c>
      <c r="V230" s="12">
        <f>'RAW DATA-STEMH'!T75</f>
        <v>0</v>
      </c>
      <c r="W230" s="12">
        <f>'RAW DATA-STEMH'!U75</f>
        <v>0</v>
      </c>
      <c r="X230" s="12">
        <f>'RAW DATA-STEMH'!V75</f>
        <v>0</v>
      </c>
      <c r="Y230" s="331">
        <f>'RAW DATA-STEMH'!W75</f>
        <v>0</v>
      </c>
      <c r="Z230" s="12"/>
      <c r="AA230" s="12"/>
      <c r="AB230" s="330">
        <f>'RAW DATA-STEMH'!X75</f>
        <v>47</v>
      </c>
      <c r="AC230" s="12">
        <f>'RAW DATA-STEMH'!Y75</f>
        <v>547</v>
      </c>
      <c r="AD230" s="12">
        <f>'RAW DATA-STEMH'!Z75</f>
        <v>0</v>
      </c>
      <c r="AE230" s="12">
        <f>'RAW DATA-STEMH'!AA75</f>
        <v>188</v>
      </c>
      <c r="AF230" s="12">
        <f>'RAW DATA-STEMH'!AB75</f>
        <v>0</v>
      </c>
      <c r="AG230" s="12">
        <f>'RAW DATA-STEMH'!AC75</f>
        <v>0</v>
      </c>
      <c r="AH230" s="12">
        <f>'RAW DATA-STEMH'!AD75</f>
        <v>0</v>
      </c>
      <c r="AI230" s="12">
        <f>'RAW DATA-STEMH'!AE75</f>
        <v>0</v>
      </c>
      <c r="AJ230" s="12">
        <f>'RAW DATA-STEMH'!AF75</f>
        <v>0</v>
      </c>
      <c r="AK230" s="331">
        <f>'RAW DATA-STEMH'!AG75</f>
        <v>0</v>
      </c>
      <c r="AL230" s="12"/>
      <c r="AM230" s="938"/>
      <c r="AN230" s="937">
        <f>'RAW DATA-STEMH'!AH75</f>
        <v>43</v>
      </c>
      <c r="AO230" s="938">
        <f>'RAW DATA-STEMH'!AI75</f>
        <v>236</v>
      </c>
      <c r="AP230" s="938">
        <f>'RAW DATA-STEMH'!AJ75</f>
        <v>0</v>
      </c>
      <c r="AQ230" s="938">
        <f>'RAW DATA-STEMH'!AK75</f>
        <v>181</v>
      </c>
      <c r="AR230" s="938">
        <f>'RAW DATA-STEMH'!AL75</f>
        <v>0</v>
      </c>
      <c r="AS230" s="938">
        <f>'RAW DATA-STEMH'!AM75</f>
        <v>0</v>
      </c>
      <c r="AT230" s="938">
        <f>'RAW DATA-STEMH'!AN75</f>
        <v>0</v>
      </c>
      <c r="AU230" s="938">
        <f>'RAW DATA-STEMH'!AO75</f>
        <v>0</v>
      </c>
      <c r="AV230" s="938">
        <f>'RAW DATA-STEMH'!AP75</f>
        <v>0</v>
      </c>
      <c r="AW230" s="939">
        <f>'RAW DATA-STEMH'!AQ75</f>
        <v>0</v>
      </c>
      <c r="AX230" s="1062"/>
      <c r="AZ230" s="1040">
        <f>'RAW DATA-STEMH'!AR75</f>
        <v>37</v>
      </c>
      <c r="BA230" s="816">
        <f>'RAW DATA-STEMH'!AS75</f>
        <v>141</v>
      </c>
      <c r="BB230" s="816">
        <f>'RAW DATA-STEMH'!AT75</f>
        <v>0</v>
      </c>
      <c r="BC230" s="816">
        <f>'RAW DATA-STEMH'!AU75</f>
        <v>174</v>
      </c>
      <c r="BD230" s="816">
        <f>'RAW DATA-STEMH'!AV75</f>
        <v>0</v>
      </c>
      <c r="BE230" s="816">
        <f>'RAW DATA-STEMH'!AW75</f>
        <v>0</v>
      </c>
      <c r="BF230" s="816">
        <f>'RAW DATA-STEMH'!AX75</f>
        <v>0</v>
      </c>
      <c r="BG230" s="816">
        <f>'RAW DATA-STEMH'!AY75</f>
        <v>0</v>
      </c>
      <c r="BH230" s="816">
        <f>'RAW DATA-STEMH'!AZ75</f>
        <v>0</v>
      </c>
      <c r="BI230" s="1041">
        <f>'RAW DATA-STEMH'!BA75</f>
        <v>0</v>
      </c>
      <c r="BJ230" s="1057"/>
    </row>
    <row r="231" spans="1:62">
      <c r="A231" s="456"/>
      <c r="B231" s="274"/>
      <c r="C231" s="424"/>
      <c r="D231" s="332">
        <f t="shared" ref="D231:M231" si="220">SUM(D228:D230)</f>
        <v>76</v>
      </c>
      <c r="E231" s="11">
        <f t="shared" si="220"/>
        <v>474</v>
      </c>
      <c r="F231" s="11">
        <f t="shared" si="220"/>
        <v>0</v>
      </c>
      <c r="G231" s="11">
        <f t="shared" si="220"/>
        <v>365</v>
      </c>
      <c r="H231" s="11">
        <f t="shared" si="220"/>
        <v>0</v>
      </c>
      <c r="I231" s="11">
        <f t="shared" si="220"/>
        <v>0</v>
      </c>
      <c r="J231" s="11">
        <f t="shared" si="220"/>
        <v>0</v>
      </c>
      <c r="K231" s="11">
        <f t="shared" si="220"/>
        <v>0</v>
      </c>
      <c r="L231" s="11">
        <f t="shared" si="220"/>
        <v>0</v>
      </c>
      <c r="M231" s="333">
        <f t="shared" si="220"/>
        <v>0</v>
      </c>
      <c r="N231" s="12"/>
      <c r="O231" s="12"/>
      <c r="P231" s="332">
        <f t="shared" ref="P231:Y231" si="221">SUM(P228:P230)</f>
        <v>75</v>
      </c>
      <c r="Q231" s="11">
        <f t="shared" si="221"/>
        <v>126</v>
      </c>
      <c r="R231" s="11">
        <f t="shared" si="221"/>
        <v>0</v>
      </c>
      <c r="S231" s="11">
        <f t="shared" si="221"/>
        <v>376</v>
      </c>
      <c r="T231" s="11">
        <f t="shared" si="221"/>
        <v>0</v>
      </c>
      <c r="U231" s="11">
        <f t="shared" si="221"/>
        <v>0</v>
      </c>
      <c r="V231" s="11">
        <f t="shared" si="221"/>
        <v>0</v>
      </c>
      <c r="W231" s="11">
        <f t="shared" si="221"/>
        <v>0</v>
      </c>
      <c r="X231" s="11">
        <f t="shared" si="221"/>
        <v>0</v>
      </c>
      <c r="Y231" s="333">
        <f t="shared" si="221"/>
        <v>0</v>
      </c>
      <c r="Z231" s="12"/>
      <c r="AA231" s="12"/>
      <c r="AB231" s="332">
        <f t="shared" ref="AB231:AK231" si="222">SUM(AB228:AB230)</f>
        <v>59</v>
      </c>
      <c r="AC231" s="11">
        <f t="shared" si="222"/>
        <v>620</v>
      </c>
      <c r="AD231" s="11">
        <f t="shared" si="222"/>
        <v>0</v>
      </c>
      <c r="AE231" s="11">
        <f t="shared" si="222"/>
        <v>350</v>
      </c>
      <c r="AF231" s="11">
        <f t="shared" si="222"/>
        <v>0</v>
      </c>
      <c r="AG231" s="11">
        <f t="shared" si="222"/>
        <v>0</v>
      </c>
      <c r="AH231" s="11">
        <f t="shared" si="222"/>
        <v>0</v>
      </c>
      <c r="AI231" s="11">
        <f t="shared" si="222"/>
        <v>0</v>
      </c>
      <c r="AJ231" s="11">
        <f t="shared" si="222"/>
        <v>0</v>
      </c>
      <c r="AK231" s="333">
        <f t="shared" si="222"/>
        <v>0</v>
      </c>
      <c r="AL231" s="12"/>
      <c r="AM231" s="938"/>
      <c r="AN231" s="1017">
        <f t="shared" ref="AN231:AW231" si="223">SUM(AN228:AN230)</f>
        <v>49</v>
      </c>
      <c r="AO231" s="1018">
        <f t="shared" si="223"/>
        <v>261</v>
      </c>
      <c r="AP231" s="1018">
        <f t="shared" si="223"/>
        <v>0</v>
      </c>
      <c r="AQ231" s="1018">
        <f t="shared" si="223"/>
        <v>314</v>
      </c>
      <c r="AR231" s="1018">
        <f t="shared" si="223"/>
        <v>0</v>
      </c>
      <c r="AS231" s="1018">
        <f t="shared" si="223"/>
        <v>0</v>
      </c>
      <c r="AT231" s="1018">
        <f t="shared" si="223"/>
        <v>0</v>
      </c>
      <c r="AU231" s="1018">
        <f t="shared" si="223"/>
        <v>0</v>
      </c>
      <c r="AV231" s="1018">
        <f t="shared" si="223"/>
        <v>0</v>
      </c>
      <c r="AW231" s="1019">
        <f t="shared" si="223"/>
        <v>0</v>
      </c>
      <c r="AX231" s="1062"/>
      <c r="AZ231" s="1042">
        <f t="shared" ref="AZ231:BI231" si="224">SUM(AZ228:AZ230)</f>
        <v>37</v>
      </c>
      <c r="BA231" s="1043">
        <f t="shared" si="224"/>
        <v>171</v>
      </c>
      <c r="BB231" s="1043">
        <f t="shared" si="224"/>
        <v>0</v>
      </c>
      <c r="BC231" s="1043">
        <f t="shared" si="224"/>
        <v>350</v>
      </c>
      <c r="BD231" s="1043">
        <f t="shared" si="224"/>
        <v>0</v>
      </c>
      <c r="BE231" s="1043">
        <f t="shared" si="224"/>
        <v>0</v>
      </c>
      <c r="BF231" s="1043">
        <f t="shared" si="224"/>
        <v>0</v>
      </c>
      <c r="BG231" s="1043">
        <f t="shared" si="224"/>
        <v>0</v>
      </c>
      <c r="BH231" s="1043">
        <f t="shared" si="224"/>
        <v>0</v>
      </c>
      <c r="BI231" s="1044">
        <f t="shared" si="224"/>
        <v>0</v>
      </c>
      <c r="BJ231" s="1057"/>
    </row>
    <row r="232" spans="1:62" ht="16" thickBot="1">
      <c r="A232" s="457"/>
      <c r="B232" s="413"/>
      <c r="C232" s="426"/>
      <c r="D232" s="330"/>
      <c r="E232" s="12"/>
      <c r="F232" s="12"/>
      <c r="G232" s="12"/>
      <c r="H232" s="12"/>
      <c r="I232" s="12"/>
      <c r="J232" s="12"/>
      <c r="K232" s="12"/>
      <c r="L232" s="12"/>
      <c r="M232" s="331"/>
      <c r="N232" s="12"/>
      <c r="O232" s="12"/>
      <c r="P232" s="330"/>
      <c r="Q232" s="12"/>
      <c r="R232" s="12"/>
      <c r="S232" s="12"/>
      <c r="T232" s="12"/>
      <c r="U232" s="12"/>
      <c r="V232" s="12"/>
      <c r="W232" s="12"/>
      <c r="X232" s="12"/>
      <c r="Y232" s="331"/>
      <c r="Z232" s="12"/>
      <c r="AA232" s="12"/>
      <c r="AB232" s="330"/>
      <c r="AC232" s="12"/>
      <c r="AD232" s="12"/>
      <c r="AE232" s="12"/>
      <c r="AF232" s="12"/>
      <c r="AG232" s="12"/>
      <c r="AH232" s="12"/>
      <c r="AI232" s="12"/>
      <c r="AJ232" s="12"/>
      <c r="AK232" s="331"/>
      <c r="AL232" s="12"/>
      <c r="AM232" s="938"/>
      <c r="AN232" s="937"/>
      <c r="AO232" s="938"/>
      <c r="AP232" s="938"/>
      <c r="AQ232" s="938"/>
      <c r="AR232" s="938"/>
      <c r="AS232" s="938"/>
      <c r="AT232" s="938"/>
      <c r="AU232" s="938"/>
      <c r="AV232" s="938"/>
      <c r="AW232" s="939"/>
      <c r="AX232" s="1062"/>
      <c r="AZ232" s="1040"/>
      <c r="BA232" s="816"/>
      <c r="BB232" s="816"/>
      <c r="BC232" s="816"/>
      <c r="BD232" s="816"/>
      <c r="BE232" s="816"/>
      <c r="BF232" s="816"/>
      <c r="BG232" s="816"/>
      <c r="BH232" s="816"/>
      <c r="BI232" s="1041"/>
      <c r="BJ232" s="1057"/>
    </row>
    <row r="233" spans="1:62" ht="15" customHeight="1">
      <c r="A233" s="1488" t="s">
        <v>271</v>
      </c>
      <c r="B233" s="438" t="s">
        <v>79</v>
      </c>
      <c r="C233" s="424" t="s">
        <v>92</v>
      </c>
      <c r="D233" s="330">
        <f>D228*'DATA - Awards Matrices'!$B$34</f>
        <v>500</v>
      </c>
      <c r="E233" s="12">
        <f>E228*'DATA - Awards Matrices'!$C$34</f>
        <v>2000</v>
      </c>
      <c r="F233" s="12">
        <f>F228*'DATA - Awards Matrices'!$D$34</f>
        <v>0</v>
      </c>
      <c r="G233" s="12">
        <f>G228*'DATA - Awards Matrices'!$E$34</f>
        <v>23000</v>
      </c>
      <c r="H233" s="12">
        <f>H228*'DATA - Awards Matrices'!$F$34</f>
        <v>0</v>
      </c>
      <c r="I233" s="12">
        <f>I228*'DATA - Awards Matrices'!$G$34</f>
        <v>0</v>
      </c>
      <c r="J233" s="12">
        <f>J228*'DATA - Awards Matrices'!$H$34</f>
        <v>0</v>
      </c>
      <c r="K233" s="12">
        <f>K228*'DATA - Awards Matrices'!$I$34</f>
        <v>0</v>
      </c>
      <c r="L233" s="12">
        <f>L228*'DATA - Awards Matrices'!$J$34</f>
        <v>0</v>
      </c>
      <c r="M233" s="331">
        <f>M228*'DATA - Awards Matrices'!$K$34</f>
        <v>0</v>
      </c>
      <c r="N233" s="12"/>
      <c r="O233" s="12"/>
      <c r="P233" s="330">
        <f>P228*'DATA - Awards Matrices'!$B$34</f>
        <v>3000</v>
      </c>
      <c r="Q233" s="12">
        <f>Q228*'DATA - Awards Matrices'!$C$34</f>
        <v>4000</v>
      </c>
      <c r="R233" s="12">
        <f>R228*'DATA - Awards Matrices'!$D$34</f>
        <v>0</v>
      </c>
      <c r="S233" s="12">
        <f>S228*'DATA - Awards Matrices'!$E$34</f>
        <v>24000</v>
      </c>
      <c r="T233" s="12">
        <f>T228*'DATA - Awards Matrices'!$F$34</f>
        <v>0</v>
      </c>
      <c r="U233" s="12">
        <f>U228*'DATA - Awards Matrices'!$G$34</f>
        <v>0</v>
      </c>
      <c r="V233" s="12">
        <f>V228*'DATA - Awards Matrices'!$H$34</f>
        <v>0</v>
      </c>
      <c r="W233" s="12">
        <f>W228*'DATA - Awards Matrices'!$I$34</f>
        <v>0</v>
      </c>
      <c r="X233" s="12">
        <f>X228*'DATA - Awards Matrices'!$J$34</f>
        <v>0</v>
      </c>
      <c r="Y233" s="331">
        <f>Y228*'DATA - Awards Matrices'!$K$34</f>
        <v>0</v>
      </c>
      <c r="Z233" s="12"/>
      <c r="AA233" s="12"/>
      <c r="AB233" s="330">
        <f>AB228*'DATA - Awards Matrices'!$B$34</f>
        <v>6000</v>
      </c>
      <c r="AC233" s="12">
        <f>AC228*'DATA - Awards Matrices'!$C$34</f>
        <v>4500</v>
      </c>
      <c r="AD233" s="12">
        <f>AD228*'DATA - Awards Matrices'!$D$34</f>
        <v>0</v>
      </c>
      <c r="AE233" s="12">
        <f>AE228*'DATA - Awards Matrices'!$E$34</f>
        <v>28000</v>
      </c>
      <c r="AF233" s="12">
        <f>AF228*'DATA - Awards Matrices'!$F$34</f>
        <v>0</v>
      </c>
      <c r="AG233" s="12">
        <f>AG228*'DATA - Awards Matrices'!$G$34</f>
        <v>0</v>
      </c>
      <c r="AH233" s="12">
        <f>AH228*'DATA - Awards Matrices'!$H$34</f>
        <v>0</v>
      </c>
      <c r="AI233" s="12">
        <f>AI228*'DATA - Awards Matrices'!$I$34</f>
        <v>0</v>
      </c>
      <c r="AJ233" s="12">
        <f>AJ228*'DATA - Awards Matrices'!$J$34</f>
        <v>0</v>
      </c>
      <c r="AK233" s="331">
        <f>AK228*'DATA - Awards Matrices'!$K$34</f>
        <v>0</v>
      </c>
      <c r="AL233" s="12"/>
      <c r="AM233" s="938"/>
      <c r="AN233" s="937">
        <f>AN228*'DATA - Awards Matrices'!$B$34</f>
        <v>3000</v>
      </c>
      <c r="AO233" s="938">
        <f>AO228*'DATA - Awards Matrices'!$C$34</f>
        <v>3500</v>
      </c>
      <c r="AP233" s="938">
        <f>AP228*'DATA - Awards Matrices'!$D$34</f>
        <v>0</v>
      </c>
      <c r="AQ233" s="938">
        <f>AQ228*'DATA - Awards Matrices'!$E$34</f>
        <v>29500</v>
      </c>
      <c r="AR233" s="938">
        <f>AR228*'DATA - Awards Matrices'!$F$34</f>
        <v>0</v>
      </c>
      <c r="AS233" s="938">
        <f>AS228*'DATA - Awards Matrices'!$G$34</f>
        <v>0</v>
      </c>
      <c r="AT233" s="938">
        <f>AT228*'DATA - Awards Matrices'!$H$34</f>
        <v>0</v>
      </c>
      <c r="AU233" s="938">
        <f>AU228*'DATA - Awards Matrices'!$I$34</f>
        <v>0</v>
      </c>
      <c r="AV233" s="938">
        <f>AV228*'DATA - Awards Matrices'!$J$34</f>
        <v>0</v>
      </c>
      <c r="AW233" s="939">
        <f>AW228*'DATA - Awards Matrices'!$K$34</f>
        <v>0</v>
      </c>
      <c r="AX233" s="1062"/>
      <c r="AZ233" s="1040">
        <f>AZ228*'DATA - Awards Matrices'!$B$34</f>
        <v>0</v>
      </c>
      <c r="BA233" s="816">
        <f>BA228*'DATA - Awards Matrices'!$C$34</f>
        <v>4500</v>
      </c>
      <c r="BB233" s="816">
        <f>BB228*'DATA - Awards Matrices'!$D$34</f>
        <v>0</v>
      </c>
      <c r="BC233" s="816">
        <f>BC228*'DATA - Awards Matrices'!$E$34</f>
        <v>38000</v>
      </c>
      <c r="BD233" s="816">
        <f>BD228*'DATA - Awards Matrices'!$F$34</f>
        <v>0</v>
      </c>
      <c r="BE233" s="816">
        <f>BE228*'DATA - Awards Matrices'!$G$34</f>
        <v>0</v>
      </c>
      <c r="BF233" s="816">
        <f>BF228*'DATA - Awards Matrices'!$H$34</f>
        <v>0</v>
      </c>
      <c r="BG233" s="816">
        <f>BG228*'DATA - Awards Matrices'!$I$34</f>
        <v>0</v>
      </c>
      <c r="BH233" s="816">
        <f>BH228*'DATA - Awards Matrices'!$J$34</f>
        <v>0</v>
      </c>
      <c r="BI233" s="1041">
        <f>BI228*'DATA - Awards Matrices'!$K$34</f>
        <v>0</v>
      </c>
      <c r="BJ233" s="1057"/>
    </row>
    <row r="234" spans="1:62">
      <c r="A234" s="1488"/>
      <c r="B234" s="439" t="s">
        <v>79</v>
      </c>
      <c r="C234" s="425" t="s">
        <v>91</v>
      </c>
      <c r="D234" s="330">
        <f>D229*'DATA - Awards Matrices'!$B$35</f>
        <v>10000</v>
      </c>
      <c r="E234" s="12">
        <f>E229*'DATA - Awards Matrices'!$C$35</f>
        <v>13000</v>
      </c>
      <c r="F234" s="12">
        <f>F229*'DATA - Awards Matrices'!$D$35</f>
        <v>0</v>
      </c>
      <c r="G234" s="12">
        <f>G229*'DATA - Awards Matrices'!$E$35</f>
        <v>65000</v>
      </c>
      <c r="H234" s="12">
        <f>H229*'DATA - Awards Matrices'!$F$35</f>
        <v>0</v>
      </c>
      <c r="I234" s="12">
        <f>I229*'DATA - Awards Matrices'!$G$35</f>
        <v>0</v>
      </c>
      <c r="J234" s="12">
        <f>J229*'DATA - Awards Matrices'!$H$35</f>
        <v>0</v>
      </c>
      <c r="K234" s="12">
        <f>K229*'DATA - Awards Matrices'!$I$35</f>
        <v>0</v>
      </c>
      <c r="L234" s="12">
        <f>L229*'DATA - Awards Matrices'!$J$35</f>
        <v>0</v>
      </c>
      <c r="M234" s="331">
        <f>M229*'DATA - Awards Matrices'!$K$35</f>
        <v>0</v>
      </c>
      <c r="N234" s="12"/>
      <c r="O234" s="12"/>
      <c r="P234" s="330">
        <f>P229*'DATA - Awards Matrices'!$B$35</f>
        <v>4000</v>
      </c>
      <c r="Q234" s="12">
        <f>Q229*'DATA - Awards Matrices'!$C$35</f>
        <v>9500</v>
      </c>
      <c r="R234" s="12">
        <f>R229*'DATA - Awards Matrices'!$D$35</f>
        <v>0</v>
      </c>
      <c r="S234" s="12">
        <f>S229*'DATA - Awards Matrices'!$E$35</f>
        <v>68000</v>
      </c>
      <c r="T234" s="12">
        <f>T229*'DATA - Awards Matrices'!$F$35</f>
        <v>0</v>
      </c>
      <c r="U234" s="12">
        <f>U229*'DATA - Awards Matrices'!$G$35</f>
        <v>0</v>
      </c>
      <c r="V234" s="12">
        <f>V229*'DATA - Awards Matrices'!$H$35</f>
        <v>0</v>
      </c>
      <c r="W234" s="12">
        <f>W229*'DATA - Awards Matrices'!$I$35</f>
        <v>0</v>
      </c>
      <c r="X234" s="12">
        <f>X229*'DATA - Awards Matrices'!$J$35</f>
        <v>0</v>
      </c>
      <c r="Y234" s="331">
        <f>Y229*'DATA - Awards Matrices'!$K$35</f>
        <v>0</v>
      </c>
      <c r="Z234" s="12"/>
      <c r="AA234" s="12"/>
      <c r="AB234" s="330">
        <f>AB229*'DATA - Awards Matrices'!$B$35</f>
        <v>0</v>
      </c>
      <c r="AC234" s="12">
        <f>AC229*'DATA - Awards Matrices'!$C$35</f>
        <v>32000</v>
      </c>
      <c r="AD234" s="12">
        <f>AD229*'DATA - Awards Matrices'!$D$35</f>
        <v>0</v>
      </c>
      <c r="AE234" s="12">
        <f>AE229*'DATA - Awards Matrices'!$E$35</f>
        <v>53000</v>
      </c>
      <c r="AF234" s="12">
        <f>AF229*'DATA - Awards Matrices'!$F$35</f>
        <v>0</v>
      </c>
      <c r="AG234" s="12">
        <f>AG229*'DATA - Awards Matrices'!$G$35</f>
        <v>0</v>
      </c>
      <c r="AH234" s="12">
        <f>AH229*'DATA - Awards Matrices'!$H$35</f>
        <v>0</v>
      </c>
      <c r="AI234" s="12">
        <f>AI229*'DATA - Awards Matrices'!$I$35</f>
        <v>0</v>
      </c>
      <c r="AJ234" s="12">
        <f>AJ229*'DATA - Awards Matrices'!$J$35</f>
        <v>0</v>
      </c>
      <c r="AK234" s="331">
        <f>AK229*'DATA - Awards Matrices'!$K$35</f>
        <v>0</v>
      </c>
      <c r="AL234" s="12"/>
      <c r="AM234" s="938"/>
      <c r="AN234" s="937">
        <f>AN229*'DATA - Awards Matrices'!$B$35</f>
        <v>0</v>
      </c>
      <c r="AO234" s="938">
        <f>AO229*'DATA - Awards Matrices'!$C$35</f>
        <v>9000</v>
      </c>
      <c r="AP234" s="938">
        <f>AP229*'DATA - Awards Matrices'!$D$35</f>
        <v>0</v>
      </c>
      <c r="AQ234" s="938">
        <f>AQ229*'DATA - Awards Matrices'!$E$35</f>
        <v>37000</v>
      </c>
      <c r="AR234" s="938">
        <f>AR229*'DATA - Awards Matrices'!$F$35</f>
        <v>0</v>
      </c>
      <c r="AS234" s="938">
        <f>AS229*'DATA - Awards Matrices'!$G$35</f>
        <v>0</v>
      </c>
      <c r="AT234" s="938">
        <f>AT229*'DATA - Awards Matrices'!$H$35</f>
        <v>0</v>
      </c>
      <c r="AU234" s="938">
        <f>AU229*'DATA - Awards Matrices'!$I$35</f>
        <v>0</v>
      </c>
      <c r="AV234" s="938">
        <f>AV229*'DATA - Awards Matrices'!$J$35</f>
        <v>0</v>
      </c>
      <c r="AW234" s="939">
        <f>AW229*'DATA - Awards Matrices'!$K$35</f>
        <v>0</v>
      </c>
      <c r="AX234" s="1062"/>
      <c r="AZ234" s="1040">
        <f>AZ229*'DATA - Awards Matrices'!$B$35</f>
        <v>0</v>
      </c>
      <c r="BA234" s="816">
        <f>BA229*'DATA - Awards Matrices'!$C$35</f>
        <v>10500</v>
      </c>
      <c r="BB234" s="816">
        <f>BB229*'DATA - Awards Matrices'!$D$35</f>
        <v>0</v>
      </c>
      <c r="BC234" s="816">
        <f>BC229*'DATA - Awards Matrices'!$E$35</f>
        <v>50000</v>
      </c>
      <c r="BD234" s="816">
        <f>BD229*'DATA - Awards Matrices'!$F$35</f>
        <v>0</v>
      </c>
      <c r="BE234" s="816">
        <f>BE229*'DATA - Awards Matrices'!$G$35</f>
        <v>0</v>
      </c>
      <c r="BF234" s="816">
        <f>BF229*'DATA - Awards Matrices'!$H$35</f>
        <v>0</v>
      </c>
      <c r="BG234" s="816">
        <f>BG229*'DATA - Awards Matrices'!$I$35</f>
        <v>0</v>
      </c>
      <c r="BH234" s="816">
        <f>BH229*'DATA - Awards Matrices'!$J$35</f>
        <v>0</v>
      </c>
      <c r="BI234" s="1041">
        <f>BI229*'DATA - Awards Matrices'!$K$35</f>
        <v>0</v>
      </c>
      <c r="BJ234" s="1057"/>
    </row>
    <row r="235" spans="1:62" ht="16" thickBot="1">
      <c r="A235" s="1489"/>
      <c r="B235" s="440" t="s">
        <v>79</v>
      </c>
      <c r="C235" s="426" t="s">
        <v>90</v>
      </c>
      <c r="D235" s="330">
        <f>D230*'DATA - Awards Matrices'!$B$36</f>
        <v>27500</v>
      </c>
      <c r="E235" s="12">
        <f>E230*'DATA - Awards Matrices'!$C$36</f>
        <v>222000</v>
      </c>
      <c r="F235" s="12">
        <f>F230*'DATA - Awards Matrices'!$D$36</f>
        <v>0</v>
      </c>
      <c r="G235" s="12">
        <f>G230*'DATA - Awards Matrices'!$E$36</f>
        <v>94500</v>
      </c>
      <c r="H235" s="12">
        <f>H230*'DATA - Awards Matrices'!$F$36</f>
        <v>0</v>
      </c>
      <c r="I235" s="12">
        <f>I230*'DATA - Awards Matrices'!$G$36</f>
        <v>0</v>
      </c>
      <c r="J235" s="12">
        <f>J230*'DATA - Awards Matrices'!$H$36</f>
        <v>0</v>
      </c>
      <c r="K235" s="12">
        <f>K230*'DATA - Awards Matrices'!$I$36</f>
        <v>0</v>
      </c>
      <c r="L235" s="12">
        <f>L230*'DATA - Awards Matrices'!$J$36</f>
        <v>0</v>
      </c>
      <c r="M235" s="331">
        <f>M230*'DATA - Awards Matrices'!$K$36</f>
        <v>0</v>
      </c>
      <c r="N235" s="12"/>
      <c r="O235" s="12"/>
      <c r="P235" s="330">
        <f>P230*'DATA - Awards Matrices'!$B$36</f>
        <v>30500</v>
      </c>
      <c r="Q235" s="12">
        <f>Q230*'DATA - Awards Matrices'!$C$36</f>
        <v>49500</v>
      </c>
      <c r="R235" s="12">
        <f>R230*'DATA - Awards Matrices'!$D$36</f>
        <v>0</v>
      </c>
      <c r="S235" s="12">
        <f>S230*'DATA - Awards Matrices'!$E$36</f>
        <v>96000</v>
      </c>
      <c r="T235" s="12">
        <f>T230*'DATA - Awards Matrices'!$F$36</f>
        <v>0</v>
      </c>
      <c r="U235" s="12">
        <f>U230*'DATA - Awards Matrices'!$G$36</f>
        <v>0</v>
      </c>
      <c r="V235" s="12">
        <f>V230*'DATA - Awards Matrices'!$H$36</f>
        <v>0</v>
      </c>
      <c r="W235" s="12">
        <f>W230*'DATA - Awards Matrices'!$I$36</f>
        <v>0</v>
      </c>
      <c r="X235" s="12">
        <f>X230*'DATA - Awards Matrices'!$J$36</f>
        <v>0</v>
      </c>
      <c r="Y235" s="331">
        <f>Y230*'DATA - Awards Matrices'!$K$36</f>
        <v>0</v>
      </c>
      <c r="Z235" s="12"/>
      <c r="AA235" s="12"/>
      <c r="AB235" s="330">
        <f>AB230*'DATA - Awards Matrices'!$B$36</f>
        <v>23500</v>
      </c>
      <c r="AC235" s="12">
        <f>AC230*'DATA - Awards Matrices'!$C$36</f>
        <v>273500</v>
      </c>
      <c r="AD235" s="12">
        <f>AD230*'DATA - Awards Matrices'!$D$36</f>
        <v>0</v>
      </c>
      <c r="AE235" s="12">
        <f>AE230*'DATA - Awards Matrices'!$E$36</f>
        <v>94000</v>
      </c>
      <c r="AF235" s="12">
        <f>AF230*'DATA - Awards Matrices'!$F$36</f>
        <v>0</v>
      </c>
      <c r="AG235" s="12">
        <f>AG230*'DATA - Awards Matrices'!$G$36</f>
        <v>0</v>
      </c>
      <c r="AH235" s="12">
        <f>AH230*'DATA - Awards Matrices'!$H$36</f>
        <v>0</v>
      </c>
      <c r="AI235" s="12">
        <f>AI230*'DATA - Awards Matrices'!$I$36</f>
        <v>0</v>
      </c>
      <c r="AJ235" s="12">
        <f>AJ230*'DATA - Awards Matrices'!$J$36</f>
        <v>0</v>
      </c>
      <c r="AK235" s="331">
        <f>AK230*'DATA - Awards Matrices'!$K$36</f>
        <v>0</v>
      </c>
      <c r="AL235" s="12"/>
      <c r="AM235" s="938"/>
      <c r="AN235" s="937">
        <f>AN230*'DATA - Awards Matrices'!$B$36</f>
        <v>21500</v>
      </c>
      <c r="AO235" s="938">
        <f>AO230*'DATA - Awards Matrices'!$C$36</f>
        <v>118000</v>
      </c>
      <c r="AP235" s="938">
        <f>AP230*'DATA - Awards Matrices'!$D$36</f>
        <v>0</v>
      </c>
      <c r="AQ235" s="938">
        <f>AQ230*'DATA - Awards Matrices'!$E$36</f>
        <v>90500</v>
      </c>
      <c r="AR235" s="938">
        <f>AR230*'DATA - Awards Matrices'!$F$36</f>
        <v>0</v>
      </c>
      <c r="AS235" s="938">
        <f>AS230*'DATA - Awards Matrices'!$G$36</f>
        <v>0</v>
      </c>
      <c r="AT235" s="938">
        <f>AT230*'DATA - Awards Matrices'!$H$36</f>
        <v>0</v>
      </c>
      <c r="AU235" s="938">
        <f>AU230*'DATA - Awards Matrices'!$I$36</f>
        <v>0</v>
      </c>
      <c r="AV235" s="938">
        <f>AV230*'DATA - Awards Matrices'!$J$36</f>
        <v>0</v>
      </c>
      <c r="AW235" s="939">
        <f>AW230*'DATA - Awards Matrices'!$K$36</f>
        <v>0</v>
      </c>
      <c r="AX235" s="1062"/>
      <c r="AZ235" s="1040">
        <f>AZ230*'DATA - Awards Matrices'!$B$36</f>
        <v>18500</v>
      </c>
      <c r="BA235" s="816">
        <f>BA230*'DATA - Awards Matrices'!$C$36</f>
        <v>70500</v>
      </c>
      <c r="BB235" s="816">
        <f>BB230*'DATA - Awards Matrices'!$D$36</f>
        <v>0</v>
      </c>
      <c r="BC235" s="816">
        <f>BC230*'DATA - Awards Matrices'!$E$36</f>
        <v>87000</v>
      </c>
      <c r="BD235" s="816">
        <f>BD230*'DATA - Awards Matrices'!$F$36</f>
        <v>0</v>
      </c>
      <c r="BE235" s="816">
        <f>BE230*'DATA - Awards Matrices'!$G$36</f>
        <v>0</v>
      </c>
      <c r="BF235" s="816">
        <f>BF230*'DATA - Awards Matrices'!$H$36</f>
        <v>0</v>
      </c>
      <c r="BG235" s="816">
        <f>BG230*'DATA - Awards Matrices'!$I$36</f>
        <v>0</v>
      </c>
      <c r="BH235" s="816">
        <f>BH230*'DATA - Awards Matrices'!$J$36</f>
        <v>0</v>
      </c>
      <c r="BI235" s="1041">
        <f>BI230*'DATA - Awards Matrices'!$K$36</f>
        <v>0</v>
      </c>
      <c r="BJ235" s="1057"/>
    </row>
    <row r="236" spans="1:62" ht="33" thickBot="1">
      <c r="A236" s="406" t="s">
        <v>272</v>
      </c>
      <c r="B236" s="413" t="str">
        <f>B230</f>
        <v>SJC</v>
      </c>
      <c r="C236" s="414"/>
      <c r="D236" s="334">
        <f t="shared" ref="D236:M236" si="225">SUM(D233:D235)</f>
        <v>38000</v>
      </c>
      <c r="E236" s="335">
        <f t="shared" si="225"/>
        <v>237000</v>
      </c>
      <c r="F236" s="335">
        <f t="shared" si="225"/>
        <v>0</v>
      </c>
      <c r="G236" s="335">
        <f t="shared" si="225"/>
        <v>182500</v>
      </c>
      <c r="H236" s="335">
        <f t="shared" si="225"/>
        <v>0</v>
      </c>
      <c r="I236" s="335">
        <f t="shared" si="225"/>
        <v>0</v>
      </c>
      <c r="J236" s="335">
        <f t="shared" si="225"/>
        <v>0</v>
      </c>
      <c r="K236" s="335">
        <f t="shared" si="225"/>
        <v>0</v>
      </c>
      <c r="L236" s="335">
        <f t="shared" si="225"/>
        <v>0</v>
      </c>
      <c r="M236" s="336">
        <f t="shared" si="225"/>
        <v>0</v>
      </c>
      <c r="N236" s="415">
        <f>SUM(D236:M236)/'DATA - Awards Matrices'!$L$36</f>
        <v>214.15197378686221</v>
      </c>
      <c r="O236" s="415"/>
      <c r="P236" s="334">
        <f t="shared" ref="P236:Y236" si="226">SUM(P233:P235)</f>
        <v>37500</v>
      </c>
      <c r="Q236" s="335">
        <f t="shared" si="226"/>
        <v>63000</v>
      </c>
      <c r="R236" s="335">
        <f t="shared" si="226"/>
        <v>0</v>
      </c>
      <c r="S236" s="335">
        <f t="shared" si="226"/>
        <v>188000</v>
      </c>
      <c r="T236" s="335">
        <f t="shared" si="226"/>
        <v>0</v>
      </c>
      <c r="U236" s="335">
        <f t="shared" si="226"/>
        <v>0</v>
      </c>
      <c r="V236" s="335">
        <f t="shared" si="226"/>
        <v>0</v>
      </c>
      <c r="W236" s="335">
        <f t="shared" si="226"/>
        <v>0</v>
      </c>
      <c r="X236" s="335">
        <f t="shared" si="226"/>
        <v>0</v>
      </c>
      <c r="Y236" s="336">
        <f t="shared" si="226"/>
        <v>0</v>
      </c>
      <c r="Z236" s="415">
        <f>SUM(P236:Y236)/'DATA - Awards Matrices'!$L$36</f>
        <v>135.04446871586831</v>
      </c>
      <c r="AA236" s="415"/>
      <c r="AB236" s="334">
        <f t="shared" ref="AB236:AK236" si="227">SUM(AB233:AB235)</f>
        <v>29500</v>
      </c>
      <c r="AC236" s="335">
        <f t="shared" si="227"/>
        <v>310000</v>
      </c>
      <c r="AD236" s="335">
        <f t="shared" si="227"/>
        <v>0</v>
      </c>
      <c r="AE236" s="335">
        <f t="shared" si="227"/>
        <v>175000</v>
      </c>
      <c r="AF236" s="335">
        <f t="shared" si="227"/>
        <v>0</v>
      </c>
      <c r="AG236" s="335">
        <f t="shared" si="227"/>
        <v>0</v>
      </c>
      <c r="AH236" s="335">
        <f t="shared" si="227"/>
        <v>0</v>
      </c>
      <c r="AI236" s="335">
        <f t="shared" si="227"/>
        <v>0</v>
      </c>
      <c r="AJ236" s="335">
        <f t="shared" si="227"/>
        <v>0</v>
      </c>
      <c r="AK236" s="336">
        <f t="shared" si="227"/>
        <v>0</v>
      </c>
      <c r="AL236" s="415">
        <f>SUM(AB236:AK236)/'DATA - Awards Matrices'!$L$36</f>
        <v>240.83320330784832</v>
      </c>
      <c r="AM236" s="941"/>
      <c r="AN236" s="1020">
        <f t="shared" ref="AN236:AW236" si="228">SUM(AN233:AN235)</f>
        <v>24500</v>
      </c>
      <c r="AO236" s="1021">
        <f t="shared" si="228"/>
        <v>130500</v>
      </c>
      <c r="AP236" s="1021">
        <f t="shared" si="228"/>
        <v>0</v>
      </c>
      <c r="AQ236" s="1021">
        <f t="shared" si="228"/>
        <v>157000</v>
      </c>
      <c r="AR236" s="1021">
        <f t="shared" si="228"/>
        <v>0</v>
      </c>
      <c r="AS236" s="1021">
        <f t="shared" si="228"/>
        <v>0</v>
      </c>
      <c r="AT236" s="1021">
        <f t="shared" si="228"/>
        <v>0</v>
      </c>
      <c r="AU236" s="1021">
        <f t="shared" si="228"/>
        <v>0</v>
      </c>
      <c r="AV236" s="1021">
        <f t="shared" si="228"/>
        <v>0</v>
      </c>
      <c r="AW236" s="1022">
        <f t="shared" si="228"/>
        <v>0</v>
      </c>
      <c r="AX236" s="1063">
        <f>SUM(AN236:AW236)/'DATA - Awards Matrices'!$L$36</f>
        <v>146.0446247464503</v>
      </c>
      <c r="AZ236" s="1045">
        <f t="shared" ref="AZ236:BI236" si="229">SUM(AZ233:AZ235)</f>
        <v>18500</v>
      </c>
      <c r="BA236" s="1046">
        <f t="shared" si="229"/>
        <v>85500</v>
      </c>
      <c r="BB236" s="1046">
        <f t="shared" si="229"/>
        <v>0</v>
      </c>
      <c r="BC236" s="1046">
        <f t="shared" si="229"/>
        <v>175000</v>
      </c>
      <c r="BD236" s="1046">
        <f t="shared" si="229"/>
        <v>0</v>
      </c>
      <c r="BE236" s="1046">
        <f t="shared" si="229"/>
        <v>0</v>
      </c>
      <c r="BF236" s="1046">
        <f t="shared" si="229"/>
        <v>0</v>
      </c>
      <c r="BG236" s="1046">
        <f t="shared" si="229"/>
        <v>0</v>
      </c>
      <c r="BH236" s="1046">
        <f t="shared" si="229"/>
        <v>0</v>
      </c>
      <c r="BI236" s="1047">
        <f t="shared" si="229"/>
        <v>0</v>
      </c>
      <c r="BJ236" s="1058">
        <f>SUM(AZ236:BI236)/'DATA - Awards Matrices'!$L$36</f>
        <v>130.59759712903727</v>
      </c>
    </row>
    <row r="237" spans="1:62" ht="45.75" customHeight="1" thickBot="1">
      <c r="A237" s="428"/>
      <c r="B237" s="429"/>
      <c r="C237" s="430"/>
      <c r="D237" s="431"/>
      <c r="E237" s="432"/>
      <c r="F237" s="432"/>
      <c r="G237" s="432"/>
      <c r="H237" s="432"/>
      <c r="I237" s="432"/>
      <c r="J237" s="432"/>
      <c r="K237" s="432"/>
      <c r="L237" s="432"/>
      <c r="M237" s="433"/>
      <c r="N237" s="434"/>
      <c r="O237" s="434"/>
      <c r="P237" s="431"/>
      <c r="Q237" s="432"/>
      <c r="R237" s="432"/>
      <c r="S237" s="432"/>
      <c r="T237" s="432"/>
      <c r="U237" s="432"/>
      <c r="V237" s="432"/>
      <c r="W237" s="432"/>
      <c r="X237" s="432"/>
      <c r="Y237" s="433"/>
      <c r="Z237" s="434"/>
      <c r="AA237" s="434"/>
      <c r="AB237" s="431"/>
      <c r="AC237" s="432"/>
      <c r="AD237" s="432"/>
      <c r="AE237" s="432"/>
      <c r="AF237" s="432"/>
      <c r="AG237" s="432"/>
      <c r="AH237" s="432"/>
      <c r="AI237" s="432"/>
      <c r="AJ237" s="432"/>
      <c r="AK237" s="433"/>
      <c r="AL237" s="434"/>
      <c r="AM237" s="1026"/>
      <c r="AN237" s="1023"/>
      <c r="AO237" s="1024"/>
      <c r="AP237" s="1024"/>
      <c r="AQ237" s="1024"/>
      <c r="AR237" s="1024"/>
      <c r="AS237" s="1024"/>
      <c r="AT237" s="1024"/>
      <c r="AU237" s="1024"/>
      <c r="AV237" s="1024"/>
      <c r="AW237" s="1025"/>
      <c r="AX237" s="1064"/>
      <c r="AZ237" s="1049"/>
      <c r="BA237" s="1050"/>
      <c r="BB237" s="1050"/>
      <c r="BC237" s="1050"/>
      <c r="BD237" s="1050"/>
      <c r="BE237" s="1050"/>
      <c r="BF237" s="1050"/>
      <c r="BG237" s="1050"/>
      <c r="BH237" s="1050"/>
      <c r="BI237" s="1051"/>
      <c r="BJ237" s="1059"/>
    </row>
    <row r="238" spans="1:62" ht="15" customHeight="1">
      <c r="A238" s="1487" t="s">
        <v>270</v>
      </c>
      <c r="B238" s="274" t="str">
        <f>'RAW DATA-Awards'!B76</f>
        <v>SFCC</v>
      </c>
      <c r="C238" s="329" t="str">
        <f>'RAW DATA-Awards'!C76</f>
        <v>1</v>
      </c>
      <c r="D238" s="407">
        <f>'RAW DATA-STEMH'!D76</f>
        <v>12</v>
      </c>
      <c r="E238" s="408">
        <f>'RAW DATA-STEMH'!E76</f>
        <v>12</v>
      </c>
      <c r="F238" s="408">
        <f>'RAW DATA-STEMH'!F76</f>
        <v>0</v>
      </c>
      <c r="G238" s="408">
        <f>'RAW DATA-STEMH'!G76</f>
        <v>17</v>
      </c>
      <c r="H238" s="408">
        <f>'RAW DATA-STEMH'!H76</f>
        <v>0</v>
      </c>
      <c r="I238" s="408">
        <f>'RAW DATA-STEMH'!I76</f>
        <v>0</v>
      </c>
      <c r="J238" s="408">
        <f>'RAW DATA-STEMH'!J76</f>
        <v>0</v>
      </c>
      <c r="K238" s="408">
        <f>'RAW DATA-STEMH'!K76</f>
        <v>0</v>
      </c>
      <c r="L238" s="408">
        <f>'RAW DATA-STEMH'!L76</f>
        <v>0</v>
      </c>
      <c r="M238" s="409">
        <f>'RAW DATA-STEMH'!M76</f>
        <v>0</v>
      </c>
      <c r="N238" s="408"/>
      <c r="O238" s="408"/>
      <c r="P238" s="407">
        <f>'RAW DATA-STEMH'!N76</f>
        <v>0</v>
      </c>
      <c r="Q238" s="408">
        <f>'RAW DATA-STEMH'!O76</f>
        <v>14</v>
      </c>
      <c r="R238" s="408">
        <f>'RAW DATA-STEMH'!P76</f>
        <v>0</v>
      </c>
      <c r="S238" s="408">
        <f>'RAW DATA-STEMH'!Q76</f>
        <v>21</v>
      </c>
      <c r="T238" s="408">
        <f>'RAW DATA-STEMH'!R76</f>
        <v>0</v>
      </c>
      <c r="U238" s="408">
        <f>'RAW DATA-STEMH'!S76</f>
        <v>0</v>
      </c>
      <c r="V238" s="408">
        <f>'RAW DATA-STEMH'!T76</f>
        <v>0</v>
      </c>
      <c r="W238" s="408">
        <f>'RAW DATA-STEMH'!U76</f>
        <v>0</v>
      </c>
      <c r="X238" s="408">
        <f>'RAW DATA-STEMH'!V76</f>
        <v>0</v>
      </c>
      <c r="Y238" s="409">
        <f>'RAW DATA-STEMH'!W76</f>
        <v>0</v>
      </c>
      <c r="Z238" s="408"/>
      <c r="AA238" s="408"/>
      <c r="AB238" s="407">
        <f>'RAW DATA-STEMH'!X76</f>
        <v>0</v>
      </c>
      <c r="AC238" s="408">
        <f>'RAW DATA-STEMH'!Y76</f>
        <v>7</v>
      </c>
      <c r="AD238" s="408">
        <f>'RAW DATA-STEMH'!Z76</f>
        <v>0</v>
      </c>
      <c r="AE238" s="408">
        <f>'RAW DATA-STEMH'!AA76</f>
        <v>15</v>
      </c>
      <c r="AF238" s="408">
        <f>'RAW DATA-STEMH'!AB76</f>
        <v>0</v>
      </c>
      <c r="AG238" s="408">
        <f>'RAW DATA-STEMH'!AC76</f>
        <v>0</v>
      </c>
      <c r="AH238" s="408">
        <f>'RAW DATA-STEMH'!AD76</f>
        <v>0</v>
      </c>
      <c r="AI238" s="408">
        <f>'RAW DATA-STEMH'!AE76</f>
        <v>0</v>
      </c>
      <c r="AJ238" s="408">
        <f>'RAW DATA-STEMH'!AF76</f>
        <v>0</v>
      </c>
      <c r="AK238" s="409">
        <f>'RAW DATA-STEMH'!AG76</f>
        <v>0</v>
      </c>
      <c r="AL238" s="408"/>
      <c r="AM238" s="944"/>
      <c r="AN238" s="943">
        <f>'RAW DATA-STEMH'!AH76</f>
        <v>0</v>
      </c>
      <c r="AO238" s="944">
        <f>'RAW DATA-STEMH'!AI76</f>
        <v>12</v>
      </c>
      <c r="AP238" s="944">
        <f>'RAW DATA-STEMH'!AJ76</f>
        <v>0</v>
      </c>
      <c r="AQ238" s="944">
        <f>'RAW DATA-STEMH'!AK76</f>
        <v>26</v>
      </c>
      <c r="AR238" s="944">
        <f>'RAW DATA-STEMH'!AL76</f>
        <v>0</v>
      </c>
      <c r="AS238" s="944">
        <f>'RAW DATA-STEMH'!AM76</f>
        <v>0</v>
      </c>
      <c r="AT238" s="944">
        <f>'RAW DATA-STEMH'!AN76</f>
        <v>0</v>
      </c>
      <c r="AU238" s="944">
        <f>'RAW DATA-STEMH'!AO76</f>
        <v>0</v>
      </c>
      <c r="AV238" s="944">
        <f>'RAW DATA-STEMH'!AP76</f>
        <v>0</v>
      </c>
      <c r="AW238" s="945">
        <f>'RAW DATA-STEMH'!AQ76</f>
        <v>0</v>
      </c>
      <c r="AX238" s="1061"/>
      <c r="AZ238" s="1037">
        <f>'RAW DATA-STEMH'!AR76</f>
        <v>0</v>
      </c>
      <c r="BA238" s="1038">
        <f>'RAW DATA-STEMH'!AS76</f>
        <v>15</v>
      </c>
      <c r="BB238" s="1038">
        <f>'RAW DATA-STEMH'!AT76</f>
        <v>0</v>
      </c>
      <c r="BC238" s="1038">
        <f>'RAW DATA-STEMH'!AU76</f>
        <v>16</v>
      </c>
      <c r="BD238" s="1038">
        <f>'RAW DATA-STEMH'!AV76</f>
        <v>0</v>
      </c>
      <c r="BE238" s="1038">
        <f>'RAW DATA-STEMH'!AW76</f>
        <v>0</v>
      </c>
      <c r="BF238" s="1038">
        <f>'RAW DATA-STEMH'!AX76</f>
        <v>0</v>
      </c>
      <c r="BG238" s="1038">
        <f>'RAW DATA-STEMH'!AY76</f>
        <v>0</v>
      </c>
      <c r="BH238" s="1038">
        <f>'RAW DATA-STEMH'!AZ76</f>
        <v>0</v>
      </c>
      <c r="BI238" s="1039">
        <f>'RAW DATA-STEMH'!BA76</f>
        <v>0</v>
      </c>
      <c r="BJ238" s="1056"/>
    </row>
    <row r="239" spans="1:62">
      <c r="A239" s="1488"/>
      <c r="B239" s="410" t="str">
        <f>'RAW DATA-Awards'!B77</f>
        <v>SFCC</v>
      </c>
      <c r="C239" s="411" t="str">
        <f>'RAW DATA-Awards'!C77</f>
        <v>2</v>
      </c>
      <c r="D239" s="330">
        <f>'RAW DATA-STEMH'!D77</f>
        <v>1</v>
      </c>
      <c r="E239" s="12">
        <f>'RAW DATA-STEMH'!E77</f>
        <v>4</v>
      </c>
      <c r="F239" s="12">
        <f>'RAW DATA-STEMH'!F77</f>
        <v>0</v>
      </c>
      <c r="G239" s="12">
        <f>'RAW DATA-STEMH'!G77</f>
        <v>27</v>
      </c>
      <c r="H239" s="12">
        <f>'RAW DATA-STEMH'!H77</f>
        <v>0</v>
      </c>
      <c r="I239" s="12">
        <f>'RAW DATA-STEMH'!I77</f>
        <v>0</v>
      </c>
      <c r="J239" s="12">
        <f>'RAW DATA-STEMH'!J77</f>
        <v>0</v>
      </c>
      <c r="K239" s="12">
        <f>'RAW DATA-STEMH'!K77</f>
        <v>0</v>
      </c>
      <c r="L239" s="12">
        <f>'RAW DATA-STEMH'!L77</f>
        <v>0</v>
      </c>
      <c r="M239" s="331">
        <f>'RAW DATA-STEMH'!M77</f>
        <v>0</v>
      </c>
      <c r="N239" s="12"/>
      <c r="O239" s="12"/>
      <c r="P239" s="330">
        <f>'RAW DATA-STEMH'!N77</f>
        <v>0</v>
      </c>
      <c r="Q239" s="12">
        <f>'RAW DATA-STEMH'!O77</f>
        <v>21</v>
      </c>
      <c r="R239" s="12">
        <f>'RAW DATA-STEMH'!P77</f>
        <v>0</v>
      </c>
      <c r="S239" s="12">
        <f>'RAW DATA-STEMH'!Q77</f>
        <v>23</v>
      </c>
      <c r="T239" s="12">
        <f>'RAW DATA-STEMH'!R77</f>
        <v>0</v>
      </c>
      <c r="U239" s="12">
        <f>'RAW DATA-STEMH'!S77</f>
        <v>0</v>
      </c>
      <c r="V239" s="12">
        <f>'RAW DATA-STEMH'!T77</f>
        <v>0</v>
      </c>
      <c r="W239" s="12">
        <f>'RAW DATA-STEMH'!U77</f>
        <v>0</v>
      </c>
      <c r="X239" s="12">
        <f>'RAW DATA-STEMH'!V77</f>
        <v>0</v>
      </c>
      <c r="Y239" s="331">
        <f>'RAW DATA-STEMH'!W77</f>
        <v>0</v>
      </c>
      <c r="Z239" s="12"/>
      <c r="AA239" s="12"/>
      <c r="AB239" s="330">
        <f>'RAW DATA-STEMH'!X77</f>
        <v>0</v>
      </c>
      <c r="AC239" s="12">
        <f>'RAW DATA-STEMH'!Y77</f>
        <v>19</v>
      </c>
      <c r="AD239" s="12">
        <f>'RAW DATA-STEMH'!Z77</f>
        <v>0</v>
      </c>
      <c r="AE239" s="12">
        <f>'RAW DATA-STEMH'!AA77</f>
        <v>21</v>
      </c>
      <c r="AF239" s="12">
        <f>'RAW DATA-STEMH'!AB77</f>
        <v>0</v>
      </c>
      <c r="AG239" s="12">
        <f>'RAW DATA-STEMH'!AC77</f>
        <v>0</v>
      </c>
      <c r="AH239" s="12">
        <f>'RAW DATA-STEMH'!AD77</f>
        <v>0</v>
      </c>
      <c r="AI239" s="12">
        <f>'RAW DATA-STEMH'!AE77</f>
        <v>0</v>
      </c>
      <c r="AJ239" s="12">
        <f>'RAW DATA-STEMH'!AF77</f>
        <v>0</v>
      </c>
      <c r="AK239" s="331">
        <f>'RAW DATA-STEMH'!AG77</f>
        <v>0</v>
      </c>
      <c r="AL239" s="12"/>
      <c r="AM239" s="938"/>
      <c r="AN239" s="937">
        <f>'RAW DATA-STEMH'!AH77</f>
        <v>0</v>
      </c>
      <c r="AO239" s="938">
        <f>'RAW DATA-STEMH'!AI77</f>
        <v>20</v>
      </c>
      <c r="AP239" s="938">
        <f>'RAW DATA-STEMH'!AJ77</f>
        <v>0</v>
      </c>
      <c r="AQ239" s="938">
        <f>'RAW DATA-STEMH'!AK77</f>
        <v>16</v>
      </c>
      <c r="AR239" s="938">
        <f>'RAW DATA-STEMH'!AL77</f>
        <v>0</v>
      </c>
      <c r="AS239" s="938">
        <f>'RAW DATA-STEMH'!AM77</f>
        <v>0</v>
      </c>
      <c r="AT239" s="938">
        <f>'RAW DATA-STEMH'!AN77</f>
        <v>0</v>
      </c>
      <c r="AU239" s="938">
        <f>'RAW DATA-STEMH'!AO77</f>
        <v>0</v>
      </c>
      <c r="AV239" s="938">
        <f>'RAW DATA-STEMH'!AP77</f>
        <v>0</v>
      </c>
      <c r="AW239" s="939">
        <f>'RAW DATA-STEMH'!AQ77</f>
        <v>0</v>
      </c>
      <c r="AX239" s="1062"/>
      <c r="AZ239" s="1040">
        <f>'RAW DATA-STEMH'!AR77</f>
        <v>0</v>
      </c>
      <c r="BA239" s="816">
        <f>'RAW DATA-STEMH'!AS77</f>
        <v>13</v>
      </c>
      <c r="BB239" s="816">
        <f>'RAW DATA-STEMH'!AT77</f>
        <v>0</v>
      </c>
      <c r="BC239" s="816">
        <f>'RAW DATA-STEMH'!AU77</f>
        <v>20</v>
      </c>
      <c r="BD239" s="816">
        <f>'RAW DATA-STEMH'!AV77</f>
        <v>0</v>
      </c>
      <c r="BE239" s="816">
        <f>'RAW DATA-STEMH'!AW77</f>
        <v>0</v>
      </c>
      <c r="BF239" s="816">
        <f>'RAW DATA-STEMH'!AX77</f>
        <v>0</v>
      </c>
      <c r="BG239" s="816">
        <f>'RAW DATA-STEMH'!AY77</f>
        <v>0</v>
      </c>
      <c r="BH239" s="816">
        <f>'RAW DATA-STEMH'!AZ77</f>
        <v>0</v>
      </c>
      <c r="BI239" s="1041">
        <f>'RAW DATA-STEMH'!BA77</f>
        <v>0</v>
      </c>
      <c r="BJ239" s="1057"/>
    </row>
    <row r="240" spans="1:62" ht="16" thickBot="1">
      <c r="A240" s="1488"/>
      <c r="B240" s="410" t="str">
        <f>'RAW DATA-Awards'!B78</f>
        <v>SFCC</v>
      </c>
      <c r="C240" s="411" t="str">
        <f>'RAW DATA-Awards'!C78</f>
        <v>3</v>
      </c>
      <c r="D240" s="330">
        <f>'RAW DATA-STEMH'!D78</f>
        <v>131</v>
      </c>
      <c r="E240" s="12">
        <f>'RAW DATA-STEMH'!E78</f>
        <v>45</v>
      </c>
      <c r="F240" s="12">
        <f>'RAW DATA-STEMH'!F78</f>
        <v>0</v>
      </c>
      <c r="G240" s="12">
        <f>'RAW DATA-STEMH'!G78</f>
        <v>150</v>
      </c>
      <c r="H240" s="12">
        <f>'RAW DATA-STEMH'!H78</f>
        <v>0</v>
      </c>
      <c r="I240" s="12">
        <f>'RAW DATA-STEMH'!I78</f>
        <v>0</v>
      </c>
      <c r="J240" s="12">
        <f>'RAW DATA-STEMH'!J78</f>
        <v>0</v>
      </c>
      <c r="K240" s="12">
        <f>'RAW DATA-STEMH'!K78</f>
        <v>0</v>
      </c>
      <c r="L240" s="12">
        <f>'RAW DATA-STEMH'!L78</f>
        <v>0</v>
      </c>
      <c r="M240" s="331">
        <f>'RAW DATA-STEMH'!M78</f>
        <v>0</v>
      </c>
      <c r="N240" s="12"/>
      <c r="O240" s="12"/>
      <c r="P240" s="330">
        <f>'RAW DATA-STEMH'!N78</f>
        <v>180</v>
      </c>
      <c r="Q240" s="12">
        <f>'RAW DATA-STEMH'!O78</f>
        <v>102</v>
      </c>
      <c r="R240" s="12">
        <f>'RAW DATA-STEMH'!P78</f>
        <v>0</v>
      </c>
      <c r="S240" s="12">
        <f>'RAW DATA-STEMH'!Q78</f>
        <v>114</v>
      </c>
      <c r="T240" s="12">
        <f>'RAW DATA-STEMH'!R78</f>
        <v>0</v>
      </c>
      <c r="U240" s="12">
        <f>'RAW DATA-STEMH'!S78</f>
        <v>0</v>
      </c>
      <c r="V240" s="12">
        <f>'RAW DATA-STEMH'!T78</f>
        <v>0</v>
      </c>
      <c r="W240" s="12">
        <f>'RAW DATA-STEMH'!U78</f>
        <v>0</v>
      </c>
      <c r="X240" s="12">
        <f>'RAW DATA-STEMH'!V78</f>
        <v>0</v>
      </c>
      <c r="Y240" s="331">
        <f>'RAW DATA-STEMH'!W78</f>
        <v>0</v>
      </c>
      <c r="Z240" s="12"/>
      <c r="AA240" s="12"/>
      <c r="AB240" s="330">
        <f>'RAW DATA-STEMH'!X78</f>
        <v>156</v>
      </c>
      <c r="AC240" s="12">
        <f>'RAW DATA-STEMH'!Y78</f>
        <v>136</v>
      </c>
      <c r="AD240" s="12">
        <f>'RAW DATA-STEMH'!Z78</f>
        <v>0</v>
      </c>
      <c r="AE240" s="12">
        <f>'RAW DATA-STEMH'!AA78</f>
        <v>80</v>
      </c>
      <c r="AF240" s="12">
        <f>'RAW DATA-STEMH'!AB78</f>
        <v>0</v>
      </c>
      <c r="AG240" s="12">
        <f>'RAW DATA-STEMH'!AC78</f>
        <v>0</v>
      </c>
      <c r="AH240" s="12">
        <f>'RAW DATA-STEMH'!AD78</f>
        <v>0</v>
      </c>
      <c r="AI240" s="12">
        <f>'RAW DATA-STEMH'!AE78</f>
        <v>0</v>
      </c>
      <c r="AJ240" s="12">
        <f>'RAW DATA-STEMH'!AF78</f>
        <v>0</v>
      </c>
      <c r="AK240" s="331">
        <f>'RAW DATA-STEMH'!AG78</f>
        <v>0</v>
      </c>
      <c r="AL240" s="12"/>
      <c r="AM240" s="938"/>
      <c r="AN240" s="937">
        <f>'RAW DATA-STEMH'!AH78</f>
        <v>147</v>
      </c>
      <c r="AO240" s="938">
        <f>'RAW DATA-STEMH'!AI78</f>
        <v>62</v>
      </c>
      <c r="AP240" s="938">
        <f>'RAW DATA-STEMH'!AJ78</f>
        <v>0</v>
      </c>
      <c r="AQ240" s="938">
        <f>'RAW DATA-STEMH'!AK78</f>
        <v>58</v>
      </c>
      <c r="AR240" s="938">
        <f>'RAW DATA-STEMH'!AL78</f>
        <v>0</v>
      </c>
      <c r="AS240" s="938">
        <f>'RAW DATA-STEMH'!AM78</f>
        <v>0</v>
      </c>
      <c r="AT240" s="938">
        <f>'RAW DATA-STEMH'!AN78</f>
        <v>0</v>
      </c>
      <c r="AU240" s="938">
        <f>'RAW DATA-STEMH'!AO78</f>
        <v>0</v>
      </c>
      <c r="AV240" s="938">
        <f>'RAW DATA-STEMH'!AP78</f>
        <v>0</v>
      </c>
      <c r="AW240" s="939">
        <f>'RAW DATA-STEMH'!AQ78</f>
        <v>0</v>
      </c>
      <c r="AX240" s="1062"/>
      <c r="AZ240" s="1040">
        <f>'RAW DATA-STEMH'!AR78</f>
        <v>60</v>
      </c>
      <c r="BA240" s="816">
        <f>'RAW DATA-STEMH'!AS78</f>
        <v>36</v>
      </c>
      <c r="BB240" s="816">
        <f>'RAW DATA-STEMH'!AT78</f>
        <v>0</v>
      </c>
      <c r="BC240" s="816">
        <f>'RAW DATA-STEMH'!AU78</f>
        <v>67</v>
      </c>
      <c r="BD240" s="816">
        <f>'RAW DATA-STEMH'!AV78</f>
        <v>0</v>
      </c>
      <c r="BE240" s="816">
        <f>'RAW DATA-STEMH'!AW78</f>
        <v>0</v>
      </c>
      <c r="BF240" s="816">
        <f>'RAW DATA-STEMH'!AX78</f>
        <v>0</v>
      </c>
      <c r="BG240" s="816">
        <f>'RAW DATA-STEMH'!AY78</f>
        <v>0</v>
      </c>
      <c r="BH240" s="816">
        <f>'RAW DATA-STEMH'!AZ78</f>
        <v>0</v>
      </c>
      <c r="BI240" s="1041">
        <f>'RAW DATA-STEMH'!BA78</f>
        <v>0</v>
      </c>
      <c r="BJ240" s="1057"/>
    </row>
    <row r="241" spans="1:62">
      <c r="A241" s="456"/>
      <c r="B241" s="274"/>
      <c r="C241" s="424"/>
      <c r="D241" s="332">
        <f t="shared" ref="D241:M241" si="230">SUM(D238:D240)</f>
        <v>144</v>
      </c>
      <c r="E241" s="11">
        <f t="shared" si="230"/>
        <v>61</v>
      </c>
      <c r="F241" s="11">
        <f t="shared" si="230"/>
        <v>0</v>
      </c>
      <c r="G241" s="11">
        <f t="shared" si="230"/>
        <v>194</v>
      </c>
      <c r="H241" s="11">
        <f t="shared" si="230"/>
        <v>0</v>
      </c>
      <c r="I241" s="11">
        <f t="shared" si="230"/>
        <v>0</v>
      </c>
      <c r="J241" s="11">
        <f t="shared" si="230"/>
        <v>0</v>
      </c>
      <c r="K241" s="11">
        <f t="shared" si="230"/>
        <v>0</v>
      </c>
      <c r="L241" s="11">
        <f t="shared" si="230"/>
        <v>0</v>
      </c>
      <c r="M241" s="333">
        <f t="shared" si="230"/>
        <v>0</v>
      </c>
      <c r="N241" s="12"/>
      <c r="O241" s="12"/>
      <c r="P241" s="332">
        <f t="shared" ref="P241:Y241" si="231">SUM(P238:P240)</f>
        <v>180</v>
      </c>
      <c r="Q241" s="11">
        <f t="shared" si="231"/>
        <v>137</v>
      </c>
      <c r="R241" s="11">
        <f t="shared" si="231"/>
        <v>0</v>
      </c>
      <c r="S241" s="11">
        <f t="shared" si="231"/>
        <v>158</v>
      </c>
      <c r="T241" s="11">
        <f t="shared" si="231"/>
        <v>0</v>
      </c>
      <c r="U241" s="11">
        <f t="shared" si="231"/>
        <v>0</v>
      </c>
      <c r="V241" s="11">
        <f t="shared" si="231"/>
        <v>0</v>
      </c>
      <c r="W241" s="11">
        <f t="shared" si="231"/>
        <v>0</v>
      </c>
      <c r="X241" s="11">
        <f t="shared" si="231"/>
        <v>0</v>
      </c>
      <c r="Y241" s="333">
        <f t="shared" si="231"/>
        <v>0</v>
      </c>
      <c r="Z241" s="12"/>
      <c r="AA241" s="12"/>
      <c r="AB241" s="332">
        <f t="shared" ref="AB241:AK241" si="232">SUM(AB238:AB240)</f>
        <v>156</v>
      </c>
      <c r="AC241" s="11">
        <f t="shared" si="232"/>
        <v>162</v>
      </c>
      <c r="AD241" s="11">
        <f t="shared" si="232"/>
        <v>0</v>
      </c>
      <c r="AE241" s="11">
        <f t="shared" si="232"/>
        <v>116</v>
      </c>
      <c r="AF241" s="11">
        <f t="shared" si="232"/>
        <v>0</v>
      </c>
      <c r="AG241" s="11">
        <f t="shared" si="232"/>
        <v>0</v>
      </c>
      <c r="AH241" s="11">
        <f t="shared" si="232"/>
        <v>0</v>
      </c>
      <c r="AI241" s="11">
        <f t="shared" si="232"/>
        <v>0</v>
      </c>
      <c r="AJ241" s="11">
        <f t="shared" si="232"/>
        <v>0</v>
      </c>
      <c r="AK241" s="333">
        <f t="shared" si="232"/>
        <v>0</v>
      </c>
      <c r="AL241" s="12"/>
      <c r="AM241" s="938"/>
      <c r="AN241" s="1017">
        <f t="shared" ref="AN241:AW241" si="233">SUM(AN238:AN240)</f>
        <v>147</v>
      </c>
      <c r="AO241" s="1018">
        <f t="shared" si="233"/>
        <v>94</v>
      </c>
      <c r="AP241" s="1018">
        <f t="shared" si="233"/>
        <v>0</v>
      </c>
      <c r="AQ241" s="1018">
        <f t="shared" si="233"/>
        <v>100</v>
      </c>
      <c r="AR241" s="1018">
        <f t="shared" si="233"/>
        <v>0</v>
      </c>
      <c r="AS241" s="1018">
        <f t="shared" si="233"/>
        <v>0</v>
      </c>
      <c r="AT241" s="1018">
        <f t="shared" si="233"/>
        <v>0</v>
      </c>
      <c r="AU241" s="1018">
        <f t="shared" si="233"/>
        <v>0</v>
      </c>
      <c r="AV241" s="1018">
        <f t="shared" si="233"/>
        <v>0</v>
      </c>
      <c r="AW241" s="1019">
        <f t="shared" si="233"/>
        <v>0</v>
      </c>
      <c r="AX241" s="1062"/>
      <c r="AZ241" s="1042">
        <f t="shared" ref="AZ241:BI241" si="234">SUM(AZ238:AZ240)</f>
        <v>60</v>
      </c>
      <c r="BA241" s="1043">
        <f t="shared" si="234"/>
        <v>64</v>
      </c>
      <c r="BB241" s="1043">
        <f t="shared" si="234"/>
        <v>0</v>
      </c>
      <c r="BC241" s="1043">
        <f t="shared" si="234"/>
        <v>103</v>
      </c>
      <c r="BD241" s="1043">
        <f t="shared" si="234"/>
        <v>0</v>
      </c>
      <c r="BE241" s="1043">
        <f t="shared" si="234"/>
        <v>0</v>
      </c>
      <c r="BF241" s="1043">
        <f t="shared" si="234"/>
        <v>0</v>
      </c>
      <c r="BG241" s="1043">
        <f t="shared" si="234"/>
        <v>0</v>
      </c>
      <c r="BH241" s="1043">
        <f t="shared" si="234"/>
        <v>0</v>
      </c>
      <c r="BI241" s="1044">
        <f t="shared" si="234"/>
        <v>0</v>
      </c>
      <c r="BJ241" s="1057"/>
    </row>
    <row r="242" spans="1:62" ht="16" thickBot="1">
      <c r="A242" s="457"/>
      <c r="B242" s="413"/>
      <c r="C242" s="426"/>
      <c r="D242" s="330"/>
      <c r="E242" s="12"/>
      <c r="F242" s="12"/>
      <c r="G242" s="12"/>
      <c r="H242" s="12"/>
      <c r="I242" s="12"/>
      <c r="J242" s="12"/>
      <c r="K242" s="12"/>
      <c r="L242" s="12"/>
      <c r="M242" s="331"/>
      <c r="N242" s="12"/>
      <c r="O242" s="12"/>
      <c r="P242" s="330"/>
      <c r="Q242" s="12"/>
      <c r="R242" s="12"/>
      <c r="S242" s="12"/>
      <c r="T242" s="12"/>
      <c r="U242" s="12"/>
      <c r="V242" s="12"/>
      <c r="W242" s="12"/>
      <c r="X242" s="12"/>
      <c r="Y242" s="331"/>
      <c r="Z242" s="12"/>
      <c r="AA242" s="12"/>
      <c r="AB242" s="330"/>
      <c r="AC242" s="12"/>
      <c r="AD242" s="12"/>
      <c r="AE242" s="12"/>
      <c r="AF242" s="12"/>
      <c r="AG242" s="12"/>
      <c r="AH242" s="12"/>
      <c r="AI242" s="12"/>
      <c r="AJ242" s="12"/>
      <c r="AK242" s="331"/>
      <c r="AL242" s="12"/>
      <c r="AM242" s="938"/>
      <c r="AN242" s="937"/>
      <c r="AO242" s="938"/>
      <c r="AP242" s="938"/>
      <c r="AQ242" s="938"/>
      <c r="AR242" s="938"/>
      <c r="AS242" s="938"/>
      <c r="AT242" s="938"/>
      <c r="AU242" s="938"/>
      <c r="AV242" s="938"/>
      <c r="AW242" s="939"/>
      <c r="AX242" s="1062"/>
      <c r="AZ242" s="1040"/>
      <c r="BA242" s="816"/>
      <c r="BB242" s="816"/>
      <c r="BC242" s="816"/>
      <c r="BD242" s="816"/>
      <c r="BE242" s="816"/>
      <c r="BF242" s="816"/>
      <c r="BG242" s="816"/>
      <c r="BH242" s="816"/>
      <c r="BI242" s="1041"/>
      <c r="BJ242" s="1057"/>
    </row>
    <row r="243" spans="1:62" ht="15" customHeight="1">
      <c r="A243" s="1488" t="s">
        <v>271</v>
      </c>
      <c r="B243" s="438" t="s">
        <v>81</v>
      </c>
      <c r="C243" s="424" t="s">
        <v>92</v>
      </c>
      <c r="D243" s="330">
        <f>D238*'DATA - Awards Matrices'!$B$34</f>
        <v>6000</v>
      </c>
      <c r="E243" s="12">
        <f>E238*'DATA - Awards Matrices'!$C$34</f>
        <v>6000</v>
      </c>
      <c r="F243" s="12">
        <f>F238*'DATA - Awards Matrices'!$D$34</f>
        <v>0</v>
      </c>
      <c r="G243" s="12">
        <f>G238*'DATA - Awards Matrices'!$E$34</f>
        <v>8500</v>
      </c>
      <c r="H243" s="12">
        <f>H238*'DATA - Awards Matrices'!$F$34</f>
        <v>0</v>
      </c>
      <c r="I243" s="12">
        <f>I238*'DATA - Awards Matrices'!$G$34</f>
        <v>0</v>
      </c>
      <c r="J243" s="12">
        <f>J238*'DATA - Awards Matrices'!$H$34</f>
        <v>0</v>
      </c>
      <c r="K243" s="12">
        <f>K238*'DATA - Awards Matrices'!$I$34</f>
        <v>0</v>
      </c>
      <c r="L243" s="12">
        <f>L238*'DATA - Awards Matrices'!$J$34</f>
        <v>0</v>
      </c>
      <c r="M243" s="331">
        <f>M238*'DATA - Awards Matrices'!$K$34</f>
        <v>0</v>
      </c>
      <c r="N243" s="12"/>
      <c r="O243" s="12"/>
      <c r="P243" s="330">
        <f>P238*'DATA - Awards Matrices'!$B$34</f>
        <v>0</v>
      </c>
      <c r="Q243" s="12">
        <f>Q238*'DATA - Awards Matrices'!$C$34</f>
        <v>7000</v>
      </c>
      <c r="R243" s="12">
        <f>R238*'DATA - Awards Matrices'!$D$34</f>
        <v>0</v>
      </c>
      <c r="S243" s="12">
        <f>S238*'DATA - Awards Matrices'!$E$34</f>
        <v>10500</v>
      </c>
      <c r="T243" s="12">
        <f>T238*'DATA - Awards Matrices'!$F$34</f>
        <v>0</v>
      </c>
      <c r="U243" s="12">
        <f>U238*'DATA - Awards Matrices'!$G$34</f>
        <v>0</v>
      </c>
      <c r="V243" s="12">
        <f>V238*'DATA - Awards Matrices'!$H$34</f>
        <v>0</v>
      </c>
      <c r="W243" s="12">
        <f>W238*'DATA - Awards Matrices'!$I$34</f>
        <v>0</v>
      </c>
      <c r="X243" s="12">
        <f>X238*'DATA - Awards Matrices'!$J$34</f>
        <v>0</v>
      </c>
      <c r="Y243" s="331">
        <f>Y238*'DATA - Awards Matrices'!$K$34</f>
        <v>0</v>
      </c>
      <c r="Z243" s="12"/>
      <c r="AA243" s="12"/>
      <c r="AB243" s="330">
        <f>AB238*'DATA - Awards Matrices'!$B$34</f>
        <v>0</v>
      </c>
      <c r="AC243" s="12">
        <f>AC238*'DATA - Awards Matrices'!$C$34</f>
        <v>3500</v>
      </c>
      <c r="AD243" s="12">
        <f>AD238*'DATA - Awards Matrices'!$D$34</f>
        <v>0</v>
      </c>
      <c r="AE243" s="12">
        <f>AE238*'DATA - Awards Matrices'!$E$34</f>
        <v>7500</v>
      </c>
      <c r="AF243" s="12">
        <f>AF238*'DATA - Awards Matrices'!$F$34</f>
        <v>0</v>
      </c>
      <c r="AG243" s="12">
        <f>AG238*'DATA - Awards Matrices'!$G$34</f>
        <v>0</v>
      </c>
      <c r="AH243" s="12">
        <f>AH238*'DATA - Awards Matrices'!$H$34</f>
        <v>0</v>
      </c>
      <c r="AI243" s="12">
        <f>AI238*'DATA - Awards Matrices'!$I$34</f>
        <v>0</v>
      </c>
      <c r="AJ243" s="12">
        <f>AJ238*'DATA - Awards Matrices'!$J$34</f>
        <v>0</v>
      </c>
      <c r="AK243" s="331">
        <f>AK238*'DATA - Awards Matrices'!$K$34</f>
        <v>0</v>
      </c>
      <c r="AL243" s="12"/>
      <c r="AM243" s="938"/>
      <c r="AN243" s="937">
        <f>AN238*'DATA - Awards Matrices'!$B$34</f>
        <v>0</v>
      </c>
      <c r="AO243" s="938">
        <f>AO238*'DATA - Awards Matrices'!$C$34</f>
        <v>6000</v>
      </c>
      <c r="AP243" s="938">
        <f>AP238*'DATA - Awards Matrices'!$D$34</f>
        <v>0</v>
      </c>
      <c r="AQ243" s="938">
        <f>AQ238*'DATA - Awards Matrices'!$E$34</f>
        <v>13000</v>
      </c>
      <c r="AR243" s="938">
        <f>AR238*'DATA - Awards Matrices'!$F$34</f>
        <v>0</v>
      </c>
      <c r="AS243" s="938">
        <f>AS238*'DATA - Awards Matrices'!$G$34</f>
        <v>0</v>
      </c>
      <c r="AT243" s="938">
        <f>AT238*'DATA - Awards Matrices'!$H$34</f>
        <v>0</v>
      </c>
      <c r="AU243" s="938">
        <f>AU238*'DATA - Awards Matrices'!$I$34</f>
        <v>0</v>
      </c>
      <c r="AV243" s="938">
        <f>AV238*'DATA - Awards Matrices'!$J$34</f>
        <v>0</v>
      </c>
      <c r="AW243" s="939">
        <f>AW238*'DATA - Awards Matrices'!$K$34</f>
        <v>0</v>
      </c>
      <c r="AX243" s="1062"/>
      <c r="AZ243" s="1040">
        <f>AZ238*'DATA - Awards Matrices'!$B$34</f>
        <v>0</v>
      </c>
      <c r="BA243" s="816">
        <f>BA238*'DATA - Awards Matrices'!$C$34</f>
        <v>7500</v>
      </c>
      <c r="BB243" s="816">
        <f>BB238*'DATA - Awards Matrices'!$D$34</f>
        <v>0</v>
      </c>
      <c r="BC243" s="816">
        <f>BC238*'DATA - Awards Matrices'!$E$34</f>
        <v>8000</v>
      </c>
      <c r="BD243" s="816">
        <f>BD238*'DATA - Awards Matrices'!$F$34</f>
        <v>0</v>
      </c>
      <c r="BE243" s="816">
        <f>BE238*'DATA - Awards Matrices'!$G$34</f>
        <v>0</v>
      </c>
      <c r="BF243" s="816">
        <f>BF238*'DATA - Awards Matrices'!$H$34</f>
        <v>0</v>
      </c>
      <c r="BG243" s="816">
        <f>BG238*'DATA - Awards Matrices'!$I$34</f>
        <v>0</v>
      </c>
      <c r="BH243" s="816">
        <f>BH238*'DATA - Awards Matrices'!$J$34</f>
        <v>0</v>
      </c>
      <c r="BI243" s="1041">
        <f>BI238*'DATA - Awards Matrices'!$K$34</f>
        <v>0</v>
      </c>
      <c r="BJ243" s="1057"/>
    </row>
    <row r="244" spans="1:62">
      <c r="A244" s="1488"/>
      <c r="B244" s="439" t="s">
        <v>81</v>
      </c>
      <c r="C244" s="425" t="s">
        <v>91</v>
      </c>
      <c r="D244" s="330">
        <f>D239*'DATA - Awards Matrices'!$B$35</f>
        <v>500</v>
      </c>
      <c r="E244" s="12">
        <f>E239*'DATA - Awards Matrices'!$C$35</f>
        <v>2000</v>
      </c>
      <c r="F244" s="12">
        <f>F239*'DATA - Awards Matrices'!$D$35</f>
        <v>0</v>
      </c>
      <c r="G244" s="12">
        <f>G239*'DATA - Awards Matrices'!$E$35</f>
        <v>13500</v>
      </c>
      <c r="H244" s="12">
        <f>H239*'DATA - Awards Matrices'!$F$35</f>
        <v>0</v>
      </c>
      <c r="I244" s="12">
        <f>I239*'DATA - Awards Matrices'!$G$35</f>
        <v>0</v>
      </c>
      <c r="J244" s="12">
        <f>J239*'DATA - Awards Matrices'!$H$35</f>
        <v>0</v>
      </c>
      <c r="K244" s="12">
        <f>K239*'DATA - Awards Matrices'!$I$35</f>
        <v>0</v>
      </c>
      <c r="L244" s="12">
        <f>L239*'DATA - Awards Matrices'!$J$35</f>
        <v>0</v>
      </c>
      <c r="M244" s="331">
        <f>M239*'DATA - Awards Matrices'!$K$35</f>
        <v>0</v>
      </c>
      <c r="N244" s="12"/>
      <c r="O244" s="12"/>
      <c r="P244" s="330">
        <f>P239*'DATA - Awards Matrices'!$B$35</f>
        <v>0</v>
      </c>
      <c r="Q244" s="12">
        <f>Q239*'DATA - Awards Matrices'!$C$35</f>
        <v>10500</v>
      </c>
      <c r="R244" s="12">
        <f>R239*'DATA - Awards Matrices'!$D$35</f>
        <v>0</v>
      </c>
      <c r="S244" s="12">
        <f>S239*'DATA - Awards Matrices'!$E$35</f>
        <v>11500</v>
      </c>
      <c r="T244" s="12">
        <f>T239*'DATA - Awards Matrices'!$F$35</f>
        <v>0</v>
      </c>
      <c r="U244" s="12">
        <f>U239*'DATA - Awards Matrices'!$G$35</f>
        <v>0</v>
      </c>
      <c r="V244" s="12">
        <f>V239*'DATA - Awards Matrices'!$H$35</f>
        <v>0</v>
      </c>
      <c r="W244" s="12">
        <f>W239*'DATA - Awards Matrices'!$I$35</f>
        <v>0</v>
      </c>
      <c r="X244" s="12">
        <f>X239*'DATA - Awards Matrices'!$J$35</f>
        <v>0</v>
      </c>
      <c r="Y244" s="331">
        <f>Y239*'DATA - Awards Matrices'!$K$35</f>
        <v>0</v>
      </c>
      <c r="Z244" s="12"/>
      <c r="AA244" s="12"/>
      <c r="AB244" s="330">
        <f>AB239*'DATA - Awards Matrices'!$B$35</f>
        <v>0</v>
      </c>
      <c r="AC244" s="12">
        <f>AC239*'DATA - Awards Matrices'!$C$35</f>
        <v>9500</v>
      </c>
      <c r="AD244" s="12">
        <f>AD239*'DATA - Awards Matrices'!$D$35</f>
        <v>0</v>
      </c>
      <c r="AE244" s="12">
        <f>AE239*'DATA - Awards Matrices'!$E$35</f>
        <v>10500</v>
      </c>
      <c r="AF244" s="12">
        <f>AF239*'DATA - Awards Matrices'!$F$35</f>
        <v>0</v>
      </c>
      <c r="AG244" s="12">
        <f>AG239*'DATA - Awards Matrices'!$G$35</f>
        <v>0</v>
      </c>
      <c r="AH244" s="12">
        <f>AH239*'DATA - Awards Matrices'!$H$35</f>
        <v>0</v>
      </c>
      <c r="AI244" s="12">
        <f>AI239*'DATA - Awards Matrices'!$I$35</f>
        <v>0</v>
      </c>
      <c r="AJ244" s="12">
        <f>AJ239*'DATA - Awards Matrices'!$J$35</f>
        <v>0</v>
      </c>
      <c r="AK244" s="331">
        <f>AK239*'DATA - Awards Matrices'!$K$35</f>
        <v>0</v>
      </c>
      <c r="AL244" s="12"/>
      <c r="AM244" s="938"/>
      <c r="AN244" s="937">
        <f>AN239*'DATA - Awards Matrices'!$B$35</f>
        <v>0</v>
      </c>
      <c r="AO244" s="938">
        <f>AO239*'DATA - Awards Matrices'!$C$35</f>
        <v>10000</v>
      </c>
      <c r="AP244" s="938">
        <f>AP239*'DATA - Awards Matrices'!$D$35</f>
        <v>0</v>
      </c>
      <c r="AQ244" s="938">
        <f>AQ239*'DATA - Awards Matrices'!$E$35</f>
        <v>8000</v>
      </c>
      <c r="AR244" s="938">
        <f>AR239*'DATA - Awards Matrices'!$F$35</f>
        <v>0</v>
      </c>
      <c r="AS244" s="938">
        <f>AS239*'DATA - Awards Matrices'!$G$35</f>
        <v>0</v>
      </c>
      <c r="AT244" s="938">
        <f>AT239*'DATA - Awards Matrices'!$H$35</f>
        <v>0</v>
      </c>
      <c r="AU244" s="938">
        <f>AU239*'DATA - Awards Matrices'!$I$35</f>
        <v>0</v>
      </c>
      <c r="AV244" s="938">
        <f>AV239*'DATA - Awards Matrices'!$J$35</f>
        <v>0</v>
      </c>
      <c r="AW244" s="939">
        <f>AW239*'DATA - Awards Matrices'!$K$35</f>
        <v>0</v>
      </c>
      <c r="AX244" s="1062"/>
      <c r="AZ244" s="1040">
        <f>AZ239*'DATA - Awards Matrices'!$B$35</f>
        <v>0</v>
      </c>
      <c r="BA244" s="816">
        <f>BA239*'DATA - Awards Matrices'!$C$35</f>
        <v>6500</v>
      </c>
      <c r="BB244" s="816">
        <f>BB239*'DATA - Awards Matrices'!$D$35</f>
        <v>0</v>
      </c>
      <c r="BC244" s="816">
        <f>BC239*'DATA - Awards Matrices'!$E$35</f>
        <v>10000</v>
      </c>
      <c r="BD244" s="816">
        <f>BD239*'DATA - Awards Matrices'!$F$35</f>
        <v>0</v>
      </c>
      <c r="BE244" s="816">
        <f>BE239*'DATA - Awards Matrices'!$G$35</f>
        <v>0</v>
      </c>
      <c r="BF244" s="816">
        <f>BF239*'DATA - Awards Matrices'!$H$35</f>
        <v>0</v>
      </c>
      <c r="BG244" s="816">
        <f>BG239*'DATA - Awards Matrices'!$I$35</f>
        <v>0</v>
      </c>
      <c r="BH244" s="816">
        <f>BH239*'DATA - Awards Matrices'!$J$35</f>
        <v>0</v>
      </c>
      <c r="BI244" s="1041">
        <f>BI239*'DATA - Awards Matrices'!$K$35</f>
        <v>0</v>
      </c>
      <c r="BJ244" s="1057"/>
    </row>
    <row r="245" spans="1:62" ht="16" thickBot="1">
      <c r="A245" s="1489"/>
      <c r="B245" s="440" t="s">
        <v>81</v>
      </c>
      <c r="C245" s="426" t="s">
        <v>90</v>
      </c>
      <c r="D245" s="330">
        <f>D240*'DATA - Awards Matrices'!$B$36</f>
        <v>65500</v>
      </c>
      <c r="E245" s="12">
        <f>E240*'DATA - Awards Matrices'!$C$36</f>
        <v>22500</v>
      </c>
      <c r="F245" s="12">
        <f>F240*'DATA - Awards Matrices'!$D$36</f>
        <v>0</v>
      </c>
      <c r="G245" s="12">
        <f>G240*'DATA - Awards Matrices'!$E$36</f>
        <v>75000</v>
      </c>
      <c r="H245" s="12">
        <f>H240*'DATA - Awards Matrices'!$F$36</f>
        <v>0</v>
      </c>
      <c r="I245" s="12">
        <f>I240*'DATA - Awards Matrices'!$G$36</f>
        <v>0</v>
      </c>
      <c r="J245" s="12">
        <f>J240*'DATA - Awards Matrices'!$H$36</f>
        <v>0</v>
      </c>
      <c r="K245" s="12">
        <f>K240*'DATA - Awards Matrices'!$I$36</f>
        <v>0</v>
      </c>
      <c r="L245" s="12">
        <f>L240*'DATA - Awards Matrices'!$J$36</f>
        <v>0</v>
      </c>
      <c r="M245" s="331">
        <f>M240*'DATA - Awards Matrices'!$K$36</f>
        <v>0</v>
      </c>
      <c r="N245" s="12"/>
      <c r="O245" s="12"/>
      <c r="P245" s="330">
        <f>P240*'DATA - Awards Matrices'!$B$36</f>
        <v>90000</v>
      </c>
      <c r="Q245" s="12">
        <f>Q240*'DATA - Awards Matrices'!$C$36</f>
        <v>51000</v>
      </c>
      <c r="R245" s="12">
        <f>R240*'DATA - Awards Matrices'!$D$36</f>
        <v>0</v>
      </c>
      <c r="S245" s="12">
        <f>S240*'DATA - Awards Matrices'!$E$36</f>
        <v>57000</v>
      </c>
      <c r="T245" s="12">
        <f>T240*'DATA - Awards Matrices'!$F$36</f>
        <v>0</v>
      </c>
      <c r="U245" s="12">
        <f>U240*'DATA - Awards Matrices'!$G$36</f>
        <v>0</v>
      </c>
      <c r="V245" s="12">
        <f>V240*'DATA - Awards Matrices'!$H$36</f>
        <v>0</v>
      </c>
      <c r="W245" s="12">
        <f>W240*'DATA - Awards Matrices'!$I$36</f>
        <v>0</v>
      </c>
      <c r="X245" s="12">
        <f>X240*'DATA - Awards Matrices'!$J$36</f>
        <v>0</v>
      </c>
      <c r="Y245" s="331">
        <f>Y240*'DATA - Awards Matrices'!$K$36</f>
        <v>0</v>
      </c>
      <c r="Z245" s="12"/>
      <c r="AA245" s="12"/>
      <c r="AB245" s="330">
        <f>AB240*'DATA - Awards Matrices'!$B$36</f>
        <v>78000</v>
      </c>
      <c r="AC245" s="12">
        <f>AC240*'DATA - Awards Matrices'!$C$36</f>
        <v>68000</v>
      </c>
      <c r="AD245" s="12">
        <f>AD240*'DATA - Awards Matrices'!$D$36</f>
        <v>0</v>
      </c>
      <c r="AE245" s="12">
        <f>AE240*'DATA - Awards Matrices'!$E$36</f>
        <v>40000</v>
      </c>
      <c r="AF245" s="12">
        <f>AF240*'DATA - Awards Matrices'!$F$36</f>
        <v>0</v>
      </c>
      <c r="AG245" s="12">
        <f>AG240*'DATA - Awards Matrices'!$G$36</f>
        <v>0</v>
      </c>
      <c r="AH245" s="12">
        <f>AH240*'DATA - Awards Matrices'!$H$36</f>
        <v>0</v>
      </c>
      <c r="AI245" s="12">
        <f>AI240*'DATA - Awards Matrices'!$I$36</f>
        <v>0</v>
      </c>
      <c r="AJ245" s="12">
        <f>AJ240*'DATA - Awards Matrices'!$J$36</f>
        <v>0</v>
      </c>
      <c r="AK245" s="331">
        <f>AK240*'DATA - Awards Matrices'!$K$36</f>
        <v>0</v>
      </c>
      <c r="AL245" s="12"/>
      <c r="AM245" s="938"/>
      <c r="AN245" s="937">
        <f>AN240*'DATA - Awards Matrices'!$B$36</f>
        <v>73500</v>
      </c>
      <c r="AO245" s="938">
        <f>AO240*'DATA - Awards Matrices'!$C$36</f>
        <v>31000</v>
      </c>
      <c r="AP245" s="938">
        <f>AP240*'DATA - Awards Matrices'!$D$36</f>
        <v>0</v>
      </c>
      <c r="AQ245" s="938">
        <f>AQ240*'DATA - Awards Matrices'!$E$36</f>
        <v>29000</v>
      </c>
      <c r="AR245" s="938">
        <f>AR240*'DATA - Awards Matrices'!$F$36</f>
        <v>0</v>
      </c>
      <c r="AS245" s="938">
        <f>AS240*'DATA - Awards Matrices'!$G$36</f>
        <v>0</v>
      </c>
      <c r="AT245" s="938">
        <f>AT240*'DATA - Awards Matrices'!$H$36</f>
        <v>0</v>
      </c>
      <c r="AU245" s="938">
        <f>AU240*'DATA - Awards Matrices'!$I$36</f>
        <v>0</v>
      </c>
      <c r="AV245" s="938">
        <f>AV240*'DATA - Awards Matrices'!$J$36</f>
        <v>0</v>
      </c>
      <c r="AW245" s="939">
        <f>AW240*'DATA - Awards Matrices'!$K$36</f>
        <v>0</v>
      </c>
      <c r="AX245" s="1062"/>
      <c r="AZ245" s="1040">
        <f>AZ240*'DATA - Awards Matrices'!$B$36</f>
        <v>30000</v>
      </c>
      <c r="BA245" s="816">
        <f>BA240*'DATA - Awards Matrices'!$C$36</f>
        <v>18000</v>
      </c>
      <c r="BB245" s="816">
        <f>BB240*'DATA - Awards Matrices'!$D$36</f>
        <v>0</v>
      </c>
      <c r="BC245" s="816">
        <f>BC240*'DATA - Awards Matrices'!$E$36</f>
        <v>33500</v>
      </c>
      <c r="BD245" s="816">
        <f>BD240*'DATA - Awards Matrices'!$F$36</f>
        <v>0</v>
      </c>
      <c r="BE245" s="816">
        <f>BE240*'DATA - Awards Matrices'!$G$36</f>
        <v>0</v>
      </c>
      <c r="BF245" s="816">
        <f>BF240*'DATA - Awards Matrices'!$H$36</f>
        <v>0</v>
      </c>
      <c r="BG245" s="816">
        <f>BG240*'DATA - Awards Matrices'!$I$36</f>
        <v>0</v>
      </c>
      <c r="BH245" s="816">
        <f>BH240*'DATA - Awards Matrices'!$J$36</f>
        <v>0</v>
      </c>
      <c r="BI245" s="1041">
        <f>BI240*'DATA - Awards Matrices'!$K$36</f>
        <v>0</v>
      </c>
      <c r="BJ245" s="1057"/>
    </row>
    <row r="246" spans="1:62" ht="33" thickBot="1">
      <c r="A246" s="406" t="s">
        <v>272</v>
      </c>
      <c r="B246" s="413" t="str">
        <f>B240</f>
        <v>SFCC</v>
      </c>
      <c r="C246" s="414"/>
      <c r="D246" s="334">
        <f t="shared" ref="D246:M246" si="235">SUM(D243:D245)</f>
        <v>72000</v>
      </c>
      <c r="E246" s="335">
        <f t="shared" si="235"/>
        <v>30500</v>
      </c>
      <c r="F246" s="335">
        <f t="shared" si="235"/>
        <v>0</v>
      </c>
      <c r="G246" s="335">
        <f t="shared" si="235"/>
        <v>97000</v>
      </c>
      <c r="H246" s="335">
        <f t="shared" si="235"/>
        <v>0</v>
      </c>
      <c r="I246" s="335">
        <f t="shared" si="235"/>
        <v>0</v>
      </c>
      <c r="J246" s="335">
        <f t="shared" si="235"/>
        <v>0</v>
      </c>
      <c r="K246" s="335">
        <f t="shared" si="235"/>
        <v>0</v>
      </c>
      <c r="L246" s="335">
        <f t="shared" si="235"/>
        <v>0</v>
      </c>
      <c r="M246" s="336">
        <f t="shared" si="235"/>
        <v>0</v>
      </c>
      <c r="N246" s="415">
        <f>SUM(D246:M246)/'DATA - Awards Matrices'!$L$36</f>
        <v>93.384303323451391</v>
      </c>
      <c r="O246" s="415"/>
      <c r="P246" s="334">
        <f t="shared" ref="P246:Y246" si="236">SUM(P243:P245)</f>
        <v>90000</v>
      </c>
      <c r="Q246" s="335">
        <f t="shared" si="236"/>
        <v>68500</v>
      </c>
      <c r="R246" s="335">
        <f t="shared" si="236"/>
        <v>0</v>
      </c>
      <c r="S246" s="335">
        <f t="shared" si="236"/>
        <v>79000</v>
      </c>
      <c r="T246" s="335">
        <f t="shared" si="236"/>
        <v>0</v>
      </c>
      <c r="U246" s="335">
        <f t="shared" si="236"/>
        <v>0</v>
      </c>
      <c r="V246" s="335">
        <f t="shared" si="236"/>
        <v>0</v>
      </c>
      <c r="W246" s="335">
        <f t="shared" si="236"/>
        <v>0</v>
      </c>
      <c r="X246" s="335">
        <f t="shared" si="236"/>
        <v>0</v>
      </c>
      <c r="Y246" s="336">
        <f t="shared" si="236"/>
        <v>0</v>
      </c>
      <c r="Z246" s="415">
        <f>SUM(P246:Y246)/'DATA - Awards Matrices'!$L$36</f>
        <v>111.17178967077547</v>
      </c>
      <c r="AA246" s="415"/>
      <c r="AB246" s="334">
        <f t="shared" ref="AB246:AK246" si="237">SUM(AB243:AB245)</f>
        <v>78000</v>
      </c>
      <c r="AC246" s="335">
        <f t="shared" si="237"/>
        <v>81000</v>
      </c>
      <c r="AD246" s="335">
        <f t="shared" si="237"/>
        <v>0</v>
      </c>
      <c r="AE246" s="335">
        <f t="shared" si="237"/>
        <v>58000</v>
      </c>
      <c r="AF246" s="335">
        <f t="shared" si="237"/>
        <v>0</v>
      </c>
      <c r="AG246" s="335">
        <f t="shared" si="237"/>
        <v>0</v>
      </c>
      <c r="AH246" s="335">
        <f t="shared" si="237"/>
        <v>0</v>
      </c>
      <c r="AI246" s="335">
        <f t="shared" si="237"/>
        <v>0</v>
      </c>
      <c r="AJ246" s="335">
        <f t="shared" si="237"/>
        <v>0</v>
      </c>
      <c r="AK246" s="336">
        <f t="shared" si="237"/>
        <v>0</v>
      </c>
      <c r="AL246" s="415">
        <f>SUM(AB246:AK246)/'DATA - Awards Matrices'!$L$36</f>
        <v>101.57590887814011</v>
      </c>
      <c r="AM246" s="941"/>
      <c r="AN246" s="1020">
        <f t="shared" ref="AN246:AW246" si="238">SUM(AN243:AN245)</f>
        <v>73500</v>
      </c>
      <c r="AO246" s="1021">
        <f t="shared" si="238"/>
        <v>47000</v>
      </c>
      <c r="AP246" s="1021">
        <f t="shared" si="238"/>
        <v>0</v>
      </c>
      <c r="AQ246" s="1021">
        <f t="shared" si="238"/>
        <v>50000</v>
      </c>
      <c r="AR246" s="1021">
        <f t="shared" si="238"/>
        <v>0</v>
      </c>
      <c r="AS246" s="1021">
        <f t="shared" si="238"/>
        <v>0</v>
      </c>
      <c r="AT246" s="1021">
        <f t="shared" si="238"/>
        <v>0</v>
      </c>
      <c r="AU246" s="1021">
        <f t="shared" si="238"/>
        <v>0</v>
      </c>
      <c r="AV246" s="1021">
        <f t="shared" si="238"/>
        <v>0</v>
      </c>
      <c r="AW246" s="1022">
        <f t="shared" si="238"/>
        <v>0</v>
      </c>
      <c r="AX246" s="1063">
        <f>SUM(AN246:AW246)/'DATA - Awards Matrices'!$L$36</f>
        <v>79.809642689967234</v>
      </c>
      <c r="AZ246" s="1045">
        <f t="shared" ref="AZ246:BI246" si="239">SUM(AZ243:AZ245)</f>
        <v>30000</v>
      </c>
      <c r="BA246" s="1046">
        <f t="shared" si="239"/>
        <v>32000</v>
      </c>
      <c r="BB246" s="1046">
        <f t="shared" si="239"/>
        <v>0</v>
      </c>
      <c r="BC246" s="1046">
        <f t="shared" si="239"/>
        <v>51500</v>
      </c>
      <c r="BD246" s="1046">
        <f t="shared" si="239"/>
        <v>0</v>
      </c>
      <c r="BE246" s="1046">
        <f t="shared" si="239"/>
        <v>0</v>
      </c>
      <c r="BF246" s="1046">
        <f t="shared" si="239"/>
        <v>0</v>
      </c>
      <c r="BG246" s="1046">
        <f t="shared" si="239"/>
        <v>0</v>
      </c>
      <c r="BH246" s="1046">
        <f t="shared" si="239"/>
        <v>0</v>
      </c>
      <c r="BI246" s="1047">
        <f t="shared" si="239"/>
        <v>0</v>
      </c>
      <c r="BJ246" s="1058">
        <f>SUM(AZ246:BI246)/'DATA - Awards Matrices'!$L$36</f>
        <v>53.128413168981119</v>
      </c>
    </row>
  </sheetData>
  <mergeCells count="83">
    <mergeCell ref="AT4:AU4"/>
    <mergeCell ref="AV4:AW4"/>
    <mergeCell ref="AJ4:AK4"/>
    <mergeCell ref="AN4:AP4"/>
    <mergeCell ref="AQ4:AQ5"/>
    <mergeCell ref="AR4:AR5"/>
    <mergeCell ref="AS4:AS5"/>
    <mergeCell ref="AB4:AD4"/>
    <mergeCell ref="AE4:AE5"/>
    <mergeCell ref="AF4:AF5"/>
    <mergeCell ref="AG4:AG5"/>
    <mergeCell ref="AH4:AI4"/>
    <mergeCell ref="D6:M6"/>
    <mergeCell ref="P6:Y6"/>
    <mergeCell ref="AB6:AK6"/>
    <mergeCell ref="AN6:AW6"/>
    <mergeCell ref="D4:F4"/>
    <mergeCell ref="G4:G5"/>
    <mergeCell ref="H4:H5"/>
    <mergeCell ref="I4:I5"/>
    <mergeCell ref="J4:K4"/>
    <mergeCell ref="L4:M4"/>
    <mergeCell ref="P4:R4"/>
    <mergeCell ref="S4:S5"/>
    <mergeCell ref="T4:T5"/>
    <mergeCell ref="U4:U5"/>
    <mergeCell ref="V4:W4"/>
    <mergeCell ref="X4:Y4"/>
    <mergeCell ref="A8:A10"/>
    <mergeCell ref="A13:A15"/>
    <mergeCell ref="A18:A20"/>
    <mergeCell ref="A23:A25"/>
    <mergeCell ref="A28:A30"/>
    <mergeCell ref="A33:A35"/>
    <mergeCell ref="A38:A40"/>
    <mergeCell ref="A43:A45"/>
    <mergeCell ref="A48:A50"/>
    <mergeCell ref="A53:A55"/>
    <mergeCell ref="A58:A60"/>
    <mergeCell ref="A63:A65"/>
    <mergeCell ref="A68:A70"/>
    <mergeCell ref="A73:A75"/>
    <mergeCell ref="A78:A80"/>
    <mergeCell ref="A83:A85"/>
    <mergeCell ref="A88:A90"/>
    <mergeCell ref="A93:A95"/>
    <mergeCell ref="A98:A100"/>
    <mergeCell ref="A103:A105"/>
    <mergeCell ref="A108:A110"/>
    <mergeCell ref="A113:A115"/>
    <mergeCell ref="A118:A120"/>
    <mergeCell ref="A123:A125"/>
    <mergeCell ref="A128:A130"/>
    <mergeCell ref="A133:A135"/>
    <mergeCell ref="A138:A140"/>
    <mergeCell ref="A143:A145"/>
    <mergeCell ref="A148:A150"/>
    <mergeCell ref="A153:A155"/>
    <mergeCell ref="A158:A160"/>
    <mergeCell ref="A163:A165"/>
    <mergeCell ref="A168:A170"/>
    <mergeCell ref="A173:A175"/>
    <mergeCell ref="A178:A180"/>
    <mergeCell ref="A183:A185"/>
    <mergeCell ref="A188:A190"/>
    <mergeCell ref="A193:A195"/>
    <mergeCell ref="A198:A200"/>
    <mergeCell ref="A203:A205"/>
    <mergeCell ref="A233:A235"/>
    <mergeCell ref="A238:A240"/>
    <mergeCell ref="A243:A245"/>
    <mergeCell ref="A208:A210"/>
    <mergeCell ref="A213:A215"/>
    <mergeCell ref="A218:A220"/>
    <mergeCell ref="A223:A225"/>
    <mergeCell ref="A228:A230"/>
    <mergeCell ref="AZ4:BB4"/>
    <mergeCell ref="BC4:BC5"/>
    <mergeCell ref="BF4:BG4"/>
    <mergeCell ref="BH4:BI4"/>
    <mergeCell ref="AZ6:BI6"/>
    <mergeCell ref="BD4:BD5"/>
    <mergeCell ref="BE4:BE5"/>
  </mergeCells>
  <pageMargins left="0.25" right="0.25" top="0.75" bottom="0.75" header="0.3" footer="0.3"/>
  <pageSetup scale="23" fitToHeight="0" orientation="landscape" r:id="rId1"/>
  <headerFooter>
    <oddFooter>&amp;L&amp;F - &amp;A&amp;RPage &amp;P of &amp;N  &amp;D</oddFooter>
  </headerFooter>
  <rowBreaks count="3" manualBreakCount="3">
    <brk id="77" max="16383" man="1"/>
    <brk id="137" max="16383" man="1"/>
    <brk id="177" max="16383" man="1"/>
  </rowBreaks>
  <colBreaks count="1" manualBreakCount="1">
    <brk id="2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49520-2FCA-426B-AFDD-8BA89E9A5AC7}">
  <sheetPr>
    <tabColor rgb="FF00FF00"/>
    <pageSetUpPr fitToPage="1"/>
  </sheetPr>
  <dimension ref="A1:BN256"/>
  <sheetViews>
    <sheetView topLeftCell="A4" zoomScaleNormal="100" workbookViewId="0">
      <pane xSplit="3" ySplit="4" topLeftCell="AL22" activePane="bottomRight" state="frozen"/>
      <selection activeCell="A4" sqref="A4"/>
      <selection pane="topRight" activeCell="D4" sqref="D4"/>
      <selection pane="bottomLeft" activeCell="A8" sqref="A8"/>
      <selection pane="bottomRight" activeCell="AL101" sqref="AL101"/>
    </sheetView>
  </sheetViews>
  <sheetFormatPr baseColWidth="10" defaultColWidth="8.83203125" defaultRowHeight="15"/>
  <cols>
    <col min="1" max="1" width="11.6640625" style="5" customWidth="1"/>
    <col min="2" max="2" width="12.1640625" customWidth="1"/>
    <col min="3" max="3" width="8.83203125" style="10"/>
    <col min="4" max="14" width="11.6640625" customWidth="1"/>
    <col min="15" max="15" width="2.6640625" customWidth="1"/>
    <col min="16" max="26" width="11.6640625" customWidth="1"/>
    <col min="27" max="27" width="2.6640625" customWidth="1"/>
    <col min="28" max="38" width="11.6640625" customWidth="1"/>
    <col min="39" max="39" width="2.6640625" style="808" customWidth="1"/>
    <col min="40" max="50" width="11.6640625" style="808" customWidth="1"/>
    <col min="51" max="51" width="3.5" customWidth="1"/>
    <col min="52" max="62" width="11.6640625" style="1029" customWidth="1"/>
    <col min="64" max="66" width="10.83203125" bestFit="1" customWidth="1"/>
  </cols>
  <sheetData>
    <row r="1" spans="1:66" ht="16">
      <c r="A1" s="16" t="s">
        <v>528</v>
      </c>
      <c r="B1" s="9"/>
      <c r="C1" s="9"/>
      <c r="D1" s="9"/>
      <c r="E1" s="9"/>
      <c r="F1" s="3"/>
    </row>
    <row r="2" spans="1:66" ht="16">
      <c r="A2" s="16"/>
      <c r="B2" s="9"/>
      <c r="C2" s="9"/>
      <c r="D2" s="9"/>
      <c r="E2" s="9"/>
      <c r="F2" s="3"/>
    </row>
    <row r="3" spans="1:66" ht="17" thickBot="1">
      <c r="A3" s="16"/>
      <c r="B3" s="9"/>
      <c r="C3" s="9"/>
      <c r="D3" s="9"/>
      <c r="E3" s="9"/>
      <c r="F3" s="3"/>
    </row>
    <row r="4" spans="1:66" ht="17.25" customHeight="1">
      <c r="A4" s="16"/>
      <c r="B4" s="9"/>
      <c r="C4" s="9"/>
      <c r="D4" s="1533" t="s">
        <v>128</v>
      </c>
      <c r="E4" s="1534"/>
      <c r="F4" s="1534"/>
      <c r="G4" s="1520" t="s">
        <v>127</v>
      </c>
      <c r="H4" s="1520" t="s">
        <v>126</v>
      </c>
      <c r="I4" s="1520" t="s">
        <v>125</v>
      </c>
      <c r="J4" s="1534" t="s">
        <v>124</v>
      </c>
      <c r="K4" s="1534"/>
      <c r="L4" s="1534" t="s">
        <v>123</v>
      </c>
      <c r="M4" s="1535"/>
      <c r="P4" s="1533" t="s">
        <v>128</v>
      </c>
      <c r="Q4" s="1534"/>
      <c r="R4" s="1534"/>
      <c r="S4" s="1520" t="s">
        <v>127</v>
      </c>
      <c r="T4" s="1520" t="s">
        <v>126</v>
      </c>
      <c r="U4" s="1520" t="s">
        <v>125</v>
      </c>
      <c r="V4" s="1534" t="s">
        <v>124</v>
      </c>
      <c r="W4" s="1534"/>
      <c r="X4" s="1534" t="s">
        <v>123</v>
      </c>
      <c r="Y4" s="1535"/>
      <c r="AB4" s="1533" t="s">
        <v>128</v>
      </c>
      <c r="AC4" s="1534"/>
      <c r="AD4" s="1534"/>
      <c r="AE4" s="1520" t="s">
        <v>127</v>
      </c>
      <c r="AF4" s="1520" t="s">
        <v>126</v>
      </c>
      <c r="AG4" s="1520" t="s">
        <v>125</v>
      </c>
      <c r="AH4" s="1534" t="s">
        <v>124</v>
      </c>
      <c r="AI4" s="1534"/>
      <c r="AJ4" s="1534" t="s">
        <v>123</v>
      </c>
      <c r="AK4" s="1535"/>
      <c r="AN4" s="1533" t="s">
        <v>128</v>
      </c>
      <c r="AO4" s="1534"/>
      <c r="AP4" s="1534"/>
      <c r="AQ4" s="1520" t="s">
        <v>127</v>
      </c>
      <c r="AR4" s="1520" t="s">
        <v>126</v>
      </c>
      <c r="AS4" s="1520" t="s">
        <v>125</v>
      </c>
      <c r="AT4" s="1534" t="s">
        <v>124</v>
      </c>
      <c r="AU4" s="1534"/>
      <c r="AV4" s="1534" t="s">
        <v>123</v>
      </c>
      <c r="AW4" s="1535"/>
      <c r="AZ4" s="1522" t="s">
        <v>128</v>
      </c>
      <c r="BA4" s="1523"/>
      <c r="BB4" s="1523"/>
      <c r="BC4" s="1524" t="s">
        <v>127</v>
      </c>
      <c r="BD4" s="1524" t="s">
        <v>126</v>
      </c>
      <c r="BE4" s="1524" t="s">
        <v>125</v>
      </c>
      <c r="BF4" s="1523" t="s">
        <v>124</v>
      </c>
      <c r="BG4" s="1523"/>
      <c r="BH4" s="1523" t="s">
        <v>123</v>
      </c>
      <c r="BI4" s="1526"/>
    </row>
    <row r="5" spans="1:66" ht="19" thickBot="1">
      <c r="A5" s="1"/>
      <c r="B5" s="9"/>
      <c r="C5" s="9"/>
      <c r="D5" s="280" t="s">
        <v>122</v>
      </c>
      <c r="E5" s="281" t="s">
        <v>121</v>
      </c>
      <c r="F5" s="281" t="s">
        <v>120</v>
      </c>
      <c r="G5" s="1521"/>
      <c r="H5" s="1521"/>
      <c r="I5" s="1521"/>
      <c r="J5" s="281" t="s">
        <v>119</v>
      </c>
      <c r="K5" s="281" t="s">
        <v>118</v>
      </c>
      <c r="L5" s="281" t="s">
        <v>117</v>
      </c>
      <c r="M5" s="282" t="s">
        <v>116</v>
      </c>
      <c r="P5" s="280" t="s">
        <v>122</v>
      </c>
      <c r="Q5" s="281" t="s">
        <v>121</v>
      </c>
      <c r="R5" s="281" t="s">
        <v>120</v>
      </c>
      <c r="S5" s="1521"/>
      <c r="T5" s="1521"/>
      <c r="U5" s="1521"/>
      <c r="V5" s="281" t="s">
        <v>119</v>
      </c>
      <c r="W5" s="281" t="s">
        <v>118</v>
      </c>
      <c r="X5" s="281" t="s">
        <v>117</v>
      </c>
      <c r="Y5" s="282" t="s">
        <v>116</v>
      </c>
      <c r="AB5" s="280" t="s">
        <v>122</v>
      </c>
      <c r="AC5" s="281" t="s">
        <v>121</v>
      </c>
      <c r="AD5" s="281" t="s">
        <v>120</v>
      </c>
      <c r="AE5" s="1521"/>
      <c r="AF5" s="1521"/>
      <c r="AG5" s="1521"/>
      <c r="AH5" s="281" t="s">
        <v>119</v>
      </c>
      <c r="AI5" s="281" t="s">
        <v>118</v>
      </c>
      <c r="AJ5" s="281" t="s">
        <v>117</v>
      </c>
      <c r="AK5" s="282" t="s">
        <v>116</v>
      </c>
      <c r="AN5" s="280" t="s">
        <v>122</v>
      </c>
      <c r="AO5" s="281" t="s">
        <v>121</v>
      </c>
      <c r="AP5" s="281" t="s">
        <v>120</v>
      </c>
      <c r="AQ5" s="1521"/>
      <c r="AR5" s="1521"/>
      <c r="AS5" s="1521"/>
      <c r="AT5" s="281" t="s">
        <v>119</v>
      </c>
      <c r="AU5" s="281" t="s">
        <v>118</v>
      </c>
      <c r="AV5" s="281" t="s">
        <v>117</v>
      </c>
      <c r="AW5" s="282" t="s">
        <v>116</v>
      </c>
      <c r="AZ5" s="1030" t="s">
        <v>122</v>
      </c>
      <c r="BA5" s="1031" t="s">
        <v>121</v>
      </c>
      <c r="BB5" s="1031" t="s">
        <v>120</v>
      </c>
      <c r="BC5" s="1525"/>
      <c r="BD5" s="1525"/>
      <c r="BE5" s="1525"/>
      <c r="BF5" s="1031" t="s">
        <v>119</v>
      </c>
      <c r="BG5" s="1031" t="s">
        <v>118</v>
      </c>
      <c r="BH5" s="1031" t="s">
        <v>117</v>
      </c>
      <c r="BI5" s="1032" t="s">
        <v>116</v>
      </c>
    </row>
    <row r="6" spans="1:66" ht="16" thickBot="1">
      <c r="A6" s="337" t="s">
        <v>182</v>
      </c>
      <c r="B6" s="275"/>
      <c r="C6" s="338"/>
      <c r="D6" s="1530" t="s">
        <v>324</v>
      </c>
      <c r="E6" s="1531"/>
      <c r="F6" s="1531"/>
      <c r="G6" s="1531"/>
      <c r="H6" s="1531"/>
      <c r="I6" s="1531"/>
      <c r="J6" s="1531"/>
      <c r="K6" s="1531"/>
      <c r="L6" s="1531"/>
      <c r="M6" s="1532"/>
      <c r="N6" s="755"/>
      <c r="O6" s="755"/>
      <c r="P6" s="1530" t="s">
        <v>361</v>
      </c>
      <c r="Q6" s="1531"/>
      <c r="R6" s="1531"/>
      <c r="S6" s="1531"/>
      <c r="T6" s="1531"/>
      <c r="U6" s="1531"/>
      <c r="V6" s="1531"/>
      <c r="W6" s="1531"/>
      <c r="X6" s="1531"/>
      <c r="Y6" s="1532"/>
      <c r="Z6" s="755"/>
      <c r="AA6" s="755"/>
      <c r="AB6" s="1530" t="s">
        <v>401</v>
      </c>
      <c r="AC6" s="1531"/>
      <c r="AD6" s="1531"/>
      <c r="AE6" s="1531"/>
      <c r="AF6" s="1531"/>
      <c r="AG6" s="1531"/>
      <c r="AH6" s="1531"/>
      <c r="AI6" s="1531"/>
      <c r="AJ6" s="1531"/>
      <c r="AK6" s="1532"/>
      <c r="AL6" s="755"/>
      <c r="AM6" s="1028"/>
      <c r="AN6" s="1530" t="s">
        <v>431</v>
      </c>
      <c r="AO6" s="1531"/>
      <c r="AP6" s="1531"/>
      <c r="AQ6" s="1531"/>
      <c r="AR6" s="1531"/>
      <c r="AS6" s="1531"/>
      <c r="AT6" s="1531"/>
      <c r="AU6" s="1531"/>
      <c r="AV6" s="1531"/>
      <c r="AW6" s="1532"/>
      <c r="AX6" s="1028"/>
      <c r="AZ6" s="1527" t="s">
        <v>455</v>
      </c>
      <c r="BA6" s="1528"/>
      <c r="BB6" s="1528"/>
      <c r="BC6" s="1528"/>
      <c r="BD6" s="1528"/>
      <c r="BE6" s="1528"/>
      <c r="BF6" s="1528"/>
      <c r="BG6" s="1528"/>
      <c r="BH6" s="1528"/>
      <c r="BI6" s="1529"/>
      <c r="BJ6" s="1214"/>
    </row>
    <row r="7" spans="1:66" ht="17" thickBot="1">
      <c r="A7" s="417" t="s">
        <v>269</v>
      </c>
      <c r="B7" s="418" t="str">
        <f>'RAW DATA-Awards'!B6</f>
        <v>InstAbbr</v>
      </c>
      <c r="C7" s="419" t="str">
        <f>'RAW DATA-Awards'!C6</f>
        <v>Tier</v>
      </c>
      <c r="D7" s="7" t="str">
        <f>RIGHT('RAW DATA-New Workforce'!D6,4)</f>
        <v>1-01</v>
      </c>
      <c r="E7" s="2" t="str">
        <f>RIGHT('RAW DATA-New Workforce'!E6,4)</f>
        <v>1-02</v>
      </c>
      <c r="F7" s="2" t="str">
        <f>RIGHT('RAW DATA-New Workforce'!F6,4)</f>
        <v>1-04</v>
      </c>
      <c r="G7" s="2" t="str">
        <f>RIGHT('RAW DATA-New Workforce'!G6,4)</f>
        <v>2-03</v>
      </c>
      <c r="H7" s="2" t="str">
        <f>RIGHT('RAW DATA-New Workforce'!H6,4)</f>
        <v>3-05</v>
      </c>
      <c r="I7" s="2" t="str">
        <f>RIGHT('RAW DATA-New Workforce'!I6,4)</f>
        <v>4-07</v>
      </c>
      <c r="J7" s="2" t="str">
        <f>RIGHT('RAW DATA-New Workforce'!J6,4)</f>
        <v>5-17</v>
      </c>
      <c r="K7" s="2" t="str">
        <f>RIGHT('RAW DATA-New Workforce'!K6,4)</f>
        <v>5-18</v>
      </c>
      <c r="L7" s="2" t="str">
        <f>RIGHT('RAW DATA-New Workforce'!L6,4)</f>
        <v>6-06</v>
      </c>
      <c r="M7" s="8" t="str">
        <f>RIGHT('RAW DATA-New Workforce'!M6,4)</f>
        <v>6-08</v>
      </c>
      <c r="N7" s="2"/>
      <c r="O7" s="2"/>
      <c r="P7" s="7" t="str">
        <f>RIGHT('RAW DATA-New Workforce'!N6,4)</f>
        <v>1-01</v>
      </c>
      <c r="Q7" s="2" t="str">
        <f>RIGHT('RAW DATA-New Workforce'!O6,4)</f>
        <v>1-02</v>
      </c>
      <c r="R7" s="2" t="str">
        <f>RIGHT('RAW DATA-New Workforce'!P6,4)</f>
        <v>1-04</v>
      </c>
      <c r="S7" s="2" t="str">
        <f>RIGHT('RAW DATA-New Workforce'!Q6,4)</f>
        <v>2-03</v>
      </c>
      <c r="T7" s="2" t="str">
        <f>RIGHT('RAW DATA-New Workforce'!R6,4)</f>
        <v>3-05</v>
      </c>
      <c r="U7" s="2" t="str">
        <f>RIGHT('RAW DATA-New Workforce'!S6,4)</f>
        <v>4-07</v>
      </c>
      <c r="V7" s="2" t="str">
        <f>RIGHT('RAW DATA-New Workforce'!T6,4)</f>
        <v>5-17</v>
      </c>
      <c r="W7" s="2" t="str">
        <f>RIGHT('RAW DATA-New Workforce'!U6,4)</f>
        <v>5-18</v>
      </c>
      <c r="X7" s="2" t="str">
        <f>RIGHT('RAW DATA-New Workforce'!V6,4)</f>
        <v>6-06</v>
      </c>
      <c r="Y7" s="8" t="str">
        <f>RIGHT('RAW DATA-New Workforce'!W6,4)</f>
        <v>6-08</v>
      </c>
      <c r="Z7" s="2"/>
      <c r="AA7" s="2"/>
      <c r="AB7" s="7" t="str">
        <f>RIGHT('RAW DATA-New Workforce'!X6,4)</f>
        <v>1-01</v>
      </c>
      <c r="AC7" s="2" t="str">
        <f>RIGHT('RAW DATA-New Workforce'!Y6,4)</f>
        <v>1-02</v>
      </c>
      <c r="AD7" s="2" t="str">
        <f>RIGHT('RAW DATA-New Workforce'!Z6,4)</f>
        <v>1-04</v>
      </c>
      <c r="AE7" s="2" t="str">
        <f>RIGHT('RAW DATA-New Workforce'!AA6,4)</f>
        <v>2-03</v>
      </c>
      <c r="AF7" s="2" t="str">
        <f>RIGHT('RAW DATA-New Workforce'!AB6,4)</f>
        <v>3-05</v>
      </c>
      <c r="AG7" s="2" t="str">
        <f>RIGHT('RAW DATA-New Workforce'!AC6,4)</f>
        <v>4-07</v>
      </c>
      <c r="AH7" s="2" t="str">
        <f>RIGHT('RAW DATA-New Workforce'!AD6,4)</f>
        <v>5-17</v>
      </c>
      <c r="AI7" s="2" t="str">
        <f>RIGHT('RAW DATA-New Workforce'!AE6,4)</f>
        <v>5-18</v>
      </c>
      <c r="AJ7" s="2" t="str">
        <f>RIGHT('RAW DATA-New Workforce'!AF6,4)</f>
        <v>6-06</v>
      </c>
      <c r="AK7" s="8" t="str">
        <f>RIGHT('RAW DATA-New Workforce'!AG6,4)</f>
        <v>6-08</v>
      </c>
      <c r="AL7" s="2"/>
      <c r="AM7" s="1015"/>
      <c r="AN7" s="1014" t="str">
        <f>RIGHT('RAW DATA-New Workforce'!AH6,4)</f>
        <v>1-01</v>
      </c>
      <c r="AO7" s="1015" t="str">
        <f>RIGHT('RAW DATA-New Workforce'!AI6,4)</f>
        <v>1-02</v>
      </c>
      <c r="AP7" s="1015" t="str">
        <f>RIGHT('RAW DATA-New Workforce'!AJ6,4)</f>
        <v>1-04</v>
      </c>
      <c r="AQ7" s="1015" t="str">
        <f>RIGHT('RAW DATA-New Workforce'!AK6,4)</f>
        <v>2-03</v>
      </c>
      <c r="AR7" s="1015" t="str">
        <f>RIGHT('RAW DATA-New Workforce'!AL6,4)</f>
        <v>3-05</v>
      </c>
      <c r="AS7" s="1015" t="str">
        <f>RIGHT('RAW DATA-New Workforce'!AM6,4)</f>
        <v>4-07</v>
      </c>
      <c r="AT7" s="1015" t="str">
        <f>RIGHT('RAW DATA-New Workforce'!AN6,4)</f>
        <v>5-17</v>
      </c>
      <c r="AU7" s="1015" t="str">
        <f>RIGHT('RAW DATA-New Workforce'!AO6,4)</f>
        <v>5-18</v>
      </c>
      <c r="AV7" s="1015" t="str">
        <f>RIGHT('RAW DATA-New Workforce'!AP6,4)</f>
        <v>6-06</v>
      </c>
      <c r="AW7" s="1016" t="str">
        <f>RIGHT('RAW DATA-New Workforce'!AQ6,4)</f>
        <v>6-08</v>
      </c>
      <c r="AX7" s="1060"/>
      <c r="AZ7" s="1034" t="s">
        <v>115</v>
      </c>
      <c r="BA7" s="1035" t="s">
        <v>114</v>
      </c>
      <c r="BB7" s="1035" t="s">
        <v>113</v>
      </c>
      <c r="BC7" s="1035" t="s">
        <v>112</v>
      </c>
      <c r="BD7" s="1035" t="s">
        <v>111</v>
      </c>
      <c r="BE7" s="1035" t="s">
        <v>110</v>
      </c>
      <c r="BF7" s="1035" t="s">
        <v>109</v>
      </c>
      <c r="BG7" s="1035" t="s">
        <v>108</v>
      </c>
      <c r="BH7" s="1035" t="s">
        <v>107</v>
      </c>
      <c r="BI7" s="1036" t="s">
        <v>106</v>
      </c>
      <c r="BJ7" s="1055"/>
    </row>
    <row r="8" spans="1:66" ht="15" customHeight="1" thickBot="1">
      <c r="A8" s="1490" t="s">
        <v>270</v>
      </c>
      <c r="B8" s="421" t="str">
        <f>'RAW DATA-Awards'!B7</f>
        <v>NMT</v>
      </c>
      <c r="C8" s="424" t="str">
        <f>'RAW DATA-Awards'!C7</f>
        <v>1</v>
      </c>
      <c r="D8" s="407">
        <f>'RAW DATA-New Workforce'!D7</f>
        <v>0</v>
      </c>
      <c r="E8" s="408">
        <f>'RAW DATA-New Workforce'!E7</f>
        <v>0</v>
      </c>
      <c r="F8" s="408">
        <f>'RAW DATA-New Workforce'!F7</f>
        <v>0</v>
      </c>
      <c r="G8" s="408">
        <f>'RAW DATA-New Workforce'!G7</f>
        <v>0</v>
      </c>
      <c r="H8" s="408">
        <f>'RAW DATA-New Workforce'!H7</f>
        <v>0</v>
      </c>
      <c r="I8" s="408">
        <f>'RAW DATA-New Workforce'!I7</f>
        <v>0</v>
      </c>
      <c r="J8" s="408">
        <f>'RAW DATA-New Workforce'!J7</f>
        <v>0</v>
      </c>
      <c r="K8" s="408">
        <f>'RAW DATA-New Workforce'!K7</f>
        <v>0</v>
      </c>
      <c r="L8" s="408">
        <f>'RAW DATA-New Workforce'!L7</f>
        <v>0</v>
      </c>
      <c r="M8" s="409">
        <f>'RAW DATA-New Workforce'!M7</f>
        <v>0</v>
      </c>
      <c r="N8" s="408"/>
      <c r="O8" s="408"/>
      <c r="P8" s="407">
        <f>'RAW DATA-New Workforce'!N7</f>
        <v>0</v>
      </c>
      <c r="Q8" s="408">
        <f>'RAW DATA-New Workforce'!O7</f>
        <v>0</v>
      </c>
      <c r="R8" s="408">
        <f>'RAW DATA-New Workforce'!P7</f>
        <v>0</v>
      </c>
      <c r="S8" s="408">
        <f>'RAW DATA-New Workforce'!Q7</f>
        <v>0</v>
      </c>
      <c r="T8" s="408">
        <f>'RAW DATA-New Workforce'!R7</f>
        <v>0</v>
      </c>
      <c r="U8" s="408">
        <f>'RAW DATA-New Workforce'!S7</f>
        <v>0</v>
      </c>
      <c r="V8" s="408">
        <f>'RAW DATA-New Workforce'!T7</f>
        <v>0</v>
      </c>
      <c r="W8" s="408">
        <f>'RAW DATA-New Workforce'!U7</f>
        <v>0</v>
      </c>
      <c r="X8" s="408">
        <f>'RAW DATA-New Workforce'!V7</f>
        <v>0</v>
      </c>
      <c r="Y8" s="409">
        <f>'RAW DATA-New Workforce'!W7</f>
        <v>0</v>
      </c>
      <c r="Z8" s="408"/>
      <c r="AA8" s="408"/>
      <c r="AB8" s="407">
        <f>'RAW DATA-New Workforce'!X7</f>
        <v>0</v>
      </c>
      <c r="AC8" s="408">
        <f>'RAW DATA-New Workforce'!Y7</f>
        <v>0</v>
      </c>
      <c r="AD8" s="408">
        <f>'RAW DATA-New Workforce'!Z7</f>
        <v>0</v>
      </c>
      <c r="AE8" s="408">
        <f>'RAW DATA-New Workforce'!AA7</f>
        <v>0</v>
      </c>
      <c r="AF8" s="408">
        <f>'RAW DATA-New Workforce'!AB7</f>
        <v>0</v>
      </c>
      <c r="AG8" s="408">
        <f>'RAW DATA-New Workforce'!AC7</f>
        <v>0</v>
      </c>
      <c r="AH8" s="408">
        <f>'RAW DATA-New Workforce'!AD7</f>
        <v>0</v>
      </c>
      <c r="AI8" s="408">
        <f>'RAW DATA-New Workforce'!AE7</f>
        <v>0</v>
      </c>
      <c r="AJ8" s="408">
        <f>'RAW DATA-New Workforce'!AF7</f>
        <v>0</v>
      </c>
      <c r="AK8" s="409">
        <f>'RAW DATA-New Workforce'!AG7</f>
        <v>0</v>
      </c>
      <c r="AL8" s="408"/>
      <c r="AM8" s="944"/>
      <c r="AN8" s="943">
        <f>'RAW DATA-New Workforce'!AH7</f>
        <v>0</v>
      </c>
      <c r="AO8" s="944">
        <f>'RAW DATA-New Workforce'!AI7</f>
        <v>0</v>
      </c>
      <c r="AP8" s="944">
        <f>'RAW DATA-New Workforce'!AJ7</f>
        <v>0</v>
      </c>
      <c r="AQ8" s="944">
        <f>'RAW DATA-New Workforce'!AK7</f>
        <v>0</v>
      </c>
      <c r="AR8" s="944">
        <f>'RAW DATA-New Workforce'!AL7</f>
        <v>0</v>
      </c>
      <c r="AS8" s="944">
        <f>'RAW DATA-New Workforce'!AM7</f>
        <v>0</v>
      </c>
      <c r="AT8" s="944">
        <f>'RAW DATA-New Workforce'!AN7</f>
        <v>0</v>
      </c>
      <c r="AU8" s="944">
        <f>'RAW DATA-New Workforce'!AO7</f>
        <v>0</v>
      </c>
      <c r="AV8" s="944">
        <f>'RAW DATA-New Workforce'!AP7</f>
        <v>0</v>
      </c>
      <c r="AW8" s="945">
        <f>'RAW DATA-New Workforce'!AQ7</f>
        <v>0</v>
      </c>
      <c r="AX8" s="1061"/>
      <c r="AZ8" s="943">
        <f>'RAW DATA-New Workforce'!AR7</f>
        <v>0</v>
      </c>
      <c r="BA8" s="943">
        <f>'RAW DATA-New Workforce'!AS7</f>
        <v>0</v>
      </c>
      <c r="BB8" s="943">
        <f>'RAW DATA-New Workforce'!AT7</f>
        <v>0</v>
      </c>
      <c r="BC8" s="943">
        <f>'RAW DATA-New Workforce'!AU7</f>
        <v>0</v>
      </c>
      <c r="BD8" s="943">
        <f>'RAW DATA-New Workforce'!AV7</f>
        <v>0</v>
      </c>
      <c r="BE8" s="943">
        <f>'RAW DATA-New Workforce'!AW7</f>
        <v>0</v>
      </c>
      <c r="BF8" s="943">
        <f>'RAW DATA-New Workforce'!AX7</f>
        <v>0</v>
      </c>
      <c r="BG8" s="943">
        <f>'RAW DATA-New Workforce'!AY7</f>
        <v>0</v>
      </c>
      <c r="BH8" s="943">
        <f>'RAW DATA-New Workforce'!AZ7</f>
        <v>0</v>
      </c>
      <c r="BI8" s="943">
        <f>'RAW DATA-New Workforce'!BA7</f>
        <v>0</v>
      </c>
      <c r="BJ8" s="1056"/>
    </row>
    <row r="9" spans="1:66" ht="16" thickBot="1">
      <c r="A9" s="1491"/>
      <c r="B9" s="422" t="str">
        <f>'RAW DATA-Awards'!B8</f>
        <v>NMT</v>
      </c>
      <c r="C9" s="425" t="str">
        <f>'RAW DATA-Awards'!C8</f>
        <v>2</v>
      </c>
      <c r="D9" s="330">
        <f>'RAW DATA-New Workforce'!D8</f>
        <v>0</v>
      </c>
      <c r="E9" s="12">
        <f>'RAW DATA-New Workforce'!E8</f>
        <v>0</v>
      </c>
      <c r="F9" s="12">
        <f>'RAW DATA-New Workforce'!F8</f>
        <v>0</v>
      </c>
      <c r="G9" s="12">
        <f>'RAW DATA-New Workforce'!G8</f>
        <v>0</v>
      </c>
      <c r="H9" s="12">
        <f>'RAW DATA-New Workforce'!H8</f>
        <v>0</v>
      </c>
      <c r="I9" s="12">
        <f>'RAW DATA-New Workforce'!I8</f>
        <v>0</v>
      </c>
      <c r="J9" s="12">
        <f>'RAW DATA-New Workforce'!J8</f>
        <v>0</v>
      </c>
      <c r="K9" s="12">
        <f>'RAW DATA-New Workforce'!K8</f>
        <v>0</v>
      </c>
      <c r="L9" s="12">
        <f>'RAW DATA-New Workforce'!L8</f>
        <v>0</v>
      </c>
      <c r="M9" s="331">
        <f>'RAW DATA-New Workforce'!M8</f>
        <v>0</v>
      </c>
      <c r="N9" s="12"/>
      <c r="O9" s="12"/>
      <c r="P9" s="330">
        <f>'RAW DATA-New Workforce'!N8</f>
        <v>0</v>
      </c>
      <c r="Q9" s="12">
        <f>'RAW DATA-New Workforce'!O8</f>
        <v>0</v>
      </c>
      <c r="R9" s="12">
        <f>'RAW DATA-New Workforce'!P8</f>
        <v>0</v>
      </c>
      <c r="S9" s="12">
        <f>'RAW DATA-New Workforce'!Q8</f>
        <v>0</v>
      </c>
      <c r="T9" s="12">
        <f>'RAW DATA-New Workforce'!R8</f>
        <v>0</v>
      </c>
      <c r="U9" s="12">
        <f>'RAW DATA-New Workforce'!S8</f>
        <v>0</v>
      </c>
      <c r="V9" s="12">
        <f>'RAW DATA-New Workforce'!T8</f>
        <v>0</v>
      </c>
      <c r="W9" s="12">
        <f>'RAW DATA-New Workforce'!U8</f>
        <v>0</v>
      </c>
      <c r="X9" s="12">
        <f>'RAW DATA-New Workforce'!V8</f>
        <v>0</v>
      </c>
      <c r="Y9" s="331">
        <f>'RAW DATA-New Workforce'!W8</f>
        <v>0</v>
      </c>
      <c r="Z9" s="12"/>
      <c r="AA9" s="12"/>
      <c r="AB9" s="330">
        <f>'RAW DATA-New Workforce'!X8</f>
        <v>0</v>
      </c>
      <c r="AC9" s="12">
        <f>'RAW DATA-New Workforce'!Y8</f>
        <v>0</v>
      </c>
      <c r="AD9" s="12">
        <f>'RAW DATA-New Workforce'!Z8</f>
        <v>0</v>
      </c>
      <c r="AE9" s="12">
        <f>'RAW DATA-New Workforce'!AA8</f>
        <v>0</v>
      </c>
      <c r="AF9" s="12">
        <f>'RAW DATA-New Workforce'!AB8</f>
        <v>0</v>
      </c>
      <c r="AG9" s="12">
        <f>'RAW DATA-New Workforce'!AC8</f>
        <v>0</v>
      </c>
      <c r="AH9" s="12">
        <f>'RAW DATA-New Workforce'!AD8</f>
        <v>0</v>
      </c>
      <c r="AI9" s="12">
        <f>'RAW DATA-New Workforce'!AE8</f>
        <v>0</v>
      </c>
      <c r="AJ9" s="12">
        <f>'RAW DATA-New Workforce'!AF8</f>
        <v>0</v>
      </c>
      <c r="AK9" s="331">
        <f>'RAW DATA-New Workforce'!AG8</f>
        <v>0</v>
      </c>
      <c r="AL9" s="12"/>
      <c r="AM9" s="938"/>
      <c r="AN9" s="937">
        <f>'RAW DATA-New Workforce'!AH8</f>
        <v>0</v>
      </c>
      <c r="AO9" s="938">
        <f>'RAW DATA-New Workforce'!AI8</f>
        <v>0</v>
      </c>
      <c r="AP9" s="938">
        <f>'RAW DATA-New Workforce'!AJ8</f>
        <v>0</v>
      </c>
      <c r="AQ9" s="938">
        <f>'RAW DATA-New Workforce'!AK8</f>
        <v>0</v>
      </c>
      <c r="AR9" s="938">
        <f>'RAW DATA-New Workforce'!AL8</f>
        <v>0</v>
      </c>
      <c r="AS9" s="938">
        <f>'RAW DATA-New Workforce'!AM8</f>
        <v>0</v>
      </c>
      <c r="AT9" s="938">
        <f>'RAW DATA-New Workforce'!AN8</f>
        <v>0</v>
      </c>
      <c r="AU9" s="938">
        <f>'RAW DATA-New Workforce'!AO8</f>
        <v>0</v>
      </c>
      <c r="AV9" s="938">
        <f>'RAW DATA-New Workforce'!AP8</f>
        <v>0</v>
      </c>
      <c r="AW9" s="939">
        <f>'RAW DATA-New Workforce'!AQ8</f>
        <v>0</v>
      </c>
      <c r="AX9" s="1062"/>
      <c r="AZ9" s="943">
        <f>'RAW DATA-New Workforce'!AR8</f>
        <v>0</v>
      </c>
      <c r="BA9" s="943">
        <f>'RAW DATA-New Workforce'!AS8</f>
        <v>0</v>
      </c>
      <c r="BB9" s="943">
        <f>'RAW DATA-New Workforce'!AT8</f>
        <v>0</v>
      </c>
      <c r="BC9" s="943">
        <f>'RAW DATA-New Workforce'!AU8</f>
        <v>0</v>
      </c>
      <c r="BD9" s="943">
        <f>'RAW DATA-New Workforce'!AV8</f>
        <v>0</v>
      </c>
      <c r="BE9" s="943">
        <f>'RAW DATA-New Workforce'!AW8</f>
        <v>0</v>
      </c>
      <c r="BF9" s="943">
        <f>'RAW DATA-New Workforce'!AX8</f>
        <v>0</v>
      </c>
      <c r="BG9" s="943">
        <f>'RAW DATA-New Workforce'!AY8</f>
        <v>0</v>
      </c>
      <c r="BH9" s="943">
        <f>'RAW DATA-New Workforce'!AZ8</f>
        <v>0</v>
      </c>
      <c r="BI9" s="943">
        <f>'RAW DATA-New Workforce'!BA8</f>
        <v>0</v>
      </c>
      <c r="BJ9" s="1057"/>
    </row>
    <row r="10" spans="1:66" ht="16" thickBot="1">
      <c r="A10" s="1491"/>
      <c r="B10" s="422" t="str">
        <f>'RAW DATA-Awards'!B9</f>
        <v>NMT</v>
      </c>
      <c r="C10" s="425" t="str">
        <f>'RAW DATA-Awards'!C9</f>
        <v>3</v>
      </c>
      <c r="D10" s="330">
        <f>'RAW DATA-New Workforce'!D9</f>
        <v>0</v>
      </c>
      <c r="E10" s="12">
        <f>'RAW DATA-New Workforce'!E9</f>
        <v>0</v>
      </c>
      <c r="F10" s="12">
        <f>'RAW DATA-New Workforce'!F9</f>
        <v>0</v>
      </c>
      <c r="G10" s="12">
        <f>'RAW DATA-New Workforce'!G9</f>
        <v>0</v>
      </c>
      <c r="H10" s="12">
        <f>'RAW DATA-New Workforce'!H9</f>
        <v>0</v>
      </c>
      <c r="I10" s="12">
        <f>'RAW DATA-New Workforce'!I9</f>
        <v>0</v>
      </c>
      <c r="J10" s="12">
        <f>'RAW DATA-New Workforce'!J9</f>
        <v>0</v>
      </c>
      <c r="K10" s="12">
        <f>'RAW DATA-New Workforce'!K9</f>
        <v>0</v>
      </c>
      <c r="L10" s="12">
        <f>'RAW DATA-New Workforce'!L9</f>
        <v>0</v>
      </c>
      <c r="M10" s="331">
        <f>'RAW DATA-New Workforce'!M9</f>
        <v>0</v>
      </c>
      <c r="N10" s="12"/>
      <c r="O10" s="12"/>
      <c r="P10" s="330">
        <f>'RAW DATA-New Workforce'!N9</f>
        <v>0</v>
      </c>
      <c r="Q10" s="12">
        <f>'RAW DATA-New Workforce'!O9</f>
        <v>0</v>
      </c>
      <c r="R10" s="12">
        <f>'RAW DATA-New Workforce'!P9</f>
        <v>0</v>
      </c>
      <c r="S10" s="12">
        <f>'RAW DATA-New Workforce'!Q9</f>
        <v>0</v>
      </c>
      <c r="T10" s="12">
        <f>'RAW DATA-New Workforce'!R9</f>
        <v>0</v>
      </c>
      <c r="U10" s="12">
        <f>'RAW DATA-New Workforce'!S9</f>
        <v>0</v>
      </c>
      <c r="V10" s="12">
        <f>'RAW DATA-New Workforce'!T9</f>
        <v>0</v>
      </c>
      <c r="W10" s="12">
        <f>'RAW DATA-New Workforce'!U9</f>
        <v>0</v>
      </c>
      <c r="X10" s="12">
        <f>'RAW DATA-New Workforce'!V9</f>
        <v>0</v>
      </c>
      <c r="Y10" s="331">
        <f>'RAW DATA-New Workforce'!W9</f>
        <v>0</v>
      </c>
      <c r="Z10" s="12"/>
      <c r="AA10" s="12"/>
      <c r="AB10" s="330">
        <f>'RAW DATA-New Workforce'!X9</f>
        <v>0</v>
      </c>
      <c r="AC10" s="12">
        <f>'RAW DATA-New Workforce'!Y9</f>
        <v>0</v>
      </c>
      <c r="AD10" s="12">
        <f>'RAW DATA-New Workforce'!Z9</f>
        <v>0</v>
      </c>
      <c r="AE10" s="12">
        <f>'RAW DATA-New Workforce'!AA9</f>
        <v>0</v>
      </c>
      <c r="AF10" s="12">
        <f>'RAW DATA-New Workforce'!AB9</f>
        <v>0</v>
      </c>
      <c r="AG10" s="12">
        <f>'RAW DATA-New Workforce'!AC9</f>
        <v>15</v>
      </c>
      <c r="AH10" s="12">
        <f>'RAW DATA-New Workforce'!AD9</f>
        <v>0</v>
      </c>
      <c r="AI10" s="12">
        <f>'RAW DATA-New Workforce'!AE9</f>
        <v>0</v>
      </c>
      <c r="AJ10" s="12">
        <f>'RAW DATA-New Workforce'!AF9</f>
        <v>0</v>
      </c>
      <c r="AK10" s="331">
        <f>'RAW DATA-New Workforce'!AG9</f>
        <v>0</v>
      </c>
      <c r="AL10" s="12"/>
      <c r="AM10" s="938"/>
      <c r="AN10" s="937">
        <f>'RAW DATA-New Workforce'!AH9</f>
        <v>0</v>
      </c>
      <c r="AO10" s="938">
        <f>'RAW DATA-New Workforce'!AI9</f>
        <v>0</v>
      </c>
      <c r="AP10" s="938">
        <f>'RAW DATA-New Workforce'!AJ9</f>
        <v>0</v>
      </c>
      <c r="AQ10" s="938">
        <f>'RAW DATA-New Workforce'!AK9</f>
        <v>0</v>
      </c>
      <c r="AR10" s="938">
        <f>'RAW DATA-New Workforce'!AL9</f>
        <v>0</v>
      </c>
      <c r="AS10" s="938">
        <f>'RAW DATA-New Workforce'!AM9</f>
        <v>11</v>
      </c>
      <c r="AT10" s="938">
        <f>'RAW DATA-New Workforce'!AN9</f>
        <v>0</v>
      </c>
      <c r="AU10" s="938">
        <f>'RAW DATA-New Workforce'!AO9</f>
        <v>0</v>
      </c>
      <c r="AV10" s="938">
        <f>'RAW DATA-New Workforce'!AP9</f>
        <v>0</v>
      </c>
      <c r="AW10" s="939">
        <f>'RAW DATA-New Workforce'!AQ9</f>
        <v>0</v>
      </c>
      <c r="AX10" s="1062"/>
      <c r="AZ10" s="943">
        <f>'RAW DATA-New Workforce'!AR9</f>
        <v>0</v>
      </c>
      <c r="BA10" s="943">
        <f>'RAW DATA-New Workforce'!AS9</f>
        <v>0</v>
      </c>
      <c r="BB10" s="943">
        <f>'RAW DATA-New Workforce'!AT9</f>
        <v>0</v>
      </c>
      <c r="BC10" s="943">
        <f>'RAW DATA-New Workforce'!AU9</f>
        <v>0</v>
      </c>
      <c r="BD10" s="943">
        <f>'RAW DATA-New Workforce'!AV9</f>
        <v>0</v>
      </c>
      <c r="BE10" s="943">
        <f>'RAW DATA-New Workforce'!AW9</f>
        <v>11</v>
      </c>
      <c r="BF10" s="943">
        <f>'RAW DATA-New Workforce'!AX9</f>
        <v>0</v>
      </c>
      <c r="BG10" s="943">
        <f>'RAW DATA-New Workforce'!AY9</f>
        <v>0</v>
      </c>
      <c r="BH10" s="943">
        <f>'RAW DATA-New Workforce'!AZ9</f>
        <v>0</v>
      </c>
      <c r="BI10" s="943">
        <f>'RAW DATA-New Workforce'!BA9</f>
        <v>0</v>
      </c>
      <c r="BJ10" s="1057"/>
    </row>
    <row r="11" spans="1:66">
      <c r="A11" s="456"/>
      <c r="B11" s="274"/>
      <c r="C11" s="424"/>
      <c r="D11" s="11">
        <f t="shared" ref="D11:M11" si="0">SUM(D8:D10)</f>
        <v>0</v>
      </c>
      <c r="E11" s="11">
        <f t="shared" si="0"/>
        <v>0</v>
      </c>
      <c r="F11" s="11">
        <f t="shared" si="0"/>
        <v>0</v>
      </c>
      <c r="G11" s="11">
        <f t="shared" si="0"/>
        <v>0</v>
      </c>
      <c r="H11" s="11">
        <f t="shared" si="0"/>
        <v>0</v>
      </c>
      <c r="I11" s="11">
        <f t="shared" si="0"/>
        <v>0</v>
      </c>
      <c r="J11" s="11">
        <f t="shared" si="0"/>
        <v>0</v>
      </c>
      <c r="K11" s="11">
        <f t="shared" si="0"/>
        <v>0</v>
      </c>
      <c r="L11" s="11">
        <f t="shared" si="0"/>
        <v>0</v>
      </c>
      <c r="M11" s="333">
        <f t="shared" si="0"/>
        <v>0</v>
      </c>
      <c r="N11" s="12"/>
      <c r="O11" s="12"/>
      <c r="P11" s="332">
        <f t="shared" ref="P11:Y11" si="1">SUM(P8:P10)</f>
        <v>0</v>
      </c>
      <c r="Q11" s="11">
        <f t="shared" si="1"/>
        <v>0</v>
      </c>
      <c r="R11" s="11">
        <f t="shared" si="1"/>
        <v>0</v>
      </c>
      <c r="S11" s="11">
        <f t="shared" si="1"/>
        <v>0</v>
      </c>
      <c r="T11" s="11">
        <f t="shared" si="1"/>
        <v>0</v>
      </c>
      <c r="U11" s="11">
        <f t="shared" si="1"/>
        <v>0</v>
      </c>
      <c r="V11" s="11">
        <f t="shared" si="1"/>
        <v>0</v>
      </c>
      <c r="W11" s="11">
        <f t="shared" si="1"/>
        <v>0</v>
      </c>
      <c r="X11" s="11">
        <f t="shared" si="1"/>
        <v>0</v>
      </c>
      <c r="Y11" s="333">
        <f t="shared" si="1"/>
        <v>0</v>
      </c>
      <c r="Z11" s="12"/>
      <c r="AA11" s="12"/>
      <c r="AB11" s="332">
        <f t="shared" ref="AB11:AK11" si="2">SUM(AB8:AB10)</f>
        <v>0</v>
      </c>
      <c r="AC11" s="11">
        <f t="shared" si="2"/>
        <v>0</v>
      </c>
      <c r="AD11" s="11">
        <f t="shared" si="2"/>
        <v>0</v>
      </c>
      <c r="AE11" s="11">
        <f t="shared" si="2"/>
        <v>0</v>
      </c>
      <c r="AF11" s="11">
        <f t="shared" si="2"/>
        <v>0</v>
      </c>
      <c r="AG11" s="11">
        <f t="shared" si="2"/>
        <v>15</v>
      </c>
      <c r="AH11" s="11">
        <f t="shared" si="2"/>
        <v>0</v>
      </c>
      <c r="AI11" s="11">
        <f t="shared" si="2"/>
        <v>0</v>
      </c>
      <c r="AJ11" s="11">
        <f t="shared" si="2"/>
        <v>0</v>
      </c>
      <c r="AK11" s="333">
        <f t="shared" si="2"/>
        <v>0</v>
      </c>
      <c r="AL11" s="12"/>
      <c r="AM11" s="938"/>
      <c r="AN11" s="1017">
        <f t="shared" ref="AN11:AW11" si="3">SUM(AN8:AN10)</f>
        <v>0</v>
      </c>
      <c r="AO11" s="1018">
        <f t="shared" si="3"/>
        <v>0</v>
      </c>
      <c r="AP11" s="1018">
        <f t="shared" si="3"/>
        <v>0</v>
      </c>
      <c r="AQ11" s="1018">
        <f t="shared" si="3"/>
        <v>0</v>
      </c>
      <c r="AR11" s="1018">
        <f t="shared" si="3"/>
        <v>0</v>
      </c>
      <c r="AS11" s="1018">
        <f t="shared" si="3"/>
        <v>11</v>
      </c>
      <c r="AT11" s="1018">
        <f t="shared" si="3"/>
        <v>0</v>
      </c>
      <c r="AU11" s="1018">
        <f t="shared" si="3"/>
        <v>0</v>
      </c>
      <c r="AV11" s="1018">
        <f t="shared" si="3"/>
        <v>0</v>
      </c>
      <c r="AW11" s="1019">
        <f t="shared" si="3"/>
        <v>0</v>
      </c>
      <c r="AX11" s="1062"/>
      <c r="AZ11" s="1017">
        <f t="shared" ref="AZ11:BI11" si="4">SUM(AZ8:AZ10)</f>
        <v>0</v>
      </c>
      <c r="BA11" s="1018">
        <f t="shared" si="4"/>
        <v>0</v>
      </c>
      <c r="BB11" s="1018">
        <f t="shared" si="4"/>
        <v>0</v>
      </c>
      <c r="BC11" s="1018">
        <f t="shared" si="4"/>
        <v>0</v>
      </c>
      <c r="BD11" s="1018">
        <f t="shared" si="4"/>
        <v>0</v>
      </c>
      <c r="BE11" s="1018">
        <f t="shared" si="4"/>
        <v>11</v>
      </c>
      <c r="BF11" s="1018">
        <f t="shared" si="4"/>
        <v>0</v>
      </c>
      <c r="BG11" s="1018">
        <f t="shared" si="4"/>
        <v>0</v>
      </c>
      <c r="BH11" s="1018">
        <f t="shared" si="4"/>
        <v>0</v>
      </c>
      <c r="BI11" s="1019">
        <f t="shared" si="4"/>
        <v>0</v>
      </c>
      <c r="BJ11" s="1057"/>
    </row>
    <row r="12" spans="1:66" ht="10.5" customHeight="1" thickBot="1">
      <c r="A12" s="457"/>
      <c r="B12" s="413"/>
      <c r="C12" s="426"/>
      <c r="D12" s="12"/>
      <c r="E12" s="12"/>
      <c r="F12" s="12"/>
      <c r="G12" s="12"/>
      <c r="H12" s="12"/>
      <c r="I12" s="12"/>
      <c r="J12" s="12"/>
      <c r="K12" s="12"/>
      <c r="L12" s="12"/>
      <c r="M12" s="331"/>
      <c r="N12" s="12"/>
      <c r="O12" s="12"/>
      <c r="P12" s="330"/>
      <c r="Q12" s="12"/>
      <c r="R12" s="12"/>
      <c r="S12" s="12"/>
      <c r="T12" s="12"/>
      <c r="U12" s="12"/>
      <c r="V12" s="12"/>
      <c r="W12" s="12"/>
      <c r="X12" s="12"/>
      <c r="Y12" s="331"/>
      <c r="Z12" s="12"/>
      <c r="AA12" s="12"/>
      <c r="AB12" s="330"/>
      <c r="AC12" s="12"/>
      <c r="AD12" s="12"/>
      <c r="AE12" s="12"/>
      <c r="AF12" s="12"/>
      <c r="AG12" s="12"/>
      <c r="AH12" s="12"/>
      <c r="AI12" s="12"/>
      <c r="AJ12" s="12"/>
      <c r="AK12" s="331"/>
      <c r="AL12" s="12"/>
      <c r="AM12" s="938"/>
      <c r="AN12" s="937"/>
      <c r="AO12" s="938"/>
      <c r="AP12" s="938"/>
      <c r="AQ12" s="938"/>
      <c r="AR12" s="938"/>
      <c r="AS12" s="938"/>
      <c r="AT12" s="938"/>
      <c r="AU12" s="938"/>
      <c r="AV12" s="938"/>
      <c r="AW12" s="939"/>
      <c r="AX12" s="1062"/>
      <c r="AZ12" s="937"/>
      <c r="BA12" s="938"/>
      <c r="BB12" s="938"/>
      <c r="BC12" s="938"/>
      <c r="BD12" s="938"/>
      <c r="BE12" s="938"/>
      <c r="BF12" s="938"/>
      <c r="BG12" s="938"/>
      <c r="BH12" s="938"/>
      <c r="BI12" s="939"/>
      <c r="BJ12" s="1057"/>
    </row>
    <row r="13" spans="1:66" ht="15" customHeight="1">
      <c r="A13" s="1491" t="s">
        <v>271</v>
      </c>
      <c r="B13" s="422" t="s">
        <v>35</v>
      </c>
      <c r="C13" s="425" t="s">
        <v>92</v>
      </c>
      <c r="D13" s="330">
        <f>D8*'DATA - Awards Matrices'!$B$62</f>
        <v>0</v>
      </c>
      <c r="E13" s="12">
        <f>E8*'DATA - Awards Matrices'!$C$62</f>
        <v>0</v>
      </c>
      <c r="F13" s="12">
        <f>F8*'DATA - Awards Matrices'!$D$62</f>
        <v>0</v>
      </c>
      <c r="G13" s="12">
        <f>G8*'DATA - Awards Matrices'!$E$62</f>
        <v>0</v>
      </c>
      <c r="H13" s="12">
        <f>H8*'DATA - Awards Matrices'!$F$62</f>
        <v>0</v>
      </c>
      <c r="I13" s="12">
        <f>I8*'DATA - Awards Matrices'!$G$62</f>
        <v>0</v>
      </c>
      <c r="J13" s="12">
        <f>J8*'DATA - Awards Matrices'!$H$62</f>
        <v>0</v>
      </c>
      <c r="K13" s="12">
        <f>K8*'DATA - Awards Matrices'!$I$62</f>
        <v>0</v>
      </c>
      <c r="L13" s="12">
        <f>L8*'DATA - Awards Matrices'!$J$62</f>
        <v>0</v>
      </c>
      <c r="M13" s="331">
        <f>M8*'DATA - Awards Matrices'!$K$62</f>
        <v>0</v>
      </c>
      <c r="N13" s="12"/>
      <c r="O13" s="12"/>
      <c r="P13" s="330">
        <f>P8*'DATA - Awards Matrices'!$B$62</f>
        <v>0</v>
      </c>
      <c r="Q13" s="12">
        <f>Q8*'DATA - Awards Matrices'!$C$62</f>
        <v>0</v>
      </c>
      <c r="R13" s="12">
        <f>R8*'DATA - Awards Matrices'!$D$62</f>
        <v>0</v>
      </c>
      <c r="S13" s="12">
        <f>S8*'DATA - Awards Matrices'!$E$62</f>
        <v>0</v>
      </c>
      <c r="T13" s="12">
        <f>T8*'DATA - Awards Matrices'!$F$62</f>
        <v>0</v>
      </c>
      <c r="U13" s="12">
        <f>U8*'DATA - Awards Matrices'!$G$62</f>
        <v>0</v>
      </c>
      <c r="V13" s="12">
        <f>V8*'DATA - Awards Matrices'!$H$62</f>
        <v>0</v>
      </c>
      <c r="W13" s="12">
        <f>W8*'DATA - Awards Matrices'!$I$62</f>
        <v>0</v>
      </c>
      <c r="X13" s="12">
        <f>X8*'DATA - Awards Matrices'!$J$62</f>
        <v>0</v>
      </c>
      <c r="Y13" s="331">
        <f>Y8*'DATA - Awards Matrices'!$K$62</f>
        <v>0</v>
      </c>
      <c r="Z13" s="12"/>
      <c r="AA13" s="12"/>
      <c r="AB13" s="330">
        <f>AB8*'DATA - Awards Matrices'!$B$62</f>
        <v>0</v>
      </c>
      <c r="AC13" s="12">
        <f>AC8*'DATA - Awards Matrices'!$C$62</f>
        <v>0</v>
      </c>
      <c r="AD13" s="12">
        <f>AD8*'DATA - Awards Matrices'!$D$62</f>
        <v>0</v>
      </c>
      <c r="AE13" s="12">
        <f>AE8*'DATA - Awards Matrices'!$E$62</f>
        <v>0</v>
      </c>
      <c r="AF13" s="12">
        <f>AF8*'DATA - Awards Matrices'!$F$62</f>
        <v>0</v>
      </c>
      <c r="AG13" s="12">
        <f>AG8*'DATA - Awards Matrices'!$G$62</f>
        <v>0</v>
      </c>
      <c r="AH13" s="12">
        <f>AH8*'DATA - Awards Matrices'!$H$62</f>
        <v>0</v>
      </c>
      <c r="AI13" s="12">
        <f>AI8*'DATA - Awards Matrices'!$I$62</f>
        <v>0</v>
      </c>
      <c r="AJ13" s="12">
        <f>AJ8*'DATA - Awards Matrices'!$J$62</f>
        <v>0</v>
      </c>
      <c r="AK13" s="331">
        <f>AK8*'DATA - Awards Matrices'!$K$62</f>
        <v>0</v>
      </c>
      <c r="AL13" s="12"/>
      <c r="AM13" s="938"/>
      <c r="AN13" s="937">
        <f>AN8*'DATA - Awards Matrices'!$B$62</f>
        <v>0</v>
      </c>
      <c r="AO13" s="938">
        <f>AO8*'DATA - Awards Matrices'!$C$62</f>
        <v>0</v>
      </c>
      <c r="AP13" s="938">
        <f>AP8*'DATA - Awards Matrices'!$D$62</f>
        <v>0</v>
      </c>
      <c r="AQ13" s="938">
        <f>AQ8*'DATA - Awards Matrices'!$E$62</f>
        <v>0</v>
      </c>
      <c r="AR13" s="938">
        <f>AR8*'DATA - Awards Matrices'!$F$62</f>
        <v>0</v>
      </c>
      <c r="AS13" s="938">
        <f>AS8*'DATA - Awards Matrices'!$G$62</f>
        <v>0</v>
      </c>
      <c r="AT13" s="938">
        <f>AT8*'DATA - Awards Matrices'!$H$62</f>
        <v>0</v>
      </c>
      <c r="AU13" s="938">
        <f>AU8*'DATA - Awards Matrices'!$I$62</f>
        <v>0</v>
      </c>
      <c r="AV13" s="938">
        <f>AV8*'DATA - Awards Matrices'!$J$62</f>
        <v>0</v>
      </c>
      <c r="AW13" s="939">
        <f>AW8*'DATA - Awards Matrices'!$K$62</f>
        <v>0</v>
      </c>
      <c r="AX13" s="1062"/>
      <c r="AZ13" s="937">
        <f>AZ8*'DATA - Awards Matrices'!$B$62</f>
        <v>0</v>
      </c>
      <c r="BA13" s="938">
        <f>BA8*'DATA - Awards Matrices'!$C$62</f>
        <v>0</v>
      </c>
      <c r="BB13" s="938">
        <f>BB8*'DATA - Awards Matrices'!$D$62</f>
        <v>0</v>
      </c>
      <c r="BC13" s="938">
        <f>BC8*'DATA - Awards Matrices'!$E$62</f>
        <v>0</v>
      </c>
      <c r="BD13" s="938">
        <f>BD8*'DATA - Awards Matrices'!$F$62</f>
        <v>0</v>
      </c>
      <c r="BE13" s="938">
        <f>BE8*'DATA - Awards Matrices'!$G$62</f>
        <v>0</v>
      </c>
      <c r="BF13" s="938">
        <f>BF8*'DATA - Awards Matrices'!$H$62</f>
        <v>0</v>
      </c>
      <c r="BG13" s="938">
        <f>BG8*'DATA - Awards Matrices'!$I$62</f>
        <v>0</v>
      </c>
      <c r="BH13" s="938">
        <f>BH8*'DATA - Awards Matrices'!$J$62</f>
        <v>0</v>
      </c>
      <c r="BI13" s="939">
        <f>BI8*'DATA - Awards Matrices'!$K$62</f>
        <v>0</v>
      </c>
      <c r="BJ13" s="1057"/>
    </row>
    <row r="14" spans="1:66">
      <c r="A14" s="1491"/>
      <c r="B14" s="422" t="s">
        <v>35</v>
      </c>
      <c r="C14" s="425" t="s">
        <v>91</v>
      </c>
      <c r="D14" s="330">
        <f>D9*'DATA - Awards Matrices'!$B$63</f>
        <v>0</v>
      </c>
      <c r="E14" s="12">
        <f>E9*'DATA - Awards Matrices'!$C$63</f>
        <v>0</v>
      </c>
      <c r="F14" s="12">
        <f>F9*'DATA - Awards Matrices'!$D$63</f>
        <v>0</v>
      </c>
      <c r="G14" s="12">
        <f>G9*'DATA - Awards Matrices'!$E$63</f>
        <v>0</v>
      </c>
      <c r="H14" s="12">
        <f>H9*'DATA - Awards Matrices'!$F$63</f>
        <v>0</v>
      </c>
      <c r="I14" s="12">
        <f>I9*'DATA - Awards Matrices'!$G$63</f>
        <v>0</v>
      </c>
      <c r="J14" s="12">
        <f>J9*'DATA - Awards Matrices'!$H$63</f>
        <v>0</v>
      </c>
      <c r="K14" s="12">
        <f>K9*'DATA - Awards Matrices'!$I$63</f>
        <v>0</v>
      </c>
      <c r="L14" s="12">
        <f>L9*'DATA - Awards Matrices'!$J$63</f>
        <v>0</v>
      </c>
      <c r="M14" s="331">
        <f>M9*'DATA - Awards Matrices'!$K$63</f>
        <v>0</v>
      </c>
      <c r="N14" s="12"/>
      <c r="O14" s="12"/>
      <c r="P14" s="330">
        <f>P9*'DATA - Awards Matrices'!$B$63</f>
        <v>0</v>
      </c>
      <c r="Q14" s="12">
        <f>Q9*'DATA - Awards Matrices'!$C$63</f>
        <v>0</v>
      </c>
      <c r="R14" s="12">
        <f>R9*'DATA - Awards Matrices'!$D$63</f>
        <v>0</v>
      </c>
      <c r="S14" s="12">
        <f>S9*'DATA - Awards Matrices'!$E$63</f>
        <v>0</v>
      </c>
      <c r="T14" s="12">
        <f>T9*'DATA - Awards Matrices'!$F$63</f>
        <v>0</v>
      </c>
      <c r="U14" s="12">
        <f>U9*'DATA - Awards Matrices'!$G$63</f>
        <v>0</v>
      </c>
      <c r="V14" s="12">
        <f>V9*'DATA - Awards Matrices'!$H$63</f>
        <v>0</v>
      </c>
      <c r="W14" s="12">
        <f>W9*'DATA - Awards Matrices'!$I$63</f>
        <v>0</v>
      </c>
      <c r="X14" s="12">
        <f>X9*'DATA - Awards Matrices'!$J$63</f>
        <v>0</v>
      </c>
      <c r="Y14" s="331">
        <f>Y9*'DATA - Awards Matrices'!$K$63</f>
        <v>0</v>
      </c>
      <c r="Z14" s="12"/>
      <c r="AA14" s="12"/>
      <c r="AB14" s="330">
        <f>AB9*'DATA - Awards Matrices'!$B$63</f>
        <v>0</v>
      </c>
      <c r="AC14" s="12">
        <f>AC9*'DATA - Awards Matrices'!$C$63</f>
        <v>0</v>
      </c>
      <c r="AD14" s="12">
        <f>AD9*'DATA - Awards Matrices'!$D$63</f>
        <v>0</v>
      </c>
      <c r="AE14" s="12">
        <f>AE9*'DATA - Awards Matrices'!$E$63</f>
        <v>0</v>
      </c>
      <c r="AF14" s="12">
        <f>AF9*'DATA - Awards Matrices'!$F$63</f>
        <v>0</v>
      </c>
      <c r="AG14" s="12">
        <f>AG9*'DATA - Awards Matrices'!$G$63</f>
        <v>0</v>
      </c>
      <c r="AH14" s="12">
        <f>AH9*'DATA - Awards Matrices'!$H$63</f>
        <v>0</v>
      </c>
      <c r="AI14" s="12">
        <f>AI9*'DATA - Awards Matrices'!$I$63</f>
        <v>0</v>
      </c>
      <c r="AJ14" s="12">
        <f>AJ9*'DATA - Awards Matrices'!$J$63</f>
        <v>0</v>
      </c>
      <c r="AK14" s="331">
        <f>AK9*'DATA - Awards Matrices'!$K$63</f>
        <v>0</v>
      </c>
      <c r="AL14" s="12"/>
      <c r="AM14" s="938"/>
      <c r="AN14" s="937">
        <f>AN9*'DATA - Awards Matrices'!$B$63</f>
        <v>0</v>
      </c>
      <c r="AO14" s="938">
        <f>AO9*'DATA - Awards Matrices'!$C$63</f>
        <v>0</v>
      </c>
      <c r="AP14" s="938">
        <f>AP9*'DATA - Awards Matrices'!$D$63</f>
        <v>0</v>
      </c>
      <c r="AQ14" s="938">
        <f>AQ9*'DATA - Awards Matrices'!$E$63</f>
        <v>0</v>
      </c>
      <c r="AR14" s="938">
        <f>AR9*'DATA - Awards Matrices'!$F$63</f>
        <v>0</v>
      </c>
      <c r="AS14" s="938">
        <f>AS9*'DATA - Awards Matrices'!$G$63</f>
        <v>0</v>
      </c>
      <c r="AT14" s="938">
        <f>AT9*'DATA - Awards Matrices'!$H$63</f>
        <v>0</v>
      </c>
      <c r="AU14" s="938">
        <f>AU9*'DATA - Awards Matrices'!$I$63</f>
        <v>0</v>
      </c>
      <c r="AV14" s="938">
        <f>AV9*'DATA - Awards Matrices'!$J$63</f>
        <v>0</v>
      </c>
      <c r="AW14" s="939">
        <f>AW9*'DATA - Awards Matrices'!$K$63</f>
        <v>0</v>
      </c>
      <c r="AX14" s="1062"/>
      <c r="AZ14" s="937">
        <f>AZ9*'DATA - Awards Matrices'!$B$63</f>
        <v>0</v>
      </c>
      <c r="BA14" s="938">
        <f>BA9*'DATA - Awards Matrices'!$C$63</f>
        <v>0</v>
      </c>
      <c r="BB14" s="938">
        <f>BB9*'DATA - Awards Matrices'!$D$63</f>
        <v>0</v>
      </c>
      <c r="BC14" s="938">
        <f>BC9*'DATA - Awards Matrices'!$E$63</f>
        <v>0</v>
      </c>
      <c r="BD14" s="938">
        <f>BD9*'DATA - Awards Matrices'!$F$63</f>
        <v>0</v>
      </c>
      <c r="BE14" s="938">
        <f>BE9*'DATA - Awards Matrices'!$G$63</f>
        <v>0</v>
      </c>
      <c r="BF14" s="938">
        <f>BF9*'DATA - Awards Matrices'!$H$63</f>
        <v>0</v>
      </c>
      <c r="BG14" s="938">
        <f>BG9*'DATA - Awards Matrices'!$I$63</f>
        <v>0</v>
      </c>
      <c r="BH14" s="938">
        <f>BH9*'DATA - Awards Matrices'!$J$63</f>
        <v>0</v>
      </c>
      <c r="BI14" s="939">
        <f>BI9*'DATA - Awards Matrices'!$K$63</f>
        <v>0</v>
      </c>
      <c r="BJ14" s="1057"/>
    </row>
    <row r="15" spans="1:66" ht="16" thickBot="1">
      <c r="A15" s="1492"/>
      <c r="B15" s="423" t="s">
        <v>35</v>
      </c>
      <c r="C15" s="426" t="s">
        <v>90</v>
      </c>
      <c r="D15" s="330">
        <f>D10*'DATA - Awards Matrices'!$B$64</f>
        <v>0</v>
      </c>
      <c r="E15" s="12">
        <f>E10*'DATA - Awards Matrices'!$C$64</f>
        <v>0</v>
      </c>
      <c r="F15" s="12">
        <f>F10*'DATA - Awards Matrices'!$D$64</f>
        <v>0</v>
      </c>
      <c r="G15" s="12">
        <f>G10*'DATA - Awards Matrices'!$E$64</f>
        <v>0</v>
      </c>
      <c r="H15" s="12">
        <f>H10*'DATA - Awards Matrices'!$F$64</f>
        <v>0</v>
      </c>
      <c r="I15" s="12">
        <f>I10*'DATA - Awards Matrices'!$G$64</f>
        <v>0</v>
      </c>
      <c r="J15" s="12">
        <f>J10*'DATA - Awards Matrices'!$H$64</f>
        <v>0</v>
      </c>
      <c r="K15" s="12">
        <f>K10*'DATA - Awards Matrices'!$I$64</f>
        <v>0</v>
      </c>
      <c r="L15" s="12">
        <f>L10*'DATA - Awards Matrices'!$J$64</f>
        <v>0</v>
      </c>
      <c r="M15" s="331">
        <f>M10*'DATA - Awards Matrices'!$K$64</f>
        <v>0</v>
      </c>
      <c r="N15" s="12"/>
      <c r="O15" s="12"/>
      <c r="P15" s="330">
        <f>P10*'DATA - Awards Matrices'!$B$64</f>
        <v>0</v>
      </c>
      <c r="Q15" s="12">
        <f>Q10*'DATA - Awards Matrices'!$C$64</f>
        <v>0</v>
      </c>
      <c r="R15" s="12">
        <f>R10*'DATA - Awards Matrices'!$D$64</f>
        <v>0</v>
      </c>
      <c r="S15" s="12">
        <f>S10*'DATA - Awards Matrices'!$E$64</f>
        <v>0</v>
      </c>
      <c r="T15" s="12">
        <f>T10*'DATA - Awards Matrices'!$F$64</f>
        <v>0</v>
      </c>
      <c r="U15" s="12">
        <f>U10*'DATA - Awards Matrices'!$G$64</f>
        <v>0</v>
      </c>
      <c r="V15" s="12">
        <f>V10*'DATA - Awards Matrices'!$H$64</f>
        <v>0</v>
      </c>
      <c r="W15" s="12">
        <f>W10*'DATA - Awards Matrices'!$I$64</f>
        <v>0</v>
      </c>
      <c r="X15" s="12">
        <f>X10*'DATA - Awards Matrices'!$J$64</f>
        <v>0</v>
      </c>
      <c r="Y15" s="331">
        <f>Y10*'DATA - Awards Matrices'!$K$64</f>
        <v>0</v>
      </c>
      <c r="Z15" s="12"/>
      <c r="AA15" s="12"/>
      <c r="AB15" s="330">
        <f>AB10*'DATA - Awards Matrices'!$B$64</f>
        <v>0</v>
      </c>
      <c r="AC15" s="12">
        <f>AC10*'DATA - Awards Matrices'!$C$64</f>
        <v>0</v>
      </c>
      <c r="AD15" s="12">
        <f>AD10*'DATA - Awards Matrices'!$D$64</f>
        <v>0</v>
      </c>
      <c r="AE15" s="12">
        <f>AE10*'DATA - Awards Matrices'!$E$64</f>
        <v>0</v>
      </c>
      <c r="AF15" s="12">
        <f>AF10*'DATA - Awards Matrices'!$F$64</f>
        <v>0</v>
      </c>
      <c r="AG15" s="12">
        <f>AG10*'DATA - Awards Matrices'!$G$64</f>
        <v>1043325</v>
      </c>
      <c r="AH15" s="12">
        <f>AH10*'DATA - Awards Matrices'!$H$64</f>
        <v>0</v>
      </c>
      <c r="AI15" s="12">
        <f>AI10*'DATA - Awards Matrices'!$I$64</f>
        <v>0</v>
      </c>
      <c r="AJ15" s="12">
        <f>AJ10*'DATA - Awards Matrices'!$J$64</f>
        <v>0</v>
      </c>
      <c r="AK15" s="331">
        <f>AK10*'DATA - Awards Matrices'!$K$64</f>
        <v>0</v>
      </c>
      <c r="AL15" s="12"/>
      <c r="AM15" s="938"/>
      <c r="AN15" s="937">
        <f>AN10*'DATA - Awards Matrices'!$B$64</f>
        <v>0</v>
      </c>
      <c r="AO15" s="938">
        <f>AO10*'DATA - Awards Matrices'!$C$64</f>
        <v>0</v>
      </c>
      <c r="AP15" s="938">
        <f>AP10*'DATA - Awards Matrices'!$D$64</f>
        <v>0</v>
      </c>
      <c r="AQ15" s="938">
        <f>AQ10*'DATA - Awards Matrices'!$E$64</f>
        <v>0</v>
      </c>
      <c r="AR15" s="938">
        <f>AR10*'DATA - Awards Matrices'!$F$64</f>
        <v>0</v>
      </c>
      <c r="AS15" s="938">
        <f>AS10*'DATA - Awards Matrices'!$G$64</f>
        <v>765105</v>
      </c>
      <c r="AT15" s="938">
        <f>AT10*'DATA - Awards Matrices'!$H$64</f>
        <v>0</v>
      </c>
      <c r="AU15" s="938">
        <f>AU10*'DATA - Awards Matrices'!$I$64</f>
        <v>0</v>
      </c>
      <c r="AV15" s="938">
        <f>AV10*'DATA - Awards Matrices'!$J$64</f>
        <v>0</v>
      </c>
      <c r="AW15" s="939">
        <f>AW10*'DATA - Awards Matrices'!$K$64</f>
        <v>0</v>
      </c>
      <c r="AX15" s="1062"/>
      <c r="AZ15" s="937">
        <f>AZ10*'DATA - Awards Matrices'!$B$64</f>
        <v>0</v>
      </c>
      <c r="BA15" s="938">
        <f>BA10*'DATA - Awards Matrices'!$C$64</f>
        <v>0</v>
      </c>
      <c r="BB15" s="938">
        <f>BB10*'DATA - Awards Matrices'!$D$64</f>
        <v>0</v>
      </c>
      <c r="BC15" s="938">
        <f>BC10*'DATA - Awards Matrices'!$E$64</f>
        <v>0</v>
      </c>
      <c r="BD15" s="938">
        <f>BD10*'DATA - Awards Matrices'!$F$64</f>
        <v>0</v>
      </c>
      <c r="BE15" s="938">
        <f>BE10*'DATA - Awards Matrices'!$G$64</f>
        <v>765105</v>
      </c>
      <c r="BF15" s="938">
        <f>BF10*'DATA - Awards Matrices'!$H$64</f>
        <v>0</v>
      </c>
      <c r="BG15" s="938">
        <f>BG10*'DATA - Awards Matrices'!$I$64</f>
        <v>0</v>
      </c>
      <c r="BH15" s="938">
        <f>BH10*'DATA - Awards Matrices'!$J$64</f>
        <v>0</v>
      </c>
      <c r="BI15" s="939">
        <f>BI10*'DATA - Awards Matrices'!$K$64</f>
        <v>0</v>
      </c>
      <c r="BJ15" s="1057"/>
    </row>
    <row r="16" spans="1:66" ht="33" thickBot="1">
      <c r="A16" s="420" t="s">
        <v>272</v>
      </c>
      <c r="B16" s="427" t="str">
        <f>B10</f>
        <v>NMT</v>
      </c>
      <c r="C16" s="338"/>
      <c r="D16" s="334">
        <f t="shared" ref="D16:M16" si="5">SUM(D13:D15)</f>
        <v>0</v>
      </c>
      <c r="E16" s="335">
        <f t="shared" si="5"/>
        <v>0</v>
      </c>
      <c r="F16" s="335">
        <f t="shared" si="5"/>
        <v>0</v>
      </c>
      <c r="G16" s="335">
        <f t="shared" si="5"/>
        <v>0</v>
      </c>
      <c r="H16" s="335">
        <f t="shared" si="5"/>
        <v>0</v>
      </c>
      <c r="I16" s="335">
        <f t="shared" si="5"/>
        <v>0</v>
      </c>
      <c r="J16" s="335">
        <f t="shared" si="5"/>
        <v>0</v>
      </c>
      <c r="K16" s="335">
        <f t="shared" si="5"/>
        <v>0</v>
      </c>
      <c r="L16" s="335">
        <f t="shared" si="5"/>
        <v>0</v>
      </c>
      <c r="M16" s="336">
        <f t="shared" si="5"/>
        <v>0</v>
      </c>
      <c r="N16" s="415">
        <f>SUM(D16:M16)/'DATA - Awards Matrices'!$L$64</f>
        <v>0</v>
      </c>
      <c r="O16" s="415"/>
      <c r="P16" s="334">
        <f t="shared" ref="P16:Y16" si="6">SUM(P13:P15)</f>
        <v>0</v>
      </c>
      <c r="Q16" s="335">
        <f t="shared" si="6"/>
        <v>0</v>
      </c>
      <c r="R16" s="335">
        <f t="shared" si="6"/>
        <v>0</v>
      </c>
      <c r="S16" s="335">
        <f t="shared" si="6"/>
        <v>0</v>
      </c>
      <c r="T16" s="335">
        <f t="shared" si="6"/>
        <v>0</v>
      </c>
      <c r="U16" s="335">
        <f t="shared" si="6"/>
        <v>0</v>
      </c>
      <c r="V16" s="335">
        <f t="shared" si="6"/>
        <v>0</v>
      </c>
      <c r="W16" s="335">
        <f t="shared" si="6"/>
        <v>0</v>
      </c>
      <c r="X16" s="335">
        <f t="shared" si="6"/>
        <v>0</v>
      </c>
      <c r="Y16" s="336">
        <f t="shared" si="6"/>
        <v>0</v>
      </c>
      <c r="Z16" s="415">
        <f>SUM(P16:Y16)/'DATA - Awards Matrices'!$L$64</f>
        <v>0</v>
      </c>
      <c r="AA16" s="415"/>
      <c r="AB16" s="334">
        <f t="shared" ref="AB16:AK16" si="7">SUM(AB13:AB15)</f>
        <v>0</v>
      </c>
      <c r="AC16" s="335">
        <f t="shared" si="7"/>
        <v>0</v>
      </c>
      <c r="AD16" s="335">
        <f t="shared" si="7"/>
        <v>0</v>
      </c>
      <c r="AE16" s="335">
        <f t="shared" si="7"/>
        <v>0</v>
      </c>
      <c r="AF16" s="335">
        <f t="shared" si="7"/>
        <v>0</v>
      </c>
      <c r="AG16" s="335">
        <f t="shared" si="7"/>
        <v>1043325</v>
      </c>
      <c r="AH16" s="335">
        <f t="shared" si="7"/>
        <v>0</v>
      </c>
      <c r="AI16" s="335">
        <f t="shared" si="7"/>
        <v>0</v>
      </c>
      <c r="AJ16" s="335">
        <f t="shared" si="7"/>
        <v>0</v>
      </c>
      <c r="AK16" s="336">
        <f t="shared" si="7"/>
        <v>0</v>
      </c>
      <c r="AL16" s="415">
        <f>SUM(AB16:AK16)/'DATA - Awards Matrices'!$L$64</f>
        <v>52.919881145393532</v>
      </c>
      <c r="AM16" s="941"/>
      <c r="AN16" s="1020">
        <f t="shared" ref="AN16:AW16" si="8">SUM(AN13:AN15)</f>
        <v>0</v>
      </c>
      <c r="AO16" s="1021">
        <f t="shared" si="8"/>
        <v>0</v>
      </c>
      <c r="AP16" s="1021">
        <f t="shared" si="8"/>
        <v>0</v>
      </c>
      <c r="AQ16" s="1021">
        <f t="shared" si="8"/>
        <v>0</v>
      </c>
      <c r="AR16" s="1021">
        <f t="shared" si="8"/>
        <v>0</v>
      </c>
      <c r="AS16" s="1021">
        <f t="shared" si="8"/>
        <v>765105</v>
      </c>
      <c r="AT16" s="1021">
        <f t="shared" si="8"/>
        <v>0</v>
      </c>
      <c r="AU16" s="1021">
        <f t="shared" si="8"/>
        <v>0</v>
      </c>
      <c r="AV16" s="1021">
        <f t="shared" si="8"/>
        <v>0</v>
      </c>
      <c r="AW16" s="1022">
        <f t="shared" si="8"/>
        <v>0</v>
      </c>
      <c r="AX16" s="1063">
        <f>SUM(AN16:AW16)/'DATA - Awards Matrices'!$L$64</f>
        <v>38.807912839955257</v>
      </c>
      <c r="AZ16" s="1020">
        <f t="shared" ref="AZ16:BI16" si="9">SUM(AZ13:AZ15)</f>
        <v>0</v>
      </c>
      <c r="BA16" s="1021">
        <f t="shared" si="9"/>
        <v>0</v>
      </c>
      <c r="BB16" s="1021">
        <f t="shared" si="9"/>
        <v>0</v>
      </c>
      <c r="BC16" s="1021">
        <f t="shared" si="9"/>
        <v>0</v>
      </c>
      <c r="BD16" s="1021">
        <f t="shared" si="9"/>
        <v>0</v>
      </c>
      <c r="BE16" s="1021">
        <f t="shared" si="9"/>
        <v>765105</v>
      </c>
      <c r="BF16" s="1021">
        <f t="shared" si="9"/>
        <v>0</v>
      </c>
      <c r="BG16" s="1021">
        <f t="shared" si="9"/>
        <v>0</v>
      </c>
      <c r="BH16" s="1021">
        <f t="shared" si="9"/>
        <v>0</v>
      </c>
      <c r="BI16" s="1022">
        <f t="shared" si="9"/>
        <v>0</v>
      </c>
      <c r="BJ16" s="1058">
        <f>SUM(AZ16:BI16)/'DATA - Awards Matrices'!$L$64</f>
        <v>38.807912839955257</v>
      </c>
      <c r="BL16" s="1251">
        <f>SUM(AB16:AK16)</f>
        <v>1043325</v>
      </c>
      <c r="BM16" s="1251">
        <f>SUM(AN16:AW16)</f>
        <v>765105</v>
      </c>
      <c r="BN16" s="1251">
        <f>SUM(AZ16:BI16)</f>
        <v>765105</v>
      </c>
    </row>
    <row r="17" spans="1:66" ht="52.5" customHeight="1" thickBot="1">
      <c r="A17" s="428"/>
      <c r="B17" s="429"/>
      <c r="C17" s="430"/>
      <c r="D17" s="431"/>
      <c r="E17" s="432"/>
      <c r="F17" s="432"/>
      <c r="G17" s="432"/>
      <c r="H17" s="432"/>
      <c r="I17" s="432"/>
      <c r="J17" s="432"/>
      <c r="K17" s="432"/>
      <c r="L17" s="432"/>
      <c r="M17" s="433"/>
      <c r="N17" s="434"/>
      <c r="O17" s="434"/>
      <c r="P17" s="431"/>
      <c r="Q17" s="432"/>
      <c r="R17" s="432"/>
      <c r="S17" s="432"/>
      <c r="T17" s="432"/>
      <c r="U17" s="432"/>
      <c r="V17" s="432"/>
      <c r="W17" s="432"/>
      <c r="X17" s="432"/>
      <c r="Y17" s="433"/>
      <c r="Z17" s="434"/>
      <c r="AA17" s="434"/>
      <c r="AB17" s="431"/>
      <c r="AC17" s="432"/>
      <c r="AD17" s="432"/>
      <c r="AE17" s="432"/>
      <c r="AF17" s="432"/>
      <c r="AG17" s="432"/>
      <c r="AH17" s="432"/>
      <c r="AI17" s="432"/>
      <c r="AJ17" s="432"/>
      <c r="AK17" s="433"/>
      <c r="AL17" s="434"/>
      <c r="AM17" s="1026"/>
      <c r="AN17" s="1023"/>
      <c r="AO17" s="1024"/>
      <c r="AP17" s="1024"/>
      <c r="AQ17" s="1024"/>
      <c r="AR17" s="1024"/>
      <c r="AS17" s="1024"/>
      <c r="AT17" s="1024"/>
      <c r="AU17" s="1024"/>
      <c r="AV17" s="1024"/>
      <c r="AW17" s="1025"/>
      <c r="AX17" s="1064"/>
      <c r="AZ17" s="1049"/>
      <c r="BA17" s="1050"/>
      <c r="BB17" s="1050"/>
      <c r="BC17" s="1050"/>
      <c r="BD17" s="1050"/>
      <c r="BE17" s="1050"/>
      <c r="BF17" s="1050"/>
      <c r="BG17" s="1050"/>
      <c r="BH17" s="1050"/>
      <c r="BI17" s="1051"/>
      <c r="BJ17" s="1059"/>
    </row>
    <row r="18" spans="1:66" ht="15" customHeight="1" thickBot="1">
      <c r="A18" s="1487" t="s">
        <v>270</v>
      </c>
      <c r="B18" s="421" t="str">
        <f>'RAW DATA-Awards'!B10</f>
        <v>NMSU</v>
      </c>
      <c r="C18" s="424" t="str">
        <f>'RAW DATA-Awards'!C10</f>
        <v>1</v>
      </c>
      <c r="D18" s="407">
        <f>'RAW DATA-New Workforce'!D10</f>
        <v>0</v>
      </c>
      <c r="E18" s="408">
        <f>'RAW DATA-New Workforce'!E10</f>
        <v>0</v>
      </c>
      <c r="F18" s="408">
        <f>'RAW DATA-New Workforce'!F10</f>
        <v>0</v>
      </c>
      <c r="G18" s="408">
        <f>'RAW DATA-New Workforce'!G10</f>
        <v>0</v>
      </c>
      <c r="H18" s="408">
        <f>'RAW DATA-New Workforce'!H10</f>
        <v>0</v>
      </c>
      <c r="I18" s="408">
        <f>'RAW DATA-New Workforce'!I10</f>
        <v>0</v>
      </c>
      <c r="J18" s="408">
        <f>'RAW DATA-New Workforce'!J10</f>
        <v>0</v>
      </c>
      <c r="K18" s="408">
        <f>'RAW DATA-New Workforce'!K10</f>
        <v>0</v>
      </c>
      <c r="L18" s="408">
        <f>'RAW DATA-New Workforce'!L10</f>
        <v>0</v>
      </c>
      <c r="M18" s="409">
        <f>'RAW DATA-New Workforce'!M10</f>
        <v>0</v>
      </c>
      <c r="N18" s="408"/>
      <c r="O18" s="408"/>
      <c r="P18" s="407">
        <f>'RAW DATA-New Workforce'!N10</f>
        <v>0</v>
      </c>
      <c r="Q18" s="408">
        <f>'RAW DATA-New Workforce'!O10</f>
        <v>0</v>
      </c>
      <c r="R18" s="408">
        <f>'RAW DATA-New Workforce'!P10</f>
        <v>0</v>
      </c>
      <c r="S18" s="408">
        <f>'RAW DATA-New Workforce'!Q10</f>
        <v>0</v>
      </c>
      <c r="T18" s="408">
        <f>'RAW DATA-New Workforce'!R10</f>
        <v>0</v>
      </c>
      <c r="U18" s="408">
        <f>'RAW DATA-New Workforce'!S10</f>
        <v>0</v>
      </c>
      <c r="V18" s="408">
        <f>'RAW DATA-New Workforce'!T10</f>
        <v>0</v>
      </c>
      <c r="W18" s="408">
        <f>'RAW DATA-New Workforce'!U10</f>
        <v>0</v>
      </c>
      <c r="X18" s="408">
        <f>'RAW DATA-New Workforce'!V10</f>
        <v>0</v>
      </c>
      <c r="Y18" s="409">
        <f>'RAW DATA-New Workforce'!W10</f>
        <v>0</v>
      </c>
      <c r="Z18" s="408"/>
      <c r="AA18" s="408"/>
      <c r="AB18" s="407">
        <f>'RAW DATA-New Workforce'!X10</f>
        <v>0</v>
      </c>
      <c r="AC18" s="408">
        <f>'RAW DATA-New Workforce'!Y10</f>
        <v>0</v>
      </c>
      <c r="AD18" s="408">
        <f>'RAW DATA-New Workforce'!Z10</f>
        <v>0</v>
      </c>
      <c r="AE18" s="408">
        <f>'RAW DATA-New Workforce'!AA10</f>
        <v>0</v>
      </c>
      <c r="AF18" s="408">
        <f>'RAW DATA-New Workforce'!AB10</f>
        <v>154</v>
      </c>
      <c r="AG18" s="408">
        <f>'RAW DATA-New Workforce'!AC10</f>
        <v>203</v>
      </c>
      <c r="AH18" s="408">
        <f>'RAW DATA-New Workforce'!AD10</f>
        <v>29</v>
      </c>
      <c r="AI18" s="408">
        <f>'RAW DATA-New Workforce'!AE10</f>
        <v>0</v>
      </c>
      <c r="AJ18" s="408">
        <f>'RAW DATA-New Workforce'!AF10</f>
        <v>11</v>
      </c>
      <c r="AK18" s="409">
        <f>'RAW DATA-New Workforce'!AG10</f>
        <v>1</v>
      </c>
      <c r="AL18" s="408"/>
      <c r="AM18" s="944"/>
      <c r="AN18" s="943">
        <f>'RAW DATA-New Workforce'!AH10</f>
        <v>0</v>
      </c>
      <c r="AO18" s="944">
        <f>'RAW DATA-New Workforce'!AI10</f>
        <v>0</v>
      </c>
      <c r="AP18" s="944">
        <f>'RAW DATA-New Workforce'!AJ10</f>
        <v>0</v>
      </c>
      <c r="AQ18" s="944">
        <f>'RAW DATA-New Workforce'!AK10</f>
        <v>0</v>
      </c>
      <c r="AR18" s="944">
        <f>'RAW DATA-New Workforce'!AL10</f>
        <v>161</v>
      </c>
      <c r="AS18" s="944">
        <f>'RAW DATA-New Workforce'!AM10</f>
        <v>194</v>
      </c>
      <c r="AT18" s="944">
        <f>'RAW DATA-New Workforce'!AN10</f>
        <v>47</v>
      </c>
      <c r="AU18" s="944">
        <f>'RAW DATA-New Workforce'!AO10</f>
        <v>0</v>
      </c>
      <c r="AV18" s="944">
        <f>'RAW DATA-New Workforce'!AP10</f>
        <v>8</v>
      </c>
      <c r="AW18" s="945">
        <f>'RAW DATA-New Workforce'!AQ10</f>
        <v>0</v>
      </c>
      <c r="AX18" s="1061"/>
      <c r="AZ18" s="943">
        <f>'RAW DATA-New Workforce'!AR10</f>
        <v>0</v>
      </c>
      <c r="BA18" s="943">
        <f>'RAW DATA-New Workforce'!AS10</f>
        <v>0</v>
      </c>
      <c r="BB18" s="943">
        <f>'RAW DATA-New Workforce'!AT10</f>
        <v>0</v>
      </c>
      <c r="BC18" s="943">
        <f>'RAW DATA-New Workforce'!AU10</f>
        <v>0</v>
      </c>
      <c r="BD18" s="943">
        <f>'RAW DATA-New Workforce'!AV10</f>
        <v>133</v>
      </c>
      <c r="BE18" s="943">
        <f>'RAW DATA-New Workforce'!AW10</f>
        <v>181</v>
      </c>
      <c r="BF18" s="943">
        <f>'RAW DATA-New Workforce'!AX10</f>
        <v>22</v>
      </c>
      <c r="BG18" s="943">
        <f>'RAW DATA-New Workforce'!AY10</f>
        <v>0</v>
      </c>
      <c r="BH18" s="943">
        <f>'RAW DATA-New Workforce'!AZ10</f>
        <v>15</v>
      </c>
      <c r="BI18" s="943">
        <f>'RAW DATA-New Workforce'!BA10</f>
        <v>0</v>
      </c>
      <c r="BJ18" s="1056"/>
    </row>
    <row r="19" spans="1:66" ht="16" thickBot="1">
      <c r="A19" s="1488"/>
      <c r="B19" s="422" t="str">
        <f>'RAW DATA-Awards'!B11</f>
        <v>NMSU</v>
      </c>
      <c r="C19" s="425" t="str">
        <f>'RAW DATA-Awards'!C11</f>
        <v>2</v>
      </c>
      <c r="D19" s="330">
        <f>'RAW DATA-New Workforce'!D11</f>
        <v>0</v>
      </c>
      <c r="E19" s="12">
        <f>'RAW DATA-New Workforce'!E11</f>
        <v>0</v>
      </c>
      <c r="F19" s="12">
        <f>'RAW DATA-New Workforce'!F11</f>
        <v>0</v>
      </c>
      <c r="G19" s="12">
        <f>'RAW DATA-New Workforce'!G11</f>
        <v>0</v>
      </c>
      <c r="H19" s="12">
        <f>'RAW DATA-New Workforce'!H11</f>
        <v>0</v>
      </c>
      <c r="I19" s="12">
        <f>'RAW DATA-New Workforce'!I11</f>
        <v>0</v>
      </c>
      <c r="J19" s="12">
        <f>'RAW DATA-New Workforce'!J11</f>
        <v>0</v>
      </c>
      <c r="K19" s="12">
        <f>'RAW DATA-New Workforce'!K11</f>
        <v>0</v>
      </c>
      <c r="L19" s="12">
        <f>'RAW DATA-New Workforce'!L11</f>
        <v>0</v>
      </c>
      <c r="M19" s="331">
        <f>'RAW DATA-New Workforce'!M11</f>
        <v>0</v>
      </c>
      <c r="N19" s="12"/>
      <c r="O19" s="12"/>
      <c r="P19" s="330">
        <f>'RAW DATA-New Workforce'!N11</f>
        <v>0</v>
      </c>
      <c r="Q19" s="12">
        <f>'RAW DATA-New Workforce'!O11</f>
        <v>0</v>
      </c>
      <c r="R19" s="12">
        <f>'RAW DATA-New Workforce'!P11</f>
        <v>0</v>
      </c>
      <c r="S19" s="12">
        <f>'RAW DATA-New Workforce'!Q11</f>
        <v>0</v>
      </c>
      <c r="T19" s="12">
        <f>'RAW DATA-New Workforce'!R11</f>
        <v>0</v>
      </c>
      <c r="U19" s="12">
        <f>'RAW DATA-New Workforce'!S11</f>
        <v>0</v>
      </c>
      <c r="V19" s="12">
        <f>'RAW DATA-New Workforce'!T11</f>
        <v>0</v>
      </c>
      <c r="W19" s="12">
        <f>'RAW DATA-New Workforce'!U11</f>
        <v>0</v>
      </c>
      <c r="X19" s="12">
        <f>'RAW DATA-New Workforce'!V11</f>
        <v>0</v>
      </c>
      <c r="Y19" s="331">
        <f>'RAW DATA-New Workforce'!W11</f>
        <v>0</v>
      </c>
      <c r="Z19" s="12"/>
      <c r="AA19" s="12"/>
      <c r="AB19" s="330">
        <f>'RAW DATA-New Workforce'!X11</f>
        <v>0</v>
      </c>
      <c r="AC19" s="12">
        <f>'RAW DATA-New Workforce'!Y11</f>
        <v>0</v>
      </c>
      <c r="AD19" s="12">
        <f>'RAW DATA-New Workforce'!Z11</f>
        <v>0</v>
      </c>
      <c r="AE19" s="12">
        <f>'RAW DATA-New Workforce'!AA11</f>
        <v>0</v>
      </c>
      <c r="AF19" s="12">
        <f>'RAW DATA-New Workforce'!AB11</f>
        <v>10</v>
      </c>
      <c r="AG19" s="12">
        <f>'RAW DATA-New Workforce'!AC11</f>
        <v>8</v>
      </c>
      <c r="AH19" s="12">
        <f>'RAW DATA-New Workforce'!AD11</f>
        <v>0</v>
      </c>
      <c r="AI19" s="12">
        <f>'RAW DATA-New Workforce'!AE11</f>
        <v>0</v>
      </c>
      <c r="AJ19" s="12">
        <f>'RAW DATA-New Workforce'!AF11</f>
        <v>0</v>
      </c>
      <c r="AK19" s="331">
        <f>'RAW DATA-New Workforce'!AG11</f>
        <v>0</v>
      </c>
      <c r="AL19" s="12"/>
      <c r="AM19" s="938"/>
      <c r="AN19" s="937">
        <f>'RAW DATA-New Workforce'!AH11</f>
        <v>0</v>
      </c>
      <c r="AO19" s="938">
        <f>'RAW DATA-New Workforce'!AI11</f>
        <v>0</v>
      </c>
      <c r="AP19" s="938">
        <f>'RAW DATA-New Workforce'!AJ11</f>
        <v>0</v>
      </c>
      <c r="AQ19" s="938">
        <f>'RAW DATA-New Workforce'!AK11</f>
        <v>0</v>
      </c>
      <c r="AR19" s="938">
        <f>'RAW DATA-New Workforce'!AL11</f>
        <v>12</v>
      </c>
      <c r="AS19" s="938">
        <f>'RAW DATA-New Workforce'!AM11</f>
        <v>5</v>
      </c>
      <c r="AT19" s="938">
        <f>'RAW DATA-New Workforce'!AN11</f>
        <v>0</v>
      </c>
      <c r="AU19" s="938">
        <f>'RAW DATA-New Workforce'!AO11</f>
        <v>0</v>
      </c>
      <c r="AV19" s="938">
        <f>'RAW DATA-New Workforce'!AP11</f>
        <v>0</v>
      </c>
      <c r="AW19" s="939">
        <f>'RAW DATA-New Workforce'!AQ11</f>
        <v>0</v>
      </c>
      <c r="AX19" s="1062"/>
      <c r="AZ19" s="943">
        <f>'RAW DATA-New Workforce'!AR11</f>
        <v>0</v>
      </c>
      <c r="BA19" s="943">
        <f>'RAW DATA-New Workforce'!AS11</f>
        <v>0</v>
      </c>
      <c r="BB19" s="943">
        <f>'RAW DATA-New Workforce'!AT11</f>
        <v>0</v>
      </c>
      <c r="BC19" s="943">
        <f>'RAW DATA-New Workforce'!AU11</f>
        <v>0</v>
      </c>
      <c r="BD19" s="943">
        <f>'RAW DATA-New Workforce'!AV11</f>
        <v>9</v>
      </c>
      <c r="BE19" s="943">
        <f>'RAW DATA-New Workforce'!AW11</f>
        <v>14</v>
      </c>
      <c r="BF19" s="943">
        <f>'RAW DATA-New Workforce'!AX11</f>
        <v>0</v>
      </c>
      <c r="BG19" s="943">
        <f>'RAW DATA-New Workforce'!AY11</f>
        <v>0</v>
      </c>
      <c r="BH19" s="943">
        <f>'RAW DATA-New Workforce'!AZ11</f>
        <v>0</v>
      </c>
      <c r="BI19" s="943">
        <f>'RAW DATA-New Workforce'!BA11</f>
        <v>0</v>
      </c>
      <c r="BJ19" s="1057"/>
    </row>
    <row r="20" spans="1:66" ht="16" thickBot="1">
      <c r="A20" s="1488"/>
      <c r="B20" s="422" t="str">
        <f>'RAW DATA-Awards'!B12</f>
        <v>NMSU</v>
      </c>
      <c r="C20" s="425" t="str">
        <f>'RAW DATA-Awards'!C12</f>
        <v>3</v>
      </c>
      <c r="D20" s="330">
        <f>'RAW DATA-New Workforce'!D12</f>
        <v>0</v>
      </c>
      <c r="E20" s="12">
        <f>'RAW DATA-New Workforce'!E12</f>
        <v>0</v>
      </c>
      <c r="F20" s="12">
        <f>'RAW DATA-New Workforce'!F12</f>
        <v>0</v>
      </c>
      <c r="G20" s="12">
        <f>'RAW DATA-New Workforce'!G12</f>
        <v>0</v>
      </c>
      <c r="H20" s="12">
        <f>'RAW DATA-New Workforce'!H12</f>
        <v>0</v>
      </c>
      <c r="I20" s="12">
        <f>'RAW DATA-New Workforce'!I12</f>
        <v>0</v>
      </c>
      <c r="J20" s="12">
        <f>'RAW DATA-New Workforce'!J12</f>
        <v>0</v>
      </c>
      <c r="K20" s="12">
        <f>'RAW DATA-New Workforce'!K12</f>
        <v>0</v>
      </c>
      <c r="L20" s="12">
        <f>'RAW DATA-New Workforce'!L12</f>
        <v>0</v>
      </c>
      <c r="M20" s="331">
        <f>'RAW DATA-New Workforce'!M12</f>
        <v>0</v>
      </c>
      <c r="N20" s="12"/>
      <c r="O20" s="12"/>
      <c r="P20" s="330">
        <f>'RAW DATA-New Workforce'!N12</f>
        <v>0</v>
      </c>
      <c r="Q20" s="12">
        <f>'RAW DATA-New Workforce'!O12</f>
        <v>0</v>
      </c>
      <c r="R20" s="12">
        <f>'RAW DATA-New Workforce'!P12</f>
        <v>0</v>
      </c>
      <c r="S20" s="12">
        <f>'RAW DATA-New Workforce'!Q12</f>
        <v>0</v>
      </c>
      <c r="T20" s="12">
        <f>'RAW DATA-New Workforce'!R12</f>
        <v>0</v>
      </c>
      <c r="U20" s="12">
        <f>'RAW DATA-New Workforce'!S12</f>
        <v>0</v>
      </c>
      <c r="V20" s="12">
        <f>'RAW DATA-New Workforce'!T12</f>
        <v>0</v>
      </c>
      <c r="W20" s="12">
        <f>'RAW DATA-New Workforce'!U12</f>
        <v>0</v>
      </c>
      <c r="X20" s="12">
        <f>'RAW DATA-New Workforce'!V12</f>
        <v>0</v>
      </c>
      <c r="Y20" s="331">
        <f>'RAW DATA-New Workforce'!W12</f>
        <v>0</v>
      </c>
      <c r="Z20" s="12"/>
      <c r="AA20" s="12"/>
      <c r="AB20" s="330">
        <f>'RAW DATA-New Workforce'!X12</f>
        <v>0</v>
      </c>
      <c r="AC20" s="12">
        <f>'RAW DATA-New Workforce'!Y12</f>
        <v>0</v>
      </c>
      <c r="AD20" s="12">
        <f>'RAW DATA-New Workforce'!Z12</f>
        <v>0</v>
      </c>
      <c r="AE20" s="12">
        <f>'RAW DATA-New Workforce'!AA12</f>
        <v>0</v>
      </c>
      <c r="AF20" s="12">
        <f>'RAW DATA-New Workforce'!AB12</f>
        <v>0</v>
      </c>
      <c r="AG20" s="12">
        <f>'RAW DATA-New Workforce'!AC12</f>
        <v>0</v>
      </c>
      <c r="AH20" s="12">
        <f>'RAW DATA-New Workforce'!AD12</f>
        <v>0</v>
      </c>
      <c r="AI20" s="12">
        <f>'RAW DATA-New Workforce'!AE12</f>
        <v>0</v>
      </c>
      <c r="AJ20" s="12">
        <f>'RAW DATA-New Workforce'!AF12</f>
        <v>0</v>
      </c>
      <c r="AK20" s="331">
        <f>'RAW DATA-New Workforce'!AG12</f>
        <v>0</v>
      </c>
      <c r="AL20" s="12"/>
      <c r="AM20" s="938"/>
      <c r="AN20" s="937">
        <f>'RAW DATA-New Workforce'!AH12</f>
        <v>0</v>
      </c>
      <c r="AO20" s="938">
        <f>'RAW DATA-New Workforce'!AI12</f>
        <v>0</v>
      </c>
      <c r="AP20" s="938">
        <f>'RAW DATA-New Workforce'!AJ12</f>
        <v>0</v>
      </c>
      <c r="AQ20" s="938">
        <f>'RAW DATA-New Workforce'!AK12</f>
        <v>0</v>
      </c>
      <c r="AR20" s="938">
        <f>'RAW DATA-New Workforce'!AL12</f>
        <v>0</v>
      </c>
      <c r="AS20" s="938">
        <f>'RAW DATA-New Workforce'!AM12</f>
        <v>0</v>
      </c>
      <c r="AT20" s="938">
        <f>'RAW DATA-New Workforce'!AN12</f>
        <v>0</v>
      </c>
      <c r="AU20" s="938">
        <f>'RAW DATA-New Workforce'!AO12</f>
        <v>0</v>
      </c>
      <c r="AV20" s="938">
        <f>'RAW DATA-New Workforce'!AP12</f>
        <v>0</v>
      </c>
      <c r="AW20" s="939">
        <f>'RAW DATA-New Workforce'!AQ12</f>
        <v>0</v>
      </c>
      <c r="AX20" s="1062"/>
      <c r="AZ20" s="943">
        <f>'RAW DATA-New Workforce'!AR12</f>
        <v>0</v>
      </c>
      <c r="BA20" s="943">
        <f>'RAW DATA-New Workforce'!AS12</f>
        <v>0</v>
      </c>
      <c r="BB20" s="943">
        <f>'RAW DATA-New Workforce'!AT12</f>
        <v>0</v>
      </c>
      <c r="BC20" s="943">
        <f>'RAW DATA-New Workforce'!AU12</f>
        <v>0</v>
      </c>
      <c r="BD20" s="943">
        <f>'RAW DATA-New Workforce'!AV12</f>
        <v>0</v>
      </c>
      <c r="BE20" s="943">
        <f>'RAW DATA-New Workforce'!AW12</f>
        <v>0</v>
      </c>
      <c r="BF20" s="943">
        <f>'RAW DATA-New Workforce'!AX12</f>
        <v>0</v>
      </c>
      <c r="BG20" s="943">
        <f>'RAW DATA-New Workforce'!AY12</f>
        <v>0</v>
      </c>
      <c r="BH20" s="943">
        <f>'RAW DATA-New Workforce'!AZ12</f>
        <v>0</v>
      </c>
      <c r="BI20" s="943">
        <f>'RAW DATA-New Workforce'!BA12</f>
        <v>0</v>
      </c>
      <c r="BJ20" s="1057"/>
    </row>
    <row r="21" spans="1:66">
      <c r="A21" s="456"/>
      <c r="B21" s="274"/>
      <c r="C21" s="424"/>
      <c r="D21" s="11">
        <f t="shared" ref="D21:M21" si="10">SUM(D18:D20)</f>
        <v>0</v>
      </c>
      <c r="E21" s="11">
        <f t="shared" si="10"/>
        <v>0</v>
      </c>
      <c r="F21" s="11">
        <f t="shared" si="10"/>
        <v>0</v>
      </c>
      <c r="G21" s="11">
        <f t="shared" si="10"/>
        <v>0</v>
      </c>
      <c r="H21" s="11">
        <f t="shared" si="10"/>
        <v>0</v>
      </c>
      <c r="I21" s="11">
        <f t="shared" si="10"/>
        <v>0</v>
      </c>
      <c r="J21" s="11">
        <f t="shared" si="10"/>
        <v>0</v>
      </c>
      <c r="K21" s="11">
        <f t="shared" si="10"/>
        <v>0</v>
      </c>
      <c r="L21" s="11">
        <f t="shared" si="10"/>
        <v>0</v>
      </c>
      <c r="M21" s="333">
        <f t="shared" si="10"/>
        <v>0</v>
      </c>
      <c r="N21" s="12"/>
      <c r="O21" s="12"/>
      <c r="P21" s="332">
        <f t="shared" ref="P21:Y21" si="11">SUM(P18:P20)</f>
        <v>0</v>
      </c>
      <c r="Q21" s="11">
        <f t="shared" si="11"/>
        <v>0</v>
      </c>
      <c r="R21" s="11">
        <f t="shared" si="11"/>
        <v>0</v>
      </c>
      <c r="S21" s="11">
        <f t="shared" si="11"/>
        <v>0</v>
      </c>
      <c r="T21" s="11">
        <f t="shared" si="11"/>
        <v>0</v>
      </c>
      <c r="U21" s="11">
        <f t="shared" si="11"/>
        <v>0</v>
      </c>
      <c r="V21" s="11">
        <f t="shared" si="11"/>
        <v>0</v>
      </c>
      <c r="W21" s="11">
        <f t="shared" si="11"/>
        <v>0</v>
      </c>
      <c r="X21" s="11">
        <f t="shared" si="11"/>
        <v>0</v>
      </c>
      <c r="Y21" s="333">
        <f t="shared" si="11"/>
        <v>0</v>
      </c>
      <c r="Z21" s="12"/>
      <c r="AA21" s="12"/>
      <c r="AB21" s="332">
        <f t="shared" ref="AB21:AK21" si="12">SUM(AB18:AB20)</f>
        <v>0</v>
      </c>
      <c r="AC21" s="11">
        <f t="shared" si="12"/>
        <v>0</v>
      </c>
      <c r="AD21" s="11">
        <f t="shared" si="12"/>
        <v>0</v>
      </c>
      <c r="AE21" s="11">
        <f t="shared" si="12"/>
        <v>0</v>
      </c>
      <c r="AF21" s="11">
        <f t="shared" si="12"/>
        <v>164</v>
      </c>
      <c r="AG21" s="11">
        <f t="shared" si="12"/>
        <v>211</v>
      </c>
      <c r="AH21" s="11">
        <f t="shared" si="12"/>
        <v>29</v>
      </c>
      <c r="AI21" s="11">
        <f t="shared" si="12"/>
        <v>0</v>
      </c>
      <c r="AJ21" s="11">
        <f t="shared" si="12"/>
        <v>11</v>
      </c>
      <c r="AK21" s="333">
        <f t="shared" si="12"/>
        <v>1</v>
      </c>
      <c r="AL21" s="12"/>
      <c r="AM21" s="938"/>
      <c r="AN21" s="1017">
        <f t="shared" ref="AN21:AW21" si="13">SUM(AN18:AN20)</f>
        <v>0</v>
      </c>
      <c r="AO21" s="1018">
        <f t="shared" si="13"/>
        <v>0</v>
      </c>
      <c r="AP21" s="1018">
        <f t="shared" si="13"/>
        <v>0</v>
      </c>
      <c r="AQ21" s="1018">
        <f t="shared" si="13"/>
        <v>0</v>
      </c>
      <c r="AR21" s="1018">
        <f t="shared" si="13"/>
        <v>173</v>
      </c>
      <c r="AS21" s="1018">
        <f t="shared" si="13"/>
        <v>199</v>
      </c>
      <c r="AT21" s="1018">
        <f t="shared" si="13"/>
        <v>47</v>
      </c>
      <c r="AU21" s="1018">
        <f t="shared" si="13"/>
        <v>0</v>
      </c>
      <c r="AV21" s="1018">
        <f t="shared" si="13"/>
        <v>8</v>
      </c>
      <c r="AW21" s="1019">
        <f t="shared" si="13"/>
        <v>0</v>
      </c>
      <c r="AX21" s="1062"/>
      <c r="AZ21" s="1017">
        <f t="shared" ref="AZ21:BI21" si="14">SUM(AZ18:AZ20)</f>
        <v>0</v>
      </c>
      <c r="BA21" s="1018">
        <f t="shared" si="14"/>
        <v>0</v>
      </c>
      <c r="BB21" s="1018">
        <f t="shared" si="14"/>
        <v>0</v>
      </c>
      <c r="BC21" s="1018">
        <f t="shared" si="14"/>
        <v>0</v>
      </c>
      <c r="BD21" s="1018">
        <f t="shared" si="14"/>
        <v>142</v>
      </c>
      <c r="BE21" s="1018">
        <f t="shared" si="14"/>
        <v>195</v>
      </c>
      <c r="BF21" s="1018">
        <f t="shared" si="14"/>
        <v>22</v>
      </c>
      <c r="BG21" s="1018">
        <f t="shared" si="14"/>
        <v>0</v>
      </c>
      <c r="BH21" s="1018">
        <f t="shared" si="14"/>
        <v>15</v>
      </c>
      <c r="BI21" s="1019">
        <f t="shared" si="14"/>
        <v>0</v>
      </c>
      <c r="BJ21" s="1057"/>
    </row>
    <row r="22" spans="1:66" ht="9" customHeight="1" thickBot="1">
      <c r="A22" s="457"/>
      <c r="B22" s="413"/>
      <c r="C22" s="426"/>
      <c r="D22" s="12"/>
      <c r="E22" s="12"/>
      <c r="F22" s="12"/>
      <c r="G22" s="12"/>
      <c r="H22" s="12"/>
      <c r="I22" s="12"/>
      <c r="J22" s="12"/>
      <c r="K22" s="12"/>
      <c r="L22" s="12"/>
      <c r="M22" s="331"/>
      <c r="N22" s="12"/>
      <c r="O22" s="12"/>
      <c r="P22" s="330"/>
      <c r="Q22" s="12"/>
      <c r="R22" s="12"/>
      <c r="S22" s="12"/>
      <c r="T22" s="12"/>
      <c r="U22" s="12"/>
      <c r="V22" s="12"/>
      <c r="W22" s="12"/>
      <c r="X22" s="12"/>
      <c r="Y22" s="331"/>
      <c r="Z22" s="12"/>
      <c r="AA22" s="12"/>
      <c r="AB22" s="330"/>
      <c r="AC22" s="12"/>
      <c r="AD22" s="12"/>
      <c r="AE22" s="12"/>
      <c r="AF22" s="12"/>
      <c r="AG22" s="12"/>
      <c r="AH22" s="12"/>
      <c r="AI22" s="12"/>
      <c r="AJ22" s="12"/>
      <c r="AK22" s="331"/>
      <c r="AL22" s="12"/>
      <c r="AM22" s="938"/>
      <c r="AN22" s="937"/>
      <c r="AO22" s="938"/>
      <c r="AP22" s="938"/>
      <c r="AQ22" s="938"/>
      <c r="AR22" s="938"/>
      <c r="AS22" s="938"/>
      <c r="AT22" s="938"/>
      <c r="AU22" s="938"/>
      <c r="AV22" s="938"/>
      <c r="AW22" s="939"/>
      <c r="AX22" s="1062"/>
      <c r="AZ22" s="937"/>
      <c r="BA22" s="938"/>
      <c r="BB22" s="938"/>
      <c r="BC22" s="938"/>
      <c r="BD22" s="938"/>
      <c r="BE22" s="938"/>
      <c r="BF22" s="938"/>
      <c r="BG22" s="938"/>
      <c r="BH22" s="938"/>
      <c r="BI22" s="939"/>
      <c r="BJ22" s="1057"/>
    </row>
    <row r="23" spans="1:66" ht="15" customHeight="1">
      <c r="A23" s="1488" t="s">
        <v>271</v>
      </c>
      <c r="B23" s="422" t="s">
        <v>37</v>
      </c>
      <c r="C23" s="425" t="s">
        <v>92</v>
      </c>
      <c r="D23" s="330">
        <f>D18*'DATA - Awards Matrices'!$B$62</f>
        <v>0</v>
      </c>
      <c r="E23" s="12">
        <f>E18*'DATA - Awards Matrices'!$C$62</f>
        <v>0</v>
      </c>
      <c r="F23" s="12">
        <f>F18*'DATA - Awards Matrices'!$D$62</f>
        <v>0</v>
      </c>
      <c r="G23" s="12">
        <f>G18*'DATA - Awards Matrices'!$E$62</f>
        <v>0</v>
      </c>
      <c r="H23" s="12">
        <f>H18*'DATA - Awards Matrices'!$F$62</f>
        <v>0</v>
      </c>
      <c r="I23" s="12">
        <f>I18*'DATA - Awards Matrices'!$G$62</f>
        <v>0</v>
      </c>
      <c r="J23" s="12">
        <f>J18*'DATA - Awards Matrices'!$H$62</f>
        <v>0</v>
      </c>
      <c r="K23" s="12">
        <f>K18*'DATA - Awards Matrices'!$I$62</f>
        <v>0</v>
      </c>
      <c r="L23" s="12">
        <f>L18*'DATA - Awards Matrices'!$J$62</f>
        <v>0</v>
      </c>
      <c r="M23" s="331">
        <f>M18*'DATA - Awards Matrices'!$K$62</f>
        <v>0</v>
      </c>
      <c r="N23" s="12"/>
      <c r="O23" s="12"/>
      <c r="P23" s="330">
        <f>P18*'DATA - Awards Matrices'!$B$62</f>
        <v>0</v>
      </c>
      <c r="Q23" s="12">
        <f>Q18*'DATA - Awards Matrices'!$C$62</f>
        <v>0</v>
      </c>
      <c r="R23" s="12">
        <f>R18*'DATA - Awards Matrices'!$D$62</f>
        <v>0</v>
      </c>
      <c r="S23" s="12">
        <f>S18*'DATA - Awards Matrices'!$E$62</f>
        <v>0</v>
      </c>
      <c r="T23" s="12">
        <f>T18*'DATA - Awards Matrices'!$F$62</f>
        <v>0</v>
      </c>
      <c r="U23" s="12">
        <f>U18*'DATA - Awards Matrices'!$G$62</f>
        <v>0</v>
      </c>
      <c r="V23" s="12">
        <f>V18*'DATA - Awards Matrices'!$H$62</f>
        <v>0</v>
      </c>
      <c r="W23" s="12">
        <f>W18*'DATA - Awards Matrices'!$I$62</f>
        <v>0</v>
      </c>
      <c r="X23" s="12">
        <f>X18*'DATA - Awards Matrices'!$J$62</f>
        <v>0</v>
      </c>
      <c r="Y23" s="331">
        <f>Y18*'DATA - Awards Matrices'!$K$62</f>
        <v>0</v>
      </c>
      <c r="Z23" s="12"/>
      <c r="AA23" s="12"/>
      <c r="AB23" s="330">
        <f>AB18*'DATA - Awards Matrices'!$B$62</f>
        <v>0</v>
      </c>
      <c r="AC23" s="12">
        <f>AC18*'DATA - Awards Matrices'!$C$62</f>
        <v>0</v>
      </c>
      <c r="AD23" s="12">
        <f>AD18*'DATA - Awards Matrices'!$D$62</f>
        <v>0</v>
      </c>
      <c r="AE23" s="12">
        <f>AE18*'DATA - Awards Matrices'!$E$62</f>
        <v>0</v>
      </c>
      <c r="AF23" s="12">
        <f>AF18*'DATA - Awards Matrices'!$F$62</f>
        <v>5082000</v>
      </c>
      <c r="AG23" s="12">
        <f>AG18*'DATA - Awards Matrices'!$G$62</f>
        <v>6676264</v>
      </c>
      <c r="AH23" s="12">
        <f>AH18*'DATA - Awards Matrices'!$H$62</f>
        <v>3151111</v>
      </c>
      <c r="AI23" s="12">
        <f>AI18*'DATA - Awards Matrices'!$I$62</f>
        <v>0</v>
      </c>
      <c r="AJ23" s="12">
        <f>AJ18*'DATA - Awards Matrices'!$J$62</f>
        <v>86009</v>
      </c>
      <c r="AK23" s="331">
        <f>AK18*'DATA - Awards Matrices'!$K$62</f>
        <v>19256</v>
      </c>
      <c r="AL23" s="12"/>
      <c r="AM23" s="938"/>
      <c r="AN23" s="937">
        <f>AN18*'DATA - Awards Matrices'!$B$62</f>
        <v>0</v>
      </c>
      <c r="AO23" s="938">
        <f>AO18*'DATA - Awards Matrices'!$C$62</f>
        <v>0</v>
      </c>
      <c r="AP23" s="938">
        <f>AP18*'DATA - Awards Matrices'!$D$62</f>
        <v>0</v>
      </c>
      <c r="AQ23" s="938">
        <f>AQ18*'DATA - Awards Matrices'!$E$62</f>
        <v>0</v>
      </c>
      <c r="AR23" s="938">
        <f>AR18*'DATA - Awards Matrices'!$F$62</f>
        <v>5313000</v>
      </c>
      <c r="AS23" s="938">
        <f>AS18*'DATA - Awards Matrices'!$G$62</f>
        <v>6380272</v>
      </c>
      <c r="AT23" s="938">
        <f>AT18*'DATA - Awards Matrices'!$H$62</f>
        <v>5106973</v>
      </c>
      <c r="AU23" s="938">
        <f>AU18*'DATA - Awards Matrices'!$I$62</f>
        <v>0</v>
      </c>
      <c r="AV23" s="938">
        <f>AV18*'DATA - Awards Matrices'!$J$62</f>
        <v>62552</v>
      </c>
      <c r="AW23" s="939">
        <f>AW18*'DATA - Awards Matrices'!$K$62</f>
        <v>0</v>
      </c>
      <c r="AX23" s="1062"/>
      <c r="AZ23" s="937">
        <f>AZ18*'DATA - Awards Matrices'!$B$62</f>
        <v>0</v>
      </c>
      <c r="BA23" s="938">
        <f>BA18*'DATA - Awards Matrices'!$C$62</f>
        <v>0</v>
      </c>
      <c r="BB23" s="938">
        <f>BB18*'DATA - Awards Matrices'!$D$62</f>
        <v>0</v>
      </c>
      <c r="BC23" s="938">
        <f>BC18*'DATA - Awards Matrices'!$E$62</f>
        <v>0</v>
      </c>
      <c r="BD23" s="938">
        <f>BD18*'DATA - Awards Matrices'!$F$62</f>
        <v>4389000</v>
      </c>
      <c r="BE23" s="938">
        <f>BE18*'DATA - Awards Matrices'!$G$62</f>
        <v>5952728</v>
      </c>
      <c r="BF23" s="938">
        <f>BF18*'DATA - Awards Matrices'!$H$62</f>
        <v>2390498</v>
      </c>
      <c r="BG23" s="938">
        <f>BG18*'DATA - Awards Matrices'!$I$62</f>
        <v>0</v>
      </c>
      <c r="BH23" s="938">
        <f>BH18*'DATA - Awards Matrices'!$J$62</f>
        <v>117285</v>
      </c>
      <c r="BI23" s="939">
        <f>BI18*'DATA - Awards Matrices'!$K$62</f>
        <v>0</v>
      </c>
      <c r="BJ23" s="1057"/>
    </row>
    <row r="24" spans="1:66">
      <c r="A24" s="1488"/>
      <c r="B24" s="422" t="s">
        <v>37</v>
      </c>
      <c r="C24" s="425" t="s">
        <v>91</v>
      </c>
      <c r="D24" s="330">
        <f>D19*'DATA - Awards Matrices'!$B$63</f>
        <v>0</v>
      </c>
      <c r="E24" s="12">
        <f>E19*'DATA - Awards Matrices'!$C$63</f>
        <v>0</v>
      </c>
      <c r="F24" s="12">
        <f>F19*'DATA - Awards Matrices'!$D$63</f>
        <v>0</v>
      </c>
      <c r="G24" s="12">
        <f>G19*'DATA - Awards Matrices'!$E$63</f>
        <v>0</v>
      </c>
      <c r="H24" s="12">
        <f>H19*'DATA - Awards Matrices'!$F$63</f>
        <v>0</v>
      </c>
      <c r="I24" s="12">
        <f>I19*'DATA - Awards Matrices'!$G$63</f>
        <v>0</v>
      </c>
      <c r="J24" s="12">
        <f>J19*'DATA - Awards Matrices'!$H$63</f>
        <v>0</v>
      </c>
      <c r="K24" s="12">
        <f>K19*'DATA - Awards Matrices'!$I$63</f>
        <v>0</v>
      </c>
      <c r="L24" s="12">
        <f>L19*'DATA - Awards Matrices'!$J$63</f>
        <v>0</v>
      </c>
      <c r="M24" s="331">
        <f>M19*'DATA - Awards Matrices'!$K$63</f>
        <v>0</v>
      </c>
      <c r="N24" s="12"/>
      <c r="O24" s="12"/>
      <c r="P24" s="330">
        <f>P19*'DATA - Awards Matrices'!$B$63</f>
        <v>0</v>
      </c>
      <c r="Q24" s="12">
        <f>Q19*'DATA - Awards Matrices'!$C$63</f>
        <v>0</v>
      </c>
      <c r="R24" s="12">
        <f>R19*'DATA - Awards Matrices'!$D$63</f>
        <v>0</v>
      </c>
      <c r="S24" s="12">
        <f>S19*'DATA - Awards Matrices'!$E$63</f>
        <v>0</v>
      </c>
      <c r="T24" s="12">
        <f>T19*'DATA - Awards Matrices'!$F$63</f>
        <v>0</v>
      </c>
      <c r="U24" s="12">
        <f>U19*'DATA - Awards Matrices'!$G$63</f>
        <v>0</v>
      </c>
      <c r="V24" s="12">
        <f>V19*'DATA - Awards Matrices'!$H$63</f>
        <v>0</v>
      </c>
      <c r="W24" s="12">
        <f>W19*'DATA - Awards Matrices'!$I$63</f>
        <v>0</v>
      </c>
      <c r="X24" s="12">
        <f>X19*'DATA - Awards Matrices'!$J$63</f>
        <v>0</v>
      </c>
      <c r="Y24" s="331">
        <f>Y19*'DATA - Awards Matrices'!$K$63</f>
        <v>0</v>
      </c>
      <c r="Z24" s="12"/>
      <c r="AA24" s="12"/>
      <c r="AB24" s="330">
        <f>AB19*'DATA - Awards Matrices'!$B$63</f>
        <v>0</v>
      </c>
      <c r="AC24" s="12">
        <f>AC19*'DATA - Awards Matrices'!$C$63</f>
        <v>0</v>
      </c>
      <c r="AD24" s="12">
        <f>AD19*'DATA - Awards Matrices'!$D$63</f>
        <v>0</v>
      </c>
      <c r="AE24" s="12">
        <f>AE19*'DATA - Awards Matrices'!$E$63</f>
        <v>0</v>
      </c>
      <c r="AF24" s="12">
        <f>AF19*'DATA - Awards Matrices'!$F$63</f>
        <v>476230</v>
      </c>
      <c r="AG24" s="12">
        <f>AG19*'DATA - Awards Matrices'!$G$63</f>
        <v>379688</v>
      </c>
      <c r="AH24" s="12">
        <f>AH19*'DATA - Awards Matrices'!$H$63</f>
        <v>0</v>
      </c>
      <c r="AI24" s="12">
        <f>AI19*'DATA - Awards Matrices'!$I$63</f>
        <v>0</v>
      </c>
      <c r="AJ24" s="12">
        <f>AJ19*'DATA - Awards Matrices'!$J$63</f>
        <v>0</v>
      </c>
      <c r="AK24" s="331">
        <f>AK19*'DATA - Awards Matrices'!$K$63</f>
        <v>0</v>
      </c>
      <c r="AL24" s="12"/>
      <c r="AM24" s="938"/>
      <c r="AN24" s="937">
        <f>AN19*'DATA - Awards Matrices'!$B$63</f>
        <v>0</v>
      </c>
      <c r="AO24" s="938">
        <f>AO19*'DATA - Awards Matrices'!$C$63</f>
        <v>0</v>
      </c>
      <c r="AP24" s="938">
        <f>AP19*'DATA - Awards Matrices'!$D$63</f>
        <v>0</v>
      </c>
      <c r="AQ24" s="938">
        <f>AQ19*'DATA - Awards Matrices'!$E$63</f>
        <v>0</v>
      </c>
      <c r="AR24" s="938">
        <f>AR19*'DATA - Awards Matrices'!$F$63</f>
        <v>571476</v>
      </c>
      <c r="AS24" s="938">
        <f>AS19*'DATA - Awards Matrices'!$G$63</f>
        <v>237305</v>
      </c>
      <c r="AT24" s="938">
        <f>AT19*'DATA - Awards Matrices'!$H$63</f>
        <v>0</v>
      </c>
      <c r="AU24" s="938">
        <f>AU19*'DATA - Awards Matrices'!$I$63</f>
        <v>0</v>
      </c>
      <c r="AV24" s="938">
        <f>AV19*'DATA - Awards Matrices'!$J$63</f>
        <v>0</v>
      </c>
      <c r="AW24" s="939">
        <f>AW19*'DATA - Awards Matrices'!$K$63</f>
        <v>0</v>
      </c>
      <c r="AX24" s="1062"/>
      <c r="AZ24" s="937">
        <f>AZ19*'DATA - Awards Matrices'!$B$63</f>
        <v>0</v>
      </c>
      <c r="BA24" s="938">
        <f>BA19*'DATA - Awards Matrices'!$C$63</f>
        <v>0</v>
      </c>
      <c r="BB24" s="938">
        <f>BB19*'DATA - Awards Matrices'!$D$63</f>
        <v>0</v>
      </c>
      <c r="BC24" s="938">
        <f>BC19*'DATA - Awards Matrices'!$E$63</f>
        <v>0</v>
      </c>
      <c r="BD24" s="938">
        <f>BD19*'DATA - Awards Matrices'!$F$63</f>
        <v>428607</v>
      </c>
      <c r="BE24" s="938">
        <f>BE19*'DATA - Awards Matrices'!$G$63</f>
        <v>664454</v>
      </c>
      <c r="BF24" s="938">
        <f>BF19*'DATA - Awards Matrices'!$H$63</f>
        <v>0</v>
      </c>
      <c r="BG24" s="938">
        <f>BG19*'DATA - Awards Matrices'!$I$63</f>
        <v>0</v>
      </c>
      <c r="BH24" s="938">
        <f>BH19*'DATA - Awards Matrices'!$J$63</f>
        <v>0</v>
      </c>
      <c r="BI24" s="939">
        <f>BI19*'DATA - Awards Matrices'!$K$63</f>
        <v>0</v>
      </c>
      <c r="BJ24" s="1057"/>
    </row>
    <row r="25" spans="1:66" ht="16" thickBot="1">
      <c r="A25" s="1489"/>
      <c r="B25" s="423" t="s">
        <v>37</v>
      </c>
      <c r="C25" s="426" t="s">
        <v>90</v>
      </c>
      <c r="D25" s="330">
        <f>D20*'DATA - Awards Matrices'!$B$64</f>
        <v>0</v>
      </c>
      <c r="E25" s="12">
        <f>E20*'DATA - Awards Matrices'!$C$64</f>
        <v>0</v>
      </c>
      <c r="F25" s="12">
        <f>F20*'DATA - Awards Matrices'!$D$64</f>
        <v>0</v>
      </c>
      <c r="G25" s="12">
        <f>G20*'DATA - Awards Matrices'!$E$64</f>
        <v>0</v>
      </c>
      <c r="H25" s="12">
        <f>H20*'DATA - Awards Matrices'!$F$64</f>
        <v>0</v>
      </c>
      <c r="I25" s="12">
        <f>I20*'DATA - Awards Matrices'!$G$64</f>
        <v>0</v>
      </c>
      <c r="J25" s="12">
        <f>J20*'DATA - Awards Matrices'!$H$64</f>
        <v>0</v>
      </c>
      <c r="K25" s="12">
        <f>K20*'DATA - Awards Matrices'!$I$64</f>
        <v>0</v>
      </c>
      <c r="L25" s="12">
        <f>L20*'DATA - Awards Matrices'!$J$64</f>
        <v>0</v>
      </c>
      <c r="M25" s="331">
        <f>M20*'DATA - Awards Matrices'!$K$64</f>
        <v>0</v>
      </c>
      <c r="N25" s="12"/>
      <c r="O25" s="12"/>
      <c r="P25" s="330">
        <f>P20*'DATA - Awards Matrices'!$B$64</f>
        <v>0</v>
      </c>
      <c r="Q25" s="12">
        <f>Q20*'DATA - Awards Matrices'!$C$64</f>
        <v>0</v>
      </c>
      <c r="R25" s="12">
        <f>R20*'DATA - Awards Matrices'!$D$64</f>
        <v>0</v>
      </c>
      <c r="S25" s="12">
        <f>S20*'DATA - Awards Matrices'!$E$64</f>
        <v>0</v>
      </c>
      <c r="T25" s="12">
        <f>T20*'DATA - Awards Matrices'!$F$64</f>
        <v>0</v>
      </c>
      <c r="U25" s="12">
        <f>U20*'DATA - Awards Matrices'!$G$64</f>
        <v>0</v>
      </c>
      <c r="V25" s="12">
        <f>V20*'DATA - Awards Matrices'!$H$64</f>
        <v>0</v>
      </c>
      <c r="W25" s="12">
        <f>W20*'DATA - Awards Matrices'!$I$64</f>
        <v>0</v>
      </c>
      <c r="X25" s="12">
        <f>X20*'DATA - Awards Matrices'!$J$64</f>
        <v>0</v>
      </c>
      <c r="Y25" s="331">
        <f>Y20*'DATA - Awards Matrices'!$K$64</f>
        <v>0</v>
      </c>
      <c r="Z25" s="12"/>
      <c r="AA25" s="12"/>
      <c r="AB25" s="330">
        <f>AB20*'DATA - Awards Matrices'!$B$64</f>
        <v>0</v>
      </c>
      <c r="AC25" s="12">
        <f>AC20*'DATA - Awards Matrices'!$C$64</f>
        <v>0</v>
      </c>
      <c r="AD25" s="12">
        <f>AD20*'DATA - Awards Matrices'!$D$64</f>
        <v>0</v>
      </c>
      <c r="AE25" s="12">
        <f>AE20*'DATA - Awards Matrices'!$E$64</f>
        <v>0</v>
      </c>
      <c r="AF25" s="12">
        <f>AF20*'DATA - Awards Matrices'!$F$64</f>
        <v>0</v>
      </c>
      <c r="AG25" s="12">
        <f>AG20*'DATA - Awards Matrices'!$G$64</f>
        <v>0</v>
      </c>
      <c r="AH25" s="12">
        <f>AH20*'DATA - Awards Matrices'!$H$64</f>
        <v>0</v>
      </c>
      <c r="AI25" s="12">
        <f>AI20*'DATA - Awards Matrices'!$I$64</f>
        <v>0</v>
      </c>
      <c r="AJ25" s="12">
        <f>AJ20*'DATA - Awards Matrices'!$J$64</f>
        <v>0</v>
      </c>
      <c r="AK25" s="331">
        <f>AK20*'DATA - Awards Matrices'!$K$64</f>
        <v>0</v>
      </c>
      <c r="AL25" s="12"/>
      <c r="AM25" s="938"/>
      <c r="AN25" s="937">
        <f>AN20*'DATA - Awards Matrices'!$B$64</f>
        <v>0</v>
      </c>
      <c r="AO25" s="938">
        <f>AO20*'DATA - Awards Matrices'!$C$64</f>
        <v>0</v>
      </c>
      <c r="AP25" s="938">
        <f>AP20*'DATA - Awards Matrices'!$D$64</f>
        <v>0</v>
      </c>
      <c r="AQ25" s="938">
        <f>AQ20*'DATA - Awards Matrices'!$E$64</f>
        <v>0</v>
      </c>
      <c r="AR25" s="938">
        <f>AR20*'DATA - Awards Matrices'!$F$64</f>
        <v>0</v>
      </c>
      <c r="AS25" s="938">
        <f>AS20*'DATA - Awards Matrices'!$G$64</f>
        <v>0</v>
      </c>
      <c r="AT25" s="938">
        <f>AT20*'DATA - Awards Matrices'!$H$64</f>
        <v>0</v>
      </c>
      <c r="AU25" s="938">
        <f>AU20*'DATA - Awards Matrices'!$I$64</f>
        <v>0</v>
      </c>
      <c r="AV25" s="938">
        <f>AV20*'DATA - Awards Matrices'!$J$64</f>
        <v>0</v>
      </c>
      <c r="AW25" s="939">
        <f>AW20*'DATA - Awards Matrices'!$K$64</f>
        <v>0</v>
      </c>
      <c r="AX25" s="1062"/>
      <c r="AZ25" s="937">
        <f>AZ20*'DATA - Awards Matrices'!$B$64</f>
        <v>0</v>
      </c>
      <c r="BA25" s="938">
        <f>BA20*'DATA - Awards Matrices'!$C$64</f>
        <v>0</v>
      </c>
      <c r="BB25" s="938">
        <f>BB20*'DATA - Awards Matrices'!$D$64</f>
        <v>0</v>
      </c>
      <c r="BC25" s="938">
        <f>BC20*'DATA - Awards Matrices'!$E$64</f>
        <v>0</v>
      </c>
      <c r="BD25" s="938">
        <f>BD20*'DATA - Awards Matrices'!$F$64</f>
        <v>0</v>
      </c>
      <c r="BE25" s="938">
        <f>BE20*'DATA - Awards Matrices'!$G$64</f>
        <v>0</v>
      </c>
      <c r="BF25" s="938">
        <f>BF20*'DATA - Awards Matrices'!$H$64</f>
        <v>0</v>
      </c>
      <c r="BG25" s="938">
        <f>BG20*'DATA - Awards Matrices'!$I$64</f>
        <v>0</v>
      </c>
      <c r="BH25" s="938">
        <f>BH20*'DATA - Awards Matrices'!$J$64</f>
        <v>0</v>
      </c>
      <c r="BI25" s="939">
        <f>BI20*'DATA - Awards Matrices'!$K$64</f>
        <v>0</v>
      </c>
      <c r="BJ25" s="1057"/>
    </row>
    <row r="26" spans="1:66" ht="33" thickBot="1">
      <c r="A26" s="455" t="s">
        <v>272</v>
      </c>
      <c r="B26" s="423" t="str">
        <f>B20</f>
        <v>NMSU</v>
      </c>
      <c r="C26" s="414"/>
      <c r="D26" s="334">
        <f t="shared" ref="D26:M26" si="15">SUM(D23:D25)</f>
        <v>0</v>
      </c>
      <c r="E26" s="335">
        <f t="shared" si="15"/>
        <v>0</v>
      </c>
      <c r="F26" s="335">
        <f t="shared" si="15"/>
        <v>0</v>
      </c>
      <c r="G26" s="335">
        <f t="shared" si="15"/>
        <v>0</v>
      </c>
      <c r="H26" s="335">
        <f t="shared" si="15"/>
        <v>0</v>
      </c>
      <c r="I26" s="335">
        <f t="shared" si="15"/>
        <v>0</v>
      </c>
      <c r="J26" s="335">
        <f t="shared" si="15"/>
        <v>0</v>
      </c>
      <c r="K26" s="335">
        <f t="shared" si="15"/>
        <v>0</v>
      </c>
      <c r="L26" s="335">
        <f t="shared" si="15"/>
        <v>0</v>
      </c>
      <c r="M26" s="336">
        <f t="shared" si="15"/>
        <v>0</v>
      </c>
      <c r="N26" s="415">
        <f>SUM(D26:M26)/'DATA - Awards Matrices'!$L$64</f>
        <v>0</v>
      </c>
      <c r="O26" s="415"/>
      <c r="P26" s="334">
        <f t="shared" ref="P26:Y26" si="16">SUM(P23:P25)</f>
        <v>0</v>
      </c>
      <c r="Q26" s="335">
        <f t="shared" si="16"/>
        <v>0</v>
      </c>
      <c r="R26" s="335">
        <f t="shared" si="16"/>
        <v>0</v>
      </c>
      <c r="S26" s="335">
        <f t="shared" si="16"/>
        <v>0</v>
      </c>
      <c r="T26" s="335">
        <f t="shared" si="16"/>
        <v>0</v>
      </c>
      <c r="U26" s="335">
        <f t="shared" si="16"/>
        <v>0</v>
      </c>
      <c r="V26" s="335">
        <f t="shared" si="16"/>
        <v>0</v>
      </c>
      <c r="W26" s="335">
        <f t="shared" si="16"/>
        <v>0</v>
      </c>
      <c r="X26" s="335">
        <f t="shared" si="16"/>
        <v>0</v>
      </c>
      <c r="Y26" s="336">
        <f t="shared" si="16"/>
        <v>0</v>
      </c>
      <c r="Z26" s="415">
        <f>SUM(P26:Y26)/'DATA - Awards Matrices'!$L$64</f>
        <v>0</v>
      </c>
      <c r="AA26" s="415"/>
      <c r="AB26" s="334">
        <f t="shared" ref="AB26:AK26" si="17">SUM(AB23:AB25)</f>
        <v>0</v>
      </c>
      <c r="AC26" s="335">
        <f t="shared" si="17"/>
        <v>0</v>
      </c>
      <c r="AD26" s="335">
        <f t="shared" si="17"/>
        <v>0</v>
      </c>
      <c r="AE26" s="335">
        <f t="shared" si="17"/>
        <v>0</v>
      </c>
      <c r="AF26" s="335">
        <f t="shared" si="17"/>
        <v>5558230</v>
      </c>
      <c r="AG26" s="335">
        <f t="shared" si="17"/>
        <v>7055952</v>
      </c>
      <c r="AH26" s="335">
        <f t="shared" si="17"/>
        <v>3151111</v>
      </c>
      <c r="AI26" s="335">
        <f t="shared" si="17"/>
        <v>0</v>
      </c>
      <c r="AJ26" s="335">
        <f t="shared" si="17"/>
        <v>86009</v>
      </c>
      <c r="AK26" s="336">
        <f t="shared" si="17"/>
        <v>19256</v>
      </c>
      <c r="AL26" s="415">
        <f>SUM(AB26:AK26)/'DATA - Awards Matrices'!$L$64</f>
        <v>804.99177444331769</v>
      </c>
      <c r="AM26" s="941"/>
      <c r="AN26" s="1020">
        <f t="shared" ref="AN26:AW26" si="18">SUM(AN23:AN25)</f>
        <v>0</v>
      </c>
      <c r="AO26" s="1021">
        <f t="shared" si="18"/>
        <v>0</v>
      </c>
      <c r="AP26" s="1021">
        <f t="shared" si="18"/>
        <v>0</v>
      </c>
      <c r="AQ26" s="1021">
        <f t="shared" si="18"/>
        <v>0</v>
      </c>
      <c r="AR26" s="1021">
        <f t="shared" si="18"/>
        <v>5884476</v>
      </c>
      <c r="AS26" s="1021">
        <f t="shared" si="18"/>
        <v>6617577</v>
      </c>
      <c r="AT26" s="1021">
        <f t="shared" si="18"/>
        <v>5106973</v>
      </c>
      <c r="AU26" s="1021">
        <f t="shared" si="18"/>
        <v>0</v>
      </c>
      <c r="AV26" s="1021">
        <f t="shared" si="18"/>
        <v>62552</v>
      </c>
      <c r="AW26" s="1022">
        <f t="shared" si="18"/>
        <v>0</v>
      </c>
      <c r="AX26" s="1063">
        <f>SUM(AN26:AW26)/'DATA - Awards Matrices'!$L$64</f>
        <v>896.34371591934541</v>
      </c>
      <c r="AZ26" s="1020">
        <f t="shared" ref="AZ26:BI26" si="19">SUM(AZ23:AZ25)</f>
        <v>0</v>
      </c>
      <c r="BA26" s="1021">
        <f t="shared" si="19"/>
        <v>0</v>
      </c>
      <c r="BB26" s="1021">
        <f t="shared" si="19"/>
        <v>0</v>
      </c>
      <c r="BC26" s="1021">
        <f t="shared" si="19"/>
        <v>0</v>
      </c>
      <c r="BD26" s="1021">
        <f t="shared" si="19"/>
        <v>4817607</v>
      </c>
      <c r="BE26" s="1021">
        <f t="shared" si="19"/>
        <v>6617182</v>
      </c>
      <c r="BF26" s="1021">
        <f t="shared" si="19"/>
        <v>2390498</v>
      </c>
      <c r="BG26" s="1021">
        <f t="shared" si="19"/>
        <v>0</v>
      </c>
      <c r="BH26" s="1021">
        <f t="shared" si="19"/>
        <v>117285</v>
      </c>
      <c r="BI26" s="1022">
        <f t="shared" si="19"/>
        <v>0</v>
      </c>
      <c r="BJ26" s="1058">
        <f>SUM(AZ26:BI26)/'DATA - Awards Matrices'!$L$64</f>
        <v>707.19982086223536</v>
      </c>
      <c r="BL26" s="1251">
        <f>SUM(AB26:AK26)</f>
        <v>15870558</v>
      </c>
      <c r="BM26" s="1251">
        <f>SUM(AN26:AW26)</f>
        <v>17671578</v>
      </c>
      <c r="BN26" s="1251">
        <f>SUM(AZ26:BI26)</f>
        <v>13942572</v>
      </c>
    </row>
    <row r="27" spans="1:66" ht="44.25" customHeight="1" thickBot="1">
      <c r="A27" s="428"/>
      <c r="B27" s="429"/>
      <c r="C27" s="430"/>
      <c r="D27" s="431"/>
      <c r="E27" s="432"/>
      <c r="F27" s="432"/>
      <c r="G27" s="432"/>
      <c r="H27" s="432"/>
      <c r="I27" s="432"/>
      <c r="J27" s="432"/>
      <c r="K27" s="432"/>
      <c r="L27" s="432"/>
      <c r="M27" s="433"/>
      <c r="N27" s="434"/>
      <c r="O27" s="434"/>
      <c r="P27" s="431"/>
      <c r="Q27" s="432"/>
      <c r="R27" s="432"/>
      <c r="S27" s="432"/>
      <c r="T27" s="432"/>
      <c r="U27" s="432"/>
      <c r="V27" s="432"/>
      <c r="W27" s="432"/>
      <c r="X27" s="432"/>
      <c r="Y27" s="433"/>
      <c r="Z27" s="434"/>
      <c r="AA27" s="434"/>
      <c r="AB27" s="431"/>
      <c r="AC27" s="432"/>
      <c r="AD27" s="432"/>
      <c r="AE27" s="432"/>
      <c r="AF27" s="432"/>
      <c r="AG27" s="432"/>
      <c r="AH27" s="432"/>
      <c r="AI27" s="432"/>
      <c r="AJ27" s="432"/>
      <c r="AK27" s="433"/>
      <c r="AL27" s="434"/>
      <c r="AM27" s="1026"/>
      <c r="AN27" s="1023"/>
      <c r="AO27" s="1024"/>
      <c r="AP27" s="1024"/>
      <c r="AQ27" s="1024"/>
      <c r="AR27" s="1024"/>
      <c r="AS27" s="1024"/>
      <c r="AT27" s="1024"/>
      <c r="AU27" s="1024"/>
      <c r="AV27" s="1024"/>
      <c r="AW27" s="1025"/>
      <c r="AX27" s="1064"/>
      <c r="AZ27" s="1049"/>
      <c r="BA27" s="1050"/>
      <c r="BB27" s="1050"/>
      <c r="BC27" s="1050"/>
      <c r="BD27" s="1050"/>
      <c r="BE27" s="1050"/>
      <c r="BF27" s="1050"/>
      <c r="BG27" s="1050"/>
      <c r="BH27" s="1050"/>
      <c r="BI27" s="1051"/>
      <c r="BJ27" s="1059"/>
    </row>
    <row r="28" spans="1:66" ht="15" customHeight="1" thickBot="1">
      <c r="A28" s="1487" t="s">
        <v>270</v>
      </c>
      <c r="B28" s="421" t="str">
        <f>'RAW DATA-Awards'!B13</f>
        <v>UNM</v>
      </c>
      <c r="C28" s="424" t="str">
        <f>'RAW DATA-Awards'!C13</f>
        <v>1</v>
      </c>
      <c r="D28" s="407">
        <f>'RAW DATA-New Workforce'!D13</f>
        <v>0</v>
      </c>
      <c r="E28" s="408">
        <f>'RAW DATA-New Workforce'!E13</f>
        <v>0</v>
      </c>
      <c r="F28" s="408">
        <f>'RAW DATA-New Workforce'!F13</f>
        <v>0</v>
      </c>
      <c r="G28" s="408">
        <f>'RAW DATA-New Workforce'!G13</f>
        <v>0</v>
      </c>
      <c r="H28" s="408">
        <f>'RAW DATA-New Workforce'!H13</f>
        <v>0</v>
      </c>
      <c r="I28" s="408">
        <f>'RAW DATA-New Workforce'!I13</f>
        <v>0</v>
      </c>
      <c r="J28" s="408">
        <f>'RAW DATA-New Workforce'!J13</f>
        <v>0</v>
      </c>
      <c r="K28" s="408">
        <f>'RAW DATA-New Workforce'!K13</f>
        <v>0</v>
      </c>
      <c r="L28" s="408">
        <f>'RAW DATA-New Workforce'!L13</f>
        <v>0</v>
      </c>
      <c r="M28" s="409">
        <f>'RAW DATA-New Workforce'!M13</f>
        <v>0</v>
      </c>
      <c r="N28" s="408"/>
      <c r="O28" s="408"/>
      <c r="P28" s="407">
        <f>'RAW DATA-New Workforce'!N13</f>
        <v>0</v>
      </c>
      <c r="Q28" s="408">
        <f>'RAW DATA-New Workforce'!O13</f>
        <v>0</v>
      </c>
      <c r="R28" s="408">
        <f>'RAW DATA-New Workforce'!P13</f>
        <v>0</v>
      </c>
      <c r="S28" s="408">
        <f>'RAW DATA-New Workforce'!Q13</f>
        <v>0</v>
      </c>
      <c r="T28" s="408">
        <f>'RAW DATA-New Workforce'!R13</f>
        <v>0</v>
      </c>
      <c r="U28" s="408">
        <f>'RAW DATA-New Workforce'!S13</f>
        <v>0</v>
      </c>
      <c r="V28" s="408">
        <f>'RAW DATA-New Workforce'!T13</f>
        <v>0</v>
      </c>
      <c r="W28" s="408">
        <f>'RAW DATA-New Workforce'!U13</f>
        <v>0</v>
      </c>
      <c r="X28" s="408">
        <f>'RAW DATA-New Workforce'!V13</f>
        <v>0</v>
      </c>
      <c r="Y28" s="409">
        <f>'RAW DATA-New Workforce'!W13</f>
        <v>0</v>
      </c>
      <c r="Z28" s="408"/>
      <c r="AA28" s="408"/>
      <c r="AB28" s="407">
        <f>'RAW DATA-New Workforce'!X13</f>
        <v>0</v>
      </c>
      <c r="AC28" s="408">
        <f>'RAW DATA-New Workforce'!Y13</f>
        <v>0</v>
      </c>
      <c r="AD28" s="408">
        <f>'RAW DATA-New Workforce'!Z13</f>
        <v>0</v>
      </c>
      <c r="AE28" s="408">
        <f>'RAW DATA-New Workforce'!AA13</f>
        <v>0</v>
      </c>
      <c r="AF28" s="408">
        <f>'RAW DATA-New Workforce'!AB13</f>
        <v>257</v>
      </c>
      <c r="AG28" s="408">
        <f>'RAW DATA-New Workforce'!AC13</f>
        <v>208</v>
      </c>
      <c r="AH28" s="408">
        <f>'RAW DATA-New Workforce'!AD13</f>
        <v>42</v>
      </c>
      <c r="AI28" s="408">
        <f>'RAW DATA-New Workforce'!AE13</f>
        <v>0</v>
      </c>
      <c r="AJ28" s="408">
        <f>'RAW DATA-New Workforce'!AF13</f>
        <v>7</v>
      </c>
      <c r="AK28" s="409">
        <f>'RAW DATA-New Workforce'!AG13</f>
        <v>19</v>
      </c>
      <c r="AL28" s="408"/>
      <c r="AM28" s="944"/>
      <c r="AN28" s="943">
        <f>'RAW DATA-New Workforce'!AH13</f>
        <v>0</v>
      </c>
      <c r="AO28" s="944">
        <f>'RAW DATA-New Workforce'!AI13</f>
        <v>0</v>
      </c>
      <c r="AP28" s="944">
        <f>'RAW DATA-New Workforce'!AJ13</f>
        <v>0</v>
      </c>
      <c r="AQ28" s="944">
        <f>'RAW DATA-New Workforce'!AK13</f>
        <v>0</v>
      </c>
      <c r="AR28" s="944">
        <f>'RAW DATA-New Workforce'!AL13</f>
        <v>211</v>
      </c>
      <c r="AS28" s="944">
        <f>'RAW DATA-New Workforce'!AM13</f>
        <v>241</v>
      </c>
      <c r="AT28" s="944">
        <f>'RAW DATA-New Workforce'!AN13</f>
        <v>32</v>
      </c>
      <c r="AU28" s="944">
        <f>'RAW DATA-New Workforce'!AO13</f>
        <v>0</v>
      </c>
      <c r="AV28" s="944">
        <f>'RAW DATA-New Workforce'!AP13</f>
        <v>7</v>
      </c>
      <c r="AW28" s="945">
        <f>'RAW DATA-New Workforce'!AQ13</f>
        <v>16</v>
      </c>
      <c r="AX28" s="1061"/>
      <c r="AZ28" s="943">
        <f>'RAW DATA-New Workforce'!AR13</f>
        <v>0</v>
      </c>
      <c r="BA28" s="943">
        <f>'RAW DATA-New Workforce'!AS13</f>
        <v>0</v>
      </c>
      <c r="BB28" s="943">
        <f>'RAW DATA-New Workforce'!AT13</f>
        <v>0</v>
      </c>
      <c r="BC28" s="943">
        <f>'RAW DATA-New Workforce'!AU13</f>
        <v>0</v>
      </c>
      <c r="BD28" s="943">
        <f>'RAW DATA-New Workforce'!AV13</f>
        <v>257</v>
      </c>
      <c r="BE28" s="943">
        <f>'RAW DATA-New Workforce'!AW13</f>
        <v>214</v>
      </c>
      <c r="BF28" s="943">
        <f>'RAW DATA-New Workforce'!AX13</f>
        <v>33</v>
      </c>
      <c r="BG28" s="943">
        <f>'RAW DATA-New Workforce'!AY13</f>
        <v>0</v>
      </c>
      <c r="BH28" s="943">
        <f>'RAW DATA-New Workforce'!AZ13</f>
        <v>1</v>
      </c>
      <c r="BI28" s="943">
        <f>'RAW DATA-New Workforce'!BA13</f>
        <v>5</v>
      </c>
      <c r="BJ28" s="1056"/>
    </row>
    <row r="29" spans="1:66" ht="16" thickBot="1">
      <c r="A29" s="1488"/>
      <c r="B29" s="422" t="str">
        <f>'RAW DATA-Awards'!B14</f>
        <v>UNM</v>
      </c>
      <c r="C29" s="425" t="str">
        <f>'RAW DATA-Awards'!C14</f>
        <v>2</v>
      </c>
      <c r="D29" s="330">
        <f>'RAW DATA-New Workforce'!D14</f>
        <v>0</v>
      </c>
      <c r="E29" s="12">
        <f>'RAW DATA-New Workforce'!E14</f>
        <v>0</v>
      </c>
      <c r="F29" s="12">
        <f>'RAW DATA-New Workforce'!F14</f>
        <v>0</v>
      </c>
      <c r="G29" s="12">
        <f>'RAW DATA-New Workforce'!G14</f>
        <v>0</v>
      </c>
      <c r="H29" s="12">
        <f>'RAW DATA-New Workforce'!H14</f>
        <v>0</v>
      </c>
      <c r="I29" s="12">
        <f>'RAW DATA-New Workforce'!I14</f>
        <v>0</v>
      </c>
      <c r="J29" s="12">
        <f>'RAW DATA-New Workforce'!J14</f>
        <v>0</v>
      </c>
      <c r="K29" s="12">
        <f>'RAW DATA-New Workforce'!K14</f>
        <v>0</v>
      </c>
      <c r="L29" s="12">
        <f>'RAW DATA-New Workforce'!L14</f>
        <v>0</v>
      </c>
      <c r="M29" s="331">
        <f>'RAW DATA-New Workforce'!M14</f>
        <v>0</v>
      </c>
      <c r="N29" s="12"/>
      <c r="O29" s="12"/>
      <c r="P29" s="330">
        <f>'RAW DATA-New Workforce'!N14</f>
        <v>0</v>
      </c>
      <c r="Q29" s="12">
        <f>'RAW DATA-New Workforce'!O14</f>
        <v>0</v>
      </c>
      <c r="R29" s="12">
        <f>'RAW DATA-New Workforce'!P14</f>
        <v>0</v>
      </c>
      <c r="S29" s="12">
        <f>'RAW DATA-New Workforce'!Q14</f>
        <v>0</v>
      </c>
      <c r="T29" s="12">
        <f>'RAW DATA-New Workforce'!R14</f>
        <v>0</v>
      </c>
      <c r="U29" s="12">
        <f>'RAW DATA-New Workforce'!S14</f>
        <v>0</v>
      </c>
      <c r="V29" s="12">
        <f>'RAW DATA-New Workforce'!T14</f>
        <v>0</v>
      </c>
      <c r="W29" s="12">
        <f>'RAW DATA-New Workforce'!U14</f>
        <v>0</v>
      </c>
      <c r="X29" s="12">
        <f>'RAW DATA-New Workforce'!V14</f>
        <v>0</v>
      </c>
      <c r="Y29" s="331">
        <f>'RAW DATA-New Workforce'!W14</f>
        <v>0</v>
      </c>
      <c r="Z29" s="12"/>
      <c r="AA29" s="12"/>
      <c r="AB29" s="330">
        <f>'RAW DATA-New Workforce'!X14</f>
        <v>0</v>
      </c>
      <c r="AC29" s="12">
        <f>'RAW DATA-New Workforce'!Y14</f>
        <v>0</v>
      </c>
      <c r="AD29" s="12">
        <f>'RAW DATA-New Workforce'!Z14</f>
        <v>0</v>
      </c>
      <c r="AE29" s="12">
        <f>'RAW DATA-New Workforce'!AA14</f>
        <v>0</v>
      </c>
      <c r="AF29" s="12">
        <f>'RAW DATA-New Workforce'!AB14</f>
        <v>0</v>
      </c>
      <c r="AG29" s="12">
        <f>'RAW DATA-New Workforce'!AC14</f>
        <v>6</v>
      </c>
      <c r="AH29" s="12">
        <f>'RAW DATA-New Workforce'!AD14</f>
        <v>0</v>
      </c>
      <c r="AI29" s="12">
        <f>'RAW DATA-New Workforce'!AE14</f>
        <v>0</v>
      </c>
      <c r="AJ29" s="12">
        <f>'RAW DATA-New Workforce'!AF14</f>
        <v>0</v>
      </c>
      <c r="AK29" s="331">
        <f>'RAW DATA-New Workforce'!AG14</f>
        <v>0</v>
      </c>
      <c r="AL29" s="12"/>
      <c r="AM29" s="938"/>
      <c r="AN29" s="937">
        <f>'RAW DATA-New Workforce'!AH14</f>
        <v>0</v>
      </c>
      <c r="AO29" s="938">
        <f>'RAW DATA-New Workforce'!AI14</f>
        <v>0</v>
      </c>
      <c r="AP29" s="938">
        <f>'RAW DATA-New Workforce'!AJ14</f>
        <v>0</v>
      </c>
      <c r="AQ29" s="938">
        <f>'RAW DATA-New Workforce'!AK14</f>
        <v>0</v>
      </c>
      <c r="AR29" s="938">
        <f>'RAW DATA-New Workforce'!AL14</f>
        <v>0</v>
      </c>
      <c r="AS29" s="938">
        <f>'RAW DATA-New Workforce'!AM14</f>
        <v>6</v>
      </c>
      <c r="AT29" s="938">
        <f>'RAW DATA-New Workforce'!AN14</f>
        <v>0</v>
      </c>
      <c r="AU29" s="938">
        <f>'RAW DATA-New Workforce'!AO14</f>
        <v>0</v>
      </c>
      <c r="AV29" s="938">
        <f>'RAW DATA-New Workforce'!AP14</f>
        <v>0</v>
      </c>
      <c r="AW29" s="939">
        <f>'RAW DATA-New Workforce'!AQ14</f>
        <v>0</v>
      </c>
      <c r="AX29" s="1062"/>
      <c r="AZ29" s="943">
        <f>'RAW DATA-New Workforce'!AR14</f>
        <v>0</v>
      </c>
      <c r="BA29" s="943">
        <f>'RAW DATA-New Workforce'!AS14</f>
        <v>0</v>
      </c>
      <c r="BB29" s="943">
        <f>'RAW DATA-New Workforce'!AT14</f>
        <v>0</v>
      </c>
      <c r="BC29" s="943">
        <f>'RAW DATA-New Workforce'!AU14</f>
        <v>0</v>
      </c>
      <c r="BD29" s="943">
        <f>'RAW DATA-New Workforce'!AV14</f>
        <v>0</v>
      </c>
      <c r="BE29" s="943">
        <f>'RAW DATA-New Workforce'!AW14</f>
        <v>7</v>
      </c>
      <c r="BF29" s="943">
        <f>'RAW DATA-New Workforce'!AX14</f>
        <v>0</v>
      </c>
      <c r="BG29" s="943">
        <f>'RAW DATA-New Workforce'!AY14</f>
        <v>0</v>
      </c>
      <c r="BH29" s="943">
        <f>'RAW DATA-New Workforce'!AZ14</f>
        <v>0</v>
      </c>
      <c r="BI29" s="943">
        <f>'RAW DATA-New Workforce'!BA14</f>
        <v>0</v>
      </c>
      <c r="BJ29" s="1057"/>
    </row>
    <row r="30" spans="1:66" ht="16" thickBot="1">
      <c r="A30" s="1488"/>
      <c r="B30" s="422" t="str">
        <f>'RAW DATA-Awards'!B15</f>
        <v>UNM</v>
      </c>
      <c r="C30" s="425" t="str">
        <f>'RAW DATA-Awards'!C15</f>
        <v>3</v>
      </c>
      <c r="D30" s="330">
        <f>'RAW DATA-New Workforce'!D15</f>
        <v>0</v>
      </c>
      <c r="E30" s="12">
        <f>'RAW DATA-New Workforce'!E15</f>
        <v>0</v>
      </c>
      <c r="F30" s="12">
        <f>'RAW DATA-New Workforce'!F15</f>
        <v>0</v>
      </c>
      <c r="G30" s="12">
        <f>'RAW DATA-New Workforce'!G15</f>
        <v>0</v>
      </c>
      <c r="H30" s="12">
        <f>'RAW DATA-New Workforce'!H15</f>
        <v>0</v>
      </c>
      <c r="I30" s="12">
        <f>'RAW DATA-New Workforce'!I15</f>
        <v>0</v>
      </c>
      <c r="J30" s="12">
        <f>'RAW DATA-New Workforce'!J15</f>
        <v>0</v>
      </c>
      <c r="K30" s="12">
        <f>'RAW DATA-New Workforce'!K15</f>
        <v>0</v>
      </c>
      <c r="L30" s="12">
        <f>'RAW DATA-New Workforce'!L15</f>
        <v>0</v>
      </c>
      <c r="M30" s="331">
        <f>'RAW DATA-New Workforce'!M15</f>
        <v>0</v>
      </c>
      <c r="N30" s="12"/>
      <c r="O30" s="12"/>
      <c r="P30" s="330">
        <f>'RAW DATA-New Workforce'!N15</f>
        <v>0</v>
      </c>
      <c r="Q30" s="12">
        <f>'RAW DATA-New Workforce'!O15</f>
        <v>0</v>
      </c>
      <c r="R30" s="12">
        <f>'RAW DATA-New Workforce'!P15</f>
        <v>0</v>
      </c>
      <c r="S30" s="12">
        <f>'RAW DATA-New Workforce'!Q15</f>
        <v>0</v>
      </c>
      <c r="T30" s="12">
        <f>'RAW DATA-New Workforce'!R15</f>
        <v>0</v>
      </c>
      <c r="U30" s="12">
        <f>'RAW DATA-New Workforce'!S15</f>
        <v>0</v>
      </c>
      <c r="V30" s="12">
        <f>'RAW DATA-New Workforce'!T15</f>
        <v>0</v>
      </c>
      <c r="W30" s="12">
        <f>'RAW DATA-New Workforce'!U15</f>
        <v>0</v>
      </c>
      <c r="X30" s="12">
        <f>'RAW DATA-New Workforce'!V15</f>
        <v>0</v>
      </c>
      <c r="Y30" s="331">
        <f>'RAW DATA-New Workforce'!W15</f>
        <v>0</v>
      </c>
      <c r="Z30" s="12"/>
      <c r="AA30" s="12"/>
      <c r="AB30" s="330">
        <f>'RAW DATA-New Workforce'!X15</f>
        <v>0</v>
      </c>
      <c r="AC30" s="12">
        <f>'RAW DATA-New Workforce'!Y15</f>
        <v>0</v>
      </c>
      <c r="AD30" s="12">
        <f>'RAW DATA-New Workforce'!Z15</f>
        <v>0</v>
      </c>
      <c r="AE30" s="12">
        <f>'RAW DATA-New Workforce'!AA15</f>
        <v>0</v>
      </c>
      <c r="AF30" s="12">
        <f>'RAW DATA-New Workforce'!AB15</f>
        <v>0</v>
      </c>
      <c r="AG30" s="12">
        <f>'RAW DATA-New Workforce'!AC15</f>
        <v>0</v>
      </c>
      <c r="AH30" s="12">
        <f>'RAW DATA-New Workforce'!AD15</f>
        <v>0</v>
      </c>
      <c r="AI30" s="12">
        <f>'RAW DATA-New Workforce'!AE15</f>
        <v>0</v>
      </c>
      <c r="AJ30" s="12">
        <f>'RAW DATA-New Workforce'!AF15</f>
        <v>0</v>
      </c>
      <c r="AK30" s="331">
        <f>'RAW DATA-New Workforce'!AG15</f>
        <v>0</v>
      </c>
      <c r="AL30" s="12"/>
      <c r="AM30" s="938"/>
      <c r="AN30" s="937">
        <f>'RAW DATA-New Workforce'!AH15</f>
        <v>0</v>
      </c>
      <c r="AO30" s="938">
        <f>'RAW DATA-New Workforce'!AI15</f>
        <v>0</v>
      </c>
      <c r="AP30" s="938">
        <f>'RAW DATA-New Workforce'!AJ15</f>
        <v>0</v>
      </c>
      <c r="AQ30" s="938">
        <f>'RAW DATA-New Workforce'!AK15</f>
        <v>0</v>
      </c>
      <c r="AR30" s="938">
        <f>'RAW DATA-New Workforce'!AL15</f>
        <v>0</v>
      </c>
      <c r="AS30" s="938">
        <f>'RAW DATA-New Workforce'!AM15</f>
        <v>0</v>
      </c>
      <c r="AT30" s="938">
        <f>'RAW DATA-New Workforce'!AN15</f>
        <v>0</v>
      </c>
      <c r="AU30" s="938">
        <f>'RAW DATA-New Workforce'!AO15</f>
        <v>0</v>
      </c>
      <c r="AV30" s="938">
        <f>'RAW DATA-New Workforce'!AP15</f>
        <v>0</v>
      </c>
      <c r="AW30" s="939">
        <f>'RAW DATA-New Workforce'!AQ15</f>
        <v>0</v>
      </c>
      <c r="AX30" s="1062"/>
      <c r="AZ30" s="943">
        <f>'RAW DATA-New Workforce'!AR15</f>
        <v>0</v>
      </c>
      <c r="BA30" s="943">
        <f>'RAW DATA-New Workforce'!AS15</f>
        <v>0</v>
      </c>
      <c r="BB30" s="943">
        <f>'RAW DATA-New Workforce'!AT15</f>
        <v>0</v>
      </c>
      <c r="BC30" s="943">
        <f>'RAW DATA-New Workforce'!AU15</f>
        <v>0</v>
      </c>
      <c r="BD30" s="943">
        <f>'RAW DATA-New Workforce'!AV15</f>
        <v>0</v>
      </c>
      <c r="BE30" s="943">
        <f>'RAW DATA-New Workforce'!AW15</f>
        <v>0</v>
      </c>
      <c r="BF30" s="943">
        <f>'RAW DATA-New Workforce'!AX15</f>
        <v>0</v>
      </c>
      <c r="BG30" s="943">
        <f>'RAW DATA-New Workforce'!AY15</f>
        <v>0</v>
      </c>
      <c r="BH30" s="943">
        <f>'RAW DATA-New Workforce'!AZ15</f>
        <v>0</v>
      </c>
      <c r="BI30" s="943">
        <f>'RAW DATA-New Workforce'!BA15</f>
        <v>0</v>
      </c>
      <c r="BJ30" s="1057"/>
    </row>
    <row r="31" spans="1:66">
      <c r="A31" s="456"/>
      <c r="B31" s="274"/>
      <c r="C31" s="424"/>
      <c r="D31" s="11">
        <f t="shared" ref="D31:M31" si="20">SUM(D28:D30)</f>
        <v>0</v>
      </c>
      <c r="E31" s="11">
        <f t="shared" si="20"/>
        <v>0</v>
      </c>
      <c r="F31" s="11">
        <f t="shared" si="20"/>
        <v>0</v>
      </c>
      <c r="G31" s="11">
        <f t="shared" si="20"/>
        <v>0</v>
      </c>
      <c r="H31" s="11">
        <f t="shared" si="20"/>
        <v>0</v>
      </c>
      <c r="I31" s="11">
        <f t="shared" si="20"/>
        <v>0</v>
      </c>
      <c r="J31" s="11">
        <f t="shared" si="20"/>
        <v>0</v>
      </c>
      <c r="K31" s="11">
        <f t="shared" si="20"/>
        <v>0</v>
      </c>
      <c r="L31" s="11">
        <f t="shared" si="20"/>
        <v>0</v>
      </c>
      <c r="M31" s="333">
        <f t="shared" si="20"/>
        <v>0</v>
      </c>
      <c r="N31" s="12"/>
      <c r="O31" s="12"/>
      <c r="P31" s="332">
        <f t="shared" ref="P31:Y31" si="21">SUM(P28:P30)</f>
        <v>0</v>
      </c>
      <c r="Q31" s="11">
        <f t="shared" si="21"/>
        <v>0</v>
      </c>
      <c r="R31" s="11">
        <f t="shared" si="21"/>
        <v>0</v>
      </c>
      <c r="S31" s="11">
        <f t="shared" si="21"/>
        <v>0</v>
      </c>
      <c r="T31" s="11">
        <f t="shared" si="21"/>
        <v>0</v>
      </c>
      <c r="U31" s="11">
        <f t="shared" si="21"/>
        <v>0</v>
      </c>
      <c r="V31" s="11">
        <f t="shared" si="21"/>
        <v>0</v>
      </c>
      <c r="W31" s="11">
        <f t="shared" si="21"/>
        <v>0</v>
      </c>
      <c r="X31" s="11">
        <f t="shared" si="21"/>
        <v>0</v>
      </c>
      <c r="Y31" s="333">
        <f t="shared" si="21"/>
        <v>0</v>
      </c>
      <c r="Z31" s="12"/>
      <c r="AA31" s="12"/>
      <c r="AB31" s="332">
        <f t="shared" ref="AB31:AK31" si="22">SUM(AB28:AB30)</f>
        <v>0</v>
      </c>
      <c r="AC31" s="11">
        <f t="shared" si="22"/>
        <v>0</v>
      </c>
      <c r="AD31" s="11">
        <f t="shared" si="22"/>
        <v>0</v>
      </c>
      <c r="AE31" s="11">
        <f t="shared" si="22"/>
        <v>0</v>
      </c>
      <c r="AF31" s="11">
        <f t="shared" si="22"/>
        <v>257</v>
      </c>
      <c r="AG31" s="11">
        <f t="shared" si="22"/>
        <v>214</v>
      </c>
      <c r="AH31" s="11">
        <f t="shared" si="22"/>
        <v>42</v>
      </c>
      <c r="AI31" s="11">
        <f t="shared" si="22"/>
        <v>0</v>
      </c>
      <c r="AJ31" s="11">
        <f t="shared" si="22"/>
        <v>7</v>
      </c>
      <c r="AK31" s="333">
        <f t="shared" si="22"/>
        <v>19</v>
      </c>
      <c r="AL31" s="12"/>
      <c r="AM31" s="938"/>
      <c r="AN31" s="1017">
        <f t="shared" ref="AN31:AW31" si="23">SUM(AN28:AN30)</f>
        <v>0</v>
      </c>
      <c r="AO31" s="1018">
        <f t="shared" si="23"/>
        <v>0</v>
      </c>
      <c r="AP31" s="1018">
        <f t="shared" si="23"/>
        <v>0</v>
      </c>
      <c r="AQ31" s="1018">
        <f t="shared" si="23"/>
        <v>0</v>
      </c>
      <c r="AR31" s="1018">
        <f t="shared" si="23"/>
        <v>211</v>
      </c>
      <c r="AS31" s="1018">
        <f t="shared" si="23"/>
        <v>247</v>
      </c>
      <c r="AT31" s="1018">
        <f t="shared" si="23"/>
        <v>32</v>
      </c>
      <c r="AU31" s="1018">
        <f t="shared" si="23"/>
        <v>0</v>
      </c>
      <c r="AV31" s="1018">
        <f t="shared" si="23"/>
        <v>7</v>
      </c>
      <c r="AW31" s="1019">
        <f t="shared" si="23"/>
        <v>16</v>
      </c>
      <c r="AX31" s="1062"/>
      <c r="AZ31" s="1017">
        <f t="shared" ref="AZ31:BI31" si="24">SUM(AZ28:AZ30)</f>
        <v>0</v>
      </c>
      <c r="BA31" s="1018">
        <f t="shared" si="24"/>
        <v>0</v>
      </c>
      <c r="BB31" s="1018">
        <f t="shared" si="24"/>
        <v>0</v>
      </c>
      <c r="BC31" s="1018">
        <f t="shared" si="24"/>
        <v>0</v>
      </c>
      <c r="BD31" s="1018">
        <f t="shared" si="24"/>
        <v>257</v>
      </c>
      <c r="BE31" s="1018">
        <f t="shared" si="24"/>
        <v>221</v>
      </c>
      <c r="BF31" s="1018">
        <f t="shared" si="24"/>
        <v>33</v>
      </c>
      <c r="BG31" s="1018">
        <f t="shared" si="24"/>
        <v>0</v>
      </c>
      <c r="BH31" s="1018">
        <f t="shared" si="24"/>
        <v>1</v>
      </c>
      <c r="BI31" s="1019">
        <f t="shared" si="24"/>
        <v>5</v>
      </c>
      <c r="BJ31" s="1057"/>
    </row>
    <row r="32" spans="1:66" ht="16" thickBot="1">
      <c r="A32" s="457"/>
      <c r="B32" s="413"/>
      <c r="C32" s="426"/>
      <c r="D32" s="12"/>
      <c r="E32" s="12"/>
      <c r="F32" s="12"/>
      <c r="G32" s="12"/>
      <c r="H32" s="12"/>
      <c r="I32" s="12"/>
      <c r="J32" s="12"/>
      <c r="K32" s="12"/>
      <c r="L32" s="12"/>
      <c r="M32" s="331"/>
      <c r="N32" s="12"/>
      <c r="O32" s="12"/>
      <c r="P32" s="330"/>
      <c r="Q32" s="12"/>
      <c r="R32" s="12"/>
      <c r="S32" s="12"/>
      <c r="T32" s="12"/>
      <c r="U32" s="12"/>
      <c r="V32" s="12"/>
      <c r="W32" s="12"/>
      <c r="X32" s="12"/>
      <c r="Y32" s="331"/>
      <c r="Z32" s="12"/>
      <c r="AA32" s="12"/>
      <c r="AB32" s="330"/>
      <c r="AC32" s="12"/>
      <c r="AD32" s="12"/>
      <c r="AE32" s="12"/>
      <c r="AF32" s="12"/>
      <c r="AG32" s="12"/>
      <c r="AH32" s="12"/>
      <c r="AI32" s="12"/>
      <c r="AJ32" s="12"/>
      <c r="AK32" s="331"/>
      <c r="AL32" s="12"/>
      <c r="AM32" s="938"/>
      <c r="AN32" s="937"/>
      <c r="AO32" s="938"/>
      <c r="AP32" s="938"/>
      <c r="AQ32" s="938"/>
      <c r="AR32" s="938"/>
      <c r="AS32" s="938"/>
      <c r="AT32" s="938"/>
      <c r="AU32" s="938"/>
      <c r="AV32" s="938"/>
      <c r="AW32" s="939"/>
      <c r="AX32" s="1062"/>
      <c r="AZ32" s="937"/>
      <c r="BA32" s="938"/>
      <c r="BB32" s="938"/>
      <c r="BC32" s="938"/>
      <c r="BD32" s="938"/>
      <c r="BE32" s="938"/>
      <c r="BF32" s="938"/>
      <c r="BG32" s="938"/>
      <c r="BH32" s="938"/>
      <c r="BI32" s="939"/>
      <c r="BJ32" s="1057"/>
    </row>
    <row r="33" spans="1:66" ht="15" customHeight="1">
      <c r="A33" s="1488" t="s">
        <v>271</v>
      </c>
      <c r="B33" s="422" t="s">
        <v>39</v>
      </c>
      <c r="C33" s="425" t="s">
        <v>92</v>
      </c>
      <c r="D33" s="330">
        <f>D28*'DATA - Awards Matrices'!$B$62</f>
        <v>0</v>
      </c>
      <c r="E33" s="12">
        <f>E28*'DATA - Awards Matrices'!$C$62</f>
        <v>0</v>
      </c>
      <c r="F33" s="12">
        <f>F28*'DATA - Awards Matrices'!$D$62</f>
        <v>0</v>
      </c>
      <c r="G33" s="12">
        <f>G28*'DATA - Awards Matrices'!$E$62</f>
        <v>0</v>
      </c>
      <c r="H33" s="12">
        <f>H28*'DATA - Awards Matrices'!$F$62</f>
        <v>0</v>
      </c>
      <c r="I33" s="12">
        <f>I28*'DATA - Awards Matrices'!$G$62</f>
        <v>0</v>
      </c>
      <c r="J33" s="12">
        <f>J28*'DATA - Awards Matrices'!$H$62</f>
        <v>0</v>
      </c>
      <c r="K33" s="12">
        <f>K28*'DATA - Awards Matrices'!$I$62</f>
        <v>0</v>
      </c>
      <c r="L33" s="12">
        <f>L28*'DATA - Awards Matrices'!$J$62</f>
        <v>0</v>
      </c>
      <c r="M33" s="331">
        <f>M28*'DATA - Awards Matrices'!$K$62</f>
        <v>0</v>
      </c>
      <c r="N33" s="12"/>
      <c r="O33" s="12"/>
      <c r="P33" s="330">
        <f>P28*'DATA - Awards Matrices'!$B$62</f>
        <v>0</v>
      </c>
      <c r="Q33" s="12">
        <f>Q28*'DATA - Awards Matrices'!$C$62</f>
        <v>0</v>
      </c>
      <c r="R33" s="12">
        <f>R28*'DATA - Awards Matrices'!$D$62</f>
        <v>0</v>
      </c>
      <c r="S33" s="12">
        <f>S28*'DATA - Awards Matrices'!$E$62</f>
        <v>0</v>
      </c>
      <c r="T33" s="12">
        <f>T28*'DATA - Awards Matrices'!$F$62</f>
        <v>0</v>
      </c>
      <c r="U33" s="12">
        <f>U28*'DATA - Awards Matrices'!$G$62</f>
        <v>0</v>
      </c>
      <c r="V33" s="12">
        <f>V28*'DATA - Awards Matrices'!$H$62</f>
        <v>0</v>
      </c>
      <c r="W33" s="12">
        <f>W28*'DATA - Awards Matrices'!$I$62</f>
        <v>0</v>
      </c>
      <c r="X33" s="12">
        <f>X28*'DATA - Awards Matrices'!$J$62</f>
        <v>0</v>
      </c>
      <c r="Y33" s="331">
        <f>Y28*'DATA - Awards Matrices'!$K$62</f>
        <v>0</v>
      </c>
      <c r="Z33" s="12"/>
      <c r="AA33" s="12"/>
      <c r="AB33" s="330">
        <f>AB28*'DATA - Awards Matrices'!$B$62</f>
        <v>0</v>
      </c>
      <c r="AC33" s="12">
        <f>AC28*'DATA - Awards Matrices'!$C$62</f>
        <v>0</v>
      </c>
      <c r="AD33" s="12">
        <f>AD28*'DATA - Awards Matrices'!$D$62</f>
        <v>0</v>
      </c>
      <c r="AE33" s="12">
        <f>AE28*'DATA - Awards Matrices'!$E$62</f>
        <v>0</v>
      </c>
      <c r="AF33" s="12">
        <f>AF28*'DATA - Awards Matrices'!$F$62</f>
        <v>8481000</v>
      </c>
      <c r="AG33" s="12">
        <f>AG28*'DATA - Awards Matrices'!$G$62</f>
        <v>6840704</v>
      </c>
      <c r="AH33" s="12">
        <f>AH28*'DATA - Awards Matrices'!$H$62</f>
        <v>4563678</v>
      </c>
      <c r="AI33" s="12">
        <f>AI28*'DATA - Awards Matrices'!$I$62</f>
        <v>0</v>
      </c>
      <c r="AJ33" s="12">
        <f>AJ28*'DATA - Awards Matrices'!$J$62</f>
        <v>54733</v>
      </c>
      <c r="AK33" s="331">
        <f>AK28*'DATA - Awards Matrices'!$K$62</f>
        <v>365864</v>
      </c>
      <c r="AL33" s="12"/>
      <c r="AM33" s="938"/>
      <c r="AN33" s="937">
        <f>AN28*'DATA - Awards Matrices'!$B$62</f>
        <v>0</v>
      </c>
      <c r="AO33" s="938">
        <f>AO28*'DATA - Awards Matrices'!$C$62</f>
        <v>0</v>
      </c>
      <c r="AP33" s="938">
        <f>AP28*'DATA - Awards Matrices'!$D$62</f>
        <v>0</v>
      </c>
      <c r="AQ33" s="938">
        <f>AQ28*'DATA - Awards Matrices'!$E$62</f>
        <v>0</v>
      </c>
      <c r="AR33" s="938">
        <f>AR28*'DATA - Awards Matrices'!$F$62</f>
        <v>6963000</v>
      </c>
      <c r="AS33" s="938">
        <f>AS28*'DATA - Awards Matrices'!$G$62</f>
        <v>7926008</v>
      </c>
      <c r="AT33" s="938">
        <f>AT28*'DATA - Awards Matrices'!$H$62</f>
        <v>3477088</v>
      </c>
      <c r="AU33" s="938">
        <f>AU28*'DATA - Awards Matrices'!$I$62</f>
        <v>0</v>
      </c>
      <c r="AV33" s="938">
        <f>AV28*'DATA - Awards Matrices'!$J$62</f>
        <v>54733</v>
      </c>
      <c r="AW33" s="939">
        <f>AW28*'DATA - Awards Matrices'!$K$62</f>
        <v>308096</v>
      </c>
      <c r="AX33" s="1062"/>
      <c r="AZ33" s="937">
        <f>AZ28*'DATA - Awards Matrices'!$B$62</f>
        <v>0</v>
      </c>
      <c r="BA33" s="938">
        <f>BA28*'DATA - Awards Matrices'!$C$62</f>
        <v>0</v>
      </c>
      <c r="BB33" s="938">
        <f>BB28*'DATA - Awards Matrices'!$D$62</f>
        <v>0</v>
      </c>
      <c r="BC33" s="938">
        <f>BC28*'DATA - Awards Matrices'!$E$62</f>
        <v>0</v>
      </c>
      <c r="BD33" s="938">
        <f>BD28*'DATA - Awards Matrices'!$F$62</f>
        <v>8481000</v>
      </c>
      <c r="BE33" s="938">
        <f>BE28*'DATA - Awards Matrices'!$G$62</f>
        <v>7038032</v>
      </c>
      <c r="BF33" s="938">
        <f>BF28*'DATA - Awards Matrices'!$H$62</f>
        <v>3585747</v>
      </c>
      <c r="BG33" s="938">
        <f>BG28*'DATA - Awards Matrices'!$I$62</f>
        <v>0</v>
      </c>
      <c r="BH33" s="938">
        <f>BH28*'DATA - Awards Matrices'!$J$62</f>
        <v>7819</v>
      </c>
      <c r="BI33" s="939">
        <f>BI28*'DATA - Awards Matrices'!$K$62</f>
        <v>96280</v>
      </c>
      <c r="BJ33" s="1057"/>
    </row>
    <row r="34" spans="1:66">
      <c r="A34" s="1488"/>
      <c r="B34" s="422" t="s">
        <v>39</v>
      </c>
      <c r="C34" s="425" t="s">
        <v>91</v>
      </c>
      <c r="D34" s="330">
        <f>D29*'DATA - Awards Matrices'!$B$63</f>
        <v>0</v>
      </c>
      <c r="E34" s="12">
        <f>E29*'DATA - Awards Matrices'!$C$63</f>
        <v>0</v>
      </c>
      <c r="F34" s="12">
        <f>F29*'DATA - Awards Matrices'!$D$63</f>
        <v>0</v>
      </c>
      <c r="G34" s="12">
        <f>G29*'DATA - Awards Matrices'!$E$63</f>
        <v>0</v>
      </c>
      <c r="H34" s="12">
        <f>H29*'DATA - Awards Matrices'!$F$63</f>
        <v>0</v>
      </c>
      <c r="I34" s="12">
        <f>I29*'DATA - Awards Matrices'!$G$63</f>
        <v>0</v>
      </c>
      <c r="J34" s="12">
        <f>J29*'DATA - Awards Matrices'!$H$63</f>
        <v>0</v>
      </c>
      <c r="K34" s="12">
        <f>K29*'DATA - Awards Matrices'!$I$63</f>
        <v>0</v>
      </c>
      <c r="L34" s="12">
        <f>L29*'DATA - Awards Matrices'!$J$63</f>
        <v>0</v>
      </c>
      <c r="M34" s="331">
        <f>M29*'DATA - Awards Matrices'!$K$63</f>
        <v>0</v>
      </c>
      <c r="N34" s="12"/>
      <c r="O34" s="12"/>
      <c r="P34" s="330">
        <f>P29*'DATA - Awards Matrices'!$B$63</f>
        <v>0</v>
      </c>
      <c r="Q34" s="12">
        <f>Q29*'DATA - Awards Matrices'!$C$63</f>
        <v>0</v>
      </c>
      <c r="R34" s="12">
        <f>R29*'DATA - Awards Matrices'!$D$63</f>
        <v>0</v>
      </c>
      <c r="S34" s="12">
        <f>S29*'DATA - Awards Matrices'!$E$63</f>
        <v>0</v>
      </c>
      <c r="T34" s="12">
        <f>T29*'DATA - Awards Matrices'!$F$63</f>
        <v>0</v>
      </c>
      <c r="U34" s="12">
        <f>U29*'DATA - Awards Matrices'!$G$63</f>
        <v>0</v>
      </c>
      <c r="V34" s="12">
        <f>V29*'DATA - Awards Matrices'!$H$63</f>
        <v>0</v>
      </c>
      <c r="W34" s="12">
        <f>W29*'DATA - Awards Matrices'!$I$63</f>
        <v>0</v>
      </c>
      <c r="X34" s="12">
        <f>X29*'DATA - Awards Matrices'!$J$63</f>
        <v>0</v>
      </c>
      <c r="Y34" s="331">
        <f>Y29*'DATA - Awards Matrices'!$K$63</f>
        <v>0</v>
      </c>
      <c r="Z34" s="12"/>
      <c r="AA34" s="12"/>
      <c r="AB34" s="330">
        <f>AB29*'DATA - Awards Matrices'!$B$63</f>
        <v>0</v>
      </c>
      <c r="AC34" s="12">
        <f>AC29*'DATA - Awards Matrices'!$C$63</f>
        <v>0</v>
      </c>
      <c r="AD34" s="12">
        <f>AD29*'DATA - Awards Matrices'!$D$63</f>
        <v>0</v>
      </c>
      <c r="AE34" s="12">
        <f>AE29*'DATA - Awards Matrices'!$E$63</f>
        <v>0</v>
      </c>
      <c r="AF34" s="12">
        <f>AF29*'DATA - Awards Matrices'!$F$63</f>
        <v>0</v>
      </c>
      <c r="AG34" s="12">
        <f>AG29*'DATA - Awards Matrices'!$G$63</f>
        <v>284766</v>
      </c>
      <c r="AH34" s="12">
        <f>AH29*'DATA - Awards Matrices'!$H$63</f>
        <v>0</v>
      </c>
      <c r="AI34" s="12">
        <f>AI29*'DATA - Awards Matrices'!$I$63</f>
        <v>0</v>
      </c>
      <c r="AJ34" s="12">
        <f>AJ29*'DATA - Awards Matrices'!$J$63</f>
        <v>0</v>
      </c>
      <c r="AK34" s="331">
        <f>AK29*'DATA - Awards Matrices'!$K$63</f>
        <v>0</v>
      </c>
      <c r="AL34" s="12"/>
      <c r="AM34" s="938"/>
      <c r="AN34" s="937">
        <f>AN29*'DATA - Awards Matrices'!$B$63</f>
        <v>0</v>
      </c>
      <c r="AO34" s="938">
        <f>AO29*'DATA - Awards Matrices'!$C$63</f>
        <v>0</v>
      </c>
      <c r="AP34" s="938">
        <f>AP29*'DATA - Awards Matrices'!$D$63</f>
        <v>0</v>
      </c>
      <c r="AQ34" s="938">
        <f>AQ29*'DATA - Awards Matrices'!$E$63</f>
        <v>0</v>
      </c>
      <c r="AR34" s="938">
        <f>AR29*'DATA - Awards Matrices'!$F$63</f>
        <v>0</v>
      </c>
      <c r="AS34" s="938">
        <f>AS29*'DATA - Awards Matrices'!$G$63</f>
        <v>284766</v>
      </c>
      <c r="AT34" s="938">
        <f>AT29*'DATA - Awards Matrices'!$H$63</f>
        <v>0</v>
      </c>
      <c r="AU34" s="938">
        <f>AU29*'DATA - Awards Matrices'!$I$63</f>
        <v>0</v>
      </c>
      <c r="AV34" s="938">
        <f>AV29*'DATA - Awards Matrices'!$J$63</f>
        <v>0</v>
      </c>
      <c r="AW34" s="939">
        <f>AW29*'DATA - Awards Matrices'!$K$63</f>
        <v>0</v>
      </c>
      <c r="AX34" s="1062"/>
      <c r="AZ34" s="937">
        <f>AZ29*'DATA - Awards Matrices'!$B$63</f>
        <v>0</v>
      </c>
      <c r="BA34" s="938">
        <f>BA29*'DATA - Awards Matrices'!$C$63</f>
        <v>0</v>
      </c>
      <c r="BB34" s="938">
        <f>BB29*'DATA - Awards Matrices'!$D$63</f>
        <v>0</v>
      </c>
      <c r="BC34" s="938">
        <f>BC29*'DATA - Awards Matrices'!$E$63</f>
        <v>0</v>
      </c>
      <c r="BD34" s="938">
        <f>BD29*'DATA - Awards Matrices'!$F$63</f>
        <v>0</v>
      </c>
      <c r="BE34" s="938">
        <f>BE29*'DATA - Awards Matrices'!$G$63</f>
        <v>332227</v>
      </c>
      <c r="BF34" s="938">
        <f>BF29*'DATA - Awards Matrices'!$H$63</f>
        <v>0</v>
      </c>
      <c r="BG34" s="938">
        <f>BG29*'DATA - Awards Matrices'!$I$63</f>
        <v>0</v>
      </c>
      <c r="BH34" s="938">
        <f>BH29*'DATA - Awards Matrices'!$J$63</f>
        <v>0</v>
      </c>
      <c r="BI34" s="939">
        <f>BI29*'DATA - Awards Matrices'!$K$63</f>
        <v>0</v>
      </c>
      <c r="BJ34" s="1057"/>
    </row>
    <row r="35" spans="1:66" ht="16" thickBot="1">
      <c r="A35" s="1489"/>
      <c r="B35" s="423" t="s">
        <v>39</v>
      </c>
      <c r="C35" s="426" t="s">
        <v>90</v>
      </c>
      <c r="D35" s="330">
        <f>D30*'DATA - Awards Matrices'!$B$64</f>
        <v>0</v>
      </c>
      <c r="E35" s="12">
        <f>E30*'DATA - Awards Matrices'!$C$64</f>
        <v>0</v>
      </c>
      <c r="F35" s="12">
        <f>F30*'DATA - Awards Matrices'!$D$64</f>
        <v>0</v>
      </c>
      <c r="G35" s="12">
        <f>G30*'DATA - Awards Matrices'!$E$64</f>
        <v>0</v>
      </c>
      <c r="H35" s="12">
        <f>H30*'DATA - Awards Matrices'!$F$64</f>
        <v>0</v>
      </c>
      <c r="I35" s="12">
        <f>I30*'DATA - Awards Matrices'!$G$64</f>
        <v>0</v>
      </c>
      <c r="J35" s="12">
        <f>J30*'DATA - Awards Matrices'!$H$64</f>
        <v>0</v>
      </c>
      <c r="K35" s="12">
        <f>K30*'DATA - Awards Matrices'!$I$64</f>
        <v>0</v>
      </c>
      <c r="L35" s="12">
        <f>L30*'DATA - Awards Matrices'!$J$64</f>
        <v>0</v>
      </c>
      <c r="M35" s="331">
        <f>M30*'DATA - Awards Matrices'!$K$64</f>
        <v>0</v>
      </c>
      <c r="N35" s="12"/>
      <c r="O35" s="12"/>
      <c r="P35" s="330">
        <f>P30*'DATA - Awards Matrices'!$B$64</f>
        <v>0</v>
      </c>
      <c r="Q35" s="12">
        <f>Q30*'DATA - Awards Matrices'!$C$64</f>
        <v>0</v>
      </c>
      <c r="R35" s="12">
        <f>R30*'DATA - Awards Matrices'!$D$64</f>
        <v>0</v>
      </c>
      <c r="S35" s="12">
        <f>S30*'DATA - Awards Matrices'!$E$64</f>
        <v>0</v>
      </c>
      <c r="T35" s="12">
        <f>T30*'DATA - Awards Matrices'!$F$64</f>
        <v>0</v>
      </c>
      <c r="U35" s="12">
        <f>U30*'DATA - Awards Matrices'!$G$64</f>
        <v>0</v>
      </c>
      <c r="V35" s="12">
        <f>V30*'DATA - Awards Matrices'!$H$64</f>
        <v>0</v>
      </c>
      <c r="W35" s="12">
        <f>W30*'DATA - Awards Matrices'!$I$64</f>
        <v>0</v>
      </c>
      <c r="X35" s="12">
        <f>X30*'DATA - Awards Matrices'!$J$64</f>
        <v>0</v>
      </c>
      <c r="Y35" s="331">
        <f>Y30*'DATA - Awards Matrices'!$K$64</f>
        <v>0</v>
      </c>
      <c r="Z35" s="12"/>
      <c r="AA35" s="12"/>
      <c r="AB35" s="330">
        <f>AB30*'DATA - Awards Matrices'!$B$64</f>
        <v>0</v>
      </c>
      <c r="AC35" s="12">
        <f>AC30*'DATA - Awards Matrices'!$C$64</f>
        <v>0</v>
      </c>
      <c r="AD35" s="12">
        <f>AD30*'DATA - Awards Matrices'!$D$64</f>
        <v>0</v>
      </c>
      <c r="AE35" s="12">
        <f>AE30*'DATA - Awards Matrices'!$E$64</f>
        <v>0</v>
      </c>
      <c r="AF35" s="12">
        <f>AF30*'DATA - Awards Matrices'!$F$64</f>
        <v>0</v>
      </c>
      <c r="AG35" s="12">
        <f>AG30*'DATA - Awards Matrices'!$G$64</f>
        <v>0</v>
      </c>
      <c r="AH35" s="12">
        <f>AH30*'DATA - Awards Matrices'!$H$64</f>
        <v>0</v>
      </c>
      <c r="AI35" s="12">
        <f>AI30*'DATA - Awards Matrices'!$I$64</f>
        <v>0</v>
      </c>
      <c r="AJ35" s="12">
        <f>AJ30*'DATA - Awards Matrices'!$J$64</f>
        <v>0</v>
      </c>
      <c r="AK35" s="331">
        <f>AK30*'DATA - Awards Matrices'!$K$64</f>
        <v>0</v>
      </c>
      <c r="AL35" s="12"/>
      <c r="AM35" s="938"/>
      <c r="AN35" s="937">
        <f>AN30*'DATA - Awards Matrices'!$B$64</f>
        <v>0</v>
      </c>
      <c r="AO35" s="938">
        <f>AO30*'DATA - Awards Matrices'!$C$64</f>
        <v>0</v>
      </c>
      <c r="AP35" s="938">
        <f>AP30*'DATA - Awards Matrices'!$D$64</f>
        <v>0</v>
      </c>
      <c r="AQ35" s="938">
        <f>AQ30*'DATA - Awards Matrices'!$E$64</f>
        <v>0</v>
      </c>
      <c r="AR35" s="938">
        <f>AR30*'DATA - Awards Matrices'!$F$64</f>
        <v>0</v>
      </c>
      <c r="AS35" s="938">
        <f>AS30*'DATA - Awards Matrices'!$G$64</f>
        <v>0</v>
      </c>
      <c r="AT35" s="938">
        <f>AT30*'DATA - Awards Matrices'!$H$64</f>
        <v>0</v>
      </c>
      <c r="AU35" s="938">
        <f>AU30*'DATA - Awards Matrices'!$I$64</f>
        <v>0</v>
      </c>
      <c r="AV35" s="938">
        <f>AV30*'DATA - Awards Matrices'!$J$64</f>
        <v>0</v>
      </c>
      <c r="AW35" s="939">
        <f>AW30*'DATA - Awards Matrices'!$K$64</f>
        <v>0</v>
      </c>
      <c r="AX35" s="1062"/>
      <c r="AZ35" s="937">
        <f>AZ30*'DATA - Awards Matrices'!$B$64</f>
        <v>0</v>
      </c>
      <c r="BA35" s="938">
        <f>BA30*'DATA - Awards Matrices'!$C$64</f>
        <v>0</v>
      </c>
      <c r="BB35" s="938">
        <f>BB30*'DATA - Awards Matrices'!$D$64</f>
        <v>0</v>
      </c>
      <c r="BC35" s="938">
        <f>BC30*'DATA - Awards Matrices'!$E$64</f>
        <v>0</v>
      </c>
      <c r="BD35" s="938">
        <f>BD30*'DATA - Awards Matrices'!$F$64</f>
        <v>0</v>
      </c>
      <c r="BE35" s="938">
        <f>BE30*'DATA - Awards Matrices'!$G$64</f>
        <v>0</v>
      </c>
      <c r="BF35" s="938">
        <f>BF30*'DATA - Awards Matrices'!$H$64</f>
        <v>0</v>
      </c>
      <c r="BG35" s="938">
        <f>BG30*'DATA - Awards Matrices'!$I$64</f>
        <v>0</v>
      </c>
      <c r="BH35" s="938">
        <f>BH30*'DATA - Awards Matrices'!$J$64</f>
        <v>0</v>
      </c>
      <c r="BI35" s="939">
        <f>BI30*'DATA - Awards Matrices'!$K$64</f>
        <v>0</v>
      </c>
      <c r="BJ35" s="1057"/>
    </row>
    <row r="36" spans="1:66" ht="33" thickBot="1">
      <c r="A36" s="455" t="s">
        <v>272</v>
      </c>
      <c r="B36" s="423" t="str">
        <f>B30</f>
        <v>UNM</v>
      </c>
      <c r="C36" s="414"/>
      <c r="D36" s="334">
        <f t="shared" ref="D36:M36" si="25">SUM(D33:D35)</f>
        <v>0</v>
      </c>
      <c r="E36" s="335">
        <f t="shared" si="25"/>
        <v>0</v>
      </c>
      <c r="F36" s="335">
        <f t="shared" si="25"/>
        <v>0</v>
      </c>
      <c r="G36" s="335">
        <f t="shared" si="25"/>
        <v>0</v>
      </c>
      <c r="H36" s="335">
        <f t="shared" si="25"/>
        <v>0</v>
      </c>
      <c r="I36" s="335">
        <f t="shared" si="25"/>
        <v>0</v>
      </c>
      <c r="J36" s="335">
        <f t="shared" si="25"/>
        <v>0</v>
      </c>
      <c r="K36" s="335">
        <f t="shared" si="25"/>
        <v>0</v>
      </c>
      <c r="L36" s="335">
        <f t="shared" si="25"/>
        <v>0</v>
      </c>
      <c r="M36" s="336">
        <f t="shared" si="25"/>
        <v>0</v>
      </c>
      <c r="N36" s="415">
        <f>SUM(D36:M36)/'DATA - Awards Matrices'!$L$64</f>
        <v>0</v>
      </c>
      <c r="O36" s="415"/>
      <c r="P36" s="334">
        <f t="shared" ref="P36:Y36" si="26">SUM(P33:P35)</f>
        <v>0</v>
      </c>
      <c r="Q36" s="335">
        <f t="shared" si="26"/>
        <v>0</v>
      </c>
      <c r="R36" s="335">
        <f t="shared" si="26"/>
        <v>0</v>
      </c>
      <c r="S36" s="335">
        <f t="shared" si="26"/>
        <v>0</v>
      </c>
      <c r="T36" s="335">
        <f t="shared" si="26"/>
        <v>0</v>
      </c>
      <c r="U36" s="335">
        <f t="shared" si="26"/>
        <v>0</v>
      </c>
      <c r="V36" s="335">
        <f t="shared" si="26"/>
        <v>0</v>
      </c>
      <c r="W36" s="335">
        <f t="shared" si="26"/>
        <v>0</v>
      </c>
      <c r="X36" s="335">
        <f t="shared" si="26"/>
        <v>0</v>
      </c>
      <c r="Y36" s="336">
        <f t="shared" si="26"/>
        <v>0</v>
      </c>
      <c r="Z36" s="415">
        <f>SUM(P36:Y36)/'DATA - Awards Matrices'!$L$64</f>
        <v>0</v>
      </c>
      <c r="AA36" s="415"/>
      <c r="AB36" s="334">
        <f t="shared" ref="AB36:AK36" si="27">SUM(AB33:AB35)</f>
        <v>0</v>
      </c>
      <c r="AC36" s="335">
        <f t="shared" si="27"/>
        <v>0</v>
      </c>
      <c r="AD36" s="335">
        <f t="shared" si="27"/>
        <v>0</v>
      </c>
      <c r="AE36" s="335">
        <f t="shared" si="27"/>
        <v>0</v>
      </c>
      <c r="AF36" s="335">
        <f t="shared" si="27"/>
        <v>8481000</v>
      </c>
      <c r="AG36" s="335">
        <f t="shared" si="27"/>
        <v>7125470</v>
      </c>
      <c r="AH36" s="335">
        <f t="shared" si="27"/>
        <v>4563678</v>
      </c>
      <c r="AI36" s="335">
        <f t="shared" si="27"/>
        <v>0</v>
      </c>
      <c r="AJ36" s="335">
        <f t="shared" si="27"/>
        <v>54733</v>
      </c>
      <c r="AK36" s="336">
        <f t="shared" si="27"/>
        <v>365864</v>
      </c>
      <c r="AL36" s="415">
        <f>SUM(AB36:AK36)/'DATA - Awards Matrices'!$L$64</f>
        <v>1044.4106851605263</v>
      </c>
      <c r="AM36" s="941"/>
      <c r="AN36" s="1020">
        <f t="shared" ref="AN36:AW36" si="28">SUM(AN33:AN35)</f>
        <v>0</v>
      </c>
      <c r="AO36" s="1021">
        <f t="shared" si="28"/>
        <v>0</v>
      </c>
      <c r="AP36" s="1021">
        <f t="shared" si="28"/>
        <v>0</v>
      </c>
      <c r="AQ36" s="1021">
        <f t="shared" si="28"/>
        <v>0</v>
      </c>
      <c r="AR36" s="1021">
        <f t="shared" si="28"/>
        <v>6963000</v>
      </c>
      <c r="AS36" s="1021">
        <f t="shared" si="28"/>
        <v>8210774</v>
      </c>
      <c r="AT36" s="1021">
        <f t="shared" si="28"/>
        <v>3477088</v>
      </c>
      <c r="AU36" s="1021">
        <f t="shared" si="28"/>
        <v>0</v>
      </c>
      <c r="AV36" s="1021">
        <f t="shared" si="28"/>
        <v>54733</v>
      </c>
      <c r="AW36" s="1022">
        <f t="shared" si="28"/>
        <v>308096</v>
      </c>
      <c r="AX36" s="1063">
        <f>SUM(AN36:AW36)/'DATA - Awards Matrices'!$L$64</f>
        <v>964.41882237580683</v>
      </c>
      <c r="AZ36" s="1020">
        <f t="shared" ref="AZ36:BI36" si="29">SUM(AZ33:AZ35)</f>
        <v>0</v>
      </c>
      <c r="BA36" s="1021">
        <f t="shared" si="29"/>
        <v>0</v>
      </c>
      <c r="BB36" s="1021">
        <f t="shared" si="29"/>
        <v>0</v>
      </c>
      <c r="BC36" s="1021">
        <f t="shared" si="29"/>
        <v>0</v>
      </c>
      <c r="BD36" s="1021">
        <f t="shared" si="29"/>
        <v>8481000</v>
      </c>
      <c r="BE36" s="1021">
        <f t="shared" si="29"/>
        <v>7370259</v>
      </c>
      <c r="BF36" s="1021">
        <f t="shared" si="29"/>
        <v>3585747</v>
      </c>
      <c r="BG36" s="1021">
        <f t="shared" si="29"/>
        <v>0</v>
      </c>
      <c r="BH36" s="1021">
        <f t="shared" si="29"/>
        <v>7819</v>
      </c>
      <c r="BI36" s="1022">
        <f t="shared" si="29"/>
        <v>96280</v>
      </c>
      <c r="BJ36" s="1058">
        <f>SUM(AZ36:BI36)/'DATA - Awards Matrices'!$L$64</f>
        <v>991.17049246366685</v>
      </c>
      <c r="BL36" s="1251">
        <f>SUM(AB36:AK36)</f>
        <v>20590745</v>
      </c>
      <c r="BM36" s="1251">
        <f>SUM(AN36:AW36)</f>
        <v>19013691</v>
      </c>
      <c r="BN36" s="1251">
        <f>SUM(AZ36:BI36)</f>
        <v>19541105</v>
      </c>
    </row>
    <row r="37" spans="1:66" ht="57.75" customHeight="1" thickBot="1">
      <c r="A37" s="428"/>
      <c r="B37" s="429"/>
      <c r="C37" s="430"/>
      <c r="D37" s="431"/>
      <c r="E37" s="432"/>
      <c r="F37" s="432"/>
      <c r="G37" s="432"/>
      <c r="H37" s="432"/>
      <c r="I37" s="432"/>
      <c r="J37" s="432"/>
      <c r="K37" s="432"/>
      <c r="L37" s="432"/>
      <c r="M37" s="433"/>
      <c r="N37" s="434"/>
      <c r="O37" s="434"/>
      <c r="P37" s="431"/>
      <c r="Q37" s="432"/>
      <c r="R37" s="432"/>
      <c r="S37" s="432"/>
      <c r="T37" s="432"/>
      <c r="U37" s="432"/>
      <c r="V37" s="432"/>
      <c r="W37" s="432"/>
      <c r="X37" s="432"/>
      <c r="Y37" s="433"/>
      <c r="Z37" s="434"/>
      <c r="AA37" s="434"/>
      <c r="AB37" s="431"/>
      <c r="AC37" s="432"/>
      <c r="AD37" s="432"/>
      <c r="AE37" s="432"/>
      <c r="AF37" s="432"/>
      <c r="AG37" s="432"/>
      <c r="AH37" s="432"/>
      <c r="AI37" s="432"/>
      <c r="AJ37" s="432"/>
      <c r="AK37" s="433"/>
      <c r="AL37" s="434"/>
      <c r="AM37" s="1026"/>
      <c r="AN37" s="1023"/>
      <c r="AO37" s="1024"/>
      <c r="AP37" s="1024"/>
      <c r="AQ37" s="1024"/>
      <c r="AR37" s="1024"/>
      <c r="AS37" s="1024"/>
      <c r="AT37" s="1024"/>
      <c r="AU37" s="1024"/>
      <c r="AV37" s="1024"/>
      <c r="AW37" s="1025"/>
      <c r="AX37" s="1064"/>
      <c r="AZ37" s="1049"/>
      <c r="BA37" s="1050"/>
      <c r="BB37" s="1050"/>
      <c r="BC37" s="1050"/>
      <c r="BD37" s="1050"/>
      <c r="BE37" s="1050"/>
      <c r="BF37" s="1050"/>
      <c r="BG37" s="1050"/>
      <c r="BH37" s="1050"/>
      <c r="BI37" s="1051"/>
      <c r="BJ37" s="1059"/>
      <c r="BL37" s="1251"/>
      <c r="BM37" s="1251"/>
      <c r="BN37" s="1251"/>
    </row>
    <row r="38" spans="1:66" ht="15" customHeight="1" thickBot="1">
      <c r="A38" s="1487" t="s">
        <v>270</v>
      </c>
      <c r="B38" s="421" t="str">
        <f>'RAW DATA-Awards'!B16</f>
        <v>ENMU</v>
      </c>
      <c r="C38" s="329" t="str">
        <f>'RAW DATA-Awards'!C16</f>
        <v>1</v>
      </c>
      <c r="D38" s="407">
        <f>'RAW DATA-New Workforce'!D16</f>
        <v>0</v>
      </c>
      <c r="E38" s="408">
        <f>'RAW DATA-New Workforce'!E16</f>
        <v>0</v>
      </c>
      <c r="F38" s="408">
        <f>'RAW DATA-New Workforce'!F16</f>
        <v>0</v>
      </c>
      <c r="G38" s="408">
        <f>'RAW DATA-New Workforce'!G16</f>
        <v>0</v>
      </c>
      <c r="H38" s="408">
        <f>'RAW DATA-New Workforce'!H16</f>
        <v>0</v>
      </c>
      <c r="I38" s="408">
        <f>'RAW DATA-New Workforce'!I16</f>
        <v>0</v>
      </c>
      <c r="J38" s="408">
        <f>'RAW DATA-New Workforce'!J16</f>
        <v>0</v>
      </c>
      <c r="K38" s="408">
        <f>'RAW DATA-New Workforce'!K16</f>
        <v>0</v>
      </c>
      <c r="L38" s="408">
        <f>'RAW DATA-New Workforce'!L16</f>
        <v>0</v>
      </c>
      <c r="M38" s="409">
        <f>'RAW DATA-New Workforce'!M16</f>
        <v>0</v>
      </c>
      <c r="N38" s="408"/>
      <c r="O38" s="408"/>
      <c r="P38" s="407">
        <f>'RAW DATA-New Workforce'!N16</f>
        <v>0</v>
      </c>
      <c r="Q38" s="408">
        <f>'RAW DATA-New Workforce'!O16</f>
        <v>0</v>
      </c>
      <c r="R38" s="408">
        <f>'RAW DATA-New Workforce'!P16</f>
        <v>0</v>
      </c>
      <c r="S38" s="408">
        <f>'RAW DATA-New Workforce'!Q16</f>
        <v>0</v>
      </c>
      <c r="T38" s="408">
        <f>'RAW DATA-New Workforce'!R16</f>
        <v>0</v>
      </c>
      <c r="U38" s="408">
        <f>'RAW DATA-New Workforce'!S16</f>
        <v>0</v>
      </c>
      <c r="V38" s="408">
        <f>'RAW DATA-New Workforce'!T16</f>
        <v>0</v>
      </c>
      <c r="W38" s="408">
        <f>'RAW DATA-New Workforce'!U16</f>
        <v>0</v>
      </c>
      <c r="X38" s="408">
        <f>'RAW DATA-New Workforce'!V16</f>
        <v>0</v>
      </c>
      <c r="Y38" s="409">
        <f>'RAW DATA-New Workforce'!W16</f>
        <v>0</v>
      </c>
      <c r="Z38" s="408"/>
      <c r="AA38" s="408"/>
      <c r="AB38" s="407">
        <f>'RAW DATA-New Workforce'!X16</f>
        <v>0</v>
      </c>
      <c r="AC38" s="408">
        <f>'RAW DATA-New Workforce'!Y16</f>
        <v>0</v>
      </c>
      <c r="AD38" s="408">
        <f>'RAW DATA-New Workforce'!Z16</f>
        <v>0</v>
      </c>
      <c r="AE38" s="408">
        <f>'RAW DATA-New Workforce'!AA16</f>
        <v>0</v>
      </c>
      <c r="AF38" s="408">
        <f>'RAW DATA-New Workforce'!AB16</f>
        <v>56</v>
      </c>
      <c r="AG38" s="408">
        <f>'RAW DATA-New Workforce'!AC16</f>
        <v>150</v>
      </c>
      <c r="AH38" s="408">
        <f>'RAW DATA-New Workforce'!AD16</f>
        <v>0</v>
      </c>
      <c r="AI38" s="408">
        <f>'RAW DATA-New Workforce'!AE16</f>
        <v>0</v>
      </c>
      <c r="AJ38" s="408">
        <f>'RAW DATA-New Workforce'!AF16</f>
        <v>5</v>
      </c>
      <c r="AK38" s="409">
        <f>'RAW DATA-New Workforce'!AG16</f>
        <v>0</v>
      </c>
      <c r="AL38" s="408"/>
      <c r="AM38" s="944"/>
      <c r="AN38" s="943">
        <f>'RAW DATA-New Workforce'!AH16</f>
        <v>0</v>
      </c>
      <c r="AO38" s="944">
        <f>'RAW DATA-New Workforce'!AI16</f>
        <v>0</v>
      </c>
      <c r="AP38" s="944">
        <f>'RAW DATA-New Workforce'!AJ16</f>
        <v>0</v>
      </c>
      <c r="AQ38" s="944">
        <f>'RAW DATA-New Workforce'!AK16</f>
        <v>0</v>
      </c>
      <c r="AR38" s="944">
        <f>'RAW DATA-New Workforce'!AL16</f>
        <v>48</v>
      </c>
      <c r="AS38" s="944">
        <f>'RAW DATA-New Workforce'!AM16</f>
        <v>138</v>
      </c>
      <c r="AT38" s="944">
        <f>'RAW DATA-New Workforce'!AN16</f>
        <v>0</v>
      </c>
      <c r="AU38" s="944">
        <f>'RAW DATA-New Workforce'!AO16</f>
        <v>0</v>
      </c>
      <c r="AV38" s="944">
        <f>'RAW DATA-New Workforce'!AP16</f>
        <v>0</v>
      </c>
      <c r="AW38" s="945">
        <f>'RAW DATA-New Workforce'!AQ16</f>
        <v>0</v>
      </c>
      <c r="AX38" s="1061"/>
      <c r="AZ38" s="943">
        <f>'RAW DATA-New Workforce'!AR16</f>
        <v>0</v>
      </c>
      <c r="BA38" s="943">
        <f>'RAW DATA-New Workforce'!AS16</f>
        <v>0</v>
      </c>
      <c r="BB38" s="943">
        <f>'RAW DATA-New Workforce'!AT16</f>
        <v>0</v>
      </c>
      <c r="BC38" s="943">
        <f>'RAW DATA-New Workforce'!AU16</f>
        <v>0</v>
      </c>
      <c r="BD38" s="943">
        <f>'RAW DATA-New Workforce'!AV16</f>
        <v>56</v>
      </c>
      <c r="BE38" s="943">
        <f>'RAW DATA-New Workforce'!AW16</f>
        <v>132</v>
      </c>
      <c r="BF38" s="943">
        <f>'RAW DATA-New Workforce'!AX16</f>
        <v>0</v>
      </c>
      <c r="BG38" s="943">
        <f>'RAW DATA-New Workforce'!AY16</f>
        <v>0</v>
      </c>
      <c r="BH38" s="943">
        <f>'RAW DATA-New Workforce'!AZ16</f>
        <v>19</v>
      </c>
      <c r="BI38" s="943">
        <f>'RAW DATA-New Workforce'!BA16</f>
        <v>0</v>
      </c>
      <c r="BJ38" s="1056"/>
    </row>
    <row r="39" spans="1:66" ht="16" thickBot="1">
      <c r="A39" s="1488"/>
      <c r="B39" s="422" t="str">
        <f>'RAW DATA-Awards'!B17</f>
        <v>ENMU</v>
      </c>
      <c r="C39" s="411" t="str">
        <f>'RAW DATA-Awards'!C17</f>
        <v>2</v>
      </c>
      <c r="D39" s="330">
        <f>'RAW DATA-New Workforce'!D17</f>
        <v>0</v>
      </c>
      <c r="E39" s="12">
        <f>'RAW DATA-New Workforce'!E17</f>
        <v>0</v>
      </c>
      <c r="F39" s="12">
        <f>'RAW DATA-New Workforce'!F17</f>
        <v>0</v>
      </c>
      <c r="G39" s="12">
        <f>'RAW DATA-New Workforce'!G17</f>
        <v>0</v>
      </c>
      <c r="H39" s="12">
        <f>'RAW DATA-New Workforce'!H17</f>
        <v>0</v>
      </c>
      <c r="I39" s="12">
        <f>'RAW DATA-New Workforce'!I17</f>
        <v>0</v>
      </c>
      <c r="J39" s="12">
        <f>'RAW DATA-New Workforce'!J17</f>
        <v>0</v>
      </c>
      <c r="K39" s="12">
        <f>'RAW DATA-New Workforce'!K17</f>
        <v>0</v>
      </c>
      <c r="L39" s="12">
        <f>'RAW DATA-New Workforce'!L17</f>
        <v>0</v>
      </c>
      <c r="M39" s="331">
        <f>'RAW DATA-New Workforce'!M17</f>
        <v>0</v>
      </c>
      <c r="N39" s="12"/>
      <c r="O39" s="12"/>
      <c r="P39" s="330">
        <f>'RAW DATA-New Workforce'!N17</f>
        <v>0</v>
      </c>
      <c r="Q39" s="12">
        <f>'RAW DATA-New Workforce'!O17</f>
        <v>0</v>
      </c>
      <c r="R39" s="12">
        <f>'RAW DATA-New Workforce'!P17</f>
        <v>0</v>
      </c>
      <c r="S39" s="12">
        <f>'RAW DATA-New Workforce'!Q17</f>
        <v>0</v>
      </c>
      <c r="T39" s="12">
        <f>'RAW DATA-New Workforce'!R17</f>
        <v>0</v>
      </c>
      <c r="U39" s="12">
        <f>'RAW DATA-New Workforce'!S17</f>
        <v>0</v>
      </c>
      <c r="V39" s="12">
        <f>'RAW DATA-New Workforce'!T17</f>
        <v>0</v>
      </c>
      <c r="W39" s="12">
        <f>'RAW DATA-New Workforce'!U17</f>
        <v>0</v>
      </c>
      <c r="X39" s="12">
        <f>'RAW DATA-New Workforce'!V17</f>
        <v>0</v>
      </c>
      <c r="Y39" s="331">
        <f>'RAW DATA-New Workforce'!W17</f>
        <v>0</v>
      </c>
      <c r="Z39" s="12"/>
      <c r="AA39" s="12"/>
      <c r="AB39" s="330">
        <f>'RAW DATA-New Workforce'!X17</f>
        <v>0</v>
      </c>
      <c r="AC39" s="12">
        <f>'RAW DATA-New Workforce'!Y17</f>
        <v>0</v>
      </c>
      <c r="AD39" s="12">
        <f>'RAW DATA-New Workforce'!Z17</f>
        <v>0</v>
      </c>
      <c r="AE39" s="12">
        <f>'RAW DATA-New Workforce'!AA17</f>
        <v>0</v>
      </c>
      <c r="AF39" s="12">
        <f>'RAW DATA-New Workforce'!AB17</f>
        <v>22</v>
      </c>
      <c r="AG39" s="12">
        <f>'RAW DATA-New Workforce'!AC17</f>
        <v>0</v>
      </c>
      <c r="AH39" s="12">
        <f>'RAW DATA-New Workforce'!AD17</f>
        <v>0</v>
      </c>
      <c r="AI39" s="12">
        <f>'RAW DATA-New Workforce'!AE17</f>
        <v>0</v>
      </c>
      <c r="AJ39" s="12">
        <f>'RAW DATA-New Workforce'!AF17</f>
        <v>0</v>
      </c>
      <c r="AK39" s="331">
        <f>'RAW DATA-New Workforce'!AG17</f>
        <v>0</v>
      </c>
      <c r="AL39" s="12"/>
      <c r="AM39" s="938"/>
      <c r="AN39" s="937">
        <f>'RAW DATA-New Workforce'!AH17</f>
        <v>0</v>
      </c>
      <c r="AO39" s="938">
        <f>'RAW DATA-New Workforce'!AI17</f>
        <v>0</v>
      </c>
      <c r="AP39" s="938">
        <f>'RAW DATA-New Workforce'!AJ17</f>
        <v>0</v>
      </c>
      <c r="AQ39" s="938">
        <f>'RAW DATA-New Workforce'!AK17</f>
        <v>0</v>
      </c>
      <c r="AR39" s="938">
        <f>'RAW DATA-New Workforce'!AL17</f>
        <v>35</v>
      </c>
      <c r="AS39" s="938">
        <f>'RAW DATA-New Workforce'!AM17</f>
        <v>0</v>
      </c>
      <c r="AT39" s="938">
        <f>'RAW DATA-New Workforce'!AN17</f>
        <v>0</v>
      </c>
      <c r="AU39" s="938">
        <f>'RAW DATA-New Workforce'!AO17</f>
        <v>0</v>
      </c>
      <c r="AV39" s="938">
        <f>'RAW DATA-New Workforce'!AP17</f>
        <v>0</v>
      </c>
      <c r="AW39" s="939">
        <f>'RAW DATA-New Workforce'!AQ17</f>
        <v>0</v>
      </c>
      <c r="AX39" s="1062"/>
      <c r="AZ39" s="943">
        <f>'RAW DATA-New Workforce'!AR17</f>
        <v>0</v>
      </c>
      <c r="BA39" s="943">
        <f>'RAW DATA-New Workforce'!AS17</f>
        <v>0</v>
      </c>
      <c r="BB39" s="943">
        <f>'RAW DATA-New Workforce'!AT17</f>
        <v>0</v>
      </c>
      <c r="BC39" s="943">
        <f>'RAW DATA-New Workforce'!AU17</f>
        <v>0</v>
      </c>
      <c r="BD39" s="943">
        <f>'RAW DATA-New Workforce'!AV17</f>
        <v>40</v>
      </c>
      <c r="BE39" s="943">
        <f>'RAW DATA-New Workforce'!AW17</f>
        <v>0</v>
      </c>
      <c r="BF39" s="943">
        <f>'RAW DATA-New Workforce'!AX17</f>
        <v>0</v>
      </c>
      <c r="BG39" s="943">
        <f>'RAW DATA-New Workforce'!AY17</f>
        <v>0</v>
      </c>
      <c r="BH39" s="943">
        <f>'RAW DATA-New Workforce'!AZ17</f>
        <v>0</v>
      </c>
      <c r="BI39" s="943">
        <f>'RAW DATA-New Workforce'!BA17</f>
        <v>0</v>
      </c>
      <c r="BJ39" s="1057"/>
    </row>
    <row r="40" spans="1:66" ht="16" thickBot="1">
      <c r="A40" s="1488"/>
      <c r="B40" s="422" t="str">
        <f>'RAW DATA-Awards'!B18</f>
        <v>ENMU</v>
      </c>
      <c r="C40" s="411" t="str">
        <f>'RAW DATA-Awards'!C18</f>
        <v>3</v>
      </c>
      <c r="D40" s="330">
        <f>'RAW DATA-New Workforce'!D18</f>
        <v>0</v>
      </c>
      <c r="E40" s="12">
        <f>'RAW DATA-New Workforce'!E18</f>
        <v>0</v>
      </c>
      <c r="F40" s="12">
        <f>'RAW DATA-New Workforce'!F18</f>
        <v>0</v>
      </c>
      <c r="G40" s="12">
        <f>'RAW DATA-New Workforce'!G18</f>
        <v>0</v>
      </c>
      <c r="H40" s="12">
        <f>'RAW DATA-New Workforce'!H18</f>
        <v>0</v>
      </c>
      <c r="I40" s="12">
        <f>'RAW DATA-New Workforce'!I18</f>
        <v>0</v>
      </c>
      <c r="J40" s="12">
        <f>'RAW DATA-New Workforce'!J18</f>
        <v>0</v>
      </c>
      <c r="K40" s="12">
        <f>'RAW DATA-New Workforce'!K18</f>
        <v>0</v>
      </c>
      <c r="L40" s="12">
        <f>'RAW DATA-New Workforce'!L18</f>
        <v>0</v>
      </c>
      <c r="M40" s="331">
        <f>'RAW DATA-New Workforce'!M18</f>
        <v>0</v>
      </c>
      <c r="N40" s="12"/>
      <c r="O40" s="12"/>
      <c r="P40" s="330">
        <f>'RAW DATA-New Workforce'!N18</f>
        <v>0</v>
      </c>
      <c r="Q40" s="12">
        <f>'RAW DATA-New Workforce'!O18</f>
        <v>0</v>
      </c>
      <c r="R40" s="12">
        <f>'RAW DATA-New Workforce'!P18</f>
        <v>0</v>
      </c>
      <c r="S40" s="12">
        <f>'RAW DATA-New Workforce'!Q18</f>
        <v>0</v>
      </c>
      <c r="T40" s="12">
        <f>'RAW DATA-New Workforce'!R18</f>
        <v>0</v>
      </c>
      <c r="U40" s="12">
        <f>'RAW DATA-New Workforce'!S18</f>
        <v>0</v>
      </c>
      <c r="V40" s="12">
        <f>'RAW DATA-New Workforce'!T18</f>
        <v>0</v>
      </c>
      <c r="W40" s="12">
        <f>'RAW DATA-New Workforce'!U18</f>
        <v>0</v>
      </c>
      <c r="X40" s="12">
        <f>'RAW DATA-New Workforce'!V18</f>
        <v>0</v>
      </c>
      <c r="Y40" s="331">
        <f>'RAW DATA-New Workforce'!W18</f>
        <v>0</v>
      </c>
      <c r="Z40" s="12"/>
      <c r="AA40" s="12"/>
      <c r="AB40" s="330">
        <f>'RAW DATA-New Workforce'!X18</f>
        <v>0</v>
      </c>
      <c r="AC40" s="12">
        <f>'RAW DATA-New Workforce'!Y18</f>
        <v>0</v>
      </c>
      <c r="AD40" s="12">
        <f>'RAW DATA-New Workforce'!Z18</f>
        <v>0</v>
      </c>
      <c r="AE40" s="12">
        <f>'RAW DATA-New Workforce'!AA18</f>
        <v>0</v>
      </c>
      <c r="AF40" s="12">
        <f>'RAW DATA-New Workforce'!AB18</f>
        <v>0</v>
      </c>
      <c r="AG40" s="12">
        <f>'RAW DATA-New Workforce'!AC18</f>
        <v>0</v>
      </c>
      <c r="AH40" s="12">
        <f>'RAW DATA-New Workforce'!AD18</f>
        <v>0</v>
      </c>
      <c r="AI40" s="12">
        <f>'RAW DATA-New Workforce'!AE18</f>
        <v>0</v>
      </c>
      <c r="AJ40" s="12">
        <f>'RAW DATA-New Workforce'!AF18</f>
        <v>0</v>
      </c>
      <c r="AK40" s="331">
        <f>'RAW DATA-New Workforce'!AG18</f>
        <v>0</v>
      </c>
      <c r="AL40" s="12"/>
      <c r="AM40" s="938"/>
      <c r="AN40" s="937">
        <f>'RAW DATA-New Workforce'!AH18</f>
        <v>0</v>
      </c>
      <c r="AO40" s="938">
        <f>'RAW DATA-New Workforce'!AI18</f>
        <v>0</v>
      </c>
      <c r="AP40" s="938">
        <f>'RAW DATA-New Workforce'!AJ18</f>
        <v>0</v>
      </c>
      <c r="AQ40" s="938">
        <f>'RAW DATA-New Workforce'!AK18</f>
        <v>0</v>
      </c>
      <c r="AR40" s="938">
        <f>'RAW DATA-New Workforce'!AL18</f>
        <v>0</v>
      </c>
      <c r="AS40" s="938">
        <f>'RAW DATA-New Workforce'!AM18</f>
        <v>0</v>
      </c>
      <c r="AT40" s="938">
        <f>'RAW DATA-New Workforce'!AN18</f>
        <v>0</v>
      </c>
      <c r="AU40" s="938">
        <f>'RAW DATA-New Workforce'!AO18</f>
        <v>0</v>
      </c>
      <c r="AV40" s="938">
        <f>'RAW DATA-New Workforce'!AP18</f>
        <v>0</v>
      </c>
      <c r="AW40" s="939">
        <f>'RAW DATA-New Workforce'!AQ18</f>
        <v>0</v>
      </c>
      <c r="AX40" s="1062"/>
      <c r="AZ40" s="943">
        <f>'RAW DATA-New Workforce'!AR18</f>
        <v>0</v>
      </c>
      <c r="BA40" s="943">
        <f>'RAW DATA-New Workforce'!AS18</f>
        <v>0</v>
      </c>
      <c r="BB40" s="943">
        <f>'RAW DATA-New Workforce'!AT18</f>
        <v>0</v>
      </c>
      <c r="BC40" s="943">
        <f>'RAW DATA-New Workforce'!AU18</f>
        <v>0</v>
      </c>
      <c r="BD40" s="943">
        <f>'RAW DATA-New Workforce'!AV18</f>
        <v>0</v>
      </c>
      <c r="BE40" s="943">
        <f>'RAW DATA-New Workforce'!AW18</f>
        <v>0</v>
      </c>
      <c r="BF40" s="943">
        <f>'RAW DATA-New Workforce'!AX18</f>
        <v>0</v>
      </c>
      <c r="BG40" s="943">
        <f>'RAW DATA-New Workforce'!AY18</f>
        <v>0</v>
      </c>
      <c r="BH40" s="943">
        <f>'RAW DATA-New Workforce'!AZ18</f>
        <v>0</v>
      </c>
      <c r="BI40" s="943">
        <f>'RAW DATA-New Workforce'!BA18</f>
        <v>0</v>
      </c>
      <c r="BJ40" s="1057"/>
    </row>
    <row r="41" spans="1:66">
      <c r="A41" s="456"/>
      <c r="B41" s="274"/>
      <c r="C41" s="424"/>
      <c r="D41" s="11">
        <f t="shared" ref="D41:M41" si="30">SUM(D38:D40)</f>
        <v>0</v>
      </c>
      <c r="E41" s="11">
        <f t="shared" si="30"/>
        <v>0</v>
      </c>
      <c r="F41" s="11">
        <f t="shared" si="30"/>
        <v>0</v>
      </c>
      <c r="G41" s="11">
        <f t="shared" si="30"/>
        <v>0</v>
      </c>
      <c r="H41" s="11">
        <f t="shared" si="30"/>
        <v>0</v>
      </c>
      <c r="I41" s="11">
        <f t="shared" si="30"/>
        <v>0</v>
      </c>
      <c r="J41" s="11">
        <f t="shared" si="30"/>
        <v>0</v>
      </c>
      <c r="K41" s="11">
        <f t="shared" si="30"/>
        <v>0</v>
      </c>
      <c r="L41" s="11">
        <f t="shared" si="30"/>
        <v>0</v>
      </c>
      <c r="M41" s="333">
        <f t="shared" si="30"/>
        <v>0</v>
      </c>
      <c r="N41" s="12"/>
      <c r="O41" s="12"/>
      <c r="P41" s="332">
        <f t="shared" ref="P41:Y41" si="31">SUM(P38:P40)</f>
        <v>0</v>
      </c>
      <c r="Q41" s="11">
        <f t="shared" si="31"/>
        <v>0</v>
      </c>
      <c r="R41" s="11">
        <f t="shared" si="31"/>
        <v>0</v>
      </c>
      <c r="S41" s="11">
        <f t="shared" si="31"/>
        <v>0</v>
      </c>
      <c r="T41" s="11">
        <f t="shared" si="31"/>
        <v>0</v>
      </c>
      <c r="U41" s="11">
        <f t="shared" si="31"/>
        <v>0</v>
      </c>
      <c r="V41" s="11">
        <f t="shared" si="31"/>
        <v>0</v>
      </c>
      <c r="W41" s="11">
        <f t="shared" si="31"/>
        <v>0</v>
      </c>
      <c r="X41" s="11">
        <f t="shared" si="31"/>
        <v>0</v>
      </c>
      <c r="Y41" s="333">
        <f t="shared" si="31"/>
        <v>0</v>
      </c>
      <c r="Z41" s="12"/>
      <c r="AA41" s="12"/>
      <c r="AB41" s="332">
        <f t="shared" ref="AB41:AK41" si="32">SUM(AB38:AB40)</f>
        <v>0</v>
      </c>
      <c r="AC41" s="11">
        <f t="shared" si="32"/>
        <v>0</v>
      </c>
      <c r="AD41" s="11">
        <f t="shared" si="32"/>
        <v>0</v>
      </c>
      <c r="AE41" s="11">
        <f t="shared" si="32"/>
        <v>0</v>
      </c>
      <c r="AF41" s="11">
        <f t="shared" si="32"/>
        <v>78</v>
      </c>
      <c r="AG41" s="11">
        <f t="shared" si="32"/>
        <v>150</v>
      </c>
      <c r="AH41" s="11">
        <f t="shared" si="32"/>
        <v>0</v>
      </c>
      <c r="AI41" s="11">
        <f t="shared" si="32"/>
        <v>0</v>
      </c>
      <c r="AJ41" s="11">
        <f t="shared" si="32"/>
        <v>5</v>
      </c>
      <c r="AK41" s="333">
        <f t="shared" si="32"/>
        <v>0</v>
      </c>
      <c r="AL41" s="12"/>
      <c r="AM41" s="938"/>
      <c r="AN41" s="1017">
        <f t="shared" ref="AN41:AW41" si="33">SUM(AN38:AN40)</f>
        <v>0</v>
      </c>
      <c r="AO41" s="1018">
        <f t="shared" si="33"/>
        <v>0</v>
      </c>
      <c r="AP41" s="1018">
        <f t="shared" si="33"/>
        <v>0</v>
      </c>
      <c r="AQ41" s="1018">
        <f t="shared" si="33"/>
        <v>0</v>
      </c>
      <c r="AR41" s="1018">
        <f t="shared" si="33"/>
        <v>83</v>
      </c>
      <c r="AS41" s="1018">
        <f t="shared" si="33"/>
        <v>138</v>
      </c>
      <c r="AT41" s="1018">
        <f t="shared" si="33"/>
        <v>0</v>
      </c>
      <c r="AU41" s="1018">
        <f t="shared" si="33"/>
        <v>0</v>
      </c>
      <c r="AV41" s="1018">
        <f t="shared" si="33"/>
        <v>0</v>
      </c>
      <c r="AW41" s="1019">
        <f t="shared" si="33"/>
        <v>0</v>
      </c>
      <c r="AX41" s="1062"/>
      <c r="AZ41" s="1017">
        <f t="shared" ref="AZ41:BI41" si="34">SUM(AZ38:AZ40)</f>
        <v>0</v>
      </c>
      <c r="BA41" s="1018">
        <f t="shared" si="34"/>
        <v>0</v>
      </c>
      <c r="BB41" s="1018">
        <f t="shared" si="34"/>
        <v>0</v>
      </c>
      <c r="BC41" s="1018">
        <f t="shared" si="34"/>
        <v>0</v>
      </c>
      <c r="BD41" s="1018">
        <f t="shared" si="34"/>
        <v>96</v>
      </c>
      <c r="BE41" s="1018">
        <f t="shared" si="34"/>
        <v>132</v>
      </c>
      <c r="BF41" s="1018">
        <f t="shared" si="34"/>
        <v>0</v>
      </c>
      <c r="BG41" s="1018">
        <f t="shared" si="34"/>
        <v>0</v>
      </c>
      <c r="BH41" s="1018">
        <f t="shared" si="34"/>
        <v>19</v>
      </c>
      <c r="BI41" s="1019">
        <f t="shared" si="34"/>
        <v>0</v>
      </c>
      <c r="BJ41" s="1057"/>
    </row>
    <row r="42" spans="1:66" ht="16" thickBot="1">
      <c r="A42" s="457"/>
      <c r="B42" s="413"/>
      <c r="C42" s="426"/>
      <c r="D42" s="12"/>
      <c r="E42" s="12"/>
      <c r="F42" s="12"/>
      <c r="G42" s="12"/>
      <c r="H42" s="12"/>
      <c r="I42" s="12"/>
      <c r="J42" s="12"/>
      <c r="K42" s="12"/>
      <c r="L42" s="12"/>
      <c r="M42" s="331"/>
      <c r="N42" s="12"/>
      <c r="O42" s="12"/>
      <c r="P42" s="330"/>
      <c r="Q42" s="12"/>
      <c r="R42" s="12"/>
      <c r="S42" s="12"/>
      <c r="T42" s="12"/>
      <c r="U42" s="12"/>
      <c r="V42" s="12"/>
      <c r="W42" s="12"/>
      <c r="X42" s="12"/>
      <c r="Y42" s="331"/>
      <c r="Z42" s="12"/>
      <c r="AA42" s="12"/>
      <c r="AB42" s="330"/>
      <c r="AC42" s="12"/>
      <c r="AD42" s="12"/>
      <c r="AE42" s="12"/>
      <c r="AF42" s="12"/>
      <c r="AG42" s="12"/>
      <c r="AH42" s="12"/>
      <c r="AI42" s="12"/>
      <c r="AJ42" s="12"/>
      <c r="AK42" s="331"/>
      <c r="AL42" s="12"/>
      <c r="AM42" s="938"/>
      <c r="AN42" s="937"/>
      <c r="AO42" s="938"/>
      <c r="AP42" s="938"/>
      <c r="AQ42" s="938"/>
      <c r="AR42" s="938"/>
      <c r="AS42" s="938"/>
      <c r="AT42" s="938"/>
      <c r="AU42" s="938"/>
      <c r="AV42" s="938"/>
      <c r="AW42" s="939"/>
      <c r="AX42" s="1062"/>
      <c r="AZ42" s="937"/>
      <c r="BA42" s="938"/>
      <c r="BB42" s="938"/>
      <c r="BC42" s="938"/>
      <c r="BD42" s="938"/>
      <c r="BE42" s="938"/>
      <c r="BF42" s="938"/>
      <c r="BG42" s="938"/>
      <c r="BH42" s="938"/>
      <c r="BI42" s="939"/>
      <c r="BJ42" s="1057"/>
    </row>
    <row r="43" spans="1:66" ht="15" customHeight="1">
      <c r="A43" s="1488" t="s">
        <v>271</v>
      </c>
      <c r="B43" s="421" t="s">
        <v>41</v>
      </c>
      <c r="C43" s="424" t="s">
        <v>92</v>
      </c>
      <c r="D43" s="330">
        <f>D38*'DATA - Awards Matrices'!$B$29</f>
        <v>0</v>
      </c>
      <c r="E43" s="12">
        <f>E38*'DATA - Awards Matrices'!$C$29</f>
        <v>0</v>
      </c>
      <c r="F43" s="12">
        <f>F38*'DATA - Awards Matrices'!$D$29</f>
        <v>0</v>
      </c>
      <c r="G43" s="12">
        <f>G38*'DATA - Awards Matrices'!$E$29</f>
        <v>0</v>
      </c>
      <c r="H43" s="12">
        <f>H38*'DATA - Awards Matrices'!$F$29</f>
        <v>0</v>
      </c>
      <c r="I43" s="12">
        <f>I38*'DATA - Awards Matrices'!$G$29</f>
        <v>0</v>
      </c>
      <c r="J43" s="12">
        <f>J38*'DATA - Awards Matrices'!$H$29</f>
        <v>0</v>
      </c>
      <c r="K43" s="12">
        <f>K38*'DATA - Awards Matrices'!$I$29</f>
        <v>0</v>
      </c>
      <c r="L43" s="12">
        <f>L38*'DATA - Awards Matrices'!$J$29</f>
        <v>0</v>
      </c>
      <c r="M43" s="331">
        <f>M38*'DATA - Awards Matrices'!$K$29</f>
        <v>0</v>
      </c>
      <c r="N43" s="12"/>
      <c r="O43" s="12"/>
      <c r="P43" s="330">
        <f>P38*'DATA - Awards Matrices'!$B$29</f>
        <v>0</v>
      </c>
      <c r="Q43" s="12">
        <f>Q38*'DATA - Awards Matrices'!$C$29</f>
        <v>0</v>
      </c>
      <c r="R43" s="12">
        <f>R38*'DATA - Awards Matrices'!$D$29</f>
        <v>0</v>
      </c>
      <c r="S43" s="12">
        <f>S38*'DATA - Awards Matrices'!$E$29</f>
        <v>0</v>
      </c>
      <c r="T43" s="12">
        <f>T38*'DATA - Awards Matrices'!$F$29</f>
        <v>0</v>
      </c>
      <c r="U43" s="12">
        <f>U38*'DATA - Awards Matrices'!$G$29</f>
        <v>0</v>
      </c>
      <c r="V43" s="12">
        <f>V38*'DATA - Awards Matrices'!$H$29</f>
        <v>0</v>
      </c>
      <c r="W43" s="12">
        <f>W38*'DATA - Awards Matrices'!$I$29</f>
        <v>0</v>
      </c>
      <c r="X43" s="12">
        <f>X38*'DATA - Awards Matrices'!$J$29</f>
        <v>0</v>
      </c>
      <c r="Y43" s="331">
        <f>Y38*'DATA - Awards Matrices'!$K$29</f>
        <v>0</v>
      </c>
      <c r="Z43" s="12"/>
      <c r="AA43" s="12"/>
      <c r="AB43" s="330">
        <f>AB38*'DATA - Awards Matrices'!$B$29</f>
        <v>0</v>
      </c>
      <c r="AC43" s="12">
        <f>AC38*'DATA - Awards Matrices'!$C$29</f>
        <v>0</v>
      </c>
      <c r="AD43" s="12">
        <f>AD38*'DATA - Awards Matrices'!$D$29</f>
        <v>0</v>
      </c>
      <c r="AE43" s="12">
        <f>AE38*'DATA - Awards Matrices'!$E$29</f>
        <v>0</v>
      </c>
      <c r="AF43" s="12">
        <f>AF38*'DATA - Awards Matrices'!$F$29</f>
        <v>56000</v>
      </c>
      <c r="AG43" s="12">
        <f>AG38*'DATA - Awards Matrices'!$G$29</f>
        <v>150000</v>
      </c>
      <c r="AH43" s="12">
        <f>AH38*'DATA - Awards Matrices'!$H$29</f>
        <v>0</v>
      </c>
      <c r="AI43" s="12">
        <f>AI38*'DATA - Awards Matrices'!$I$29</f>
        <v>0</v>
      </c>
      <c r="AJ43" s="12">
        <f>AJ38*'DATA - Awards Matrices'!$J$29</f>
        <v>5000</v>
      </c>
      <c r="AK43" s="331">
        <f>AK38*'DATA - Awards Matrices'!$K$29</f>
        <v>0</v>
      </c>
      <c r="AL43" s="12"/>
      <c r="AM43" s="938"/>
      <c r="AN43" s="937">
        <f>AN38*'DATA - Awards Matrices'!$B$29</f>
        <v>0</v>
      </c>
      <c r="AO43" s="938">
        <f>AO38*'DATA - Awards Matrices'!$C$29</f>
        <v>0</v>
      </c>
      <c r="AP43" s="938">
        <f>AP38*'DATA - Awards Matrices'!$D$29</f>
        <v>0</v>
      </c>
      <c r="AQ43" s="938">
        <f>AQ38*'DATA - Awards Matrices'!$E$29</f>
        <v>0</v>
      </c>
      <c r="AR43" s="938">
        <f>AR38*'DATA - Awards Matrices'!$F$29</f>
        <v>48000</v>
      </c>
      <c r="AS43" s="938">
        <f>AS38*'DATA - Awards Matrices'!$G$29</f>
        <v>138000</v>
      </c>
      <c r="AT43" s="938">
        <f>AT38*'DATA - Awards Matrices'!$H$29</f>
        <v>0</v>
      </c>
      <c r="AU43" s="938">
        <f>AU38*'DATA - Awards Matrices'!$I$29</f>
        <v>0</v>
      </c>
      <c r="AV43" s="938">
        <f>AV38*'DATA - Awards Matrices'!$J$29</f>
        <v>0</v>
      </c>
      <c r="AW43" s="939">
        <f>AW38*'DATA - Awards Matrices'!$K$29</f>
        <v>0</v>
      </c>
      <c r="AX43" s="1062"/>
      <c r="AZ43" s="937">
        <f>AZ38*'DATA - Awards Matrices'!$B$29</f>
        <v>0</v>
      </c>
      <c r="BA43" s="938">
        <f>BA38*'DATA - Awards Matrices'!$C$29</f>
        <v>0</v>
      </c>
      <c r="BB43" s="938">
        <f>BB38*'DATA - Awards Matrices'!$D$29</f>
        <v>0</v>
      </c>
      <c r="BC43" s="938">
        <f>BC38*'DATA - Awards Matrices'!$E$29</f>
        <v>0</v>
      </c>
      <c r="BD43" s="938">
        <f>BD38*'DATA - Awards Matrices'!$F$29</f>
        <v>56000</v>
      </c>
      <c r="BE43" s="938">
        <f>BE38*'DATA - Awards Matrices'!$G$29</f>
        <v>132000</v>
      </c>
      <c r="BF43" s="938">
        <f>BF38*'DATA - Awards Matrices'!$H$29</f>
        <v>0</v>
      </c>
      <c r="BG43" s="938">
        <f>BG38*'DATA - Awards Matrices'!$I$29</f>
        <v>0</v>
      </c>
      <c r="BH43" s="938">
        <f>BH38*'DATA - Awards Matrices'!$J$29</f>
        <v>19000</v>
      </c>
      <c r="BI43" s="939">
        <f>BI38*'DATA - Awards Matrices'!$K$29</f>
        <v>0</v>
      </c>
      <c r="BJ43" s="1057"/>
    </row>
    <row r="44" spans="1:66">
      <c r="A44" s="1488"/>
      <c r="B44" s="422" t="s">
        <v>41</v>
      </c>
      <c r="C44" s="425" t="s">
        <v>91</v>
      </c>
      <c r="D44" s="330">
        <f>D39*'DATA - Awards Matrices'!$B$30</f>
        <v>0</v>
      </c>
      <c r="E44" s="12">
        <f>E39*'DATA - Awards Matrices'!$C$30</f>
        <v>0</v>
      </c>
      <c r="F44" s="12">
        <f>F39*'DATA - Awards Matrices'!$D$30</f>
        <v>0</v>
      </c>
      <c r="G44" s="12">
        <f>G39*'DATA - Awards Matrices'!$E$30</f>
        <v>0</v>
      </c>
      <c r="H44" s="12">
        <f>H39*'DATA - Awards Matrices'!$F$30</f>
        <v>0</v>
      </c>
      <c r="I44" s="12">
        <f>I39*'DATA - Awards Matrices'!$G$30</f>
        <v>0</v>
      </c>
      <c r="J44" s="12">
        <f>J39*'DATA - Awards Matrices'!$H$30</f>
        <v>0</v>
      </c>
      <c r="K44" s="12">
        <f>K39*'DATA - Awards Matrices'!$I$30</f>
        <v>0</v>
      </c>
      <c r="L44" s="12">
        <f>L39*'DATA - Awards Matrices'!$J$30</f>
        <v>0</v>
      </c>
      <c r="M44" s="331">
        <f>M39*'DATA - Awards Matrices'!$K$30</f>
        <v>0</v>
      </c>
      <c r="N44" s="12"/>
      <c r="O44" s="12"/>
      <c r="P44" s="330">
        <f>P39*'DATA - Awards Matrices'!$B$30</f>
        <v>0</v>
      </c>
      <c r="Q44" s="12">
        <f>Q39*'DATA - Awards Matrices'!$C$30</f>
        <v>0</v>
      </c>
      <c r="R44" s="12">
        <f>R39*'DATA - Awards Matrices'!$D$30</f>
        <v>0</v>
      </c>
      <c r="S44" s="12">
        <f>S39*'DATA - Awards Matrices'!$E$30</f>
        <v>0</v>
      </c>
      <c r="T44" s="12">
        <f>T39*'DATA - Awards Matrices'!$F$30</f>
        <v>0</v>
      </c>
      <c r="U44" s="12">
        <f>U39*'DATA - Awards Matrices'!$G$30</f>
        <v>0</v>
      </c>
      <c r="V44" s="12">
        <f>V39*'DATA - Awards Matrices'!$H$30</f>
        <v>0</v>
      </c>
      <c r="W44" s="12">
        <f>W39*'DATA - Awards Matrices'!$I$30</f>
        <v>0</v>
      </c>
      <c r="X44" s="12">
        <f>X39*'DATA - Awards Matrices'!$J$30</f>
        <v>0</v>
      </c>
      <c r="Y44" s="331">
        <f>Y39*'DATA - Awards Matrices'!$K$30</f>
        <v>0</v>
      </c>
      <c r="Z44" s="12"/>
      <c r="AA44" s="12"/>
      <c r="AB44" s="330">
        <f>AB39*'DATA - Awards Matrices'!$B$30</f>
        <v>0</v>
      </c>
      <c r="AC44" s="12">
        <f>AC39*'DATA - Awards Matrices'!$C$30</f>
        <v>0</v>
      </c>
      <c r="AD44" s="12">
        <f>AD39*'DATA - Awards Matrices'!$D$30</f>
        <v>0</v>
      </c>
      <c r="AE44" s="12">
        <f>AE39*'DATA - Awards Matrices'!$E$30</f>
        <v>0</v>
      </c>
      <c r="AF44" s="12">
        <f>AF39*'DATA - Awards Matrices'!$F$30</f>
        <v>22000</v>
      </c>
      <c r="AG44" s="12">
        <f>AG39*'DATA - Awards Matrices'!$G$30</f>
        <v>0</v>
      </c>
      <c r="AH44" s="12">
        <f>AH39*'DATA - Awards Matrices'!$H$30</f>
        <v>0</v>
      </c>
      <c r="AI44" s="12">
        <f>AI39*'DATA - Awards Matrices'!$I$30</f>
        <v>0</v>
      </c>
      <c r="AJ44" s="12">
        <f>AJ39*'DATA - Awards Matrices'!$J$30</f>
        <v>0</v>
      </c>
      <c r="AK44" s="331">
        <f>AK39*'DATA - Awards Matrices'!$K$30</f>
        <v>0</v>
      </c>
      <c r="AL44" s="12"/>
      <c r="AM44" s="938"/>
      <c r="AN44" s="937">
        <f>AN39*'DATA - Awards Matrices'!$B$30</f>
        <v>0</v>
      </c>
      <c r="AO44" s="938">
        <f>AO39*'DATA - Awards Matrices'!$C$30</f>
        <v>0</v>
      </c>
      <c r="AP44" s="938">
        <f>AP39*'DATA - Awards Matrices'!$D$30</f>
        <v>0</v>
      </c>
      <c r="AQ44" s="938">
        <f>AQ39*'DATA - Awards Matrices'!$E$30</f>
        <v>0</v>
      </c>
      <c r="AR44" s="938">
        <f>AR39*'DATA - Awards Matrices'!$F$30</f>
        <v>35000</v>
      </c>
      <c r="AS44" s="938">
        <f>AS39*'DATA - Awards Matrices'!$G$30</f>
        <v>0</v>
      </c>
      <c r="AT44" s="938">
        <f>AT39*'DATA - Awards Matrices'!$H$30</f>
        <v>0</v>
      </c>
      <c r="AU44" s="938">
        <f>AU39*'DATA - Awards Matrices'!$I$30</f>
        <v>0</v>
      </c>
      <c r="AV44" s="938">
        <f>AV39*'DATA - Awards Matrices'!$J$30</f>
        <v>0</v>
      </c>
      <c r="AW44" s="939">
        <f>AW39*'DATA - Awards Matrices'!$K$30</f>
        <v>0</v>
      </c>
      <c r="AX44" s="1062"/>
      <c r="AZ44" s="937">
        <f>AZ39*'DATA - Awards Matrices'!$B$30</f>
        <v>0</v>
      </c>
      <c r="BA44" s="938">
        <f>BA39*'DATA - Awards Matrices'!$C$30</f>
        <v>0</v>
      </c>
      <c r="BB44" s="938">
        <f>BB39*'DATA - Awards Matrices'!$D$30</f>
        <v>0</v>
      </c>
      <c r="BC44" s="938">
        <f>BC39*'DATA - Awards Matrices'!$E$30</f>
        <v>0</v>
      </c>
      <c r="BD44" s="938">
        <f>BD39*'DATA - Awards Matrices'!$F$30</f>
        <v>40000</v>
      </c>
      <c r="BE44" s="938">
        <f>BE39*'DATA - Awards Matrices'!$G$30</f>
        <v>0</v>
      </c>
      <c r="BF44" s="938">
        <f>BF39*'DATA - Awards Matrices'!$H$30</f>
        <v>0</v>
      </c>
      <c r="BG44" s="938">
        <f>BG39*'DATA - Awards Matrices'!$I$30</f>
        <v>0</v>
      </c>
      <c r="BH44" s="938">
        <f>BH39*'DATA - Awards Matrices'!$J$30</f>
        <v>0</v>
      </c>
      <c r="BI44" s="939">
        <f>BI39*'DATA - Awards Matrices'!$K$30</f>
        <v>0</v>
      </c>
      <c r="BJ44" s="1057"/>
    </row>
    <row r="45" spans="1:66" ht="16" thickBot="1">
      <c r="A45" s="1489"/>
      <c r="B45" s="423" t="s">
        <v>41</v>
      </c>
      <c r="C45" s="426" t="s">
        <v>90</v>
      </c>
      <c r="D45" s="330">
        <f>D40*'DATA - Awards Matrices'!$B$31</f>
        <v>0</v>
      </c>
      <c r="E45" s="12">
        <f>E40*'DATA - Awards Matrices'!$C$31</f>
        <v>0</v>
      </c>
      <c r="F45" s="12">
        <f>F40*'DATA - Awards Matrices'!$D$31</f>
        <v>0</v>
      </c>
      <c r="G45" s="12">
        <f>G40*'DATA - Awards Matrices'!$E$31</f>
        <v>0</v>
      </c>
      <c r="H45" s="12">
        <f>H40*'DATA - Awards Matrices'!$F$31</f>
        <v>0</v>
      </c>
      <c r="I45" s="12">
        <f>I40*'DATA - Awards Matrices'!$G$31</f>
        <v>0</v>
      </c>
      <c r="J45" s="12">
        <f>J40*'DATA - Awards Matrices'!$H$31</f>
        <v>0</v>
      </c>
      <c r="K45" s="12">
        <f>K40*'DATA - Awards Matrices'!$I$31</f>
        <v>0</v>
      </c>
      <c r="L45" s="12">
        <f>L40*'DATA - Awards Matrices'!$J$31</f>
        <v>0</v>
      </c>
      <c r="M45" s="331">
        <f>M40*'DATA - Awards Matrices'!$K$31</f>
        <v>0</v>
      </c>
      <c r="N45" s="12"/>
      <c r="O45" s="12"/>
      <c r="P45" s="330">
        <f>P40*'DATA - Awards Matrices'!$B$31</f>
        <v>0</v>
      </c>
      <c r="Q45" s="12">
        <f>Q40*'DATA - Awards Matrices'!$C$31</f>
        <v>0</v>
      </c>
      <c r="R45" s="12">
        <f>R40*'DATA - Awards Matrices'!$D$31</f>
        <v>0</v>
      </c>
      <c r="S45" s="12">
        <f>S40*'DATA - Awards Matrices'!$E$31</f>
        <v>0</v>
      </c>
      <c r="T45" s="12">
        <f>T40*'DATA - Awards Matrices'!$F$31</f>
        <v>0</v>
      </c>
      <c r="U45" s="12">
        <f>U40*'DATA - Awards Matrices'!$G$31</f>
        <v>0</v>
      </c>
      <c r="V45" s="12">
        <f>V40*'DATA - Awards Matrices'!$H$31</f>
        <v>0</v>
      </c>
      <c r="W45" s="12">
        <f>W40*'DATA - Awards Matrices'!$I$31</f>
        <v>0</v>
      </c>
      <c r="X45" s="12">
        <f>X40*'DATA - Awards Matrices'!$J$31</f>
        <v>0</v>
      </c>
      <c r="Y45" s="331">
        <f>Y40*'DATA - Awards Matrices'!$K$31</f>
        <v>0</v>
      </c>
      <c r="Z45" s="12"/>
      <c r="AA45" s="12"/>
      <c r="AB45" s="330">
        <f>AB40*'DATA - Awards Matrices'!$B$31</f>
        <v>0</v>
      </c>
      <c r="AC45" s="12">
        <f>AC40*'DATA - Awards Matrices'!$C$31</f>
        <v>0</v>
      </c>
      <c r="AD45" s="12">
        <f>AD40*'DATA - Awards Matrices'!$D$31</f>
        <v>0</v>
      </c>
      <c r="AE45" s="12">
        <f>AE40*'DATA - Awards Matrices'!$E$31</f>
        <v>0</v>
      </c>
      <c r="AF45" s="12">
        <f>AF40*'DATA - Awards Matrices'!$F$31</f>
        <v>0</v>
      </c>
      <c r="AG45" s="12">
        <f>AG40*'DATA - Awards Matrices'!$G$31</f>
        <v>0</v>
      </c>
      <c r="AH45" s="12">
        <f>AH40*'DATA - Awards Matrices'!$H$31</f>
        <v>0</v>
      </c>
      <c r="AI45" s="12">
        <f>AI40*'DATA - Awards Matrices'!$I$31</f>
        <v>0</v>
      </c>
      <c r="AJ45" s="12">
        <f>AJ40*'DATA - Awards Matrices'!$J$31</f>
        <v>0</v>
      </c>
      <c r="AK45" s="331">
        <f>AK40*'DATA - Awards Matrices'!$K$31</f>
        <v>0</v>
      </c>
      <c r="AL45" s="12"/>
      <c r="AM45" s="938"/>
      <c r="AN45" s="937">
        <f>AN40*'DATA - Awards Matrices'!$B$31</f>
        <v>0</v>
      </c>
      <c r="AO45" s="938">
        <f>AO40*'DATA - Awards Matrices'!$C$31</f>
        <v>0</v>
      </c>
      <c r="AP45" s="938">
        <f>AP40*'DATA - Awards Matrices'!$D$31</f>
        <v>0</v>
      </c>
      <c r="AQ45" s="938">
        <f>AQ40*'DATA - Awards Matrices'!$E$31</f>
        <v>0</v>
      </c>
      <c r="AR45" s="938">
        <f>AR40*'DATA - Awards Matrices'!$F$31</f>
        <v>0</v>
      </c>
      <c r="AS45" s="938">
        <f>AS40*'DATA - Awards Matrices'!$G$31</f>
        <v>0</v>
      </c>
      <c r="AT45" s="938">
        <f>AT40*'DATA - Awards Matrices'!$H$31</f>
        <v>0</v>
      </c>
      <c r="AU45" s="938">
        <f>AU40*'DATA - Awards Matrices'!$I$31</f>
        <v>0</v>
      </c>
      <c r="AV45" s="938">
        <f>AV40*'DATA - Awards Matrices'!$J$31</f>
        <v>0</v>
      </c>
      <c r="AW45" s="939">
        <f>AW40*'DATA - Awards Matrices'!$K$31</f>
        <v>0</v>
      </c>
      <c r="AX45" s="1062"/>
      <c r="AZ45" s="937">
        <f>AZ40*'DATA - Awards Matrices'!$B$31</f>
        <v>0</v>
      </c>
      <c r="BA45" s="938">
        <f>BA40*'DATA - Awards Matrices'!$C$31</f>
        <v>0</v>
      </c>
      <c r="BB45" s="938">
        <f>BB40*'DATA - Awards Matrices'!$D$31</f>
        <v>0</v>
      </c>
      <c r="BC45" s="938">
        <f>BC40*'DATA - Awards Matrices'!$E$31</f>
        <v>0</v>
      </c>
      <c r="BD45" s="938">
        <f>BD40*'DATA - Awards Matrices'!$F$31</f>
        <v>0</v>
      </c>
      <c r="BE45" s="938">
        <f>BE40*'DATA - Awards Matrices'!$G$31</f>
        <v>0</v>
      </c>
      <c r="BF45" s="938">
        <f>BF40*'DATA - Awards Matrices'!$H$31</f>
        <v>0</v>
      </c>
      <c r="BG45" s="938">
        <f>BG40*'DATA - Awards Matrices'!$I$31</f>
        <v>0</v>
      </c>
      <c r="BH45" s="938">
        <f>BH40*'DATA - Awards Matrices'!$J$31</f>
        <v>0</v>
      </c>
      <c r="BI45" s="939">
        <f>BI40*'DATA - Awards Matrices'!$K$31</f>
        <v>0</v>
      </c>
      <c r="BJ45" s="1057"/>
    </row>
    <row r="46" spans="1:66" ht="33" thickBot="1">
      <c r="A46" s="406" t="s">
        <v>272</v>
      </c>
      <c r="B46" s="423" t="str">
        <f>B40</f>
        <v>ENMU</v>
      </c>
      <c r="C46" s="414"/>
      <c r="D46" s="334">
        <f t="shared" ref="D46:M46" si="35">SUM(D43:D45)</f>
        <v>0</v>
      </c>
      <c r="E46" s="335">
        <f t="shared" si="35"/>
        <v>0</v>
      </c>
      <c r="F46" s="335">
        <f t="shared" si="35"/>
        <v>0</v>
      </c>
      <c r="G46" s="335">
        <f t="shared" si="35"/>
        <v>0</v>
      </c>
      <c r="H46" s="335">
        <f t="shared" si="35"/>
        <v>0</v>
      </c>
      <c r="I46" s="335">
        <f t="shared" si="35"/>
        <v>0</v>
      </c>
      <c r="J46" s="335">
        <f t="shared" si="35"/>
        <v>0</v>
      </c>
      <c r="K46" s="335">
        <f t="shared" si="35"/>
        <v>0</v>
      </c>
      <c r="L46" s="335">
        <f t="shared" si="35"/>
        <v>0</v>
      </c>
      <c r="M46" s="336">
        <f t="shared" si="35"/>
        <v>0</v>
      </c>
      <c r="N46" s="415">
        <f>SUM(D46:M46)/'DATA - Awards Matrices'!$L$31</f>
        <v>0</v>
      </c>
      <c r="O46" s="415"/>
      <c r="P46" s="334">
        <f t="shared" ref="P46:Y46" si="36">SUM(P43:P45)</f>
        <v>0</v>
      </c>
      <c r="Q46" s="335">
        <f t="shared" si="36"/>
        <v>0</v>
      </c>
      <c r="R46" s="335">
        <f t="shared" si="36"/>
        <v>0</v>
      </c>
      <c r="S46" s="335">
        <f t="shared" si="36"/>
        <v>0</v>
      </c>
      <c r="T46" s="335">
        <f t="shared" si="36"/>
        <v>0</v>
      </c>
      <c r="U46" s="335">
        <f t="shared" si="36"/>
        <v>0</v>
      </c>
      <c r="V46" s="335">
        <f t="shared" si="36"/>
        <v>0</v>
      </c>
      <c r="W46" s="335">
        <f t="shared" si="36"/>
        <v>0</v>
      </c>
      <c r="X46" s="335">
        <f t="shared" si="36"/>
        <v>0</v>
      </c>
      <c r="Y46" s="336">
        <f t="shared" si="36"/>
        <v>0</v>
      </c>
      <c r="Z46" s="415">
        <f>SUM(P46:Y46)/'DATA - Awards Matrices'!$L$31</f>
        <v>0</v>
      </c>
      <c r="AA46" s="415"/>
      <c r="AB46" s="334">
        <f t="shared" ref="AB46:AK46" si="37">SUM(AB43:AB45)</f>
        <v>0</v>
      </c>
      <c r="AC46" s="335">
        <f t="shared" si="37"/>
        <v>0</v>
      </c>
      <c r="AD46" s="335">
        <f t="shared" si="37"/>
        <v>0</v>
      </c>
      <c r="AE46" s="335">
        <f t="shared" si="37"/>
        <v>0</v>
      </c>
      <c r="AF46" s="335">
        <f t="shared" si="37"/>
        <v>78000</v>
      </c>
      <c r="AG46" s="335">
        <f t="shared" si="37"/>
        <v>150000</v>
      </c>
      <c r="AH46" s="335">
        <f t="shared" si="37"/>
        <v>0</v>
      </c>
      <c r="AI46" s="335">
        <f t="shared" si="37"/>
        <v>0</v>
      </c>
      <c r="AJ46" s="335">
        <f t="shared" si="37"/>
        <v>5000</v>
      </c>
      <c r="AK46" s="336">
        <f t="shared" si="37"/>
        <v>0</v>
      </c>
      <c r="AL46" s="1252">
        <f>SUM(AB46:AK46)/'DATA - Awards Matrices'!$L$69</f>
        <v>445.50669216061186</v>
      </c>
      <c r="AM46" s="941"/>
      <c r="AN46" s="1020">
        <f t="shared" ref="AN46:AW46" si="38">SUM(AN43:AN45)</f>
        <v>0</v>
      </c>
      <c r="AO46" s="1021">
        <f t="shared" si="38"/>
        <v>0</v>
      </c>
      <c r="AP46" s="1021">
        <f t="shared" si="38"/>
        <v>0</v>
      </c>
      <c r="AQ46" s="1021">
        <f t="shared" si="38"/>
        <v>0</v>
      </c>
      <c r="AR46" s="1021">
        <f t="shared" si="38"/>
        <v>83000</v>
      </c>
      <c r="AS46" s="1021">
        <f t="shared" si="38"/>
        <v>138000</v>
      </c>
      <c r="AT46" s="1021">
        <f t="shared" si="38"/>
        <v>0</v>
      </c>
      <c r="AU46" s="1021">
        <f t="shared" si="38"/>
        <v>0</v>
      </c>
      <c r="AV46" s="1021">
        <f t="shared" si="38"/>
        <v>0</v>
      </c>
      <c r="AW46" s="1022">
        <f t="shared" si="38"/>
        <v>0</v>
      </c>
      <c r="AX46" s="1253">
        <f>SUM(AN46:AW46)/'DATA - Awards Matrices'!$L$69</f>
        <v>422.56214149139578</v>
      </c>
      <c r="AZ46" s="1020">
        <f t="shared" ref="AZ46:BI46" si="39">SUM(AZ43:AZ45)</f>
        <v>0</v>
      </c>
      <c r="BA46" s="1021">
        <f t="shared" si="39"/>
        <v>0</v>
      </c>
      <c r="BB46" s="1021">
        <f t="shared" si="39"/>
        <v>0</v>
      </c>
      <c r="BC46" s="1021">
        <f t="shared" si="39"/>
        <v>0</v>
      </c>
      <c r="BD46" s="1021">
        <f t="shared" si="39"/>
        <v>96000</v>
      </c>
      <c r="BE46" s="1021">
        <f t="shared" si="39"/>
        <v>132000</v>
      </c>
      <c r="BF46" s="1021">
        <f t="shared" si="39"/>
        <v>0</v>
      </c>
      <c r="BG46" s="1021">
        <f t="shared" si="39"/>
        <v>0</v>
      </c>
      <c r="BH46" s="1021">
        <f t="shared" si="39"/>
        <v>19000</v>
      </c>
      <c r="BI46" s="1022">
        <f t="shared" si="39"/>
        <v>0</v>
      </c>
      <c r="BJ46" s="1254">
        <f>SUM(AZ46:BI46)/'DATA - Awards Matrices'!$L$69</f>
        <v>472.27533460803062</v>
      </c>
      <c r="BL46" s="1251">
        <f>SUM(AB46:AK46)</f>
        <v>233000</v>
      </c>
      <c r="BM46" s="1251">
        <f>SUM(AN46:AW46)</f>
        <v>221000</v>
      </c>
      <c r="BN46" s="1251">
        <f>SUM(AZ46:BI46)</f>
        <v>247000</v>
      </c>
    </row>
    <row r="47" spans="1:66" ht="41.25" customHeight="1" thickBot="1">
      <c r="A47" s="428"/>
      <c r="B47" s="429"/>
      <c r="C47" s="430"/>
      <c r="D47" s="431"/>
      <c r="E47" s="432"/>
      <c r="F47" s="432"/>
      <c r="G47" s="432"/>
      <c r="H47" s="432"/>
      <c r="I47" s="432"/>
      <c r="J47" s="432"/>
      <c r="K47" s="432"/>
      <c r="L47" s="432"/>
      <c r="M47" s="433"/>
      <c r="N47" s="434"/>
      <c r="O47" s="434"/>
      <c r="P47" s="431"/>
      <c r="Q47" s="432"/>
      <c r="R47" s="432"/>
      <c r="S47" s="432"/>
      <c r="T47" s="432"/>
      <c r="U47" s="432"/>
      <c r="V47" s="432"/>
      <c r="W47" s="432"/>
      <c r="X47" s="432"/>
      <c r="Y47" s="433"/>
      <c r="Z47" s="434"/>
      <c r="AA47" s="434"/>
      <c r="AB47" s="431"/>
      <c r="AC47" s="432"/>
      <c r="AD47" s="432"/>
      <c r="AE47" s="432"/>
      <c r="AF47" s="432"/>
      <c r="AG47" s="432"/>
      <c r="AH47" s="432"/>
      <c r="AI47" s="432"/>
      <c r="AJ47" s="432"/>
      <c r="AK47" s="433"/>
      <c r="AL47" s="434"/>
      <c r="AM47" s="1026"/>
      <c r="AN47" s="1023"/>
      <c r="AO47" s="1024"/>
      <c r="AP47" s="1024"/>
      <c r="AQ47" s="1024"/>
      <c r="AR47" s="1024"/>
      <c r="AS47" s="1024"/>
      <c r="AT47" s="1024"/>
      <c r="AU47" s="1024"/>
      <c r="AV47" s="1024"/>
      <c r="AW47" s="1025"/>
      <c r="AX47" s="1064"/>
      <c r="AZ47" s="1049"/>
      <c r="BA47" s="1050"/>
      <c r="BB47" s="1050"/>
      <c r="BC47" s="1050"/>
      <c r="BD47" s="1050"/>
      <c r="BE47" s="1050"/>
      <c r="BF47" s="1050"/>
      <c r="BG47" s="1050"/>
      <c r="BH47" s="1050"/>
      <c r="BI47" s="1051"/>
      <c r="BJ47" s="1059"/>
    </row>
    <row r="48" spans="1:66" ht="15" customHeight="1" thickBot="1">
      <c r="A48" s="1487" t="s">
        <v>270</v>
      </c>
      <c r="B48" s="274" t="str">
        <f>'RAW DATA-Awards'!B19</f>
        <v>NMHU</v>
      </c>
      <c r="C48" s="329" t="str">
        <f>'RAW DATA-Awards'!C19</f>
        <v>1</v>
      </c>
      <c r="D48" s="407">
        <f>'RAW DATA-New Workforce'!D19</f>
        <v>0</v>
      </c>
      <c r="E48" s="408">
        <f>'RAW DATA-New Workforce'!E19</f>
        <v>0</v>
      </c>
      <c r="F48" s="408">
        <f>'RAW DATA-New Workforce'!F19</f>
        <v>0</v>
      </c>
      <c r="G48" s="408">
        <f>'RAW DATA-New Workforce'!G19</f>
        <v>0</v>
      </c>
      <c r="H48" s="408">
        <f>'RAW DATA-New Workforce'!H19</f>
        <v>0</v>
      </c>
      <c r="I48" s="408">
        <f>'RAW DATA-New Workforce'!I19</f>
        <v>0</v>
      </c>
      <c r="J48" s="408">
        <f>'RAW DATA-New Workforce'!J19</f>
        <v>0</v>
      </c>
      <c r="K48" s="408">
        <f>'RAW DATA-New Workforce'!K19</f>
        <v>0</v>
      </c>
      <c r="L48" s="408">
        <f>'RAW DATA-New Workforce'!L19</f>
        <v>0</v>
      </c>
      <c r="M48" s="409">
        <f>'RAW DATA-New Workforce'!M19</f>
        <v>0</v>
      </c>
      <c r="N48" s="408"/>
      <c r="O48" s="408"/>
      <c r="P48" s="407">
        <f>'RAW DATA-New Workforce'!N19</f>
        <v>0</v>
      </c>
      <c r="Q48" s="408">
        <f>'RAW DATA-New Workforce'!O19</f>
        <v>0</v>
      </c>
      <c r="R48" s="408">
        <f>'RAW DATA-New Workforce'!P19</f>
        <v>0</v>
      </c>
      <c r="S48" s="408">
        <f>'RAW DATA-New Workforce'!Q19</f>
        <v>0</v>
      </c>
      <c r="T48" s="408">
        <f>'RAW DATA-New Workforce'!R19</f>
        <v>0</v>
      </c>
      <c r="U48" s="408">
        <f>'RAW DATA-New Workforce'!S19</f>
        <v>0</v>
      </c>
      <c r="V48" s="408">
        <f>'RAW DATA-New Workforce'!T19</f>
        <v>0</v>
      </c>
      <c r="W48" s="408">
        <f>'RAW DATA-New Workforce'!U19</f>
        <v>0</v>
      </c>
      <c r="X48" s="408">
        <f>'RAW DATA-New Workforce'!V19</f>
        <v>0</v>
      </c>
      <c r="Y48" s="409">
        <f>'RAW DATA-New Workforce'!W19</f>
        <v>0</v>
      </c>
      <c r="Z48" s="408"/>
      <c r="AA48" s="408"/>
      <c r="AB48" s="407">
        <f>'RAW DATA-New Workforce'!X19</f>
        <v>0</v>
      </c>
      <c r="AC48" s="408">
        <f>'RAW DATA-New Workforce'!Y19</f>
        <v>0</v>
      </c>
      <c r="AD48" s="408">
        <f>'RAW DATA-New Workforce'!Z19</f>
        <v>0</v>
      </c>
      <c r="AE48" s="408">
        <f>'RAW DATA-New Workforce'!AA19</f>
        <v>0</v>
      </c>
      <c r="AF48" s="408">
        <f>'RAW DATA-New Workforce'!AB19</f>
        <v>77</v>
      </c>
      <c r="AG48" s="408">
        <f>'RAW DATA-New Workforce'!AC19</f>
        <v>159</v>
      </c>
      <c r="AH48" s="408">
        <f>'RAW DATA-New Workforce'!AD19</f>
        <v>0</v>
      </c>
      <c r="AI48" s="408">
        <f>'RAW DATA-New Workforce'!AE19</f>
        <v>0</v>
      </c>
      <c r="AJ48" s="408">
        <f>'RAW DATA-New Workforce'!AF19</f>
        <v>29</v>
      </c>
      <c r="AK48" s="409">
        <f>'RAW DATA-New Workforce'!AG19</f>
        <v>0</v>
      </c>
      <c r="AL48" s="408"/>
      <c r="AM48" s="944"/>
      <c r="AN48" s="943">
        <f>'RAW DATA-New Workforce'!AH19</f>
        <v>0</v>
      </c>
      <c r="AO48" s="944">
        <f>'RAW DATA-New Workforce'!AI19</f>
        <v>0</v>
      </c>
      <c r="AP48" s="944">
        <f>'RAW DATA-New Workforce'!AJ19</f>
        <v>0</v>
      </c>
      <c r="AQ48" s="944">
        <f>'RAW DATA-New Workforce'!AK19</f>
        <v>0</v>
      </c>
      <c r="AR48" s="944">
        <f>'RAW DATA-New Workforce'!AL19</f>
        <v>71</v>
      </c>
      <c r="AS48" s="944">
        <f>'RAW DATA-New Workforce'!AM19</f>
        <v>128</v>
      </c>
      <c r="AT48" s="944">
        <f>'RAW DATA-New Workforce'!AN19</f>
        <v>0</v>
      </c>
      <c r="AU48" s="944">
        <f>'RAW DATA-New Workforce'!AO19</f>
        <v>0</v>
      </c>
      <c r="AV48" s="944">
        <f>'RAW DATA-New Workforce'!AP19</f>
        <v>28</v>
      </c>
      <c r="AW48" s="945">
        <f>'RAW DATA-New Workforce'!AQ19</f>
        <v>0</v>
      </c>
      <c r="AX48" s="1061"/>
      <c r="AZ48" s="943">
        <f>'RAW DATA-New Workforce'!AR19</f>
        <v>0</v>
      </c>
      <c r="BA48" s="943">
        <f>'RAW DATA-New Workforce'!AS19</f>
        <v>0</v>
      </c>
      <c r="BB48" s="943">
        <f>'RAW DATA-New Workforce'!AT19</f>
        <v>0</v>
      </c>
      <c r="BC48" s="943">
        <f>'RAW DATA-New Workforce'!AU19</f>
        <v>0</v>
      </c>
      <c r="BD48" s="943">
        <f>'RAW DATA-New Workforce'!AV19</f>
        <v>106</v>
      </c>
      <c r="BE48" s="943">
        <f>'RAW DATA-New Workforce'!AW19</f>
        <v>85</v>
      </c>
      <c r="BF48" s="943">
        <f>'RAW DATA-New Workforce'!AX19</f>
        <v>0</v>
      </c>
      <c r="BG48" s="943">
        <f>'RAW DATA-New Workforce'!AY19</f>
        <v>0</v>
      </c>
      <c r="BH48" s="943">
        <f>'RAW DATA-New Workforce'!AZ19</f>
        <v>44</v>
      </c>
      <c r="BI48" s="943">
        <f>'RAW DATA-New Workforce'!BA19</f>
        <v>0</v>
      </c>
      <c r="BJ48" s="1056"/>
    </row>
    <row r="49" spans="1:66" ht="16" thickBot="1">
      <c r="A49" s="1488"/>
      <c r="B49" s="410" t="str">
        <f>'RAW DATA-Awards'!B20</f>
        <v>NMHU</v>
      </c>
      <c r="C49" s="411" t="str">
        <f>'RAW DATA-Awards'!C20</f>
        <v>2</v>
      </c>
      <c r="D49" s="330">
        <f>'RAW DATA-New Workforce'!D20</f>
        <v>0</v>
      </c>
      <c r="E49" s="12">
        <f>'RAW DATA-New Workforce'!E20</f>
        <v>0</v>
      </c>
      <c r="F49" s="12">
        <f>'RAW DATA-New Workforce'!F20</f>
        <v>0</v>
      </c>
      <c r="G49" s="12">
        <f>'RAW DATA-New Workforce'!G20</f>
        <v>0</v>
      </c>
      <c r="H49" s="12">
        <f>'RAW DATA-New Workforce'!H20</f>
        <v>0</v>
      </c>
      <c r="I49" s="12">
        <f>'RAW DATA-New Workforce'!I20</f>
        <v>0</v>
      </c>
      <c r="J49" s="12">
        <f>'RAW DATA-New Workforce'!J20</f>
        <v>0</v>
      </c>
      <c r="K49" s="12">
        <f>'RAW DATA-New Workforce'!K20</f>
        <v>0</v>
      </c>
      <c r="L49" s="12">
        <f>'RAW DATA-New Workforce'!L20</f>
        <v>0</v>
      </c>
      <c r="M49" s="331">
        <f>'RAW DATA-New Workforce'!M20</f>
        <v>0</v>
      </c>
      <c r="N49" s="12"/>
      <c r="O49" s="12"/>
      <c r="P49" s="330">
        <f>'RAW DATA-New Workforce'!N20</f>
        <v>0</v>
      </c>
      <c r="Q49" s="12">
        <f>'RAW DATA-New Workforce'!O20</f>
        <v>0</v>
      </c>
      <c r="R49" s="12">
        <f>'RAW DATA-New Workforce'!P20</f>
        <v>0</v>
      </c>
      <c r="S49" s="12">
        <f>'RAW DATA-New Workforce'!Q20</f>
        <v>0</v>
      </c>
      <c r="T49" s="12">
        <f>'RAW DATA-New Workforce'!R20</f>
        <v>0</v>
      </c>
      <c r="U49" s="12">
        <f>'RAW DATA-New Workforce'!S20</f>
        <v>0</v>
      </c>
      <c r="V49" s="12">
        <f>'RAW DATA-New Workforce'!T20</f>
        <v>0</v>
      </c>
      <c r="W49" s="12">
        <f>'RAW DATA-New Workforce'!U20</f>
        <v>0</v>
      </c>
      <c r="X49" s="12">
        <f>'RAW DATA-New Workforce'!V20</f>
        <v>0</v>
      </c>
      <c r="Y49" s="331">
        <f>'RAW DATA-New Workforce'!W20</f>
        <v>0</v>
      </c>
      <c r="Z49" s="12"/>
      <c r="AA49" s="12"/>
      <c r="AB49" s="330">
        <f>'RAW DATA-New Workforce'!X20</f>
        <v>0</v>
      </c>
      <c r="AC49" s="12">
        <f>'RAW DATA-New Workforce'!Y20</f>
        <v>0</v>
      </c>
      <c r="AD49" s="12">
        <f>'RAW DATA-New Workforce'!Z20</f>
        <v>0</v>
      </c>
      <c r="AE49" s="12">
        <f>'RAW DATA-New Workforce'!AA20</f>
        <v>0</v>
      </c>
      <c r="AF49" s="12">
        <f>'RAW DATA-New Workforce'!AB20</f>
        <v>0</v>
      </c>
      <c r="AG49" s="12">
        <f>'RAW DATA-New Workforce'!AC20</f>
        <v>0</v>
      </c>
      <c r="AH49" s="12">
        <f>'RAW DATA-New Workforce'!AD20</f>
        <v>0</v>
      </c>
      <c r="AI49" s="12">
        <f>'RAW DATA-New Workforce'!AE20</f>
        <v>0</v>
      </c>
      <c r="AJ49" s="12">
        <f>'RAW DATA-New Workforce'!AF20</f>
        <v>0</v>
      </c>
      <c r="AK49" s="331">
        <f>'RAW DATA-New Workforce'!AG20</f>
        <v>0</v>
      </c>
      <c r="AL49" s="12"/>
      <c r="AM49" s="938"/>
      <c r="AN49" s="937">
        <f>'RAW DATA-New Workforce'!AH20</f>
        <v>0</v>
      </c>
      <c r="AO49" s="938">
        <f>'RAW DATA-New Workforce'!AI20</f>
        <v>0</v>
      </c>
      <c r="AP49" s="938">
        <f>'RAW DATA-New Workforce'!AJ20</f>
        <v>0</v>
      </c>
      <c r="AQ49" s="938">
        <f>'RAW DATA-New Workforce'!AK20</f>
        <v>0</v>
      </c>
      <c r="AR49" s="938">
        <f>'RAW DATA-New Workforce'!AL20</f>
        <v>0</v>
      </c>
      <c r="AS49" s="938">
        <f>'RAW DATA-New Workforce'!AM20</f>
        <v>0</v>
      </c>
      <c r="AT49" s="938">
        <f>'RAW DATA-New Workforce'!AN20</f>
        <v>0</v>
      </c>
      <c r="AU49" s="938">
        <f>'RAW DATA-New Workforce'!AO20</f>
        <v>0</v>
      </c>
      <c r="AV49" s="938">
        <f>'RAW DATA-New Workforce'!AP20</f>
        <v>0</v>
      </c>
      <c r="AW49" s="939">
        <f>'RAW DATA-New Workforce'!AQ20</f>
        <v>0</v>
      </c>
      <c r="AX49" s="1062"/>
      <c r="AZ49" s="943">
        <f>'RAW DATA-New Workforce'!AR20</f>
        <v>0</v>
      </c>
      <c r="BA49" s="943">
        <f>'RAW DATA-New Workforce'!AS20</f>
        <v>0</v>
      </c>
      <c r="BB49" s="943">
        <f>'RAW DATA-New Workforce'!AT20</f>
        <v>0</v>
      </c>
      <c r="BC49" s="943">
        <f>'RAW DATA-New Workforce'!AU20</f>
        <v>0</v>
      </c>
      <c r="BD49" s="943">
        <f>'RAW DATA-New Workforce'!AV20</f>
        <v>0</v>
      </c>
      <c r="BE49" s="943">
        <f>'RAW DATA-New Workforce'!AW20</f>
        <v>0</v>
      </c>
      <c r="BF49" s="943">
        <f>'RAW DATA-New Workforce'!AX20</f>
        <v>0</v>
      </c>
      <c r="BG49" s="943">
        <f>'RAW DATA-New Workforce'!AY20</f>
        <v>0</v>
      </c>
      <c r="BH49" s="943">
        <f>'RAW DATA-New Workforce'!AZ20</f>
        <v>0</v>
      </c>
      <c r="BI49" s="943">
        <f>'RAW DATA-New Workforce'!BA20</f>
        <v>0</v>
      </c>
      <c r="BJ49" s="1057"/>
    </row>
    <row r="50" spans="1:66" ht="16" thickBot="1">
      <c r="A50" s="1488"/>
      <c r="B50" s="410" t="str">
        <f>'RAW DATA-Awards'!B21</f>
        <v>NMHU</v>
      </c>
      <c r="C50" s="411" t="str">
        <f>'RAW DATA-Awards'!C21</f>
        <v>3</v>
      </c>
      <c r="D50" s="330">
        <f>'RAW DATA-New Workforce'!D21</f>
        <v>0</v>
      </c>
      <c r="E50" s="12">
        <f>'RAW DATA-New Workforce'!E21</f>
        <v>0</v>
      </c>
      <c r="F50" s="12">
        <f>'RAW DATA-New Workforce'!F21</f>
        <v>0</v>
      </c>
      <c r="G50" s="12">
        <f>'RAW DATA-New Workforce'!G21</f>
        <v>0</v>
      </c>
      <c r="H50" s="12">
        <f>'RAW DATA-New Workforce'!H21</f>
        <v>0</v>
      </c>
      <c r="I50" s="12">
        <f>'RAW DATA-New Workforce'!I21</f>
        <v>0</v>
      </c>
      <c r="J50" s="12">
        <f>'RAW DATA-New Workforce'!J21</f>
        <v>0</v>
      </c>
      <c r="K50" s="12">
        <f>'RAW DATA-New Workforce'!K21</f>
        <v>0</v>
      </c>
      <c r="L50" s="12">
        <f>'RAW DATA-New Workforce'!L21</f>
        <v>0</v>
      </c>
      <c r="M50" s="331">
        <f>'RAW DATA-New Workforce'!M21</f>
        <v>0</v>
      </c>
      <c r="N50" s="12"/>
      <c r="O50" s="12"/>
      <c r="P50" s="330">
        <f>'RAW DATA-New Workforce'!N21</f>
        <v>0</v>
      </c>
      <c r="Q50" s="12">
        <f>'RAW DATA-New Workforce'!O21</f>
        <v>0</v>
      </c>
      <c r="R50" s="12">
        <f>'RAW DATA-New Workforce'!P21</f>
        <v>0</v>
      </c>
      <c r="S50" s="12">
        <f>'RAW DATA-New Workforce'!Q21</f>
        <v>0</v>
      </c>
      <c r="T50" s="12">
        <f>'RAW DATA-New Workforce'!R21</f>
        <v>0</v>
      </c>
      <c r="U50" s="12">
        <f>'RAW DATA-New Workforce'!S21</f>
        <v>0</v>
      </c>
      <c r="V50" s="12">
        <f>'RAW DATA-New Workforce'!T21</f>
        <v>0</v>
      </c>
      <c r="W50" s="12">
        <f>'RAW DATA-New Workforce'!U21</f>
        <v>0</v>
      </c>
      <c r="X50" s="12">
        <f>'RAW DATA-New Workforce'!V21</f>
        <v>0</v>
      </c>
      <c r="Y50" s="331">
        <f>'RAW DATA-New Workforce'!W21</f>
        <v>0</v>
      </c>
      <c r="Z50" s="12"/>
      <c r="AA50" s="12"/>
      <c r="AB50" s="330">
        <f>'RAW DATA-New Workforce'!X21</f>
        <v>0</v>
      </c>
      <c r="AC50" s="12">
        <f>'RAW DATA-New Workforce'!Y21</f>
        <v>0</v>
      </c>
      <c r="AD50" s="12">
        <f>'RAW DATA-New Workforce'!Z21</f>
        <v>0</v>
      </c>
      <c r="AE50" s="12">
        <f>'RAW DATA-New Workforce'!AA21</f>
        <v>0</v>
      </c>
      <c r="AF50" s="12">
        <f>'RAW DATA-New Workforce'!AB21</f>
        <v>1</v>
      </c>
      <c r="AG50" s="12">
        <f>'RAW DATA-New Workforce'!AC21</f>
        <v>0</v>
      </c>
      <c r="AH50" s="12">
        <f>'RAW DATA-New Workforce'!AD21</f>
        <v>0</v>
      </c>
      <c r="AI50" s="12">
        <f>'RAW DATA-New Workforce'!AE21</f>
        <v>0</v>
      </c>
      <c r="AJ50" s="12">
        <f>'RAW DATA-New Workforce'!AF21</f>
        <v>0</v>
      </c>
      <c r="AK50" s="331">
        <f>'RAW DATA-New Workforce'!AG21</f>
        <v>0</v>
      </c>
      <c r="AL50" s="12"/>
      <c r="AM50" s="938"/>
      <c r="AN50" s="937">
        <f>'RAW DATA-New Workforce'!AH21</f>
        <v>0</v>
      </c>
      <c r="AO50" s="938">
        <f>'RAW DATA-New Workforce'!AI21</f>
        <v>0</v>
      </c>
      <c r="AP50" s="938">
        <f>'RAW DATA-New Workforce'!AJ21</f>
        <v>0</v>
      </c>
      <c r="AQ50" s="938">
        <f>'RAW DATA-New Workforce'!AK21</f>
        <v>0</v>
      </c>
      <c r="AR50" s="938">
        <f>'RAW DATA-New Workforce'!AL21</f>
        <v>0</v>
      </c>
      <c r="AS50" s="938">
        <f>'RAW DATA-New Workforce'!AM21</f>
        <v>0</v>
      </c>
      <c r="AT50" s="938">
        <f>'RAW DATA-New Workforce'!AN21</f>
        <v>0</v>
      </c>
      <c r="AU50" s="938">
        <f>'RAW DATA-New Workforce'!AO21</f>
        <v>0</v>
      </c>
      <c r="AV50" s="938">
        <f>'RAW DATA-New Workforce'!AP21</f>
        <v>0</v>
      </c>
      <c r="AW50" s="939">
        <f>'RAW DATA-New Workforce'!AQ21</f>
        <v>0</v>
      </c>
      <c r="AX50" s="1062"/>
      <c r="AZ50" s="943">
        <f>'RAW DATA-New Workforce'!AR21</f>
        <v>0</v>
      </c>
      <c r="BA50" s="943">
        <f>'RAW DATA-New Workforce'!AS21</f>
        <v>0</v>
      </c>
      <c r="BB50" s="943">
        <f>'RAW DATA-New Workforce'!AT21</f>
        <v>0</v>
      </c>
      <c r="BC50" s="943">
        <f>'RAW DATA-New Workforce'!AU21</f>
        <v>0</v>
      </c>
      <c r="BD50" s="943">
        <f>'RAW DATA-New Workforce'!AV21</f>
        <v>0</v>
      </c>
      <c r="BE50" s="943">
        <f>'RAW DATA-New Workforce'!AW21</f>
        <v>0</v>
      </c>
      <c r="BF50" s="943">
        <f>'RAW DATA-New Workforce'!AX21</f>
        <v>0</v>
      </c>
      <c r="BG50" s="943">
        <f>'RAW DATA-New Workforce'!AY21</f>
        <v>0</v>
      </c>
      <c r="BH50" s="943">
        <f>'RAW DATA-New Workforce'!AZ21</f>
        <v>0</v>
      </c>
      <c r="BI50" s="943">
        <f>'RAW DATA-New Workforce'!BA21</f>
        <v>0</v>
      </c>
      <c r="BJ50" s="1057"/>
    </row>
    <row r="51" spans="1:66">
      <c r="A51" s="456"/>
      <c r="B51" s="274"/>
      <c r="C51" s="424"/>
      <c r="D51" s="11">
        <f t="shared" ref="D51:M51" si="40">SUM(D48:D50)</f>
        <v>0</v>
      </c>
      <c r="E51" s="11">
        <f t="shared" si="40"/>
        <v>0</v>
      </c>
      <c r="F51" s="11">
        <f t="shared" si="40"/>
        <v>0</v>
      </c>
      <c r="G51" s="11">
        <f t="shared" si="40"/>
        <v>0</v>
      </c>
      <c r="H51" s="11">
        <f t="shared" si="40"/>
        <v>0</v>
      </c>
      <c r="I51" s="11">
        <f t="shared" si="40"/>
        <v>0</v>
      </c>
      <c r="J51" s="11">
        <f t="shared" si="40"/>
        <v>0</v>
      </c>
      <c r="K51" s="11">
        <f t="shared" si="40"/>
        <v>0</v>
      </c>
      <c r="L51" s="11">
        <f t="shared" si="40"/>
        <v>0</v>
      </c>
      <c r="M51" s="333">
        <f t="shared" si="40"/>
        <v>0</v>
      </c>
      <c r="N51" s="12"/>
      <c r="O51" s="12"/>
      <c r="P51" s="332">
        <f t="shared" ref="P51:Y51" si="41">SUM(P48:P50)</f>
        <v>0</v>
      </c>
      <c r="Q51" s="11">
        <f t="shared" si="41"/>
        <v>0</v>
      </c>
      <c r="R51" s="11">
        <f t="shared" si="41"/>
        <v>0</v>
      </c>
      <c r="S51" s="11">
        <f t="shared" si="41"/>
        <v>0</v>
      </c>
      <c r="T51" s="11">
        <f t="shared" si="41"/>
        <v>0</v>
      </c>
      <c r="U51" s="11">
        <f t="shared" si="41"/>
        <v>0</v>
      </c>
      <c r="V51" s="11">
        <f t="shared" si="41"/>
        <v>0</v>
      </c>
      <c r="W51" s="11">
        <f t="shared" si="41"/>
        <v>0</v>
      </c>
      <c r="X51" s="11">
        <f t="shared" si="41"/>
        <v>0</v>
      </c>
      <c r="Y51" s="333">
        <f t="shared" si="41"/>
        <v>0</v>
      </c>
      <c r="Z51" s="12"/>
      <c r="AA51" s="12"/>
      <c r="AB51" s="332">
        <f t="shared" ref="AB51:AK51" si="42">SUM(AB48:AB50)</f>
        <v>0</v>
      </c>
      <c r="AC51" s="11">
        <f t="shared" si="42"/>
        <v>0</v>
      </c>
      <c r="AD51" s="11">
        <f t="shared" si="42"/>
        <v>0</v>
      </c>
      <c r="AE51" s="11">
        <f t="shared" si="42"/>
        <v>0</v>
      </c>
      <c r="AF51" s="11">
        <f t="shared" si="42"/>
        <v>78</v>
      </c>
      <c r="AG51" s="11">
        <f t="shared" si="42"/>
        <v>159</v>
      </c>
      <c r="AH51" s="11">
        <f t="shared" si="42"/>
        <v>0</v>
      </c>
      <c r="AI51" s="11">
        <f t="shared" si="42"/>
        <v>0</v>
      </c>
      <c r="AJ51" s="11">
        <f t="shared" si="42"/>
        <v>29</v>
      </c>
      <c r="AK51" s="333">
        <f t="shared" si="42"/>
        <v>0</v>
      </c>
      <c r="AL51" s="12"/>
      <c r="AM51" s="938"/>
      <c r="AN51" s="1017">
        <f t="shared" ref="AN51:AW51" si="43">SUM(AN48:AN50)</f>
        <v>0</v>
      </c>
      <c r="AO51" s="1018">
        <f t="shared" si="43"/>
        <v>0</v>
      </c>
      <c r="AP51" s="1018">
        <f t="shared" si="43"/>
        <v>0</v>
      </c>
      <c r="AQ51" s="1018">
        <f t="shared" si="43"/>
        <v>0</v>
      </c>
      <c r="AR51" s="1018">
        <f t="shared" si="43"/>
        <v>71</v>
      </c>
      <c r="AS51" s="1018">
        <f t="shared" si="43"/>
        <v>128</v>
      </c>
      <c r="AT51" s="1018">
        <f t="shared" si="43"/>
        <v>0</v>
      </c>
      <c r="AU51" s="1018">
        <f t="shared" si="43"/>
        <v>0</v>
      </c>
      <c r="AV51" s="1018">
        <f t="shared" si="43"/>
        <v>28</v>
      </c>
      <c r="AW51" s="1019">
        <f t="shared" si="43"/>
        <v>0</v>
      </c>
      <c r="AX51" s="1062"/>
      <c r="AZ51" s="1017">
        <f t="shared" ref="AZ51:BI51" si="44">SUM(AZ48:AZ50)</f>
        <v>0</v>
      </c>
      <c r="BA51" s="1018">
        <f t="shared" si="44"/>
        <v>0</v>
      </c>
      <c r="BB51" s="1018">
        <f t="shared" si="44"/>
        <v>0</v>
      </c>
      <c r="BC51" s="1018">
        <f t="shared" si="44"/>
        <v>0</v>
      </c>
      <c r="BD51" s="1018">
        <f t="shared" si="44"/>
        <v>106</v>
      </c>
      <c r="BE51" s="1018">
        <f t="shared" si="44"/>
        <v>85</v>
      </c>
      <c r="BF51" s="1018">
        <f t="shared" si="44"/>
        <v>0</v>
      </c>
      <c r="BG51" s="1018">
        <f t="shared" si="44"/>
        <v>0</v>
      </c>
      <c r="BH51" s="1018">
        <f t="shared" si="44"/>
        <v>44</v>
      </c>
      <c r="BI51" s="1019">
        <f t="shared" si="44"/>
        <v>0</v>
      </c>
      <c r="BJ51" s="1057"/>
    </row>
    <row r="52" spans="1:66" ht="16" thickBot="1">
      <c r="A52" s="457"/>
      <c r="B52" s="413"/>
      <c r="C52" s="426"/>
      <c r="D52" s="12"/>
      <c r="E52" s="12"/>
      <c r="F52" s="12"/>
      <c r="G52" s="12"/>
      <c r="H52" s="12"/>
      <c r="I52" s="12"/>
      <c r="J52" s="12"/>
      <c r="K52" s="12"/>
      <c r="L52" s="12"/>
      <c r="M52" s="331"/>
      <c r="N52" s="12"/>
      <c r="O52" s="12"/>
      <c r="P52" s="330"/>
      <c r="Q52" s="12"/>
      <c r="R52" s="12"/>
      <c r="S52" s="12"/>
      <c r="T52" s="12"/>
      <c r="U52" s="12"/>
      <c r="V52" s="12"/>
      <c r="W52" s="12"/>
      <c r="X52" s="12"/>
      <c r="Y52" s="331"/>
      <c r="Z52" s="12"/>
      <c r="AA52" s="12"/>
      <c r="AB52" s="330"/>
      <c r="AC52" s="12"/>
      <c r="AD52" s="12"/>
      <c r="AE52" s="12"/>
      <c r="AF52" s="12"/>
      <c r="AG52" s="12"/>
      <c r="AH52" s="12"/>
      <c r="AI52" s="12"/>
      <c r="AJ52" s="12"/>
      <c r="AK52" s="331"/>
      <c r="AL52" s="12"/>
      <c r="AM52" s="938"/>
      <c r="AN52" s="937"/>
      <c r="AO52" s="938"/>
      <c r="AP52" s="938"/>
      <c r="AQ52" s="938"/>
      <c r="AR52" s="938"/>
      <c r="AS52" s="938"/>
      <c r="AT52" s="938"/>
      <c r="AU52" s="938"/>
      <c r="AV52" s="938"/>
      <c r="AW52" s="939"/>
      <c r="AX52" s="1062"/>
      <c r="AZ52" s="937"/>
      <c r="BA52" s="938"/>
      <c r="BB52" s="938"/>
      <c r="BC52" s="938"/>
      <c r="BD52" s="938"/>
      <c r="BE52" s="938"/>
      <c r="BF52" s="938"/>
      <c r="BG52" s="938"/>
      <c r="BH52" s="938"/>
      <c r="BI52" s="939"/>
      <c r="BJ52" s="1057"/>
    </row>
    <row r="53" spans="1:66" ht="15" customHeight="1">
      <c r="A53" s="1488" t="s">
        <v>271</v>
      </c>
      <c r="B53" s="438" t="s">
        <v>43</v>
      </c>
      <c r="C53" s="424" t="s">
        <v>92</v>
      </c>
      <c r="D53" s="330">
        <f>D48*'DATA - Awards Matrices'!$B$29</f>
        <v>0</v>
      </c>
      <c r="E53" s="12">
        <f>E48*'DATA - Awards Matrices'!$C$29</f>
        <v>0</v>
      </c>
      <c r="F53" s="12">
        <f>F48*'DATA - Awards Matrices'!$D$29</f>
        <v>0</v>
      </c>
      <c r="G53" s="12">
        <f>G48*'DATA - Awards Matrices'!$E$29</f>
        <v>0</v>
      </c>
      <c r="H53" s="12">
        <f>H48*'DATA - Awards Matrices'!$F$29</f>
        <v>0</v>
      </c>
      <c r="I53" s="12">
        <f>I48*'DATA - Awards Matrices'!$G$29</f>
        <v>0</v>
      </c>
      <c r="J53" s="12">
        <f>J48*'DATA - Awards Matrices'!$H$29</f>
        <v>0</v>
      </c>
      <c r="K53" s="12">
        <f>K48*'DATA - Awards Matrices'!$I$29</f>
        <v>0</v>
      </c>
      <c r="L53" s="12">
        <f>L48*'DATA - Awards Matrices'!$J$29</f>
        <v>0</v>
      </c>
      <c r="M53" s="331">
        <f>M48*'DATA - Awards Matrices'!$K$29</f>
        <v>0</v>
      </c>
      <c r="N53" s="12"/>
      <c r="O53" s="12"/>
      <c r="P53" s="330">
        <f>P48*'DATA - Awards Matrices'!$B$29</f>
        <v>0</v>
      </c>
      <c r="Q53" s="12">
        <f>Q48*'DATA - Awards Matrices'!$C$29</f>
        <v>0</v>
      </c>
      <c r="R53" s="12">
        <f>R48*'DATA - Awards Matrices'!$D$29</f>
        <v>0</v>
      </c>
      <c r="S53" s="12">
        <f>S48*'DATA - Awards Matrices'!$E$29</f>
        <v>0</v>
      </c>
      <c r="T53" s="12">
        <f>T48*'DATA - Awards Matrices'!$F$29</f>
        <v>0</v>
      </c>
      <c r="U53" s="12">
        <f>U48*'DATA - Awards Matrices'!$G$29</f>
        <v>0</v>
      </c>
      <c r="V53" s="12">
        <f>V48*'DATA - Awards Matrices'!$H$29</f>
        <v>0</v>
      </c>
      <c r="W53" s="12">
        <f>W48*'DATA - Awards Matrices'!$I$29</f>
        <v>0</v>
      </c>
      <c r="X53" s="12">
        <f>X48*'DATA - Awards Matrices'!$J$29</f>
        <v>0</v>
      </c>
      <c r="Y53" s="331">
        <f>Y48*'DATA - Awards Matrices'!$K$29</f>
        <v>0</v>
      </c>
      <c r="Z53" s="12"/>
      <c r="AA53" s="12"/>
      <c r="AB53" s="330">
        <f>AB48*'DATA - Awards Matrices'!$B$29</f>
        <v>0</v>
      </c>
      <c r="AC53" s="12">
        <f>AC48*'DATA - Awards Matrices'!$C$29</f>
        <v>0</v>
      </c>
      <c r="AD53" s="12">
        <f>AD48*'DATA - Awards Matrices'!$D$29</f>
        <v>0</v>
      </c>
      <c r="AE53" s="12">
        <f>AE48*'DATA - Awards Matrices'!$E$29</f>
        <v>0</v>
      </c>
      <c r="AF53" s="12">
        <f>AF48*'DATA - Awards Matrices'!$F$29</f>
        <v>77000</v>
      </c>
      <c r="AG53" s="12">
        <f>AG48*'DATA - Awards Matrices'!$G$29</f>
        <v>159000</v>
      </c>
      <c r="AH53" s="12">
        <f>AH48*'DATA - Awards Matrices'!$H$29</f>
        <v>0</v>
      </c>
      <c r="AI53" s="12">
        <f>AI48*'DATA - Awards Matrices'!$I$29</f>
        <v>0</v>
      </c>
      <c r="AJ53" s="12">
        <f>AJ48*'DATA - Awards Matrices'!$J$29</f>
        <v>29000</v>
      </c>
      <c r="AK53" s="331">
        <f>AK48*'DATA - Awards Matrices'!$K$29</f>
        <v>0</v>
      </c>
      <c r="AL53" s="12"/>
      <c r="AM53" s="938"/>
      <c r="AN53" s="937">
        <f>AN48*'DATA - Awards Matrices'!$B$29</f>
        <v>0</v>
      </c>
      <c r="AO53" s="938">
        <f>AO48*'DATA - Awards Matrices'!$C$29</f>
        <v>0</v>
      </c>
      <c r="AP53" s="938">
        <f>AP48*'DATA - Awards Matrices'!$D$29</f>
        <v>0</v>
      </c>
      <c r="AQ53" s="938">
        <f>AQ48*'DATA - Awards Matrices'!$E$29</f>
        <v>0</v>
      </c>
      <c r="AR53" s="938">
        <f>AR48*'DATA - Awards Matrices'!$F$29</f>
        <v>71000</v>
      </c>
      <c r="AS53" s="938">
        <f>AS48*'DATA - Awards Matrices'!$G$29</f>
        <v>128000</v>
      </c>
      <c r="AT53" s="938">
        <f>AT48*'DATA - Awards Matrices'!$H$29</f>
        <v>0</v>
      </c>
      <c r="AU53" s="938">
        <f>AU48*'DATA - Awards Matrices'!$I$29</f>
        <v>0</v>
      </c>
      <c r="AV53" s="938">
        <f>AV48*'DATA - Awards Matrices'!$J$29</f>
        <v>28000</v>
      </c>
      <c r="AW53" s="939">
        <f>AW48*'DATA - Awards Matrices'!$K$29</f>
        <v>0</v>
      </c>
      <c r="AX53" s="1062"/>
      <c r="AZ53" s="937">
        <f>AZ48*'DATA - Awards Matrices'!$B$29</f>
        <v>0</v>
      </c>
      <c r="BA53" s="938">
        <f>BA48*'DATA - Awards Matrices'!$C$29</f>
        <v>0</v>
      </c>
      <c r="BB53" s="938">
        <f>BB48*'DATA - Awards Matrices'!$D$29</f>
        <v>0</v>
      </c>
      <c r="BC53" s="938">
        <f>BC48*'DATA - Awards Matrices'!$E$29</f>
        <v>0</v>
      </c>
      <c r="BD53" s="938">
        <f>BD48*'DATA - Awards Matrices'!$F$29</f>
        <v>106000</v>
      </c>
      <c r="BE53" s="938">
        <f>BE48*'DATA - Awards Matrices'!$G$29</f>
        <v>85000</v>
      </c>
      <c r="BF53" s="938">
        <f>BF48*'DATA - Awards Matrices'!$H$29</f>
        <v>0</v>
      </c>
      <c r="BG53" s="938">
        <f>BG48*'DATA - Awards Matrices'!$I$29</f>
        <v>0</v>
      </c>
      <c r="BH53" s="938">
        <f>BH48*'DATA - Awards Matrices'!$J$29</f>
        <v>44000</v>
      </c>
      <c r="BI53" s="939">
        <f>BI48*'DATA - Awards Matrices'!$K$29</f>
        <v>0</v>
      </c>
      <c r="BJ53" s="1057"/>
    </row>
    <row r="54" spans="1:66">
      <c r="A54" s="1488"/>
      <c r="B54" s="439" t="s">
        <v>43</v>
      </c>
      <c r="C54" s="425" t="s">
        <v>91</v>
      </c>
      <c r="D54" s="330">
        <f>D49*'DATA - Awards Matrices'!$B$30</f>
        <v>0</v>
      </c>
      <c r="E54" s="12">
        <f>E49*'DATA - Awards Matrices'!$C$30</f>
        <v>0</v>
      </c>
      <c r="F54" s="12">
        <f>F49*'DATA - Awards Matrices'!$D$30</f>
        <v>0</v>
      </c>
      <c r="G54" s="12">
        <f>G49*'DATA - Awards Matrices'!$E$30</f>
        <v>0</v>
      </c>
      <c r="H54" s="12">
        <f>H49*'DATA - Awards Matrices'!$F$30</f>
        <v>0</v>
      </c>
      <c r="I54" s="12">
        <f>I49*'DATA - Awards Matrices'!$G$30</f>
        <v>0</v>
      </c>
      <c r="J54" s="12">
        <f>J49*'DATA - Awards Matrices'!$H$30</f>
        <v>0</v>
      </c>
      <c r="K54" s="12">
        <f>K49*'DATA - Awards Matrices'!$I$30</f>
        <v>0</v>
      </c>
      <c r="L54" s="12">
        <f>L49*'DATA - Awards Matrices'!$J$30</f>
        <v>0</v>
      </c>
      <c r="M54" s="331">
        <f>M49*'DATA - Awards Matrices'!$K$30</f>
        <v>0</v>
      </c>
      <c r="N54" s="12"/>
      <c r="O54" s="12"/>
      <c r="P54" s="330">
        <f>P49*'DATA - Awards Matrices'!$B$30</f>
        <v>0</v>
      </c>
      <c r="Q54" s="12">
        <f>Q49*'DATA - Awards Matrices'!$C$30</f>
        <v>0</v>
      </c>
      <c r="R54" s="12">
        <f>R49*'DATA - Awards Matrices'!$D$30</f>
        <v>0</v>
      </c>
      <c r="S54" s="12">
        <f>S49*'DATA - Awards Matrices'!$E$30</f>
        <v>0</v>
      </c>
      <c r="T54" s="12">
        <f>T49*'DATA - Awards Matrices'!$F$30</f>
        <v>0</v>
      </c>
      <c r="U54" s="12">
        <f>U49*'DATA - Awards Matrices'!$G$30</f>
        <v>0</v>
      </c>
      <c r="V54" s="12">
        <f>V49*'DATA - Awards Matrices'!$H$30</f>
        <v>0</v>
      </c>
      <c r="W54" s="12">
        <f>W49*'DATA - Awards Matrices'!$I$30</f>
        <v>0</v>
      </c>
      <c r="X54" s="12">
        <f>X49*'DATA - Awards Matrices'!$J$30</f>
        <v>0</v>
      </c>
      <c r="Y54" s="331">
        <f>Y49*'DATA - Awards Matrices'!$K$30</f>
        <v>0</v>
      </c>
      <c r="Z54" s="12"/>
      <c r="AA54" s="12"/>
      <c r="AB54" s="330">
        <f>AB49*'DATA - Awards Matrices'!$B$30</f>
        <v>0</v>
      </c>
      <c r="AC54" s="12">
        <f>AC49*'DATA - Awards Matrices'!$C$30</f>
        <v>0</v>
      </c>
      <c r="AD54" s="12">
        <f>AD49*'DATA - Awards Matrices'!$D$30</f>
        <v>0</v>
      </c>
      <c r="AE54" s="12">
        <f>AE49*'DATA - Awards Matrices'!$E$30</f>
        <v>0</v>
      </c>
      <c r="AF54" s="12">
        <f>AF49*'DATA - Awards Matrices'!$F$30</f>
        <v>0</v>
      </c>
      <c r="AG54" s="12">
        <f>AG49*'DATA - Awards Matrices'!$G$30</f>
        <v>0</v>
      </c>
      <c r="AH54" s="12">
        <f>AH49*'DATA - Awards Matrices'!$H$30</f>
        <v>0</v>
      </c>
      <c r="AI54" s="12">
        <f>AI49*'DATA - Awards Matrices'!$I$30</f>
        <v>0</v>
      </c>
      <c r="AJ54" s="12">
        <f>AJ49*'DATA - Awards Matrices'!$J$30</f>
        <v>0</v>
      </c>
      <c r="AK54" s="331">
        <f>AK49*'DATA - Awards Matrices'!$K$30</f>
        <v>0</v>
      </c>
      <c r="AL54" s="12"/>
      <c r="AM54" s="938"/>
      <c r="AN54" s="937">
        <f>AN49*'DATA - Awards Matrices'!$B$30</f>
        <v>0</v>
      </c>
      <c r="AO54" s="938">
        <f>AO49*'DATA - Awards Matrices'!$C$30</f>
        <v>0</v>
      </c>
      <c r="AP54" s="938">
        <f>AP49*'DATA - Awards Matrices'!$D$30</f>
        <v>0</v>
      </c>
      <c r="AQ54" s="938">
        <f>AQ49*'DATA - Awards Matrices'!$E$30</f>
        <v>0</v>
      </c>
      <c r="AR54" s="938">
        <f>AR49*'DATA - Awards Matrices'!$F$30</f>
        <v>0</v>
      </c>
      <c r="AS54" s="938">
        <f>AS49*'DATA - Awards Matrices'!$G$30</f>
        <v>0</v>
      </c>
      <c r="AT54" s="938">
        <f>AT49*'DATA - Awards Matrices'!$H$30</f>
        <v>0</v>
      </c>
      <c r="AU54" s="938">
        <f>AU49*'DATA - Awards Matrices'!$I$30</f>
        <v>0</v>
      </c>
      <c r="AV54" s="938">
        <f>AV49*'DATA - Awards Matrices'!$J$30</f>
        <v>0</v>
      </c>
      <c r="AW54" s="939">
        <f>AW49*'DATA - Awards Matrices'!$K$30</f>
        <v>0</v>
      </c>
      <c r="AX54" s="1062"/>
      <c r="AZ54" s="937">
        <f>AZ49*'DATA - Awards Matrices'!$B$30</f>
        <v>0</v>
      </c>
      <c r="BA54" s="938">
        <f>BA49*'DATA - Awards Matrices'!$C$30</f>
        <v>0</v>
      </c>
      <c r="BB54" s="938">
        <f>BB49*'DATA - Awards Matrices'!$D$30</f>
        <v>0</v>
      </c>
      <c r="BC54" s="938">
        <f>BC49*'DATA - Awards Matrices'!$E$30</f>
        <v>0</v>
      </c>
      <c r="BD54" s="938">
        <f>BD49*'DATA - Awards Matrices'!$F$30</f>
        <v>0</v>
      </c>
      <c r="BE54" s="938">
        <f>BE49*'DATA - Awards Matrices'!$G$30</f>
        <v>0</v>
      </c>
      <c r="BF54" s="938">
        <f>BF49*'DATA - Awards Matrices'!$H$30</f>
        <v>0</v>
      </c>
      <c r="BG54" s="938">
        <f>BG49*'DATA - Awards Matrices'!$I$30</f>
        <v>0</v>
      </c>
      <c r="BH54" s="938">
        <f>BH49*'DATA - Awards Matrices'!$J$30</f>
        <v>0</v>
      </c>
      <c r="BI54" s="939">
        <f>BI49*'DATA - Awards Matrices'!$K$30</f>
        <v>0</v>
      </c>
      <c r="BJ54" s="1057"/>
    </row>
    <row r="55" spans="1:66" ht="16" thickBot="1">
      <c r="A55" s="1489"/>
      <c r="B55" s="440" t="s">
        <v>43</v>
      </c>
      <c r="C55" s="426" t="s">
        <v>90</v>
      </c>
      <c r="D55" s="330">
        <f>D50*'DATA - Awards Matrices'!$B$31</f>
        <v>0</v>
      </c>
      <c r="E55" s="12">
        <f>E50*'DATA - Awards Matrices'!$C$31</f>
        <v>0</v>
      </c>
      <c r="F55" s="12">
        <f>F50*'DATA - Awards Matrices'!$D$31</f>
        <v>0</v>
      </c>
      <c r="G55" s="12">
        <f>G50*'DATA - Awards Matrices'!$E$31</f>
        <v>0</v>
      </c>
      <c r="H55" s="12">
        <f>H50*'DATA - Awards Matrices'!$F$31</f>
        <v>0</v>
      </c>
      <c r="I55" s="12">
        <f>I50*'DATA - Awards Matrices'!$G$31</f>
        <v>0</v>
      </c>
      <c r="J55" s="12">
        <f>J50*'DATA - Awards Matrices'!$H$31</f>
        <v>0</v>
      </c>
      <c r="K55" s="12">
        <f>K50*'DATA - Awards Matrices'!$I$31</f>
        <v>0</v>
      </c>
      <c r="L55" s="12">
        <f>L50*'DATA - Awards Matrices'!$J$31</f>
        <v>0</v>
      </c>
      <c r="M55" s="331">
        <f>M50*'DATA - Awards Matrices'!$K$31</f>
        <v>0</v>
      </c>
      <c r="N55" s="12"/>
      <c r="O55" s="12"/>
      <c r="P55" s="330">
        <f>P50*'DATA - Awards Matrices'!$B$31</f>
        <v>0</v>
      </c>
      <c r="Q55" s="12">
        <f>Q50*'DATA - Awards Matrices'!$C$31</f>
        <v>0</v>
      </c>
      <c r="R55" s="12">
        <f>R50*'DATA - Awards Matrices'!$D$31</f>
        <v>0</v>
      </c>
      <c r="S55" s="12">
        <f>S50*'DATA - Awards Matrices'!$E$31</f>
        <v>0</v>
      </c>
      <c r="T55" s="12">
        <f>T50*'DATA - Awards Matrices'!$F$31</f>
        <v>0</v>
      </c>
      <c r="U55" s="12">
        <f>U50*'DATA - Awards Matrices'!$G$31</f>
        <v>0</v>
      </c>
      <c r="V55" s="12">
        <f>V50*'DATA - Awards Matrices'!$H$31</f>
        <v>0</v>
      </c>
      <c r="W55" s="12">
        <f>W50*'DATA - Awards Matrices'!$I$31</f>
        <v>0</v>
      </c>
      <c r="X55" s="12">
        <f>X50*'DATA - Awards Matrices'!$J$31</f>
        <v>0</v>
      </c>
      <c r="Y55" s="331">
        <f>Y50*'DATA - Awards Matrices'!$K$31</f>
        <v>0</v>
      </c>
      <c r="Z55" s="12"/>
      <c r="AA55" s="12"/>
      <c r="AB55" s="330">
        <f>AB50*'DATA - Awards Matrices'!$B$31</f>
        <v>0</v>
      </c>
      <c r="AC55" s="12">
        <f>AC50*'DATA - Awards Matrices'!$C$31</f>
        <v>0</v>
      </c>
      <c r="AD55" s="12">
        <f>AD50*'DATA - Awards Matrices'!$D$31</f>
        <v>0</v>
      </c>
      <c r="AE55" s="12">
        <f>AE50*'DATA - Awards Matrices'!$E$31</f>
        <v>0</v>
      </c>
      <c r="AF55" s="12">
        <f>AF50*'DATA - Awards Matrices'!$F$31</f>
        <v>1000</v>
      </c>
      <c r="AG55" s="12">
        <f>AG50*'DATA - Awards Matrices'!$G$31</f>
        <v>0</v>
      </c>
      <c r="AH55" s="12">
        <f>AH50*'DATA - Awards Matrices'!$H$31</f>
        <v>0</v>
      </c>
      <c r="AI55" s="12">
        <f>AI50*'DATA - Awards Matrices'!$I$31</f>
        <v>0</v>
      </c>
      <c r="AJ55" s="12">
        <f>AJ50*'DATA - Awards Matrices'!$J$31</f>
        <v>0</v>
      </c>
      <c r="AK55" s="331">
        <f>AK50*'DATA - Awards Matrices'!$K$31</f>
        <v>0</v>
      </c>
      <c r="AL55" s="12"/>
      <c r="AM55" s="938"/>
      <c r="AN55" s="937">
        <f>AN50*'DATA - Awards Matrices'!$B$31</f>
        <v>0</v>
      </c>
      <c r="AO55" s="938">
        <f>AO50*'DATA - Awards Matrices'!$C$31</f>
        <v>0</v>
      </c>
      <c r="AP55" s="938">
        <f>AP50*'DATA - Awards Matrices'!$D$31</f>
        <v>0</v>
      </c>
      <c r="AQ55" s="938">
        <f>AQ50*'DATA - Awards Matrices'!$E$31</f>
        <v>0</v>
      </c>
      <c r="AR55" s="938">
        <f>AR50*'DATA - Awards Matrices'!$F$31</f>
        <v>0</v>
      </c>
      <c r="AS55" s="938">
        <f>AS50*'DATA - Awards Matrices'!$G$31</f>
        <v>0</v>
      </c>
      <c r="AT55" s="938">
        <f>AT50*'DATA - Awards Matrices'!$H$31</f>
        <v>0</v>
      </c>
      <c r="AU55" s="938">
        <f>AU50*'DATA - Awards Matrices'!$I$31</f>
        <v>0</v>
      </c>
      <c r="AV55" s="938">
        <f>AV50*'DATA - Awards Matrices'!$J$31</f>
        <v>0</v>
      </c>
      <c r="AW55" s="939">
        <f>AW50*'DATA - Awards Matrices'!$K$31</f>
        <v>0</v>
      </c>
      <c r="AX55" s="1062"/>
      <c r="AZ55" s="937">
        <f>AZ50*'DATA - Awards Matrices'!$B$31</f>
        <v>0</v>
      </c>
      <c r="BA55" s="938">
        <f>BA50*'DATA - Awards Matrices'!$C$31</f>
        <v>0</v>
      </c>
      <c r="BB55" s="938">
        <f>BB50*'DATA - Awards Matrices'!$D$31</f>
        <v>0</v>
      </c>
      <c r="BC55" s="938">
        <f>BC50*'DATA - Awards Matrices'!$E$31</f>
        <v>0</v>
      </c>
      <c r="BD55" s="938">
        <f>BD50*'DATA - Awards Matrices'!$F$31</f>
        <v>0</v>
      </c>
      <c r="BE55" s="938">
        <f>BE50*'DATA - Awards Matrices'!$G$31</f>
        <v>0</v>
      </c>
      <c r="BF55" s="938">
        <f>BF50*'DATA - Awards Matrices'!$H$31</f>
        <v>0</v>
      </c>
      <c r="BG55" s="938">
        <f>BG50*'DATA - Awards Matrices'!$I$31</f>
        <v>0</v>
      </c>
      <c r="BH55" s="938">
        <f>BH50*'DATA - Awards Matrices'!$J$31</f>
        <v>0</v>
      </c>
      <c r="BI55" s="939">
        <f>BI50*'DATA - Awards Matrices'!$K$31</f>
        <v>0</v>
      </c>
      <c r="BJ55" s="1057"/>
    </row>
    <row r="56" spans="1:66" ht="33" thickBot="1">
      <c r="A56" s="406" t="s">
        <v>272</v>
      </c>
      <c r="B56" s="413" t="str">
        <f>B50</f>
        <v>NMHU</v>
      </c>
      <c r="C56" s="414"/>
      <c r="D56" s="334">
        <f t="shared" ref="D56:M56" si="45">SUM(D53:D55)</f>
        <v>0</v>
      </c>
      <c r="E56" s="335">
        <f t="shared" si="45"/>
        <v>0</v>
      </c>
      <c r="F56" s="335">
        <f t="shared" si="45"/>
        <v>0</v>
      </c>
      <c r="G56" s="335">
        <f t="shared" si="45"/>
        <v>0</v>
      </c>
      <c r="H56" s="335">
        <f t="shared" si="45"/>
        <v>0</v>
      </c>
      <c r="I56" s="335">
        <f t="shared" si="45"/>
        <v>0</v>
      </c>
      <c r="J56" s="335">
        <f t="shared" si="45"/>
        <v>0</v>
      </c>
      <c r="K56" s="335">
        <f t="shared" si="45"/>
        <v>0</v>
      </c>
      <c r="L56" s="335">
        <f t="shared" si="45"/>
        <v>0</v>
      </c>
      <c r="M56" s="336">
        <f t="shared" si="45"/>
        <v>0</v>
      </c>
      <c r="N56" s="415">
        <f>SUM(D56:M56)/'DATA - Awards Matrices'!$L$31</f>
        <v>0</v>
      </c>
      <c r="O56" s="415"/>
      <c r="P56" s="334">
        <f t="shared" ref="P56:Y56" si="46">SUM(P53:P55)</f>
        <v>0</v>
      </c>
      <c r="Q56" s="335">
        <f t="shared" si="46"/>
        <v>0</v>
      </c>
      <c r="R56" s="335">
        <f t="shared" si="46"/>
        <v>0</v>
      </c>
      <c r="S56" s="335">
        <f t="shared" si="46"/>
        <v>0</v>
      </c>
      <c r="T56" s="335">
        <f t="shared" si="46"/>
        <v>0</v>
      </c>
      <c r="U56" s="335">
        <f t="shared" si="46"/>
        <v>0</v>
      </c>
      <c r="V56" s="335">
        <f t="shared" si="46"/>
        <v>0</v>
      </c>
      <c r="W56" s="335">
        <f t="shared" si="46"/>
        <v>0</v>
      </c>
      <c r="X56" s="335">
        <f t="shared" si="46"/>
        <v>0</v>
      </c>
      <c r="Y56" s="336">
        <f t="shared" si="46"/>
        <v>0</v>
      </c>
      <c r="Z56" s="415">
        <f>SUM(P56:Y56)/'DATA - Awards Matrices'!$L$31</f>
        <v>0</v>
      </c>
      <c r="AA56" s="415"/>
      <c r="AB56" s="334">
        <f t="shared" ref="AB56:AK56" si="47">SUM(AB53:AB55)</f>
        <v>0</v>
      </c>
      <c r="AC56" s="335">
        <f t="shared" si="47"/>
        <v>0</v>
      </c>
      <c r="AD56" s="335">
        <f t="shared" si="47"/>
        <v>0</v>
      </c>
      <c r="AE56" s="335">
        <f t="shared" si="47"/>
        <v>0</v>
      </c>
      <c r="AF56" s="335">
        <f t="shared" si="47"/>
        <v>78000</v>
      </c>
      <c r="AG56" s="335">
        <f t="shared" si="47"/>
        <v>159000</v>
      </c>
      <c r="AH56" s="335">
        <f t="shared" si="47"/>
        <v>0</v>
      </c>
      <c r="AI56" s="335">
        <f t="shared" si="47"/>
        <v>0</v>
      </c>
      <c r="AJ56" s="335">
        <f t="shared" si="47"/>
        <v>29000</v>
      </c>
      <c r="AK56" s="336">
        <f t="shared" si="47"/>
        <v>0</v>
      </c>
      <c r="AL56" s="1252">
        <f>SUM(AB56:AK56)/'DATA - Awards Matrices'!$L$69</f>
        <v>508.60420650095602</v>
      </c>
      <c r="AM56" s="941"/>
      <c r="AN56" s="1020">
        <f t="shared" ref="AN56:AW56" si="48">SUM(AN53:AN55)</f>
        <v>0</v>
      </c>
      <c r="AO56" s="1021">
        <f t="shared" si="48"/>
        <v>0</v>
      </c>
      <c r="AP56" s="1021">
        <f t="shared" si="48"/>
        <v>0</v>
      </c>
      <c r="AQ56" s="1021">
        <f t="shared" si="48"/>
        <v>0</v>
      </c>
      <c r="AR56" s="1021">
        <f t="shared" si="48"/>
        <v>71000</v>
      </c>
      <c r="AS56" s="1021">
        <f t="shared" si="48"/>
        <v>128000</v>
      </c>
      <c r="AT56" s="1021">
        <f t="shared" si="48"/>
        <v>0</v>
      </c>
      <c r="AU56" s="1021">
        <f t="shared" si="48"/>
        <v>0</v>
      </c>
      <c r="AV56" s="1021">
        <f t="shared" si="48"/>
        <v>28000</v>
      </c>
      <c r="AW56" s="1022">
        <f t="shared" si="48"/>
        <v>0</v>
      </c>
      <c r="AX56" s="1253">
        <f>SUM(AN56:AW56)/'DATA - Awards Matrices'!$L$69</f>
        <v>434.03441682600385</v>
      </c>
      <c r="AZ56" s="1020">
        <f t="shared" ref="AZ56:BI56" si="49">SUM(AZ53:AZ55)</f>
        <v>0</v>
      </c>
      <c r="BA56" s="1021">
        <f t="shared" si="49"/>
        <v>0</v>
      </c>
      <c r="BB56" s="1021">
        <f t="shared" si="49"/>
        <v>0</v>
      </c>
      <c r="BC56" s="1021">
        <f t="shared" si="49"/>
        <v>0</v>
      </c>
      <c r="BD56" s="1021">
        <f t="shared" si="49"/>
        <v>106000</v>
      </c>
      <c r="BE56" s="1021">
        <f t="shared" si="49"/>
        <v>85000</v>
      </c>
      <c r="BF56" s="1021">
        <f t="shared" si="49"/>
        <v>0</v>
      </c>
      <c r="BG56" s="1021">
        <f t="shared" si="49"/>
        <v>0</v>
      </c>
      <c r="BH56" s="1021">
        <f t="shared" si="49"/>
        <v>44000</v>
      </c>
      <c r="BI56" s="1022">
        <f t="shared" si="49"/>
        <v>0</v>
      </c>
      <c r="BJ56" s="1058">
        <f>SUM(AZ56:BI56)/'DATA - Awards Matrices'!$L$69</f>
        <v>449.33078393881453</v>
      </c>
      <c r="BL56" s="1251">
        <f>SUM(AB56:AK56)</f>
        <v>266000</v>
      </c>
      <c r="BM56" s="1251">
        <f>SUM(AN56:AW56)</f>
        <v>227000</v>
      </c>
      <c r="BN56" s="1251">
        <f>SUM(AZ56:BI56)</f>
        <v>235000</v>
      </c>
    </row>
    <row r="57" spans="1:66" ht="33.75" customHeight="1" thickBot="1">
      <c r="A57" s="428"/>
      <c r="B57" s="429"/>
      <c r="C57" s="430"/>
      <c r="D57" s="431"/>
      <c r="E57" s="432"/>
      <c r="F57" s="432"/>
      <c r="G57" s="432"/>
      <c r="H57" s="432"/>
      <c r="I57" s="432"/>
      <c r="J57" s="432"/>
      <c r="K57" s="432"/>
      <c r="L57" s="432"/>
      <c r="M57" s="433"/>
      <c r="N57" s="434"/>
      <c r="O57" s="434"/>
      <c r="P57" s="431"/>
      <c r="Q57" s="432"/>
      <c r="R57" s="432"/>
      <c r="S57" s="432"/>
      <c r="T57" s="432"/>
      <c r="U57" s="432"/>
      <c r="V57" s="432"/>
      <c r="W57" s="432"/>
      <c r="X57" s="432"/>
      <c r="Y57" s="433"/>
      <c r="Z57" s="434"/>
      <c r="AA57" s="434"/>
      <c r="AB57" s="431"/>
      <c r="AC57" s="432"/>
      <c r="AD57" s="432"/>
      <c r="AE57" s="432"/>
      <c r="AF57" s="432"/>
      <c r="AG57" s="432"/>
      <c r="AH57" s="432"/>
      <c r="AI57" s="432"/>
      <c r="AJ57" s="432"/>
      <c r="AK57" s="433"/>
      <c r="AL57" s="434"/>
      <c r="AM57" s="1026"/>
      <c r="AN57" s="1023"/>
      <c r="AO57" s="1024"/>
      <c r="AP57" s="1024"/>
      <c r="AQ57" s="1024"/>
      <c r="AR57" s="1024"/>
      <c r="AS57" s="1024"/>
      <c r="AT57" s="1024"/>
      <c r="AU57" s="1024"/>
      <c r="AV57" s="1024"/>
      <c r="AW57" s="1025"/>
      <c r="AX57" s="1064"/>
      <c r="AZ57" s="1049"/>
      <c r="BA57" s="1050"/>
      <c r="BB57" s="1050"/>
      <c r="BC57" s="1050"/>
      <c r="BD57" s="1050"/>
      <c r="BE57" s="1050"/>
      <c r="BF57" s="1050"/>
      <c r="BG57" s="1050"/>
      <c r="BH57" s="1050"/>
      <c r="BI57" s="1051"/>
      <c r="BJ57" s="1059"/>
      <c r="BL57" s="1250"/>
      <c r="BM57" s="1250"/>
      <c r="BN57" s="1250"/>
    </row>
    <row r="58" spans="1:66" ht="15" customHeight="1" thickBot="1">
      <c r="A58" s="1487" t="s">
        <v>270</v>
      </c>
      <c r="B58" s="274" t="str">
        <f>'RAW DATA-Awards'!B22</f>
        <v>NNMC</v>
      </c>
      <c r="C58" s="329" t="str">
        <f>'RAW DATA-Awards'!C22</f>
        <v>1</v>
      </c>
      <c r="D58" s="407">
        <f>'RAW DATA-New Workforce'!D22</f>
        <v>0</v>
      </c>
      <c r="E58" s="408">
        <f>'RAW DATA-New Workforce'!E22</f>
        <v>0</v>
      </c>
      <c r="F58" s="408">
        <f>'RAW DATA-New Workforce'!F22</f>
        <v>0</v>
      </c>
      <c r="G58" s="408">
        <f>'RAW DATA-New Workforce'!G22</f>
        <v>0</v>
      </c>
      <c r="H58" s="408">
        <f>'RAW DATA-New Workforce'!H22</f>
        <v>0</v>
      </c>
      <c r="I58" s="408">
        <f>'RAW DATA-New Workforce'!I22</f>
        <v>0</v>
      </c>
      <c r="J58" s="408">
        <f>'RAW DATA-New Workforce'!J22</f>
        <v>0</v>
      </c>
      <c r="K58" s="408">
        <f>'RAW DATA-New Workforce'!K22</f>
        <v>0</v>
      </c>
      <c r="L58" s="408">
        <f>'RAW DATA-New Workforce'!L22</f>
        <v>0</v>
      </c>
      <c r="M58" s="409">
        <f>'RAW DATA-New Workforce'!M22</f>
        <v>0</v>
      </c>
      <c r="N58" s="408"/>
      <c r="O58" s="408"/>
      <c r="P58" s="407">
        <f>'RAW DATA-New Workforce'!N22</f>
        <v>0</v>
      </c>
      <c r="Q58" s="408">
        <f>'RAW DATA-New Workforce'!O22</f>
        <v>0</v>
      </c>
      <c r="R58" s="408">
        <f>'RAW DATA-New Workforce'!P22</f>
        <v>0</v>
      </c>
      <c r="S58" s="408">
        <f>'RAW DATA-New Workforce'!Q22</f>
        <v>0</v>
      </c>
      <c r="T58" s="408">
        <f>'RAW DATA-New Workforce'!R22</f>
        <v>0</v>
      </c>
      <c r="U58" s="408">
        <f>'RAW DATA-New Workforce'!S22</f>
        <v>0</v>
      </c>
      <c r="V58" s="408">
        <f>'RAW DATA-New Workforce'!T22</f>
        <v>0</v>
      </c>
      <c r="W58" s="408">
        <f>'RAW DATA-New Workforce'!U22</f>
        <v>0</v>
      </c>
      <c r="X58" s="408">
        <f>'RAW DATA-New Workforce'!V22</f>
        <v>0</v>
      </c>
      <c r="Y58" s="409">
        <f>'RAW DATA-New Workforce'!W22</f>
        <v>0</v>
      </c>
      <c r="Z58" s="408"/>
      <c r="AA58" s="408"/>
      <c r="AB58" s="407">
        <f>'RAW DATA-New Workforce'!X22</f>
        <v>0</v>
      </c>
      <c r="AC58" s="408">
        <f>'RAW DATA-New Workforce'!Y22</f>
        <v>5</v>
      </c>
      <c r="AD58" s="408">
        <f>'RAW DATA-New Workforce'!Z22</f>
        <v>0</v>
      </c>
      <c r="AE58" s="408">
        <f>'RAW DATA-New Workforce'!AA22</f>
        <v>25</v>
      </c>
      <c r="AF58" s="408">
        <f>'RAW DATA-New Workforce'!AB22</f>
        <v>8</v>
      </c>
      <c r="AG58" s="408">
        <f>'RAW DATA-New Workforce'!AC22</f>
        <v>0</v>
      </c>
      <c r="AH58" s="408">
        <f>'RAW DATA-New Workforce'!AD22</f>
        <v>0</v>
      </c>
      <c r="AI58" s="408">
        <f>'RAW DATA-New Workforce'!AE22</f>
        <v>0</v>
      </c>
      <c r="AJ58" s="408">
        <f>'RAW DATA-New Workforce'!AF22</f>
        <v>0</v>
      </c>
      <c r="AK58" s="409">
        <f>'RAW DATA-New Workforce'!AG22</f>
        <v>0</v>
      </c>
      <c r="AL58" s="408"/>
      <c r="AM58" s="944"/>
      <c r="AN58" s="943">
        <f>'RAW DATA-New Workforce'!AH22</f>
        <v>0</v>
      </c>
      <c r="AO58" s="944">
        <f>'RAW DATA-New Workforce'!AI22</f>
        <v>15</v>
      </c>
      <c r="AP58" s="944">
        <f>'RAW DATA-New Workforce'!AJ22</f>
        <v>0</v>
      </c>
      <c r="AQ58" s="944">
        <f>'RAW DATA-New Workforce'!AK22</f>
        <v>18</v>
      </c>
      <c r="AR58" s="944">
        <f>'RAW DATA-New Workforce'!AL22</f>
        <v>9</v>
      </c>
      <c r="AS58" s="944">
        <f>'RAW DATA-New Workforce'!AM22</f>
        <v>0</v>
      </c>
      <c r="AT58" s="944">
        <f>'RAW DATA-New Workforce'!AN22</f>
        <v>0</v>
      </c>
      <c r="AU58" s="944">
        <f>'RAW DATA-New Workforce'!AO22</f>
        <v>0</v>
      </c>
      <c r="AV58" s="944">
        <f>'RAW DATA-New Workforce'!AP22</f>
        <v>0</v>
      </c>
      <c r="AW58" s="945">
        <f>'RAW DATA-New Workforce'!AQ22</f>
        <v>0</v>
      </c>
      <c r="AX58" s="1061"/>
      <c r="AZ58" s="943">
        <f>'RAW DATA-New Workforce'!AR22</f>
        <v>0</v>
      </c>
      <c r="BA58" s="943">
        <f>'RAW DATA-New Workforce'!AS22</f>
        <v>10</v>
      </c>
      <c r="BB58" s="943">
        <f>'RAW DATA-New Workforce'!AT22</f>
        <v>0</v>
      </c>
      <c r="BC58" s="943">
        <f>'RAW DATA-New Workforce'!AU22</f>
        <v>20</v>
      </c>
      <c r="BD58" s="943">
        <f>'RAW DATA-New Workforce'!AV22</f>
        <v>21</v>
      </c>
      <c r="BE58" s="943">
        <f>'RAW DATA-New Workforce'!AW22</f>
        <v>0</v>
      </c>
      <c r="BF58" s="943">
        <f>'RAW DATA-New Workforce'!AX22</f>
        <v>0</v>
      </c>
      <c r="BG58" s="943">
        <f>'RAW DATA-New Workforce'!AY22</f>
        <v>0</v>
      </c>
      <c r="BH58" s="943">
        <f>'RAW DATA-New Workforce'!AZ22</f>
        <v>0</v>
      </c>
      <c r="BI58" s="943">
        <f>'RAW DATA-New Workforce'!BA22</f>
        <v>0</v>
      </c>
      <c r="BJ58" s="1056"/>
      <c r="BL58" s="1250"/>
      <c r="BM58" s="1250"/>
      <c r="BN58" s="1250"/>
    </row>
    <row r="59" spans="1:66" ht="16" thickBot="1">
      <c r="A59" s="1488"/>
      <c r="B59" s="410" t="str">
        <f>'RAW DATA-Awards'!B23</f>
        <v>NNMC</v>
      </c>
      <c r="C59" s="411" t="str">
        <f>'RAW DATA-Awards'!C23</f>
        <v>2</v>
      </c>
      <c r="D59" s="330">
        <f>'RAW DATA-New Workforce'!D23</f>
        <v>0</v>
      </c>
      <c r="E59" s="12">
        <f>'RAW DATA-New Workforce'!E23</f>
        <v>0</v>
      </c>
      <c r="F59" s="12">
        <f>'RAW DATA-New Workforce'!F23</f>
        <v>0</v>
      </c>
      <c r="G59" s="12">
        <f>'RAW DATA-New Workforce'!G23</f>
        <v>0</v>
      </c>
      <c r="H59" s="12">
        <f>'RAW DATA-New Workforce'!H23</f>
        <v>0</v>
      </c>
      <c r="I59" s="12">
        <f>'RAW DATA-New Workforce'!I23</f>
        <v>0</v>
      </c>
      <c r="J59" s="12">
        <f>'RAW DATA-New Workforce'!J23</f>
        <v>0</v>
      </c>
      <c r="K59" s="12">
        <f>'RAW DATA-New Workforce'!K23</f>
        <v>0</v>
      </c>
      <c r="L59" s="12">
        <f>'RAW DATA-New Workforce'!L23</f>
        <v>0</v>
      </c>
      <c r="M59" s="331">
        <f>'RAW DATA-New Workforce'!M23</f>
        <v>0</v>
      </c>
      <c r="N59" s="12"/>
      <c r="O59" s="12"/>
      <c r="P59" s="330">
        <f>'RAW DATA-New Workforce'!N23</f>
        <v>0</v>
      </c>
      <c r="Q59" s="12">
        <f>'RAW DATA-New Workforce'!O23</f>
        <v>0</v>
      </c>
      <c r="R59" s="12">
        <f>'RAW DATA-New Workforce'!P23</f>
        <v>0</v>
      </c>
      <c r="S59" s="12">
        <f>'RAW DATA-New Workforce'!Q23</f>
        <v>0</v>
      </c>
      <c r="T59" s="12">
        <f>'RAW DATA-New Workforce'!R23</f>
        <v>0</v>
      </c>
      <c r="U59" s="12">
        <f>'RAW DATA-New Workforce'!S23</f>
        <v>0</v>
      </c>
      <c r="V59" s="12">
        <f>'RAW DATA-New Workforce'!T23</f>
        <v>0</v>
      </c>
      <c r="W59" s="12">
        <f>'RAW DATA-New Workforce'!U23</f>
        <v>0</v>
      </c>
      <c r="X59" s="12">
        <f>'RAW DATA-New Workforce'!V23</f>
        <v>0</v>
      </c>
      <c r="Y59" s="331">
        <f>'RAW DATA-New Workforce'!W23</f>
        <v>0</v>
      </c>
      <c r="Z59" s="12"/>
      <c r="AA59" s="12"/>
      <c r="AB59" s="330">
        <f>'RAW DATA-New Workforce'!X23</f>
        <v>0</v>
      </c>
      <c r="AC59" s="12">
        <f>'RAW DATA-New Workforce'!Y23</f>
        <v>0</v>
      </c>
      <c r="AD59" s="12">
        <f>'RAW DATA-New Workforce'!Z23</f>
        <v>0</v>
      </c>
      <c r="AE59" s="12">
        <f>'RAW DATA-New Workforce'!AA23</f>
        <v>0</v>
      </c>
      <c r="AF59" s="12">
        <f>'RAW DATA-New Workforce'!AB23</f>
        <v>0</v>
      </c>
      <c r="AG59" s="12">
        <f>'RAW DATA-New Workforce'!AC23</f>
        <v>0</v>
      </c>
      <c r="AH59" s="12">
        <f>'RAW DATA-New Workforce'!AD23</f>
        <v>0</v>
      </c>
      <c r="AI59" s="12">
        <f>'RAW DATA-New Workforce'!AE23</f>
        <v>0</v>
      </c>
      <c r="AJ59" s="12">
        <f>'RAW DATA-New Workforce'!AF23</f>
        <v>0</v>
      </c>
      <c r="AK59" s="331">
        <f>'RAW DATA-New Workforce'!AG23</f>
        <v>0</v>
      </c>
      <c r="AL59" s="12"/>
      <c r="AM59" s="938"/>
      <c r="AN59" s="937">
        <f>'RAW DATA-New Workforce'!AH23</f>
        <v>0</v>
      </c>
      <c r="AO59" s="938">
        <f>'RAW DATA-New Workforce'!AI23</f>
        <v>0</v>
      </c>
      <c r="AP59" s="938">
        <f>'RAW DATA-New Workforce'!AJ23</f>
        <v>0</v>
      </c>
      <c r="AQ59" s="938">
        <f>'RAW DATA-New Workforce'!AK23</f>
        <v>0</v>
      </c>
      <c r="AR59" s="938">
        <f>'RAW DATA-New Workforce'!AL23</f>
        <v>0</v>
      </c>
      <c r="AS59" s="938">
        <f>'RAW DATA-New Workforce'!AM23</f>
        <v>0</v>
      </c>
      <c r="AT59" s="938">
        <f>'RAW DATA-New Workforce'!AN23</f>
        <v>0</v>
      </c>
      <c r="AU59" s="938">
        <f>'RAW DATA-New Workforce'!AO23</f>
        <v>0</v>
      </c>
      <c r="AV59" s="938">
        <f>'RAW DATA-New Workforce'!AP23</f>
        <v>0</v>
      </c>
      <c r="AW59" s="939">
        <f>'RAW DATA-New Workforce'!AQ23</f>
        <v>0</v>
      </c>
      <c r="AX59" s="1062"/>
      <c r="AZ59" s="943">
        <f>'RAW DATA-New Workforce'!AR23</f>
        <v>0</v>
      </c>
      <c r="BA59" s="943">
        <f>'RAW DATA-New Workforce'!AS23</f>
        <v>0</v>
      </c>
      <c r="BB59" s="943">
        <f>'RAW DATA-New Workforce'!AT23</f>
        <v>0</v>
      </c>
      <c r="BC59" s="943">
        <f>'RAW DATA-New Workforce'!AU23</f>
        <v>0</v>
      </c>
      <c r="BD59" s="943">
        <f>'RAW DATA-New Workforce'!AV23</f>
        <v>0</v>
      </c>
      <c r="BE59" s="943">
        <f>'RAW DATA-New Workforce'!AW23</f>
        <v>0</v>
      </c>
      <c r="BF59" s="943">
        <f>'RAW DATA-New Workforce'!AX23</f>
        <v>0</v>
      </c>
      <c r="BG59" s="943">
        <f>'RAW DATA-New Workforce'!AY23</f>
        <v>0</v>
      </c>
      <c r="BH59" s="943">
        <f>'RAW DATA-New Workforce'!AZ23</f>
        <v>0</v>
      </c>
      <c r="BI59" s="943">
        <f>'RAW DATA-New Workforce'!BA23</f>
        <v>0</v>
      </c>
      <c r="BJ59" s="1057"/>
      <c r="BL59" s="1250"/>
      <c r="BM59" s="1250"/>
      <c r="BN59" s="1250"/>
    </row>
    <row r="60" spans="1:66" ht="16" thickBot="1">
      <c r="A60" s="1488"/>
      <c r="B60" s="410" t="str">
        <f>'RAW DATA-Awards'!B24</f>
        <v>NNMC</v>
      </c>
      <c r="C60" s="411" t="str">
        <f>'RAW DATA-Awards'!C24</f>
        <v>3</v>
      </c>
      <c r="D60" s="330">
        <f>'RAW DATA-New Workforce'!D24</f>
        <v>0</v>
      </c>
      <c r="E60" s="12">
        <f>'RAW DATA-New Workforce'!E24</f>
        <v>0</v>
      </c>
      <c r="F60" s="12">
        <f>'RAW DATA-New Workforce'!F24</f>
        <v>0</v>
      </c>
      <c r="G60" s="12">
        <f>'RAW DATA-New Workforce'!G24</f>
        <v>0</v>
      </c>
      <c r="H60" s="12">
        <f>'RAW DATA-New Workforce'!H24</f>
        <v>0</v>
      </c>
      <c r="I60" s="12">
        <f>'RAW DATA-New Workforce'!I24</f>
        <v>0</v>
      </c>
      <c r="J60" s="12">
        <f>'RAW DATA-New Workforce'!J24</f>
        <v>0</v>
      </c>
      <c r="K60" s="12">
        <f>'RAW DATA-New Workforce'!K24</f>
        <v>0</v>
      </c>
      <c r="L60" s="12">
        <f>'RAW DATA-New Workforce'!L24</f>
        <v>0</v>
      </c>
      <c r="M60" s="331">
        <f>'RAW DATA-New Workforce'!M24</f>
        <v>0</v>
      </c>
      <c r="N60" s="12"/>
      <c r="O60" s="12"/>
      <c r="P60" s="330">
        <f>'RAW DATA-New Workforce'!N24</f>
        <v>0</v>
      </c>
      <c r="Q60" s="12">
        <f>'RAW DATA-New Workforce'!O24</f>
        <v>0</v>
      </c>
      <c r="R60" s="12">
        <f>'RAW DATA-New Workforce'!P24</f>
        <v>0</v>
      </c>
      <c r="S60" s="12">
        <f>'RAW DATA-New Workforce'!Q24</f>
        <v>0</v>
      </c>
      <c r="T60" s="12">
        <f>'RAW DATA-New Workforce'!R24</f>
        <v>0</v>
      </c>
      <c r="U60" s="12">
        <f>'RAW DATA-New Workforce'!S24</f>
        <v>0</v>
      </c>
      <c r="V60" s="12">
        <f>'RAW DATA-New Workforce'!T24</f>
        <v>0</v>
      </c>
      <c r="W60" s="12">
        <f>'RAW DATA-New Workforce'!U24</f>
        <v>0</v>
      </c>
      <c r="X60" s="12">
        <f>'RAW DATA-New Workforce'!V24</f>
        <v>0</v>
      </c>
      <c r="Y60" s="331">
        <f>'RAW DATA-New Workforce'!W24</f>
        <v>0</v>
      </c>
      <c r="Z60" s="12"/>
      <c r="AA60" s="12"/>
      <c r="AB60" s="330">
        <f>'RAW DATA-New Workforce'!X24</f>
        <v>0</v>
      </c>
      <c r="AC60" s="12">
        <f>'RAW DATA-New Workforce'!Y24</f>
        <v>0</v>
      </c>
      <c r="AD60" s="12">
        <f>'RAW DATA-New Workforce'!Z24</f>
        <v>0</v>
      </c>
      <c r="AE60" s="12">
        <f>'RAW DATA-New Workforce'!AA24</f>
        <v>0</v>
      </c>
      <c r="AF60" s="12">
        <f>'RAW DATA-New Workforce'!AB24</f>
        <v>0</v>
      </c>
      <c r="AG60" s="12">
        <f>'RAW DATA-New Workforce'!AC24</f>
        <v>0</v>
      </c>
      <c r="AH60" s="12">
        <f>'RAW DATA-New Workforce'!AD24</f>
        <v>0</v>
      </c>
      <c r="AI60" s="12">
        <f>'RAW DATA-New Workforce'!AE24</f>
        <v>0</v>
      </c>
      <c r="AJ60" s="12">
        <f>'RAW DATA-New Workforce'!AF24</f>
        <v>0</v>
      </c>
      <c r="AK60" s="331">
        <f>'RAW DATA-New Workforce'!AG24</f>
        <v>0</v>
      </c>
      <c r="AL60" s="12"/>
      <c r="AM60" s="938"/>
      <c r="AN60" s="937">
        <f>'RAW DATA-New Workforce'!AH24</f>
        <v>0</v>
      </c>
      <c r="AO60" s="938">
        <f>'RAW DATA-New Workforce'!AI24</f>
        <v>0</v>
      </c>
      <c r="AP60" s="938">
        <f>'RAW DATA-New Workforce'!AJ24</f>
        <v>0</v>
      </c>
      <c r="AQ60" s="938">
        <f>'RAW DATA-New Workforce'!AK24</f>
        <v>0</v>
      </c>
      <c r="AR60" s="938">
        <f>'RAW DATA-New Workforce'!AL24</f>
        <v>0</v>
      </c>
      <c r="AS60" s="938">
        <f>'RAW DATA-New Workforce'!AM24</f>
        <v>0</v>
      </c>
      <c r="AT60" s="938">
        <f>'RAW DATA-New Workforce'!AN24</f>
        <v>0</v>
      </c>
      <c r="AU60" s="938">
        <f>'RAW DATA-New Workforce'!AO24</f>
        <v>0</v>
      </c>
      <c r="AV60" s="938">
        <f>'RAW DATA-New Workforce'!AP24</f>
        <v>0</v>
      </c>
      <c r="AW60" s="939">
        <f>'RAW DATA-New Workforce'!AQ24</f>
        <v>0</v>
      </c>
      <c r="AX60" s="1062"/>
      <c r="AZ60" s="943">
        <f>'RAW DATA-New Workforce'!AR24</f>
        <v>0</v>
      </c>
      <c r="BA60" s="943">
        <f>'RAW DATA-New Workforce'!AS24</f>
        <v>0</v>
      </c>
      <c r="BB60" s="943">
        <f>'RAW DATA-New Workforce'!AT24</f>
        <v>0</v>
      </c>
      <c r="BC60" s="943">
        <f>'RAW DATA-New Workforce'!AU24</f>
        <v>0</v>
      </c>
      <c r="BD60" s="943">
        <f>'RAW DATA-New Workforce'!AV24</f>
        <v>0</v>
      </c>
      <c r="BE60" s="943">
        <f>'RAW DATA-New Workforce'!AW24</f>
        <v>0</v>
      </c>
      <c r="BF60" s="943">
        <f>'RAW DATA-New Workforce'!AX24</f>
        <v>0</v>
      </c>
      <c r="BG60" s="943">
        <f>'RAW DATA-New Workforce'!AY24</f>
        <v>0</v>
      </c>
      <c r="BH60" s="943">
        <f>'RAW DATA-New Workforce'!AZ24</f>
        <v>0</v>
      </c>
      <c r="BI60" s="943">
        <f>'RAW DATA-New Workforce'!BA24</f>
        <v>0</v>
      </c>
      <c r="BJ60" s="1057"/>
      <c r="BL60" s="1250"/>
      <c r="BM60" s="1250"/>
      <c r="BN60" s="1250"/>
    </row>
    <row r="61" spans="1:66">
      <c r="A61" s="456"/>
      <c r="B61" s="274"/>
      <c r="C61" s="424"/>
      <c r="D61" s="11">
        <f t="shared" ref="D61:M61" si="50">SUM(D58:D60)</f>
        <v>0</v>
      </c>
      <c r="E61" s="11">
        <f t="shared" si="50"/>
        <v>0</v>
      </c>
      <c r="F61" s="11">
        <f t="shared" si="50"/>
        <v>0</v>
      </c>
      <c r="G61" s="11">
        <f t="shared" si="50"/>
        <v>0</v>
      </c>
      <c r="H61" s="11">
        <f t="shared" si="50"/>
        <v>0</v>
      </c>
      <c r="I61" s="11">
        <f t="shared" si="50"/>
        <v>0</v>
      </c>
      <c r="J61" s="11">
        <f t="shared" si="50"/>
        <v>0</v>
      </c>
      <c r="K61" s="11">
        <f t="shared" si="50"/>
        <v>0</v>
      </c>
      <c r="L61" s="11">
        <f t="shared" si="50"/>
        <v>0</v>
      </c>
      <c r="M61" s="333">
        <f t="shared" si="50"/>
        <v>0</v>
      </c>
      <c r="N61" s="12"/>
      <c r="O61" s="12"/>
      <c r="P61" s="332">
        <f t="shared" ref="P61:Y61" si="51">SUM(P58:P60)</f>
        <v>0</v>
      </c>
      <c r="Q61" s="11">
        <f t="shared" si="51"/>
        <v>0</v>
      </c>
      <c r="R61" s="11">
        <f t="shared" si="51"/>
        <v>0</v>
      </c>
      <c r="S61" s="11">
        <f t="shared" si="51"/>
        <v>0</v>
      </c>
      <c r="T61" s="11">
        <f t="shared" si="51"/>
        <v>0</v>
      </c>
      <c r="U61" s="11">
        <f t="shared" si="51"/>
        <v>0</v>
      </c>
      <c r="V61" s="11">
        <f t="shared" si="51"/>
        <v>0</v>
      </c>
      <c r="W61" s="11">
        <f t="shared" si="51"/>
        <v>0</v>
      </c>
      <c r="X61" s="11">
        <f t="shared" si="51"/>
        <v>0</v>
      </c>
      <c r="Y61" s="333">
        <f t="shared" si="51"/>
        <v>0</v>
      </c>
      <c r="Z61" s="12"/>
      <c r="AA61" s="12"/>
      <c r="AB61" s="332">
        <f t="shared" ref="AB61:AK61" si="52">SUM(AB58:AB60)</f>
        <v>0</v>
      </c>
      <c r="AC61" s="11">
        <f t="shared" si="52"/>
        <v>5</v>
      </c>
      <c r="AD61" s="11">
        <f t="shared" si="52"/>
        <v>0</v>
      </c>
      <c r="AE61" s="11">
        <f t="shared" si="52"/>
        <v>25</v>
      </c>
      <c r="AF61" s="11">
        <f t="shared" si="52"/>
        <v>8</v>
      </c>
      <c r="AG61" s="11">
        <f t="shared" si="52"/>
        <v>0</v>
      </c>
      <c r="AH61" s="11">
        <f t="shared" si="52"/>
        <v>0</v>
      </c>
      <c r="AI61" s="11">
        <f t="shared" si="52"/>
        <v>0</v>
      </c>
      <c r="AJ61" s="11">
        <f t="shared" si="52"/>
        <v>0</v>
      </c>
      <c r="AK61" s="333">
        <f t="shared" si="52"/>
        <v>0</v>
      </c>
      <c r="AL61" s="12"/>
      <c r="AM61" s="938"/>
      <c r="AN61" s="1017">
        <f t="shared" ref="AN61:AW61" si="53">SUM(AN58:AN60)</f>
        <v>0</v>
      </c>
      <c r="AO61" s="1018">
        <f t="shared" si="53"/>
        <v>15</v>
      </c>
      <c r="AP61" s="1018">
        <f t="shared" si="53"/>
        <v>0</v>
      </c>
      <c r="AQ61" s="1018">
        <f t="shared" si="53"/>
        <v>18</v>
      </c>
      <c r="AR61" s="1018">
        <f t="shared" si="53"/>
        <v>9</v>
      </c>
      <c r="AS61" s="1018">
        <f t="shared" si="53"/>
        <v>0</v>
      </c>
      <c r="AT61" s="1018">
        <f t="shared" si="53"/>
        <v>0</v>
      </c>
      <c r="AU61" s="1018">
        <f t="shared" si="53"/>
        <v>0</v>
      </c>
      <c r="AV61" s="1018">
        <f t="shared" si="53"/>
        <v>0</v>
      </c>
      <c r="AW61" s="1019">
        <f t="shared" si="53"/>
        <v>0</v>
      </c>
      <c r="AX61" s="1062"/>
      <c r="AZ61" s="1017">
        <f t="shared" ref="AZ61:BI61" si="54">SUM(AZ58:AZ60)</f>
        <v>0</v>
      </c>
      <c r="BA61" s="1018">
        <f t="shared" si="54"/>
        <v>10</v>
      </c>
      <c r="BB61" s="1018">
        <f t="shared" si="54"/>
        <v>0</v>
      </c>
      <c r="BC61" s="1018">
        <f t="shared" si="54"/>
        <v>20</v>
      </c>
      <c r="BD61" s="1018">
        <f t="shared" si="54"/>
        <v>21</v>
      </c>
      <c r="BE61" s="1018">
        <f t="shared" si="54"/>
        <v>0</v>
      </c>
      <c r="BF61" s="1018">
        <f t="shared" si="54"/>
        <v>0</v>
      </c>
      <c r="BG61" s="1018">
        <f t="shared" si="54"/>
        <v>0</v>
      </c>
      <c r="BH61" s="1018">
        <f t="shared" si="54"/>
        <v>0</v>
      </c>
      <c r="BI61" s="1019">
        <f t="shared" si="54"/>
        <v>0</v>
      </c>
      <c r="BJ61" s="1057"/>
      <c r="BL61" s="1250"/>
      <c r="BM61" s="1250"/>
      <c r="BN61" s="1250"/>
    </row>
    <row r="62" spans="1:66" ht="16" thickBot="1">
      <c r="A62" s="457"/>
      <c r="B62" s="413"/>
      <c r="C62" s="426"/>
      <c r="D62" s="12"/>
      <c r="E62" s="12"/>
      <c r="F62" s="12"/>
      <c r="G62" s="12"/>
      <c r="H62" s="12"/>
      <c r="I62" s="12"/>
      <c r="J62" s="12"/>
      <c r="K62" s="12"/>
      <c r="L62" s="12"/>
      <c r="M62" s="331"/>
      <c r="N62" s="12"/>
      <c r="O62" s="12"/>
      <c r="P62" s="330"/>
      <c r="Q62" s="12"/>
      <c r="R62" s="12"/>
      <c r="S62" s="12"/>
      <c r="T62" s="12"/>
      <c r="U62" s="12"/>
      <c r="V62" s="12"/>
      <c r="W62" s="12"/>
      <c r="X62" s="12"/>
      <c r="Y62" s="331"/>
      <c r="Z62" s="12"/>
      <c r="AA62" s="12"/>
      <c r="AB62" s="330"/>
      <c r="AC62" s="12"/>
      <c r="AD62" s="12"/>
      <c r="AE62" s="12"/>
      <c r="AF62" s="12"/>
      <c r="AG62" s="12"/>
      <c r="AH62" s="12"/>
      <c r="AI62" s="12"/>
      <c r="AJ62" s="12"/>
      <c r="AK62" s="331"/>
      <c r="AL62" s="12"/>
      <c r="AM62" s="938"/>
      <c r="AN62" s="937"/>
      <c r="AO62" s="938"/>
      <c r="AP62" s="938"/>
      <c r="AQ62" s="938"/>
      <c r="AR62" s="938"/>
      <c r="AS62" s="938"/>
      <c r="AT62" s="938"/>
      <c r="AU62" s="938"/>
      <c r="AV62" s="938"/>
      <c r="AW62" s="939"/>
      <c r="AX62" s="1062"/>
      <c r="AZ62" s="937"/>
      <c r="BA62" s="938"/>
      <c r="BB62" s="938"/>
      <c r="BC62" s="938"/>
      <c r="BD62" s="938"/>
      <c r="BE62" s="938"/>
      <c r="BF62" s="938"/>
      <c r="BG62" s="938"/>
      <c r="BH62" s="938"/>
      <c r="BI62" s="939"/>
      <c r="BJ62" s="1057"/>
      <c r="BL62" s="1250"/>
      <c r="BM62" s="1250"/>
      <c r="BN62" s="1250"/>
    </row>
    <row r="63" spans="1:66" ht="15" customHeight="1">
      <c r="A63" s="1488" t="s">
        <v>271</v>
      </c>
      <c r="B63" s="438" t="s">
        <v>45</v>
      </c>
      <c r="C63" s="424" t="s">
        <v>92</v>
      </c>
      <c r="D63" s="330">
        <f>D58*'DATA - Awards Matrices'!$B$29</f>
        <v>0</v>
      </c>
      <c r="E63" s="12">
        <f>E58*'DATA - Awards Matrices'!$C$29</f>
        <v>0</v>
      </c>
      <c r="F63" s="12">
        <f>F58*'DATA - Awards Matrices'!$D$29</f>
        <v>0</v>
      </c>
      <c r="G63" s="12">
        <f>G58*'DATA - Awards Matrices'!$E$29</f>
        <v>0</v>
      </c>
      <c r="H63" s="12">
        <f>H58*'DATA - Awards Matrices'!$F$29</f>
        <v>0</v>
      </c>
      <c r="I63" s="12">
        <f>I58*'DATA - Awards Matrices'!$G$29</f>
        <v>0</v>
      </c>
      <c r="J63" s="12">
        <f>J58*'DATA - Awards Matrices'!$H$29</f>
        <v>0</v>
      </c>
      <c r="K63" s="12">
        <f>K58*'DATA - Awards Matrices'!$I$29</f>
        <v>0</v>
      </c>
      <c r="L63" s="12">
        <f>L58*'DATA - Awards Matrices'!$J$29</f>
        <v>0</v>
      </c>
      <c r="M63" s="331">
        <f>M58*'DATA - Awards Matrices'!$K$29</f>
        <v>0</v>
      </c>
      <c r="N63" s="12"/>
      <c r="O63" s="12"/>
      <c r="P63" s="330">
        <f>P58*'DATA - Awards Matrices'!$B$29</f>
        <v>0</v>
      </c>
      <c r="Q63" s="12">
        <f>Q58*'DATA - Awards Matrices'!$C$29</f>
        <v>0</v>
      </c>
      <c r="R63" s="12">
        <f>R58*'DATA - Awards Matrices'!$D$29</f>
        <v>0</v>
      </c>
      <c r="S63" s="12">
        <f>S58*'DATA - Awards Matrices'!$E$29</f>
        <v>0</v>
      </c>
      <c r="T63" s="12">
        <f>T58*'DATA - Awards Matrices'!$F$29</f>
        <v>0</v>
      </c>
      <c r="U63" s="12">
        <f>U58*'DATA - Awards Matrices'!$G$29</f>
        <v>0</v>
      </c>
      <c r="V63" s="12">
        <f>V58*'DATA - Awards Matrices'!$H$29</f>
        <v>0</v>
      </c>
      <c r="W63" s="12">
        <f>W58*'DATA - Awards Matrices'!$I$29</f>
        <v>0</v>
      </c>
      <c r="X63" s="12">
        <f>X58*'DATA - Awards Matrices'!$J$29</f>
        <v>0</v>
      </c>
      <c r="Y63" s="331">
        <f>Y58*'DATA - Awards Matrices'!$K$29</f>
        <v>0</v>
      </c>
      <c r="Z63" s="12"/>
      <c r="AA63" s="12"/>
      <c r="AB63" s="330">
        <f>AB58*'DATA - Awards Matrices'!$B$29</f>
        <v>0</v>
      </c>
      <c r="AC63" s="12">
        <f>AC58*'DATA - Awards Matrices'!$C$29</f>
        <v>5000</v>
      </c>
      <c r="AD63" s="12">
        <f>AD58*'DATA - Awards Matrices'!$D$29</f>
        <v>0</v>
      </c>
      <c r="AE63" s="12">
        <f>AE58*'DATA - Awards Matrices'!$E$29</f>
        <v>25000</v>
      </c>
      <c r="AF63" s="12">
        <f>AF58*'DATA - Awards Matrices'!$F$29</f>
        <v>8000</v>
      </c>
      <c r="AG63" s="12">
        <f>AG58*'DATA - Awards Matrices'!$G$29</f>
        <v>0</v>
      </c>
      <c r="AH63" s="12">
        <f>AH58*'DATA - Awards Matrices'!$H$29</f>
        <v>0</v>
      </c>
      <c r="AI63" s="12">
        <f>AI58*'DATA - Awards Matrices'!$I$29</f>
        <v>0</v>
      </c>
      <c r="AJ63" s="12">
        <f>AJ58*'DATA - Awards Matrices'!$J$29</f>
        <v>0</v>
      </c>
      <c r="AK63" s="331">
        <f>AK58*'DATA - Awards Matrices'!$K$29</f>
        <v>0</v>
      </c>
      <c r="AL63" s="12"/>
      <c r="AM63" s="938"/>
      <c r="AN63" s="937">
        <f>AN58*'DATA - Awards Matrices'!$B$29</f>
        <v>0</v>
      </c>
      <c r="AO63" s="938">
        <f>AO58*'DATA - Awards Matrices'!$C$29</f>
        <v>15000</v>
      </c>
      <c r="AP63" s="938">
        <f>AP58*'DATA - Awards Matrices'!$D$29</f>
        <v>0</v>
      </c>
      <c r="AQ63" s="938">
        <f>AQ58*'DATA - Awards Matrices'!$E$29</f>
        <v>18000</v>
      </c>
      <c r="AR63" s="938">
        <f>AR58*'DATA - Awards Matrices'!$F$29</f>
        <v>9000</v>
      </c>
      <c r="AS63" s="938">
        <f>AS58*'DATA - Awards Matrices'!$G$29</f>
        <v>0</v>
      </c>
      <c r="AT63" s="938">
        <f>AT58*'DATA - Awards Matrices'!$H$29</f>
        <v>0</v>
      </c>
      <c r="AU63" s="938">
        <f>AU58*'DATA - Awards Matrices'!$I$29</f>
        <v>0</v>
      </c>
      <c r="AV63" s="938">
        <f>AV58*'DATA - Awards Matrices'!$J$29</f>
        <v>0</v>
      </c>
      <c r="AW63" s="939">
        <f>AW58*'DATA - Awards Matrices'!$K$29</f>
        <v>0</v>
      </c>
      <c r="AX63" s="1062"/>
      <c r="AZ63" s="937">
        <f>AZ58*'DATA - Awards Matrices'!$B$29</f>
        <v>0</v>
      </c>
      <c r="BA63" s="938">
        <f>BA58*'DATA - Awards Matrices'!$C$29</f>
        <v>10000</v>
      </c>
      <c r="BB63" s="938">
        <f>BB58*'DATA - Awards Matrices'!$D$29</f>
        <v>0</v>
      </c>
      <c r="BC63" s="938">
        <f>BC58*'DATA - Awards Matrices'!$E$29</f>
        <v>20000</v>
      </c>
      <c r="BD63" s="938">
        <f>BD58*'DATA - Awards Matrices'!$F$29</f>
        <v>21000</v>
      </c>
      <c r="BE63" s="938">
        <f>BE58*'DATA - Awards Matrices'!$G$29</f>
        <v>0</v>
      </c>
      <c r="BF63" s="938">
        <f>BF58*'DATA - Awards Matrices'!$H$29</f>
        <v>0</v>
      </c>
      <c r="BG63" s="938">
        <f>BG58*'DATA - Awards Matrices'!$I$29</f>
        <v>0</v>
      </c>
      <c r="BH63" s="938">
        <f>BH58*'DATA - Awards Matrices'!$J$29</f>
        <v>0</v>
      </c>
      <c r="BI63" s="939">
        <f>BI58*'DATA - Awards Matrices'!$K$29</f>
        <v>0</v>
      </c>
      <c r="BJ63" s="1057"/>
      <c r="BL63" s="1250"/>
      <c r="BM63" s="1250"/>
      <c r="BN63" s="1250"/>
    </row>
    <row r="64" spans="1:66">
      <c r="A64" s="1488"/>
      <c r="B64" s="439" t="s">
        <v>45</v>
      </c>
      <c r="C64" s="425" t="s">
        <v>91</v>
      </c>
      <c r="D64" s="330">
        <f>D59*'DATA - Awards Matrices'!$B$30</f>
        <v>0</v>
      </c>
      <c r="E64" s="12">
        <f>E59*'DATA - Awards Matrices'!$C$30</f>
        <v>0</v>
      </c>
      <c r="F64" s="12">
        <f>F59*'DATA - Awards Matrices'!$D$30</f>
        <v>0</v>
      </c>
      <c r="G64" s="12">
        <f>G59*'DATA - Awards Matrices'!$E$30</f>
        <v>0</v>
      </c>
      <c r="H64" s="12">
        <f>H59*'DATA - Awards Matrices'!$F$30</f>
        <v>0</v>
      </c>
      <c r="I64" s="12">
        <f>I59*'DATA - Awards Matrices'!$G$30</f>
        <v>0</v>
      </c>
      <c r="J64" s="12">
        <f>J59*'DATA - Awards Matrices'!$H$30</f>
        <v>0</v>
      </c>
      <c r="K64" s="12">
        <f>K59*'DATA - Awards Matrices'!$I$30</f>
        <v>0</v>
      </c>
      <c r="L64" s="12">
        <f>L59*'DATA - Awards Matrices'!$J$30</f>
        <v>0</v>
      </c>
      <c r="M64" s="331">
        <f>M59*'DATA - Awards Matrices'!$K$30</f>
        <v>0</v>
      </c>
      <c r="N64" s="12"/>
      <c r="O64" s="12"/>
      <c r="P64" s="330">
        <f>P59*'DATA - Awards Matrices'!$B$30</f>
        <v>0</v>
      </c>
      <c r="Q64" s="12">
        <f>Q59*'DATA - Awards Matrices'!$C$30</f>
        <v>0</v>
      </c>
      <c r="R64" s="12">
        <f>R59*'DATA - Awards Matrices'!$D$30</f>
        <v>0</v>
      </c>
      <c r="S64" s="12">
        <f>S59*'DATA - Awards Matrices'!$E$30</f>
        <v>0</v>
      </c>
      <c r="T64" s="12">
        <f>T59*'DATA - Awards Matrices'!$F$30</f>
        <v>0</v>
      </c>
      <c r="U64" s="12">
        <f>U59*'DATA - Awards Matrices'!$G$30</f>
        <v>0</v>
      </c>
      <c r="V64" s="12">
        <f>V59*'DATA - Awards Matrices'!$H$30</f>
        <v>0</v>
      </c>
      <c r="W64" s="12">
        <f>W59*'DATA - Awards Matrices'!$I$30</f>
        <v>0</v>
      </c>
      <c r="X64" s="12">
        <f>X59*'DATA - Awards Matrices'!$J$30</f>
        <v>0</v>
      </c>
      <c r="Y64" s="331">
        <f>Y59*'DATA - Awards Matrices'!$K$30</f>
        <v>0</v>
      </c>
      <c r="Z64" s="12"/>
      <c r="AA64" s="12"/>
      <c r="AB64" s="330">
        <f>AB59*'DATA - Awards Matrices'!$B$30</f>
        <v>0</v>
      </c>
      <c r="AC64" s="12">
        <f>AC59*'DATA - Awards Matrices'!$C$30</f>
        <v>0</v>
      </c>
      <c r="AD64" s="12">
        <f>AD59*'DATA - Awards Matrices'!$D$30</f>
        <v>0</v>
      </c>
      <c r="AE64" s="12">
        <f>AE59*'DATA - Awards Matrices'!$E$30</f>
        <v>0</v>
      </c>
      <c r="AF64" s="12">
        <f>AF59*'DATA - Awards Matrices'!$F$30</f>
        <v>0</v>
      </c>
      <c r="AG64" s="12">
        <f>AG59*'DATA - Awards Matrices'!$G$30</f>
        <v>0</v>
      </c>
      <c r="AH64" s="12">
        <f>AH59*'DATA - Awards Matrices'!$H$30</f>
        <v>0</v>
      </c>
      <c r="AI64" s="12">
        <f>AI59*'DATA - Awards Matrices'!$I$30</f>
        <v>0</v>
      </c>
      <c r="AJ64" s="12">
        <f>AJ59*'DATA - Awards Matrices'!$J$30</f>
        <v>0</v>
      </c>
      <c r="AK64" s="331">
        <f>AK59*'DATA - Awards Matrices'!$K$30</f>
        <v>0</v>
      </c>
      <c r="AL64" s="12"/>
      <c r="AM64" s="938"/>
      <c r="AN64" s="937">
        <f>AN59*'DATA - Awards Matrices'!$B$30</f>
        <v>0</v>
      </c>
      <c r="AO64" s="938">
        <f>AO59*'DATA - Awards Matrices'!$C$30</f>
        <v>0</v>
      </c>
      <c r="AP64" s="938">
        <f>AP59*'DATA - Awards Matrices'!$D$30</f>
        <v>0</v>
      </c>
      <c r="AQ64" s="938">
        <f>AQ59*'DATA - Awards Matrices'!$E$30</f>
        <v>0</v>
      </c>
      <c r="AR64" s="938">
        <f>AR59*'DATA - Awards Matrices'!$F$30</f>
        <v>0</v>
      </c>
      <c r="AS64" s="938">
        <f>AS59*'DATA - Awards Matrices'!$G$30</f>
        <v>0</v>
      </c>
      <c r="AT64" s="938">
        <f>AT59*'DATA - Awards Matrices'!$H$30</f>
        <v>0</v>
      </c>
      <c r="AU64" s="938">
        <f>AU59*'DATA - Awards Matrices'!$I$30</f>
        <v>0</v>
      </c>
      <c r="AV64" s="938">
        <f>AV59*'DATA - Awards Matrices'!$J$30</f>
        <v>0</v>
      </c>
      <c r="AW64" s="939">
        <f>AW59*'DATA - Awards Matrices'!$K$30</f>
        <v>0</v>
      </c>
      <c r="AX64" s="1062"/>
      <c r="AZ64" s="937">
        <f>AZ59*'DATA - Awards Matrices'!$B$30</f>
        <v>0</v>
      </c>
      <c r="BA64" s="938">
        <f>BA59*'DATA - Awards Matrices'!$C$30</f>
        <v>0</v>
      </c>
      <c r="BB64" s="938">
        <f>BB59*'DATA - Awards Matrices'!$D$30</f>
        <v>0</v>
      </c>
      <c r="BC64" s="938">
        <f>BC59*'DATA - Awards Matrices'!$E$30</f>
        <v>0</v>
      </c>
      <c r="BD64" s="938">
        <f>BD59*'DATA - Awards Matrices'!$F$30</f>
        <v>0</v>
      </c>
      <c r="BE64" s="938">
        <f>BE59*'DATA - Awards Matrices'!$G$30</f>
        <v>0</v>
      </c>
      <c r="BF64" s="938">
        <f>BF59*'DATA - Awards Matrices'!$H$30</f>
        <v>0</v>
      </c>
      <c r="BG64" s="938">
        <f>BG59*'DATA - Awards Matrices'!$I$30</f>
        <v>0</v>
      </c>
      <c r="BH64" s="938">
        <f>BH59*'DATA - Awards Matrices'!$J$30</f>
        <v>0</v>
      </c>
      <c r="BI64" s="939">
        <f>BI59*'DATA - Awards Matrices'!$K$30</f>
        <v>0</v>
      </c>
      <c r="BJ64" s="1057"/>
      <c r="BL64" s="1250"/>
      <c r="BM64" s="1250"/>
      <c r="BN64" s="1250"/>
    </row>
    <row r="65" spans="1:66" ht="16" thickBot="1">
      <c r="A65" s="1489"/>
      <c r="B65" s="440" t="s">
        <v>45</v>
      </c>
      <c r="C65" s="426" t="s">
        <v>90</v>
      </c>
      <c r="D65" s="330">
        <f>D60*'DATA - Awards Matrices'!$B$31</f>
        <v>0</v>
      </c>
      <c r="E65" s="12">
        <f>E60*'DATA - Awards Matrices'!$C$31</f>
        <v>0</v>
      </c>
      <c r="F65" s="12">
        <f>F60*'DATA - Awards Matrices'!$D$31</f>
        <v>0</v>
      </c>
      <c r="G65" s="12">
        <f>G60*'DATA - Awards Matrices'!$E$31</f>
        <v>0</v>
      </c>
      <c r="H65" s="12">
        <f>H60*'DATA - Awards Matrices'!$F$31</f>
        <v>0</v>
      </c>
      <c r="I65" s="12">
        <f>I60*'DATA - Awards Matrices'!$G$31</f>
        <v>0</v>
      </c>
      <c r="J65" s="12">
        <f>J60*'DATA - Awards Matrices'!$H$31</f>
        <v>0</v>
      </c>
      <c r="K65" s="12">
        <f>K60*'DATA - Awards Matrices'!$I$31</f>
        <v>0</v>
      </c>
      <c r="L65" s="12">
        <f>L60*'DATA - Awards Matrices'!$J$31</f>
        <v>0</v>
      </c>
      <c r="M65" s="331">
        <f>M60*'DATA - Awards Matrices'!$K$31</f>
        <v>0</v>
      </c>
      <c r="N65" s="12"/>
      <c r="O65" s="12"/>
      <c r="P65" s="330">
        <f>P60*'DATA - Awards Matrices'!$B$31</f>
        <v>0</v>
      </c>
      <c r="Q65" s="12">
        <f>Q60*'DATA - Awards Matrices'!$C$31</f>
        <v>0</v>
      </c>
      <c r="R65" s="12">
        <f>R60*'DATA - Awards Matrices'!$D$31</f>
        <v>0</v>
      </c>
      <c r="S65" s="12">
        <f>S60*'DATA - Awards Matrices'!$E$31</f>
        <v>0</v>
      </c>
      <c r="T65" s="12">
        <f>T60*'DATA - Awards Matrices'!$F$31</f>
        <v>0</v>
      </c>
      <c r="U65" s="12">
        <f>U60*'DATA - Awards Matrices'!$G$31</f>
        <v>0</v>
      </c>
      <c r="V65" s="12">
        <f>V60*'DATA - Awards Matrices'!$H$31</f>
        <v>0</v>
      </c>
      <c r="W65" s="12">
        <f>W60*'DATA - Awards Matrices'!$I$31</f>
        <v>0</v>
      </c>
      <c r="X65" s="12">
        <f>X60*'DATA - Awards Matrices'!$J$31</f>
        <v>0</v>
      </c>
      <c r="Y65" s="331">
        <f>Y60*'DATA - Awards Matrices'!$K$31</f>
        <v>0</v>
      </c>
      <c r="Z65" s="12"/>
      <c r="AA65" s="12"/>
      <c r="AB65" s="330">
        <f>AB60*'DATA - Awards Matrices'!$B$31</f>
        <v>0</v>
      </c>
      <c r="AC65" s="12">
        <f>AC60*'DATA - Awards Matrices'!$C$31</f>
        <v>0</v>
      </c>
      <c r="AD65" s="12">
        <f>AD60*'DATA - Awards Matrices'!$D$31</f>
        <v>0</v>
      </c>
      <c r="AE65" s="12">
        <f>AE60*'DATA - Awards Matrices'!$E$31</f>
        <v>0</v>
      </c>
      <c r="AF65" s="12">
        <f>AF60*'DATA - Awards Matrices'!$F$31</f>
        <v>0</v>
      </c>
      <c r="AG65" s="12">
        <f>AG60*'DATA - Awards Matrices'!$G$31</f>
        <v>0</v>
      </c>
      <c r="AH65" s="12">
        <f>AH60*'DATA - Awards Matrices'!$H$31</f>
        <v>0</v>
      </c>
      <c r="AI65" s="12">
        <f>AI60*'DATA - Awards Matrices'!$I$31</f>
        <v>0</v>
      </c>
      <c r="AJ65" s="12">
        <f>AJ60*'DATA - Awards Matrices'!$J$31</f>
        <v>0</v>
      </c>
      <c r="AK65" s="331">
        <f>AK60*'DATA - Awards Matrices'!$K$31</f>
        <v>0</v>
      </c>
      <c r="AL65" s="12"/>
      <c r="AM65" s="938"/>
      <c r="AN65" s="937">
        <f>AN60*'DATA - Awards Matrices'!$B$31</f>
        <v>0</v>
      </c>
      <c r="AO65" s="938">
        <f>AO60*'DATA - Awards Matrices'!$C$31</f>
        <v>0</v>
      </c>
      <c r="AP65" s="938">
        <f>AP60*'DATA - Awards Matrices'!$D$31</f>
        <v>0</v>
      </c>
      <c r="AQ65" s="938">
        <f>AQ60*'DATA - Awards Matrices'!$E$31</f>
        <v>0</v>
      </c>
      <c r="AR65" s="938">
        <f>AR60*'DATA - Awards Matrices'!$F$31</f>
        <v>0</v>
      </c>
      <c r="AS65" s="938">
        <f>AS60*'DATA - Awards Matrices'!$G$31</f>
        <v>0</v>
      </c>
      <c r="AT65" s="938">
        <f>AT60*'DATA - Awards Matrices'!$H$31</f>
        <v>0</v>
      </c>
      <c r="AU65" s="938">
        <f>AU60*'DATA - Awards Matrices'!$I$31</f>
        <v>0</v>
      </c>
      <c r="AV65" s="938">
        <f>AV60*'DATA - Awards Matrices'!$J$31</f>
        <v>0</v>
      </c>
      <c r="AW65" s="939">
        <f>AW60*'DATA - Awards Matrices'!$K$31</f>
        <v>0</v>
      </c>
      <c r="AX65" s="1062"/>
      <c r="AZ65" s="937">
        <f>AZ60*'DATA - Awards Matrices'!$B$31</f>
        <v>0</v>
      </c>
      <c r="BA65" s="938">
        <f>BA60*'DATA - Awards Matrices'!$C$31</f>
        <v>0</v>
      </c>
      <c r="BB65" s="938">
        <f>BB60*'DATA - Awards Matrices'!$D$31</f>
        <v>0</v>
      </c>
      <c r="BC65" s="938">
        <f>BC60*'DATA - Awards Matrices'!$E$31</f>
        <v>0</v>
      </c>
      <c r="BD65" s="938">
        <f>BD60*'DATA - Awards Matrices'!$F$31</f>
        <v>0</v>
      </c>
      <c r="BE65" s="938">
        <f>BE60*'DATA - Awards Matrices'!$G$31</f>
        <v>0</v>
      </c>
      <c r="BF65" s="938">
        <f>BF60*'DATA - Awards Matrices'!$H$31</f>
        <v>0</v>
      </c>
      <c r="BG65" s="938">
        <f>BG60*'DATA - Awards Matrices'!$I$31</f>
        <v>0</v>
      </c>
      <c r="BH65" s="938">
        <f>BH60*'DATA - Awards Matrices'!$J$31</f>
        <v>0</v>
      </c>
      <c r="BI65" s="939">
        <f>BI60*'DATA - Awards Matrices'!$K$31</f>
        <v>0</v>
      </c>
      <c r="BJ65" s="1057"/>
      <c r="BL65" s="1250"/>
      <c r="BM65" s="1250"/>
      <c r="BN65" s="1250"/>
    </row>
    <row r="66" spans="1:66" ht="33" thickBot="1">
      <c r="A66" s="406" t="s">
        <v>272</v>
      </c>
      <c r="B66" s="413" t="str">
        <f>B60</f>
        <v>NNMC</v>
      </c>
      <c r="C66" s="414"/>
      <c r="D66" s="334">
        <f t="shared" ref="D66:M66" si="55">SUM(D63:D65)</f>
        <v>0</v>
      </c>
      <c r="E66" s="335">
        <f t="shared" si="55"/>
        <v>0</v>
      </c>
      <c r="F66" s="335">
        <f t="shared" si="55"/>
        <v>0</v>
      </c>
      <c r="G66" s="335">
        <f t="shared" si="55"/>
        <v>0</v>
      </c>
      <c r="H66" s="335">
        <f t="shared" si="55"/>
        <v>0</v>
      </c>
      <c r="I66" s="335">
        <f t="shared" si="55"/>
        <v>0</v>
      </c>
      <c r="J66" s="335">
        <f t="shared" si="55"/>
        <v>0</v>
      </c>
      <c r="K66" s="335">
        <f t="shared" si="55"/>
        <v>0</v>
      </c>
      <c r="L66" s="335">
        <f t="shared" si="55"/>
        <v>0</v>
      </c>
      <c r="M66" s="336">
        <f t="shared" si="55"/>
        <v>0</v>
      </c>
      <c r="N66" s="415">
        <f>SUM(D66:M66)/'DATA - Awards Matrices'!$L$31</f>
        <v>0</v>
      </c>
      <c r="O66" s="415"/>
      <c r="P66" s="334">
        <f t="shared" ref="P66:Y66" si="56">SUM(P63:P65)</f>
        <v>0</v>
      </c>
      <c r="Q66" s="335">
        <f t="shared" si="56"/>
        <v>0</v>
      </c>
      <c r="R66" s="335">
        <f t="shared" si="56"/>
        <v>0</v>
      </c>
      <c r="S66" s="335">
        <f t="shared" si="56"/>
        <v>0</v>
      </c>
      <c r="T66" s="335">
        <f t="shared" si="56"/>
        <v>0</v>
      </c>
      <c r="U66" s="335">
        <f t="shared" si="56"/>
        <v>0</v>
      </c>
      <c r="V66" s="335">
        <f t="shared" si="56"/>
        <v>0</v>
      </c>
      <c r="W66" s="335">
        <f t="shared" si="56"/>
        <v>0</v>
      </c>
      <c r="X66" s="335">
        <f t="shared" si="56"/>
        <v>0</v>
      </c>
      <c r="Y66" s="336">
        <f t="shared" si="56"/>
        <v>0</v>
      </c>
      <c r="Z66" s="415">
        <f>SUM(P66:Y66)/'DATA - Awards Matrices'!$L$31</f>
        <v>0</v>
      </c>
      <c r="AA66" s="415"/>
      <c r="AB66" s="334">
        <f t="shared" ref="AB66:AK66" si="57">SUM(AB63:AB65)</f>
        <v>0</v>
      </c>
      <c r="AC66" s="335">
        <f t="shared" si="57"/>
        <v>5000</v>
      </c>
      <c r="AD66" s="335">
        <f t="shared" si="57"/>
        <v>0</v>
      </c>
      <c r="AE66" s="335">
        <f t="shared" si="57"/>
        <v>25000</v>
      </c>
      <c r="AF66" s="335">
        <f t="shared" si="57"/>
        <v>8000</v>
      </c>
      <c r="AG66" s="335">
        <f t="shared" si="57"/>
        <v>0</v>
      </c>
      <c r="AH66" s="335">
        <f t="shared" si="57"/>
        <v>0</v>
      </c>
      <c r="AI66" s="335">
        <f t="shared" si="57"/>
        <v>0</v>
      </c>
      <c r="AJ66" s="335">
        <f t="shared" si="57"/>
        <v>0</v>
      </c>
      <c r="AK66" s="336">
        <f t="shared" si="57"/>
        <v>0</v>
      </c>
      <c r="AL66" s="1252">
        <f>SUM(AB66:AK66)/'DATA - Awards Matrices'!$L$69</f>
        <v>72.657743785850855</v>
      </c>
      <c r="AM66" s="941"/>
      <c r="AN66" s="1020">
        <f t="shared" ref="AN66:AW66" si="58">SUM(AN63:AN65)</f>
        <v>0</v>
      </c>
      <c r="AO66" s="1021">
        <f t="shared" si="58"/>
        <v>15000</v>
      </c>
      <c r="AP66" s="1021">
        <f t="shared" si="58"/>
        <v>0</v>
      </c>
      <c r="AQ66" s="1021">
        <f t="shared" si="58"/>
        <v>18000</v>
      </c>
      <c r="AR66" s="1021">
        <f t="shared" si="58"/>
        <v>9000</v>
      </c>
      <c r="AS66" s="1021">
        <f t="shared" si="58"/>
        <v>0</v>
      </c>
      <c r="AT66" s="1021">
        <f t="shared" si="58"/>
        <v>0</v>
      </c>
      <c r="AU66" s="1021">
        <f t="shared" si="58"/>
        <v>0</v>
      </c>
      <c r="AV66" s="1021">
        <f t="shared" si="58"/>
        <v>0</v>
      </c>
      <c r="AW66" s="1022">
        <f t="shared" si="58"/>
        <v>0</v>
      </c>
      <c r="AX66" s="1253">
        <f>SUM(AN66:AW66)/'DATA - Awards Matrices'!$L$69</f>
        <v>80.305927342256211</v>
      </c>
      <c r="AZ66" s="1020">
        <f t="shared" ref="AZ66:BI66" si="59">SUM(AZ63:AZ65)</f>
        <v>0</v>
      </c>
      <c r="BA66" s="1021">
        <f t="shared" si="59"/>
        <v>10000</v>
      </c>
      <c r="BB66" s="1021">
        <f t="shared" si="59"/>
        <v>0</v>
      </c>
      <c r="BC66" s="1021">
        <f t="shared" si="59"/>
        <v>20000</v>
      </c>
      <c r="BD66" s="1021">
        <f t="shared" si="59"/>
        <v>21000</v>
      </c>
      <c r="BE66" s="1021">
        <f t="shared" si="59"/>
        <v>0</v>
      </c>
      <c r="BF66" s="1021">
        <f t="shared" si="59"/>
        <v>0</v>
      </c>
      <c r="BG66" s="1021">
        <f t="shared" si="59"/>
        <v>0</v>
      </c>
      <c r="BH66" s="1021">
        <f t="shared" si="59"/>
        <v>0</v>
      </c>
      <c r="BI66" s="1022">
        <f t="shared" si="59"/>
        <v>0</v>
      </c>
      <c r="BJ66" s="1058">
        <f>SUM(AZ66:BI66)/'DATA - Awards Matrices'!$L$69</f>
        <v>97.514340344168261</v>
      </c>
      <c r="BL66" s="1251">
        <f>SUM(AB66:AK66)</f>
        <v>38000</v>
      </c>
      <c r="BM66" s="1251">
        <f>SUM(AN66:AW66)</f>
        <v>42000</v>
      </c>
      <c r="BN66" s="1251">
        <f>SUM(AZ66:BI66)</f>
        <v>51000</v>
      </c>
    </row>
    <row r="67" spans="1:66" ht="42.75" customHeight="1" thickBot="1">
      <c r="A67" s="428"/>
      <c r="B67" s="429"/>
      <c r="C67" s="430"/>
      <c r="D67" s="431"/>
      <c r="E67" s="432"/>
      <c r="F67" s="432"/>
      <c r="G67" s="432"/>
      <c r="H67" s="432"/>
      <c r="I67" s="432"/>
      <c r="J67" s="432"/>
      <c r="K67" s="432"/>
      <c r="L67" s="432"/>
      <c r="M67" s="433"/>
      <c r="N67" s="434"/>
      <c r="O67" s="434"/>
      <c r="P67" s="431"/>
      <c r="Q67" s="432"/>
      <c r="R67" s="432"/>
      <c r="S67" s="432"/>
      <c r="T67" s="432"/>
      <c r="U67" s="432"/>
      <c r="V67" s="432"/>
      <c r="W67" s="432"/>
      <c r="X67" s="432"/>
      <c r="Y67" s="433"/>
      <c r="Z67" s="434"/>
      <c r="AA67" s="434"/>
      <c r="AB67" s="431"/>
      <c r="AC67" s="432"/>
      <c r="AD67" s="432"/>
      <c r="AE67" s="432"/>
      <c r="AF67" s="432"/>
      <c r="AG67" s="432"/>
      <c r="AH67" s="432"/>
      <c r="AI67" s="432"/>
      <c r="AJ67" s="432"/>
      <c r="AK67" s="433"/>
      <c r="AL67" s="434"/>
      <c r="AM67" s="1026"/>
      <c r="AN67" s="1023"/>
      <c r="AO67" s="1024"/>
      <c r="AP67" s="1024"/>
      <c r="AQ67" s="1024"/>
      <c r="AR67" s="1024"/>
      <c r="AS67" s="1024"/>
      <c r="AT67" s="1024"/>
      <c r="AU67" s="1024"/>
      <c r="AV67" s="1024"/>
      <c r="AW67" s="1025"/>
      <c r="AX67" s="1064"/>
      <c r="AZ67" s="1049"/>
      <c r="BA67" s="1050"/>
      <c r="BB67" s="1050"/>
      <c r="BC67" s="1050"/>
      <c r="BD67" s="1050"/>
      <c r="BE67" s="1050"/>
      <c r="BF67" s="1050"/>
      <c r="BG67" s="1050"/>
      <c r="BH67" s="1050"/>
      <c r="BI67" s="1051"/>
      <c r="BJ67" s="1059"/>
      <c r="BL67" s="1251"/>
      <c r="BM67" s="1251"/>
      <c r="BN67" s="1251"/>
    </row>
    <row r="68" spans="1:66" ht="15" customHeight="1" thickBot="1">
      <c r="A68" s="1487" t="s">
        <v>270</v>
      </c>
      <c r="B68" s="274" t="str">
        <f>'RAW DATA-Awards'!B25</f>
        <v>WNMU</v>
      </c>
      <c r="C68" s="329" t="str">
        <f>'RAW DATA-Awards'!C25</f>
        <v>1</v>
      </c>
      <c r="D68" s="407">
        <f>'RAW DATA-New Workforce'!D25</f>
        <v>0</v>
      </c>
      <c r="E68" s="408">
        <f>'RAW DATA-New Workforce'!E25</f>
        <v>0</v>
      </c>
      <c r="F68" s="408">
        <f>'RAW DATA-New Workforce'!F25</f>
        <v>0</v>
      </c>
      <c r="G68" s="408">
        <f>'RAW DATA-New Workforce'!G25</f>
        <v>0</v>
      </c>
      <c r="H68" s="408">
        <f>'RAW DATA-New Workforce'!H25</f>
        <v>0</v>
      </c>
      <c r="I68" s="408">
        <f>'RAW DATA-New Workforce'!I25</f>
        <v>0</v>
      </c>
      <c r="J68" s="408">
        <f>'RAW DATA-New Workforce'!J25</f>
        <v>0</v>
      </c>
      <c r="K68" s="408">
        <f>'RAW DATA-New Workforce'!K25</f>
        <v>0</v>
      </c>
      <c r="L68" s="408">
        <f>'RAW DATA-New Workforce'!L25</f>
        <v>0</v>
      </c>
      <c r="M68" s="409">
        <f>'RAW DATA-New Workforce'!M25</f>
        <v>0</v>
      </c>
      <c r="N68" s="408"/>
      <c r="O68" s="408"/>
      <c r="P68" s="407">
        <f>'RAW DATA-New Workforce'!N25</f>
        <v>0</v>
      </c>
      <c r="Q68" s="408">
        <f>'RAW DATA-New Workforce'!O25</f>
        <v>0</v>
      </c>
      <c r="R68" s="408">
        <f>'RAW DATA-New Workforce'!P25</f>
        <v>0</v>
      </c>
      <c r="S68" s="408">
        <f>'RAW DATA-New Workforce'!Q25</f>
        <v>0</v>
      </c>
      <c r="T68" s="408">
        <f>'RAW DATA-New Workforce'!R25</f>
        <v>0</v>
      </c>
      <c r="U68" s="408">
        <f>'RAW DATA-New Workforce'!S25</f>
        <v>0</v>
      </c>
      <c r="V68" s="408">
        <f>'RAW DATA-New Workforce'!T25</f>
        <v>0</v>
      </c>
      <c r="W68" s="408">
        <f>'RAW DATA-New Workforce'!U25</f>
        <v>0</v>
      </c>
      <c r="X68" s="408">
        <f>'RAW DATA-New Workforce'!V25</f>
        <v>0</v>
      </c>
      <c r="Y68" s="409">
        <f>'RAW DATA-New Workforce'!W25</f>
        <v>0</v>
      </c>
      <c r="Z68" s="408"/>
      <c r="AA68" s="408"/>
      <c r="AB68" s="407">
        <f>'RAW DATA-New Workforce'!X25</f>
        <v>0</v>
      </c>
      <c r="AC68" s="408">
        <f>'RAW DATA-New Workforce'!Y25</f>
        <v>0</v>
      </c>
      <c r="AD68" s="408">
        <f>'RAW DATA-New Workforce'!Z25</f>
        <v>0</v>
      </c>
      <c r="AE68" s="408">
        <f>'RAW DATA-New Workforce'!AA25</f>
        <v>18</v>
      </c>
      <c r="AF68" s="408">
        <f>'RAW DATA-New Workforce'!AB25</f>
        <v>51</v>
      </c>
      <c r="AG68" s="408">
        <f>'RAW DATA-New Workforce'!AC25</f>
        <v>169</v>
      </c>
      <c r="AH68" s="408">
        <f>'RAW DATA-New Workforce'!AD25</f>
        <v>0</v>
      </c>
      <c r="AI68" s="408">
        <f>'RAW DATA-New Workforce'!AE25</f>
        <v>0</v>
      </c>
      <c r="AJ68" s="408">
        <f>'RAW DATA-New Workforce'!AF25</f>
        <v>15</v>
      </c>
      <c r="AK68" s="409">
        <f>'RAW DATA-New Workforce'!AG25</f>
        <v>0</v>
      </c>
      <c r="AL68" s="408"/>
      <c r="AM68" s="944"/>
      <c r="AN68" s="943">
        <f>'RAW DATA-New Workforce'!AH25</f>
        <v>0</v>
      </c>
      <c r="AO68" s="944">
        <f>'RAW DATA-New Workforce'!AI25</f>
        <v>1</v>
      </c>
      <c r="AP68" s="944">
        <f>'RAW DATA-New Workforce'!AJ25</f>
        <v>0</v>
      </c>
      <c r="AQ68" s="944">
        <f>'RAW DATA-New Workforce'!AK25</f>
        <v>16</v>
      </c>
      <c r="AR68" s="944">
        <f>'RAW DATA-New Workforce'!AL25</f>
        <v>44</v>
      </c>
      <c r="AS68" s="944">
        <f>'RAW DATA-New Workforce'!AM25</f>
        <v>197</v>
      </c>
      <c r="AT68" s="944">
        <f>'RAW DATA-New Workforce'!AN25</f>
        <v>0</v>
      </c>
      <c r="AU68" s="944">
        <f>'RAW DATA-New Workforce'!AO25</f>
        <v>0</v>
      </c>
      <c r="AV68" s="944">
        <f>'RAW DATA-New Workforce'!AP25</f>
        <v>19</v>
      </c>
      <c r="AW68" s="945">
        <f>'RAW DATA-New Workforce'!AQ25</f>
        <v>0</v>
      </c>
      <c r="AX68" s="1061"/>
      <c r="AZ68" s="943">
        <f>'RAW DATA-New Workforce'!AR25</f>
        <v>0</v>
      </c>
      <c r="BA68" s="943">
        <f>'RAW DATA-New Workforce'!AS25</f>
        <v>0</v>
      </c>
      <c r="BB68" s="943">
        <f>'RAW DATA-New Workforce'!AT25</f>
        <v>0</v>
      </c>
      <c r="BC68" s="943">
        <f>'RAW DATA-New Workforce'!AU25</f>
        <v>22</v>
      </c>
      <c r="BD68" s="943">
        <f>'RAW DATA-New Workforce'!AV25</f>
        <v>51</v>
      </c>
      <c r="BE68" s="943">
        <f>'RAW DATA-New Workforce'!AW25</f>
        <v>193</v>
      </c>
      <c r="BF68" s="943">
        <f>'RAW DATA-New Workforce'!AX25</f>
        <v>0</v>
      </c>
      <c r="BG68" s="943">
        <f>'RAW DATA-New Workforce'!AY25</f>
        <v>0</v>
      </c>
      <c r="BH68" s="943">
        <f>'RAW DATA-New Workforce'!AZ25</f>
        <v>37</v>
      </c>
      <c r="BI68" s="943">
        <f>'RAW DATA-New Workforce'!BA25</f>
        <v>0</v>
      </c>
      <c r="BJ68" s="1056"/>
      <c r="BL68" s="1250"/>
      <c r="BM68" s="1250"/>
      <c r="BN68" s="1250"/>
    </row>
    <row r="69" spans="1:66" ht="16" thickBot="1">
      <c r="A69" s="1488"/>
      <c r="B69" s="410" t="str">
        <f>'RAW DATA-Awards'!B26</f>
        <v>WNMU</v>
      </c>
      <c r="C69" s="411" t="str">
        <f>'RAW DATA-Awards'!C26</f>
        <v>2</v>
      </c>
      <c r="D69" s="330">
        <f>'RAW DATA-New Workforce'!D26</f>
        <v>0</v>
      </c>
      <c r="E69" s="12">
        <f>'RAW DATA-New Workforce'!E26</f>
        <v>0</v>
      </c>
      <c r="F69" s="12">
        <f>'RAW DATA-New Workforce'!F26</f>
        <v>0</v>
      </c>
      <c r="G69" s="12">
        <f>'RAW DATA-New Workforce'!G26</f>
        <v>0</v>
      </c>
      <c r="H69" s="12">
        <f>'RAW DATA-New Workforce'!H26</f>
        <v>0</v>
      </c>
      <c r="I69" s="12">
        <f>'RAW DATA-New Workforce'!I26</f>
        <v>0</v>
      </c>
      <c r="J69" s="12">
        <f>'RAW DATA-New Workforce'!J26</f>
        <v>0</v>
      </c>
      <c r="K69" s="12">
        <f>'RAW DATA-New Workforce'!K26</f>
        <v>0</v>
      </c>
      <c r="L69" s="12">
        <f>'RAW DATA-New Workforce'!L26</f>
        <v>0</v>
      </c>
      <c r="M69" s="331">
        <f>'RAW DATA-New Workforce'!M26</f>
        <v>0</v>
      </c>
      <c r="N69" s="12"/>
      <c r="O69" s="12"/>
      <c r="P69" s="330">
        <f>'RAW DATA-New Workforce'!N26</f>
        <v>0</v>
      </c>
      <c r="Q69" s="12">
        <f>'RAW DATA-New Workforce'!O26</f>
        <v>0</v>
      </c>
      <c r="R69" s="12">
        <f>'RAW DATA-New Workforce'!P26</f>
        <v>0</v>
      </c>
      <c r="S69" s="12">
        <f>'RAW DATA-New Workforce'!Q26</f>
        <v>0</v>
      </c>
      <c r="T69" s="12">
        <f>'RAW DATA-New Workforce'!R26</f>
        <v>0</v>
      </c>
      <c r="U69" s="12">
        <f>'RAW DATA-New Workforce'!S26</f>
        <v>0</v>
      </c>
      <c r="V69" s="12">
        <f>'RAW DATA-New Workforce'!T26</f>
        <v>0</v>
      </c>
      <c r="W69" s="12">
        <f>'RAW DATA-New Workforce'!U26</f>
        <v>0</v>
      </c>
      <c r="X69" s="12">
        <f>'RAW DATA-New Workforce'!V26</f>
        <v>0</v>
      </c>
      <c r="Y69" s="331">
        <f>'RAW DATA-New Workforce'!W26</f>
        <v>0</v>
      </c>
      <c r="Z69" s="12"/>
      <c r="AA69" s="12"/>
      <c r="AB69" s="330">
        <f>'RAW DATA-New Workforce'!X26</f>
        <v>9</v>
      </c>
      <c r="AC69" s="12">
        <f>'RAW DATA-New Workforce'!Y26</f>
        <v>8</v>
      </c>
      <c r="AD69" s="12">
        <f>'RAW DATA-New Workforce'!Z26</f>
        <v>0</v>
      </c>
      <c r="AE69" s="12">
        <f>'RAW DATA-New Workforce'!AA26</f>
        <v>13</v>
      </c>
      <c r="AF69" s="12">
        <f>'RAW DATA-New Workforce'!AB26</f>
        <v>0</v>
      </c>
      <c r="AG69" s="12">
        <f>'RAW DATA-New Workforce'!AC26</f>
        <v>0</v>
      </c>
      <c r="AH69" s="12">
        <f>'RAW DATA-New Workforce'!AD26</f>
        <v>0</v>
      </c>
      <c r="AI69" s="12">
        <f>'RAW DATA-New Workforce'!AE26</f>
        <v>0</v>
      </c>
      <c r="AJ69" s="12">
        <f>'RAW DATA-New Workforce'!AF26</f>
        <v>0</v>
      </c>
      <c r="AK69" s="331">
        <f>'RAW DATA-New Workforce'!AG26</f>
        <v>0</v>
      </c>
      <c r="AL69" s="12"/>
      <c r="AM69" s="938"/>
      <c r="AN69" s="937">
        <f>'RAW DATA-New Workforce'!AH26</f>
        <v>26</v>
      </c>
      <c r="AO69" s="938">
        <f>'RAW DATA-New Workforce'!AI26</f>
        <v>5</v>
      </c>
      <c r="AP69" s="938">
        <f>'RAW DATA-New Workforce'!AJ26</f>
        <v>0</v>
      </c>
      <c r="AQ69" s="938">
        <f>'RAW DATA-New Workforce'!AK26</f>
        <v>10</v>
      </c>
      <c r="AR69" s="938">
        <f>'RAW DATA-New Workforce'!AL26</f>
        <v>0</v>
      </c>
      <c r="AS69" s="938">
        <f>'RAW DATA-New Workforce'!AM26</f>
        <v>0</v>
      </c>
      <c r="AT69" s="938">
        <f>'RAW DATA-New Workforce'!AN26</f>
        <v>0</v>
      </c>
      <c r="AU69" s="938">
        <f>'RAW DATA-New Workforce'!AO26</f>
        <v>0</v>
      </c>
      <c r="AV69" s="938">
        <f>'RAW DATA-New Workforce'!AP26</f>
        <v>0</v>
      </c>
      <c r="AW69" s="939">
        <f>'RAW DATA-New Workforce'!AQ26</f>
        <v>0</v>
      </c>
      <c r="AX69" s="1062"/>
      <c r="AZ69" s="943">
        <f>'RAW DATA-New Workforce'!AR26</f>
        <v>8</v>
      </c>
      <c r="BA69" s="943">
        <f>'RAW DATA-New Workforce'!AS26</f>
        <v>9</v>
      </c>
      <c r="BB69" s="943">
        <f>'RAW DATA-New Workforce'!AT26</f>
        <v>0</v>
      </c>
      <c r="BC69" s="943">
        <f>'RAW DATA-New Workforce'!AU26</f>
        <v>6</v>
      </c>
      <c r="BD69" s="943">
        <f>'RAW DATA-New Workforce'!AV26</f>
        <v>0</v>
      </c>
      <c r="BE69" s="943">
        <f>'RAW DATA-New Workforce'!AW26</f>
        <v>0</v>
      </c>
      <c r="BF69" s="943">
        <f>'RAW DATA-New Workforce'!AX26</f>
        <v>0</v>
      </c>
      <c r="BG69" s="943">
        <f>'RAW DATA-New Workforce'!AY26</f>
        <v>0</v>
      </c>
      <c r="BH69" s="943">
        <f>'RAW DATA-New Workforce'!AZ26</f>
        <v>0</v>
      </c>
      <c r="BI69" s="943">
        <f>'RAW DATA-New Workforce'!BA26</f>
        <v>0</v>
      </c>
      <c r="BJ69" s="1057"/>
      <c r="BL69" s="1250"/>
      <c r="BM69" s="1250"/>
      <c r="BN69" s="1250"/>
    </row>
    <row r="70" spans="1:66" ht="16" thickBot="1">
      <c r="A70" s="1488"/>
      <c r="B70" s="410" t="str">
        <f>'RAW DATA-Awards'!B27</f>
        <v>WNMU</v>
      </c>
      <c r="C70" s="411" t="str">
        <f>'RAW DATA-Awards'!C27</f>
        <v>3</v>
      </c>
      <c r="D70" s="330">
        <f>'RAW DATA-New Workforce'!D27</f>
        <v>0</v>
      </c>
      <c r="E70" s="12">
        <f>'RAW DATA-New Workforce'!E27</f>
        <v>0</v>
      </c>
      <c r="F70" s="12">
        <f>'RAW DATA-New Workforce'!F27</f>
        <v>0</v>
      </c>
      <c r="G70" s="12">
        <f>'RAW DATA-New Workforce'!G27</f>
        <v>0</v>
      </c>
      <c r="H70" s="12">
        <f>'RAW DATA-New Workforce'!H27</f>
        <v>0</v>
      </c>
      <c r="I70" s="12">
        <f>'RAW DATA-New Workforce'!I27</f>
        <v>0</v>
      </c>
      <c r="J70" s="12">
        <f>'RAW DATA-New Workforce'!J27</f>
        <v>0</v>
      </c>
      <c r="K70" s="12">
        <f>'RAW DATA-New Workforce'!K27</f>
        <v>0</v>
      </c>
      <c r="L70" s="12">
        <f>'RAW DATA-New Workforce'!L27</f>
        <v>0</v>
      </c>
      <c r="M70" s="331">
        <f>'RAW DATA-New Workforce'!M27</f>
        <v>0</v>
      </c>
      <c r="N70" s="12"/>
      <c r="O70" s="12"/>
      <c r="P70" s="330">
        <f>'RAW DATA-New Workforce'!N27</f>
        <v>0</v>
      </c>
      <c r="Q70" s="12">
        <f>'RAW DATA-New Workforce'!O27</f>
        <v>0</v>
      </c>
      <c r="R70" s="12">
        <f>'RAW DATA-New Workforce'!P27</f>
        <v>0</v>
      </c>
      <c r="S70" s="12">
        <f>'RAW DATA-New Workforce'!Q27</f>
        <v>0</v>
      </c>
      <c r="T70" s="12">
        <f>'RAW DATA-New Workforce'!R27</f>
        <v>0</v>
      </c>
      <c r="U70" s="12">
        <f>'RAW DATA-New Workforce'!S27</f>
        <v>0</v>
      </c>
      <c r="V70" s="12">
        <f>'RAW DATA-New Workforce'!T27</f>
        <v>0</v>
      </c>
      <c r="W70" s="12">
        <f>'RAW DATA-New Workforce'!U27</f>
        <v>0</v>
      </c>
      <c r="X70" s="12">
        <f>'RAW DATA-New Workforce'!V27</f>
        <v>0</v>
      </c>
      <c r="Y70" s="331">
        <f>'RAW DATA-New Workforce'!W27</f>
        <v>0</v>
      </c>
      <c r="Z70" s="12"/>
      <c r="AA70" s="12"/>
      <c r="AB70" s="330">
        <f>'RAW DATA-New Workforce'!X27</f>
        <v>0</v>
      </c>
      <c r="AC70" s="12">
        <f>'RAW DATA-New Workforce'!Y27</f>
        <v>0</v>
      </c>
      <c r="AD70" s="12">
        <f>'RAW DATA-New Workforce'!Z27</f>
        <v>0</v>
      </c>
      <c r="AE70" s="12">
        <f>'RAW DATA-New Workforce'!AA27</f>
        <v>0</v>
      </c>
      <c r="AF70" s="12">
        <f>'RAW DATA-New Workforce'!AB27</f>
        <v>0</v>
      </c>
      <c r="AG70" s="12">
        <f>'RAW DATA-New Workforce'!AC27</f>
        <v>0</v>
      </c>
      <c r="AH70" s="12">
        <f>'RAW DATA-New Workforce'!AD27</f>
        <v>0</v>
      </c>
      <c r="AI70" s="12">
        <f>'RAW DATA-New Workforce'!AE27</f>
        <v>0</v>
      </c>
      <c r="AJ70" s="12">
        <f>'RAW DATA-New Workforce'!AF27</f>
        <v>0</v>
      </c>
      <c r="AK70" s="331">
        <f>'RAW DATA-New Workforce'!AG27</f>
        <v>0</v>
      </c>
      <c r="AL70" s="12"/>
      <c r="AM70" s="938"/>
      <c r="AN70" s="937">
        <f>'RAW DATA-New Workforce'!AH27</f>
        <v>0</v>
      </c>
      <c r="AO70" s="938">
        <f>'RAW DATA-New Workforce'!AI27</f>
        <v>0</v>
      </c>
      <c r="AP70" s="938">
        <f>'RAW DATA-New Workforce'!AJ27</f>
        <v>0</v>
      </c>
      <c r="AQ70" s="938">
        <f>'RAW DATA-New Workforce'!AK27</f>
        <v>0</v>
      </c>
      <c r="AR70" s="938">
        <f>'RAW DATA-New Workforce'!AL27</f>
        <v>0</v>
      </c>
      <c r="AS70" s="938">
        <f>'RAW DATA-New Workforce'!AM27</f>
        <v>0</v>
      </c>
      <c r="AT70" s="938">
        <f>'RAW DATA-New Workforce'!AN27</f>
        <v>0</v>
      </c>
      <c r="AU70" s="938">
        <f>'RAW DATA-New Workforce'!AO27</f>
        <v>0</v>
      </c>
      <c r="AV70" s="938">
        <f>'RAW DATA-New Workforce'!AP27</f>
        <v>0</v>
      </c>
      <c r="AW70" s="939">
        <f>'RAW DATA-New Workforce'!AQ27</f>
        <v>0</v>
      </c>
      <c r="AX70" s="1062"/>
      <c r="AZ70" s="943">
        <f>'RAW DATA-New Workforce'!AR27</f>
        <v>0</v>
      </c>
      <c r="BA70" s="943">
        <f>'RAW DATA-New Workforce'!AS27</f>
        <v>0</v>
      </c>
      <c r="BB70" s="943">
        <f>'RAW DATA-New Workforce'!AT27</f>
        <v>0</v>
      </c>
      <c r="BC70" s="943">
        <f>'RAW DATA-New Workforce'!AU27</f>
        <v>0</v>
      </c>
      <c r="BD70" s="943">
        <f>'RAW DATA-New Workforce'!AV27</f>
        <v>0</v>
      </c>
      <c r="BE70" s="943">
        <f>'RAW DATA-New Workforce'!AW27</f>
        <v>0</v>
      </c>
      <c r="BF70" s="943">
        <f>'RAW DATA-New Workforce'!AX27</f>
        <v>0</v>
      </c>
      <c r="BG70" s="943">
        <f>'RAW DATA-New Workforce'!AY27</f>
        <v>0</v>
      </c>
      <c r="BH70" s="943">
        <f>'RAW DATA-New Workforce'!AZ27</f>
        <v>0</v>
      </c>
      <c r="BI70" s="943">
        <f>'RAW DATA-New Workforce'!BA27</f>
        <v>0</v>
      </c>
      <c r="BJ70" s="1057"/>
      <c r="BL70" s="1250"/>
      <c r="BM70" s="1250"/>
      <c r="BN70" s="1250"/>
    </row>
    <row r="71" spans="1:66">
      <c r="A71" s="456"/>
      <c r="B71" s="274"/>
      <c r="C71" s="424"/>
      <c r="D71" s="11">
        <f t="shared" ref="D71:M71" si="60">SUM(D68:D70)</f>
        <v>0</v>
      </c>
      <c r="E71" s="11">
        <f t="shared" si="60"/>
        <v>0</v>
      </c>
      <c r="F71" s="11">
        <f t="shared" si="60"/>
        <v>0</v>
      </c>
      <c r="G71" s="11">
        <f t="shared" si="60"/>
        <v>0</v>
      </c>
      <c r="H71" s="11">
        <f t="shared" si="60"/>
        <v>0</v>
      </c>
      <c r="I71" s="11">
        <f t="shared" si="60"/>
        <v>0</v>
      </c>
      <c r="J71" s="11">
        <f t="shared" si="60"/>
        <v>0</v>
      </c>
      <c r="K71" s="11">
        <f t="shared" si="60"/>
        <v>0</v>
      </c>
      <c r="L71" s="11">
        <f t="shared" si="60"/>
        <v>0</v>
      </c>
      <c r="M71" s="333">
        <f t="shared" si="60"/>
        <v>0</v>
      </c>
      <c r="N71" s="12"/>
      <c r="O71" s="12"/>
      <c r="P71" s="332">
        <f t="shared" ref="P71:Y71" si="61">SUM(P68:P70)</f>
        <v>0</v>
      </c>
      <c r="Q71" s="11">
        <f t="shared" si="61"/>
        <v>0</v>
      </c>
      <c r="R71" s="11">
        <f t="shared" si="61"/>
        <v>0</v>
      </c>
      <c r="S71" s="11">
        <f t="shared" si="61"/>
        <v>0</v>
      </c>
      <c r="T71" s="11">
        <f t="shared" si="61"/>
        <v>0</v>
      </c>
      <c r="U71" s="11">
        <f t="shared" si="61"/>
        <v>0</v>
      </c>
      <c r="V71" s="11">
        <f t="shared" si="61"/>
        <v>0</v>
      </c>
      <c r="W71" s="11">
        <f t="shared" si="61"/>
        <v>0</v>
      </c>
      <c r="X71" s="11">
        <f t="shared" si="61"/>
        <v>0</v>
      </c>
      <c r="Y71" s="333">
        <f t="shared" si="61"/>
        <v>0</v>
      </c>
      <c r="Z71" s="12"/>
      <c r="AA71" s="12"/>
      <c r="AB71" s="332">
        <f t="shared" ref="AB71:AK71" si="62">SUM(AB68:AB70)</f>
        <v>9</v>
      </c>
      <c r="AC71" s="11">
        <f t="shared" si="62"/>
        <v>8</v>
      </c>
      <c r="AD71" s="11">
        <f t="shared" si="62"/>
        <v>0</v>
      </c>
      <c r="AE71" s="11">
        <f t="shared" si="62"/>
        <v>31</v>
      </c>
      <c r="AF71" s="11">
        <f t="shared" si="62"/>
        <v>51</v>
      </c>
      <c r="AG71" s="11">
        <f t="shared" si="62"/>
        <v>169</v>
      </c>
      <c r="AH71" s="11">
        <f t="shared" si="62"/>
        <v>0</v>
      </c>
      <c r="AI71" s="11">
        <f t="shared" si="62"/>
        <v>0</v>
      </c>
      <c r="AJ71" s="11">
        <f t="shared" si="62"/>
        <v>15</v>
      </c>
      <c r="AK71" s="333">
        <f t="shared" si="62"/>
        <v>0</v>
      </c>
      <c r="AL71" s="12"/>
      <c r="AM71" s="938"/>
      <c r="AN71" s="1017">
        <f t="shared" ref="AN71:AW71" si="63">SUM(AN68:AN70)</f>
        <v>26</v>
      </c>
      <c r="AO71" s="1018">
        <f t="shared" si="63"/>
        <v>6</v>
      </c>
      <c r="AP71" s="1018">
        <f t="shared" si="63"/>
        <v>0</v>
      </c>
      <c r="AQ71" s="1018">
        <f t="shared" si="63"/>
        <v>26</v>
      </c>
      <c r="AR71" s="1018">
        <f t="shared" si="63"/>
        <v>44</v>
      </c>
      <c r="AS71" s="1018">
        <f t="shared" si="63"/>
        <v>197</v>
      </c>
      <c r="AT71" s="1018">
        <f t="shared" si="63"/>
        <v>0</v>
      </c>
      <c r="AU71" s="1018">
        <f>SUM(AU68:AU70)</f>
        <v>0</v>
      </c>
      <c r="AV71" s="1018">
        <f t="shared" si="63"/>
        <v>19</v>
      </c>
      <c r="AW71" s="1019">
        <f t="shared" si="63"/>
        <v>0</v>
      </c>
      <c r="AX71" s="1062"/>
      <c r="AZ71" s="1017">
        <f t="shared" ref="AZ71:BI71" si="64">SUM(AZ68:AZ70)</f>
        <v>8</v>
      </c>
      <c r="BA71" s="1018">
        <f t="shared" si="64"/>
        <v>9</v>
      </c>
      <c r="BB71" s="1018">
        <f t="shared" si="64"/>
        <v>0</v>
      </c>
      <c r="BC71" s="1018">
        <f t="shared" si="64"/>
        <v>28</v>
      </c>
      <c r="BD71" s="1018">
        <f t="shared" si="64"/>
        <v>51</v>
      </c>
      <c r="BE71" s="1018">
        <f t="shared" si="64"/>
        <v>193</v>
      </c>
      <c r="BF71" s="1018">
        <f t="shared" si="64"/>
        <v>0</v>
      </c>
      <c r="BG71" s="1018">
        <f t="shared" si="64"/>
        <v>0</v>
      </c>
      <c r="BH71" s="1018">
        <f t="shared" si="64"/>
        <v>37</v>
      </c>
      <c r="BI71" s="1019">
        <f t="shared" si="64"/>
        <v>0</v>
      </c>
      <c r="BJ71" s="1057"/>
      <c r="BL71" s="1250"/>
      <c r="BM71" s="1250"/>
      <c r="BN71" s="1250"/>
    </row>
    <row r="72" spans="1:66" ht="16" thickBot="1">
      <c r="A72" s="457"/>
      <c r="B72" s="413"/>
      <c r="C72" s="426"/>
      <c r="D72" s="12"/>
      <c r="E72" s="12"/>
      <c r="F72" s="12"/>
      <c r="G72" s="12"/>
      <c r="H72" s="12"/>
      <c r="I72" s="12"/>
      <c r="J72" s="12"/>
      <c r="K72" s="12"/>
      <c r="L72" s="12"/>
      <c r="M72" s="331"/>
      <c r="N72" s="12"/>
      <c r="O72" s="12"/>
      <c r="P72" s="330"/>
      <c r="Q72" s="12"/>
      <c r="R72" s="12"/>
      <c r="S72" s="12"/>
      <c r="T72" s="12"/>
      <c r="U72" s="12"/>
      <c r="V72" s="12"/>
      <c r="W72" s="12"/>
      <c r="X72" s="12"/>
      <c r="Y72" s="331"/>
      <c r="Z72" s="12"/>
      <c r="AA72" s="12"/>
      <c r="AB72" s="330"/>
      <c r="AC72" s="12"/>
      <c r="AD72" s="12"/>
      <c r="AE72" s="12"/>
      <c r="AF72" s="12"/>
      <c r="AG72" s="12"/>
      <c r="AH72" s="12"/>
      <c r="AI72" s="12"/>
      <c r="AJ72" s="12"/>
      <c r="AK72" s="331"/>
      <c r="AL72" s="12"/>
      <c r="AM72" s="938"/>
      <c r="AN72" s="937"/>
      <c r="AO72" s="938"/>
      <c r="AP72" s="938"/>
      <c r="AQ72" s="938"/>
      <c r="AR72" s="938"/>
      <c r="AS72" s="938"/>
      <c r="AT72" s="938"/>
      <c r="AU72" s="938"/>
      <c r="AV72" s="938"/>
      <c r="AW72" s="939"/>
      <c r="AX72" s="1062"/>
      <c r="AZ72" s="937"/>
      <c r="BA72" s="938"/>
      <c r="BB72" s="938"/>
      <c r="BC72" s="938"/>
      <c r="BD72" s="938"/>
      <c r="BE72" s="938"/>
      <c r="BF72" s="938"/>
      <c r="BG72" s="938"/>
      <c r="BH72" s="938"/>
      <c r="BI72" s="939"/>
      <c r="BJ72" s="1057"/>
      <c r="BL72" s="1250"/>
      <c r="BM72" s="1250"/>
      <c r="BN72" s="1250"/>
    </row>
    <row r="73" spans="1:66" ht="15" customHeight="1">
      <c r="A73" s="1488" t="s">
        <v>271</v>
      </c>
      <c r="B73" s="438" t="s">
        <v>47</v>
      </c>
      <c r="C73" s="424" t="s">
        <v>92</v>
      </c>
      <c r="D73" s="330">
        <f>D68*'DATA - Awards Matrices'!$B$29</f>
        <v>0</v>
      </c>
      <c r="E73" s="12">
        <f>E68*'DATA - Awards Matrices'!$C$29</f>
        <v>0</v>
      </c>
      <c r="F73" s="12">
        <f>F68*'DATA - Awards Matrices'!$D$29</f>
        <v>0</v>
      </c>
      <c r="G73" s="12">
        <f>G68*'DATA - Awards Matrices'!$E$29</f>
        <v>0</v>
      </c>
      <c r="H73" s="12">
        <f>H68*'DATA - Awards Matrices'!$F$29</f>
        <v>0</v>
      </c>
      <c r="I73" s="12">
        <f>I68*'DATA - Awards Matrices'!$G$29</f>
        <v>0</v>
      </c>
      <c r="J73" s="12">
        <f>J68*'DATA - Awards Matrices'!$H$29</f>
        <v>0</v>
      </c>
      <c r="K73" s="12">
        <f>K68*'DATA - Awards Matrices'!$I$29</f>
        <v>0</v>
      </c>
      <c r="L73" s="12">
        <f>L68*'DATA - Awards Matrices'!$J$29</f>
        <v>0</v>
      </c>
      <c r="M73" s="331">
        <f>M68*'DATA - Awards Matrices'!$K$29</f>
        <v>0</v>
      </c>
      <c r="N73" s="12"/>
      <c r="O73" s="12"/>
      <c r="P73" s="330">
        <f>P68*'DATA - Awards Matrices'!$B$29</f>
        <v>0</v>
      </c>
      <c r="Q73" s="12">
        <f>Q68*'DATA - Awards Matrices'!$C$29</f>
        <v>0</v>
      </c>
      <c r="R73" s="12">
        <f>R68*'DATA - Awards Matrices'!$D$29</f>
        <v>0</v>
      </c>
      <c r="S73" s="12">
        <f>S68*'DATA - Awards Matrices'!$E$29</f>
        <v>0</v>
      </c>
      <c r="T73" s="12">
        <f>T68*'DATA - Awards Matrices'!$F$29</f>
        <v>0</v>
      </c>
      <c r="U73" s="12">
        <f>U68*'DATA - Awards Matrices'!$G$29</f>
        <v>0</v>
      </c>
      <c r="V73" s="12">
        <f>V68*'DATA - Awards Matrices'!$H$29</f>
        <v>0</v>
      </c>
      <c r="W73" s="12">
        <f>W68*'DATA - Awards Matrices'!$I$29</f>
        <v>0</v>
      </c>
      <c r="X73" s="12">
        <f>X68*'DATA - Awards Matrices'!$J$29</f>
        <v>0</v>
      </c>
      <c r="Y73" s="331">
        <f>Y68*'DATA - Awards Matrices'!$K$29</f>
        <v>0</v>
      </c>
      <c r="Z73" s="12"/>
      <c r="AA73" s="12"/>
      <c r="AB73" s="330">
        <f>AB68*'DATA - Awards Matrices'!$B$29</f>
        <v>0</v>
      </c>
      <c r="AC73" s="12">
        <f>AC68*'DATA - Awards Matrices'!$C$29</f>
        <v>0</v>
      </c>
      <c r="AD73" s="12">
        <f>AD68*'DATA - Awards Matrices'!$D$29</f>
        <v>0</v>
      </c>
      <c r="AE73" s="12">
        <f>AE68*'DATA - Awards Matrices'!$E$29</f>
        <v>18000</v>
      </c>
      <c r="AF73" s="12">
        <f>AF68*'DATA - Awards Matrices'!$F$29</f>
        <v>51000</v>
      </c>
      <c r="AG73" s="12">
        <f>AG68*'DATA - Awards Matrices'!$G$29</f>
        <v>169000</v>
      </c>
      <c r="AH73" s="12">
        <f>AH68*'DATA - Awards Matrices'!$H$29</f>
        <v>0</v>
      </c>
      <c r="AI73" s="12">
        <f>AI68*'DATA - Awards Matrices'!$I$29</f>
        <v>0</v>
      </c>
      <c r="AJ73" s="12">
        <f>AJ68*'DATA - Awards Matrices'!$J$29</f>
        <v>15000</v>
      </c>
      <c r="AK73" s="331">
        <f>AK68*'DATA - Awards Matrices'!$K$29</f>
        <v>0</v>
      </c>
      <c r="AL73" s="12"/>
      <c r="AM73" s="938"/>
      <c r="AN73" s="937">
        <f>AN68*'DATA - Awards Matrices'!$B$29</f>
        <v>0</v>
      </c>
      <c r="AO73" s="938">
        <f>AO68*'DATA - Awards Matrices'!$C$29</f>
        <v>1000</v>
      </c>
      <c r="AP73" s="938">
        <f>AP68*'DATA - Awards Matrices'!$D$29</f>
        <v>0</v>
      </c>
      <c r="AQ73" s="938">
        <f>AQ68*'DATA - Awards Matrices'!$E$29</f>
        <v>16000</v>
      </c>
      <c r="AR73" s="938">
        <f>AR68*'DATA - Awards Matrices'!$F$29</f>
        <v>44000</v>
      </c>
      <c r="AS73" s="938">
        <f>AS68*'DATA - Awards Matrices'!$G$29</f>
        <v>197000</v>
      </c>
      <c r="AT73" s="938">
        <f>AT68*'DATA - Awards Matrices'!$H$29</f>
        <v>0</v>
      </c>
      <c r="AU73" s="938">
        <f>AU68*'DATA - Awards Matrices'!$I$29</f>
        <v>0</v>
      </c>
      <c r="AV73" s="938">
        <f>AV68*'DATA - Awards Matrices'!$J$29</f>
        <v>19000</v>
      </c>
      <c r="AW73" s="939">
        <f>AW68*'DATA - Awards Matrices'!$K$29</f>
        <v>0</v>
      </c>
      <c r="AX73" s="1062"/>
      <c r="AZ73" s="937">
        <f>AZ68*'DATA - Awards Matrices'!$B$29</f>
        <v>0</v>
      </c>
      <c r="BA73" s="938">
        <f>BA68*'DATA - Awards Matrices'!$C$29</f>
        <v>0</v>
      </c>
      <c r="BB73" s="938">
        <f>BB68*'DATA - Awards Matrices'!$D$29</f>
        <v>0</v>
      </c>
      <c r="BC73" s="938">
        <f>BC68*'DATA - Awards Matrices'!$E$29</f>
        <v>22000</v>
      </c>
      <c r="BD73" s="938">
        <f>BD68*'DATA - Awards Matrices'!$F$29</f>
        <v>51000</v>
      </c>
      <c r="BE73" s="938">
        <f>BE68*'DATA - Awards Matrices'!$G$29</f>
        <v>193000</v>
      </c>
      <c r="BF73" s="938">
        <f>BF68*'DATA - Awards Matrices'!$H$29</f>
        <v>0</v>
      </c>
      <c r="BG73" s="938">
        <f>BG68*'DATA - Awards Matrices'!$I$29</f>
        <v>0</v>
      </c>
      <c r="BH73" s="938">
        <f>BH68*'DATA - Awards Matrices'!$J$29</f>
        <v>37000</v>
      </c>
      <c r="BI73" s="939">
        <f>BI68*'DATA - Awards Matrices'!$K$29</f>
        <v>0</v>
      </c>
      <c r="BJ73" s="1057"/>
      <c r="BL73" s="1250"/>
      <c r="BM73" s="1250"/>
      <c r="BN73" s="1250"/>
    </row>
    <row r="74" spans="1:66">
      <c r="A74" s="1488"/>
      <c r="B74" s="439" t="s">
        <v>47</v>
      </c>
      <c r="C74" s="425" t="s">
        <v>91</v>
      </c>
      <c r="D74" s="330">
        <f>D69*'DATA - Awards Matrices'!$B$30</f>
        <v>0</v>
      </c>
      <c r="E74" s="12">
        <f>E69*'DATA - Awards Matrices'!$C$30</f>
        <v>0</v>
      </c>
      <c r="F74" s="12">
        <f>F69*'DATA - Awards Matrices'!$D$30</f>
        <v>0</v>
      </c>
      <c r="G74" s="12">
        <f>G69*'DATA - Awards Matrices'!$E$30</f>
        <v>0</v>
      </c>
      <c r="H74" s="12">
        <f>H69*'DATA - Awards Matrices'!$F$30</f>
        <v>0</v>
      </c>
      <c r="I74" s="12">
        <f>I69*'DATA - Awards Matrices'!$G$30</f>
        <v>0</v>
      </c>
      <c r="J74" s="12">
        <f>J69*'DATA - Awards Matrices'!$H$30</f>
        <v>0</v>
      </c>
      <c r="K74" s="12">
        <f>K69*'DATA - Awards Matrices'!$I$30</f>
        <v>0</v>
      </c>
      <c r="L74" s="12">
        <f>L69*'DATA - Awards Matrices'!$J$30</f>
        <v>0</v>
      </c>
      <c r="M74" s="331">
        <f>M69*'DATA - Awards Matrices'!$K$30</f>
        <v>0</v>
      </c>
      <c r="N74" s="12"/>
      <c r="O74" s="12"/>
      <c r="P74" s="330">
        <f>P69*'DATA - Awards Matrices'!$B$30</f>
        <v>0</v>
      </c>
      <c r="Q74" s="12">
        <f>Q69*'DATA - Awards Matrices'!$C$30</f>
        <v>0</v>
      </c>
      <c r="R74" s="12">
        <f>R69*'DATA - Awards Matrices'!$D$30</f>
        <v>0</v>
      </c>
      <c r="S74" s="12">
        <f>S69*'DATA - Awards Matrices'!$E$30</f>
        <v>0</v>
      </c>
      <c r="T74" s="12">
        <f>T69*'DATA - Awards Matrices'!$F$30</f>
        <v>0</v>
      </c>
      <c r="U74" s="12">
        <f>U69*'DATA - Awards Matrices'!$G$30</f>
        <v>0</v>
      </c>
      <c r="V74" s="12">
        <f>V69*'DATA - Awards Matrices'!$H$30</f>
        <v>0</v>
      </c>
      <c r="W74" s="12">
        <f>W69*'DATA - Awards Matrices'!$I$30</f>
        <v>0</v>
      </c>
      <c r="X74" s="12">
        <f>X69*'DATA - Awards Matrices'!$J$30</f>
        <v>0</v>
      </c>
      <c r="Y74" s="331">
        <f>Y69*'DATA - Awards Matrices'!$K$30</f>
        <v>0</v>
      </c>
      <c r="Z74" s="12"/>
      <c r="AA74" s="12"/>
      <c r="AB74" s="330">
        <f>AB69*'DATA - Awards Matrices'!$B$30</f>
        <v>9000</v>
      </c>
      <c r="AC74" s="12">
        <f>AC69*'DATA - Awards Matrices'!$C$30</f>
        <v>8000</v>
      </c>
      <c r="AD74" s="12">
        <f>AD69*'DATA - Awards Matrices'!$D$30</f>
        <v>0</v>
      </c>
      <c r="AE74" s="12">
        <f>AE69*'DATA - Awards Matrices'!$E$30</f>
        <v>13000</v>
      </c>
      <c r="AF74" s="12">
        <f>AF69*'DATA - Awards Matrices'!$F$30</f>
        <v>0</v>
      </c>
      <c r="AG74" s="12">
        <f>AG69*'DATA - Awards Matrices'!$G$30</f>
        <v>0</v>
      </c>
      <c r="AH74" s="12">
        <f>AH69*'DATA - Awards Matrices'!$H$30</f>
        <v>0</v>
      </c>
      <c r="AI74" s="12">
        <f>AI69*'DATA - Awards Matrices'!$I$30</f>
        <v>0</v>
      </c>
      <c r="AJ74" s="12">
        <f>AJ69*'DATA - Awards Matrices'!$J$30</f>
        <v>0</v>
      </c>
      <c r="AK74" s="331">
        <f>AK69*'DATA - Awards Matrices'!$K$30</f>
        <v>0</v>
      </c>
      <c r="AL74" s="12"/>
      <c r="AM74" s="938"/>
      <c r="AN74" s="937">
        <f>AN69*'DATA - Awards Matrices'!$B$30</f>
        <v>26000</v>
      </c>
      <c r="AO74" s="938">
        <f>AO69*'DATA - Awards Matrices'!$C$30</f>
        <v>5000</v>
      </c>
      <c r="AP74" s="938">
        <f>AP69*'DATA - Awards Matrices'!$D$30</f>
        <v>0</v>
      </c>
      <c r="AQ74" s="938">
        <f>AQ69*'DATA - Awards Matrices'!$E$30</f>
        <v>10000</v>
      </c>
      <c r="AR74" s="938">
        <f>AR69*'DATA - Awards Matrices'!$F$30</f>
        <v>0</v>
      </c>
      <c r="AS74" s="938">
        <f>AS69*'DATA - Awards Matrices'!$G$30</f>
        <v>0</v>
      </c>
      <c r="AT74" s="938">
        <f>AT69*'DATA - Awards Matrices'!$H$30</f>
        <v>0</v>
      </c>
      <c r="AU74" s="938">
        <f>AU69*'DATA - Awards Matrices'!$I$30</f>
        <v>0</v>
      </c>
      <c r="AV74" s="938">
        <f>AV69*'DATA - Awards Matrices'!$J$30</f>
        <v>0</v>
      </c>
      <c r="AW74" s="939">
        <f>AW69*'DATA - Awards Matrices'!$K$30</f>
        <v>0</v>
      </c>
      <c r="AX74" s="1062"/>
      <c r="AZ74" s="937">
        <f>AZ69*'DATA - Awards Matrices'!$B$30</f>
        <v>8000</v>
      </c>
      <c r="BA74" s="938">
        <f>BA69*'DATA - Awards Matrices'!$C$30</f>
        <v>9000</v>
      </c>
      <c r="BB74" s="938">
        <f>BB69*'DATA - Awards Matrices'!$D$30</f>
        <v>0</v>
      </c>
      <c r="BC74" s="938">
        <f>BC69*'DATA - Awards Matrices'!$E$30</f>
        <v>6000</v>
      </c>
      <c r="BD74" s="938">
        <f>BD69*'DATA - Awards Matrices'!$F$30</f>
        <v>0</v>
      </c>
      <c r="BE74" s="938">
        <f>BE69*'DATA - Awards Matrices'!$G$30</f>
        <v>0</v>
      </c>
      <c r="BF74" s="938">
        <f>BF69*'DATA - Awards Matrices'!$H$30</f>
        <v>0</v>
      </c>
      <c r="BG74" s="938">
        <f>BG69*'DATA - Awards Matrices'!$I$30</f>
        <v>0</v>
      </c>
      <c r="BH74" s="938">
        <f>BH69*'DATA - Awards Matrices'!$J$30</f>
        <v>0</v>
      </c>
      <c r="BI74" s="939">
        <f>BI69*'DATA - Awards Matrices'!$K$30</f>
        <v>0</v>
      </c>
      <c r="BJ74" s="1057"/>
      <c r="BL74" s="1250"/>
      <c r="BM74" s="1250"/>
      <c r="BN74" s="1250"/>
    </row>
    <row r="75" spans="1:66" ht="16" thickBot="1">
      <c r="A75" s="1489"/>
      <c r="B75" s="440" t="s">
        <v>47</v>
      </c>
      <c r="C75" s="426" t="s">
        <v>90</v>
      </c>
      <c r="D75" s="330">
        <f>D70*'DATA - Awards Matrices'!$B$31</f>
        <v>0</v>
      </c>
      <c r="E75" s="12">
        <f>E70*'DATA - Awards Matrices'!$C$31</f>
        <v>0</v>
      </c>
      <c r="F75" s="12">
        <f>F70*'DATA - Awards Matrices'!$D$31</f>
        <v>0</v>
      </c>
      <c r="G75" s="12">
        <f>G70*'DATA - Awards Matrices'!$E$31</f>
        <v>0</v>
      </c>
      <c r="H75" s="12">
        <f>H70*'DATA - Awards Matrices'!$F$31</f>
        <v>0</v>
      </c>
      <c r="I75" s="12">
        <f>I70*'DATA - Awards Matrices'!$G$31</f>
        <v>0</v>
      </c>
      <c r="J75" s="12">
        <f>J70*'DATA - Awards Matrices'!$H$31</f>
        <v>0</v>
      </c>
      <c r="K75" s="12">
        <f>K70*'DATA - Awards Matrices'!$I$31</f>
        <v>0</v>
      </c>
      <c r="L75" s="12">
        <f>L70*'DATA - Awards Matrices'!$J$31</f>
        <v>0</v>
      </c>
      <c r="M75" s="331">
        <f>M70*'DATA - Awards Matrices'!$K$31</f>
        <v>0</v>
      </c>
      <c r="N75" s="12"/>
      <c r="O75" s="12"/>
      <c r="P75" s="330">
        <f>P70*'DATA - Awards Matrices'!$B$31</f>
        <v>0</v>
      </c>
      <c r="Q75" s="12">
        <f>Q70*'DATA - Awards Matrices'!$C$31</f>
        <v>0</v>
      </c>
      <c r="R75" s="12">
        <f>R70*'DATA - Awards Matrices'!$D$31</f>
        <v>0</v>
      </c>
      <c r="S75" s="12">
        <f>S70*'DATA - Awards Matrices'!$E$31</f>
        <v>0</v>
      </c>
      <c r="T75" s="12">
        <f>T70*'DATA - Awards Matrices'!$F$31</f>
        <v>0</v>
      </c>
      <c r="U75" s="12">
        <f>U70*'DATA - Awards Matrices'!$G$31</f>
        <v>0</v>
      </c>
      <c r="V75" s="12">
        <f>V70*'DATA - Awards Matrices'!$H$31</f>
        <v>0</v>
      </c>
      <c r="W75" s="12">
        <f>W70*'DATA - Awards Matrices'!$I$31</f>
        <v>0</v>
      </c>
      <c r="X75" s="12">
        <f>X70*'DATA - Awards Matrices'!$J$31</f>
        <v>0</v>
      </c>
      <c r="Y75" s="331">
        <f>Y70*'DATA - Awards Matrices'!$K$31</f>
        <v>0</v>
      </c>
      <c r="Z75" s="12"/>
      <c r="AA75" s="12"/>
      <c r="AB75" s="330">
        <f>AB70*'DATA - Awards Matrices'!$B$31</f>
        <v>0</v>
      </c>
      <c r="AC75" s="12">
        <f>AC70*'DATA - Awards Matrices'!$C$31</f>
        <v>0</v>
      </c>
      <c r="AD75" s="12">
        <f>AD70*'DATA - Awards Matrices'!$D$31</f>
        <v>0</v>
      </c>
      <c r="AE75" s="12">
        <f>AE70*'DATA - Awards Matrices'!$E$31</f>
        <v>0</v>
      </c>
      <c r="AF75" s="12">
        <f>AF70*'DATA - Awards Matrices'!$F$31</f>
        <v>0</v>
      </c>
      <c r="AG75" s="12">
        <f>AG70*'DATA - Awards Matrices'!$G$31</f>
        <v>0</v>
      </c>
      <c r="AH75" s="12">
        <f>AH70*'DATA - Awards Matrices'!$H$31</f>
        <v>0</v>
      </c>
      <c r="AI75" s="12">
        <f>AI70*'DATA - Awards Matrices'!$I$31</f>
        <v>0</v>
      </c>
      <c r="AJ75" s="12">
        <f>AJ70*'DATA - Awards Matrices'!$J$31</f>
        <v>0</v>
      </c>
      <c r="AK75" s="331">
        <f>AK70*'DATA - Awards Matrices'!$K$31</f>
        <v>0</v>
      </c>
      <c r="AL75" s="12"/>
      <c r="AM75" s="938"/>
      <c r="AN75" s="937">
        <f>AN70*'DATA - Awards Matrices'!$B$31</f>
        <v>0</v>
      </c>
      <c r="AO75" s="938">
        <f>AO70*'DATA - Awards Matrices'!$C$31</f>
        <v>0</v>
      </c>
      <c r="AP75" s="938">
        <f>AP70*'DATA - Awards Matrices'!$D$31</f>
        <v>0</v>
      </c>
      <c r="AQ75" s="938">
        <f>AQ70*'DATA - Awards Matrices'!$E$31</f>
        <v>0</v>
      </c>
      <c r="AR75" s="938">
        <f>AR70*'DATA - Awards Matrices'!$F$31</f>
        <v>0</v>
      </c>
      <c r="AS75" s="938">
        <f>AS70*'DATA - Awards Matrices'!$G$31</f>
        <v>0</v>
      </c>
      <c r="AT75" s="938">
        <f>AT70*'DATA - Awards Matrices'!$H$31</f>
        <v>0</v>
      </c>
      <c r="AU75" s="938">
        <f>AU70*'DATA - Awards Matrices'!$I$31</f>
        <v>0</v>
      </c>
      <c r="AV75" s="938">
        <f>AV70*'DATA - Awards Matrices'!$J$31</f>
        <v>0</v>
      </c>
      <c r="AW75" s="939">
        <f>AW70*'DATA - Awards Matrices'!$K$31</f>
        <v>0</v>
      </c>
      <c r="AX75" s="1062"/>
      <c r="AZ75" s="937">
        <f>AZ70*'DATA - Awards Matrices'!$B$31</f>
        <v>0</v>
      </c>
      <c r="BA75" s="938">
        <f>BA70*'DATA - Awards Matrices'!$C$31</f>
        <v>0</v>
      </c>
      <c r="BB75" s="938">
        <f>BB70*'DATA - Awards Matrices'!$D$31</f>
        <v>0</v>
      </c>
      <c r="BC75" s="938">
        <f>BC70*'DATA - Awards Matrices'!$E$31</f>
        <v>0</v>
      </c>
      <c r="BD75" s="938">
        <f>BD70*'DATA - Awards Matrices'!$F$31</f>
        <v>0</v>
      </c>
      <c r="BE75" s="938">
        <f>BE70*'DATA - Awards Matrices'!$G$31</f>
        <v>0</v>
      </c>
      <c r="BF75" s="938">
        <f>BF70*'DATA - Awards Matrices'!$H$31</f>
        <v>0</v>
      </c>
      <c r="BG75" s="938">
        <f>BG70*'DATA - Awards Matrices'!$I$31</f>
        <v>0</v>
      </c>
      <c r="BH75" s="938">
        <f>BH70*'DATA - Awards Matrices'!$J$31</f>
        <v>0</v>
      </c>
      <c r="BI75" s="939">
        <f>BI70*'DATA - Awards Matrices'!$K$31</f>
        <v>0</v>
      </c>
      <c r="BJ75" s="1057"/>
      <c r="BL75" s="1250"/>
      <c r="BM75" s="1250"/>
      <c r="BN75" s="1250"/>
    </row>
    <row r="76" spans="1:66" ht="33" thickBot="1">
      <c r="A76" s="406" t="s">
        <v>272</v>
      </c>
      <c r="B76" s="413" t="str">
        <f>B70</f>
        <v>WNMU</v>
      </c>
      <c r="C76" s="414"/>
      <c r="D76" s="334">
        <f t="shared" ref="D76:M76" si="65">SUM(D73:D75)</f>
        <v>0</v>
      </c>
      <c r="E76" s="335">
        <f t="shared" si="65"/>
        <v>0</v>
      </c>
      <c r="F76" s="335">
        <f t="shared" si="65"/>
        <v>0</v>
      </c>
      <c r="G76" s="335">
        <f t="shared" si="65"/>
        <v>0</v>
      </c>
      <c r="H76" s="335">
        <f t="shared" si="65"/>
        <v>0</v>
      </c>
      <c r="I76" s="335">
        <f t="shared" si="65"/>
        <v>0</v>
      </c>
      <c r="J76" s="335">
        <f t="shared" si="65"/>
        <v>0</v>
      </c>
      <c r="K76" s="335">
        <f t="shared" si="65"/>
        <v>0</v>
      </c>
      <c r="L76" s="335">
        <f t="shared" si="65"/>
        <v>0</v>
      </c>
      <c r="M76" s="336">
        <f t="shared" si="65"/>
        <v>0</v>
      </c>
      <c r="N76" s="415">
        <f>SUM(D76:M76)/'DATA - Awards Matrices'!$L$31</f>
        <v>0</v>
      </c>
      <c r="O76" s="415"/>
      <c r="P76" s="334">
        <f t="shared" ref="P76:Y76" si="66">SUM(P73:P75)</f>
        <v>0</v>
      </c>
      <c r="Q76" s="335">
        <f t="shared" si="66"/>
        <v>0</v>
      </c>
      <c r="R76" s="335">
        <f t="shared" si="66"/>
        <v>0</v>
      </c>
      <c r="S76" s="335">
        <f t="shared" si="66"/>
        <v>0</v>
      </c>
      <c r="T76" s="335">
        <f t="shared" si="66"/>
        <v>0</v>
      </c>
      <c r="U76" s="335">
        <f t="shared" si="66"/>
        <v>0</v>
      </c>
      <c r="V76" s="335">
        <f t="shared" si="66"/>
        <v>0</v>
      </c>
      <c r="W76" s="335">
        <f t="shared" si="66"/>
        <v>0</v>
      </c>
      <c r="X76" s="335">
        <f t="shared" si="66"/>
        <v>0</v>
      </c>
      <c r="Y76" s="336">
        <f t="shared" si="66"/>
        <v>0</v>
      </c>
      <c r="Z76" s="415">
        <f>SUM(P76:Y76)/'DATA - Awards Matrices'!$L$31</f>
        <v>0</v>
      </c>
      <c r="AA76" s="415"/>
      <c r="AB76" s="334">
        <f t="shared" ref="AB76:AK76" si="67">SUM(AB73:AB75)</f>
        <v>9000</v>
      </c>
      <c r="AC76" s="335">
        <f t="shared" si="67"/>
        <v>8000</v>
      </c>
      <c r="AD76" s="335">
        <f t="shared" si="67"/>
        <v>0</v>
      </c>
      <c r="AE76" s="335">
        <f t="shared" si="67"/>
        <v>31000</v>
      </c>
      <c r="AF76" s="335">
        <f t="shared" si="67"/>
        <v>51000</v>
      </c>
      <c r="AG76" s="335">
        <f t="shared" si="67"/>
        <v>169000</v>
      </c>
      <c r="AH76" s="335">
        <f t="shared" si="67"/>
        <v>0</v>
      </c>
      <c r="AI76" s="335">
        <f t="shared" si="67"/>
        <v>0</v>
      </c>
      <c r="AJ76" s="335">
        <f t="shared" si="67"/>
        <v>15000</v>
      </c>
      <c r="AK76" s="336">
        <f t="shared" si="67"/>
        <v>0</v>
      </c>
      <c r="AL76" s="1252">
        <f>SUM(AB76:AK76)/'DATA - Awards Matrices'!$L$69</f>
        <v>541.10898661567876</v>
      </c>
      <c r="AM76" s="941"/>
      <c r="AN76" s="1020">
        <f t="shared" ref="AN76:AW76" si="68">SUM(AN73:AN75)</f>
        <v>26000</v>
      </c>
      <c r="AO76" s="1021">
        <f t="shared" si="68"/>
        <v>6000</v>
      </c>
      <c r="AP76" s="1021">
        <f t="shared" si="68"/>
        <v>0</v>
      </c>
      <c r="AQ76" s="1021">
        <f t="shared" si="68"/>
        <v>26000</v>
      </c>
      <c r="AR76" s="1021">
        <f t="shared" si="68"/>
        <v>44000</v>
      </c>
      <c r="AS76" s="1021">
        <f t="shared" si="68"/>
        <v>197000</v>
      </c>
      <c r="AT76" s="1021">
        <f t="shared" si="68"/>
        <v>0</v>
      </c>
      <c r="AU76" s="1021">
        <f t="shared" si="68"/>
        <v>0</v>
      </c>
      <c r="AV76" s="1021">
        <f t="shared" si="68"/>
        <v>19000</v>
      </c>
      <c r="AW76" s="1022">
        <f t="shared" si="68"/>
        <v>0</v>
      </c>
      <c r="AX76" s="1253">
        <f>SUM(AN76:AW76)/'DATA - Awards Matrices'!$L$69</f>
        <v>608.03059273422559</v>
      </c>
      <c r="AZ76" s="1020">
        <f t="shared" ref="AZ76:BI76" si="69">SUM(AZ73:AZ75)</f>
        <v>8000</v>
      </c>
      <c r="BA76" s="1021">
        <f t="shared" si="69"/>
        <v>9000</v>
      </c>
      <c r="BB76" s="1021">
        <f t="shared" si="69"/>
        <v>0</v>
      </c>
      <c r="BC76" s="1021">
        <f t="shared" si="69"/>
        <v>28000</v>
      </c>
      <c r="BD76" s="1021">
        <f t="shared" si="69"/>
        <v>51000</v>
      </c>
      <c r="BE76" s="1021">
        <f t="shared" si="69"/>
        <v>193000</v>
      </c>
      <c r="BF76" s="1021">
        <f t="shared" si="69"/>
        <v>0</v>
      </c>
      <c r="BG76" s="1021">
        <f t="shared" si="69"/>
        <v>0</v>
      </c>
      <c r="BH76" s="1021">
        <f t="shared" si="69"/>
        <v>37000</v>
      </c>
      <c r="BI76" s="1022">
        <f t="shared" si="69"/>
        <v>0</v>
      </c>
      <c r="BJ76" s="1254">
        <f>SUM(AZ76:BI76)/'DATA - Awards Matrices'!$L$69</f>
        <v>623.32695984703628</v>
      </c>
      <c r="BL76" s="1251">
        <f>SUM(AB76:AK76)</f>
        <v>283000</v>
      </c>
      <c r="BM76" s="1251">
        <f>SUM(AN76:AW76)</f>
        <v>318000</v>
      </c>
      <c r="BN76" s="1251">
        <f>SUM(AZ76:BI76)</f>
        <v>326000</v>
      </c>
    </row>
    <row r="77" spans="1:66" ht="38.25" customHeight="1" thickBot="1">
      <c r="A77" s="428"/>
      <c r="B77" s="429"/>
      <c r="C77" s="430"/>
      <c r="D77" s="431"/>
      <c r="E77" s="432"/>
      <c r="F77" s="432"/>
      <c r="G77" s="432"/>
      <c r="H77" s="432"/>
      <c r="I77" s="432"/>
      <c r="J77" s="432"/>
      <c r="K77" s="432"/>
      <c r="L77" s="432"/>
      <c r="M77" s="433"/>
      <c r="N77" s="434"/>
      <c r="O77" s="434"/>
      <c r="P77" s="431"/>
      <c r="Q77" s="432"/>
      <c r="R77" s="432"/>
      <c r="S77" s="432"/>
      <c r="T77" s="432"/>
      <c r="U77" s="432"/>
      <c r="V77" s="432"/>
      <c r="W77" s="432"/>
      <c r="X77" s="432"/>
      <c r="Y77" s="433"/>
      <c r="Z77" s="434"/>
      <c r="AA77" s="434"/>
      <c r="AB77" s="431"/>
      <c r="AC77" s="432"/>
      <c r="AD77" s="432"/>
      <c r="AE77" s="432"/>
      <c r="AF77" s="432"/>
      <c r="AG77" s="432"/>
      <c r="AH77" s="432"/>
      <c r="AI77" s="432"/>
      <c r="AJ77" s="432"/>
      <c r="AK77" s="433"/>
      <c r="AL77" s="434"/>
      <c r="AM77" s="1026"/>
      <c r="AN77" s="1023"/>
      <c r="AO77" s="1024"/>
      <c r="AP77" s="1024"/>
      <c r="AQ77" s="1024"/>
      <c r="AR77" s="1024"/>
      <c r="AS77" s="1024"/>
      <c r="AT77" s="1024"/>
      <c r="AU77" s="1024"/>
      <c r="AV77" s="1024"/>
      <c r="AW77" s="1025"/>
      <c r="AX77" s="1064"/>
      <c r="AZ77" s="1023"/>
      <c r="BA77" s="1024"/>
      <c r="BB77" s="1024"/>
      <c r="BC77" s="1024"/>
      <c r="BD77" s="1024"/>
      <c r="BE77" s="1024"/>
      <c r="BF77" s="1024"/>
      <c r="BG77" s="1024"/>
      <c r="BH77" s="1024"/>
      <c r="BI77" s="1025"/>
      <c r="BJ77" s="1059"/>
    </row>
    <row r="78" spans="1:66" ht="15" customHeight="1" thickBot="1">
      <c r="A78" s="1487" t="s">
        <v>270</v>
      </c>
      <c r="B78" s="274" t="str">
        <f>'RAW DATA-Awards'!B28</f>
        <v>ENMU-RO</v>
      </c>
      <c r="C78" s="329" t="str">
        <f>'RAW DATA-Awards'!C28</f>
        <v>1</v>
      </c>
      <c r="D78" s="407">
        <f>'RAW DATA-New Workforce'!D28</f>
        <v>0</v>
      </c>
      <c r="E78" s="408">
        <f>'RAW DATA-New Workforce'!E28</f>
        <v>0</v>
      </c>
      <c r="F78" s="408">
        <f>'RAW DATA-New Workforce'!F28</f>
        <v>0</v>
      </c>
      <c r="G78" s="408">
        <f>'RAW DATA-New Workforce'!G28</f>
        <v>0</v>
      </c>
      <c r="H78" s="408">
        <f>'RAW DATA-New Workforce'!H28</f>
        <v>0</v>
      </c>
      <c r="I78" s="408">
        <f>'RAW DATA-New Workforce'!I28</f>
        <v>0</v>
      </c>
      <c r="J78" s="408">
        <f>'RAW DATA-New Workforce'!J28</f>
        <v>0</v>
      </c>
      <c r="K78" s="408">
        <f>'RAW DATA-New Workforce'!K28</f>
        <v>0</v>
      </c>
      <c r="L78" s="408">
        <f>'RAW DATA-New Workforce'!L28</f>
        <v>0</v>
      </c>
      <c r="M78" s="409">
        <f>'RAW DATA-New Workforce'!M28</f>
        <v>0</v>
      </c>
      <c r="N78" s="408"/>
      <c r="O78" s="408"/>
      <c r="P78" s="407">
        <f>'RAW DATA-New Workforce'!N28</f>
        <v>0</v>
      </c>
      <c r="Q78" s="408">
        <f>'RAW DATA-New Workforce'!O28</f>
        <v>0</v>
      </c>
      <c r="R78" s="408">
        <f>'RAW DATA-New Workforce'!P28</f>
        <v>0</v>
      </c>
      <c r="S78" s="408">
        <f>'RAW DATA-New Workforce'!Q28</f>
        <v>0</v>
      </c>
      <c r="T78" s="408">
        <f>'RAW DATA-New Workforce'!R28</f>
        <v>0</v>
      </c>
      <c r="U78" s="408">
        <f>'RAW DATA-New Workforce'!S28</f>
        <v>0</v>
      </c>
      <c r="V78" s="408">
        <f>'RAW DATA-New Workforce'!T28</f>
        <v>0</v>
      </c>
      <c r="W78" s="408">
        <f>'RAW DATA-New Workforce'!U28</f>
        <v>0</v>
      </c>
      <c r="X78" s="408">
        <f>'RAW DATA-New Workforce'!V28</f>
        <v>0</v>
      </c>
      <c r="Y78" s="409">
        <f>'RAW DATA-New Workforce'!W28</f>
        <v>0</v>
      </c>
      <c r="Z78" s="408"/>
      <c r="AA78" s="408"/>
      <c r="AB78" s="407">
        <f>'RAW DATA-New Workforce'!X28</f>
        <v>4</v>
      </c>
      <c r="AC78" s="408">
        <f>'RAW DATA-New Workforce'!Y28</f>
        <v>3</v>
      </c>
      <c r="AD78" s="408">
        <f>'RAW DATA-New Workforce'!Z28</f>
        <v>0</v>
      </c>
      <c r="AE78" s="408">
        <f>'RAW DATA-New Workforce'!AA28</f>
        <v>10</v>
      </c>
      <c r="AF78" s="408">
        <f>'RAW DATA-New Workforce'!AB28</f>
        <v>0</v>
      </c>
      <c r="AG78" s="408">
        <f>'RAW DATA-New Workforce'!AC28</f>
        <v>0</v>
      </c>
      <c r="AH78" s="408">
        <f>'RAW DATA-New Workforce'!AD28</f>
        <v>0</v>
      </c>
      <c r="AI78" s="408">
        <f>'RAW DATA-New Workforce'!AE28</f>
        <v>0</v>
      </c>
      <c r="AJ78" s="408">
        <f>'RAW DATA-New Workforce'!AF28</f>
        <v>0</v>
      </c>
      <c r="AK78" s="409">
        <f>'RAW DATA-New Workforce'!AG28</f>
        <v>0</v>
      </c>
      <c r="AL78" s="408"/>
      <c r="AM78" s="944"/>
      <c r="AN78" s="943">
        <f>'RAW DATA-New Workforce'!AH28</f>
        <v>1</v>
      </c>
      <c r="AO78" s="944">
        <f>'RAW DATA-New Workforce'!AI28</f>
        <v>4</v>
      </c>
      <c r="AP78" s="944">
        <f>'RAW DATA-New Workforce'!AJ28</f>
        <v>0</v>
      </c>
      <c r="AQ78" s="944">
        <f>'RAW DATA-New Workforce'!AK28</f>
        <v>21</v>
      </c>
      <c r="AR78" s="944">
        <f>'RAW DATA-New Workforce'!AL28</f>
        <v>0</v>
      </c>
      <c r="AS78" s="944">
        <f>'RAW DATA-New Workforce'!AM28</f>
        <v>0</v>
      </c>
      <c r="AT78" s="944">
        <f>'RAW DATA-New Workforce'!AN28</f>
        <v>0</v>
      </c>
      <c r="AU78" s="944">
        <f>'RAW DATA-New Workforce'!AO28</f>
        <v>0</v>
      </c>
      <c r="AV78" s="944">
        <f>'RAW DATA-New Workforce'!AP28</f>
        <v>0</v>
      </c>
      <c r="AW78" s="945">
        <f>'RAW DATA-New Workforce'!AQ28</f>
        <v>0</v>
      </c>
      <c r="AX78" s="1061"/>
      <c r="AZ78" s="943">
        <f>'RAW DATA-New Workforce'!AR28</f>
        <v>0</v>
      </c>
      <c r="BA78" s="943">
        <f>'RAW DATA-New Workforce'!AS28</f>
        <v>4</v>
      </c>
      <c r="BB78" s="943">
        <f>'RAW DATA-New Workforce'!AT28</f>
        <v>0</v>
      </c>
      <c r="BC78" s="943">
        <f>'RAW DATA-New Workforce'!AU28</f>
        <v>17</v>
      </c>
      <c r="BD78" s="943">
        <f>'RAW DATA-New Workforce'!AV28</f>
        <v>0</v>
      </c>
      <c r="BE78" s="943">
        <f>'RAW DATA-New Workforce'!AW28</f>
        <v>0</v>
      </c>
      <c r="BF78" s="943">
        <f>'RAW DATA-New Workforce'!AX28</f>
        <v>0</v>
      </c>
      <c r="BG78" s="943">
        <f>'RAW DATA-New Workforce'!AY28</f>
        <v>0</v>
      </c>
      <c r="BH78" s="943">
        <f>'RAW DATA-New Workforce'!AZ28</f>
        <v>0</v>
      </c>
      <c r="BI78" s="943">
        <f>'RAW DATA-New Workforce'!BA28</f>
        <v>0</v>
      </c>
      <c r="BJ78" s="1056"/>
    </row>
    <row r="79" spans="1:66" ht="16" thickBot="1">
      <c r="A79" s="1488"/>
      <c r="B79" s="410" t="str">
        <f>'RAW DATA-Awards'!B29</f>
        <v>ENMU-RO</v>
      </c>
      <c r="C79" s="411" t="str">
        <f>'RAW DATA-Awards'!C29</f>
        <v>2</v>
      </c>
      <c r="D79" s="330">
        <f>'RAW DATA-New Workforce'!D29</f>
        <v>0</v>
      </c>
      <c r="E79" s="12">
        <f>'RAW DATA-New Workforce'!E29</f>
        <v>0</v>
      </c>
      <c r="F79" s="12">
        <f>'RAW DATA-New Workforce'!F29</f>
        <v>0</v>
      </c>
      <c r="G79" s="12">
        <f>'RAW DATA-New Workforce'!G29</f>
        <v>0</v>
      </c>
      <c r="H79" s="12">
        <f>'RAW DATA-New Workforce'!H29</f>
        <v>0</v>
      </c>
      <c r="I79" s="12">
        <f>'RAW DATA-New Workforce'!I29</f>
        <v>0</v>
      </c>
      <c r="J79" s="12">
        <f>'RAW DATA-New Workforce'!J29</f>
        <v>0</v>
      </c>
      <c r="K79" s="12">
        <f>'RAW DATA-New Workforce'!K29</f>
        <v>0</v>
      </c>
      <c r="L79" s="12">
        <f>'RAW DATA-New Workforce'!L29</f>
        <v>0</v>
      </c>
      <c r="M79" s="331">
        <f>'RAW DATA-New Workforce'!M29</f>
        <v>0</v>
      </c>
      <c r="N79" s="12"/>
      <c r="O79" s="12"/>
      <c r="P79" s="330">
        <f>'RAW DATA-New Workforce'!N29</f>
        <v>0</v>
      </c>
      <c r="Q79" s="12">
        <f>'RAW DATA-New Workforce'!O29</f>
        <v>0</v>
      </c>
      <c r="R79" s="12">
        <f>'RAW DATA-New Workforce'!P29</f>
        <v>0</v>
      </c>
      <c r="S79" s="12">
        <f>'RAW DATA-New Workforce'!Q29</f>
        <v>0</v>
      </c>
      <c r="T79" s="12">
        <f>'RAW DATA-New Workforce'!R29</f>
        <v>0</v>
      </c>
      <c r="U79" s="12">
        <f>'RAW DATA-New Workforce'!S29</f>
        <v>0</v>
      </c>
      <c r="V79" s="12">
        <f>'RAW DATA-New Workforce'!T29</f>
        <v>0</v>
      </c>
      <c r="W79" s="12">
        <f>'RAW DATA-New Workforce'!U29</f>
        <v>0</v>
      </c>
      <c r="X79" s="12">
        <f>'RAW DATA-New Workforce'!V29</f>
        <v>0</v>
      </c>
      <c r="Y79" s="331">
        <f>'RAW DATA-New Workforce'!W29</f>
        <v>0</v>
      </c>
      <c r="Z79" s="12"/>
      <c r="AA79" s="12"/>
      <c r="AB79" s="330">
        <f>'RAW DATA-New Workforce'!X29</f>
        <v>74</v>
      </c>
      <c r="AC79" s="12">
        <f>'RAW DATA-New Workforce'!Y29</f>
        <v>7</v>
      </c>
      <c r="AD79" s="12">
        <f>'RAW DATA-New Workforce'!Z29</f>
        <v>0</v>
      </c>
      <c r="AE79" s="12">
        <f>'RAW DATA-New Workforce'!AA29</f>
        <v>6</v>
      </c>
      <c r="AF79" s="12">
        <f>'RAW DATA-New Workforce'!AB29</f>
        <v>0</v>
      </c>
      <c r="AG79" s="12">
        <f>'RAW DATA-New Workforce'!AC29</f>
        <v>0</v>
      </c>
      <c r="AH79" s="12">
        <f>'RAW DATA-New Workforce'!AD29</f>
        <v>0</v>
      </c>
      <c r="AI79" s="12">
        <f>'RAW DATA-New Workforce'!AE29</f>
        <v>0</v>
      </c>
      <c r="AJ79" s="12">
        <f>'RAW DATA-New Workforce'!AF29</f>
        <v>0</v>
      </c>
      <c r="AK79" s="331">
        <f>'RAW DATA-New Workforce'!AG29</f>
        <v>0</v>
      </c>
      <c r="AL79" s="12"/>
      <c r="AM79" s="938"/>
      <c r="AN79" s="937">
        <f>'RAW DATA-New Workforce'!AH29</f>
        <v>35</v>
      </c>
      <c r="AO79" s="938">
        <f>'RAW DATA-New Workforce'!AI29</f>
        <v>14</v>
      </c>
      <c r="AP79" s="938">
        <f>'RAW DATA-New Workforce'!AJ29</f>
        <v>0</v>
      </c>
      <c r="AQ79" s="938">
        <f>'RAW DATA-New Workforce'!AK29</f>
        <v>10</v>
      </c>
      <c r="AR79" s="938">
        <f>'RAW DATA-New Workforce'!AL29</f>
        <v>0</v>
      </c>
      <c r="AS79" s="938">
        <f>'RAW DATA-New Workforce'!AM29</f>
        <v>0</v>
      </c>
      <c r="AT79" s="938">
        <f>'RAW DATA-New Workforce'!AN29</f>
        <v>0</v>
      </c>
      <c r="AU79" s="938">
        <f>'RAW DATA-New Workforce'!AO29</f>
        <v>0</v>
      </c>
      <c r="AV79" s="938">
        <f>'RAW DATA-New Workforce'!AP29</f>
        <v>0</v>
      </c>
      <c r="AW79" s="939">
        <f>'RAW DATA-New Workforce'!AQ29</f>
        <v>0</v>
      </c>
      <c r="AX79" s="1062"/>
      <c r="AZ79" s="943">
        <f>'RAW DATA-New Workforce'!AR29</f>
        <v>1</v>
      </c>
      <c r="BA79" s="943">
        <f>'RAW DATA-New Workforce'!AS29</f>
        <v>7</v>
      </c>
      <c r="BB79" s="943">
        <f>'RAW DATA-New Workforce'!AT29</f>
        <v>0</v>
      </c>
      <c r="BC79" s="943">
        <f>'RAW DATA-New Workforce'!AU29</f>
        <v>4</v>
      </c>
      <c r="BD79" s="943">
        <f>'RAW DATA-New Workforce'!AV29</f>
        <v>0</v>
      </c>
      <c r="BE79" s="943">
        <f>'RAW DATA-New Workforce'!AW29</f>
        <v>0</v>
      </c>
      <c r="BF79" s="943">
        <f>'RAW DATA-New Workforce'!AX29</f>
        <v>0</v>
      </c>
      <c r="BG79" s="943">
        <f>'RAW DATA-New Workforce'!AY29</f>
        <v>0</v>
      </c>
      <c r="BH79" s="943">
        <f>'RAW DATA-New Workforce'!AZ29</f>
        <v>0</v>
      </c>
      <c r="BI79" s="943">
        <f>'RAW DATA-New Workforce'!BA29</f>
        <v>0</v>
      </c>
      <c r="BJ79" s="1057"/>
    </row>
    <row r="80" spans="1:66" ht="16" thickBot="1">
      <c r="A80" s="1488"/>
      <c r="B80" s="410" t="str">
        <f>'RAW DATA-Awards'!B30</f>
        <v>ENMU-RO</v>
      </c>
      <c r="C80" s="411" t="str">
        <f>'RAW DATA-Awards'!C30</f>
        <v>3</v>
      </c>
      <c r="D80" s="330">
        <f>'RAW DATA-New Workforce'!D30</f>
        <v>0</v>
      </c>
      <c r="E80" s="12">
        <f>'RAW DATA-New Workforce'!E30</f>
        <v>0</v>
      </c>
      <c r="F80" s="12">
        <f>'RAW DATA-New Workforce'!F30</f>
        <v>0</v>
      </c>
      <c r="G80" s="12">
        <f>'RAW DATA-New Workforce'!G30</f>
        <v>0</v>
      </c>
      <c r="H80" s="12">
        <f>'RAW DATA-New Workforce'!H30</f>
        <v>0</v>
      </c>
      <c r="I80" s="12">
        <f>'RAW DATA-New Workforce'!I30</f>
        <v>0</v>
      </c>
      <c r="J80" s="12">
        <f>'RAW DATA-New Workforce'!J30</f>
        <v>0</v>
      </c>
      <c r="K80" s="12">
        <f>'RAW DATA-New Workforce'!K30</f>
        <v>0</v>
      </c>
      <c r="L80" s="12">
        <f>'RAW DATA-New Workforce'!L30</f>
        <v>0</v>
      </c>
      <c r="M80" s="331">
        <f>'RAW DATA-New Workforce'!M30</f>
        <v>0</v>
      </c>
      <c r="N80" s="12"/>
      <c r="O80" s="12"/>
      <c r="P80" s="330">
        <f>'RAW DATA-New Workforce'!N30</f>
        <v>0</v>
      </c>
      <c r="Q80" s="12">
        <f>'RAW DATA-New Workforce'!O30</f>
        <v>0</v>
      </c>
      <c r="R80" s="12">
        <f>'RAW DATA-New Workforce'!P30</f>
        <v>0</v>
      </c>
      <c r="S80" s="12">
        <f>'RAW DATA-New Workforce'!Q30</f>
        <v>0</v>
      </c>
      <c r="T80" s="12">
        <f>'RAW DATA-New Workforce'!R30</f>
        <v>0</v>
      </c>
      <c r="U80" s="12">
        <f>'RAW DATA-New Workforce'!S30</f>
        <v>0</v>
      </c>
      <c r="V80" s="12">
        <f>'RAW DATA-New Workforce'!T30</f>
        <v>0</v>
      </c>
      <c r="W80" s="12">
        <f>'RAW DATA-New Workforce'!U30</f>
        <v>0</v>
      </c>
      <c r="X80" s="12">
        <f>'RAW DATA-New Workforce'!V30</f>
        <v>0</v>
      </c>
      <c r="Y80" s="331">
        <f>'RAW DATA-New Workforce'!W30</f>
        <v>0</v>
      </c>
      <c r="Z80" s="12"/>
      <c r="AA80" s="12"/>
      <c r="AB80" s="330">
        <f>'RAW DATA-New Workforce'!X30</f>
        <v>0</v>
      </c>
      <c r="AC80" s="12">
        <f>'RAW DATA-New Workforce'!Y30</f>
        <v>0</v>
      </c>
      <c r="AD80" s="12">
        <f>'RAW DATA-New Workforce'!Z30</f>
        <v>0</v>
      </c>
      <c r="AE80" s="12">
        <f>'RAW DATA-New Workforce'!AA30</f>
        <v>0</v>
      </c>
      <c r="AF80" s="12">
        <f>'RAW DATA-New Workforce'!AB30</f>
        <v>0</v>
      </c>
      <c r="AG80" s="12">
        <f>'RAW DATA-New Workforce'!AC30</f>
        <v>0</v>
      </c>
      <c r="AH80" s="12">
        <f>'RAW DATA-New Workforce'!AD30</f>
        <v>0</v>
      </c>
      <c r="AI80" s="12">
        <f>'RAW DATA-New Workforce'!AE30</f>
        <v>0</v>
      </c>
      <c r="AJ80" s="12">
        <f>'RAW DATA-New Workforce'!AF30</f>
        <v>0</v>
      </c>
      <c r="AK80" s="331">
        <f>'RAW DATA-New Workforce'!AG30</f>
        <v>0</v>
      </c>
      <c r="AL80" s="12"/>
      <c r="AM80" s="938"/>
      <c r="AN80" s="937">
        <f>'RAW DATA-New Workforce'!AH30</f>
        <v>0</v>
      </c>
      <c r="AO80" s="938">
        <f>'RAW DATA-New Workforce'!AI30</f>
        <v>0</v>
      </c>
      <c r="AP80" s="938">
        <f>'RAW DATA-New Workforce'!AJ30</f>
        <v>0</v>
      </c>
      <c r="AQ80" s="938">
        <f>'RAW DATA-New Workforce'!AK30</f>
        <v>0</v>
      </c>
      <c r="AR80" s="938">
        <f>'RAW DATA-New Workforce'!AL30</f>
        <v>0</v>
      </c>
      <c r="AS80" s="938">
        <f>'RAW DATA-New Workforce'!AM30</f>
        <v>0</v>
      </c>
      <c r="AT80" s="938">
        <f>'RAW DATA-New Workforce'!AN30</f>
        <v>0</v>
      </c>
      <c r="AU80" s="938">
        <f>'RAW DATA-New Workforce'!AO30</f>
        <v>0</v>
      </c>
      <c r="AV80" s="938">
        <f>'RAW DATA-New Workforce'!AP30</f>
        <v>0</v>
      </c>
      <c r="AW80" s="939">
        <f>'RAW DATA-New Workforce'!AQ30</f>
        <v>0</v>
      </c>
      <c r="AX80" s="1062"/>
      <c r="AZ80" s="943">
        <f>'RAW DATA-New Workforce'!AR30</f>
        <v>0</v>
      </c>
      <c r="BA80" s="943">
        <f>'RAW DATA-New Workforce'!AS30</f>
        <v>0</v>
      </c>
      <c r="BB80" s="943">
        <f>'RAW DATA-New Workforce'!AT30</f>
        <v>0</v>
      </c>
      <c r="BC80" s="943">
        <f>'RAW DATA-New Workforce'!AU30</f>
        <v>0</v>
      </c>
      <c r="BD80" s="943">
        <f>'RAW DATA-New Workforce'!AV30</f>
        <v>0</v>
      </c>
      <c r="BE80" s="943">
        <f>'RAW DATA-New Workforce'!AW30</f>
        <v>0</v>
      </c>
      <c r="BF80" s="943">
        <f>'RAW DATA-New Workforce'!AX30</f>
        <v>0</v>
      </c>
      <c r="BG80" s="943">
        <f>'RAW DATA-New Workforce'!AY30</f>
        <v>0</v>
      </c>
      <c r="BH80" s="943">
        <f>'RAW DATA-New Workforce'!AZ30</f>
        <v>0</v>
      </c>
      <c r="BI80" s="943">
        <f>'RAW DATA-New Workforce'!BA30</f>
        <v>0</v>
      </c>
      <c r="BJ80" s="1057"/>
    </row>
    <row r="81" spans="1:66">
      <c r="A81" s="456"/>
      <c r="B81" s="274"/>
      <c r="C81" s="424"/>
      <c r="D81" s="11">
        <f t="shared" ref="D81:M81" si="70">SUM(D78:D80)</f>
        <v>0</v>
      </c>
      <c r="E81" s="11">
        <f t="shared" si="70"/>
        <v>0</v>
      </c>
      <c r="F81" s="11">
        <f t="shared" si="70"/>
        <v>0</v>
      </c>
      <c r="G81" s="11">
        <f t="shared" si="70"/>
        <v>0</v>
      </c>
      <c r="H81" s="11">
        <f t="shared" si="70"/>
        <v>0</v>
      </c>
      <c r="I81" s="11">
        <f t="shared" si="70"/>
        <v>0</v>
      </c>
      <c r="J81" s="11">
        <f t="shared" si="70"/>
        <v>0</v>
      </c>
      <c r="K81" s="11">
        <f t="shared" si="70"/>
        <v>0</v>
      </c>
      <c r="L81" s="11">
        <f t="shared" si="70"/>
        <v>0</v>
      </c>
      <c r="M81" s="333">
        <f t="shared" si="70"/>
        <v>0</v>
      </c>
      <c r="N81" s="12"/>
      <c r="O81" s="12"/>
      <c r="P81" s="332">
        <f t="shared" ref="P81:Y81" si="71">SUM(P78:P80)</f>
        <v>0</v>
      </c>
      <c r="Q81" s="11">
        <f t="shared" si="71"/>
        <v>0</v>
      </c>
      <c r="R81" s="11">
        <f t="shared" si="71"/>
        <v>0</v>
      </c>
      <c r="S81" s="11">
        <f t="shared" si="71"/>
        <v>0</v>
      </c>
      <c r="T81" s="11">
        <f t="shared" si="71"/>
        <v>0</v>
      </c>
      <c r="U81" s="11">
        <f t="shared" si="71"/>
        <v>0</v>
      </c>
      <c r="V81" s="11">
        <f t="shared" si="71"/>
        <v>0</v>
      </c>
      <c r="W81" s="11">
        <f t="shared" si="71"/>
        <v>0</v>
      </c>
      <c r="X81" s="11">
        <f t="shared" si="71"/>
        <v>0</v>
      </c>
      <c r="Y81" s="333">
        <f t="shared" si="71"/>
        <v>0</v>
      </c>
      <c r="Z81" s="12"/>
      <c r="AA81" s="12"/>
      <c r="AB81" s="332">
        <f t="shared" ref="AB81:AK81" si="72">SUM(AB78:AB80)</f>
        <v>78</v>
      </c>
      <c r="AC81" s="11">
        <f t="shared" si="72"/>
        <v>10</v>
      </c>
      <c r="AD81" s="11">
        <f t="shared" si="72"/>
        <v>0</v>
      </c>
      <c r="AE81" s="11">
        <f t="shared" si="72"/>
        <v>16</v>
      </c>
      <c r="AF81" s="11">
        <f t="shared" si="72"/>
        <v>0</v>
      </c>
      <c r="AG81" s="11">
        <f t="shared" si="72"/>
        <v>0</v>
      </c>
      <c r="AH81" s="11">
        <f t="shared" si="72"/>
        <v>0</v>
      </c>
      <c r="AI81" s="11">
        <f t="shared" si="72"/>
        <v>0</v>
      </c>
      <c r="AJ81" s="11">
        <f t="shared" si="72"/>
        <v>0</v>
      </c>
      <c r="AK81" s="333">
        <f t="shared" si="72"/>
        <v>0</v>
      </c>
      <c r="AL81" s="12"/>
      <c r="AM81" s="938"/>
      <c r="AN81" s="1017">
        <f t="shared" ref="AN81:AW81" si="73">SUM(AN78:AN80)</f>
        <v>36</v>
      </c>
      <c r="AO81" s="1018">
        <f t="shared" si="73"/>
        <v>18</v>
      </c>
      <c r="AP81" s="1018">
        <f t="shared" si="73"/>
        <v>0</v>
      </c>
      <c r="AQ81" s="1018">
        <f t="shared" si="73"/>
        <v>31</v>
      </c>
      <c r="AR81" s="1018">
        <f t="shared" si="73"/>
        <v>0</v>
      </c>
      <c r="AS81" s="1018">
        <f t="shared" si="73"/>
        <v>0</v>
      </c>
      <c r="AT81" s="1018">
        <f t="shared" si="73"/>
        <v>0</v>
      </c>
      <c r="AU81" s="1018">
        <f t="shared" si="73"/>
        <v>0</v>
      </c>
      <c r="AV81" s="1018">
        <f t="shared" si="73"/>
        <v>0</v>
      </c>
      <c r="AW81" s="1019">
        <f t="shared" si="73"/>
        <v>0</v>
      </c>
      <c r="AX81" s="1062"/>
      <c r="AZ81" s="1017">
        <f t="shared" ref="AZ81:BI81" si="74">SUM(AZ78:AZ80)</f>
        <v>1</v>
      </c>
      <c r="BA81" s="1018">
        <f t="shared" si="74"/>
        <v>11</v>
      </c>
      <c r="BB81" s="1018">
        <f t="shared" si="74"/>
        <v>0</v>
      </c>
      <c r="BC81" s="1018">
        <f t="shared" si="74"/>
        <v>21</v>
      </c>
      <c r="BD81" s="1018">
        <f t="shared" si="74"/>
        <v>0</v>
      </c>
      <c r="BE81" s="1018">
        <f t="shared" si="74"/>
        <v>0</v>
      </c>
      <c r="BF81" s="1018">
        <f t="shared" si="74"/>
        <v>0</v>
      </c>
      <c r="BG81" s="1018">
        <f t="shared" si="74"/>
        <v>0</v>
      </c>
      <c r="BH81" s="1018">
        <f t="shared" si="74"/>
        <v>0</v>
      </c>
      <c r="BI81" s="1019">
        <f t="shared" si="74"/>
        <v>0</v>
      </c>
      <c r="BJ81" s="1057"/>
    </row>
    <row r="82" spans="1:66" ht="16" thickBot="1">
      <c r="A82" s="457"/>
      <c r="B82" s="413"/>
      <c r="C82" s="426"/>
      <c r="D82" s="12"/>
      <c r="E82" s="12"/>
      <c r="F82" s="12"/>
      <c r="G82" s="12"/>
      <c r="H82" s="12"/>
      <c r="I82" s="12"/>
      <c r="J82" s="12"/>
      <c r="K82" s="12"/>
      <c r="L82" s="12"/>
      <c r="M82" s="331"/>
      <c r="N82" s="12"/>
      <c r="O82" s="12"/>
      <c r="P82" s="330"/>
      <c r="Q82" s="12"/>
      <c r="R82" s="12"/>
      <c r="S82" s="12"/>
      <c r="T82" s="12"/>
      <c r="U82" s="12"/>
      <c r="V82" s="12"/>
      <c r="W82" s="12"/>
      <c r="X82" s="12"/>
      <c r="Y82" s="331"/>
      <c r="Z82" s="12"/>
      <c r="AA82" s="12"/>
      <c r="AB82" s="330"/>
      <c r="AC82" s="12"/>
      <c r="AD82" s="12"/>
      <c r="AE82" s="12"/>
      <c r="AF82" s="12"/>
      <c r="AG82" s="12"/>
      <c r="AH82" s="12"/>
      <c r="AI82" s="12"/>
      <c r="AJ82" s="12"/>
      <c r="AK82" s="331"/>
      <c r="AL82" s="12"/>
      <c r="AM82" s="938"/>
      <c r="AN82" s="937"/>
      <c r="AO82" s="938"/>
      <c r="AP82" s="938"/>
      <c r="AQ82" s="938"/>
      <c r="AR82" s="938"/>
      <c r="AS82" s="938"/>
      <c r="AT82" s="938"/>
      <c r="AU82" s="938"/>
      <c r="AV82" s="938"/>
      <c r="AW82" s="939"/>
      <c r="AX82" s="1062"/>
      <c r="AZ82" s="937"/>
      <c r="BA82" s="938"/>
      <c r="BB82" s="938"/>
      <c r="BC82" s="938"/>
      <c r="BD82" s="938"/>
      <c r="BE82" s="938"/>
      <c r="BF82" s="938"/>
      <c r="BG82" s="938"/>
      <c r="BH82" s="938"/>
      <c r="BI82" s="939"/>
      <c r="BJ82" s="1057"/>
    </row>
    <row r="83" spans="1:66" ht="15" customHeight="1">
      <c r="A83" s="1488" t="s">
        <v>271</v>
      </c>
      <c r="B83" s="438" t="s">
        <v>49</v>
      </c>
      <c r="C83" s="424" t="s">
        <v>92</v>
      </c>
      <c r="D83" s="330">
        <f>D78*'DATA - Awards Matrices'!$B$34</f>
        <v>0</v>
      </c>
      <c r="E83" s="12">
        <f>E78*'DATA - Awards Matrices'!$C$34</f>
        <v>0</v>
      </c>
      <c r="F83" s="12">
        <f>F78*'DATA - Awards Matrices'!$D$34</f>
        <v>0</v>
      </c>
      <c r="G83" s="12">
        <f>G78*'DATA - Awards Matrices'!$E$34</f>
        <v>0</v>
      </c>
      <c r="H83" s="12">
        <f>H78*'DATA - Awards Matrices'!$F$34</f>
        <v>0</v>
      </c>
      <c r="I83" s="12">
        <f>I78*'DATA - Awards Matrices'!$G$34</f>
        <v>0</v>
      </c>
      <c r="J83" s="12">
        <f>J78*'DATA - Awards Matrices'!$H$34</f>
        <v>0</v>
      </c>
      <c r="K83" s="12">
        <f>K78*'DATA - Awards Matrices'!$I$34</f>
        <v>0</v>
      </c>
      <c r="L83" s="12">
        <f>L78*'DATA - Awards Matrices'!$J$34</f>
        <v>0</v>
      </c>
      <c r="M83" s="331">
        <f>M78*'DATA - Awards Matrices'!$K$34</f>
        <v>0</v>
      </c>
      <c r="N83" s="12"/>
      <c r="O83" s="12"/>
      <c r="P83" s="330">
        <f>P78*'DATA - Awards Matrices'!$B$34</f>
        <v>0</v>
      </c>
      <c r="Q83" s="12">
        <f>Q78*'DATA - Awards Matrices'!$C$34</f>
        <v>0</v>
      </c>
      <c r="R83" s="12">
        <f>R78*'DATA - Awards Matrices'!$D$34</f>
        <v>0</v>
      </c>
      <c r="S83" s="12">
        <f>S78*'DATA - Awards Matrices'!$E$34</f>
        <v>0</v>
      </c>
      <c r="T83" s="12">
        <f>T78*'DATA - Awards Matrices'!$F$34</f>
        <v>0</v>
      </c>
      <c r="U83" s="12">
        <f>U78*'DATA - Awards Matrices'!$G$34</f>
        <v>0</v>
      </c>
      <c r="V83" s="12">
        <f>V78*'DATA - Awards Matrices'!$H$34</f>
        <v>0</v>
      </c>
      <c r="W83" s="12">
        <f>W78*'DATA - Awards Matrices'!$I$34</f>
        <v>0</v>
      </c>
      <c r="X83" s="12">
        <f>X78*'DATA - Awards Matrices'!$J$34</f>
        <v>0</v>
      </c>
      <c r="Y83" s="331">
        <f>Y78*'DATA - Awards Matrices'!$K$34</f>
        <v>0</v>
      </c>
      <c r="Z83" s="12"/>
      <c r="AA83" s="12"/>
      <c r="AB83" s="330">
        <f>AB78*'DATA - Awards Matrices'!$B$34</f>
        <v>2000</v>
      </c>
      <c r="AC83" s="12">
        <f>AC78*'DATA - Awards Matrices'!$C$34</f>
        <v>1500</v>
      </c>
      <c r="AD83" s="12">
        <f>AD78*'DATA - Awards Matrices'!$D$34</f>
        <v>0</v>
      </c>
      <c r="AE83" s="12">
        <f>AE78*'DATA - Awards Matrices'!$E$34</f>
        <v>5000</v>
      </c>
      <c r="AF83" s="12">
        <f>AF78*'DATA - Awards Matrices'!$F$34</f>
        <v>0</v>
      </c>
      <c r="AG83" s="12">
        <f>AG78*'DATA - Awards Matrices'!$G$34</f>
        <v>0</v>
      </c>
      <c r="AH83" s="12">
        <f>AH78*'DATA - Awards Matrices'!$H$34</f>
        <v>0</v>
      </c>
      <c r="AI83" s="12">
        <f>AI78*'DATA - Awards Matrices'!$I$34</f>
        <v>0</v>
      </c>
      <c r="AJ83" s="12">
        <f>AJ78*'DATA - Awards Matrices'!$J$34</f>
        <v>0</v>
      </c>
      <c r="AK83" s="331">
        <f>AK78*'DATA - Awards Matrices'!$K$34</f>
        <v>0</v>
      </c>
      <c r="AL83" s="12"/>
      <c r="AM83" s="938"/>
      <c r="AN83" s="937">
        <f>AN78*'DATA - Awards Matrices'!$B$34</f>
        <v>500</v>
      </c>
      <c r="AO83" s="938">
        <f>AO78*'DATA - Awards Matrices'!$C$34</f>
        <v>2000</v>
      </c>
      <c r="AP83" s="938">
        <f>AP78*'DATA - Awards Matrices'!$D$34</f>
        <v>0</v>
      </c>
      <c r="AQ83" s="938">
        <f>AQ78*'DATA - Awards Matrices'!$E$34</f>
        <v>10500</v>
      </c>
      <c r="AR83" s="938">
        <f>AR78*'DATA - Awards Matrices'!$F$34</f>
        <v>0</v>
      </c>
      <c r="AS83" s="938">
        <f>AS78*'DATA - Awards Matrices'!$G$34</f>
        <v>0</v>
      </c>
      <c r="AT83" s="938">
        <f>AT78*'DATA - Awards Matrices'!$H$34</f>
        <v>0</v>
      </c>
      <c r="AU83" s="938">
        <f>AU78*'DATA - Awards Matrices'!$I$34</f>
        <v>0</v>
      </c>
      <c r="AV83" s="938">
        <f>AV78*'DATA - Awards Matrices'!$J$34</f>
        <v>0</v>
      </c>
      <c r="AW83" s="939">
        <f>AW78*'DATA - Awards Matrices'!$K$34</f>
        <v>0</v>
      </c>
      <c r="AX83" s="1062"/>
      <c r="AZ83" s="937">
        <f>AZ78*'DATA - Awards Matrices'!$B$34</f>
        <v>0</v>
      </c>
      <c r="BA83" s="938">
        <f>BA78*'DATA - Awards Matrices'!$C$34</f>
        <v>2000</v>
      </c>
      <c r="BB83" s="938">
        <f>BB78*'DATA - Awards Matrices'!$D$34</f>
        <v>0</v>
      </c>
      <c r="BC83" s="938">
        <f>BC78*'DATA - Awards Matrices'!$E$34</f>
        <v>8500</v>
      </c>
      <c r="BD83" s="938">
        <f>BD78*'DATA - Awards Matrices'!$F$34</f>
        <v>0</v>
      </c>
      <c r="BE83" s="938">
        <f>BE78*'DATA - Awards Matrices'!$G$34</f>
        <v>0</v>
      </c>
      <c r="BF83" s="938">
        <f>BF78*'DATA - Awards Matrices'!$H$34</f>
        <v>0</v>
      </c>
      <c r="BG83" s="938">
        <f>BG78*'DATA - Awards Matrices'!$I$34</f>
        <v>0</v>
      </c>
      <c r="BH83" s="938">
        <f>BH78*'DATA - Awards Matrices'!$J$34</f>
        <v>0</v>
      </c>
      <c r="BI83" s="939">
        <f>BI78*'DATA - Awards Matrices'!$K$34</f>
        <v>0</v>
      </c>
      <c r="BJ83" s="1057"/>
    </row>
    <row r="84" spans="1:66">
      <c r="A84" s="1488"/>
      <c r="B84" s="439" t="s">
        <v>49</v>
      </c>
      <c r="C84" s="425" t="s">
        <v>91</v>
      </c>
      <c r="D84" s="330">
        <f>D79*'DATA - Awards Matrices'!$B$35</f>
        <v>0</v>
      </c>
      <c r="E84" s="12">
        <f>E79*'DATA - Awards Matrices'!$C$35</f>
        <v>0</v>
      </c>
      <c r="F84" s="12">
        <f>F79*'DATA - Awards Matrices'!$D$35</f>
        <v>0</v>
      </c>
      <c r="G84" s="12">
        <f>G79*'DATA - Awards Matrices'!$E$35</f>
        <v>0</v>
      </c>
      <c r="H84" s="12">
        <f>H79*'DATA - Awards Matrices'!$F$35</f>
        <v>0</v>
      </c>
      <c r="I84" s="12">
        <f>I79*'DATA - Awards Matrices'!$G$35</f>
        <v>0</v>
      </c>
      <c r="J84" s="12">
        <f>J79*'DATA - Awards Matrices'!$H$35</f>
        <v>0</v>
      </c>
      <c r="K84" s="12">
        <f>K79*'DATA - Awards Matrices'!$I$35</f>
        <v>0</v>
      </c>
      <c r="L84" s="12">
        <f>L79*'DATA - Awards Matrices'!$J$35</f>
        <v>0</v>
      </c>
      <c r="M84" s="331">
        <f>M79*'DATA - Awards Matrices'!$K$35</f>
        <v>0</v>
      </c>
      <c r="N84" s="12"/>
      <c r="O84" s="12"/>
      <c r="P84" s="330">
        <f>P79*'DATA - Awards Matrices'!$B$35</f>
        <v>0</v>
      </c>
      <c r="Q84" s="12">
        <f>Q79*'DATA - Awards Matrices'!$C$35</f>
        <v>0</v>
      </c>
      <c r="R84" s="12">
        <f>R79*'DATA - Awards Matrices'!$D$35</f>
        <v>0</v>
      </c>
      <c r="S84" s="12">
        <f>S79*'DATA - Awards Matrices'!$E$35</f>
        <v>0</v>
      </c>
      <c r="T84" s="12">
        <f>T79*'DATA - Awards Matrices'!$F$35</f>
        <v>0</v>
      </c>
      <c r="U84" s="12">
        <f>U79*'DATA - Awards Matrices'!$G$35</f>
        <v>0</v>
      </c>
      <c r="V84" s="12">
        <f>V79*'DATA - Awards Matrices'!$H$35</f>
        <v>0</v>
      </c>
      <c r="W84" s="12">
        <f>W79*'DATA - Awards Matrices'!$I$35</f>
        <v>0</v>
      </c>
      <c r="X84" s="12">
        <f>X79*'DATA - Awards Matrices'!$J$35</f>
        <v>0</v>
      </c>
      <c r="Y84" s="331">
        <f>Y79*'DATA - Awards Matrices'!$K$35</f>
        <v>0</v>
      </c>
      <c r="Z84" s="12"/>
      <c r="AA84" s="12"/>
      <c r="AB84" s="330">
        <f>AB79*'DATA - Awards Matrices'!$B$35</f>
        <v>37000</v>
      </c>
      <c r="AC84" s="12">
        <f>AC79*'DATA - Awards Matrices'!$C$35</f>
        <v>3500</v>
      </c>
      <c r="AD84" s="12">
        <f>AD79*'DATA - Awards Matrices'!$D$35</f>
        <v>0</v>
      </c>
      <c r="AE84" s="12">
        <f>AE79*'DATA - Awards Matrices'!$E$35</f>
        <v>3000</v>
      </c>
      <c r="AF84" s="12">
        <f>AF79*'DATA - Awards Matrices'!$F$35</f>
        <v>0</v>
      </c>
      <c r="AG84" s="12">
        <f>AG79*'DATA - Awards Matrices'!$G$35</f>
        <v>0</v>
      </c>
      <c r="AH84" s="12">
        <f>AH79*'DATA - Awards Matrices'!$H$35</f>
        <v>0</v>
      </c>
      <c r="AI84" s="12">
        <f>AI79*'DATA - Awards Matrices'!$I$35</f>
        <v>0</v>
      </c>
      <c r="AJ84" s="12">
        <f>AJ79*'DATA - Awards Matrices'!$J$35</f>
        <v>0</v>
      </c>
      <c r="AK84" s="331">
        <f>AK79*'DATA - Awards Matrices'!$K$35</f>
        <v>0</v>
      </c>
      <c r="AL84" s="12"/>
      <c r="AM84" s="938"/>
      <c r="AN84" s="937">
        <f>AN79*'DATA - Awards Matrices'!$B$35</f>
        <v>17500</v>
      </c>
      <c r="AO84" s="938">
        <f>AO79*'DATA - Awards Matrices'!$C$35</f>
        <v>7000</v>
      </c>
      <c r="AP84" s="938">
        <f>AP79*'DATA - Awards Matrices'!$D$35</f>
        <v>0</v>
      </c>
      <c r="AQ84" s="938">
        <f>AQ79*'DATA - Awards Matrices'!$E$35</f>
        <v>5000</v>
      </c>
      <c r="AR84" s="938">
        <f>AR79*'DATA - Awards Matrices'!$F$35</f>
        <v>0</v>
      </c>
      <c r="AS84" s="938">
        <f>AS79*'DATA - Awards Matrices'!$G$35</f>
        <v>0</v>
      </c>
      <c r="AT84" s="938">
        <f>AT79*'DATA - Awards Matrices'!$H$35</f>
        <v>0</v>
      </c>
      <c r="AU84" s="938">
        <f>AU79*'DATA - Awards Matrices'!$I$35</f>
        <v>0</v>
      </c>
      <c r="AV84" s="938">
        <f>AV79*'DATA - Awards Matrices'!$J$35</f>
        <v>0</v>
      </c>
      <c r="AW84" s="939">
        <f>AW79*'DATA - Awards Matrices'!$K$35</f>
        <v>0</v>
      </c>
      <c r="AX84" s="1062"/>
      <c r="AZ84" s="937">
        <f>AZ79*'DATA - Awards Matrices'!$B$35</f>
        <v>500</v>
      </c>
      <c r="BA84" s="938">
        <f>BA79*'DATA - Awards Matrices'!$C$35</f>
        <v>3500</v>
      </c>
      <c r="BB84" s="938">
        <f>BB79*'DATA - Awards Matrices'!$D$35</f>
        <v>0</v>
      </c>
      <c r="BC84" s="938">
        <f>BC79*'DATA - Awards Matrices'!$E$35</f>
        <v>2000</v>
      </c>
      <c r="BD84" s="938">
        <f>BD79*'DATA - Awards Matrices'!$F$35</f>
        <v>0</v>
      </c>
      <c r="BE84" s="938">
        <f>BE79*'DATA - Awards Matrices'!$G$35</f>
        <v>0</v>
      </c>
      <c r="BF84" s="938">
        <f>BF79*'DATA - Awards Matrices'!$H$35</f>
        <v>0</v>
      </c>
      <c r="BG84" s="938">
        <f>BG79*'DATA - Awards Matrices'!$I$35</f>
        <v>0</v>
      </c>
      <c r="BH84" s="938">
        <f>BH79*'DATA - Awards Matrices'!$J$35</f>
        <v>0</v>
      </c>
      <c r="BI84" s="939">
        <f>BI79*'DATA - Awards Matrices'!$K$35</f>
        <v>0</v>
      </c>
      <c r="BJ84" s="1057"/>
    </row>
    <row r="85" spans="1:66" ht="16" thickBot="1">
      <c r="A85" s="1489"/>
      <c r="B85" s="440" t="s">
        <v>49</v>
      </c>
      <c r="C85" s="426" t="s">
        <v>90</v>
      </c>
      <c r="D85" s="330">
        <f>D80*'DATA - Awards Matrices'!$B$36</f>
        <v>0</v>
      </c>
      <c r="E85" s="12">
        <f>E80*'DATA - Awards Matrices'!$C$36</f>
        <v>0</v>
      </c>
      <c r="F85" s="12">
        <f>F80*'DATA - Awards Matrices'!$D$36</f>
        <v>0</v>
      </c>
      <c r="G85" s="12">
        <f>G80*'DATA - Awards Matrices'!$E$36</f>
        <v>0</v>
      </c>
      <c r="H85" s="12">
        <f>H80*'DATA - Awards Matrices'!$F$36</f>
        <v>0</v>
      </c>
      <c r="I85" s="12">
        <f>I80*'DATA - Awards Matrices'!$G$36</f>
        <v>0</v>
      </c>
      <c r="J85" s="12">
        <f>J80*'DATA - Awards Matrices'!$H$36</f>
        <v>0</v>
      </c>
      <c r="K85" s="12">
        <f>K80*'DATA - Awards Matrices'!$I$36</f>
        <v>0</v>
      </c>
      <c r="L85" s="12">
        <f>L80*'DATA - Awards Matrices'!$J$36</f>
        <v>0</v>
      </c>
      <c r="M85" s="331">
        <f>M80*'DATA - Awards Matrices'!$K$36</f>
        <v>0</v>
      </c>
      <c r="N85" s="12"/>
      <c r="O85" s="12"/>
      <c r="P85" s="330">
        <f>P80*'DATA - Awards Matrices'!$B$36</f>
        <v>0</v>
      </c>
      <c r="Q85" s="12">
        <f>Q80*'DATA - Awards Matrices'!$C$36</f>
        <v>0</v>
      </c>
      <c r="R85" s="12">
        <f>R80*'DATA - Awards Matrices'!$D$36</f>
        <v>0</v>
      </c>
      <c r="S85" s="12">
        <f>S80*'DATA - Awards Matrices'!$E$36</f>
        <v>0</v>
      </c>
      <c r="T85" s="12">
        <f>T80*'DATA - Awards Matrices'!$F$36</f>
        <v>0</v>
      </c>
      <c r="U85" s="12">
        <f>U80*'DATA - Awards Matrices'!$G$36</f>
        <v>0</v>
      </c>
      <c r="V85" s="12">
        <f>V80*'DATA - Awards Matrices'!$H$36</f>
        <v>0</v>
      </c>
      <c r="W85" s="12">
        <f>W80*'DATA - Awards Matrices'!$I$36</f>
        <v>0</v>
      </c>
      <c r="X85" s="12">
        <f>X80*'DATA - Awards Matrices'!$J$36</f>
        <v>0</v>
      </c>
      <c r="Y85" s="331">
        <f>Y80*'DATA - Awards Matrices'!$K$36</f>
        <v>0</v>
      </c>
      <c r="Z85" s="12"/>
      <c r="AA85" s="12"/>
      <c r="AB85" s="330">
        <f>AB80*'DATA - Awards Matrices'!$B$36</f>
        <v>0</v>
      </c>
      <c r="AC85" s="12">
        <f>AC80*'DATA - Awards Matrices'!$C$36</f>
        <v>0</v>
      </c>
      <c r="AD85" s="12">
        <f>AD80*'DATA - Awards Matrices'!$D$36</f>
        <v>0</v>
      </c>
      <c r="AE85" s="12">
        <f>AE80*'DATA - Awards Matrices'!$E$36</f>
        <v>0</v>
      </c>
      <c r="AF85" s="12">
        <f>AF80*'DATA - Awards Matrices'!$F$36</f>
        <v>0</v>
      </c>
      <c r="AG85" s="12">
        <f>AG80*'DATA - Awards Matrices'!$G$36</f>
        <v>0</v>
      </c>
      <c r="AH85" s="12">
        <f>AH80*'DATA - Awards Matrices'!$H$36</f>
        <v>0</v>
      </c>
      <c r="AI85" s="12">
        <f>AI80*'DATA - Awards Matrices'!$I$36</f>
        <v>0</v>
      </c>
      <c r="AJ85" s="12">
        <f>AJ80*'DATA - Awards Matrices'!$J$36</f>
        <v>0</v>
      </c>
      <c r="AK85" s="331">
        <f>AK80*'DATA - Awards Matrices'!$K$36</f>
        <v>0</v>
      </c>
      <c r="AL85" s="12"/>
      <c r="AM85" s="938"/>
      <c r="AN85" s="937">
        <f>AN80*'DATA - Awards Matrices'!$B$36</f>
        <v>0</v>
      </c>
      <c r="AO85" s="938">
        <f>AO80*'DATA - Awards Matrices'!$C$36</f>
        <v>0</v>
      </c>
      <c r="AP85" s="938">
        <f>AP80*'DATA - Awards Matrices'!$D$36</f>
        <v>0</v>
      </c>
      <c r="AQ85" s="938">
        <f>AQ80*'DATA - Awards Matrices'!$E$36</f>
        <v>0</v>
      </c>
      <c r="AR85" s="938">
        <f>AR80*'DATA - Awards Matrices'!$F$36</f>
        <v>0</v>
      </c>
      <c r="AS85" s="938">
        <f>AS80*'DATA - Awards Matrices'!$G$36</f>
        <v>0</v>
      </c>
      <c r="AT85" s="938">
        <f>AT80*'DATA - Awards Matrices'!$H$36</f>
        <v>0</v>
      </c>
      <c r="AU85" s="938">
        <f>AU80*'DATA - Awards Matrices'!$I$36</f>
        <v>0</v>
      </c>
      <c r="AV85" s="938">
        <f>AV80*'DATA - Awards Matrices'!$J$36</f>
        <v>0</v>
      </c>
      <c r="AW85" s="939">
        <f>AW80*'DATA - Awards Matrices'!$K$36</f>
        <v>0</v>
      </c>
      <c r="AX85" s="1062"/>
      <c r="AZ85" s="937">
        <f>AZ80*'DATA - Awards Matrices'!$B$36</f>
        <v>0</v>
      </c>
      <c r="BA85" s="938">
        <f>BA80*'DATA - Awards Matrices'!$C$36</f>
        <v>0</v>
      </c>
      <c r="BB85" s="938">
        <f>BB80*'DATA - Awards Matrices'!$D$36</f>
        <v>0</v>
      </c>
      <c r="BC85" s="938">
        <f>BC80*'DATA - Awards Matrices'!$E$36</f>
        <v>0</v>
      </c>
      <c r="BD85" s="938">
        <f>BD80*'DATA - Awards Matrices'!$F$36</f>
        <v>0</v>
      </c>
      <c r="BE85" s="938">
        <f>BE80*'DATA - Awards Matrices'!$G$36</f>
        <v>0</v>
      </c>
      <c r="BF85" s="938">
        <f>BF80*'DATA - Awards Matrices'!$H$36</f>
        <v>0</v>
      </c>
      <c r="BG85" s="938">
        <f>BG80*'DATA - Awards Matrices'!$I$36</f>
        <v>0</v>
      </c>
      <c r="BH85" s="938">
        <f>BH80*'DATA - Awards Matrices'!$J$36</f>
        <v>0</v>
      </c>
      <c r="BI85" s="939">
        <f>BI80*'DATA - Awards Matrices'!$K$36</f>
        <v>0</v>
      </c>
      <c r="BJ85" s="1057"/>
    </row>
    <row r="86" spans="1:66" ht="33" thickBot="1">
      <c r="A86" s="406" t="s">
        <v>272</v>
      </c>
      <c r="B86" s="413" t="str">
        <f>B80</f>
        <v>ENMU-RO</v>
      </c>
      <c r="C86" s="414"/>
      <c r="D86" s="334">
        <f t="shared" ref="D86:M86" si="75">SUM(D83:D85)</f>
        <v>0</v>
      </c>
      <c r="E86" s="335">
        <f t="shared" si="75"/>
        <v>0</v>
      </c>
      <c r="F86" s="335">
        <f t="shared" si="75"/>
        <v>0</v>
      </c>
      <c r="G86" s="335">
        <f t="shared" si="75"/>
        <v>0</v>
      </c>
      <c r="H86" s="335">
        <f t="shared" si="75"/>
        <v>0</v>
      </c>
      <c r="I86" s="335">
        <f t="shared" si="75"/>
        <v>0</v>
      </c>
      <c r="J86" s="335">
        <f t="shared" si="75"/>
        <v>0</v>
      </c>
      <c r="K86" s="335">
        <f t="shared" si="75"/>
        <v>0</v>
      </c>
      <c r="L86" s="335">
        <f t="shared" si="75"/>
        <v>0</v>
      </c>
      <c r="M86" s="336">
        <f t="shared" si="75"/>
        <v>0</v>
      </c>
      <c r="N86" s="415">
        <f>SUM(D86:M86)/'DATA - Awards Matrices'!$L$36</f>
        <v>0</v>
      </c>
      <c r="O86" s="415"/>
      <c r="P86" s="334">
        <f t="shared" ref="P86:Y86" si="76">SUM(P83:P85)</f>
        <v>0</v>
      </c>
      <c r="Q86" s="335">
        <f t="shared" si="76"/>
        <v>0</v>
      </c>
      <c r="R86" s="335">
        <f t="shared" si="76"/>
        <v>0</v>
      </c>
      <c r="S86" s="335">
        <f t="shared" si="76"/>
        <v>0</v>
      </c>
      <c r="T86" s="335">
        <f t="shared" si="76"/>
        <v>0</v>
      </c>
      <c r="U86" s="335">
        <f t="shared" si="76"/>
        <v>0</v>
      </c>
      <c r="V86" s="335">
        <f t="shared" si="76"/>
        <v>0</v>
      </c>
      <c r="W86" s="335">
        <f t="shared" si="76"/>
        <v>0</v>
      </c>
      <c r="X86" s="335">
        <f t="shared" si="76"/>
        <v>0</v>
      </c>
      <c r="Y86" s="336">
        <f t="shared" si="76"/>
        <v>0</v>
      </c>
      <c r="Z86" s="415">
        <f>SUM(P86:Y86)/'DATA - Awards Matrices'!$L$36</f>
        <v>0</v>
      </c>
      <c r="AA86" s="415"/>
      <c r="AB86" s="334">
        <f t="shared" ref="AB86:AK86" si="77">SUM(AB83:AB85)</f>
        <v>39000</v>
      </c>
      <c r="AC86" s="335">
        <f t="shared" si="77"/>
        <v>5000</v>
      </c>
      <c r="AD86" s="335">
        <f t="shared" si="77"/>
        <v>0</v>
      </c>
      <c r="AE86" s="335">
        <f t="shared" si="77"/>
        <v>8000</v>
      </c>
      <c r="AF86" s="335">
        <f t="shared" si="77"/>
        <v>0</v>
      </c>
      <c r="AG86" s="335">
        <f t="shared" si="77"/>
        <v>0</v>
      </c>
      <c r="AH86" s="335">
        <f t="shared" si="77"/>
        <v>0</v>
      </c>
      <c r="AI86" s="335">
        <f t="shared" si="77"/>
        <v>0</v>
      </c>
      <c r="AJ86" s="335">
        <f t="shared" si="77"/>
        <v>0</v>
      </c>
      <c r="AK86" s="336">
        <f t="shared" si="77"/>
        <v>0</v>
      </c>
      <c r="AL86" s="1252">
        <f>SUM(AB86:AK86)/'DATA - Awards Matrices'!$L$74</f>
        <v>99.426386233269596</v>
      </c>
      <c r="AM86" s="941"/>
      <c r="AN86" s="1020">
        <f t="shared" ref="AN86:AW86" si="78">SUM(AN83:AN85)</f>
        <v>18000</v>
      </c>
      <c r="AO86" s="1021">
        <f t="shared" si="78"/>
        <v>9000</v>
      </c>
      <c r="AP86" s="1021">
        <f t="shared" si="78"/>
        <v>0</v>
      </c>
      <c r="AQ86" s="1021">
        <f t="shared" si="78"/>
        <v>15500</v>
      </c>
      <c r="AR86" s="1021">
        <f t="shared" si="78"/>
        <v>0</v>
      </c>
      <c r="AS86" s="1021">
        <f t="shared" si="78"/>
        <v>0</v>
      </c>
      <c r="AT86" s="1021">
        <f t="shared" si="78"/>
        <v>0</v>
      </c>
      <c r="AU86" s="1021">
        <f t="shared" si="78"/>
        <v>0</v>
      </c>
      <c r="AV86" s="1021">
        <f t="shared" si="78"/>
        <v>0</v>
      </c>
      <c r="AW86" s="1022">
        <f t="shared" si="78"/>
        <v>0</v>
      </c>
      <c r="AX86" s="1253">
        <f>SUM(AN86:AW86)/'DATA - Awards Matrices'!$L$74</f>
        <v>81.261950286806879</v>
      </c>
      <c r="AZ86" s="1020">
        <f t="shared" ref="AZ86:BI86" si="79">SUM(AZ83:AZ85)</f>
        <v>500</v>
      </c>
      <c r="BA86" s="1021">
        <f t="shared" si="79"/>
        <v>5500</v>
      </c>
      <c r="BB86" s="1021">
        <f t="shared" si="79"/>
        <v>0</v>
      </c>
      <c r="BC86" s="1021">
        <f t="shared" si="79"/>
        <v>10500</v>
      </c>
      <c r="BD86" s="1021">
        <f t="shared" si="79"/>
        <v>0</v>
      </c>
      <c r="BE86" s="1021">
        <f t="shared" si="79"/>
        <v>0</v>
      </c>
      <c r="BF86" s="1021">
        <f t="shared" si="79"/>
        <v>0</v>
      </c>
      <c r="BG86" s="1021">
        <f t="shared" si="79"/>
        <v>0</v>
      </c>
      <c r="BH86" s="1021">
        <f t="shared" si="79"/>
        <v>0</v>
      </c>
      <c r="BI86" s="1022">
        <f t="shared" si="79"/>
        <v>0</v>
      </c>
      <c r="BJ86" s="1254">
        <f>SUM(AZ86:BI86)/'DATA - Awards Matrices'!$L$74</f>
        <v>31.548757170172085</v>
      </c>
      <c r="BL86" s="1251">
        <f>SUM(AB86:AK86)</f>
        <v>52000</v>
      </c>
      <c r="BM86" s="1251">
        <f>SUM(AN86:AW86)</f>
        <v>42500</v>
      </c>
      <c r="BN86" s="1251">
        <f>SUM(AZ86:BI86)</f>
        <v>16500</v>
      </c>
    </row>
    <row r="87" spans="1:66" ht="29.25" customHeight="1" thickBot="1">
      <c r="A87" s="428"/>
      <c r="B87" s="429"/>
      <c r="C87" s="430"/>
      <c r="D87" s="431"/>
      <c r="E87" s="432"/>
      <c r="F87" s="432"/>
      <c r="G87" s="432"/>
      <c r="H87" s="432"/>
      <c r="I87" s="432"/>
      <c r="J87" s="432"/>
      <c r="K87" s="432"/>
      <c r="L87" s="432"/>
      <c r="M87" s="433"/>
      <c r="N87" s="434"/>
      <c r="O87" s="434"/>
      <c r="P87" s="431"/>
      <c r="Q87" s="432"/>
      <c r="R87" s="432"/>
      <c r="S87" s="432"/>
      <c r="T87" s="432"/>
      <c r="U87" s="432"/>
      <c r="V87" s="432"/>
      <c r="W87" s="432"/>
      <c r="X87" s="432"/>
      <c r="Y87" s="433"/>
      <c r="Z87" s="434"/>
      <c r="AA87" s="434"/>
      <c r="AB87" s="431"/>
      <c r="AC87" s="432"/>
      <c r="AD87" s="432"/>
      <c r="AE87" s="432"/>
      <c r="AF87" s="432"/>
      <c r="AG87" s="432"/>
      <c r="AH87" s="432"/>
      <c r="AI87" s="432"/>
      <c r="AJ87" s="432"/>
      <c r="AK87" s="433"/>
      <c r="AL87" s="434"/>
      <c r="AM87" s="1026"/>
      <c r="AN87" s="1023"/>
      <c r="AO87" s="1024"/>
      <c r="AP87" s="1024"/>
      <c r="AQ87" s="1024"/>
      <c r="AR87" s="1024"/>
      <c r="AS87" s="1024"/>
      <c r="AT87" s="1024"/>
      <c r="AU87" s="1024"/>
      <c r="AV87" s="1024"/>
      <c r="AW87" s="1025"/>
      <c r="AX87" s="1064"/>
      <c r="AZ87" s="1023"/>
      <c r="BA87" s="1024"/>
      <c r="BB87" s="1024"/>
      <c r="BC87" s="1024"/>
      <c r="BD87" s="1024"/>
      <c r="BE87" s="1024"/>
      <c r="BF87" s="1024"/>
      <c r="BG87" s="1024"/>
      <c r="BH87" s="1024"/>
      <c r="BI87" s="1025"/>
      <c r="BJ87" s="1059"/>
      <c r="BL87" s="1250"/>
      <c r="BM87" s="1250"/>
      <c r="BN87" s="1250"/>
    </row>
    <row r="88" spans="1:66" ht="15" customHeight="1" thickBot="1">
      <c r="A88" s="1487" t="s">
        <v>270</v>
      </c>
      <c r="B88" s="274" t="str">
        <f>'RAW DATA-Awards'!B31</f>
        <v>ENMU-RU</v>
      </c>
      <c r="C88" s="329" t="str">
        <f>'RAW DATA-Awards'!C31</f>
        <v>1</v>
      </c>
      <c r="D88" s="407">
        <f>'RAW DATA-New Workforce'!D31</f>
        <v>0</v>
      </c>
      <c r="E88" s="408">
        <f>'RAW DATA-New Workforce'!E31</f>
        <v>0</v>
      </c>
      <c r="F88" s="408">
        <f>'RAW DATA-New Workforce'!F31</f>
        <v>0</v>
      </c>
      <c r="G88" s="408">
        <f>'RAW DATA-New Workforce'!G31</f>
        <v>0</v>
      </c>
      <c r="H88" s="408">
        <f>'RAW DATA-New Workforce'!H31</f>
        <v>0</v>
      </c>
      <c r="I88" s="408">
        <f>'RAW DATA-New Workforce'!I31</f>
        <v>0</v>
      </c>
      <c r="J88" s="408">
        <f>'RAW DATA-New Workforce'!J31</f>
        <v>0</v>
      </c>
      <c r="K88" s="408">
        <f>'RAW DATA-New Workforce'!K31</f>
        <v>0</v>
      </c>
      <c r="L88" s="408">
        <f>'RAW DATA-New Workforce'!L31</f>
        <v>0</v>
      </c>
      <c r="M88" s="409">
        <f>'RAW DATA-New Workforce'!M31</f>
        <v>0</v>
      </c>
      <c r="N88" s="408"/>
      <c r="O88" s="408"/>
      <c r="P88" s="407">
        <f>'RAW DATA-New Workforce'!N31</f>
        <v>0</v>
      </c>
      <c r="Q88" s="408">
        <f>'RAW DATA-New Workforce'!O31</f>
        <v>0</v>
      </c>
      <c r="R88" s="408">
        <f>'RAW DATA-New Workforce'!P31</f>
        <v>0</v>
      </c>
      <c r="S88" s="408">
        <f>'RAW DATA-New Workforce'!Q31</f>
        <v>0</v>
      </c>
      <c r="T88" s="408">
        <f>'RAW DATA-New Workforce'!R31</f>
        <v>0</v>
      </c>
      <c r="U88" s="408">
        <f>'RAW DATA-New Workforce'!S31</f>
        <v>0</v>
      </c>
      <c r="V88" s="408">
        <f>'RAW DATA-New Workforce'!T31</f>
        <v>0</v>
      </c>
      <c r="W88" s="408">
        <f>'RAW DATA-New Workforce'!U31</f>
        <v>0</v>
      </c>
      <c r="X88" s="408">
        <f>'RAW DATA-New Workforce'!V31</f>
        <v>0</v>
      </c>
      <c r="Y88" s="409">
        <f>'RAW DATA-New Workforce'!W31</f>
        <v>0</v>
      </c>
      <c r="Z88" s="408"/>
      <c r="AA88" s="408"/>
      <c r="AB88" s="407">
        <f>'RAW DATA-New Workforce'!X31</f>
        <v>1</v>
      </c>
      <c r="AC88" s="408">
        <f>'RAW DATA-New Workforce'!Y31</f>
        <v>0</v>
      </c>
      <c r="AD88" s="408">
        <f>'RAW DATA-New Workforce'!Z31</f>
        <v>0</v>
      </c>
      <c r="AE88" s="408">
        <f>'RAW DATA-New Workforce'!AA31</f>
        <v>0</v>
      </c>
      <c r="AF88" s="408">
        <f>'RAW DATA-New Workforce'!AB31</f>
        <v>0</v>
      </c>
      <c r="AG88" s="408">
        <f>'RAW DATA-New Workforce'!AC31</f>
        <v>0</v>
      </c>
      <c r="AH88" s="408">
        <f>'RAW DATA-New Workforce'!AD31</f>
        <v>0</v>
      </c>
      <c r="AI88" s="408">
        <f>'RAW DATA-New Workforce'!AE31</f>
        <v>0</v>
      </c>
      <c r="AJ88" s="408">
        <f>'RAW DATA-New Workforce'!AF31</f>
        <v>0</v>
      </c>
      <c r="AK88" s="409">
        <f>'RAW DATA-New Workforce'!AG31</f>
        <v>0</v>
      </c>
      <c r="AL88" s="408"/>
      <c r="AM88" s="944"/>
      <c r="AN88" s="943">
        <f>'RAW DATA-New Workforce'!AH31</f>
        <v>1</v>
      </c>
      <c r="AO88" s="944">
        <f>'RAW DATA-New Workforce'!AI31</f>
        <v>0</v>
      </c>
      <c r="AP88" s="944">
        <f>'RAW DATA-New Workforce'!AJ31</f>
        <v>0</v>
      </c>
      <c r="AQ88" s="944">
        <f>'RAW DATA-New Workforce'!AK31</f>
        <v>1</v>
      </c>
      <c r="AR88" s="944">
        <f>'RAW DATA-New Workforce'!AL31</f>
        <v>0</v>
      </c>
      <c r="AS88" s="944">
        <f>'RAW DATA-New Workforce'!AM31</f>
        <v>0</v>
      </c>
      <c r="AT88" s="944">
        <f>'RAW DATA-New Workforce'!AN31</f>
        <v>0</v>
      </c>
      <c r="AU88" s="944">
        <f>'RAW DATA-New Workforce'!AO31</f>
        <v>0</v>
      </c>
      <c r="AV88" s="944">
        <f>'RAW DATA-New Workforce'!AP31</f>
        <v>0</v>
      </c>
      <c r="AW88" s="945">
        <f>'RAW DATA-New Workforce'!AQ31</f>
        <v>0</v>
      </c>
      <c r="AX88" s="1061"/>
      <c r="AZ88" s="943">
        <f>'RAW DATA-New Workforce'!AR31</f>
        <v>5</v>
      </c>
      <c r="BA88" s="943">
        <f>'RAW DATA-New Workforce'!AS31</f>
        <v>0</v>
      </c>
      <c r="BB88" s="943">
        <f>'RAW DATA-New Workforce'!AT31</f>
        <v>0</v>
      </c>
      <c r="BC88" s="943">
        <f>'RAW DATA-New Workforce'!AU31</f>
        <v>0</v>
      </c>
      <c r="BD88" s="943">
        <f>'RAW DATA-New Workforce'!AV31</f>
        <v>0</v>
      </c>
      <c r="BE88" s="943">
        <f>'RAW DATA-New Workforce'!AW31</f>
        <v>0</v>
      </c>
      <c r="BF88" s="943">
        <f>'RAW DATA-New Workforce'!AX31</f>
        <v>0</v>
      </c>
      <c r="BG88" s="943">
        <f>'RAW DATA-New Workforce'!AY31</f>
        <v>0</v>
      </c>
      <c r="BH88" s="943">
        <f>'RAW DATA-New Workforce'!AZ31</f>
        <v>0</v>
      </c>
      <c r="BI88" s="943">
        <f>'RAW DATA-New Workforce'!BA31</f>
        <v>0</v>
      </c>
      <c r="BJ88" s="1056"/>
      <c r="BL88" s="1250"/>
      <c r="BM88" s="1250"/>
      <c r="BN88" s="1250"/>
    </row>
    <row r="89" spans="1:66" ht="16" thickBot="1">
      <c r="A89" s="1488"/>
      <c r="B89" s="410" t="str">
        <f>'RAW DATA-Awards'!B32</f>
        <v>ENMU-RU</v>
      </c>
      <c r="C89" s="411" t="str">
        <f>'RAW DATA-Awards'!C32</f>
        <v>2</v>
      </c>
      <c r="D89" s="330">
        <f>'RAW DATA-New Workforce'!D32</f>
        <v>0</v>
      </c>
      <c r="E89" s="12">
        <f>'RAW DATA-New Workforce'!E32</f>
        <v>0</v>
      </c>
      <c r="F89" s="12">
        <f>'RAW DATA-New Workforce'!F32</f>
        <v>0</v>
      </c>
      <c r="G89" s="12">
        <f>'RAW DATA-New Workforce'!G32</f>
        <v>0</v>
      </c>
      <c r="H89" s="12">
        <f>'RAW DATA-New Workforce'!H32</f>
        <v>0</v>
      </c>
      <c r="I89" s="12">
        <f>'RAW DATA-New Workforce'!I32</f>
        <v>0</v>
      </c>
      <c r="J89" s="12">
        <f>'RAW DATA-New Workforce'!J32</f>
        <v>0</v>
      </c>
      <c r="K89" s="12">
        <f>'RAW DATA-New Workforce'!K32</f>
        <v>0</v>
      </c>
      <c r="L89" s="12">
        <f>'RAW DATA-New Workforce'!L32</f>
        <v>0</v>
      </c>
      <c r="M89" s="331">
        <f>'RAW DATA-New Workforce'!M32</f>
        <v>0</v>
      </c>
      <c r="N89" s="12"/>
      <c r="O89" s="12"/>
      <c r="P89" s="330">
        <f>'RAW DATA-New Workforce'!N32</f>
        <v>0</v>
      </c>
      <c r="Q89" s="12">
        <f>'RAW DATA-New Workforce'!O32</f>
        <v>0</v>
      </c>
      <c r="R89" s="12">
        <f>'RAW DATA-New Workforce'!P32</f>
        <v>0</v>
      </c>
      <c r="S89" s="12">
        <f>'RAW DATA-New Workforce'!Q32</f>
        <v>0</v>
      </c>
      <c r="T89" s="12">
        <f>'RAW DATA-New Workforce'!R32</f>
        <v>0</v>
      </c>
      <c r="U89" s="12">
        <f>'RAW DATA-New Workforce'!S32</f>
        <v>0</v>
      </c>
      <c r="V89" s="12">
        <f>'RAW DATA-New Workforce'!T32</f>
        <v>0</v>
      </c>
      <c r="W89" s="12">
        <f>'RAW DATA-New Workforce'!U32</f>
        <v>0</v>
      </c>
      <c r="X89" s="12">
        <f>'RAW DATA-New Workforce'!V32</f>
        <v>0</v>
      </c>
      <c r="Y89" s="331">
        <f>'RAW DATA-New Workforce'!W32</f>
        <v>0</v>
      </c>
      <c r="Z89" s="12"/>
      <c r="AA89" s="12"/>
      <c r="AB89" s="330">
        <f>'RAW DATA-New Workforce'!X32</f>
        <v>0</v>
      </c>
      <c r="AC89" s="12">
        <f>'RAW DATA-New Workforce'!Y32</f>
        <v>5</v>
      </c>
      <c r="AD89" s="12">
        <f>'RAW DATA-New Workforce'!Z32</f>
        <v>0</v>
      </c>
      <c r="AE89" s="12">
        <f>'RAW DATA-New Workforce'!AA32</f>
        <v>0</v>
      </c>
      <c r="AF89" s="12">
        <f>'RAW DATA-New Workforce'!AB32</f>
        <v>0</v>
      </c>
      <c r="AG89" s="12">
        <f>'RAW DATA-New Workforce'!AC32</f>
        <v>0</v>
      </c>
      <c r="AH89" s="12">
        <f>'RAW DATA-New Workforce'!AD32</f>
        <v>0</v>
      </c>
      <c r="AI89" s="12">
        <f>'RAW DATA-New Workforce'!AE32</f>
        <v>0</v>
      </c>
      <c r="AJ89" s="12">
        <f>'RAW DATA-New Workforce'!AF32</f>
        <v>0</v>
      </c>
      <c r="AK89" s="331">
        <f>'RAW DATA-New Workforce'!AG32</f>
        <v>0</v>
      </c>
      <c r="AL89" s="12"/>
      <c r="AM89" s="938"/>
      <c r="AN89" s="937">
        <f>'RAW DATA-New Workforce'!AH32</f>
        <v>0</v>
      </c>
      <c r="AO89" s="938">
        <f>'RAW DATA-New Workforce'!AI32</f>
        <v>5</v>
      </c>
      <c r="AP89" s="938">
        <f>'RAW DATA-New Workforce'!AJ32</f>
        <v>0</v>
      </c>
      <c r="AQ89" s="938">
        <f>'RAW DATA-New Workforce'!AK32</f>
        <v>0</v>
      </c>
      <c r="AR89" s="938">
        <f>'RAW DATA-New Workforce'!AL32</f>
        <v>0</v>
      </c>
      <c r="AS89" s="938">
        <f>'RAW DATA-New Workforce'!AM32</f>
        <v>0</v>
      </c>
      <c r="AT89" s="938">
        <f>'RAW DATA-New Workforce'!AN32</f>
        <v>0</v>
      </c>
      <c r="AU89" s="938">
        <f>'RAW DATA-New Workforce'!AO32</f>
        <v>0</v>
      </c>
      <c r="AV89" s="938">
        <f>'RAW DATA-New Workforce'!AP32</f>
        <v>0</v>
      </c>
      <c r="AW89" s="939">
        <f>'RAW DATA-New Workforce'!AQ32</f>
        <v>0</v>
      </c>
      <c r="AX89" s="1062"/>
      <c r="AZ89" s="943">
        <f>'RAW DATA-New Workforce'!AR32</f>
        <v>0</v>
      </c>
      <c r="BA89" s="943">
        <f>'RAW DATA-New Workforce'!AS32</f>
        <v>0</v>
      </c>
      <c r="BB89" s="943">
        <f>'RAW DATA-New Workforce'!AT32</f>
        <v>0</v>
      </c>
      <c r="BC89" s="943">
        <f>'RAW DATA-New Workforce'!AU32</f>
        <v>0</v>
      </c>
      <c r="BD89" s="943">
        <f>'RAW DATA-New Workforce'!AV32</f>
        <v>0</v>
      </c>
      <c r="BE89" s="943">
        <f>'RAW DATA-New Workforce'!AW32</f>
        <v>0</v>
      </c>
      <c r="BF89" s="943">
        <f>'RAW DATA-New Workforce'!AX32</f>
        <v>0</v>
      </c>
      <c r="BG89" s="943">
        <f>'RAW DATA-New Workforce'!AY32</f>
        <v>0</v>
      </c>
      <c r="BH89" s="943">
        <f>'RAW DATA-New Workforce'!AZ32</f>
        <v>0</v>
      </c>
      <c r="BI89" s="943">
        <f>'RAW DATA-New Workforce'!BA32</f>
        <v>0</v>
      </c>
      <c r="BJ89" s="1057"/>
      <c r="BL89" s="1250"/>
      <c r="BM89" s="1250"/>
      <c r="BN89" s="1250"/>
    </row>
    <row r="90" spans="1:66" ht="16" thickBot="1">
      <c r="A90" s="1488"/>
      <c r="B90" s="410" t="str">
        <f>'RAW DATA-Awards'!B33</f>
        <v>ENMU-RU</v>
      </c>
      <c r="C90" s="411" t="str">
        <f>'RAW DATA-Awards'!C33</f>
        <v>3</v>
      </c>
      <c r="D90" s="330">
        <f>'RAW DATA-New Workforce'!D33</f>
        <v>0</v>
      </c>
      <c r="E90" s="12">
        <f>'RAW DATA-New Workforce'!E33</f>
        <v>0</v>
      </c>
      <c r="F90" s="12">
        <f>'RAW DATA-New Workforce'!F33</f>
        <v>0</v>
      </c>
      <c r="G90" s="12">
        <f>'RAW DATA-New Workforce'!G33</f>
        <v>0</v>
      </c>
      <c r="H90" s="12">
        <f>'RAW DATA-New Workforce'!H33</f>
        <v>0</v>
      </c>
      <c r="I90" s="12">
        <f>'RAW DATA-New Workforce'!I33</f>
        <v>0</v>
      </c>
      <c r="J90" s="12">
        <f>'RAW DATA-New Workforce'!J33</f>
        <v>0</v>
      </c>
      <c r="K90" s="12">
        <f>'RAW DATA-New Workforce'!K33</f>
        <v>0</v>
      </c>
      <c r="L90" s="12">
        <f>'RAW DATA-New Workforce'!L33</f>
        <v>0</v>
      </c>
      <c r="M90" s="331">
        <f>'RAW DATA-New Workforce'!M33</f>
        <v>0</v>
      </c>
      <c r="N90" s="12"/>
      <c r="O90" s="12"/>
      <c r="P90" s="330">
        <f>'RAW DATA-New Workforce'!N33</f>
        <v>0</v>
      </c>
      <c r="Q90" s="12">
        <f>'RAW DATA-New Workforce'!O33</f>
        <v>0</v>
      </c>
      <c r="R90" s="12">
        <f>'RAW DATA-New Workforce'!P33</f>
        <v>0</v>
      </c>
      <c r="S90" s="12">
        <f>'RAW DATA-New Workforce'!Q33</f>
        <v>0</v>
      </c>
      <c r="T90" s="12">
        <f>'RAW DATA-New Workforce'!R33</f>
        <v>0</v>
      </c>
      <c r="U90" s="12">
        <f>'RAW DATA-New Workforce'!S33</f>
        <v>0</v>
      </c>
      <c r="V90" s="12">
        <f>'RAW DATA-New Workforce'!T33</f>
        <v>0</v>
      </c>
      <c r="W90" s="12">
        <f>'RAW DATA-New Workforce'!U33</f>
        <v>0</v>
      </c>
      <c r="X90" s="12">
        <f>'RAW DATA-New Workforce'!V33</f>
        <v>0</v>
      </c>
      <c r="Y90" s="331">
        <f>'RAW DATA-New Workforce'!W33</f>
        <v>0</v>
      </c>
      <c r="Z90" s="12"/>
      <c r="AA90" s="12"/>
      <c r="AB90" s="330">
        <f>'RAW DATA-New Workforce'!X33</f>
        <v>0</v>
      </c>
      <c r="AC90" s="12">
        <f>'RAW DATA-New Workforce'!Y33</f>
        <v>0</v>
      </c>
      <c r="AD90" s="12">
        <f>'RAW DATA-New Workforce'!Z33</f>
        <v>0</v>
      </c>
      <c r="AE90" s="12">
        <f>'RAW DATA-New Workforce'!AA33</f>
        <v>0</v>
      </c>
      <c r="AF90" s="12">
        <f>'RAW DATA-New Workforce'!AB33</f>
        <v>0</v>
      </c>
      <c r="AG90" s="12">
        <f>'RAW DATA-New Workforce'!AC33</f>
        <v>0</v>
      </c>
      <c r="AH90" s="12">
        <f>'RAW DATA-New Workforce'!AD33</f>
        <v>0</v>
      </c>
      <c r="AI90" s="12">
        <f>'RAW DATA-New Workforce'!AE33</f>
        <v>0</v>
      </c>
      <c r="AJ90" s="12">
        <f>'RAW DATA-New Workforce'!AF33</f>
        <v>0</v>
      </c>
      <c r="AK90" s="331">
        <f>'RAW DATA-New Workforce'!AG33</f>
        <v>0</v>
      </c>
      <c r="AL90" s="12"/>
      <c r="AM90" s="938"/>
      <c r="AN90" s="937">
        <f>'RAW DATA-New Workforce'!AH33</f>
        <v>0</v>
      </c>
      <c r="AO90" s="938">
        <f>'RAW DATA-New Workforce'!AI33</f>
        <v>0</v>
      </c>
      <c r="AP90" s="938">
        <f>'RAW DATA-New Workforce'!AJ33</f>
        <v>0</v>
      </c>
      <c r="AQ90" s="938">
        <f>'RAW DATA-New Workforce'!AK33</f>
        <v>0</v>
      </c>
      <c r="AR90" s="938">
        <f>'RAW DATA-New Workforce'!AL33</f>
        <v>0</v>
      </c>
      <c r="AS90" s="938">
        <f>'RAW DATA-New Workforce'!AM33</f>
        <v>0</v>
      </c>
      <c r="AT90" s="938">
        <f>'RAW DATA-New Workforce'!AN33</f>
        <v>0</v>
      </c>
      <c r="AU90" s="938">
        <f>'RAW DATA-New Workforce'!AO33</f>
        <v>0</v>
      </c>
      <c r="AV90" s="938">
        <f>'RAW DATA-New Workforce'!AP33</f>
        <v>0</v>
      </c>
      <c r="AW90" s="939">
        <f>'RAW DATA-New Workforce'!AQ33</f>
        <v>0</v>
      </c>
      <c r="AX90" s="1062"/>
      <c r="AZ90" s="943">
        <f>'RAW DATA-New Workforce'!AR33</f>
        <v>0</v>
      </c>
      <c r="BA90" s="943">
        <f>'RAW DATA-New Workforce'!AS33</f>
        <v>0</v>
      </c>
      <c r="BB90" s="943">
        <f>'RAW DATA-New Workforce'!AT33</f>
        <v>0</v>
      </c>
      <c r="BC90" s="943">
        <f>'RAW DATA-New Workforce'!AU33</f>
        <v>0</v>
      </c>
      <c r="BD90" s="943">
        <f>'RAW DATA-New Workforce'!AV33</f>
        <v>0</v>
      </c>
      <c r="BE90" s="943">
        <f>'RAW DATA-New Workforce'!AW33</f>
        <v>0</v>
      </c>
      <c r="BF90" s="943">
        <f>'RAW DATA-New Workforce'!AX33</f>
        <v>0</v>
      </c>
      <c r="BG90" s="943">
        <f>'RAW DATA-New Workforce'!AY33</f>
        <v>0</v>
      </c>
      <c r="BH90" s="943">
        <f>'RAW DATA-New Workforce'!AZ33</f>
        <v>0</v>
      </c>
      <c r="BI90" s="943">
        <f>'RAW DATA-New Workforce'!BA33</f>
        <v>0</v>
      </c>
      <c r="BJ90" s="1057"/>
      <c r="BL90" s="1250"/>
      <c r="BM90" s="1250"/>
      <c r="BN90" s="1250"/>
    </row>
    <row r="91" spans="1:66">
      <c r="A91" s="456"/>
      <c r="B91" s="274"/>
      <c r="C91" s="424"/>
      <c r="D91" s="11">
        <f t="shared" ref="D91:M91" si="80">SUM(D88:D90)</f>
        <v>0</v>
      </c>
      <c r="E91" s="11">
        <f t="shared" si="80"/>
        <v>0</v>
      </c>
      <c r="F91" s="11">
        <f t="shared" si="80"/>
        <v>0</v>
      </c>
      <c r="G91" s="11">
        <f t="shared" si="80"/>
        <v>0</v>
      </c>
      <c r="H91" s="11">
        <f t="shared" si="80"/>
        <v>0</v>
      </c>
      <c r="I91" s="11">
        <f t="shared" si="80"/>
        <v>0</v>
      </c>
      <c r="J91" s="11">
        <f t="shared" si="80"/>
        <v>0</v>
      </c>
      <c r="K91" s="11">
        <f t="shared" si="80"/>
        <v>0</v>
      </c>
      <c r="L91" s="11">
        <f t="shared" si="80"/>
        <v>0</v>
      </c>
      <c r="M91" s="333">
        <f t="shared" si="80"/>
        <v>0</v>
      </c>
      <c r="N91" s="12"/>
      <c r="O91" s="12"/>
      <c r="P91" s="332">
        <f t="shared" ref="P91:Y91" si="81">SUM(P88:P90)</f>
        <v>0</v>
      </c>
      <c r="Q91" s="11">
        <f t="shared" si="81"/>
        <v>0</v>
      </c>
      <c r="R91" s="11">
        <f t="shared" si="81"/>
        <v>0</v>
      </c>
      <c r="S91" s="11">
        <f t="shared" si="81"/>
        <v>0</v>
      </c>
      <c r="T91" s="11">
        <f t="shared" si="81"/>
        <v>0</v>
      </c>
      <c r="U91" s="11">
        <f t="shared" si="81"/>
        <v>0</v>
      </c>
      <c r="V91" s="11">
        <f t="shared" si="81"/>
        <v>0</v>
      </c>
      <c r="W91" s="11">
        <f t="shared" si="81"/>
        <v>0</v>
      </c>
      <c r="X91" s="11">
        <f t="shared" si="81"/>
        <v>0</v>
      </c>
      <c r="Y91" s="333">
        <f t="shared" si="81"/>
        <v>0</v>
      </c>
      <c r="Z91" s="12"/>
      <c r="AA91" s="12"/>
      <c r="AB91" s="332">
        <f t="shared" ref="AB91:AK91" si="82">SUM(AB88:AB90)</f>
        <v>1</v>
      </c>
      <c r="AC91" s="11">
        <f t="shared" si="82"/>
        <v>5</v>
      </c>
      <c r="AD91" s="11">
        <f t="shared" si="82"/>
        <v>0</v>
      </c>
      <c r="AE91" s="11">
        <f t="shared" si="82"/>
        <v>0</v>
      </c>
      <c r="AF91" s="11">
        <f t="shared" si="82"/>
        <v>0</v>
      </c>
      <c r="AG91" s="11">
        <f t="shared" si="82"/>
        <v>0</v>
      </c>
      <c r="AH91" s="11">
        <f t="shared" si="82"/>
        <v>0</v>
      </c>
      <c r="AI91" s="11">
        <f t="shared" si="82"/>
        <v>0</v>
      </c>
      <c r="AJ91" s="11">
        <f t="shared" si="82"/>
        <v>0</v>
      </c>
      <c r="AK91" s="333">
        <f t="shared" si="82"/>
        <v>0</v>
      </c>
      <c r="AL91" s="12"/>
      <c r="AM91" s="938"/>
      <c r="AN91" s="1017">
        <f t="shared" ref="AN91:AW91" si="83">SUM(AN88:AN90)</f>
        <v>1</v>
      </c>
      <c r="AO91" s="1018">
        <f t="shared" si="83"/>
        <v>5</v>
      </c>
      <c r="AP91" s="1018">
        <f t="shared" si="83"/>
        <v>0</v>
      </c>
      <c r="AQ91" s="1018">
        <f t="shared" si="83"/>
        <v>1</v>
      </c>
      <c r="AR91" s="1018">
        <f t="shared" si="83"/>
        <v>0</v>
      </c>
      <c r="AS91" s="1018">
        <f t="shared" si="83"/>
        <v>0</v>
      </c>
      <c r="AT91" s="1018">
        <f t="shared" si="83"/>
        <v>0</v>
      </c>
      <c r="AU91" s="1018">
        <f t="shared" si="83"/>
        <v>0</v>
      </c>
      <c r="AV91" s="1018">
        <f t="shared" si="83"/>
        <v>0</v>
      </c>
      <c r="AW91" s="1019">
        <f t="shared" si="83"/>
        <v>0</v>
      </c>
      <c r="AX91" s="1062"/>
      <c r="AZ91" s="1017">
        <f t="shared" ref="AZ91:BI91" si="84">SUM(AZ88:AZ90)</f>
        <v>5</v>
      </c>
      <c r="BA91" s="1018">
        <f t="shared" si="84"/>
        <v>0</v>
      </c>
      <c r="BB91" s="1018">
        <f t="shared" si="84"/>
        <v>0</v>
      </c>
      <c r="BC91" s="1018">
        <f t="shared" si="84"/>
        <v>0</v>
      </c>
      <c r="BD91" s="1018">
        <f t="shared" si="84"/>
        <v>0</v>
      </c>
      <c r="BE91" s="1018">
        <f t="shared" si="84"/>
        <v>0</v>
      </c>
      <c r="BF91" s="1018">
        <f t="shared" si="84"/>
        <v>0</v>
      </c>
      <c r="BG91" s="1018">
        <f t="shared" si="84"/>
        <v>0</v>
      </c>
      <c r="BH91" s="1018">
        <f t="shared" si="84"/>
        <v>0</v>
      </c>
      <c r="BI91" s="1019">
        <f t="shared" si="84"/>
        <v>0</v>
      </c>
      <c r="BJ91" s="1057"/>
      <c r="BL91" s="1250"/>
      <c r="BM91" s="1250"/>
      <c r="BN91" s="1250"/>
    </row>
    <row r="92" spans="1:66" ht="16" thickBot="1">
      <c r="A92" s="457"/>
      <c r="B92" s="413"/>
      <c r="C92" s="426"/>
      <c r="D92" s="12"/>
      <c r="E92" s="12"/>
      <c r="F92" s="12"/>
      <c r="G92" s="12"/>
      <c r="H92" s="12"/>
      <c r="I92" s="12"/>
      <c r="J92" s="12"/>
      <c r="K92" s="12"/>
      <c r="L92" s="12"/>
      <c r="M92" s="331"/>
      <c r="N92" s="12"/>
      <c r="O92" s="12"/>
      <c r="P92" s="330"/>
      <c r="Q92" s="12"/>
      <c r="R92" s="12"/>
      <c r="S92" s="12"/>
      <c r="T92" s="12"/>
      <c r="U92" s="12"/>
      <c r="V92" s="12"/>
      <c r="W92" s="12"/>
      <c r="X92" s="12"/>
      <c r="Y92" s="331"/>
      <c r="Z92" s="12"/>
      <c r="AA92" s="12"/>
      <c r="AB92" s="330"/>
      <c r="AC92" s="12"/>
      <c r="AD92" s="12"/>
      <c r="AE92" s="12"/>
      <c r="AF92" s="12"/>
      <c r="AG92" s="12"/>
      <c r="AH92" s="12"/>
      <c r="AI92" s="12"/>
      <c r="AJ92" s="12"/>
      <c r="AK92" s="331"/>
      <c r="AL92" s="12"/>
      <c r="AM92" s="938"/>
      <c r="AN92" s="937"/>
      <c r="AO92" s="938"/>
      <c r="AP92" s="938"/>
      <c r="AQ92" s="938"/>
      <c r="AR92" s="938"/>
      <c r="AS92" s="938"/>
      <c r="AT92" s="938"/>
      <c r="AU92" s="938"/>
      <c r="AV92" s="938"/>
      <c r="AW92" s="939"/>
      <c r="AX92" s="1062"/>
      <c r="AZ92" s="937"/>
      <c r="BA92" s="938"/>
      <c r="BB92" s="938"/>
      <c r="BC92" s="938"/>
      <c r="BD92" s="938"/>
      <c r="BE92" s="938"/>
      <c r="BF92" s="938"/>
      <c r="BG92" s="938"/>
      <c r="BH92" s="938"/>
      <c r="BI92" s="939"/>
      <c r="BJ92" s="1057"/>
      <c r="BL92" s="1250"/>
      <c r="BM92" s="1250"/>
      <c r="BN92" s="1250"/>
    </row>
    <row r="93" spans="1:66" ht="15" customHeight="1">
      <c r="A93" s="1488" t="s">
        <v>271</v>
      </c>
      <c r="B93" s="438" t="s">
        <v>51</v>
      </c>
      <c r="C93" s="424" t="s">
        <v>92</v>
      </c>
      <c r="D93" s="330">
        <f>D88*'DATA - Awards Matrices'!$B$34</f>
        <v>0</v>
      </c>
      <c r="E93" s="12">
        <f>E88*'DATA - Awards Matrices'!$C$34</f>
        <v>0</v>
      </c>
      <c r="F93" s="12">
        <f>F88*'DATA - Awards Matrices'!$D$34</f>
        <v>0</v>
      </c>
      <c r="G93" s="12">
        <f>G88*'DATA - Awards Matrices'!$E$34</f>
        <v>0</v>
      </c>
      <c r="H93" s="12">
        <f>H88*'DATA - Awards Matrices'!$F$34</f>
        <v>0</v>
      </c>
      <c r="I93" s="12">
        <f>I88*'DATA - Awards Matrices'!$G$34</f>
        <v>0</v>
      </c>
      <c r="J93" s="12">
        <f>J88*'DATA - Awards Matrices'!$H$34</f>
        <v>0</v>
      </c>
      <c r="K93" s="12">
        <f>K88*'DATA - Awards Matrices'!$I$34</f>
        <v>0</v>
      </c>
      <c r="L93" s="12">
        <f>L88*'DATA - Awards Matrices'!$J$34</f>
        <v>0</v>
      </c>
      <c r="M93" s="331">
        <f>M88*'DATA - Awards Matrices'!$K$34</f>
        <v>0</v>
      </c>
      <c r="N93" s="12"/>
      <c r="O93" s="12"/>
      <c r="P93" s="330">
        <f>P88*'DATA - Awards Matrices'!$B$34</f>
        <v>0</v>
      </c>
      <c r="Q93" s="12">
        <f>Q88*'DATA - Awards Matrices'!$C$34</f>
        <v>0</v>
      </c>
      <c r="R93" s="12">
        <f>R88*'DATA - Awards Matrices'!$D$34</f>
        <v>0</v>
      </c>
      <c r="S93" s="12">
        <f>S88*'DATA - Awards Matrices'!$E$34</f>
        <v>0</v>
      </c>
      <c r="T93" s="12">
        <f>T88*'DATA - Awards Matrices'!$F$34</f>
        <v>0</v>
      </c>
      <c r="U93" s="12">
        <f>U88*'DATA - Awards Matrices'!$G$34</f>
        <v>0</v>
      </c>
      <c r="V93" s="12">
        <f>V88*'DATA - Awards Matrices'!$H$34</f>
        <v>0</v>
      </c>
      <c r="W93" s="12">
        <f>W88*'DATA - Awards Matrices'!$I$34</f>
        <v>0</v>
      </c>
      <c r="X93" s="12">
        <f>X88*'DATA - Awards Matrices'!$J$34</f>
        <v>0</v>
      </c>
      <c r="Y93" s="331">
        <f>Y88*'DATA - Awards Matrices'!$K$34</f>
        <v>0</v>
      </c>
      <c r="Z93" s="12"/>
      <c r="AA93" s="12"/>
      <c r="AB93" s="330">
        <f>AB88*'DATA - Awards Matrices'!$B$34</f>
        <v>500</v>
      </c>
      <c r="AC93" s="12">
        <f>AC88*'DATA - Awards Matrices'!$C$34</f>
        <v>0</v>
      </c>
      <c r="AD93" s="12">
        <f>AD88*'DATA - Awards Matrices'!$D$34</f>
        <v>0</v>
      </c>
      <c r="AE93" s="12">
        <f>AE88*'DATA - Awards Matrices'!$E$34</f>
        <v>0</v>
      </c>
      <c r="AF93" s="12">
        <f>AF88*'DATA - Awards Matrices'!$F$34</f>
        <v>0</v>
      </c>
      <c r="AG93" s="12">
        <f>AG88*'DATA - Awards Matrices'!$G$34</f>
        <v>0</v>
      </c>
      <c r="AH93" s="12">
        <f>AH88*'DATA - Awards Matrices'!$H$34</f>
        <v>0</v>
      </c>
      <c r="AI93" s="12">
        <f>AI88*'DATA - Awards Matrices'!$I$34</f>
        <v>0</v>
      </c>
      <c r="AJ93" s="12">
        <f>AJ88*'DATA - Awards Matrices'!$J$34</f>
        <v>0</v>
      </c>
      <c r="AK93" s="331">
        <f>AK88*'DATA - Awards Matrices'!$K$34</f>
        <v>0</v>
      </c>
      <c r="AL93" s="12"/>
      <c r="AM93" s="938"/>
      <c r="AN93" s="937">
        <f>AN88*'DATA - Awards Matrices'!$B$34</f>
        <v>500</v>
      </c>
      <c r="AO93" s="938">
        <f>AO88*'DATA - Awards Matrices'!$C$34</f>
        <v>0</v>
      </c>
      <c r="AP93" s="938">
        <f>AP88*'DATA - Awards Matrices'!$D$34</f>
        <v>0</v>
      </c>
      <c r="AQ93" s="938">
        <f>AQ88*'DATA - Awards Matrices'!$E$34</f>
        <v>500</v>
      </c>
      <c r="AR93" s="938">
        <f>AR88*'DATA - Awards Matrices'!$F$34</f>
        <v>0</v>
      </c>
      <c r="AS93" s="938">
        <f>AS88*'DATA - Awards Matrices'!$G$34</f>
        <v>0</v>
      </c>
      <c r="AT93" s="938">
        <f>AT88*'DATA - Awards Matrices'!$H$34</f>
        <v>0</v>
      </c>
      <c r="AU93" s="938">
        <f>AU88*'DATA - Awards Matrices'!$I$34</f>
        <v>0</v>
      </c>
      <c r="AV93" s="938">
        <f>AV88*'DATA - Awards Matrices'!$J$34</f>
        <v>0</v>
      </c>
      <c r="AW93" s="939">
        <f>AW88*'DATA - Awards Matrices'!$K$34</f>
        <v>0</v>
      </c>
      <c r="AX93" s="1062"/>
      <c r="AZ93" s="937">
        <f>AZ88*'DATA - Awards Matrices'!$B$34</f>
        <v>2500</v>
      </c>
      <c r="BA93" s="938">
        <f>BA88*'DATA - Awards Matrices'!$C$34</f>
        <v>0</v>
      </c>
      <c r="BB93" s="938">
        <f>BB88*'DATA - Awards Matrices'!$D$34</f>
        <v>0</v>
      </c>
      <c r="BC93" s="938">
        <f>BC88*'DATA - Awards Matrices'!$E$34</f>
        <v>0</v>
      </c>
      <c r="BD93" s="938">
        <f>BD88*'DATA - Awards Matrices'!$F$34</f>
        <v>0</v>
      </c>
      <c r="BE93" s="938">
        <f>BE88*'DATA - Awards Matrices'!$G$34</f>
        <v>0</v>
      </c>
      <c r="BF93" s="938">
        <f>BF88*'DATA - Awards Matrices'!$H$34</f>
        <v>0</v>
      </c>
      <c r="BG93" s="938">
        <f>BG88*'DATA - Awards Matrices'!$I$34</f>
        <v>0</v>
      </c>
      <c r="BH93" s="938">
        <f>BH88*'DATA - Awards Matrices'!$J$34</f>
        <v>0</v>
      </c>
      <c r="BI93" s="939">
        <f>BI88*'DATA - Awards Matrices'!$K$34</f>
        <v>0</v>
      </c>
      <c r="BJ93" s="1057"/>
      <c r="BL93" s="1250"/>
      <c r="BM93" s="1250"/>
      <c r="BN93" s="1250"/>
    </row>
    <row r="94" spans="1:66">
      <c r="A94" s="1488"/>
      <c r="B94" s="439" t="s">
        <v>51</v>
      </c>
      <c r="C94" s="425" t="s">
        <v>91</v>
      </c>
      <c r="D94" s="330">
        <f>D89*'DATA - Awards Matrices'!$B$35</f>
        <v>0</v>
      </c>
      <c r="E94" s="12">
        <f>E89*'DATA - Awards Matrices'!$C$35</f>
        <v>0</v>
      </c>
      <c r="F94" s="12">
        <f>F89*'DATA - Awards Matrices'!$D$35</f>
        <v>0</v>
      </c>
      <c r="G94" s="12">
        <f>G89*'DATA - Awards Matrices'!$E$35</f>
        <v>0</v>
      </c>
      <c r="H94" s="12">
        <f>H89*'DATA - Awards Matrices'!$F$35</f>
        <v>0</v>
      </c>
      <c r="I94" s="12">
        <f>I89*'DATA - Awards Matrices'!$G$35</f>
        <v>0</v>
      </c>
      <c r="J94" s="12">
        <f>J89*'DATA - Awards Matrices'!$H$35</f>
        <v>0</v>
      </c>
      <c r="K94" s="12">
        <f>K89*'DATA - Awards Matrices'!$I$35</f>
        <v>0</v>
      </c>
      <c r="L94" s="12">
        <f>L89*'DATA - Awards Matrices'!$J$35</f>
        <v>0</v>
      </c>
      <c r="M94" s="331">
        <f>M89*'DATA - Awards Matrices'!$K$35</f>
        <v>0</v>
      </c>
      <c r="N94" s="12"/>
      <c r="O94" s="12"/>
      <c r="P94" s="330">
        <f>P89*'DATA - Awards Matrices'!$B$35</f>
        <v>0</v>
      </c>
      <c r="Q94" s="12">
        <f>Q89*'DATA - Awards Matrices'!$C$35</f>
        <v>0</v>
      </c>
      <c r="R94" s="12">
        <f>R89*'DATA - Awards Matrices'!$D$35</f>
        <v>0</v>
      </c>
      <c r="S94" s="12">
        <f>S89*'DATA - Awards Matrices'!$E$35</f>
        <v>0</v>
      </c>
      <c r="T94" s="12">
        <f>T89*'DATA - Awards Matrices'!$F$35</f>
        <v>0</v>
      </c>
      <c r="U94" s="12">
        <f>U89*'DATA - Awards Matrices'!$G$35</f>
        <v>0</v>
      </c>
      <c r="V94" s="12">
        <f>V89*'DATA - Awards Matrices'!$H$35</f>
        <v>0</v>
      </c>
      <c r="W94" s="12">
        <f>W89*'DATA - Awards Matrices'!$I$35</f>
        <v>0</v>
      </c>
      <c r="X94" s="12">
        <f>X89*'DATA - Awards Matrices'!$J$35</f>
        <v>0</v>
      </c>
      <c r="Y94" s="331">
        <f>Y89*'DATA - Awards Matrices'!$K$35</f>
        <v>0</v>
      </c>
      <c r="Z94" s="12"/>
      <c r="AA94" s="12"/>
      <c r="AB94" s="330">
        <f>AB89*'DATA - Awards Matrices'!$B$35</f>
        <v>0</v>
      </c>
      <c r="AC94" s="12">
        <f>AC89*'DATA - Awards Matrices'!$C$35</f>
        <v>2500</v>
      </c>
      <c r="AD94" s="12">
        <f>AD89*'DATA - Awards Matrices'!$D$35</f>
        <v>0</v>
      </c>
      <c r="AE94" s="12">
        <f>AE89*'DATA - Awards Matrices'!$E$35</f>
        <v>0</v>
      </c>
      <c r="AF94" s="12">
        <f>AF89*'DATA - Awards Matrices'!$F$35</f>
        <v>0</v>
      </c>
      <c r="AG94" s="12">
        <f>AG89*'DATA - Awards Matrices'!$G$35</f>
        <v>0</v>
      </c>
      <c r="AH94" s="12">
        <f>AH89*'DATA - Awards Matrices'!$H$35</f>
        <v>0</v>
      </c>
      <c r="AI94" s="12">
        <f>AI89*'DATA - Awards Matrices'!$I$35</f>
        <v>0</v>
      </c>
      <c r="AJ94" s="12">
        <f>AJ89*'DATA - Awards Matrices'!$J$35</f>
        <v>0</v>
      </c>
      <c r="AK94" s="331">
        <f>AK89*'DATA - Awards Matrices'!$K$35</f>
        <v>0</v>
      </c>
      <c r="AL94" s="12"/>
      <c r="AM94" s="938"/>
      <c r="AN94" s="937">
        <f>AN89*'DATA - Awards Matrices'!$B$35</f>
        <v>0</v>
      </c>
      <c r="AO94" s="938">
        <f>AO89*'DATA - Awards Matrices'!$C$35</f>
        <v>2500</v>
      </c>
      <c r="AP94" s="938">
        <f>AP89*'DATA - Awards Matrices'!$D$35</f>
        <v>0</v>
      </c>
      <c r="AQ94" s="938">
        <f>AQ89*'DATA - Awards Matrices'!$E$35</f>
        <v>0</v>
      </c>
      <c r="AR94" s="938">
        <f>AR89*'DATA - Awards Matrices'!$F$35</f>
        <v>0</v>
      </c>
      <c r="AS94" s="938">
        <f>AS89*'DATA - Awards Matrices'!$G$35</f>
        <v>0</v>
      </c>
      <c r="AT94" s="938">
        <f>AT89*'DATA - Awards Matrices'!$H$35</f>
        <v>0</v>
      </c>
      <c r="AU94" s="938">
        <f>AU89*'DATA - Awards Matrices'!$I$35</f>
        <v>0</v>
      </c>
      <c r="AV94" s="938">
        <f>AV89*'DATA - Awards Matrices'!$J$35</f>
        <v>0</v>
      </c>
      <c r="AW94" s="939">
        <f>AW89*'DATA - Awards Matrices'!$K$35</f>
        <v>0</v>
      </c>
      <c r="AX94" s="1062"/>
      <c r="AZ94" s="937">
        <f>AZ89*'DATA - Awards Matrices'!$B$35</f>
        <v>0</v>
      </c>
      <c r="BA94" s="938">
        <f>BA89*'DATA - Awards Matrices'!$C$35</f>
        <v>0</v>
      </c>
      <c r="BB94" s="938">
        <f>BB89*'DATA - Awards Matrices'!$D$35</f>
        <v>0</v>
      </c>
      <c r="BC94" s="938">
        <f>BC89*'DATA - Awards Matrices'!$E$35</f>
        <v>0</v>
      </c>
      <c r="BD94" s="938">
        <f>BD89*'DATA - Awards Matrices'!$F$35</f>
        <v>0</v>
      </c>
      <c r="BE94" s="938">
        <f>BE89*'DATA - Awards Matrices'!$G$35</f>
        <v>0</v>
      </c>
      <c r="BF94" s="938">
        <f>BF89*'DATA - Awards Matrices'!$H$35</f>
        <v>0</v>
      </c>
      <c r="BG94" s="938">
        <f>BG89*'DATA - Awards Matrices'!$I$35</f>
        <v>0</v>
      </c>
      <c r="BH94" s="938">
        <f>BH89*'DATA - Awards Matrices'!$J$35</f>
        <v>0</v>
      </c>
      <c r="BI94" s="939">
        <f>BI89*'DATA - Awards Matrices'!$K$35</f>
        <v>0</v>
      </c>
      <c r="BJ94" s="1057"/>
      <c r="BL94" s="1250"/>
      <c r="BM94" s="1250"/>
      <c r="BN94" s="1250"/>
    </row>
    <row r="95" spans="1:66" ht="16" thickBot="1">
      <c r="A95" s="1489"/>
      <c r="B95" s="440" t="s">
        <v>51</v>
      </c>
      <c r="C95" s="426" t="s">
        <v>90</v>
      </c>
      <c r="D95" s="330">
        <f>D90*'DATA - Awards Matrices'!$B$36</f>
        <v>0</v>
      </c>
      <c r="E95" s="12">
        <f>E90*'DATA - Awards Matrices'!$C$36</f>
        <v>0</v>
      </c>
      <c r="F95" s="12">
        <f>F90*'DATA - Awards Matrices'!$D$36</f>
        <v>0</v>
      </c>
      <c r="G95" s="12">
        <f>G90*'DATA - Awards Matrices'!$E$36</f>
        <v>0</v>
      </c>
      <c r="H95" s="12">
        <f>H90*'DATA - Awards Matrices'!$F$36</f>
        <v>0</v>
      </c>
      <c r="I95" s="12">
        <f>I90*'DATA - Awards Matrices'!$G$36</f>
        <v>0</v>
      </c>
      <c r="J95" s="12">
        <f>J90*'DATA - Awards Matrices'!$H$36</f>
        <v>0</v>
      </c>
      <c r="K95" s="12">
        <f>K90*'DATA - Awards Matrices'!$I$36</f>
        <v>0</v>
      </c>
      <c r="L95" s="12">
        <f>L90*'DATA - Awards Matrices'!$J$36</f>
        <v>0</v>
      </c>
      <c r="M95" s="331">
        <f>M90*'DATA - Awards Matrices'!$K$36</f>
        <v>0</v>
      </c>
      <c r="N95" s="12"/>
      <c r="O95" s="12"/>
      <c r="P95" s="330">
        <f>P90*'DATA - Awards Matrices'!$B$36</f>
        <v>0</v>
      </c>
      <c r="Q95" s="12">
        <f>Q90*'DATA - Awards Matrices'!$C$36</f>
        <v>0</v>
      </c>
      <c r="R95" s="12">
        <f>R90*'DATA - Awards Matrices'!$D$36</f>
        <v>0</v>
      </c>
      <c r="S95" s="12">
        <f>S90*'DATA - Awards Matrices'!$E$36</f>
        <v>0</v>
      </c>
      <c r="T95" s="12">
        <f>T90*'DATA - Awards Matrices'!$F$36</f>
        <v>0</v>
      </c>
      <c r="U95" s="12">
        <f>U90*'DATA - Awards Matrices'!$G$36</f>
        <v>0</v>
      </c>
      <c r="V95" s="12">
        <f>V90*'DATA - Awards Matrices'!$H$36</f>
        <v>0</v>
      </c>
      <c r="W95" s="12">
        <f>W90*'DATA - Awards Matrices'!$I$36</f>
        <v>0</v>
      </c>
      <c r="X95" s="12">
        <f>X90*'DATA - Awards Matrices'!$J$36</f>
        <v>0</v>
      </c>
      <c r="Y95" s="331">
        <f>Y90*'DATA - Awards Matrices'!$K$36</f>
        <v>0</v>
      </c>
      <c r="Z95" s="12"/>
      <c r="AA95" s="12"/>
      <c r="AB95" s="330">
        <f>AB90*'DATA - Awards Matrices'!$B$36</f>
        <v>0</v>
      </c>
      <c r="AC95" s="12">
        <f>AC90*'DATA - Awards Matrices'!$C$36</f>
        <v>0</v>
      </c>
      <c r="AD95" s="12">
        <f>AD90*'DATA - Awards Matrices'!$D$36</f>
        <v>0</v>
      </c>
      <c r="AE95" s="12">
        <f>AE90*'DATA - Awards Matrices'!$E$36</f>
        <v>0</v>
      </c>
      <c r="AF95" s="12">
        <f>AF90*'DATA - Awards Matrices'!$F$36</f>
        <v>0</v>
      </c>
      <c r="AG95" s="12">
        <f>AG90*'DATA - Awards Matrices'!$G$36</f>
        <v>0</v>
      </c>
      <c r="AH95" s="12">
        <f>AH90*'DATA - Awards Matrices'!$H$36</f>
        <v>0</v>
      </c>
      <c r="AI95" s="12">
        <f>AI90*'DATA - Awards Matrices'!$I$36</f>
        <v>0</v>
      </c>
      <c r="AJ95" s="12">
        <f>AJ90*'DATA - Awards Matrices'!$J$36</f>
        <v>0</v>
      </c>
      <c r="AK95" s="331">
        <f>AK90*'DATA - Awards Matrices'!$K$36</f>
        <v>0</v>
      </c>
      <c r="AL95" s="12"/>
      <c r="AM95" s="938"/>
      <c r="AN95" s="937">
        <f>AN90*'DATA - Awards Matrices'!$B$36</f>
        <v>0</v>
      </c>
      <c r="AO95" s="938">
        <f>AO90*'DATA - Awards Matrices'!$C$36</f>
        <v>0</v>
      </c>
      <c r="AP95" s="938">
        <f>AP90*'DATA - Awards Matrices'!$D$36</f>
        <v>0</v>
      </c>
      <c r="AQ95" s="938">
        <f>AQ90*'DATA - Awards Matrices'!$E$36</f>
        <v>0</v>
      </c>
      <c r="AR95" s="938">
        <f>AR90*'DATA - Awards Matrices'!$F$36</f>
        <v>0</v>
      </c>
      <c r="AS95" s="938">
        <f>AS90*'DATA - Awards Matrices'!$G$36</f>
        <v>0</v>
      </c>
      <c r="AT95" s="938">
        <f>AT90*'DATA - Awards Matrices'!$H$36</f>
        <v>0</v>
      </c>
      <c r="AU95" s="938">
        <f>AU90*'DATA - Awards Matrices'!$I$36</f>
        <v>0</v>
      </c>
      <c r="AV95" s="938">
        <f>AV90*'DATA - Awards Matrices'!$J$36</f>
        <v>0</v>
      </c>
      <c r="AW95" s="939">
        <f>AW90*'DATA - Awards Matrices'!$K$36</f>
        <v>0</v>
      </c>
      <c r="AX95" s="1062"/>
      <c r="AZ95" s="937">
        <f>AZ90*'DATA - Awards Matrices'!$B$36</f>
        <v>0</v>
      </c>
      <c r="BA95" s="938">
        <f>BA90*'DATA - Awards Matrices'!$C$36</f>
        <v>0</v>
      </c>
      <c r="BB95" s="938">
        <f>BB90*'DATA - Awards Matrices'!$D$36</f>
        <v>0</v>
      </c>
      <c r="BC95" s="938">
        <f>BC90*'DATA - Awards Matrices'!$E$36</f>
        <v>0</v>
      </c>
      <c r="BD95" s="938">
        <f>BD90*'DATA - Awards Matrices'!$F$36</f>
        <v>0</v>
      </c>
      <c r="BE95" s="938">
        <f>BE90*'DATA - Awards Matrices'!$G$36</f>
        <v>0</v>
      </c>
      <c r="BF95" s="938">
        <f>BF90*'DATA - Awards Matrices'!$H$36</f>
        <v>0</v>
      </c>
      <c r="BG95" s="938">
        <f>BG90*'DATA - Awards Matrices'!$I$36</f>
        <v>0</v>
      </c>
      <c r="BH95" s="938">
        <f>BH90*'DATA - Awards Matrices'!$J$36</f>
        <v>0</v>
      </c>
      <c r="BI95" s="939">
        <f>BI90*'DATA - Awards Matrices'!$K$36</f>
        <v>0</v>
      </c>
      <c r="BJ95" s="1057"/>
      <c r="BL95" s="1250"/>
      <c r="BM95" s="1250"/>
      <c r="BN95" s="1250"/>
    </row>
    <row r="96" spans="1:66" ht="33" thickBot="1">
      <c r="A96" s="406" t="s">
        <v>272</v>
      </c>
      <c r="B96" s="413" t="str">
        <f>B90</f>
        <v>ENMU-RU</v>
      </c>
      <c r="C96" s="414"/>
      <c r="D96" s="334">
        <f t="shared" ref="D96:M96" si="85">SUM(D93:D95)</f>
        <v>0</v>
      </c>
      <c r="E96" s="335">
        <f t="shared" si="85"/>
        <v>0</v>
      </c>
      <c r="F96" s="335">
        <f t="shared" si="85"/>
        <v>0</v>
      </c>
      <c r="G96" s="335">
        <f t="shared" si="85"/>
        <v>0</v>
      </c>
      <c r="H96" s="335">
        <f t="shared" si="85"/>
        <v>0</v>
      </c>
      <c r="I96" s="335">
        <f t="shared" si="85"/>
        <v>0</v>
      </c>
      <c r="J96" s="335">
        <f t="shared" si="85"/>
        <v>0</v>
      </c>
      <c r="K96" s="335">
        <f t="shared" si="85"/>
        <v>0</v>
      </c>
      <c r="L96" s="335">
        <f t="shared" si="85"/>
        <v>0</v>
      </c>
      <c r="M96" s="336">
        <f t="shared" si="85"/>
        <v>0</v>
      </c>
      <c r="N96" s="415">
        <f>SUM(D96:M96)/'DATA - Awards Matrices'!$L$36</f>
        <v>0</v>
      </c>
      <c r="O96" s="415"/>
      <c r="P96" s="334">
        <f t="shared" ref="P96:Y96" si="86">SUM(P93:P95)</f>
        <v>0</v>
      </c>
      <c r="Q96" s="335">
        <f t="shared" si="86"/>
        <v>0</v>
      </c>
      <c r="R96" s="335">
        <f t="shared" si="86"/>
        <v>0</v>
      </c>
      <c r="S96" s="335">
        <f t="shared" si="86"/>
        <v>0</v>
      </c>
      <c r="T96" s="335">
        <f t="shared" si="86"/>
        <v>0</v>
      </c>
      <c r="U96" s="335">
        <f t="shared" si="86"/>
        <v>0</v>
      </c>
      <c r="V96" s="335">
        <f t="shared" si="86"/>
        <v>0</v>
      </c>
      <c r="W96" s="335">
        <f t="shared" si="86"/>
        <v>0</v>
      </c>
      <c r="X96" s="335">
        <f t="shared" si="86"/>
        <v>0</v>
      </c>
      <c r="Y96" s="336">
        <f t="shared" si="86"/>
        <v>0</v>
      </c>
      <c r="Z96" s="415">
        <f>SUM(P96:Y96)/'DATA - Awards Matrices'!$L$36</f>
        <v>0</v>
      </c>
      <c r="AA96" s="415"/>
      <c r="AB96" s="334">
        <f t="shared" ref="AB96:AK96" si="87">SUM(AB93:AB95)</f>
        <v>500</v>
      </c>
      <c r="AC96" s="335">
        <f t="shared" si="87"/>
        <v>2500</v>
      </c>
      <c r="AD96" s="335">
        <f t="shared" si="87"/>
        <v>0</v>
      </c>
      <c r="AE96" s="335">
        <f t="shared" si="87"/>
        <v>0</v>
      </c>
      <c r="AF96" s="335">
        <f t="shared" si="87"/>
        <v>0</v>
      </c>
      <c r="AG96" s="335">
        <f t="shared" si="87"/>
        <v>0</v>
      </c>
      <c r="AH96" s="335">
        <f t="shared" si="87"/>
        <v>0</v>
      </c>
      <c r="AI96" s="335">
        <f t="shared" si="87"/>
        <v>0</v>
      </c>
      <c r="AJ96" s="335">
        <f t="shared" si="87"/>
        <v>0</v>
      </c>
      <c r="AK96" s="336">
        <f t="shared" si="87"/>
        <v>0</v>
      </c>
      <c r="AL96" s="1252">
        <f>SUM(AB96:AK96)/'DATA - Awards Matrices'!$L$74</f>
        <v>5.736137667304015</v>
      </c>
      <c r="AM96" s="941"/>
      <c r="AN96" s="1020">
        <f t="shared" ref="AN96:AW96" si="88">SUM(AN93:AN95)</f>
        <v>500</v>
      </c>
      <c r="AO96" s="1021">
        <f t="shared" si="88"/>
        <v>2500</v>
      </c>
      <c r="AP96" s="1021">
        <f t="shared" si="88"/>
        <v>0</v>
      </c>
      <c r="AQ96" s="1021">
        <f t="shared" si="88"/>
        <v>500</v>
      </c>
      <c r="AR96" s="1021">
        <f t="shared" si="88"/>
        <v>0</v>
      </c>
      <c r="AS96" s="1021">
        <f t="shared" si="88"/>
        <v>0</v>
      </c>
      <c r="AT96" s="1021">
        <f t="shared" si="88"/>
        <v>0</v>
      </c>
      <c r="AU96" s="1021">
        <f t="shared" si="88"/>
        <v>0</v>
      </c>
      <c r="AV96" s="1021">
        <f t="shared" si="88"/>
        <v>0</v>
      </c>
      <c r="AW96" s="1022">
        <f t="shared" si="88"/>
        <v>0</v>
      </c>
      <c r="AX96" s="1253">
        <f>SUM(AN96:AW96)/'DATA - Awards Matrices'!$L$74</f>
        <v>6.6921606118546846</v>
      </c>
      <c r="AZ96" s="1020">
        <f t="shared" ref="AZ96:BI96" si="89">SUM(AZ93:AZ95)</f>
        <v>2500</v>
      </c>
      <c r="BA96" s="1021">
        <f t="shared" si="89"/>
        <v>0</v>
      </c>
      <c r="BB96" s="1021">
        <f t="shared" si="89"/>
        <v>0</v>
      </c>
      <c r="BC96" s="1021">
        <f t="shared" si="89"/>
        <v>0</v>
      </c>
      <c r="BD96" s="1021">
        <f t="shared" si="89"/>
        <v>0</v>
      </c>
      <c r="BE96" s="1021">
        <f t="shared" si="89"/>
        <v>0</v>
      </c>
      <c r="BF96" s="1021">
        <f t="shared" si="89"/>
        <v>0</v>
      </c>
      <c r="BG96" s="1021">
        <f t="shared" si="89"/>
        <v>0</v>
      </c>
      <c r="BH96" s="1021">
        <f t="shared" si="89"/>
        <v>0</v>
      </c>
      <c r="BI96" s="1022">
        <f t="shared" si="89"/>
        <v>0</v>
      </c>
      <c r="BJ96" s="1254">
        <f>SUM(AZ96:BI96)/'DATA - Awards Matrices'!$L$74</f>
        <v>4.7801147227533463</v>
      </c>
      <c r="BL96" s="1251">
        <f>SUM(AB96:AK96)</f>
        <v>3000</v>
      </c>
      <c r="BM96" s="1251">
        <f>SUM(AN96:AW96)</f>
        <v>3500</v>
      </c>
      <c r="BN96" s="1251">
        <f>SUM(AZ96:BI96)</f>
        <v>2500</v>
      </c>
    </row>
    <row r="97" spans="1:66" ht="39.75" customHeight="1" thickBot="1">
      <c r="A97" s="428"/>
      <c r="B97" s="429"/>
      <c r="C97" s="430"/>
      <c r="D97" s="431"/>
      <c r="E97" s="432"/>
      <c r="F97" s="432"/>
      <c r="G97" s="432"/>
      <c r="H97" s="432"/>
      <c r="I97" s="432"/>
      <c r="J97" s="432"/>
      <c r="K97" s="432"/>
      <c r="L97" s="432"/>
      <c r="M97" s="433"/>
      <c r="N97" s="434"/>
      <c r="O97" s="434"/>
      <c r="P97" s="431"/>
      <c r="Q97" s="432"/>
      <c r="R97" s="432"/>
      <c r="S97" s="432"/>
      <c r="T97" s="432"/>
      <c r="U97" s="432"/>
      <c r="V97" s="432"/>
      <c r="W97" s="432"/>
      <c r="X97" s="432"/>
      <c r="Y97" s="433"/>
      <c r="Z97" s="434"/>
      <c r="AA97" s="434"/>
      <c r="AB97" s="431"/>
      <c r="AC97" s="432"/>
      <c r="AD97" s="432"/>
      <c r="AE97" s="432"/>
      <c r="AF97" s="432"/>
      <c r="AG97" s="432"/>
      <c r="AH97" s="432"/>
      <c r="AI97" s="432"/>
      <c r="AJ97" s="432"/>
      <c r="AK97" s="433"/>
      <c r="AL97" s="434"/>
      <c r="AM97" s="1026"/>
      <c r="AN97" s="1023"/>
      <c r="AO97" s="1024"/>
      <c r="AP97" s="1024"/>
      <c r="AQ97" s="1024"/>
      <c r="AR97" s="1024"/>
      <c r="AS97" s="1024"/>
      <c r="AT97" s="1024"/>
      <c r="AU97" s="1024"/>
      <c r="AV97" s="1024"/>
      <c r="AW97" s="1025"/>
      <c r="AX97" s="1064"/>
      <c r="AZ97" s="1023"/>
      <c r="BA97" s="1024"/>
      <c r="BB97" s="1024"/>
      <c r="BC97" s="1024"/>
      <c r="BD97" s="1024"/>
      <c r="BE97" s="1024"/>
      <c r="BF97" s="1024"/>
      <c r="BG97" s="1024"/>
      <c r="BH97" s="1024"/>
      <c r="BI97" s="1025"/>
      <c r="BJ97" s="1059"/>
      <c r="BL97" s="1251"/>
      <c r="BM97" s="1251"/>
      <c r="BN97" s="1251"/>
    </row>
    <row r="98" spans="1:66" ht="15" customHeight="1" thickBot="1">
      <c r="A98" s="1487" t="s">
        <v>270</v>
      </c>
      <c r="B98" s="274" t="str">
        <f>'RAW DATA-Awards'!B34</f>
        <v>NMSU-AL</v>
      </c>
      <c r="C98" s="329" t="str">
        <f>'RAW DATA-Awards'!C34</f>
        <v>1</v>
      </c>
      <c r="D98" s="407">
        <f>'RAW DATA-New Workforce'!D34</f>
        <v>0</v>
      </c>
      <c r="E98" s="408">
        <f>'RAW DATA-New Workforce'!E34</f>
        <v>0</v>
      </c>
      <c r="F98" s="408">
        <f>'RAW DATA-New Workforce'!F34</f>
        <v>0</v>
      </c>
      <c r="G98" s="408">
        <f>'RAW DATA-New Workforce'!G34</f>
        <v>0</v>
      </c>
      <c r="H98" s="408">
        <f>'RAW DATA-New Workforce'!H34</f>
        <v>0</v>
      </c>
      <c r="I98" s="408">
        <f>'RAW DATA-New Workforce'!I34</f>
        <v>0</v>
      </c>
      <c r="J98" s="408">
        <f>'RAW DATA-New Workforce'!J34</f>
        <v>0</v>
      </c>
      <c r="K98" s="408">
        <f>'RAW DATA-New Workforce'!K34</f>
        <v>0</v>
      </c>
      <c r="L98" s="408">
        <f>'RAW DATA-New Workforce'!L34</f>
        <v>0</v>
      </c>
      <c r="M98" s="409">
        <f>'RAW DATA-New Workforce'!M34</f>
        <v>0</v>
      </c>
      <c r="N98" s="408"/>
      <c r="O98" s="408"/>
      <c r="P98" s="407">
        <f>'RAW DATA-New Workforce'!N34</f>
        <v>0</v>
      </c>
      <c r="Q98" s="408">
        <f>'RAW DATA-New Workforce'!O34</f>
        <v>0</v>
      </c>
      <c r="R98" s="408">
        <f>'RAW DATA-New Workforce'!P34</f>
        <v>0</v>
      </c>
      <c r="S98" s="408">
        <f>'RAW DATA-New Workforce'!Q34</f>
        <v>0</v>
      </c>
      <c r="T98" s="408">
        <f>'RAW DATA-New Workforce'!R34</f>
        <v>0</v>
      </c>
      <c r="U98" s="408">
        <f>'RAW DATA-New Workforce'!S34</f>
        <v>0</v>
      </c>
      <c r="V98" s="408">
        <f>'RAW DATA-New Workforce'!T34</f>
        <v>0</v>
      </c>
      <c r="W98" s="408">
        <f>'RAW DATA-New Workforce'!U34</f>
        <v>0</v>
      </c>
      <c r="X98" s="408">
        <f>'RAW DATA-New Workforce'!V34</f>
        <v>0</v>
      </c>
      <c r="Y98" s="409">
        <f>'RAW DATA-New Workforce'!W34</f>
        <v>0</v>
      </c>
      <c r="Z98" s="408"/>
      <c r="AA98" s="408"/>
      <c r="AB98" s="407">
        <f>'RAW DATA-New Workforce'!X34</f>
        <v>0</v>
      </c>
      <c r="AC98" s="408">
        <f>'RAW DATA-New Workforce'!Y34</f>
        <v>0</v>
      </c>
      <c r="AD98" s="408">
        <f>'RAW DATA-New Workforce'!Z34</f>
        <v>0</v>
      </c>
      <c r="AE98" s="408">
        <f>'RAW DATA-New Workforce'!AA34</f>
        <v>7</v>
      </c>
      <c r="AF98" s="408">
        <f>'RAW DATA-New Workforce'!AB34</f>
        <v>0</v>
      </c>
      <c r="AG98" s="408">
        <f>'RAW DATA-New Workforce'!AC34</f>
        <v>0</v>
      </c>
      <c r="AH98" s="408">
        <f>'RAW DATA-New Workforce'!AD34</f>
        <v>0</v>
      </c>
      <c r="AI98" s="408">
        <f>'RAW DATA-New Workforce'!AE34</f>
        <v>0</v>
      </c>
      <c r="AJ98" s="408">
        <f>'RAW DATA-New Workforce'!AF34</f>
        <v>0</v>
      </c>
      <c r="AK98" s="409">
        <f>'RAW DATA-New Workforce'!AG34</f>
        <v>0</v>
      </c>
      <c r="AL98" s="408"/>
      <c r="AM98" s="944"/>
      <c r="AN98" s="943">
        <f>'RAW DATA-New Workforce'!AH34</f>
        <v>0</v>
      </c>
      <c r="AO98" s="944">
        <f>'RAW DATA-New Workforce'!AI34</f>
        <v>0</v>
      </c>
      <c r="AP98" s="944">
        <f>'RAW DATA-New Workforce'!AJ34</f>
        <v>0</v>
      </c>
      <c r="AQ98" s="944">
        <f>'RAW DATA-New Workforce'!AK34</f>
        <v>13</v>
      </c>
      <c r="AR98" s="944">
        <f>'RAW DATA-New Workforce'!AL34</f>
        <v>0</v>
      </c>
      <c r="AS98" s="944">
        <f>'RAW DATA-New Workforce'!AM34</f>
        <v>0</v>
      </c>
      <c r="AT98" s="944">
        <f>'RAW DATA-New Workforce'!AN34</f>
        <v>0</v>
      </c>
      <c r="AU98" s="944">
        <f>'RAW DATA-New Workforce'!AO34</f>
        <v>0</v>
      </c>
      <c r="AV98" s="944">
        <f>'RAW DATA-New Workforce'!AP34</f>
        <v>0</v>
      </c>
      <c r="AW98" s="945">
        <f>'RAW DATA-New Workforce'!AQ34</f>
        <v>0</v>
      </c>
      <c r="AX98" s="1061"/>
      <c r="AZ98" s="943">
        <f>'RAW DATA-New Workforce'!AR34</f>
        <v>0</v>
      </c>
      <c r="BA98" s="943">
        <f>'RAW DATA-New Workforce'!AS34</f>
        <v>0</v>
      </c>
      <c r="BB98" s="943">
        <f>'RAW DATA-New Workforce'!AT34</f>
        <v>0</v>
      </c>
      <c r="BC98" s="943">
        <f>'RAW DATA-New Workforce'!AU34</f>
        <v>6</v>
      </c>
      <c r="BD98" s="943">
        <f>'RAW DATA-New Workforce'!AV34</f>
        <v>0</v>
      </c>
      <c r="BE98" s="943">
        <f>'RAW DATA-New Workforce'!AW34</f>
        <v>0</v>
      </c>
      <c r="BF98" s="943">
        <f>'RAW DATA-New Workforce'!AX34</f>
        <v>0</v>
      </c>
      <c r="BG98" s="943">
        <f>'RAW DATA-New Workforce'!AY34</f>
        <v>0</v>
      </c>
      <c r="BH98" s="943">
        <f>'RAW DATA-New Workforce'!AZ34</f>
        <v>0</v>
      </c>
      <c r="BI98" s="943">
        <f>'RAW DATA-New Workforce'!BA34</f>
        <v>0</v>
      </c>
      <c r="BJ98" s="1056"/>
      <c r="BL98" s="1250"/>
      <c r="BM98" s="1250"/>
      <c r="BN98" s="1250"/>
    </row>
    <row r="99" spans="1:66" ht="16" thickBot="1">
      <c r="A99" s="1488"/>
      <c r="B99" s="410" t="str">
        <f>'RAW DATA-Awards'!B35</f>
        <v>NMSU-AL</v>
      </c>
      <c r="C99" s="411" t="str">
        <f>'RAW DATA-Awards'!C35</f>
        <v>2</v>
      </c>
      <c r="D99" s="330">
        <f>'RAW DATA-New Workforce'!D35</f>
        <v>0</v>
      </c>
      <c r="E99" s="12">
        <f>'RAW DATA-New Workforce'!E35</f>
        <v>0</v>
      </c>
      <c r="F99" s="12">
        <f>'RAW DATA-New Workforce'!F35</f>
        <v>0</v>
      </c>
      <c r="G99" s="12">
        <f>'RAW DATA-New Workforce'!G35</f>
        <v>0</v>
      </c>
      <c r="H99" s="12">
        <f>'RAW DATA-New Workforce'!H35</f>
        <v>0</v>
      </c>
      <c r="I99" s="12">
        <f>'RAW DATA-New Workforce'!I35</f>
        <v>0</v>
      </c>
      <c r="J99" s="12">
        <f>'RAW DATA-New Workforce'!J35</f>
        <v>0</v>
      </c>
      <c r="K99" s="12">
        <f>'RAW DATA-New Workforce'!K35</f>
        <v>0</v>
      </c>
      <c r="L99" s="12">
        <f>'RAW DATA-New Workforce'!L35</f>
        <v>0</v>
      </c>
      <c r="M99" s="331">
        <f>'RAW DATA-New Workforce'!M35</f>
        <v>0</v>
      </c>
      <c r="N99" s="12"/>
      <c r="O99" s="12"/>
      <c r="P99" s="330">
        <f>'RAW DATA-New Workforce'!N35</f>
        <v>0</v>
      </c>
      <c r="Q99" s="12">
        <f>'RAW DATA-New Workforce'!O35</f>
        <v>0</v>
      </c>
      <c r="R99" s="12">
        <f>'RAW DATA-New Workforce'!P35</f>
        <v>0</v>
      </c>
      <c r="S99" s="12">
        <f>'RAW DATA-New Workforce'!Q35</f>
        <v>0</v>
      </c>
      <c r="T99" s="12">
        <f>'RAW DATA-New Workforce'!R35</f>
        <v>0</v>
      </c>
      <c r="U99" s="12">
        <f>'RAW DATA-New Workforce'!S35</f>
        <v>0</v>
      </c>
      <c r="V99" s="12">
        <f>'RAW DATA-New Workforce'!T35</f>
        <v>0</v>
      </c>
      <c r="W99" s="12">
        <f>'RAW DATA-New Workforce'!U35</f>
        <v>0</v>
      </c>
      <c r="X99" s="12">
        <f>'RAW DATA-New Workforce'!V35</f>
        <v>0</v>
      </c>
      <c r="Y99" s="331">
        <f>'RAW DATA-New Workforce'!W35</f>
        <v>0</v>
      </c>
      <c r="Z99" s="12"/>
      <c r="AA99" s="12"/>
      <c r="AB99" s="330">
        <f>'RAW DATA-New Workforce'!X35</f>
        <v>0</v>
      </c>
      <c r="AC99" s="12">
        <f>'RAW DATA-New Workforce'!Y35</f>
        <v>0</v>
      </c>
      <c r="AD99" s="12">
        <f>'RAW DATA-New Workforce'!Z35</f>
        <v>0</v>
      </c>
      <c r="AE99" s="12">
        <f>'RAW DATA-New Workforce'!AA35</f>
        <v>0</v>
      </c>
      <c r="AF99" s="12">
        <f>'RAW DATA-New Workforce'!AB35</f>
        <v>0</v>
      </c>
      <c r="AG99" s="12">
        <f>'RAW DATA-New Workforce'!AC35</f>
        <v>0</v>
      </c>
      <c r="AH99" s="12">
        <f>'RAW DATA-New Workforce'!AD35</f>
        <v>0</v>
      </c>
      <c r="AI99" s="12">
        <f>'RAW DATA-New Workforce'!AE35</f>
        <v>0</v>
      </c>
      <c r="AJ99" s="12">
        <f>'RAW DATA-New Workforce'!AF35</f>
        <v>0</v>
      </c>
      <c r="AK99" s="331">
        <f>'RAW DATA-New Workforce'!AG35</f>
        <v>0</v>
      </c>
      <c r="AL99" s="12"/>
      <c r="AM99" s="938"/>
      <c r="AN99" s="937">
        <f>'RAW DATA-New Workforce'!AH35</f>
        <v>0</v>
      </c>
      <c r="AO99" s="938">
        <f>'RAW DATA-New Workforce'!AI35</f>
        <v>0</v>
      </c>
      <c r="AP99" s="938">
        <f>'RAW DATA-New Workforce'!AJ35</f>
        <v>0</v>
      </c>
      <c r="AQ99" s="938">
        <f>'RAW DATA-New Workforce'!AK35</f>
        <v>0</v>
      </c>
      <c r="AR99" s="938">
        <f>'RAW DATA-New Workforce'!AL35</f>
        <v>0</v>
      </c>
      <c r="AS99" s="938">
        <f>'RAW DATA-New Workforce'!AM35</f>
        <v>0</v>
      </c>
      <c r="AT99" s="938">
        <f>'RAW DATA-New Workforce'!AN35</f>
        <v>0</v>
      </c>
      <c r="AU99" s="938">
        <f>'RAW DATA-New Workforce'!AO35</f>
        <v>0</v>
      </c>
      <c r="AV99" s="938">
        <f>'RAW DATA-New Workforce'!AP35</f>
        <v>0</v>
      </c>
      <c r="AW99" s="939">
        <f>'RAW DATA-New Workforce'!AQ35</f>
        <v>0</v>
      </c>
      <c r="AX99" s="1062"/>
      <c r="AZ99" s="943">
        <f>'RAW DATA-New Workforce'!AR35</f>
        <v>1</v>
      </c>
      <c r="BA99" s="943">
        <f>'RAW DATA-New Workforce'!AS35</f>
        <v>0</v>
      </c>
      <c r="BB99" s="943">
        <f>'RAW DATA-New Workforce'!AT35</f>
        <v>0</v>
      </c>
      <c r="BC99" s="943">
        <f>'RAW DATA-New Workforce'!AU35</f>
        <v>0</v>
      </c>
      <c r="BD99" s="943">
        <f>'RAW DATA-New Workforce'!AV35</f>
        <v>0</v>
      </c>
      <c r="BE99" s="943">
        <f>'RAW DATA-New Workforce'!AW35</f>
        <v>0</v>
      </c>
      <c r="BF99" s="943">
        <f>'RAW DATA-New Workforce'!AX35</f>
        <v>0</v>
      </c>
      <c r="BG99" s="943">
        <f>'RAW DATA-New Workforce'!AY35</f>
        <v>0</v>
      </c>
      <c r="BH99" s="943">
        <f>'RAW DATA-New Workforce'!AZ35</f>
        <v>0</v>
      </c>
      <c r="BI99" s="943">
        <f>'RAW DATA-New Workforce'!BA35</f>
        <v>0</v>
      </c>
      <c r="BJ99" s="1057"/>
      <c r="BL99" s="1250"/>
      <c r="BM99" s="1250"/>
      <c r="BN99" s="1250"/>
    </row>
    <row r="100" spans="1:66" ht="16" thickBot="1">
      <c r="A100" s="1488"/>
      <c r="B100" s="410" t="str">
        <f>'RAW DATA-Awards'!B36</f>
        <v>NMSU-AL</v>
      </c>
      <c r="C100" s="411" t="str">
        <f>'RAW DATA-Awards'!C36</f>
        <v>3</v>
      </c>
      <c r="D100" s="330">
        <f>'RAW DATA-New Workforce'!D36</f>
        <v>0</v>
      </c>
      <c r="E100" s="12">
        <f>'RAW DATA-New Workforce'!E36</f>
        <v>0</v>
      </c>
      <c r="F100" s="12">
        <f>'RAW DATA-New Workforce'!F36</f>
        <v>0</v>
      </c>
      <c r="G100" s="12">
        <f>'RAW DATA-New Workforce'!G36</f>
        <v>0</v>
      </c>
      <c r="H100" s="12">
        <f>'RAW DATA-New Workforce'!H36</f>
        <v>0</v>
      </c>
      <c r="I100" s="12">
        <f>'RAW DATA-New Workforce'!I36</f>
        <v>0</v>
      </c>
      <c r="J100" s="12">
        <f>'RAW DATA-New Workforce'!J36</f>
        <v>0</v>
      </c>
      <c r="K100" s="12">
        <f>'RAW DATA-New Workforce'!K36</f>
        <v>0</v>
      </c>
      <c r="L100" s="12">
        <f>'RAW DATA-New Workforce'!L36</f>
        <v>0</v>
      </c>
      <c r="M100" s="331">
        <f>'RAW DATA-New Workforce'!M36</f>
        <v>0</v>
      </c>
      <c r="N100" s="12"/>
      <c r="O100" s="12"/>
      <c r="P100" s="330">
        <f>'RAW DATA-New Workforce'!N36</f>
        <v>0</v>
      </c>
      <c r="Q100" s="12">
        <f>'RAW DATA-New Workforce'!O36</f>
        <v>0</v>
      </c>
      <c r="R100" s="12">
        <f>'RAW DATA-New Workforce'!P36</f>
        <v>0</v>
      </c>
      <c r="S100" s="12">
        <f>'RAW DATA-New Workforce'!Q36</f>
        <v>0</v>
      </c>
      <c r="T100" s="12">
        <f>'RAW DATA-New Workforce'!R36</f>
        <v>0</v>
      </c>
      <c r="U100" s="12">
        <f>'RAW DATA-New Workforce'!S36</f>
        <v>0</v>
      </c>
      <c r="V100" s="12">
        <f>'RAW DATA-New Workforce'!T36</f>
        <v>0</v>
      </c>
      <c r="W100" s="12">
        <f>'RAW DATA-New Workforce'!U36</f>
        <v>0</v>
      </c>
      <c r="X100" s="12">
        <f>'RAW DATA-New Workforce'!V36</f>
        <v>0</v>
      </c>
      <c r="Y100" s="331">
        <f>'RAW DATA-New Workforce'!W36</f>
        <v>0</v>
      </c>
      <c r="Z100" s="12"/>
      <c r="AA100" s="12"/>
      <c r="AB100" s="330">
        <f>'RAW DATA-New Workforce'!X36</f>
        <v>0</v>
      </c>
      <c r="AC100" s="12">
        <f>'RAW DATA-New Workforce'!Y36</f>
        <v>0</v>
      </c>
      <c r="AD100" s="12">
        <f>'RAW DATA-New Workforce'!Z36</f>
        <v>0</v>
      </c>
      <c r="AE100" s="12">
        <f>'RAW DATA-New Workforce'!AA36</f>
        <v>0</v>
      </c>
      <c r="AF100" s="12">
        <f>'RAW DATA-New Workforce'!AB36</f>
        <v>0</v>
      </c>
      <c r="AG100" s="12">
        <f>'RAW DATA-New Workforce'!AC36</f>
        <v>0</v>
      </c>
      <c r="AH100" s="12">
        <f>'RAW DATA-New Workforce'!AD36</f>
        <v>0</v>
      </c>
      <c r="AI100" s="12">
        <f>'RAW DATA-New Workforce'!AE36</f>
        <v>0</v>
      </c>
      <c r="AJ100" s="12">
        <f>'RAW DATA-New Workforce'!AF36</f>
        <v>0</v>
      </c>
      <c r="AK100" s="331">
        <f>'RAW DATA-New Workforce'!AG36</f>
        <v>0</v>
      </c>
      <c r="AL100" s="12"/>
      <c r="AM100" s="938"/>
      <c r="AN100" s="937">
        <f>'RAW DATA-New Workforce'!AH36</f>
        <v>0</v>
      </c>
      <c r="AO100" s="938">
        <f>'RAW DATA-New Workforce'!AI36</f>
        <v>0</v>
      </c>
      <c r="AP100" s="938">
        <f>'RAW DATA-New Workforce'!AJ36</f>
        <v>0</v>
      </c>
      <c r="AQ100" s="938">
        <f>'RAW DATA-New Workforce'!AK36</f>
        <v>0</v>
      </c>
      <c r="AR100" s="938">
        <f>'RAW DATA-New Workforce'!AL36</f>
        <v>0</v>
      </c>
      <c r="AS100" s="938">
        <f>'RAW DATA-New Workforce'!AM36</f>
        <v>0</v>
      </c>
      <c r="AT100" s="938">
        <f>'RAW DATA-New Workforce'!AN36</f>
        <v>0</v>
      </c>
      <c r="AU100" s="938">
        <f>'RAW DATA-New Workforce'!AO36</f>
        <v>0</v>
      </c>
      <c r="AV100" s="938">
        <f>'RAW DATA-New Workforce'!AP36</f>
        <v>0</v>
      </c>
      <c r="AW100" s="939">
        <f>'RAW DATA-New Workforce'!AQ36</f>
        <v>0</v>
      </c>
      <c r="AX100" s="1062"/>
      <c r="AZ100" s="943">
        <f>'RAW DATA-New Workforce'!AR36</f>
        <v>0</v>
      </c>
      <c r="BA100" s="943">
        <f>'RAW DATA-New Workforce'!AS36</f>
        <v>0</v>
      </c>
      <c r="BB100" s="943">
        <f>'RAW DATA-New Workforce'!AT36</f>
        <v>0</v>
      </c>
      <c r="BC100" s="943">
        <f>'RAW DATA-New Workforce'!AU36</f>
        <v>0</v>
      </c>
      <c r="BD100" s="943">
        <f>'RAW DATA-New Workforce'!AV36</f>
        <v>0</v>
      </c>
      <c r="BE100" s="943">
        <f>'RAW DATA-New Workforce'!AW36</f>
        <v>0</v>
      </c>
      <c r="BF100" s="943">
        <f>'RAW DATA-New Workforce'!AX36</f>
        <v>0</v>
      </c>
      <c r="BG100" s="943">
        <f>'RAW DATA-New Workforce'!AY36</f>
        <v>0</v>
      </c>
      <c r="BH100" s="943">
        <f>'RAW DATA-New Workforce'!AZ36</f>
        <v>0</v>
      </c>
      <c r="BI100" s="943">
        <f>'RAW DATA-New Workforce'!BA36</f>
        <v>0</v>
      </c>
      <c r="BJ100" s="1057"/>
      <c r="BL100" s="1250"/>
      <c r="BM100" s="1250"/>
      <c r="BN100" s="1250"/>
    </row>
    <row r="101" spans="1:66">
      <c r="A101" s="456"/>
      <c r="B101" s="274"/>
      <c r="C101" s="424"/>
      <c r="D101" s="11">
        <f t="shared" ref="D101:M101" si="90">SUM(D98:D100)</f>
        <v>0</v>
      </c>
      <c r="E101" s="11">
        <f t="shared" si="90"/>
        <v>0</v>
      </c>
      <c r="F101" s="11">
        <f t="shared" si="90"/>
        <v>0</v>
      </c>
      <c r="G101" s="11">
        <f t="shared" si="90"/>
        <v>0</v>
      </c>
      <c r="H101" s="11">
        <f t="shared" si="90"/>
        <v>0</v>
      </c>
      <c r="I101" s="11">
        <f t="shared" si="90"/>
        <v>0</v>
      </c>
      <c r="J101" s="11">
        <f t="shared" si="90"/>
        <v>0</v>
      </c>
      <c r="K101" s="11">
        <f t="shared" si="90"/>
        <v>0</v>
      </c>
      <c r="L101" s="11">
        <f t="shared" si="90"/>
        <v>0</v>
      </c>
      <c r="M101" s="333">
        <f t="shared" si="90"/>
        <v>0</v>
      </c>
      <c r="N101" s="12"/>
      <c r="O101" s="12"/>
      <c r="P101" s="332">
        <f t="shared" ref="P101:Y101" si="91">SUM(P98:P100)</f>
        <v>0</v>
      </c>
      <c r="Q101" s="11">
        <f t="shared" si="91"/>
        <v>0</v>
      </c>
      <c r="R101" s="11">
        <f t="shared" si="91"/>
        <v>0</v>
      </c>
      <c r="S101" s="11">
        <f t="shared" si="91"/>
        <v>0</v>
      </c>
      <c r="T101" s="11">
        <f t="shared" si="91"/>
        <v>0</v>
      </c>
      <c r="U101" s="11">
        <f t="shared" si="91"/>
        <v>0</v>
      </c>
      <c r="V101" s="11">
        <f t="shared" si="91"/>
        <v>0</v>
      </c>
      <c r="W101" s="11">
        <f t="shared" si="91"/>
        <v>0</v>
      </c>
      <c r="X101" s="11">
        <f t="shared" si="91"/>
        <v>0</v>
      </c>
      <c r="Y101" s="333">
        <f t="shared" si="91"/>
        <v>0</v>
      </c>
      <c r="Z101" s="12"/>
      <c r="AA101" s="12"/>
      <c r="AB101" s="332">
        <f t="shared" ref="AB101:AK101" si="92">SUM(AB98:AB100)</f>
        <v>0</v>
      </c>
      <c r="AC101" s="11">
        <f t="shared" si="92"/>
        <v>0</v>
      </c>
      <c r="AD101" s="11">
        <f t="shared" si="92"/>
        <v>0</v>
      </c>
      <c r="AE101" s="11">
        <f t="shared" si="92"/>
        <v>7</v>
      </c>
      <c r="AF101" s="11">
        <f t="shared" si="92"/>
        <v>0</v>
      </c>
      <c r="AG101" s="11">
        <f t="shared" si="92"/>
        <v>0</v>
      </c>
      <c r="AH101" s="11">
        <f t="shared" si="92"/>
        <v>0</v>
      </c>
      <c r="AI101" s="11">
        <f t="shared" si="92"/>
        <v>0</v>
      </c>
      <c r="AJ101" s="11">
        <f t="shared" si="92"/>
        <v>0</v>
      </c>
      <c r="AK101" s="333">
        <f t="shared" si="92"/>
        <v>0</v>
      </c>
      <c r="AL101" s="12"/>
      <c r="AM101" s="938"/>
      <c r="AN101" s="1017">
        <f t="shared" ref="AN101:AW101" si="93">SUM(AN98:AN100)</f>
        <v>0</v>
      </c>
      <c r="AO101" s="1018">
        <f t="shared" si="93"/>
        <v>0</v>
      </c>
      <c r="AP101" s="1018">
        <f t="shared" si="93"/>
        <v>0</v>
      </c>
      <c r="AQ101" s="1018">
        <f t="shared" si="93"/>
        <v>13</v>
      </c>
      <c r="AR101" s="1018">
        <f t="shared" si="93"/>
        <v>0</v>
      </c>
      <c r="AS101" s="1018">
        <f t="shared" si="93"/>
        <v>0</v>
      </c>
      <c r="AT101" s="1018">
        <f t="shared" si="93"/>
        <v>0</v>
      </c>
      <c r="AU101" s="1018">
        <f t="shared" si="93"/>
        <v>0</v>
      </c>
      <c r="AV101" s="1018">
        <f t="shared" si="93"/>
        <v>0</v>
      </c>
      <c r="AW101" s="1019">
        <f t="shared" si="93"/>
        <v>0</v>
      </c>
      <c r="AX101" s="1062"/>
      <c r="AZ101" s="1017">
        <f t="shared" ref="AZ101:BI101" si="94">SUM(AZ98:AZ100)</f>
        <v>1</v>
      </c>
      <c r="BA101" s="1018">
        <f t="shared" si="94"/>
        <v>0</v>
      </c>
      <c r="BB101" s="1018">
        <f t="shared" si="94"/>
        <v>0</v>
      </c>
      <c r="BC101" s="1018">
        <f t="shared" si="94"/>
        <v>6</v>
      </c>
      <c r="BD101" s="1018">
        <f t="shared" si="94"/>
        <v>0</v>
      </c>
      <c r="BE101" s="1018">
        <f t="shared" si="94"/>
        <v>0</v>
      </c>
      <c r="BF101" s="1018">
        <f t="shared" si="94"/>
        <v>0</v>
      </c>
      <c r="BG101" s="1018">
        <f t="shared" si="94"/>
        <v>0</v>
      </c>
      <c r="BH101" s="1018">
        <f t="shared" si="94"/>
        <v>0</v>
      </c>
      <c r="BI101" s="1019">
        <f t="shared" si="94"/>
        <v>0</v>
      </c>
      <c r="BJ101" s="1057"/>
      <c r="BL101" s="1250"/>
      <c r="BM101" s="1250"/>
      <c r="BN101" s="1250"/>
    </row>
    <row r="102" spans="1:66" ht="16" thickBot="1">
      <c r="A102" s="457"/>
      <c r="B102" s="413"/>
      <c r="C102" s="426"/>
      <c r="D102" s="12"/>
      <c r="E102" s="12"/>
      <c r="F102" s="12"/>
      <c r="G102" s="12"/>
      <c r="H102" s="12"/>
      <c r="I102" s="12"/>
      <c r="J102" s="12"/>
      <c r="K102" s="12"/>
      <c r="L102" s="12"/>
      <c r="M102" s="331"/>
      <c r="N102" s="12"/>
      <c r="O102" s="12"/>
      <c r="P102" s="330"/>
      <c r="Q102" s="12"/>
      <c r="R102" s="12"/>
      <c r="S102" s="12"/>
      <c r="T102" s="12"/>
      <c r="U102" s="12"/>
      <c r="V102" s="12"/>
      <c r="W102" s="12"/>
      <c r="X102" s="12"/>
      <c r="Y102" s="331"/>
      <c r="Z102" s="12"/>
      <c r="AA102" s="12"/>
      <c r="AB102" s="330"/>
      <c r="AC102" s="12"/>
      <c r="AD102" s="12"/>
      <c r="AE102" s="12"/>
      <c r="AF102" s="12"/>
      <c r="AG102" s="12"/>
      <c r="AH102" s="12"/>
      <c r="AI102" s="12"/>
      <c r="AJ102" s="12"/>
      <c r="AK102" s="331"/>
      <c r="AL102" s="12"/>
      <c r="AM102" s="938"/>
      <c r="AN102" s="937"/>
      <c r="AO102" s="938"/>
      <c r="AP102" s="938"/>
      <c r="AQ102" s="938"/>
      <c r="AR102" s="938"/>
      <c r="AS102" s="938"/>
      <c r="AT102" s="938"/>
      <c r="AU102" s="938"/>
      <c r="AV102" s="938"/>
      <c r="AW102" s="939"/>
      <c r="AX102" s="1062"/>
      <c r="AZ102" s="937"/>
      <c r="BA102" s="938"/>
      <c r="BB102" s="938"/>
      <c r="BC102" s="938"/>
      <c r="BD102" s="938"/>
      <c r="BE102" s="938"/>
      <c r="BF102" s="938"/>
      <c r="BG102" s="938"/>
      <c r="BH102" s="938"/>
      <c r="BI102" s="939"/>
      <c r="BJ102" s="1057"/>
      <c r="BL102" s="1250"/>
      <c r="BM102" s="1250"/>
      <c r="BN102" s="1250"/>
    </row>
    <row r="103" spans="1:66" ht="15" customHeight="1">
      <c r="A103" s="1488" t="s">
        <v>271</v>
      </c>
      <c r="B103" s="438" t="s">
        <v>53</v>
      </c>
      <c r="C103" s="424" t="s">
        <v>92</v>
      </c>
      <c r="D103" s="330">
        <f>D98*'DATA - Awards Matrices'!$B$34</f>
        <v>0</v>
      </c>
      <c r="E103" s="12">
        <f>E98*'DATA - Awards Matrices'!$C$34</f>
        <v>0</v>
      </c>
      <c r="F103" s="12">
        <f>F98*'DATA - Awards Matrices'!$D$34</f>
        <v>0</v>
      </c>
      <c r="G103" s="12">
        <f>G98*'DATA - Awards Matrices'!$E$34</f>
        <v>0</v>
      </c>
      <c r="H103" s="12">
        <f>H98*'DATA - Awards Matrices'!$F$34</f>
        <v>0</v>
      </c>
      <c r="I103" s="12">
        <f>I98*'DATA - Awards Matrices'!$G$34</f>
        <v>0</v>
      </c>
      <c r="J103" s="12">
        <f>J98*'DATA - Awards Matrices'!$H$34</f>
        <v>0</v>
      </c>
      <c r="K103" s="12">
        <f>K98*'DATA - Awards Matrices'!$I$34</f>
        <v>0</v>
      </c>
      <c r="L103" s="12">
        <f>L98*'DATA - Awards Matrices'!$J$34</f>
        <v>0</v>
      </c>
      <c r="M103" s="331">
        <f>M98*'DATA - Awards Matrices'!$K$34</f>
        <v>0</v>
      </c>
      <c r="N103" s="12"/>
      <c r="O103" s="12"/>
      <c r="P103" s="330">
        <f>P98*'DATA - Awards Matrices'!$B$34</f>
        <v>0</v>
      </c>
      <c r="Q103" s="12">
        <f>Q98*'DATA - Awards Matrices'!$C$34</f>
        <v>0</v>
      </c>
      <c r="R103" s="12">
        <f>R98*'DATA - Awards Matrices'!$D$34</f>
        <v>0</v>
      </c>
      <c r="S103" s="12">
        <f>S98*'DATA - Awards Matrices'!$E$34</f>
        <v>0</v>
      </c>
      <c r="T103" s="12">
        <f>T98*'DATA - Awards Matrices'!$F$34</f>
        <v>0</v>
      </c>
      <c r="U103" s="12">
        <f>U98*'DATA - Awards Matrices'!$G$34</f>
        <v>0</v>
      </c>
      <c r="V103" s="12">
        <f>V98*'DATA - Awards Matrices'!$H$34</f>
        <v>0</v>
      </c>
      <c r="W103" s="12">
        <f>W98*'DATA - Awards Matrices'!$I$34</f>
        <v>0</v>
      </c>
      <c r="X103" s="12">
        <f>X98*'DATA - Awards Matrices'!$J$34</f>
        <v>0</v>
      </c>
      <c r="Y103" s="331">
        <f>Y98*'DATA - Awards Matrices'!$K$34</f>
        <v>0</v>
      </c>
      <c r="Z103" s="12"/>
      <c r="AA103" s="12"/>
      <c r="AB103" s="330">
        <f>AB98*'DATA - Awards Matrices'!$B$34</f>
        <v>0</v>
      </c>
      <c r="AC103" s="12">
        <f>AC98*'DATA - Awards Matrices'!$C$34</f>
        <v>0</v>
      </c>
      <c r="AD103" s="12">
        <f>AD98*'DATA - Awards Matrices'!$D$34</f>
        <v>0</v>
      </c>
      <c r="AE103" s="12">
        <f>AE98*'DATA - Awards Matrices'!$E$34</f>
        <v>3500</v>
      </c>
      <c r="AF103" s="12">
        <f>AF98*'DATA - Awards Matrices'!$F$34</f>
        <v>0</v>
      </c>
      <c r="AG103" s="12">
        <f>AG98*'DATA - Awards Matrices'!$G$34</f>
        <v>0</v>
      </c>
      <c r="AH103" s="12">
        <f>AH98*'DATA - Awards Matrices'!$H$34</f>
        <v>0</v>
      </c>
      <c r="AI103" s="12">
        <f>AI98*'DATA - Awards Matrices'!$I$34</f>
        <v>0</v>
      </c>
      <c r="AJ103" s="12">
        <f>AJ98*'DATA - Awards Matrices'!$J$34</f>
        <v>0</v>
      </c>
      <c r="AK103" s="331">
        <f>AK98*'DATA - Awards Matrices'!$K$34</f>
        <v>0</v>
      </c>
      <c r="AL103" s="12"/>
      <c r="AM103" s="938"/>
      <c r="AN103" s="937">
        <f>AN98*'DATA - Awards Matrices'!$B$34</f>
        <v>0</v>
      </c>
      <c r="AO103" s="938">
        <f>AO98*'DATA - Awards Matrices'!$C$34</f>
        <v>0</v>
      </c>
      <c r="AP103" s="938">
        <f>AP98*'DATA - Awards Matrices'!$D$34</f>
        <v>0</v>
      </c>
      <c r="AQ103" s="938">
        <f>AQ98*'DATA - Awards Matrices'!$E$34</f>
        <v>6500</v>
      </c>
      <c r="AR103" s="938">
        <f>AR98*'DATA - Awards Matrices'!$F$34</f>
        <v>0</v>
      </c>
      <c r="AS103" s="938">
        <f>AS98*'DATA - Awards Matrices'!$G$34</f>
        <v>0</v>
      </c>
      <c r="AT103" s="938">
        <f>AT98*'DATA - Awards Matrices'!$H$34</f>
        <v>0</v>
      </c>
      <c r="AU103" s="938">
        <f>AU98*'DATA - Awards Matrices'!$I$34</f>
        <v>0</v>
      </c>
      <c r="AV103" s="938">
        <f>AV98*'DATA - Awards Matrices'!$J$34</f>
        <v>0</v>
      </c>
      <c r="AW103" s="939">
        <f>AW98*'DATA - Awards Matrices'!$K$34</f>
        <v>0</v>
      </c>
      <c r="AX103" s="1062"/>
      <c r="AZ103" s="937">
        <f>AZ98*'DATA - Awards Matrices'!$B$34</f>
        <v>0</v>
      </c>
      <c r="BA103" s="938">
        <f>BA98*'DATA - Awards Matrices'!$C$34</f>
        <v>0</v>
      </c>
      <c r="BB103" s="938">
        <f>BB98*'DATA - Awards Matrices'!$D$34</f>
        <v>0</v>
      </c>
      <c r="BC103" s="938">
        <f>BC98*'DATA - Awards Matrices'!$E$34</f>
        <v>3000</v>
      </c>
      <c r="BD103" s="938">
        <f>BD98*'DATA - Awards Matrices'!$F$34</f>
        <v>0</v>
      </c>
      <c r="BE103" s="938">
        <f>BE98*'DATA - Awards Matrices'!$G$34</f>
        <v>0</v>
      </c>
      <c r="BF103" s="938">
        <f>BF98*'DATA - Awards Matrices'!$H$34</f>
        <v>0</v>
      </c>
      <c r="BG103" s="938">
        <f>BG98*'DATA - Awards Matrices'!$I$34</f>
        <v>0</v>
      </c>
      <c r="BH103" s="938">
        <f>BH98*'DATA - Awards Matrices'!$J$34</f>
        <v>0</v>
      </c>
      <c r="BI103" s="939">
        <f>BI98*'DATA - Awards Matrices'!$K$34</f>
        <v>0</v>
      </c>
      <c r="BJ103" s="1057"/>
      <c r="BL103" s="1250"/>
      <c r="BM103" s="1250"/>
      <c r="BN103" s="1250"/>
    </row>
    <row r="104" spans="1:66">
      <c r="A104" s="1488"/>
      <c r="B104" s="439" t="s">
        <v>53</v>
      </c>
      <c r="C104" s="425" t="s">
        <v>91</v>
      </c>
      <c r="D104" s="330">
        <f>D99*'DATA - Awards Matrices'!$B$35</f>
        <v>0</v>
      </c>
      <c r="E104" s="12">
        <f>E99*'DATA - Awards Matrices'!$C$35</f>
        <v>0</v>
      </c>
      <c r="F104" s="12">
        <f>F99*'DATA - Awards Matrices'!$D$35</f>
        <v>0</v>
      </c>
      <c r="G104" s="12">
        <f>G99*'DATA - Awards Matrices'!$E$35</f>
        <v>0</v>
      </c>
      <c r="H104" s="12">
        <f>H99*'DATA - Awards Matrices'!$F$35</f>
        <v>0</v>
      </c>
      <c r="I104" s="12">
        <f>I99*'DATA - Awards Matrices'!$G$35</f>
        <v>0</v>
      </c>
      <c r="J104" s="12">
        <f>J99*'DATA - Awards Matrices'!$H$35</f>
        <v>0</v>
      </c>
      <c r="K104" s="12">
        <f>K99*'DATA - Awards Matrices'!$I$35</f>
        <v>0</v>
      </c>
      <c r="L104" s="12">
        <f>L99*'DATA - Awards Matrices'!$J$35</f>
        <v>0</v>
      </c>
      <c r="M104" s="331">
        <f>M99*'DATA - Awards Matrices'!$K$35</f>
        <v>0</v>
      </c>
      <c r="N104" s="12"/>
      <c r="O104" s="12"/>
      <c r="P104" s="330">
        <f>P99*'DATA - Awards Matrices'!$B$35</f>
        <v>0</v>
      </c>
      <c r="Q104" s="12">
        <f>Q99*'DATA - Awards Matrices'!$C$35</f>
        <v>0</v>
      </c>
      <c r="R104" s="12">
        <f>R99*'DATA - Awards Matrices'!$D$35</f>
        <v>0</v>
      </c>
      <c r="S104" s="12">
        <f>S99*'DATA - Awards Matrices'!$E$35</f>
        <v>0</v>
      </c>
      <c r="T104" s="12">
        <f>T99*'DATA - Awards Matrices'!$F$35</f>
        <v>0</v>
      </c>
      <c r="U104" s="12">
        <f>U99*'DATA - Awards Matrices'!$G$35</f>
        <v>0</v>
      </c>
      <c r="V104" s="12">
        <f>V99*'DATA - Awards Matrices'!$H$35</f>
        <v>0</v>
      </c>
      <c r="W104" s="12">
        <f>W99*'DATA - Awards Matrices'!$I$35</f>
        <v>0</v>
      </c>
      <c r="X104" s="12">
        <f>X99*'DATA - Awards Matrices'!$J$35</f>
        <v>0</v>
      </c>
      <c r="Y104" s="331">
        <f>Y99*'DATA - Awards Matrices'!$K$35</f>
        <v>0</v>
      </c>
      <c r="Z104" s="12"/>
      <c r="AA104" s="12"/>
      <c r="AB104" s="330">
        <f>AB99*'DATA - Awards Matrices'!$B$35</f>
        <v>0</v>
      </c>
      <c r="AC104" s="12">
        <f>AC99*'DATA - Awards Matrices'!$C$35</f>
        <v>0</v>
      </c>
      <c r="AD104" s="12">
        <f>AD99*'DATA - Awards Matrices'!$D$35</f>
        <v>0</v>
      </c>
      <c r="AE104" s="12">
        <f>AE99*'DATA - Awards Matrices'!$E$35</f>
        <v>0</v>
      </c>
      <c r="AF104" s="12">
        <f>AF99*'DATA - Awards Matrices'!$F$35</f>
        <v>0</v>
      </c>
      <c r="AG104" s="12">
        <f>AG99*'DATA - Awards Matrices'!$G$35</f>
        <v>0</v>
      </c>
      <c r="AH104" s="12">
        <f>AH99*'DATA - Awards Matrices'!$H$35</f>
        <v>0</v>
      </c>
      <c r="AI104" s="12">
        <f>AI99*'DATA - Awards Matrices'!$I$35</f>
        <v>0</v>
      </c>
      <c r="AJ104" s="12">
        <f>AJ99*'DATA - Awards Matrices'!$J$35</f>
        <v>0</v>
      </c>
      <c r="AK104" s="331">
        <f>AK99*'DATA - Awards Matrices'!$K$35</f>
        <v>0</v>
      </c>
      <c r="AL104" s="12"/>
      <c r="AM104" s="938"/>
      <c r="AN104" s="937">
        <f>AN99*'DATA - Awards Matrices'!$B$35</f>
        <v>0</v>
      </c>
      <c r="AO104" s="938">
        <f>AO99*'DATA - Awards Matrices'!$C$35</f>
        <v>0</v>
      </c>
      <c r="AP104" s="938">
        <f>AP99*'DATA - Awards Matrices'!$D$35</f>
        <v>0</v>
      </c>
      <c r="AQ104" s="938">
        <f>AQ99*'DATA - Awards Matrices'!$E$35</f>
        <v>0</v>
      </c>
      <c r="AR104" s="938">
        <f>AR99*'DATA - Awards Matrices'!$F$35</f>
        <v>0</v>
      </c>
      <c r="AS104" s="938">
        <f>AS99*'DATA - Awards Matrices'!$G$35</f>
        <v>0</v>
      </c>
      <c r="AT104" s="938">
        <f>AT99*'DATA - Awards Matrices'!$H$35</f>
        <v>0</v>
      </c>
      <c r="AU104" s="938">
        <f>AU99*'DATA - Awards Matrices'!$I$35</f>
        <v>0</v>
      </c>
      <c r="AV104" s="938">
        <f>AV99*'DATA - Awards Matrices'!$J$35</f>
        <v>0</v>
      </c>
      <c r="AW104" s="939">
        <f>AW99*'DATA - Awards Matrices'!$K$35</f>
        <v>0</v>
      </c>
      <c r="AX104" s="1062"/>
      <c r="AZ104" s="937">
        <f>AZ99*'DATA - Awards Matrices'!$B$35</f>
        <v>500</v>
      </c>
      <c r="BA104" s="938">
        <f>BA99*'DATA - Awards Matrices'!$C$35</f>
        <v>0</v>
      </c>
      <c r="BB104" s="938">
        <f>BB99*'DATA - Awards Matrices'!$D$35</f>
        <v>0</v>
      </c>
      <c r="BC104" s="938">
        <f>BC99*'DATA - Awards Matrices'!$E$35</f>
        <v>0</v>
      </c>
      <c r="BD104" s="938">
        <f>BD99*'DATA - Awards Matrices'!$F$35</f>
        <v>0</v>
      </c>
      <c r="BE104" s="938">
        <f>BE99*'DATA - Awards Matrices'!$G$35</f>
        <v>0</v>
      </c>
      <c r="BF104" s="938">
        <f>BF99*'DATA - Awards Matrices'!$H$35</f>
        <v>0</v>
      </c>
      <c r="BG104" s="938">
        <f>BG99*'DATA - Awards Matrices'!$I$35</f>
        <v>0</v>
      </c>
      <c r="BH104" s="938">
        <f>BH99*'DATA - Awards Matrices'!$J$35</f>
        <v>0</v>
      </c>
      <c r="BI104" s="939">
        <f>BI99*'DATA - Awards Matrices'!$K$35</f>
        <v>0</v>
      </c>
      <c r="BJ104" s="1057"/>
      <c r="BL104" s="1250"/>
      <c r="BM104" s="1250"/>
      <c r="BN104" s="1250"/>
    </row>
    <row r="105" spans="1:66" ht="16" thickBot="1">
      <c r="A105" s="1489"/>
      <c r="B105" s="440" t="s">
        <v>53</v>
      </c>
      <c r="C105" s="426" t="s">
        <v>90</v>
      </c>
      <c r="D105" s="330">
        <f>D100*'DATA - Awards Matrices'!$B$36</f>
        <v>0</v>
      </c>
      <c r="E105" s="12">
        <f>E100*'DATA - Awards Matrices'!$C$36</f>
        <v>0</v>
      </c>
      <c r="F105" s="12">
        <f>F100*'DATA - Awards Matrices'!$D$36</f>
        <v>0</v>
      </c>
      <c r="G105" s="12">
        <f>G100*'DATA - Awards Matrices'!$E$36</f>
        <v>0</v>
      </c>
      <c r="H105" s="12">
        <f>H100*'DATA - Awards Matrices'!$F$36</f>
        <v>0</v>
      </c>
      <c r="I105" s="12">
        <f>I100*'DATA - Awards Matrices'!$G$36</f>
        <v>0</v>
      </c>
      <c r="J105" s="12">
        <f>J100*'DATA - Awards Matrices'!$H$36</f>
        <v>0</v>
      </c>
      <c r="K105" s="12">
        <f>K100*'DATA - Awards Matrices'!$I$36</f>
        <v>0</v>
      </c>
      <c r="L105" s="12">
        <f>L100*'DATA - Awards Matrices'!$J$36</f>
        <v>0</v>
      </c>
      <c r="M105" s="331">
        <f>M100*'DATA - Awards Matrices'!$K$36</f>
        <v>0</v>
      </c>
      <c r="N105" s="12"/>
      <c r="O105" s="12"/>
      <c r="P105" s="330">
        <f>P100*'DATA - Awards Matrices'!$B$36</f>
        <v>0</v>
      </c>
      <c r="Q105" s="12">
        <f>Q100*'DATA - Awards Matrices'!$C$36</f>
        <v>0</v>
      </c>
      <c r="R105" s="12">
        <f>R100*'DATA - Awards Matrices'!$D$36</f>
        <v>0</v>
      </c>
      <c r="S105" s="12">
        <f>S100*'DATA - Awards Matrices'!$E$36</f>
        <v>0</v>
      </c>
      <c r="T105" s="12">
        <f>T100*'DATA - Awards Matrices'!$F$36</f>
        <v>0</v>
      </c>
      <c r="U105" s="12">
        <f>U100*'DATA - Awards Matrices'!$G$36</f>
        <v>0</v>
      </c>
      <c r="V105" s="12">
        <f>V100*'DATA - Awards Matrices'!$H$36</f>
        <v>0</v>
      </c>
      <c r="W105" s="12">
        <f>W100*'DATA - Awards Matrices'!$I$36</f>
        <v>0</v>
      </c>
      <c r="X105" s="12">
        <f>X100*'DATA - Awards Matrices'!$J$36</f>
        <v>0</v>
      </c>
      <c r="Y105" s="331">
        <f>Y100*'DATA - Awards Matrices'!$K$36</f>
        <v>0</v>
      </c>
      <c r="Z105" s="12"/>
      <c r="AA105" s="12"/>
      <c r="AB105" s="330">
        <f>AB100*'DATA - Awards Matrices'!$B$36</f>
        <v>0</v>
      </c>
      <c r="AC105" s="12">
        <f>AC100*'DATA - Awards Matrices'!$C$36</f>
        <v>0</v>
      </c>
      <c r="AD105" s="12">
        <f>AD100*'DATA - Awards Matrices'!$D$36</f>
        <v>0</v>
      </c>
      <c r="AE105" s="12">
        <f>AE100*'DATA - Awards Matrices'!$E$36</f>
        <v>0</v>
      </c>
      <c r="AF105" s="12">
        <f>AF100*'DATA - Awards Matrices'!$F$36</f>
        <v>0</v>
      </c>
      <c r="AG105" s="12">
        <f>AG100*'DATA - Awards Matrices'!$G$36</f>
        <v>0</v>
      </c>
      <c r="AH105" s="12">
        <f>AH100*'DATA - Awards Matrices'!$H$36</f>
        <v>0</v>
      </c>
      <c r="AI105" s="12">
        <f>AI100*'DATA - Awards Matrices'!$I$36</f>
        <v>0</v>
      </c>
      <c r="AJ105" s="12">
        <f>AJ100*'DATA - Awards Matrices'!$J$36</f>
        <v>0</v>
      </c>
      <c r="AK105" s="331">
        <f>AK100*'DATA - Awards Matrices'!$K$36</f>
        <v>0</v>
      </c>
      <c r="AL105" s="12"/>
      <c r="AM105" s="938"/>
      <c r="AN105" s="937">
        <f>AN100*'DATA - Awards Matrices'!$B$36</f>
        <v>0</v>
      </c>
      <c r="AO105" s="938">
        <f>AO100*'DATA - Awards Matrices'!$C$36</f>
        <v>0</v>
      </c>
      <c r="AP105" s="938">
        <f>AP100*'DATA - Awards Matrices'!$D$36</f>
        <v>0</v>
      </c>
      <c r="AQ105" s="938">
        <f>AQ100*'DATA - Awards Matrices'!$E$36</f>
        <v>0</v>
      </c>
      <c r="AR105" s="938">
        <f>AR100*'DATA - Awards Matrices'!$F$36</f>
        <v>0</v>
      </c>
      <c r="AS105" s="938">
        <f>AS100*'DATA - Awards Matrices'!$G$36</f>
        <v>0</v>
      </c>
      <c r="AT105" s="938">
        <f>AT100*'DATA - Awards Matrices'!$H$36</f>
        <v>0</v>
      </c>
      <c r="AU105" s="938">
        <f>AU100*'DATA - Awards Matrices'!$I$36</f>
        <v>0</v>
      </c>
      <c r="AV105" s="938">
        <f>AV100*'DATA - Awards Matrices'!$J$36</f>
        <v>0</v>
      </c>
      <c r="AW105" s="939">
        <f>AW100*'DATA - Awards Matrices'!$K$36</f>
        <v>0</v>
      </c>
      <c r="AX105" s="1062"/>
      <c r="AZ105" s="937">
        <f>AZ100*'DATA - Awards Matrices'!$B$36</f>
        <v>0</v>
      </c>
      <c r="BA105" s="938">
        <f>BA100*'DATA - Awards Matrices'!$C$36</f>
        <v>0</v>
      </c>
      <c r="BB105" s="938">
        <f>BB100*'DATA - Awards Matrices'!$D$36</f>
        <v>0</v>
      </c>
      <c r="BC105" s="938">
        <f>BC100*'DATA - Awards Matrices'!$E$36</f>
        <v>0</v>
      </c>
      <c r="BD105" s="938">
        <f>BD100*'DATA - Awards Matrices'!$F$36</f>
        <v>0</v>
      </c>
      <c r="BE105" s="938">
        <f>BE100*'DATA - Awards Matrices'!$G$36</f>
        <v>0</v>
      </c>
      <c r="BF105" s="938">
        <f>BF100*'DATA - Awards Matrices'!$H$36</f>
        <v>0</v>
      </c>
      <c r="BG105" s="938">
        <f>BG100*'DATA - Awards Matrices'!$I$36</f>
        <v>0</v>
      </c>
      <c r="BH105" s="938">
        <f>BH100*'DATA - Awards Matrices'!$J$36</f>
        <v>0</v>
      </c>
      <c r="BI105" s="939">
        <f>BI100*'DATA - Awards Matrices'!$K$36</f>
        <v>0</v>
      </c>
      <c r="BJ105" s="1057"/>
      <c r="BL105" s="1250"/>
      <c r="BM105" s="1250"/>
      <c r="BN105" s="1250"/>
    </row>
    <row r="106" spans="1:66" ht="33" thickBot="1">
      <c r="A106" s="406" t="s">
        <v>272</v>
      </c>
      <c r="B106" s="413" t="str">
        <f>B100</f>
        <v>NMSU-AL</v>
      </c>
      <c r="C106" s="414"/>
      <c r="D106" s="334">
        <f t="shared" ref="D106:M106" si="95">SUM(D103:D105)</f>
        <v>0</v>
      </c>
      <c r="E106" s="335">
        <f t="shared" si="95"/>
        <v>0</v>
      </c>
      <c r="F106" s="335">
        <f t="shared" si="95"/>
        <v>0</v>
      </c>
      <c r="G106" s="335">
        <f t="shared" si="95"/>
        <v>0</v>
      </c>
      <c r="H106" s="335">
        <f t="shared" si="95"/>
        <v>0</v>
      </c>
      <c r="I106" s="335">
        <f t="shared" si="95"/>
        <v>0</v>
      </c>
      <c r="J106" s="335">
        <f t="shared" si="95"/>
        <v>0</v>
      </c>
      <c r="K106" s="335">
        <f t="shared" si="95"/>
        <v>0</v>
      </c>
      <c r="L106" s="335">
        <f t="shared" si="95"/>
        <v>0</v>
      </c>
      <c r="M106" s="336">
        <f t="shared" si="95"/>
        <v>0</v>
      </c>
      <c r="N106" s="415">
        <f>SUM(D106:M106)/'DATA - Awards Matrices'!$L$36</f>
        <v>0</v>
      </c>
      <c r="O106" s="415"/>
      <c r="P106" s="334">
        <f t="shared" ref="P106:Y106" si="96">SUM(P103:P105)</f>
        <v>0</v>
      </c>
      <c r="Q106" s="335">
        <f t="shared" si="96"/>
        <v>0</v>
      </c>
      <c r="R106" s="335">
        <f t="shared" si="96"/>
        <v>0</v>
      </c>
      <c r="S106" s="335">
        <f t="shared" si="96"/>
        <v>0</v>
      </c>
      <c r="T106" s="335">
        <f t="shared" si="96"/>
        <v>0</v>
      </c>
      <c r="U106" s="335">
        <f t="shared" si="96"/>
        <v>0</v>
      </c>
      <c r="V106" s="335">
        <f t="shared" si="96"/>
        <v>0</v>
      </c>
      <c r="W106" s="335">
        <f t="shared" si="96"/>
        <v>0</v>
      </c>
      <c r="X106" s="335">
        <f t="shared" si="96"/>
        <v>0</v>
      </c>
      <c r="Y106" s="336">
        <f t="shared" si="96"/>
        <v>0</v>
      </c>
      <c r="Z106" s="415">
        <f>SUM(P106:Y106)/'DATA - Awards Matrices'!$L$36</f>
        <v>0</v>
      </c>
      <c r="AA106" s="415"/>
      <c r="AB106" s="1259">
        <f t="shared" ref="AB106:AK106" si="97">SUM(AB103:AB105)</f>
        <v>0</v>
      </c>
      <c r="AC106" s="1260">
        <f t="shared" si="97"/>
        <v>0</v>
      </c>
      <c r="AD106" s="1260">
        <f t="shared" si="97"/>
        <v>0</v>
      </c>
      <c r="AE106" s="1260">
        <f t="shared" si="97"/>
        <v>3500</v>
      </c>
      <c r="AF106" s="1260">
        <f t="shared" si="97"/>
        <v>0</v>
      </c>
      <c r="AG106" s="1260">
        <f t="shared" si="97"/>
        <v>0</v>
      </c>
      <c r="AH106" s="1260">
        <f t="shared" si="97"/>
        <v>0</v>
      </c>
      <c r="AI106" s="1260">
        <f t="shared" si="97"/>
        <v>0</v>
      </c>
      <c r="AJ106" s="1260">
        <f t="shared" si="97"/>
        <v>0</v>
      </c>
      <c r="AK106" s="1261">
        <f t="shared" si="97"/>
        <v>0</v>
      </c>
      <c r="AL106" s="1258">
        <f>SUM(AB106:AK106)/'DATA - Awards Matrices'!$L$74</f>
        <v>6.6921606118546846</v>
      </c>
      <c r="AM106" s="941"/>
      <c r="AN106" s="1262">
        <f t="shared" ref="AN106:AW106" si="98">SUM(AN103:AN105)</f>
        <v>0</v>
      </c>
      <c r="AO106" s="1263">
        <f t="shared" si="98"/>
        <v>0</v>
      </c>
      <c r="AP106" s="1263">
        <f t="shared" si="98"/>
        <v>0</v>
      </c>
      <c r="AQ106" s="1263">
        <f t="shared" si="98"/>
        <v>6500</v>
      </c>
      <c r="AR106" s="1263">
        <f t="shared" si="98"/>
        <v>0</v>
      </c>
      <c r="AS106" s="1263">
        <f t="shared" si="98"/>
        <v>0</v>
      </c>
      <c r="AT106" s="1263">
        <f t="shared" si="98"/>
        <v>0</v>
      </c>
      <c r="AU106" s="1263">
        <f t="shared" si="98"/>
        <v>0</v>
      </c>
      <c r="AV106" s="1263">
        <f t="shared" si="98"/>
        <v>0</v>
      </c>
      <c r="AW106" s="1264">
        <f t="shared" si="98"/>
        <v>0</v>
      </c>
      <c r="AX106" s="1253">
        <f>SUM(AN106:AW106)/'DATA - Awards Matrices'!$L$74</f>
        <v>12.4282982791587</v>
      </c>
      <c r="AZ106" s="1020">
        <f t="shared" ref="AZ106:BI106" si="99">SUM(AZ103:AZ105)</f>
        <v>500</v>
      </c>
      <c r="BA106" s="1021">
        <f t="shared" si="99"/>
        <v>0</v>
      </c>
      <c r="BB106" s="1021">
        <f t="shared" si="99"/>
        <v>0</v>
      </c>
      <c r="BC106" s="1021">
        <f t="shared" si="99"/>
        <v>3000</v>
      </c>
      <c r="BD106" s="1021">
        <f t="shared" si="99"/>
        <v>0</v>
      </c>
      <c r="BE106" s="1021">
        <f t="shared" si="99"/>
        <v>0</v>
      </c>
      <c r="BF106" s="1021">
        <f t="shared" si="99"/>
        <v>0</v>
      </c>
      <c r="BG106" s="1021">
        <f t="shared" si="99"/>
        <v>0</v>
      </c>
      <c r="BH106" s="1021">
        <f t="shared" si="99"/>
        <v>0</v>
      </c>
      <c r="BI106" s="1022">
        <f t="shared" si="99"/>
        <v>0</v>
      </c>
      <c r="BJ106" s="1254">
        <f>SUM(AZ106:BI106)/'DATA - Awards Matrices'!$L$74</f>
        <v>6.6921606118546846</v>
      </c>
      <c r="BL106" s="1251">
        <f>SUM(AB106:AK106)</f>
        <v>3500</v>
      </c>
      <c r="BM106" s="1251">
        <f>SUM(AN106:AW106)</f>
        <v>6500</v>
      </c>
      <c r="BN106" s="1251">
        <f>SUM(AZ106:BI106)</f>
        <v>3500</v>
      </c>
    </row>
    <row r="107" spans="1:66" ht="44.25" customHeight="1" thickBot="1">
      <c r="A107" s="428"/>
      <c r="B107" s="429"/>
      <c r="C107" s="430"/>
      <c r="D107" s="431"/>
      <c r="E107" s="432"/>
      <c r="F107" s="432"/>
      <c r="G107" s="432"/>
      <c r="H107" s="432"/>
      <c r="I107" s="432"/>
      <c r="J107" s="432"/>
      <c r="K107" s="432"/>
      <c r="L107" s="432"/>
      <c r="M107" s="433"/>
      <c r="N107" s="434"/>
      <c r="O107" s="434"/>
      <c r="P107" s="431"/>
      <c r="Q107" s="432"/>
      <c r="R107" s="432"/>
      <c r="S107" s="432"/>
      <c r="T107" s="432"/>
      <c r="U107" s="432"/>
      <c r="V107" s="432"/>
      <c r="W107" s="432"/>
      <c r="X107" s="432"/>
      <c r="Y107" s="433"/>
      <c r="Z107" s="434"/>
      <c r="AA107" s="434"/>
      <c r="AB107" s="431"/>
      <c r="AC107" s="432"/>
      <c r="AD107" s="432"/>
      <c r="AE107" s="432"/>
      <c r="AF107" s="432"/>
      <c r="AG107" s="432"/>
      <c r="AH107" s="432"/>
      <c r="AI107" s="432"/>
      <c r="AJ107" s="432"/>
      <c r="AK107" s="433"/>
      <c r="AL107" s="434"/>
      <c r="AM107" s="1026"/>
      <c r="AN107" s="1023"/>
      <c r="AO107" s="1024"/>
      <c r="AP107" s="1024"/>
      <c r="AQ107" s="1024"/>
      <c r="AR107" s="1024"/>
      <c r="AS107" s="1024"/>
      <c r="AT107" s="1024"/>
      <c r="AU107" s="1024"/>
      <c r="AV107" s="1024"/>
      <c r="AW107" s="1025"/>
      <c r="AX107" s="1064"/>
      <c r="AZ107" s="1023"/>
      <c r="BA107" s="1024"/>
      <c r="BB107" s="1024"/>
      <c r="BC107" s="1024"/>
      <c r="BD107" s="1024"/>
      <c r="BE107" s="1024"/>
      <c r="BF107" s="1024"/>
      <c r="BG107" s="1024"/>
      <c r="BH107" s="1024"/>
      <c r="BI107" s="1025"/>
      <c r="BJ107" s="1059"/>
    </row>
    <row r="108" spans="1:66" ht="15" customHeight="1" thickBot="1">
      <c r="A108" s="1487" t="s">
        <v>270</v>
      </c>
      <c r="B108" s="274" t="str">
        <f>'RAW DATA-Awards'!B37</f>
        <v>NMSU-CA</v>
      </c>
      <c r="C108" s="329" t="str">
        <f>'RAW DATA-Awards'!C37</f>
        <v>1</v>
      </c>
      <c r="D108" s="407">
        <f>'RAW DATA-New Workforce'!D37</f>
        <v>0</v>
      </c>
      <c r="E108" s="408">
        <f>'RAW DATA-New Workforce'!E37</f>
        <v>0</v>
      </c>
      <c r="F108" s="408">
        <f>'RAW DATA-New Workforce'!F37</f>
        <v>0</v>
      </c>
      <c r="G108" s="408">
        <f>'RAW DATA-New Workforce'!G37</f>
        <v>0</v>
      </c>
      <c r="H108" s="408">
        <f>'RAW DATA-New Workforce'!H37</f>
        <v>0</v>
      </c>
      <c r="I108" s="408">
        <f>'RAW DATA-New Workforce'!I37</f>
        <v>0</v>
      </c>
      <c r="J108" s="408">
        <f>'RAW DATA-New Workforce'!J37</f>
        <v>0</v>
      </c>
      <c r="K108" s="408">
        <f>'RAW DATA-New Workforce'!K37</f>
        <v>0</v>
      </c>
      <c r="L108" s="408">
        <f>'RAW DATA-New Workforce'!L37</f>
        <v>0</v>
      </c>
      <c r="M108" s="409">
        <f>'RAW DATA-New Workforce'!M37</f>
        <v>0</v>
      </c>
      <c r="N108" s="408"/>
      <c r="O108" s="408"/>
      <c r="P108" s="407">
        <f>'RAW DATA-New Workforce'!N37</f>
        <v>0</v>
      </c>
      <c r="Q108" s="408">
        <f>'RAW DATA-New Workforce'!O37</f>
        <v>0</v>
      </c>
      <c r="R108" s="408">
        <f>'RAW DATA-New Workforce'!P37</f>
        <v>0</v>
      </c>
      <c r="S108" s="408">
        <f>'RAW DATA-New Workforce'!Q37</f>
        <v>0</v>
      </c>
      <c r="T108" s="408">
        <f>'RAW DATA-New Workforce'!R37</f>
        <v>0</v>
      </c>
      <c r="U108" s="408">
        <f>'RAW DATA-New Workforce'!S37</f>
        <v>0</v>
      </c>
      <c r="V108" s="408">
        <f>'RAW DATA-New Workforce'!T37</f>
        <v>0</v>
      </c>
      <c r="W108" s="408">
        <f>'RAW DATA-New Workforce'!U37</f>
        <v>0</v>
      </c>
      <c r="X108" s="408">
        <f>'RAW DATA-New Workforce'!V37</f>
        <v>0</v>
      </c>
      <c r="Y108" s="409">
        <f>'RAW DATA-New Workforce'!W37</f>
        <v>0</v>
      </c>
      <c r="Z108" s="408"/>
      <c r="AA108" s="408"/>
      <c r="AB108" s="407">
        <f>'RAW DATA-New Workforce'!X37</f>
        <v>0</v>
      </c>
      <c r="AC108" s="408">
        <f>'RAW DATA-New Workforce'!Y37</f>
        <v>0</v>
      </c>
      <c r="AD108" s="408">
        <f>'RAW DATA-New Workforce'!Z37</f>
        <v>0</v>
      </c>
      <c r="AE108" s="408">
        <f>'RAW DATA-New Workforce'!AA37</f>
        <v>8</v>
      </c>
      <c r="AF108" s="408">
        <f>'RAW DATA-New Workforce'!AB37</f>
        <v>0</v>
      </c>
      <c r="AG108" s="408">
        <f>'RAW DATA-New Workforce'!AC37</f>
        <v>0</v>
      </c>
      <c r="AH108" s="408">
        <f>'RAW DATA-New Workforce'!AD37</f>
        <v>0</v>
      </c>
      <c r="AI108" s="408">
        <f>'RAW DATA-New Workforce'!AE37</f>
        <v>0</v>
      </c>
      <c r="AJ108" s="408">
        <f>'RAW DATA-New Workforce'!AF37</f>
        <v>0</v>
      </c>
      <c r="AK108" s="409">
        <f>'RAW DATA-New Workforce'!AG37</f>
        <v>0</v>
      </c>
      <c r="AL108" s="408"/>
      <c r="AM108" s="944"/>
      <c r="AN108" s="943">
        <f>'RAW DATA-New Workforce'!AH37</f>
        <v>0</v>
      </c>
      <c r="AO108" s="944">
        <f>'RAW DATA-New Workforce'!AI37</f>
        <v>0</v>
      </c>
      <c r="AP108" s="944">
        <f>'RAW DATA-New Workforce'!AJ37</f>
        <v>0</v>
      </c>
      <c r="AQ108" s="944">
        <f>'RAW DATA-New Workforce'!AK37</f>
        <v>5</v>
      </c>
      <c r="AR108" s="944">
        <f>'RAW DATA-New Workforce'!AL37</f>
        <v>0</v>
      </c>
      <c r="AS108" s="944">
        <f>'RAW DATA-New Workforce'!AM37</f>
        <v>0</v>
      </c>
      <c r="AT108" s="944">
        <f>'RAW DATA-New Workforce'!AN37</f>
        <v>0</v>
      </c>
      <c r="AU108" s="944">
        <f>'RAW DATA-New Workforce'!AO37</f>
        <v>0</v>
      </c>
      <c r="AV108" s="944">
        <f>'RAW DATA-New Workforce'!AP37</f>
        <v>0</v>
      </c>
      <c r="AW108" s="945">
        <f>'RAW DATA-New Workforce'!AQ37</f>
        <v>0</v>
      </c>
      <c r="AX108" s="1061"/>
      <c r="AZ108" s="943">
        <f>'RAW DATA-New Workforce'!AR37</f>
        <v>0</v>
      </c>
      <c r="BA108" s="943">
        <f>'RAW DATA-New Workforce'!AS37</f>
        <v>0</v>
      </c>
      <c r="BB108" s="943">
        <f>'RAW DATA-New Workforce'!AT37</f>
        <v>0</v>
      </c>
      <c r="BC108" s="943">
        <f>'RAW DATA-New Workforce'!AU37</f>
        <v>10</v>
      </c>
      <c r="BD108" s="943">
        <f>'RAW DATA-New Workforce'!AV37</f>
        <v>0</v>
      </c>
      <c r="BE108" s="943">
        <f>'RAW DATA-New Workforce'!AW37</f>
        <v>0</v>
      </c>
      <c r="BF108" s="943">
        <f>'RAW DATA-New Workforce'!AX37</f>
        <v>0</v>
      </c>
      <c r="BG108" s="943">
        <f>'RAW DATA-New Workforce'!AY37</f>
        <v>0</v>
      </c>
      <c r="BH108" s="943">
        <f>'RAW DATA-New Workforce'!AZ37</f>
        <v>0</v>
      </c>
      <c r="BI108" s="943">
        <f>'RAW DATA-New Workforce'!BA37</f>
        <v>0</v>
      </c>
      <c r="BJ108" s="1056"/>
    </row>
    <row r="109" spans="1:66" ht="16" thickBot="1">
      <c r="A109" s="1488"/>
      <c r="B109" s="410" t="str">
        <f>'RAW DATA-Awards'!B38</f>
        <v>NMSU-CA</v>
      </c>
      <c r="C109" s="411" t="str">
        <f>'RAW DATA-Awards'!C38</f>
        <v>2</v>
      </c>
      <c r="D109" s="330">
        <f>'RAW DATA-New Workforce'!D38</f>
        <v>0</v>
      </c>
      <c r="E109" s="12">
        <f>'RAW DATA-New Workforce'!E38</f>
        <v>0</v>
      </c>
      <c r="F109" s="12">
        <f>'RAW DATA-New Workforce'!F38</f>
        <v>0</v>
      </c>
      <c r="G109" s="12">
        <f>'RAW DATA-New Workforce'!G38</f>
        <v>0</v>
      </c>
      <c r="H109" s="12">
        <f>'RAW DATA-New Workforce'!H38</f>
        <v>0</v>
      </c>
      <c r="I109" s="12">
        <f>'RAW DATA-New Workforce'!I38</f>
        <v>0</v>
      </c>
      <c r="J109" s="12">
        <f>'RAW DATA-New Workforce'!J38</f>
        <v>0</v>
      </c>
      <c r="K109" s="12">
        <f>'RAW DATA-New Workforce'!K38</f>
        <v>0</v>
      </c>
      <c r="L109" s="12">
        <f>'RAW DATA-New Workforce'!L38</f>
        <v>0</v>
      </c>
      <c r="M109" s="331">
        <f>'RAW DATA-New Workforce'!M38</f>
        <v>0</v>
      </c>
      <c r="N109" s="12"/>
      <c r="O109" s="12"/>
      <c r="P109" s="330">
        <f>'RAW DATA-New Workforce'!N38</f>
        <v>0</v>
      </c>
      <c r="Q109" s="12">
        <f>'RAW DATA-New Workforce'!O38</f>
        <v>0</v>
      </c>
      <c r="R109" s="12">
        <f>'RAW DATA-New Workforce'!P38</f>
        <v>0</v>
      </c>
      <c r="S109" s="12">
        <f>'RAW DATA-New Workforce'!Q38</f>
        <v>0</v>
      </c>
      <c r="T109" s="12">
        <f>'RAW DATA-New Workforce'!R38</f>
        <v>0</v>
      </c>
      <c r="U109" s="12">
        <f>'RAW DATA-New Workforce'!S38</f>
        <v>0</v>
      </c>
      <c r="V109" s="12">
        <f>'RAW DATA-New Workforce'!T38</f>
        <v>0</v>
      </c>
      <c r="W109" s="12">
        <f>'RAW DATA-New Workforce'!U38</f>
        <v>0</v>
      </c>
      <c r="X109" s="12">
        <f>'RAW DATA-New Workforce'!V38</f>
        <v>0</v>
      </c>
      <c r="Y109" s="331">
        <f>'RAW DATA-New Workforce'!W38</f>
        <v>0</v>
      </c>
      <c r="Z109" s="12"/>
      <c r="AA109" s="12"/>
      <c r="AB109" s="330">
        <f>'RAW DATA-New Workforce'!X38</f>
        <v>0</v>
      </c>
      <c r="AC109" s="12">
        <f>'RAW DATA-New Workforce'!Y38</f>
        <v>2</v>
      </c>
      <c r="AD109" s="12">
        <f>'RAW DATA-New Workforce'!Z38</f>
        <v>0</v>
      </c>
      <c r="AE109" s="12">
        <f>'RAW DATA-New Workforce'!AA38</f>
        <v>6</v>
      </c>
      <c r="AF109" s="12">
        <f>'RAW DATA-New Workforce'!AB38</f>
        <v>0</v>
      </c>
      <c r="AG109" s="12">
        <f>'RAW DATA-New Workforce'!AC38</f>
        <v>0</v>
      </c>
      <c r="AH109" s="12">
        <f>'RAW DATA-New Workforce'!AD38</f>
        <v>0</v>
      </c>
      <c r="AI109" s="12">
        <f>'RAW DATA-New Workforce'!AE38</f>
        <v>0</v>
      </c>
      <c r="AJ109" s="12">
        <f>'RAW DATA-New Workforce'!AF38</f>
        <v>0</v>
      </c>
      <c r="AK109" s="331">
        <f>'RAW DATA-New Workforce'!AG38</f>
        <v>0</v>
      </c>
      <c r="AL109" s="12"/>
      <c r="AM109" s="938"/>
      <c r="AN109" s="937">
        <f>'RAW DATA-New Workforce'!AH38</f>
        <v>0</v>
      </c>
      <c r="AO109" s="938">
        <f>'RAW DATA-New Workforce'!AI38</f>
        <v>2</v>
      </c>
      <c r="AP109" s="938">
        <f>'RAW DATA-New Workforce'!AJ38</f>
        <v>0</v>
      </c>
      <c r="AQ109" s="938">
        <f>'RAW DATA-New Workforce'!AK38</f>
        <v>2</v>
      </c>
      <c r="AR109" s="938">
        <f>'RAW DATA-New Workforce'!AL38</f>
        <v>0</v>
      </c>
      <c r="AS109" s="938">
        <f>'RAW DATA-New Workforce'!AM38</f>
        <v>0</v>
      </c>
      <c r="AT109" s="938">
        <f>'RAW DATA-New Workforce'!AN38</f>
        <v>0</v>
      </c>
      <c r="AU109" s="938">
        <f>'RAW DATA-New Workforce'!AO38</f>
        <v>0</v>
      </c>
      <c r="AV109" s="938">
        <f>'RAW DATA-New Workforce'!AP38</f>
        <v>0</v>
      </c>
      <c r="AW109" s="939">
        <f>'RAW DATA-New Workforce'!AQ38</f>
        <v>0</v>
      </c>
      <c r="AX109" s="1062"/>
      <c r="AZ109" s="943">
        <f>'RAW DATA-New Workforce'!AR38</f>
        <v>0</v>
      </c>
      <c r="BA109" s="943">
        <f>'RAW DATA-New Workforce'!AS38</f>
        <v>1</v>
      </c>
      <c r="BB109" s="943">
        <f>'RAW DATA-New Workforce'!AT38</f>
        <v>0</v>
      </c>
      <c r="BC109" s="943">
        <f>'RAW DATA-New Workforce'!AU38</f>
        <v>5</v>
      </c>
      <c r="BD109" s="943">
        <f>'RAW DATA-New Workforce'!AV38</f>
        <v>0</v>
      </c>
      <c r="BE109" s="943">
        <f>'RAW DATA-New Workforce'!AW38</f>
        <v>0</v>
      </c>
      <c r="BF109" s="943">
        <f>'RAW DATA-New Workforce'!AX38</f>
        <v>0</v>
      </c>
      <c r="BG109" s="943">
        <f>'RAW DATA-New Workforce'!AY38</f>
        <v>0</v>
      </c>
      <c r="BH109" s="943">
        <f>'RAW DATA-New Workforce'!AZ38</f>
        <v>0</v>
      </c>
      <c r="BI109" s="943">
        <f>'RAW DATA-New Workforce'!BA38</f>
        <v>0</v>
      </c>
      <c r="BJ109" s="1057"/>
    </row>
    <row r="110" spans="1:66" ht="16" thickBot="1">
      <c r="A110" s="1488"/>
      <c r="B110" s="410" t="str">
        <f>'RAW DATA-Awards'!B39</f>
        <v>NMSU-CA</v>
      </c>
      <c r="C110" s="411" t="str">
        <f>'RAW DATA-Awards'!C39</f>
        <v>3</v>
      </c>
      <c r="D110" s="330">
        <f>'RAW DATA-New Workforce'!D39</f>
        <v>0</v>
      </c>
      <c r="E110" s="12">
        <f>'RAW DATA-New Workforce'!E39</f>
        <v>0</v>
      </c>
      <c r="F110" s="12">
        <f>'RAW DATA-New Workforce'!F39</f>
        <v>0</v>
      </c>
      <c r="G110" s="12">
        <f>'RAW DATA-New Workforce'!G39</f>
        <v>0</v>
      </c>
      <c r="H110" s="12">
        <f>'RAW DATA-New Workforce'!H39</f>
        <v>0</v>
      </c>
      <c r="I110" s="12">
        <f>'RAW DATA-New Workforce'!I39</f>
        <v>0</v>
      </c>
      <c r="J110" s="12">
        <f>'RAW DATA-New Workforce'!J39</f>
        <v>0</v>
      </c>
      <c r="K110" s="12">
        <f>'RAW DATA-New Workforce'!K39</f>
        <v>0</v>
      </c>
      <c r="L110" s="12">
        <f>'RAW DATA-New Workforce'!L39</f>
        <v>0</v>
      </c>
      <c r="M110" s="331">
        <f>'RAW DATA-New Workforce'!M39</f>
        <v>0</v>
      </c>
      <c r="N110" s="12"/>
      <c r="O110" s="12"/>
      <c r="P110" s="330">
        <f>'RAW DATA-New Workforce'!N39</f>
        <v>0</v>
      </c>
      <c r="Q110" s="12">
        <f>'RAW DATA-New Workforce'!O39</f>
        <v>0</v>
      </c>
      <c r="R110" s="12">
        <f>'RAW DATA-New Workforce'!P39</f>
        <v>0</v>
      </c>
      <c r="S110" s="12">
        <f>'RAW DATA-New Workforce'!Q39</f>
        <v>0</v>
      </c>
      <c r="T110" s="12">
        <f>'RAW DATA-New Workforce'!R39</f>
        <v>0</v>
      </c>
      <c r="U110" s="12">
        <f>'RAW DATA-New Workforce'!S39</f>
        <v>0</v>
      </c>
      <c r="V110" s="12">
        <f>'RAW DATA-New Workforce'!T39</f>
        <v>0</v>
      </c>
      <c r="W110" s="12">
        <f>'RAW DATA-New Workforce'!U39</f>
        <v>0</v>
      </c>
      <c r="X110" s="12">
        <f>'RAW DATA-New Workforce'!V39</f>
        <v>0</v>
      </c>
      <c r="Y110" s="331">
        <f>'RAW DATA-New Workforce'!W39</f>
        <v>0</v>
      </c>
      <c r="Z110" s="12"/>
      <c r="AA110" s="12"/>
      <c r="AB110" s="330">
        <f>'RAW DATA-New Workforce'!X39</f>
        <v>0</v>
      </c>
      <c r="AC110" s="12">
        <f>'RAW DATA-New Workforce'!Y39</f>
        <v>0</v>
      </c>
      <c r="AD110" s="12">
        <f>'RAW DATA-New Workforce'!Z39</f>
        <v>0</v>
      </c>
      <c r="AE110" s="12">
        <f>'RAW DATA-New Workforce'!AA39</f>
        <v>0</v>
      </c>
      <c r="AF110" s="12">
        <f>'RAW DATA-New Workforce'!AB39</f>
        <v>0</v>
      </c>
      <c r="AG110" s="12">
        <f>'RAW DATA-New Workforce'!AC39</f>
        <v>0</v>
      </c>
      <c r="AH110" s="12">
        <f>'RAW DATA-New Workforce'!AD39</f>
        <v>0</v>
      </c>
      <c r="AI110" s="12">
        <f>'RAW DATA-New Workforce'!AE39</f>
        <v>0</v>
      </c>
      <c r="AJ110" s="12">
        <f>'RAW DATA-New Workforce'!AF39</f>
        <v>0</v>
      </c>
      <c r="AK110" s="331">
        <f>'RAW DATA-New Workforce'!AG39</f>
        <v>0</v>
      </c>
      <c r="AL110" s="12"/>
      <c r="AM110" s="938"/>
      <c r="AN110" s="937">
        <f>'RAW DATA-New Workforce'!AH39</f>
        <v>0</v>
      </c>
      <c r="AO110" s="938">
        <f>'RAW DATA-New Workforce'!AI39</f>
        <v>0</v>
      </c>
      <c r="AP110" s="938">
        <f>'RAW DATA-New Workforce'!AJ39</f>
        <v>0</v>
      </c>
      <c r="AQ110" s="938">
        <f>'RAW DATA-New Workforce'!AK39</f>
        <v>0</v>
      </c>
      <c r="AR110" s="938">
        <f>'RAW DATA-New Workforce'!AL39</f>
        <v>0</v>
      </c>
      <c r="AS110" s="938">
        <f>'RAW DATA-New Workforce'!AM39</f>
        <v>0</v>
      </c>
      <c r="AT110" s="938">
        <f>'RAW DATA-New Workforce'!AN39</f>
        <v>0</v>
      </c>
      <c r="AU110" s="938">
        <f>'RAW DATA-New Workforce'!AO39</f>
        <v>0</v>
      </c>
      <c r="AV110" s="938">
        <f>'RAW DATA-New Workforce'!AP39</f>
        <v>0</v>
      </c>
      <c r="AW110" s="939">
        <f>'RAW DATA-New Workforce'!AQ39</f>
        <v>0</v>
      </c>
      <c r="AX110" s="1062"/>
      <c r="AZ110" s="943">
        <f>'RAW DATA-New Workforce'!AR39</f>
        <v>0</v>
      </c>
      <c r="BA110" s="943">
        <f>'RAW DATA-New Workforce'!AS39</f>
        <v>0</v>
      </c>
      <c r="BB110" s="943">
        <f>'RAW DATA-New Workforce'!AT39</f>
        <v>0</v>
      </c>
      <c r="BC110" s="943">
        <f>'RAW DATA-New Workforce'!AU39</f>
        <v>0</v>
      </c>
      <c r="BD110" s="943">
        <f>'RAW DATA-New Workforce'!AV39</f>
        <v>0</v>
      </c>
      <c r="BE110" s="943">
        <f>'RAW DATA-New Workforce'!AW39</f>
        <v>0</v>
      </c>
      <c r="BF110" s="943">
        <f>'RAW DATA-New Workforce'!AX39</f>
        <v>0</v>
      </c>
      <c r="BG110" s="943">
        <f>'RAW DATA-New Workforce'!AY39</f>
        <v>0</v>
      </c>
      <c r="BH110" s="943">
        <f>'RAW DATA-New Workforce'!AZ39</f>
        <v>0</v>
      </c>
      <c r="BI110" s="943">
        <f>'RAW DATA-New Workforce'!BA39</f>
        <v>0</v>
      </c>
      <c r="BJ110" s="1057"/>
    </row>
    <row r="111" spans="1:66">
      <c r="A111" s="456"/>
      <c r="B111" s="274"/>
      <c r="C111" s="424"/>
      <c r="D111" s="11">
        <f t="shared" ref="D111:M111" si="100">SUM(D108:D110)</f>
        <v>0</v>
      </c>
      <c r="E111" s="11">
        <f t="shared" si="100"/>
        <v>0</v>
      </c>
      <c r="F111" s="11">
        <f t="shared" si="100"/>
        <v>0</v>
      </c>
      <c r="G111" s="11">
        <f t="shared" si="100"/>
        <v>0</v>
      </c>
      <c r="H111" s="11">
        <f t="shared" si="100"/>
        <v>0</v>
      </c>
      <c r="I111" s="11">
        <f t="shared" si="100"/>
        <v>0</v>
      </c>
      <c r="J111" s="11">
        <f t="shared" si="100"/>
        <v>0</v>
      </c>
      <c r="K111" s="11">
        <f t="shared" si="100"/>
        <v>0</v>
      </c>
      <c r="L111" s="11">
        <f t="shared" si="100"/>
        <v>0</v>
      </c>
      <c r="M111" s="333">
        <f t="shared" si="100"/>
        <v>0</v>
      </c>
      <c r="N111" s="12"/>
      <c r="O111" s="12"/>
      <c r="P111" s="332">
        <f t="shared" ref="P111:Y111" si="101">SUM(P108:P110)</f>
        <v>0</v>
      </c>
      <c r="Q111" s="11">
        <f t="shared" si="101"/>
        <v>0</v>
      </c>
      <c r="R111" s="11">
        <f t="shared" si="101"/>
        <v>0</v>
      </c>
      <c r="S111" s="11">
        <f t="shared" si="101"/>
        <v>0</v>
      </c>
      <c r="T111" s="11">
        <f t="shared" si="101"/>
        <v>0</v>
      </c>
      <c r="U111" s="11">
        <f t="shared" si="101"/>
        <v>0</v>
      </c>
      <c r="V111" s="11">
        <f t="shared" si="101"/>
        <v>0</v>
      </c>
      <c r="W111" s="11">
        <f t="shared" si="101"/>
        <v>0</v>
      </c>
      <c r="X111" s="11">
        <f t="shared" si="101"/>
        <v>0</v>
      </c>
      <c r="Y111" s="333">
        <f t="shared" si="101"/>
        <v>0</v>
      </c>
      <c r="Z111" s="12"/>
      <c r="AA111" s="12"/>
      <c r="AB111" s="332">
        <f t="shared" ref="AB111:AK111" si="102">SUM(AB108:AB110)</f>
        <v>0</v>
      </c>
      <c r="AC111" s="11">
        <f t="shared" si="102"/>
        <v>2</v>
      </c>
      <c r="AD111" s="11">
        <f t="shared" si="102"/>
        <v>0</v>
      </c>
      <c r="AE111" s="11">
        <f t="shared" si="102"/>
        <v>14</v>
      </c>
      <c r="AF111" s="11">
        <f t="shared" si="102"/>
        <v>0</v>
      </c>
      <c r="AG111" s="11">
        <f t="shared" si="102"/>
        <v>0</v>
      </c>
      <c r="AH111" s="11">
        <f t="shared" si="102"/>
        <v>0</v>
      </c>
      <c r="AI111" s="11">
        <f t="shared" si="102"/>
        <v>0</v>
      </c>
      <c r="AJ111" s="11">
        <f t="shared" si="102"/>
        <v>0</v>
      </c>
      <c r="AK111" s="333">
        <f t="shared" si="102"/>
        <v>0</v>
      </c>
      <c r="AL111" s="12"/>
      <c r="AM111" s="938"/>
      <c r="AN111" s="1017">
        <f t="shared" ref="AN111:AW111" si="103">SUM(AN108:AN110)</f>
        <v>0</v>
      </c>
      <c r="AO111" s="1018">
        <f t="shared" si="103"/>
        <v>2</v>
      </c>
      <c r="AP111" s="1018">
        <f t="shared" si="103"/>
        <v>0</v>
      </c>
      <c r="AQ111" s="1018">
        <f t="shared" si="103"/>
        <v>7</v>
      </c>
      <c r="AR111" s="1018">
        <f t="shared" si="103"/>
        <v>0</v>
      </c>
      <c r="AS111" s="1018">
        <f t="shared" si="103"/>
        <v>0</v>
      </c>
      <c r="AT111" s="1018">
        <f t="shared" si="103"/>
        <v>0</v>
      </c>
      <c r="AU111" s="1018">
        <f t="shared" si="103"/>
        <v>0</v>
      </c>
      <c r="AV111" s="1018">
        <f t="shared" si="103"/>
        <v>0</v>
      </c>
      <c r="AW111" s="1019">
        <f t="shared" si="103"/>
        <v>0</v>
      </c>
      <c r="AX111" s="1062"/>
      <c r="AZ111" s="1017">
        <f t="shared" ref="AZ111:BI111" si="104">SUM(AZ108:AZ110)</f>
        <v>0</v>
      </c>
      <c r="BA111" s="1018">
        <f t="shared" si="104"/>
        <v>1</v>
      </c>
      <c r="BB111" s="1018">
        <f t="shared" si="104"/>
        <v>0</v>
      </c>
      <c r="BC111" s="1018">
        <f t="shared" si="104"/>
        <v>15</v>
      </c>
      <c r="BD111" s="1018">
        <f t="shared" si="104"/>
        <v>0</v>
      </c>
      <c r="BE111" s="1018">
        <f t="shared" si="104"/>
        <v>0</v>
      </c>
      <c r="BF111" s="1018">
        <f t="shared" si="104"/>
        <v>0</v>
      </c>
      <c r="BG111" s="1018">
        <f t="shared" si="104"/>
        <v>0</v>
      </c>
      <c r="BH111" s="1018">
        <f t="shared" si="104"/>
        <v>0</v>
      </c>
      <c r="BI111" s="1019">
        <f t="shared" si="104"/>
        <v>0</v>
      </c>
      <c r="BJ111" s="1057"/>
    </row>
    <row r="112" spans="1:66" ht="16" thickBot="1">
      <c r="A112" s="457"/>
      <c r="B112" s="413"/>
      <c r="C112" s="426"/>
      <c r="D112" s="12"/>
      <c r="E112" s="12"/>
      <c r="F112" s="12"/>
      <c r="G112" s="12"/>
      <c r="H112" s="12"/>
      <c r="I112" s="12"/>
      <c r="J112" s="12"/>
      <c r="K112" s="12"/>
      <c r="L112" s="12"/>
      <c r="M112" s="331"/>
      <c r="N112" s="12"/>
      <c r="O112" s="12"/>
      <c r="P112" s="330"/>
      <c r="Q112" s="12"/>
      <c r="R112" s="12"/>
      <c r="S112" s="12"/>
      <c r="T112" s="12"/>
      <c r="U112" s="12"/>
      <c r="V112" s="12"/>
      <c r="W112" s="12"/>
      <c r="X112" s="12"/>
      <c r="Y112" s="331"/>
      <c r="Z112" s="12"/>
      <c r="AA112" s="12"/>
      <c r="AB112" s="330"/>
      <c r="AC112" s="12"/>
      <c r="AD112" s="12"/>
      <c r="AE112" s="12"/>
      <c r="AF112" s="12"/>
      <c r="AG112" s="12"/>
      <c r="AH112" s="12"/>
      <c r="AI112" s="12"/>
      <c r="AJ112" s="12"/>
      <c r="AK112" s="331"/>
      <c r="AL112" s="12"/>
      <c r="AM112" s="938"/>
      <c r="AN112" s="937"/>
      <c r="AO112" s="938"/>
      <c r="AP112" s="938"/>
      <c r="AQ112" s="938"/>
      <c r="AR112" s="938"/>
      <c r="AS112" s="938"/>
      <c r="AT112" s="938"/>
      <c r="AU112" s="938"/>
      <c r="AV112" s="938"/>
      <c r="AW112" s="939"/>
      <c r="AX112" s="1062"/>
      <c r="AZ112" s="937"/>
      <c r="BA112" s="938"/>
      <c r="BB112" s="938"/>
      <c r="BC112" s="938"/>
      <c r="BD112" s="938"/>
      <c r="BE112" s="938"/>
      <c r="BF112" s="938"/>
      <c r="BG112" s="938"/>
      <c r="BH112" s="938"/>
      <c r="BI112" s="939"/>
      <c r="BJ112" s="1057"/>
    </row>
    <row r="113" spans="1:66" ht="15" customHeight="1">
      <c r="A113" s="1488" t="s">
        <v>271</v>
      </c>
      <c r="B113" s="438" t="s">
        <v>55</v>
      </c>
      <c r="C113" s="424" t="s">
        <v>92</v>
      </c>
      <c r="D113" s="330">
        <f>D108*'DATA - Awards Matrices'!$B$34</f>
        <v>0</v>
      </c>
      <c r="E113" s="12">
        <f>E108*'DATA - Awards Matrices'!$C$34</f>
        <v>0</v>
      </c>
      <c r="F113" s="12">
        <f>F108*'DATA - Awards Matrices'!$D$34</f>
        <v>0</v>
      </c>
      <c r="G113" s="12">
        <f>G108*'DATA - Awards Matrices'!$E$34</f>
        <v>0</v>
      </c>
      <c r="H113" s="12">
        <f>H108*'DATA - Awards Matrices'!$F$34</f>
        <v>0</v>
      </c>
      <c r="I113" s="12">
        <f>I108*'DATA - Awards Matrices'!$G$34</f>
        <v>0</v>
      </c>
      <c r="J113" s="12">
        <f>J108*'DATA - Awards Matrices'!$H$34</f>
        <v>0</v>
      </c>
      <c r="K113" s="12">
        <f>K108*'DATA - Awards Matrices'!$I$34</f>
        <v>0</v>
      </c>
      <c r="L113" s="12">
        <f>L108*'DATA - Awards Matrices'!$J$34</f>
        <v>0</v>
      </c>
      <c r="M113" s="331">
        <f>M108*'DATA - Awards Matrices'!$K$34</f>
        <v>0</v>
      </c>
      <c r="N113" s="12"/>
      <c r="O113" s="12"/>
      <c r="P113" s="330">
        <f>P108*'DATA - Awards Matrices'!$B$34</f>
        <v>0</v>
      </c>
      <c r="Q113" s="12">
        <f>Q108*'DATA - Awards Matrices'!$C$34</f>
        <v>0</v>
      </c>
      <c r="R113" s="12">
        <f>R108*'DATA - Awards Matrices'!$D$34</f>
        <v>0</v>
      </c>
      <c r="S113" s="12">
        <f>S108*'DATA - Awards Matrices'!$E$34</f>
        <v>0</v>
      </c>
      <c r="T113" s="12">
        <f>T108*'DATA - Awards Matrices'!$F$34</f>
        <v>0</v>
      </c>
      <c r="U113" s="12">
        <f>U108*'DATA - Awards Matrices'!$G$34</f>
        <v>0</v>
      </c>
      <c r="V113" s="12">
        <f>V108*'DATA - Awards Matrices'!$H$34</f>
        <v>0</v>
      </c>
      <c r="W113" s="12">
        <f>W108*'DATA - Awards Matrices'!$I$34</f>
        <v>0</v>
      </c>
      <c r="X113" s="12">
        <f>X108*'DATA - Awards Matrices'!$J$34</f>
        <v>0</v>
      </c>
      <c r="Y113" s="331">
        <f>Y108*'DATA - Awards Matrices'!$K$34</f>
        <v>0</v>
      </c>
      <c r="Z113" s="12"/>
      <c r="AA113" s="12"/>
      <c r="AB113" s="330">
        <f>AB108*'DATA - Awards Matrices'!$B$34</f>
        <v>0</v>
      </c>
      <c r="AC113" s="12">
        <f>AC108*'DATA - Awards Matrices'!$C$34</f>
        <v>0</v>
      </c>
      <c r="AD113" s="12">
        <f>AD108*'DATA - Awards Matrices'!$D$34</f>
        <v>0</v>
      </c>
      <c r="AE113" s="12">
        <f>AE108*'DATA - Awards Matrices'!$E$34</f>
        <v>4000</v>
      </c>
      <c r="AF113" s="12">
        <f>AF108*'DATA - Awards Matrices'!$F$34</f>
        <v>0</v>
      </c>
      <c r="AG113" s="12">
        <f>AG108*'DATA - Awards Matrices'!$G$34</f>
        <v>0</v>
      </c>
      <c r="AH113" s="12">
        <f>AH108*'DATA - Awards Matrices'!$H$34</f>
        <v>0</v>
      </c>
      <c r="AI113" s="12">
        <f>AI108*'DATA - Awards Matrices'!$I$34</f>
        <v>0</v>
      </c>
      <c r="AJ113" s="12">
        <f>AJ108*'DATA - Awards Matrices'!$J$34</f>
        <v>0</v>
      </c>
      <c r="AK113" s="331">
        <f>AK108*'DATA - Awards Matrices'!$K$34</f>
        <v>0</v>
      </c>
      <c r="AL113" s="12"/>
      <c r="AM113" s="938"/>
      <c r="AN113" s="937">
        <f>AN108*'DATA - Awards Matrices'!$B$34</f>
        <v>0</v>
      </c>
      <c r="AO113" s="938">
        <f>AO108*'DATA - Awards Matrices'!$C$34</f>
        <v>0</v>
      </c>
      <c r="AP113" s="938">
        <f>AP108*'DATA - Awards Matrices'!$D$34</f>
        <v>0</v>
      </c>
      <c r="AQ113" s="938">
        <f>AQ108*'DATA - Awards Matrices'!$E$34</f>
        <v>2500</v>
      </c>
      <c r="AR113" s="938">
        <f>AR108*'DATA - Awards Matrices'!$F$34</f>
        <v>0</v>
      </c>
      <c r="AS113" s="938">
        <f>AS108*'DATA - Awards Matrices'!$G$34</f>
        <v>0</v>
      </c>
      <c r="AT113" s="938">
        <f>AT108*'DATA - Awards Matrices'!$H$34</f>
        <v>0</v>
      </c>
      <c r="AU113" s="938">
        <f>AU108*'DATA - Awards Matrices'!$I$34</f>
        <v>0</v>
      </c>
      <c r="AV113" s="938">
        <f>AV108*'DATA - Awards Matrices'!$J$34</f>
        <v>0</v>
      </c>
      <c r="AW113" s="939">
        <f>AW108*'DATA - Awards Matrices'!$K$34</f>
        <v>0</v>
      </c>
      <c r="AX113" s="1062"/>
      <c r="AZ113" s="937">
        <f>AZ108*'DATA - Awards Matrices'!$B$34</f>
        <v>0</v>
      </c>
      <c r="BA113" s="938">
        <f>BA108*'DATA - Awards Matrices'!$C$34</f>
        <v>0</v>
      </c>
      <c r="BB113" s="938">
        <f>BB108*'DATA - Awards Matrices'!$D$34</f>
        <v>0</v>
      </c>
      <c r="BC113" s="938">
        <f>BC108*'DATA - Awards Matrices'!$E$34</f>
        <v>5000</v>
      </c>
      <c r="BD113" s="938">
        <f>BD108*'DATA - Awards Matrices'!$F$34</f>
        <v>0</v>
      </c>
      <c r="BE113" s="938">
        <f>BE108*'DATA - Awards Matrices'!$G$34</f>
        <v>0</v>
      </c>
      <c r="BF113" s="938">
        <f>BF108*'DATA - Awards Matrices'!$H$34</f>
        <v>0</v>
      </c>
      <c r="BG113" s="938">
        <f>BG108*'DATA - Awards Matrices'!$I$34</f>
        <v>0</v>
      </c>
      <c r="BH113" s="938">
        <f>BH108*'DATA - Awards Matrices'!$J$34</f>
        <v>0</v>
      </c>
      <c r="BI113" s="939">
        <f>BI108*'DATA - Awards Matrices'!$K$34</f>
        <v>0</v>
      </c>
      <c r="BJ113" s="1057"/>
    </row>
    <row r="114" spans="1:66">
      <c r="A114" s="1488"/>
      <c r="B114" s="439" t="s">
        <v>55</v>
      </c>
      <c r="C114" s="425" t="s">
        <v>91</v>
      </c>
      <c r="D114" s="330">
        <f>D109*'DATA - Awards Matrices'!$B$35</f>
        <v>0</v>
      </c>
      <c r="E114" s="12">
        <f>E109*'DATA - Awards Matrices'!$C$35</f>
        <v>0</v>
      </c>
      <c r="F114" s="12">
        <f>F109*'DATA - Awards Matrices'!$D$35</f>
        <v>0</v>
      </c>
      <c r="G114" s="12">
        <f>G109*'DATA - Awards Matrices'!$E$35</f>
        <v>0</v>
      </c>
      <c r="H114" s="12">
        <f>H109*'DATA - Awards Matrices'!$F$35</f>
        <v>0</v>
      </c>
      <c r="I114" s="12">
        <f>I109*'DATA - Awards Matrices'!$G$35</f>
        <v>0</v>
      </c>
      <c r="J114" s="12">
        <f>J109*'DATA - Awards Matrices'!$H$35</f>
        <v>0</v>
      </c>
      <c r="K114" s="12">
        <f>K109*'DATA - Awards Matrices'!$I$35</f>
        <v>0</v>
      </c>
      <c r="L114" s="12">
        <f>L109*'DATA - Awards Matrices'!$J$35</f>
        <v>0</v>
      </c>
      <c r="M114" s="331">
        <f>M109*'DATA - Awards Matrices'!$K$35</f>
        <v>0</v>
      </c>
      <c r="N114" s="12"/>
      <c r="O114" s="12"/>
      <c r="P114" s="330">
        <f>P109*'DATA - Awards Matrices'!$B$35</f>
        <v>0</v>
      </c>
      <c r="Q114" s="12">
        <f>Q109*'DATA - Awards Matrices'!$C$35</f>
        <v>0</v>
      </c>
      <c r="R114" s="12">
        <f>R109*'DATA - Awards Matrices'!$D$35</f>
        <v>0</v>
      </c>
      <c r="S114" s="12">
        <f>S109*'DATA - Awards Matrices'!$E$35</f>
        <v>0</v>
      </c>
      <c r="T114" s="12">
        <f>T109*'DATA - Awards Matrices'!$F$35</f>
        <v>0</v>
      </c>
      <c r="U114" s="12">
        <f>U109*'DATA - Awards Matrices'!$G$35</f>
        <v>0</v>
      </c>
      <c r="V114" s="12">
        <f>V109*'DATA - Awards Matrices'!$H$35</f>
        <v>0</v>
      </c>
      <c r="W114" s="12">
        <f>W109*'DATA - Awards Matrices'!$I$35</f>
        <v>0</v>
      </c>
      <c r="X114" s="12">
        <f>X109*'DATA - Awards Matrices'!$J$35</f>
        <v>0</v>
      </c>
      <c r="Y114" s="331">
        <f>Y109*'DATA - Awards Matrices'!$K$35</f>
        <v>0</v>
      </c>
      <c r="Z114" s="12"/>
      <c r="AA114" s="12"/>
      <c r="AB114" s="330">
        <f>AB109*'DATA - Awards Matrices'!$B$35</f>
        <v>0</v>
      </c>
      <c r="AC114" s="12">
        <f>AC109*'DATA - Awards Matrices'!$C$35</f>
        <v>1000</v>
      </c>
      <c r="AD114" s="12">
        <f>AD109*'DATA - Awards Matrices'!$D$35</f>
        <v>0</v>
      </c>
      <c r="AE114" s="12">
        <f>AE109*'DATA - Awards Matrices'!$E$35</f>
        <v>3000</v>
      </c>
      <c r="AF114" s="12">
        <f>AF109*'DATA - Awards Matrices'!$F$35</f>
        <v>0</v>
      </c>
      <c r="AG114" s="12">
        <f>AG109*'DATA - Awards Matrices'!$G$35</f>
        <v>0</v>
      </c>
      <c r="AH114" s="12">
        <f>AH109*'DATA - Awards Matrices'!$H$35</f>
        <v>0</v>
      </c>
      <c r="AI114" s="12">
        <f>AI109*'DATA - Awards Matrices'!$I$35</f>
        <v>0</v>
      </c>
      <c r="AJ114" s="12">
        <f>AJ109*'DATA - Awards Matrices'!$J$35</f>
        <v>0</v>
      </c>
      <c r="AK114" s="331">
        <f>AK109*'DATA - Awards Matrices'!$K$35</f>
        <v>0</v>
      </c>
      <c r="AL114" s="12"/>
      <c r="AM114" s="938"/>
      <c r="AN114" s="937">
        <f>AN109*'DATA - Awards Matrices'!$B$35</f>
        <v>0</v>
      </c>
      <c r="AO114" s="938">
        <f>AO109*'DATA - Awards Matrices'!$C$35</f>
        <v>1000</v>
      </c>
      <c r="AP114" s="938">
        <f>AP109*'DATA - Awards Matrices'!$D$35</f>
        <v>0</v>
      </c>
      <c r="AQ114" s="938">
        <f>AQ109*'DATA - Awards Matrices'!$E$35</f>
        <v>1000</v>
      </c>
      <c r="AR114" s="938">
        <f>AR109*'DATA - Awards Matrices'!$F$35</f>
        <v>0</v>
      </c>
      <c r="AS114" s="938">
        <f>AS109*'DATA - Awards Matrices'!$G$35</f>
        <v>0</v>
      </c>
      <c r="AT114" s="938">
        <f>AT109*'DATA - Awards Matrices'!$H$35</f>
        <v>0</v>
      </c>
      <c r="AU114" s="938">
        <f>AU109*'DATA - Awards Matrices'!$I$35</f>
        <v>0</v>
      </c>
      <c r="AV114" s="938">
        <f>AV109*'DATA - Awards Matrices'!$J$35</f>
        <v>0</v>
      </c>
      <c r="AW114" s="939">
        <f>AW109*'DATA - Awards Matrices'!$K$35</f>
        <v>0</v>
      </c>
      <c r="AX114" s="1062"/>
      <c r="AZ114" s="937">
        <f>AZ109*'DATA - Awards Matrices'!$B$35</f>
        <v>0</v>
      </c>
      <c r="BA114" s="938">
        <f>BA109*'DATA - Awards Matrices'!$C$35</f>
        <v>500</v>
      </c>
      <c r="BB114" s="938">
        <f>BB109*'DATA - Awards Matrices'!$D$35</f>
        <v>0</v>
      </c>
      <c r="BC114" s="938">
        <f>BC109*'DATA - Awards Matrices'!$E$35</f>
        <v>2500</v>
      </c>
      <c r="BD114" s="938">
        <f>BD109*'DATA - Awards Matrices'!$F$35</f>
        <v>0</v>
      </c>
      <c r="BE114" s="938">
        <f>BE109*'DATA - Awards Matrices'!$G$35</f>
        <v>0</v>
      </c>
      <c r="BF114" s="938">
        <f>BF109*'DATA - Awards Matrices'!$H$35</f>
        <v>0</v>
      </c>
      <c r="BG114" s="938">
        <f>BG109*'DATA - Awards Matrices'!$I$35</f>
        <v>0</v>
      </c>
      <c r="BH114" s="938">
        <f>BH109*'DATA - Awards Matrices'!$J$35</f>
        <v>0</v>
      </c>
      <c r="BI114" s="939">
        <f>BI109*'DATA - Awards Matrices'!$K$35</f>
        <v>0</v>
      </c>
      <c r="BJ114" s="1057"/>
    </row>
    <row r="115" spans="1:66" ht="16" thickBot="1">
      <c r="A115" s="1489"/>
      <c r="B115" s="440" t="s">
        <v>55</v>
      </c>
      <c r="C115" s="426" t="s">
        <v>90</v>
      </c>
      <c r="D115" s="330">
        <f>D110*'DATA - Awards Matrices'!$B$36</f>
        <v>0</v>
      </c>
      <c r="E115" s="12">
        <f>E110*'DATA - Awards Matrices'!$C$36</f>
        <v>0</v>
      </c>
      <c r="F115" s="12">
        <f>F110*'DATA - Awards Matrices'!$D$36</f>
        <v>0</v>
      </c>
      <c r="G115" s="12">
        <f>G110*'DATA - Awards Matrices'!$E$36</f>
        <v>0</v>
      </c>
      <c r="H115" s="12">
        <f>H110*'DATA - Awards Matrices'!$F$36</f>
        <v>0</v>
      </c>
      <c r="I115" s="12">
        <f>I110*'DATA - Awards Matrices'!$G$36</f>
        <v>0</v>
      </c>
      <c r="J115" s="12">
        <f>J110*'DATA - Awards Matrices'!$H$36</f>
        <v>0</v>
      </c>
      <c r="K115" s="12">
        <f>K110*'DATA - Awards Matrices'!$I$36</f>
        <v>0</v>
      </c>
      <c r="L115" s="12">
        <f>L110*'DATA - Awards Matrices'!$J$36</f>
        <v>0</v>
      </c>
      <c r="M115" s="331">
        <f>M110*'DATA - Awards Matrices'!$K$36</f>
        <v>0</v>
      </c>
      <c r="N115" s="12"/>
      <c r="O115" s="12"/>
      <c r="P115" s="330">
        <f>P110*'DATA - Awards Matrices'!$B$36</f>
        <v>0</v>
      </c>
      <c r="Q115" s="12">
        <f>Q110*'DATA - Awards Matrices'!$C$36</f>
        <v>0</v>
      </c>
      <c r="R115" s="12">
        <f>R110*'DATA - Awards Matrices'!$D$36</f>
        <v>0</v>
      </c>
      <c r="S115" s="12">
        <f>S110*'DATA - Awards Matrices'!$E$36</f>
        <v>0</v>
      </c>
      <c r="T115" s="12">
        <f>T110*'DATA - Awards Matrices'!$F$36</f>
        <v>0</v>
      </c>
      <c r="U115" s="12">
        <f>U110*'DATA - Awards Matrices'!$G$36</f>
        <v>0</v>
      </c>
      <c r="V115" s="12">
        <f>V110*'DATA - Awards Matrices'!$H$36</f>
        <v>0</v>
      </c>
      <c r="W115" s="12">
        <f>W110*'DATA - Awards Matrices'!$I$36</f>
        <v>0</v>
      </c>
      <c r="X115" s="12">
        <f>X110*'DATA - Awards Matrices'!$J$36</f>
        <v>0</v>
      </c>
      <c r="Y115" s="331">
        <f>Y110*'DATA - Awards Matrices'!$K$36</f>
        <v>0</v>
      </c>
      <c r="Z115" s="12"/>
      <c r="AA115" s="12"/>
      <c r="AB115" s="330">
        <f>AB110*'DATA - Awards Matrices'!$B$36</f>
        <v>0</v>
      </c>
      <c r="AC115" s="12">
        <f>AC110*'DATA - Awards Matrices'!$C$36</f>
        <v>0</v>
      </c>
      <c r="AD115" s="12">
        <f>AD110*'DATA - Awards Matrices'!$D$36</f>
        <v>0</v>
      </c>
      <c r="AE115" s="12">
        <f>AE110*'DATA - Awards Matrices'!$E$36</f>
        <v>0</v>
      </c>
      <c r="AF115" s="12">
        <f>AF110*'DATA - Awards Matrices'!$F$36</f>
        <v>0</v>
      </c>
      <c r="AG115" s="12">
        <f>AG110*'DATA - Awards Matrices'!$G$36</f>
        <v>0</v>
      </c>
      <c r="AH115" s="12">
        <f>AH110*'DATA - Awards Matrices'!$H$36</f>
        <v>0</v>
      </c>
      <c r="AI115" s="12">
        <f>AI110*'DATA - Awards Matrices'!$I$36</f>
        <v>0</v>
      </c>
      <c r="AJ115" s="12">
        <f>AJ110*'DATA - Awards Matrices'!$J$36</f>
        <v>0</v>
      </c>
      <c r="AK115" s="331">
        <f>AK110*'DATA - Awards Matrices'!$K$36</f>
        <v>0</v>
      </c>
      <c r="AL115" s="12"/>
      <c r="AM115" s="938"/>
      <c r="AN115" s="937">
        <f>AN110*'DATA - Awards Matrices'!$B$36</f>
        <v>0</v>
      </c>
      <c r="AO115" s="938">
        <f>AO110*'DATA - Awards Matrices'!$C$36</f>
        <v>0</v>
      </c>
      <c r="AP115" s="938">
        <f>AP110*'DATA - Awards Matrices'!$D$36</f>
        <v>0</v>
      </c>
      <c r="AQ115" s="938">
        <f>AQ110*'DATA - Awards Matrices'!$E$36</f>
        <v>0</v>
      </c>
      <c r="AR115" s="938">
        <f>AR110*'DATA - Awards Matrices'!$F$36</f>
        <v>0</v>
      </c>
      <c r="AS115" s="938">
        <f>AS110*'DATA - Awards Matrices'!$G$36</f>
        <v>0</v>
      </c>
      <c r="AT115" s="938">
        <f>AT110*'DATA - Awards Matrices'!$H$36</f>
        <v>0</v>
      </c>
      <c r="AU115" s="938">
        <f>AU110*'DATA - Awards Matrices'!$I$36</f>
        <v>0</v>
      </c>
      <c r="AV115" s="938">
        <f>AV110*'DATA - Awards Matrices'!$J$36</f>
        <v>0</v>
      </c>
      <c r="AW115" s="939">
        <f>AW110*'DATA - Awards Matrices'!$K$36</f>
        <v>0</v>
      </c>
      <c r="AX115" s="1062"/>
      <c r="AZ115" s="937">
        <f>AZ110*'DATA - Awards Matrices'!$B$36</f>
        <v>0</v>
      </c>
      <c r="BA115" s="938">
        <f>BA110*'DATA - Awards Matrices'!$C$36</f>
        <v>0</v>
      </c>
      <c r="BB115" s="938">
        <f>BB110*'DATA - Awards Matrices'!$D$36</f>
        <v>0</v>
      </c>
      <c r="BC115" s="938">
        <f>BC110*'DATA - Awards Matrices'!$E$36</f>
        <v>0</v>
      </c>
      <c r="BD115" s="938">
        <f>BD110*'DATA - Awards Matrices'!$F$36</f>
        <v>0</v>
      </c>
      <c r="BE115" s="938">
        <f>BE110*'DATA - Awards Matrices'!$G$36</f>
        <v>0</v>
      </c>
      <c r="BF115" s="938">
        <f>BF110*'DATA - Awards Matrices'!$H$36</f>
        <v>0</v>
      </c>
      <c r="BG115" s="938">
        <f>BG110*'DATA - Awards Matrices'!$I$36</f>
        <v>0</v>
      </c>
      <c r="BH115" s="938">
        <f>BH110*'DATA - Awards Matrices'!$J$36</f>
        <v>0</v>
      </c>
      <c r="BI115" s="939">
        <f>BI110*'DATA - Awards Matrices'!$K$36</f>
        <v>0</v>
      </c>
      <c r="BJ115" s="1057"/>
    </row>
    <row r="116" spans="1:66" ht="33" thickBot="1">
      <c r="A116" s="406" t="s">
        <v>272</v>
      </c>
      <c r="B116" s="413" t="str">
        <f>B110</f>
        <v>NMSU-CA</v>
      </c>
      <c r="C116" s="414"/>
      <c r="D116" s="334">
        <f t="shared" ref="D116:M116" si="105">SUM(D113:D115)</f>
        <v>0</v>
      </c>
      <c r="E116" s="335">
        <f t="shared" si="105"/>
        <v>0</v>
      </c>
      <c r="F116" s="335">
        <f t="shared" si="105"/>
        <v>0</v>
      </c>
      <c r="G116" s="335">
        <f t="shared" si="105"/>
        <v>0</v>
      </c>
      <c r="H116" s="335">
        <f t="shared" si="105"/>
        <v>0</v>
      </c>
      <c r="I116" s="335">
        <f t="shared" si="105"/>
        <v>0</v>
      </c>
      <c r="J116" s="335">
        <f t="shared" si="105"/>
        <v>0</v>
      </c>
      <c r="K116" s="335">
        <f t="shared" si="105"/>
        <v>0</v>
      </c>
      <c r="L116" s="335">
        <f t="shared" si="105"/>
        <v>0</v>
      </c>
      <c r="M116" s="336">
        <f t="shared" si="105"/>
        <v>0</v>
      </c>
      <c r="N116" s="415">
        <f>SUM(D116:M116)/'DATA - Awards Matrices'!$L$36</f>
        <v>0</v>
      </c>
      <c r="O116" s="415"/>
      <c r="P116" s="334">
        <f t="shared" ref="P116:Y116" si="106">SUM(P113:P115)</f>
        <v>0</v>
      </c>
      <c r="Q116" s="335">
        <f t="shared" si="106"/>
        <v>0</v>
      </c>
      <c r="R116" s="335">
        <f t="shared" si="106"/>
        <v>0</v>
      </c>
      <c r="S116" s="335">
        <f t="shared" si="106"/>
        <v>0</v>
      </c>
      <c r="T116" s="335">
        <f t="shared" si="106"/>
        <v>0</v>
      </c>
      <c r="U116" s="335">
        <f t="shared" si="106"/>
        <v>0</v>
      </c>
      <c r="V116" s="335">
        <f t="shared" si="106"/>
        <v>0</v>
      </c>
      <c r="W116" s="335">
        <f t="shared" si="106"/>
        <v>0</v>
      </c>
      <c r="X116" s="335">
        <f t="shared" si="106"/>
        <v>0</v>
      </c>
      <c r="Y116" s="336">
        <f t="shared" si="106"/>
        <v>0</v>
      </c>
      <c r="Z116" s="415">
        <f>SUM(P116:Y116)/'DATA - Awards Matrices'!$L$36</f>
        <v>0</v>
      </c>
      <c r="AA116" s="415"/>
      <c r="AB116" s="334">
        <f t="shared" ref="AB116:AK116" si="107">SUM(AB113:AB115)</f>
        <v>0</v>
      </c>
      <c r="AC116" s="335">
        <f t="shared" si="107"/>
        <v>1000</v>
      </c>
      <c r="AD116" s="335">
        <f t="shared" si="107"/>
        <v>0</v>
      </c>
      <c r="AE116" s="335">
        <f t="shared" si="107"/>
        <v>7000</v>
      </c>
      <c r="AF116" s="335">
        <f t="shared" si="107"/>
        <v>0</v>
      </c>
      <c r="AG116" s="335">
        <f t="shared" si="107"/>
        <v>0</v>
      </c>
      <c r="AH116" s="335">
        <f t="shared" si="107"/>
        <v>0</v>
      </c>
      <c r="AI116" s="335">
        <f t="shared" si="107"/>
        <v>0</v>
      </c>
      <c r="AJ116" s="335">
        <f t="shared" si="107"/>
        <v>0</v>
      </c>
      <c r="AK116" s="336">
        <f t="shared" si="107"/>
        <v>0</v>
      </c>
      <c r="AL116" s="1252">
        <f>SUM(AB116:AK116)/'DATA - Awards Matrices'!$L$74</f>
        <v>15.296367112810707</v>
      </c>
      <c r="AM116" s="941"/>
      <c r="AN116" s="1020">
        <f t="shared" ref="AN116:AW116" si="108">SUM(AN113:AN115)</f>
        <v>0</v>
      </c>
      <c r="AO116" s="1021">
        <f t="shared" si="108"/>
        <v>1000</v>
      </c>
      <c r="AP116" s="1021">
        <f t="shared" si="108"/>
        <v>0</v>
      </c>
      <c r="AQ116" s="1021">
        <f t="shared" si="108"/>
        <v>3500</v>
      </c>
      <c r="AR116" s="1021">
        <f t="shared" si="108"/>
        <v>0</v>
      </c>
      <c r="AS116" s="1021">
        <f t="shared" si="108"/>
        <v>0</v>
      </c>
      <c r="AT116" s="1021">
        <f t="shared" si="108"/>
        <v>0</v>
      </c>
      <c r="AU116" s="1021">
        <f t="shared" si="108"/>
        <v>0</v>
      </c>
      <c r="AV116" s="1021">
        <f t="shared" si="108"/>
        <v>0</v>
      </c>
      <c r="AW116" s="1022">
        <f t="shared" si="108"/>
        <v>0</v>
      </c>
      <c r="AX116" s="1253">
        <f>SUM(AN116:AW116)/'DATA - Awards Matrices'!$L$74</f>
        <v>8.6042065009560229</v>
      </c>
      <c r="AZ116" s="1020">
        <f t="shared" ref="AZ116:BI116" si="109">SUM(AZ113:AZ115)</f>
        <v>0</v>
      </c>
      <c r="BA116" s="1021">
        <f t="shared" si="109"/>
        <v>500</v>
      </c>
      <c r="BB116" s="1021">
        <f t="shared" si="109"/>
        <v>0</v>
      </c>
      <c r="BC116" s="1021">
        <f t="shared" si="109"/>
        <v>7500</v>
      </c>
      <c r="BD116" s="1021">
        <f t="shared" si="109"/>
        <v>0</v>
      </c>
      <c r="BE116" s="1021">
        <f t="shared" si="109"/>
        <v>0</v>
      </c>
      <c r="BF116" s="1021">
        <f t="shared" si="109"/>
        <v>0</v>
      </c>
      <c r="BG116" s="1021">
        <f t="shared" si="109"/>
        <v>0</v>
      </c>
      <c r="BH116" s="1021">
        <f t="shared" si="109"/>
        <v>0</v>
      </c>
      <c r="BI116" s="1022">
        <f t="shared" si="109"/>
        <v>0</v>
      </c>
      <c r="BJ116" s="1254">
        <f>SUM(AZ116:BI116)/'DATA - Awards Matrices'!$L$74</f>
        <v>15.296367112810707</v>
      </c>
      <c r="BL116" s="1251">
        <f>SUM(AB116:AK116)</f>
        <v>8000</v>
      </c>
      <c r="BM116" s="1251">
        <f>SUM(AN116:AW116)</f>
        <v>4500</v>
      </c>
      <c r="BN116" s="1251">
        <f>SUM(AZ116:BI116)</f>
        <v>8000</v>
      </c>
    </row>
    <row r="117" spans="1:66" ht="44.25" customHeight="1" thickBot="1">
      <c r="A117" s="428"/>
      <c r="B117" s="429"/>
      <c r="C117" s="430"/>
      <c r="D117" s="431"/>
      <c r="E117" s="432"/>
      <c r="F117" s="432"/>
      <c r="G117" s="432"/>
      <c r="H117" s="432"/>
      <c r="I117" s="432"/>
      <c r="J117" s="432"/>
      <c r="K117" s="432"/>
      <c r="L117" s="432"/>
      <c r="M117" s="433"/>
      <c r="N117" s="434"/>
      <c r="O117" s="434"/>
      <c r="P117" s="431"/>
      <c r="Q117" s="432"/>
      <c r="R117" s="432"/>
      <c r="S117" s="432"/>
      <c r="T117" s="432"/>
      <c r="U117" s="432"/>
      <c r="V117" s="432"/>
      <c r="W117" s="432"/>
      <c r="X117" s="432"/>
      <c r="Y117" s="433"/>
      <c r="Z117" s="434"/>
      <c r="AA117" s="434"/>
      <c r="AB117" s="431"/>
      <c r="AC117" s="432"/>
      <c r="AD117" s="432"/>
      <c r="AE117" s="432"/>
      <c r="AF117" s="432"/>
      <c r="AG117" s="432"/>
      <c r="AH117" s="432"/>
      <c r="AI117" s="432"/>
      <c r="AJ117" s="432"/>
      <c r="AK117" s="433"/>
      <c r="AL117" s="434"/>
      <c r="AM117" s="1026"/>
      <c r="AN117" s="1023"/>
      <c r="AO117" s="1024"/>
      <c r="AP117" s="1024"/>
      <c r="AQ117" s="1024"/>
      <c r="AR117" s="1024"/>
      <c r="AS117" s="1024"/>
      <c r="AT117" s="1024"/>
      <c r="AU117" s="1024"/>
      <c r="AV117" s="1024"/>
      <c r="AW117" s="1025"/>
      <c r="AX117" s="1064"/>
      <c r="AZ117" s="1023"/>
      <c r="BA117" s="1024"/>
      <c r="BB117" s="1024"/>
      <c r="BC117" s="1024"/>
      <c r="BD117" s="1024"/>
      <c r="BE117" s="1024"/>
      <c r="BF117" s="1024"/>
      <c r="BG117" s="1024"/>
      <c r="BH117" s="1024"/>
      <c r="BI117" s="1025"/>
      <c r="BJ117" s="1059"/>
      <c r="BL117" s="1250"/>
      <c r="BM117" s="1250"/>
      <c r="BN117" s="1250"/>
    </row>
    <row r="118" spans="1:66" ht="15" customHeight="1" thickBot="1">
      <c r="A118" s="1487" t="s">
        <v>270</v>
      </c>
      <c r="B118" s="274" t="str">
        <f>'RAW DATA-Awards'!B40</f>
        <v>NMSU-DA</v>
      </c>
      <c r="C118" s="329" t="str">
        <f>'RAW DATA-Awards'!C40</f>
        <v>1</v>
      </c>
      <c r="D118" s="407">
        <f>'RAW DATA-New Workforce'!D40</f>
        <v>0</v>
      </c>
      <c r="E118" s="408">
        <f>'RAW DATA-New Workforce'!E40</f>
        <v>0</v>
      </c>
      <c r="F118" s="408">
        <f>'RAW DATA-New Workforce'!F40</f>
        <v>0</v>
      </c>
      <c r="G118" s="408">
        <f>'RAW DATA-New Workforce'!G40</f>
        <v>0</v>
      </c>
      <c r="H118" s="408">
        <f>'RAW DATA-New Workforce'!H40</f>
        <v>0</v>
      </c>
      <c r="I118" s="408">
        <f>'RAW DATA-New Workforce'!I40</f>
        <v>0</v>
      </c>
      <c r="J118" s="408">
        <f>'RAW DATA-New Workforce'!J40</f>
        <v>0</v>
      </c>
      <c r="K118" s="408">
        <f>'RAW DATA-New Workforce'!K40</f>
        <v>0</v>
      </c>
      <c r="L118" s="408">
        <f>'RAW DATA-New Workforce'!L40</f>
        <v>0</v>
      </c>
      <c r="M118" s="409">
        <f>'RAW DATA-New Workforce'!M40</f>
        <v>0</v>
      </c>
      <c r="N118" s="408"/>
      <c r="O118" s="408"/>
      <c r="P118" s="407">
        <f>'RAW DATA-New Workforce'!N40</f>
        <v>0</v>
      </c>
      <c r="Q118" s="408">
        <f>'RAW DATA-New Workforce'!O40</f>
        <v>0</v>
      </c>
      <c r="R118" s="408">
        <f>'RAW DATA-New Workforce'!P40</f>
        <v>0</v>
      </c>
      <c r="S118" s="408">
        <f>'RAW DATA-New Workforce'!Q40</f>
        <v>0</v>
      </c>
      <c r="T118" s="408">
        <f>'RAW DATA-New Workforce'!R40</f>
        <v>0</v>
      </c>
      <c r="U118" s="408">
        <f>'RAW DATA-New Workforce'!S40</f>
        <v>0</v>
      </c>
      <c r="V118" s="408">
        <f>'RAW DATA-New Workforce'!T40</f>
        <v>0</v>
      </c>
      <c r="W118" s="408">
        <f>'RAW DATA-New Workforce'!U40</f>
        <v>0</v>
      </c>
      <c r="X118" s="408">
        <f>'RAW DATA-New Workforce'!V40</f>
        <v>0</v>
      </c>
      <c r="Y118" s="409">
        <f>'RAW DATA-New Workforce'!W40</f>
        <v>0</v>
      </c>
      <c r="Z118" s="408"/>
      <c r="AA118" s="408"/>
      <c r="AB118" s="407">
        <f>'RAW DATA-New Workforce'!X40</f>
        <v>0</v>
      </c>
      <c r="AC118" s="408">
        <f>'RAW DATA-New Workforce'!Y40</f>
        <v>0</v>
      </c>
      <c r="AD118" s="408">
        <f>'RAW DATA-New Workforce'!Z40</f>
        <v>0</v>
      </c>
      <c r="AE118" s="408">
        <f>'RAW DATA-New Workforce'!AA40</f>
        <v>40</v>
      </c>
      <c r="AF118" s="408">
        <f>'RAW DATA-New Workforce'!AB40</f>
        <v>0</v>
      </c>
      <c r="AG118" s="408">
        <f>'RAW DATA-New Workforce'!AC40</f>
        <v>0</v>
      </c>
      <c r="AH118" s="408">
        <f>'RAW DATA-New Workforce'!AD40</f>
        <v>0</v>
      </c>
      <c r="AI118" s="408">
        <f>'RAW DATA-New Workforce'!AE40</f>
        <v>0</v>
      </c>
      <c r="AJ118" s="408">
        <f>'RAW DATA-New Workforce'!AF40</f>
        <v>0</v>
      </c>
      <c r="AK118" s="409">
        <f>'RAW DATA-New Workforce'!AG40</f>
        <v>0</v>
      </c>
      <c r="AL118" s="408"/>
      <c r="AM118" s="944"/>
      <c r="AN118" s="943">
        <f>'RAW DATA-New Workforce'!AH40</f>
        <v>0</v>
      </c>
      <c r="AO118" s="944">
        <f>'RAW DATA-New Workforce'!AI40</f>
        <v>0</v>
      </c>
      <c r="AP118" s="944">
        <f>'RAW DATA-New Workforce'!AJ40</f>
        <v>0</v>
      </c>
      <c r="AQ118" s="944">
        <f>'RAW DATA-New Workforce'!AK40</f>
        <v>36</v>
      </c>
      <c r="AR118" s="944">
        <f>'RAW DATA-New Workforce'!AL40</f>
        <v>0</v>
      </c>
      <c r="AS118" s="944">
        <f>'RAW DATA-New Workforce'!AM40</f>
        <v>0</v>
      </c>
      <c r="AT118" s="944">
        <f>'RAW DATA-New Workforce'!AN40</f>
        <v>0</v>
      </c>
      <c r="AU118" s="944">
        <f>'RAW DATA-New Workforce'!AO40</f>
        <v>0</v>
      </c>
      <c r="AV118" s="944">
        <f>'RAW DATA-New Workforce'!AP40</f>
        <v>0</v>
      </c>
      <c r="AW118" s="945">
        <f>'RAW DATA-New Workforce'!AQ40</f>
        <v>0</v>
      </c>
      <c r="AX118" s="1061"/>
      <c r="AZ118" s="943">
        <f>'RAW DATA-New Workforce'!AR40</f>
        <v>0</v>
      </c>
      <c r="BA118" s="943">
        <f>'RAW DATA-New Workforce'!AS40</f>
        <v>2</v>
      </c>
      <c r="BB118" s="943">
        <f>'RAW DATA-New Workforce'!AT40</f>
        <v>0</v>
      </c>
      <c r="BC118" s="943">
        <f>'RAW DATA-New Workforce'!AU40</f>
        <v>37</v>
      </c>
      <c r="BD118" s="943">
        <f>'RAW DATA-New Workforce'!AV40</f>
        <v>0</v>
      </c>
      <c r="BE118" s="943">
        <f>'RAW DATA-New Workforce'!AW40</f>
        <v>0</v>
      </c>
      <c r="BF118" s="943">
        <f>'RAW DATA-New Workforce'!AX40</f>
        <v>0</v>
      </c>
      <c r="BG118" s="943">
        <f>'RAW DATA-New Workforce'!AY40</f>
        <v>0</v>
      </c>
      <c r="BH118" s="943">
        <f>'RAW DATA-New Workforce'!AZ40</f>
        <v>0</v>
      </c>
      <c r="BI118" s="943">
        <f>'RAW DATA-New Workforce'!BA40</f>
        <v>0</v>
      </c>
      <c r="BJ118" s="1056"/>
      <c r="BL118" s="1250"/>
      <c r="BM118" s="1250"/>
      <c r="BN118" s="1250"/>
    </row>
    <row r="119" spans="1:66" ht="16" thickBot="1">
      <c r="A119" s="1488"/>
      <c r="B119" s="410" t="str">
        <f>'RAW DATA-Awards'!B41</f>
        <v>NMSU-DA</v>
      </c>
      <c r="C119" s="411" t="str">
        <f>'RAW DATA-Awards'!C41</f>
        <v>2</v>
      </c>
      <c r="D119" s="330">
        <f>'RAW DATA-New Workforce'!D41</f>
        <v>0</v>
      </c>
      <c r="E119" s="12">
        <f>'RAW DATA-New Workforce'!E41</f>
        <v>0</v>
      </c>
      <c r="F119" s="12">
        <f>'RAW DATA-New Workforce'!F41</f>
        <v>0</v>
      </c>
      <c r="G119" s="12">
        <f>'RAW DATA-New Workforce'!G41</f>
        <v>0</v>
      </c>
      <c r="H119" s="12">
        <f>'RAW DATA-New Workforce'!H41</f>
        <v>0</v>
      </c>
      <c r="I119" s="12">
        <f>'RAW DATA-New Workforce'!I41</f>
        <v>0</v>
      </c>
      <c r="J119" s="12">
        <f>'RAW DATA-New Workforce'!J41</f>
        <v>0</v>
      </c>
      <c r="K119" s="12">
        <f>'RAW DATA-New Workforce'!K41</f>
        <v>0</v>
      </c>
      <c r="L119" s="12">
        <f>'RAW DATA-New Workforce'!L41</f>
        <v>0</v>
      </c>
      <c r="M119" s="331">
        <f>'RAW DATA-New Workforce'!M41</f>
        <v>0</v>
      </c>
      <c r="N119" s="12"/>
      <c r="O119" s="12"/>
      <c r="P119" s="330">
        <f>'RAW DATA-New Workforce'!N41</f>
        <v>0</v>
      </c>
      <c r="Q119" s="12">
        <f>'RAW DATA-New Workforce'!O41</f>
        <v>0</v>
      </c>
      <c r="R119" s="12">
        <f>'RAW DATA-New Workforce'!P41</f>
        <v>0</v>
      </c>
      <c r="S119" s="12">
        <f>'RAW DATA-New Workforce'!Q41</f>
        <v>0</v>
      </c>
      <c r="T119" s="12">
        <f>'RAW DATA-New Workforce'!R41</f>
        <v>0</v>
      </c>
      <c r="U119" s="12">
        <f>'RAW DATA-New Workforce'!S41</f>
        <v>0</v>
      </c>
      <c r="V119" s="12">
        <f>'RAW DATA-New Workforce'!T41</f>
        <v>0</v>
      </c>
      <c r="W119" s="12">
        <f>'RAW DATA-New Workforce'!U41</f>
        <v>0</v>
      </c>
      <c r="X119" s="12">
        <f>'RAW DATA-New Workforce'!V41</f>
        <v>0</v>
      </c>
      <c r="Y119" s="331">
        <f>'RAW DATA-New Workforce'!W41</f>
        <v>0</v>
      </c>
      <c r="Z119" s="12"/>
      <c r="AA119" s="12"/>
      <c r="AB119" s="330">
        <f>'RAW DATA-New Workforce'!X41</f>
        <v>0</v>
      </c>
      <c r="AC119" s="12">
        <f>'RAW DATA-New Workforce'!Y41</f>
        <v>21</v>
      </c>
      <c r="AD119" s="12">
        <f>'RAW DATA-New Workforce'!Z41</f>
        <v>0</v>
      </c>
      <c r="AE119" s="12">
        <f>'RAW DATA-New Workforce'!AA41</f>
        <v>21</v>
      </c>
      <c r="AF119" s="12">
        <f>'RAW DATA-New Workforce'!AB41</f>
        <v>0</v>
      </c>
      <c r="AG119" s="12">
        <f>'RAW DATA-New Workforce'!AC41</f>
        <v>0</v>
      </c>
      <c r="AH119" s="12">
        <f>'RAW DATA-New Workforce'!AD41</f>
        <v>0</v>
      </c>
      <c r="AI119" s="12">
        <f>'RAW DATA-New Workforce'!AE41</f>
        <v>0</v>
      </c>
      <c r="AJ119" s="12">
        <f>'RAW DATA-New Workforce'!AF41</f>
        <v>0</v>
      </c>
      <c r="AK119" s="331">
        <f>'RAW DATA-New Workforce'!AG41</f>
        <v>0</v>
      </c>
      <c r="AL119" s="12"/>
      <c r="AM119" s="938"/>
      <c r="AN119" s="937">
        <f>'RAW DATA-New Workforce'!AH41</f>
        <v>0</v>
      </c>
      <c r="AO119" s="938">
        <f>'RAW DATA-New Workforce'!AI41</f>
        <v>15</v>
      </c>
      <c r="AP119" s="938">
        <f>'RAW DATA-New Workforce'!AJ41</f>
        <v>0</v>
      </c>
      <c r="AQ119" s="938">
        <f>'RAW DATA-New Workforce'!AK41</f>
        <v>26</v>
      </c>
      <c r="AR119" s="938">
        <f>'RAW DATA-New Workforce'!AL41</f>
        <v>0</v>
      </c>
      <c r="AS119" s="938">
        <f>'RAW DATA-New Workforce'!AM41</f>
        <v>0</v>
      </c>
      <c r="AT119" s="938">
        <f>'RAW DATA-New Workforce'!AN41</f>
        <v>0</v>
      </c>
      <c r="AU119" s="938">
        <f>'RAW DATA-New Workforce'!AO41</f>
        <v>0</v>
      </c>
      <c r="AV119" s="938">
        <f>'RAW DATA-New Workforce'!AP41</f>
        <v>0</v>
      </c>
      <c r="AW119" s="939">
        <f>'RAW DATA-New Workforce'!AQ41</f>
        <v>0</v>
      </c>
      <c r="AX119" s="1062"/>
      <c r="AZ119" s="943">
        <f>'RAW DATA-New Workforce'!AR41</f>
        <v>0</v>
      </c>
      <c r="BA119" s="943">
        <f>'RAW DATA-New Workforce'!AS41</f>
        <v>26</v>
      </c>
      <c r="BB119" s="943">
        <f>'RAW DATA-New Workforce'!AT41</f>
        <v>0</v>
      </c>
      <c r="BC119" s="943">
        <f>'RAW DATA-New Workforce'!AU41</f>
        <v>20</v>
      </c>
      <c r="BD119" s="943">
        <f>'RAW DATA-New Workforce'!AV41</f>
        <v>0</v>
      </c>
      <c r="BE119" s="943">
        <f>'RAW DATA-New Workforce'!AW41</f>
        <v>0</v>
      </c>
      <c r="BF119" s="943">
        <f>'RAW DATA-New Workforce'!AX41</f>
        <v>0</v>
      </c>
      <c r="BG119" s="943">
        <f>'RAW DATA-New Workforce'!AY41</f>
        <v>0</v>
      </c>
      <c r="BH119" s="943">
        <f>'RAW DATA-New Workforce'!AZ41</f>
        <v>0</v>
      </c>
      <c r="BI119" s="943">
        <f>'RAW DATA-New Workforce'!BA41</f>
        <v>0</v>
      </c>
      <c r="BJ119" s="1057"/>
      <c r="BL119" s="1250"/>
      <c r="BM119" s="1250"/>
      <c r="BN119" s="1250"/>
    </row>
    <row r="120" spans="1:66" ht="16" thickBot="1">
      <c r="A120" s="1488"/>
      <c r="B120" s="410" t="str">
        <f>'RAW DATA-Awards'!B42</f>
        <v>NMSU-DA</v>
      </c>
      <c r="C120" s="411" t="str">
        <f>'RAW DATA-Awards'!C42</f>
        <v>3</v>
      </c>
      <c r="D120" s="330">
        <f>'RAW DATA-New Workforce'!D42</f>
        <v>0</v>
      </c>
      <c r="E120" s="12">
        <f>'RAW DATA-New Workforce'!E42</f>
        <v>0</v>
      </c>
      <c r="F120" s="12">
        <f>'RAW DATA-New Workforce'!F42</f>
        <v>0</v>
      </c>
      <c r="G120" s="12">
        <f>'RAW DATA-New Workforce'!G42</f>
        <v>0</v>
      </c>
      <c r="H120" s="12">
        <f>'RAW DATA-New Workforce'!H42</f>
        <v>0</v>
      </c>
      <c r="I120" s="12">
        <f>'RAW DATA-New Workforce'!I42</f>
        <v>0</v>
      </c>
      <c r="J120" s="12">
        <f>'RAW DATA-New Workforce'!J42</f>
        <v>0</v>
      </c>
      <c r="K120" s="12">
        <f>'RAW DATA-New Workforce'!K42</f>
        <v>0</v>
      </c>
      <c r="L120" s="12">
        <f>'RAW DATA-New Workforce'!L42</f>
        <v>0</v>
      </c>
      <c r="M120" s="331">
        <f>'RAW DATA-New Workforce'!M42</f>
        <v>0</v>
      </c>
      <c r="N120" s="12"/>
      <c r="O120" s="12"/>
      <c r="P120" s="330">
        <f>'RAW DATA-New Workforce'!N42</f>
        <v>0</v>
      </c>
      <c r="Q120" s="12">
        <f>'RAW DATA-New Workforce'!O42</f>
        <v>0</v>
      </c>
      <c r="R120" s="12">
        <f>'RAW DATA-New Workforce'!P42</f>
        <v>0</v>
      </c>
      <c r="S120" s="12">
        <f>'RAW DATA-New Workforce'!Q42</f>
        <v>0</v>
      </c>
      <c r="T120" s="12">
        <f>'RAW DATA-New Workforce'!R42</f>
        <v>0</v>
      </c>
      <c r="U120" s="12">
        <f>'RAW DATA-New Workforce'!S42</f>
        <v>0</v>
      </c>
      <c r="V120" s="12">
        <f>'RAW DATA-New Workforce'!T42</f>
        <v>0</v>
      </c>
      <c r="W120" s="12">
        <f>'RAW DATA-New Workforce'!U42</f>
        <v>0</v>
      </c>
      <c r="X120" s="12">
        <f>'RAW DATA-New Workforce'!V42</f>
        <v>0</v>
      </c>
      <c r="Y120" s="331">
        <f>'RAW DATA-New Workforce'!W42</f>
        <v>0</v>
      </c>
      <c r="Z120" s="12"/>
      <c r="AA120" s="12"/>
      <c r="AB120" s="330">
        <f>'RAW DATA-New Workforce'!X42</f>
        <v>0</v>
      </c>
      <c r="AC120" s="12">
        <f>'RAW DATA-New Workforce'!Y42</f>
        <v>0</v>
      </c>
      <c r="AD120" s="12">
        <f>'RAW DATA-New Workforce'!Z42</f>
        <v>0</v>
      </c>
      <c r="AE120" s="12">
        <f>'RAW DATA-New Workforce'!AA42</f>
        <v>0</v>
      </c>
      <c r="AF120" s="12">
        <f>'RAW DATA-New Workforce'!AB42</f>
        <v>0</v>
      </c>
      <c r="AG120" s="12">
        <f>'RAW DATA-New Workforce'!AC42</f>
        <v>0</v>
      </c>
      <c r="AH120" s="12">
        <f>'RAW DATA-New Workforce'!AD42</f>
        <v>0</v>
      </c>
      <c r="AI120" s="12">
        <f>'RAW DATA-New Workforce'!AE42</f>
        <v>0</v>
      </c>
      <c r="AJ120" s="12">
        <f>'RAW DATA-New Workforce'!AF42</f>
        <v>0</v>
      </c>
      <c r="AK120" s="331">
        <f>'RAW DATA-New Workforce'!AG42</f>
        <v>0</v>
      </c>
      <c r="AL120" s="12"/>
      <c r="AM120" s="938"/>
      <c r="AN120" s="937">
        <f>'RAW DATA-New Workforce'!AH42</f>
        <v>0</v>
      </c>
      <c r="AO120" s="938">
        <f>'RAW DATA-New Workforce'!AI42</f>
        <v>0</v>
      </c>
      <c r="AP120" s="938">
        <f>'RAW DATA-New Workforce'!AJ42</f>
        <v>0</v>
      </c>
      <c r="AQ120" s="938">
        <f>'RAW DATA-New Workforce'!AK42</f>
        <v>0</v>
      </c>
      <c r="AR120" s="938">
        <f>'RAW DATA-New Workforce'!AL42</f>
        <v>0</v>
      </c>
      <c r="AS120" s="938">
        <f>'RAW DATA-New Workforce'!AM42</f>
        <v>0</v>
      </c>
      <c r="AT120" s="938">
        <f>'RAW DATA-New Workforce'!AN42</f>
        <v>0</v>
      </c>
      <c r="AU120" s="938">
        <f>'RAW DATA-New Workforce'!AO42</f>
        <v>0</v>
      </c>
      <c r="AV120" s="938">
        <f>'RAW DATA-New Workforce'!AP42</f>
        <v>0</v>
      </c>
      <c r="AW120" s="939">
        <f>'RAW DATA-New Workforce'!AQ42</f>
        <v>0</v>
      </c>
      <c r="AX120" s="1062"/>
      <c r="AZ120" s="943">
        <f>'RAW DATA-New Workforce'!AR42</f>
        <v>0</v>
      </c>
      <c r="BA120" s="943">
        <f>'RAW DATA-New Workforce'!AS42</f>
        <v>0</v>
      </c>
      <c r="BB120" s="943">
        <f>'RAW DATA-New Workforce'!AT42</f>
        <v>0</v>
      </c>
      <c r="BC120" s="943">
        <f>'RAW DATA-New Workforce'!AU42</f>
        <v>0</v>
      </c>
      <c r="BD120" s="943">
        <f>'RAW DATA-New Workforce'!AV42</f>
        <v>0</v>
      </c>
      <c r="BE120" s="943">
        <f>'RAW DATA-New Workforce'!AW42</f>
        <v>0</v>
      </c>
      <c r="BF120" s="943">
        <f>'RAW DATA-New Workforce'!AX42</f>
        <v>0</v>
      </c>
      <c r="BG120" s="943">
        <f>'RAW DATA-New Workforce'!AY42</f>
        <v>0</v>
      </c>
      <c r="BH120" s="943">
        <f>'RAW DATA-New Workforce'!AZ42</f>
        <v>0</v>
      </c>
      <c r="BI120" s="943">
        <f>'RAW DATA-New Workforce'!BA42</f>
        <v>0</v>
      </c>
      <c r="BJ120" s="1057"/>
      <c r="BL120" s="1250"/>
      <c r="BM120" s="1250"/>
      <c r="BN120" s="1250"/>
    </row>
    <row r="121" spans="1:66">
      <c r="A121" s="456"/>
      <c r="B121" s="274"/>
      <c r="C121" s="424"/>
      <c r="D121" s="11">
        <f t="shared" ref="D121:M121" si="110">SUM(D118:D120)</f>
        <v>0</v>
      </c>
      <c r="E121" s="11">
        <f t="shared" si="110"/>
        <v>0</v>
      </c>
      <c r="F121" s="11">
        <f t="shared" si="110"/>
        <v>0</v>
      </c>
      <c r="G121" s="11">
        <f t="shared" si="110"/>
        <v>0</v>
      </c>
      <c r="H121" s="11">
        <f t="shared" si="110"/>
        <v>0</v>
      </c>
      <c r="I121" s="11">
        <f t="shared" si="110"/>
        <v>0</v>
      </c>
      <c r="J121" s="11">
        <f t="shared" si="110"/>
        <v>0</v>
      </c>
      <c r="K121" s="11">
        <f t="shared" si="110"/>
        <v>0</v>
      </c>
      <c r="L121" s="11">
        <f t="shared" si="110"/>
        <v>0</v>
      </c>
      <c r="M121" s="333">
        <f t="shared" si="110"/>
        <v>0</v>
      </c>
      <c r="N121" s="12"/>
      <c r="O121" s="12"/>
      <c r="P121" s="332">
        <f t="shared" ref="P121:Y121" si="111">SUM(P118:P120)</f>
        <v>0</v>
      </c>
      <c r="Q121" s="11">
        <f t="shared" si="111"/>
        <v>0</v>
      </c>
      <c r="R121" s="11">
        <f t="shared" si="111"/>
        <v>0</v>
      </c>
      <c r="S121" s="11">
        <f t="shared" si="111"/>
        <v>0</v>
      </c>
      <c r="T121" s="11">
        <f t="shared" si="111"/>
        <v>0</v>
      </c>
      <c r="U121" s="11">
        <f t="shared" si="111"/>
        <v>0</v>
      </c>
      <c r="V121" s="11">
        <f t="shared" si="111"/>
        <v>0</v>
      </c>
      <c r="W121" s="11">
        <f t="shared" si="111"/>
        <v>0</v>
      </c>
      <c r="X121" s="11">
        <f t="shared" si="111"/>
        <v>0</v>
      </c>
      <c r="Y121" s="333">
        <f t="shared" si="111"/>
        <v>0</v>
      </c>
      <c r="Z121" s="12"/>
      <c r="AA121" s="12"/>
      <c r="AB121" s="332">
        <f t="shared" ref="AB121:AK121" si="112">SUM(AB118:AB120)</f>
        <v>0</v>
      </c>
      <c r="AC121" s="11">
        <f t="shared" si="112"/>
        <v>21</v>
      </c>
      <c r="AD121" s="11">
        <f t="shared" si="112"/>
        <v>0</v>
      </c>
      <c r="AE121" s="11">
        <f t="shared" si="112"/>
        <v>61</v>
      </c>
      <c r="AF121" s="11">
        <f t="shared" si="112"/>
        <v>0</v>
      </c>
      <c r="AG121" s="11">
        <f t="shared" si="112"/>
        <v>0</v>
      </c>
      <c r="AH121" s="11">
        <f t="shared" si="112"/>
        <v>0</v>
      </c>
      <c r="AI121" s="11">
        <f t="shared" si="112"/>
        <v>0</v>
      </c>
      <c r="AJ121" s="11">
        <f t="shared" si="112"/>
        <v>0</v>
      </c>
      <c r="AK121" s="333">
        <f t="shared" si="112"/>
        <v>0</v>
      </c>
      <c r="AL121" s="12"/>
      <c r="AM121" s="938"/>
      <c r="AN121" s="1017">
        <f t="shared" ref="AN121:AW121" si="113">SUM(AN118:AN120)</f>
        <v>0</v>
      </c>
      <c r="AO121" s="1018">
        <f t="shared" si="113"/>
        <v>15</v>
      </c>
      <c r="AP121" s="1018">
        <f t="shared" si="113"/>
        <v>0</v>
      </c>
      <c r="AQ121" s="1018">
        <f t="shared" si="113"/>
        <v>62</v>
      </c>
      <c r="AR121" s="1018">
        <f t="shared" si="113"/>
        <v>0</v>
      </c>
      <c r="AS121" s="1018">
        <f t="shared" si="113"/>
        <v>0</v>
      </c>
      <c r="AT121" s="1018">
        <f t="shared" si="113"/>
        <v>0</v>
      </c>
      <c r="AU121" s="1018">
        <f t="shared" si="113"/>
        <v>0</v>
      </c>
      <c r="AV121" s="1018">
        <f t="shared" si="113"/>
        <v>0</v>
      </c>
      <c r="AW121" s="1019">
        <f t="shared" si="113"/>
        <v>0</v>
      </c>
      <c r="AX121" s="1062"/>
      <c r="AZ121" s="1017">
        <f t="shared" ref="AZ121:BI121" si="114">SUM(AZ118:AZ120)</f>
        <v>0</v>
      </c>
      <c r="BA121" s="1018">
        <f t="shared" si="114"/>
        <v>28</v>
      </c>
      <c r="BB121" s="1018">
        <f t="shared" si="114"/>
        <v>0</v>
      </c>
      <c r="BC121" s="1018">
        <f t="shared" si="114"/>
        <v>57</v>
      </c>
      <c r="BD121" s="1018">
        <f t="shared" si="114"/>
        <v>0</v>
      </c>
      <c r="BE121" s="1018">
        <f t="shared" si="114"/>
        <v>0</v>
      </c>
      <c r="BF121" s="1018">
        <f t="shared" si="114"/>
        <v>0</v>
      </c>
      <c r="BG121" s="1018">
        <f t="shared" si="114"/>
        <v>0</v>
      </c>
      <c r="BH121" s="1018">
        <f t="shared" si="114"/>
        <v>0</v>
      </c>
      <c r="BI121" s="1019">
        <f t="shared" si="114"/>
        <v>0</v>
      </c>
      <c r="BJ121" s="1057"/>
      <c r="BL121" s="1250"/>
      <c r="BM121" s="1250"/>
      <c r="BN121" s="1250"/>
    </row>
    <row r="122" spans="1:66" ht="16" thickBot="1">
      <c r="A122" s="457"/>
      <c r="B122" s="413"/>
      <c r="C122" s="426"/>
      <c r="D122" s="12"/>
      <c r="E122" s="12"/>
      <c r="F122" s="12"/>
      <c r="G122" s="12"/>
      <c r="H122" s="12"/>
      <c r="I122" s="12"/>
      <c r="J122" s="12"/>
      <c r="K122" s="12"/>
      <c r="L122" s="12"/>
      <c r="M122" s="331"/>
      <c r="N122" s="12"/>
      <c r="O122" s="12"/>
      <c r="P122" s="330"/>
      <c r="Q122" s="12"/>
      <c r="R122" s="12"/>
      <c r="S122" s="12"/>
      <c r="T122" s="12"/>
      <c r="U122" s="12"/>
      <c r="V122" s="12"/>
      <c r="W122" s="12"/>
      <c r="X122" s="12"/>
      <c r="Y122" s="331"/>
      <c r="Z122" s="12"/>
      <c r="AA122" s="12"/>
      <c r="AB122" s="330"/>
      <c r="AC122" s="12"/>
      <c r="AD122" s="12"/>
      <c r="AE122" s="12"/>
      <c r="AF122" s="12"/>
      <c r="AG122" s="12"/>
      <c r="AH122" s="12"/>
      <c r="AI122" s="12"/>
      <c r="AJ122" s="12"/>
      <c r="AK122" s="331"/>
      <c r="AL122" s="12"/>
      <c r="AM122" s="938"/>
      <c r="AN122" s="937"/>
      <c r="AO122" s="938"/>
      <c r="AP122" s="938"/>
      <c r="AQ122" s="938"/>
      <c r="AR122" s="938"/>
      <c r="AS122" s="938"/>
      <c r="AT122" s="938"/>
      <c r="AU122" s="938"/>
      <c r="AV122" s="938"/>
      <c r="AW122" s="939"/>
      <c r="AX122" s="1062"/>
      <c r="AZ122" s="937"/>
      <c r="BA122" s="938"/>
      <c r="BB122" s="938"/>
      <c r="BC122" s="938"/>
      <c r="BD122" s="938"/>
      <c r="BE122" s="938"/>
      <c r="BF122" s="938"/>
      <c r="BG122" s="938"/>
      <c r="BH122" s="938"/>
      <c r="BI122" s="939"/>
      <c r="BJ122" s="1057"/>
      <c r="BL122" s="1250"/>
      <c r="BM122" s="1250"/>
      <c r="BN122" s="1250"/>
    </row>
    <row r="123" spans="1:66" ht="15" customHeight="1">
      <c r="A123" s="1488" t="s">
        <v>271</v>
      </c>
      <c r="B123" s="438" t="s">
        <v>55</v>
      </c>
      <c r="C123" s="424" t="s">
        <v>92</v>
      </c>
      <c r="D123" s="330">
        <f>D118*'DATA - Awards Matrices'!$B$34</f>
        <v>0</v>
      </c>
      <c r="E123" s="12">
        <f>E118*'DATA - Awards Matrices'!$C$34</f>
        <v>0</v>
      </c>
      <c r="F123" s="12">
        <f>F118*'DATA - Awards Matrices'!$D$34</f>
        <v>0</v>
      </c>
      <c r="G123" s="12">
        <f>G118*'DATA - Awards Matrices'!$E$34</f>
        <v>0</v>
      </c>
      <c r="H123" s="12">
        <f>H118*'DATA - Awards Matrices'!$F$34</f>
        <v>0</v>
      </c>
      <c r="I123" s="12">
        <f>I118*'DATA - Awards Matrices'!$G$34</f>
        <v>0</v>
      </c>
      <c r="J123" s="12">
        <f>J118*'DATA - Awards Matrices'!$H$34</f>
        <v>0</v>
      </c>
      <c r="K123" s="12">
        <f>K118*'DATA - Awards Matrices'!$I$34</f>
        <v>0</v>
      </c>
      <c r="L123" s="12">
        <f>L118*'DATA - Awards Matrices'!$J$34</f>
        <v>0</v>
      </c>
      <c r="M123" s="331">
        <f>M118*'DATA - Awards Matrices'!$K$34</f>
        <v>0</v>
      </c>
      <c r="N123" s="12"/>
      <c r="O123" s="12"/>
      <c r="P123" s="330">
        <f>P118*'DATA - Awards Matrices'!$B$34</f>
        <v>0</v>
      </c>
      <c r="Q123" s="12">
        <f>Q118*'DATA - Awards Matrices'!$C$34</f>
        <v>0</v>
      </c>
      <c r="R123" s="12">
        <f>R118*'DATA - Awards Matrices'!$D$34</f>
        <v>0</v>
      </c>
      <c r="S123" s="12">
        <f>S118*'DATA - Awards Matrices'!$E$34</f>
        <v>0</v>
      </c>
      <c r="T123" s="12">
        <f>T118*'DATA - Awards Matrices'!$F$34</f>
        <v>0</v>
      </c>
      <c r="U123" s="12">
        <f>U118*'DATA - Awards Matrices'!$G$34</f>
        <v>0</v>
      </c>
      <c r="V123" s="12">
        <f>V118*'DATA - Awards Matrices'!$H$34</f>
        <v>0</v>
      </c>
      <c r="W123" s="12">
        <f>W118*'DATA - Awards Matrices'!$I$34</f>
        <v>0</v>
      </c>
      <c r="X123" s="12">
        <f>X118*'DATA - Awards Matrices'!$J$34</f>
        <v>0</v>
      </c>
      <c r="Y123" s="331">
        <f>Y118*'DATA - Awards Matrices'!$K$34</f>
        <v>0</v>
      </c>
      <c r="Z123" s="12"/>
      <c r="AA123" s="12"/>
      <c r="AB123" s="330">
        <f>AB118*'DATA - Awards Matrices'!$B$34</f>
        <v>0</v>
      </c>
      <c r="AC123" s="12">
        <f>AC118*'DATA - Awards Matrices'!$C$34</f>
        <v>0</v>
      </c>
      <c r="AD123" s="12">
        <f>AD118*'DATA - Awards Matrices'!$D$34</f>
        <v>0</v>
      </c>
      <c r="AE123" s="12">
        <f>AE118*'DATA - Awards Matrices'!$E$34</f>
        <v>20000</v>
      </c>
      <c r="AF123" s="12">
        <f>AF118*'DATA - Awards Matrices'!$F$34</f>
        <v>0</v>
      </c>
      <c r="AG123" s="12">
        <f>AG118*'DATA - Awards Matrices'!$G$34</f>
        <v>0</v>
      </c>
      <c r="AH123" s="12">
        <f>AH118*'DATA - Awards Matrices'!$H$34</f>
        <v>0</v>
      </c>
      <c r="AI123" s="12">
        <f>AI118*'DATA - Awards Matrices'!$I$34</f>
        <v>0</v>
      </c>
      <c r="AJ123" s="12">
        <f>AJ118*'DATA - Awards Matrices'!$J$34</f>
        <v>0</v>
      </c>
      <c r="AK123" s="331">
        <f>AK118*'DATA - Awards Matrices'!$K$34</f>
        <v>0</v>
      </c>
      <c r="AL123" s="12"/>
      <c r="AM123" s="938"/>
      <c r="AN123" s="937">
        <f>AN118*'DATA - Awards Matrices'!$B$34</f>
        <v>0</v>
      </c>
      <c r="AO123" s="938">
        <f>AO118*'DATA - Awards Matrices'!$C$34</f>
        <v>0</v>
      </c>
      <c r="AP123" s="938">
        <f>AP118*'DATA - Awards Matrices'!$D$34</f>
        <v>0</v>
      </c>
      <c r="AQ123" s="938">
        <f>AQ118*'DATA - Awards Matrices'!$E$34</f>
        <v>18000</v>
      </c>
      <c r="AR123" s="938">
        <f>AR118*'DATA - Awards Matrices'!$F$34</f>
        <v>0</v>
      </c>
      <c r="AS123" s="938">
        <f>AS118*'DATA - Awards Matrices'!$G$34</f>
        <v>0</v>
      </c>
      <c r="AT123" s="938">
        <f>AT118*'DATA - Awards Matrices'!$H$34</f>
        <v>0</v>
      </c>
      <c r="AU123" s="938">
        <f>AU118*'DATA - Awards Matrices'!$I$34</f>
        <v>0</v>
      </c>
      <c r="AV123" s="938">
        <f>AV118*'DATA - Awards Matrices'!$J$34</f>
        <v>0</v>
      </c>
      <c r="AW123" s="939">
        <f>AW118*'DATA - Awards Matrices'!$K$34</f>
        <v>0</v>
      </c>
      <c r="AX123" s="1062"/>
      <c r="AZ123" s="937">
        <f>AZ118*'DATA - Awards Matrices'!$B$34</f>
        <v>0</v>
      </c>
      <c r="BA123" s="938">
        <f>BA118*'DATA - Awards Matrices'!$C$34</f>
        <v>1000</v>
      </c>
      <c r="BB123" s="938">
        <f>BB118*'DATA - Awards Matrices'!$D$34</f>
        <v>0</v>
      </c>
      <c r="BC123" s="938">
        <f>BC118*'DATA - Awards Matrices'!$E$34</f>
        <v>18500</v>
      </c>
      <c r="BD123" s="938">
        <f>BD118*'DATA - Awards Matrices'!$F$34</f>
        <v>0</v>
      </c>
      <c r="BE123" s="938">
        <f>BE118*'DATA - Awards Matrices'!$G$34</f>
        <v>0</v>
      </c>
      <c r="BF123" s="938">
        <f>BF118*'DATA - Awards Matrices'!$H$34</f>
        <v>0</v>
      </c>
      <c r="BG123" s="938">
        <f>BG118*'DATA - Awards Matrices'!$I$34</f>
        <v>0</v>
      </c>
      <c r="BH123" s="938">
        <f>BH118*'DATA - Awards Matrices'!$J$34</f>
        <v>0</v>
      </c>
      <c r="BI123" s="939">
        <f>BI118*'DATA - Awards Matrices'!$K$34</f>
        <v>0</v>
      </c>
      <c r="BJ123" s="1057"/>
      <c r="BL123" s="1250"/>
      <c r="BM123" s="1250"/>
      <c r="BN123" s="1250"/>
    </row>
    <row r="124" spans="1:66">
      <c r="A124" s="1488"/>
      <c r="B124" s="439" t="s">
        <v>55</v>
      </c>
      <c r="C124" s="425" t="s">
        <v>91</v>
      </c>
      <c r="D124" s="330">
        <f>D119*'DATA - Awards Matrices'!$B$35</f>
        <v>0</v>
      </c>
      <c r="E124" s="12">
        <f>E119*'DATA - Awards Matrices'!$C$35</f>
        <v>0</v>
      </c>
      <c r="F124" s="12">
        <f>F119*'DATA - Awards Matrices'!$D$35</f>
        <v>0</v>
      </c>
      <c r="G124" s="12">
        <f>G119*'DATA - Awards Matrices'!$E$35</f>
        <v>0</v>
      </c>
      <c r="H124" s="12">
        <f>H119*'DATA - Awards Matrices'!$F$35</f>
        <v>0</v>
      </c>
      <c r="I124" s="12">
        <f>I119*'DATA - Awards Matrices'!$G$35</f>
        <v>0</v>
      </c>
      <c r="J124" s="12">
        <f>J119*'DATA - Awards Matrices'!$H$35</f>
        <v>0</v>
      </c>
      <c r="K124" s="12">
        <f>K119*'DATA - Awards Matrices'!$I$35</f>
        <v>0</v>
      </c>
      <c r="L124" s="12">
        <f>L119*'DATA - Awards Matrices'!$J$35</f>
        <v>0</v>
      </c>
      <c r="M124" s="331">
        <f>M119*'DATA - Awards Matrices'!$K$35</f>
        <v>0</v>
      </c>
      <c r="N124" s="12"/>
      <c r="O124" s="12"/>
      <c r="P124" s="330">
        <f>P119*'DATA - Awards Matrices'!$B$35</f>
        <v>0</v>
      </c>
      <c r="Q124" s="12">
        <f>Q119*'DATA - Awards Matrices'!$C$35</f>
        <v>0</v>
      </c>
      <c r="R124" s="12">
        <f>R119*'DATA - Awards Matrices'!$D$35</f>
        <v>0</v>
      </c>
      <c r="S124" s="12">
        <f>S119*'DATA - Awards Matrices'!$E$35</f>
        <v>0</v>
      </c>
      <c r="T124" s="12">
        <f>T119*'DATA - Awards Matrices'!$F$35</f>
        <v>0</v>
      </c>
      <c r="U124" s="12">
        <f>U119*'DATA - Awards Matrices'!$G$35</f>
        <v>0</v>
      </c>
      <c r="V124" s="12">
        <f>V119*'DATA - Awards Matrices'!$H$35</f>
        <v>0</v>
      </c>
      <c r="W124" s="12">
        <f>W119*'DATA - Awards Matrices'!$I$35</f>
        <v>0</v>
      </c>
      <c r="X124" s="12">
        <f>X119*'DATA - Awards Matrices'!$J$35</f>
        <v>0</v>
      </c>
      <c r="Y124" s="331">
        <f>Y119*'DATA - Awards Matrices'!$K$35</f>
        <v>0</v>
      </c>
      <c r="Z124" s="12"/>
      <c r="AA124" s="12"/>
      <c r="AB124" s="330">
        <f>AB119*'DATA - Awards Matrices'!$B$35</f>
        <v>0</v>
      </c>
      <c r="AC124" s="12">
        <f>AC119*'DATA - Awards Matrices'!$C$35</f>
        <v>10500</v>
      </c>
      <c r="AD124" s="12">
        <f>AD119*'DATA - Awards Matrices'!$D$35</f>
        <v>0</v>
      </c>
      <c r="AE124" s="12">
        <f>AE119*'DATA - Awards Matrices'!$E$35</f>
        <v>10500</v>
      </c>
      <c r="AF124" s="12">
        <f>AF119*'DATA - Awards Matrices'!$F$35</f>
        <v>0</v>
      </c>
      <c r="AG124" s="12">
        <f>AG119*'DATA - Awards Matrices'!$G$35</f>
        <v>0</v>
      </c>
      <c r="AH124" s="12">
        <f>AH119*'DATA - Awards Matrices'!$H$35</f>
        <v>0</v>
      </c>
      <c r="AI124" s="12">
        <f>AI119*'DATA - Awards Matrices'!$I$35</f>
        <v>0</v>
      </c>
      <c r="AJ124" s="12">
        <f>AJ119*'DATA - Awards Matrices'!$J$35</f>
        <v>0</v>
      </c>
      <c r="AK124" s="331">
        <f>AK119*'DATA - Awards Matrices'!$K$35</f>
        <v>0</v>
      </c>
      <c r="AL124" s="12"/>
      <c r="AM124" s="938"/>
      <c r="AN124" s="937">
        <f>AN119*'DATA - Awards Matrices'!$B$35</f>
        <v>0</v>
      </c>
      <c r="AO124" s="938">
        <f>AO119*'DATA - Awards Matrices'!$C$35</f>
        <v>7500</v>
      </c>
      <c r="AP124" s="938">
        <f>AP119*'DATA - Awards Matrices'!$D$35</f>
        <v>0</v>
      </c>
      <c r="AQ124" s="938">
        <f>AQ119*'DATA - Awards Matrices'!$E$35</f>
        <v>13000</v>
      </c>
      <c r="AR124" s="938">
        <f>AR119*'DATA - Awards Matrices'!$F$35</f>
        <v>0</v>
      </c>
      <c r="AS124" s="938">
        <f>AS119*'DATA - Awards Matrices'!$G$35</f>
        <v>0</v>
      </c>
      <c r="AT124" s="938">
        <f>AT119*'DATA - Awards Matrices'!$H$35</f>
        <v>0</v>
      </c>
      <c r="AU124" s="938">
        <f>AU119*'DATA - Awards Matrices'!$I$35</f>
        <v>0</v>
      </c>
      <c r="AV124" s="938">
        <f>AV119*'DATA - Awards Matrices'!$J$35</f>
        <v>0</v>
      </c>
      <c r="AW124" s="939">
        <f>AW119*'DATA - Awards Matrices'!$K$35</f>
        <v>0</v>
      </c>
      <c r="AX124" s="1062"/>
      <c r="AZ124" s="937">
        <f>AZ119*'DATA - Awards Matrices'!$B$35</f>
        <v>0</v>
      </c>
      <c r="BA124" s="938">
        <f>BA119*'DATA - Awards Matrices'!$C$35</f>
        <v>13000</v>
      </c>
      <c r="BB124" s="938">
        <f>BB119*'DATA - Awards Matrices'!$D$35</f>
        <v>0</v>
      </c>
      <c r="BC124" s="938">
        <f>BC119*'DATA - Awards Matrices'!$E$35</f>
        <v>10000</v>
      </c>
      <c r="BD124" s="938">
        <f>BD119*'DATA - Awards Matrices'!$F$35</f>
        <v>0</v>
      </c>
      <c r="BE124" s="938">
        <f>BE119*'DATA - Awards Matrices'!$G$35</f>
        <v>0</v>
      </c>
      <c r="BF124" s="938">
        <f>BF119*'DATA - Awards Matrices'!$H$35</f>
        <v>0</v>
      </c>
      <c r="BG124" s="938">
        <f>BG119*'DATA - Awards Matrices'!$I$35</f>
        <v>0</v>
      </c>
      <c r="BH124" s="938">
        <f>BH119*'DATA - Awards Matrices'!$J$35</f>
        <v>0</v>
      </c>
      <c r="BI124" s="939">
        <f>BI119*'DATA - Awards Matrices'!$K$35</f>
        <v>0</v>
      </c>
      <c r="BJ124" s="1057"/>
      <c r="BL124" s="1250"/>
      <c r="BM124" s="1250"/>
      <c r="BN124" s="1250"/>
    </row>
    <row r="125" spans="1:66" ht="16" thickBot="1">
      <c r="A125" s="1489"/>
      <c r="B125" s="440" t="s">
        <v>55</v>
      </c>
      <c r="C125" s="426" t="s">
        <v>90</v>
      </c>
      <c r="D125" s="330">
        <f>D120*'DATA - Awards Matrices'!$B$36</f>
        <v>0</v>
      </c>
      <c r="E125" s="12">
        <f>E120*'DATA - Awards Matrices'!$C$36</f>
        <v>0</v>
      </c>
      <c r="F125" s="12">
        <f>F120*'DATA - Awards Matrices'!$D$36</f>
        <v>0</v>
      </c>
      <c r="G125" s="12">
        <f>G120*'DATA - Awards Matrices'!$E$36</f>
        <v>0</v>
      </c>
      <c r="H125" s="12">
        <f>H120*'DATA - Awards Matrices'!$F$36</f>
        <v>0</v>
      </c>
      <c r="I125" s="12">
        <f>I120*'DATA - Awards Matrices'!$G$36</f>
        <v>0</v>
      </c>
      <c r="J125" s="12">
        <f>J120*'DATA - Awards Matrices'!$H$36</f>
        <v>0</v>
      </c>
      <c r="K125" s="12">
        <f>K120*'DATA - Awards Matrices'!$I$36</f>
        <v>0</v>
      </c>
      <c r="L125" s="12">
        <f>L120*'DATA - Awards Matrices'!$J$36</f>
        <v>0</v>
      </c>
      <c r="M125" s="331">
        <f>M120*'DATA - Awards Matrices'!$K$36</f>
        <v>0</v>
      </c>
      <c r="N125" s="12"/>
      <c r="O125" s="12"/>
      <c r="P125" s="330">
        <f>P120*'DATA - Awards Matrices'!$B$36</f>
        <v>0</v>
      </c>
      <c r="Q125" s="12">
        <f>Q120*'DATA - Awards Matrices'!$C$36</f>
        <v>0</v>
      </c>
      <c r="R125" s="12">
        <f>R120*'DATA - Awards Matrices'!$D$36</f>
        <v>0</v>
      </c>
      <c r="S125" s="12">
        <f>S120*'DATA - Awards Matrices'!$E$36</f>
        <v>0</v>
      </c>
      <c r="T125" s="12">
        <f>T120*'DATA - Awards Matrices'!$F$36</f>
        <v>0</v>
      </c>
      <c r="U125" s="12">
        <f>U120*'DATA - Awards Matrices'!$G$36</f>
        <v>0</v>
      </c>
      <c r="V125" s="12">
        <f>V120*'DATA - Awards Matrices'!$H$36</f>
        <v>0</v>
      </c>
      <c r="W125" s="12">
        <f>W120*'DATA - Awards Matrices'!$I$36</f>
        <v>0</v>
      </c>
      <c r="X125" s="12">
        <f>X120*'DATA - Awards Matrices'!$J$36</f>
        <v>0</v>
      </c>
      <c r="Y125" s="331">
        <f>Y120*'DATA - Awards Matrices'!$K$36</f>
        <v>0</v>
      </c>
      <c r="Z125" s="12"/>
      <c r="AA125" s="12"/>
      <c r="AB125" s="330">
        <f>AB120*'DATA - Awards Matrices'!$B$36</f>
        <v>0</v>
      </c>
      <c r="AC125" s="12">
        <f>AC120*'DATA - Awards Matrices'!$C$36</f>
        <v>0</v>
      </c>
      <c r="AD125" s="12">
        <f>AD120*'DATA - Awards Matrices'!$D$36</f>
        <v>0</v>
      </c>
      <c r="AE125" s="12">
        <f>AE120*'DATA - Awards Matrices'!$E$36</f>
        <v>0</v>
      </c>
      <c r="AF125" s="12">
        <f>AF120*'DATA - Awards Matrices'!$F$36</f>
        <v>0</v>
      </c>
      <c r="AG125" s="12">
        <f>AG120*'DATA - Awards Matrices'!$G$36</f>
        <v>0</v>
      </c>
      <c r="AH125" s="12">
        <f>AH120*'DATA - Awards Matrices'!$H$36</f>
        <v>0</v>
      </c>
      <c r="AI125" s="12">
        <f>AI120*'DATA - Awards Matrices'!$I$36</f>
        <v>0</v>
      </c>
      <c r="AJ125" s="12">
        <f>AJ120*'DATA - Awards Matrices'!$J$36</f>
        <v>0</v>
      </c>
      <c r="AK125" s="331">
        <f>AK120*'DATA - Awards Matrices'!$K$36</f>
        <v>0</v>
      </c>
      <c r="AL125" s="12"/>
      <c r="AM125" s="938"/>
      <c r="AN125" s="937">
        <f>AN120*'DATA - Awards Matrices'!$B$36</f>
        <v>0</v>
      </c>
      <c r="AO125" s="938">
        <f>AO120*'DATA - Awards Matrices'!$C$36</f>
        <v>0</v>
      </c>
      <c r="AP125" s="938">
        <f>AP120*'DATA - Awards Matrices'!$D$36</f>
        <v>0</v>
      </c>
      <c r="AQ125" s="938">
        <f>AQ120*'DATA - Awards Matrices'!$E$36</f>
        <v>0</v>
      </c>
      <c r="AR125" s="938">
        <f>AR120*'DATA - Awards Matrices'!$F$36</f>
        <v>0</v>
      </c>
      <c r="AS125" s="938">
        <f>AS120*'DATA - Awards Matrices'!$G$36</f>
        <v>0</v>
      </c>
      <c r="AT125" s="938">
        <f>AT120*'DATA - Awards Matrices'!$H$36</f>
        <v>0</v>
      </c>
      <c r="AU125" s="938">
        <f>AU120*'DATA - Awards Matrices'!$I$36</f>
        <v>0</v>
      </c>
      <c r="AV125" s="938">
        <f>AV120*'DATA - Awards Matrices'!$J$36</f>
        <v>0</v>
      </c>
      <c r="AW125" s="939">
        <f>AW120*'DATA - Awards Matrices'!$K$36</f>
        <v>0</v>
      </c>
      <c r="AX125" s="1062"/>
      <c r="AZ125" s="937">
        <f>AZ120*'DATA - Awards Matrices'!$B$36</f>
        <v>0</v>
      </c>
      <c r="BA125" s="938">
        <f>BA120*'DATA - Awards Matrices'!$C$36</f>
        <v>0</v>
      </c>
      <c r="BB125" s="938">
        <f>BB120*'DATA - Awards Matrices'!$D$36</f>
        <v>0</v>
      </c>
      <c r="BC125" s="938">
        <f>BC120*'DATA - Awards Matrices'!$E$36</f>
        <v>0</v>
      </c>
      <c r="BD125" s="938">
        <f>BD120*'DATA - Awards Matrices'!$F$36</f>
        <v>0</v>
      </c>
      <c r="BE125" s="938">
        <f>BE120*'DATA - Awards Matrices'!$G$36</f>
        <v>0</v>
      </c>
      <c r="BF125" s="938">
        <f>BF120*'DATA - Awards Matrices'!$H$36</f>
        <v>0</v>
      </c>
      <c r="BG125" s="938">
        <f>BG120*'DATA - Awards Matrices'!$I$36</f>
        <v>0</v>
      </c>
      <c r="BH125" s="938">
        <f>BH120*'DATA - Awards Matrices'!$J$36</f>
        <v>0</v>
      </c>
      <c r="BI125" s="939">
        <f>BI120*'DATA - Awards Matrices'!$K$36</f>
        <v>0</v>
      </c>
      <c r="BJ125" s="1057"/>
      <c r="BL125" s="1250"/>
      <c r="BM125" s="1250"/>
      <c r="BN125" s="1250"/>
    </row>
    <row r="126" spans="1:66" ht="33" thickBot="1">
      <c r="A126" s="406" t="s">
        <v>272</v>
      </c>
      <c r="B126" s="413" t="str">
        <f>B120</f>
        <v>NMSU-DA</v>
      </c>
      <c r="C126" s="414"/>
      <c r="D126" s="334">
        <f t="shared" ref="D126:M126" si="115">SUM(D123:D125)</f>
        <v>0</v>
      </c>
      <c r="E126" s="335">
        <f t="shared" si="115"/>
        <v>0</v>
      </c>
      <c r="F126" s="335">
        <f t="shared" si="115"/>
        <v>0</v>
      </c>
      <c r="G126" s="335">
        <f t="shared" si="115"/>
        <v>0</v>
      </c>
      <c r="H126" s="335">
        <f t="shared" si="115"/>
        <v>0</v>
      </c>
      <c r="I126" s="335">
        <f t="shared" si="115"/>
        <v>0</v>
      </c>
      <c r="J126" s="335">
        <f t="shared" si="115"/>
        <v>0</v>
      </c>
      <c r="K126" s="335">
        <f t="shared" si="115"/>
        <v>0</v>
      </c>
      <c r="L126" s="335">
        <f t="shared" si="115"/>
        <v>0</v>
      </c>
      <c r="M126" s="336">
        <f t="shared" si="115"/>
        <v>0</v>
      </c>
      <c r="N126" s="415">
        <f>SUM(D126:M126)/'DATA - Awards Matrices'!$L$36</f>
        <v>0</v>
      </c>
      <c r="O126" s="415"/>
      <c r="P126" s="334">
        <f t="shared" ref="P126:Y126" si="116">SUM(P123:P125)</f>
        <v>0</v>
      </c>
      <c r="Q126" s="335">
        <f t="shared" si="116"/>
        <v>0</v>
      </c>
      <c r="R126" s="335">
        <f t="shared" si="116"/>
        <v>0</v>
      </c>
      <c r="S126" s="335">
        <f t="shared" si="116"/>
        <v>0</v>
      </c>
      <c r="T126" s="335">
        <f t="shared" si="116"/>
        <v>0</v>
      </c>
      <c r="U126" s="335">
        <f t="shared" si="116"/>
        <v>0</v>
      </c>
      <c r="V126" s="335">
        <f t="shared" si="116"/>
        <v>0</v>
      </c>
      <c r="W126" s="335">
        <f t="shared" si="116"/>
        <v>0</v>
      </c>
      <c r="X126" s="335">
        <f t="shared" si="116"/>
        <v>0</v>
      </c>
      <c r="Y126" s="336">
        <f t="shared" si="116"/>
        <v>0</v>
      </c>
      <c r="Z126" s="415">
        <f>SUM(P126:Y126)/'DATA - Awards Matrices'!$L$36</f>
        <v>0</v>
      </c>
      <c r="AA126" s="415"/>
      <c r="AB126" s="334">
        <f t="shared" ref="AB126:AK126" si="117">SUM(AB123:AB125)</f>
        <v>0</v>
      </c>
      <c r="AC126" s="335">
        <f t="shared" si="117"/>
        <v>10500</v>
      </c>
      <c r="AD126" s="335">
        <f t="shared" si="117"/>
        <v>0</v>
      </c>
      <c r="AE126" s="335">
        <f t="shared" si="117"/>
        <v>30500</v>
      </c>
      <c r="AF126" s="335">
        <f t="shared" si="117"/>
        <v>0</v>
      </c>
      <c r="AG126" s="335">
        <f t="shared" si="117"/>
        <v>0</v>
      </c>
      <c r="AH126" s="335">
        <f t="shared" si="117"/>
        <v>0</v>
      </c>
      <c r="AI126" s="335">
        <f t="shared" si="117"/>
        <v>0</v>
      </c>
      <c r="AJ126" s="335">
        <f t="shared" si="117"/>
        <v>0</v>
      </c>
      <c r="AK126" s="336">
        <f t="shared" si="117"/>
        <v>0</v>
      </c>
      <c r="AL126" s="1252">
        <f>SUM(AB126:AK126)/'DATA - Awards Matrices'!$L$74</f>
        <v>78.393881453154876</v>
      </c>
      <c r="AM126" s="941"/>
      <c r="AN126" s="1020">
        <f t="shared" ref="AN126:AW126" si="118">SUM(AN123:AN125)</f>
        <v>0</v>
      </c>
      <c r="AO126" s="1021">
        <f t="shared" si="118"/>
        <v>7500</v>
      </c>
      <c r="AP126" s="1021">
        <f t="shared" si="118"/>
        <v>0</v>
      </c>
      <c r="AQ126" s="1021">
        <f t="shared" si="118"/>
        <v>31000</v>
      </c>
      <c r="AR126" s="1021">
        <f t="shared" si="118"/>
        <v>0</v>
      </c>
      <c r="AS126" s="1021">
        <f t="shared" si="118"/>
        <v>0</v>
      </c>
      <c r="AT126" s="1021">
        <f t="shared" si="118"/>
        <v>0</v>
      </c>
      <c r="AU126" s="1021">
        <f t="shared" si="118"/>
        <v>0</v>
      </c>
      <c r="AV126" s="1021">
        <f t="shared" si="118"/>
        <v>0</v>
      </c>
      <c r="AW126" s="1022">
        <f t="shared" si="118"/>
        <v>0</v>
      </c>
      <c r="AX126" s="1253">
        <f>SUM(AN126:AW126)/'DATA - Awards Matrices'!$L$74</f>
        <v>73.613766730401537</v>
      </c>
      <c r="AZ126" s="1020">
        <f t="shared" ref="AZ126:BI126" si="119">SUM(AZ123:AZ125)</f>
        <v>0</v>
      </c>
      <c r="BA126" s="1021">
        <f t="shared" si="119"/>
        <v>14000</v>
      </c>
      <c r="BB126" s="1021">
        <f t="shared" si="119"/>
        <v>0</v>
      </c>
      <c r="BC126" s="1021">
        <f t="shared" si="119"/>
        <v>28500</v>
      </c>
      <c r="BD126" s="1021">
        <f t="shared" si="119"/>
        <v>0</v>
      </c>
      <c r="BE126" s="1021">
        <f t="shared" si="119"/>
        <v>0</v>
      </c>
      <c r="BF126" s="1021">
        <f t="shared" si="119"/>
        <v>0</v>
      </c>
      <c r="BG126" s="1021">
        <f t="shared" si="119"/>
        <v>0</v>
      </c>
      <c r="BH126" s="1021">
        <f t="shared" si="119"/>
        <v>0</v>
      </c>
      <c r="BI126" s="1022">
        <f t="shared" si="119"/>
        <v>0</v>
      </c>
      <c r="BJ126" s="1254">
        <f>SUM(AZ126:BI126)/'DATA - Awards Matrices'!$L$74</f>
        <v>81.261950286806879</v>
      </c>
      <c r="BL126" s="1251">
        <f>SUM(AB126:AK126)</f>
        <v>41000</v>
      </c>
      <c r="BM126" s="1251">
        <f>SUM(AN126:AW126)</f>
        <v>38500</v>
      </c>
      <c r="BN126" s="1251">
        <f>SUM(AZ126:BI126)</f>
        <v>42500</v>
      </c>
    </row>
    <row r="127" spans="1:66" ht="39.75" customHeight="1" thickBot="1">
      <c r="A127" s="428"/>
      <c r="B127" s="429"/>
      <c r="C127" s="430"/>
      <c r="D127" s="431"/>
      <c r="E127" s="432"/>
      <c r="F127" s="432"/>
      <c r="G127" s="432"/>
      <c r="H127" s="432"/>
      <c r="I127" s="432"/>
      <c r="J127" s="432"/>
      <c r="K127" s="432"/>
      <c r="L127" s="432"/>
      <c r="M127" s="433"/>
      <c r="N127" s="434"/>
      <c r="O127" s="434"/>
      <c r="P127" s="431"/>
      <c r="Q127" s="432"/>
      <c r="R127" s="432"/>
      <c r="S127" s="432"/>
      <c r="T127" s="432"/>
      <c r="U127" s="432"/>
      <c r="V127" s="432"/>
      <c r="W127" s="432"/>
      <c r="X127" s="432"/>
      <c r="Y127" s="433"/>
      <c r="Z127" s="434"/>
      <c r="AA127" s="434"/>
      <c r="AB127" s="431"/>
      <c r="AC127" s="432"/>
      <c r="AD127" s="432"/>
      <c r="AE127" s="432"/>
      <c r="AF127" s="432"/>
      <c r="AG127" s="432"/>
      <c r="AH127" s="432"/>
      <c r="AI127" s="432"/>
      <c r="AJ127" s="432"/>
      <c r="AK127" s="433"/>
      <c r="AL127" s="434"/>
      <c r="AM127" s="1026"/>
      <c r="AN127" s="1023"/>
      <c r="AO127" s="1024"/>
      <c r="AP127" s="1024"/>
      <c r="AQ127" s="1024"/>
      <c r="AR127" s="1024"/>
      <c r="AS127" s="1024"/>
      <c r="AT127" s="1024"/>
      <c r="AU127" s="1024"/>
      <c r="AV127" s="1024"/>
      <c r="AW127" s="1025"/>
      <c r="AX127" s="1064"/>
      <c r="AZ127" s="1023"/>
      <c r="BA127" s="1024"/>
      <c r="BB127" s="1024"/>
      <c r="BC127" s="1024"/>
      <c r="BD127" s="1024"/>
      <c r="BE127" s="1024"/>
      <c r="BF127" s="1024"/>
      <c r="BG127" s="1024"/>
      <c r="BH127" s="1024"/>
      <c r="BI127" s="1025"/>
      <c r="BJ127" s="1059"/>
      <c r="BL127" s="1251"/>
      <c r="BM127" s="1251"/>
      <c r="BN127" s="1251"/>
    </row>
    <row r="128" spans="1:66" ht="15" customHeight="1" thickBot="1">
      <c r="A128" s="1487" t="s">
        <v>270</v>
      </c>
      <c r="B128" s="438" t="str">
        <f>'RAW DATA-Awards'!B43</f>
        <v>NMSU-GR</v>
      </c>
      <c r="C128" s="424" t="str">
        <f>'RAW DATA-Awards'!C43</f>
        <v>1</v>
      </c>
      <c r="D128" s="407">
        <f>'RAW DATA-New Workforce'!D43</f>
        <v>0</v>
      </c>
      <c r="E128" s="408">
        <f>'RAW DATA-New Workforce'!E43</f>
        <v>0</v>
      </c>
      <c r="F128" s="408">
        <f>'RAW DATA-New Workforce'!F43</f>
        <v>0</v>
      </c>
      <c r="G128" s="408">
        <f>'RAW DATA-New Workforce'!G43</f>
        <v>0</v>
      </c>
      <c r="H128" s="408">
        <f>'RAW DATA-New Workforce'!H43</f>
        <v>0</v>
      </c>
      <c r="I128" s="408">
        <f>'RAW DATA-New Workforce'!I43</f>
        <v>0</v>
      </c>
      <c r="J128" s="408">
        <f>'RAW DATA-New Workforce'!J43</f>
        <v>0</v>
      </c>
      <c r="K128" s="408">
        <f>'RAW DATA-New Workforce'!K43</f>
        <v>0</v>
      </c>
      <c r="L128" s="408">
        <f>'RAW DATA-New Workforce'!L43</f>
        <v>0</v>
      </c>
      <c r="M128" s="409">
        <f>'RAW DATA-New Workforce'!M43</f>
        <v>0</v>
      </c>
      <c r="N128" s="408"/>
      <c r="O128" s="408"/>
      <c r="P128" s="407">
        <f>'RAW DATA-New Workforce'!N43</f>
        <v>0</v>
      </c>
      <c r="Q128" s="408">
        <f>'RAW DATA-New Workforce'!O43</f>
        <v>0</v>
      </c>
      <c r="R128" s="408">
        <f>'RAW DATA-New Workforce'!P43</f>
        <v>0</v>
      </c>
      <c r="S128" s="408">
        <f>'RAW DATA-New Workforce'!Q43</f>
        <v>0</v>
      </c>
      <c r="T128" s="408">
        <f>'RAW DATA-New Workforce'!R43</f>
        <v>0</v>
      </c>
      <c r="U128" s="408">
        <f>'RAW DATA-New Workforce'!S43</f>
        <v>0</v>
      </c>
      <c r="V128" s="408">
        <f>'RAW DATA-New Workforce'!T43</f>
        <v>0</v>
      </c>
      <c r="W128" s="408">
        <f>'RAW DATA-New Workforce'!U43</f>
        <v>0</v>
      </c>
      <c r="X128" s="408">
        <f>'RAW DATA-New Workforce'!V43</f>
        <v>0</v>
      </c>
      <c r="Y128" s="409">
        <f>'RAW DATA-New Workforce'!W43</f>
        <v>0</v>
      </c>
      <c r="Z128" s="408"/>
      <c r="AA128" s="408"/>
      <c r="AB128" s="407">
        <f>'RAW DATA-New Workforce'!X43</f>
        <v>0</v>
      </c>
      <c r="AC128" s="408">
        <f>'RAW DATA-New Workforce'!Y43</f>
        <v>1</v>
      </c>
      <c r="AD128" s="408">
        <f>'RAW DATA-New Workforce'!Z43</f>
        <v>0</v>
      </c>
      <c r="AE128" s="408">
        <f>'RAW DATA-New Workforce'!AA43</f>
        <v>8</v>
      </c>
      <c r="AF128" s="408">
        <f>'RAW DATA-New Workforce'!AB43</f>
        <v>0</v>
      </c>
      <c r="AG128" s="408">
        <f>'RAW DATA-New Workforce'!AC43</f>
        <v>0</v>
      </c>
      <c r="AH128" s="408">
        <f>'RAW DATA-New Workforce'!AD43</f>
        <v>0</v>
      </c>
      <c r="AI128" s="408">
        <f>'RAW DATA-New Workforce'!AE43</f>
        <v>0</v>
      </c>
      <c r="AJ128" s="408">
        <f>'RAW DATA-New Workforce'!AF43</f>
        <v>0</v>
      </c>
      <c r="AK128" s="409">
        <f>'RAW DATA-New Workforce'!AG43</f>
        <v>0</v>
      </c>
      <c r="AL128" s="408"/>
      <c r="AM128" s="944"/>
      <c r="AN128" s="943">
        <f>'RAW DATA-New Workforce'!AH43</f>
        <v>0</v>
      </c>
      <c r="AO128" s="944">
        <f>'RAW DATA-New Workforce'!AI43</f>
        <v>1</v>
      </c>
      <c r="AP128" s="944">
        <f>'RAW DATA-New Workforce'!AJ43</f>
        <v>0</v>
      </c>
      <c r="AQ128" s="944">
        <f>'RAW DATA-New Workforce'!AK43</f>
        <v>6</v>
      </c>
      <c r="AR128" s="944">
        <f>'RAW DATA-New Workforce'!AL43</f>
        <v>0</v>
      </c>
      <c r="AS128" s="944">
        <f>'RAW DATA-New Workforce'!AM43</f>
        <v>0</v>
      </c>
      <c r="AT128" s="944">
        <f>'RAW DATA-New Workforce'!AN43</f>
        <v>0</v>
      </c>
      <c r="AU128" s="944">
        <f>'RAW DATA-New Workforce'!AO43</f>
        <v>0</v>
      </c>
      <c r="AV128" s="944">
        <f>'RAW DATA-New Workforce'!AP43</f>
        <v>0</v>
      </c>
      <c r="AW128" s="945">
        <f>'RAW DATA-New Workforce'!AQ43</f>
        <v>0</v>
      </c>
      <c r="AX128" s="1061"/>
      <c r="AZ128" s="943">
        <f>'RAW DATA-New Workforce'!AR43</f>
        <v>0</v>
      </c>
      <c r="BA128" s="943">
        <f>'RAW DATA-New Workforce'!AS43</f>
        <v>3</v>
      </c>
      <c r="BB128" s="943">
        <f>'RAW DATA-New Workforce'!AT43</f>
        <v>0</v>
      </c>
      <c r="BC128" s="943">
        <f>'RAW DATA-New Workforce'!AU43</f>
        <v>6</v>
      </c>
      <c r="BD128" s="943">
        <f>'RAW DATA-New Workforce'!AV43</f>
        <v>0</v>
      </c>
      <c r="BE128" s="943">
        <f>'RAW DATA-New Workforce'!AW43</f>
        <v>0</v>
      </c>
      <c r="BF128" s="943">
        <f>'RAW DATA-New Workforce'!AX43</f>
        <v>0</v>
      </c>
      <c r="BG128" s="943">
        <f>'RAW DATA-New Workforce'!AY43</f>
        <v>0</v>
      </c>
      <c r="BH128" s="943">
        <f>'RAW DATA-New Workforce'!AZ43</f>
        <v>0</v>
      </c>
      <c r="BI128" s="943">
        <f>'RAW DATA-New Workforce'!BA43</f>
        <v>0</v>
      </c>
      <c r="BJ128" s="1056"/>
      <c r="BL128" s="1250"/>
      <c r="BM128" s="1250"/>
      <c r="BN128" s="1250"/>
    </row>
    <row r="129" spans="1:66" ht="16" thickBot="1">
      <c r="A129" s="1488"/>
      <c r="B129" s="439" t="str">
        <f>'RAW DATA-Awards'!B44</f>
        <v>NMSU-GR</v>
      </c>
      <c r="C129" s="425" t="str">
        <f>'RAW DATA-Awards'!C44</f>
        <v>2</v>
      </c>
      <c r="D129" s="330">
        <f>'RAW DATA-New Workforce'!D44</f>
        <v>0</v>
      </c>
      <c r="E129" s="12">
        <f>'RAW DATA-New Workforce'!E44</f>
        <v>0</v>
      </c>
      <c r="F129" s="12">
        <f>'RAW DATA-New Workforce'!F44</f>
        <v>0</v>
      </c>
      <c r="G129" s="12">
        <f>'RAW DATA-New Workforce'!G44</f>
        <v>0</v>
      </c>
      <c r="H129" s="12">
        <f>'RAW DATA-New Workforce'!H44</f>
        <v>0</v>
      </c>
      <c r="I129" s="12">
        <f>'RAW DATA-New Workforce'!I44</f>
        <v>0</v>
      </c>
      <c r="J129" s="12">
        <f>'RAW DATA-New Workforce'!J44</f>
        <v>0</v>
      </c>
      <c r="K129" s="12">
        <f>'RAW DATA-New Workforce'!K44</f>
        <v>0</v>
      </c>
      <c r="L129" s="12">
        <f>'RAW DATA-New Workforce'!L44</f>
        <v>0</v>
      </c>
      <c r="M129" s="331">
        <f>'RAW DATA-New Workforce'!M44</f>
        <v>0</v>
      </c>
      <c r="N129" s="12"/>
      <c r="O129" s="12"/>
      <c r="P129" s="330">
        <f>'RAW DATA-New Workforce'!N44</f>
        <v>0</v>
      </c>
      <c r="Q129" s="12">
        <f>'RAW DATA-New Workforce'!O44</f>
        <v>0</v>
      </c>
      <c r="R129" s="12">
        <f>'RAW DATA-New Workforce'!P44</f>
        <v>0</v>
      </c>
      <c r="S129" s="12">
        <f>'RAW DATA-New Workforce'!Q44</f>
        <v>0</v>
      </c>
      <c r="T129" s="12">
        <f>'RAW DATA-New Workforce'!R44</f>
        <v>0</v>
      </c>
      <c r="U129" s="12">
        <f>'RAW DATA-New Workforce'!S44</f>
        <v>0</v>
      </c>
      <c r="V129" s="12">
        <f>'RAW DATA-New Workforce'!T44</f>
        <v>0</v>
      </c>
      <c r="W129" s="12">
        <f>'RAW DATA-New Workforce'!U44</f>
        <v>0</v>
      </c>
      <c r="X129" s="12">
        <f>'RAW DATA-New Workforce'!V44</f>
        <v>0</v>
      </c>
      <c r="Y129" s="331">
        <f>'RAW DATA-New Workforce'!W44</f>
        <v>0</v>
      </c>
      <c r="Z129" s="12"/>
      <c r="AA129" s="12"/>
      <c r="AB129" s="330">
        <f>'RAW DATA-New Workforce'!X44</f>
        <v>0</v>
      </c>
      <c r="AC129" s="12">
        <f>'RAW DATA-New Workforce'!Y44</f>
        <v>0</v>
      </c>
      <c r="AD129" s="12">
        <f>'RAW DATA-New Workforce'!Z44</f>
        <v>0</v>
      </c>
      <c r="AE129" s="12">
        <f>'RAW DATA-New Workforce'!AA44</f>
        <v>3</v>
      </c>
      <c r="AF129" s="12">
        <f>'RAW DATA-New Workforce'!AB44</f>
        <v>0</v>
      </c>
      <c r="AG129" s="12">
        <f>'RAW DATA-New Workforce'!AC44</f>
        <v>0</v>
      </c>
      <c r="AH129" s="12">
        <f>'RAW DATA-New Workforce'!AD44</f>
        <v>0</v>
      </c>
      <c r="AI129" s="12">
        <f>'RAW DATA-New Workforce'!AE44</f>
        <v>0</v>
      </c>
      <c r="AJ129" s="12">
        <f>'RAW DATA-New Workforce'!AF44</f>
        <v>0</v>
      </c>
      <c r="AK129" s="331">
        <f>'RAW DATA-New Workforce'!AG44</f>
        <v>0</v>
      </c>
      <c r="AL129" s="12"/>
      <c r="AM129" s="938"/>
      <c r="AN129" s="937">
        <f>'RAW DATA-New Workforce'!AH44</f>
        <v>0</v>
      </c>
      <c r="AO129" s="938">
        <f>'RAW DATA-New Workforce'!AI44</f>
        <v>1</v>
      </c>
      <c r="AP129" s="938">
        <f>'RAW DATA-New Workforce'!AJ44</f>
        <v>0</v>
      </c>
      <c r="AQ129" s="938">
        <f>'RAW DATA-New Workforce'!AK44</f>
        <v>1</v>
      </c>
      <c r="AR129" s="938">
        <f>'RAW DATA-New Workforce'!AL44</f>
        <v>0</v>
      </c>
      <c r="AS129" s="938">
        <f>'RAW DATA-New Workforce'!AM44</f>
        <v>0</v>
      </c>
      <c r="AT129" s="938">
        <f>'RAW DATA-New Workforce'!AN44</f>
        <v>0</v>
      </c>
      <c r="AU129" s="938">
        <f>'RAW DATA-New Workforce'!AO44</f>
        <v>0</v>
      </c>
      <c r="AV129" s="938">
        <f>'RAW DATA-New Workforce'!AP44</f>
        <v>0</v>
      </c>
      <c r="AW129" s="939">
        <f>'RAW DATA-New Workforce'!AQ44</f>
        <v>0</v>
      </c>
      <c r="AX129" s="1062"/>
      <c r="AZ129" s="943">
        <f>'RAW DATA-New Workforce'!AR44</f>
        <v>0</v>
      </c>
      <c r="BA129" s="943">
        <f>'RAW DATA-New Workforce'!AS44</f>
        <v>1</v>
      </c>
      <c r="BB129" s="943">
        <f>'RAW DATA-New Workforce'!AT44</f>
        <v>0</v>
      </c>
      <c r="BC129" s="943">
        <f>'RAW DATA-New Workforce'!AU44</f>
        <v>0</v>
      </c>
      <c r="BD129" s="943">
        <f>'RAW DATA-New Workforce'!AV44</f>
        <v>0</v>
      </c>
      <c r="BE129" s="943">
        <f>'RAW DATA-New Workforce'!AW44</f>
        <v>0</v>
      </c>
      <c r="BF129" s="943">
        <f>'RAW DATA-New Workforce'!AX44</f>
        <v>0</v>
      </c>
      <c r="BG129" s="943">
        <f>'RAW DATA-New Workforce'!AY44</f>
        <v>0</v>
      </c>
      <c r="BH129" s="943">
        <f>'RAW DATA-New Workforce'!AZ44</f>
        <v>0</v>
      </c>
      <c r="BI129" s="943">
        <f>'RAW DATA-New Workforce'!BA44</f>
        <v>0</v>
      </c>
      <c r="BJ129" s="1057"/>
      <c r="BL129" s="1250"/>
      <c r="BM129" s="1250"/>
      <c r="BN129" s="1250"/>
    </row>
    <row r="130" spans="1:66" ht="16" thickBot="1">
      <c r="A130" s="1488"/>
      <c r="B130" s="439" t="str">
        <f>'RAW DATA-Awards'!B45</f>
        <v>NMSU-GR</v>
      </c>
      <c r="C130" s="425" t="str">
        <f>'RAW DATA-Awards'!C45</f>
        <v>3</v>
      </c>
      <c r="D130" s="330">
        <f>'RAW DATA-New Workforce'!D45</f>
        <v>0</v>
      </c>
      <c r="E130" s="12">
        <f>'RAW DATA-New Workforce'!E45</f>
        <v>0</v>
      </c>
      <c r="F130" s="12">
        <f>'RAW DATA-New Workforce'!F45</f>
        <v>0</v>
      </c>
      <c r="G130" s="12">
        <f>'RAW DATA-New Workforce'!G45</f>
        <v>0</v>
      </c>
      <c r="H130" s="12">
        <f>'RAW DATA-New Workforce'!H45</f>
        <v>0</v>
      </c>
      <c r="I130" s="12">
        <f>'RAW DATA-New Workforce'!I45</f>
        <v>0</v>
      </c>
      <c r="J130" s="12">
        <f>'RAW DATA-New Workforce'!J45</f>
        <v>0</v>
      </c>
      <c r="K130" s="12">
        <f>'RAW DATA-New Workforce'!K45</f>
        <v>0</v>
      </c>
      <c r="L130" s="12">
        <f>'RAW DATA-New Workforce'!L45</f>
        <v>0</v>
      </c>
      <c r="M130" s="331">
        <f>'RAW DATA-New Workforce'!M45</f>
        <v>0</v>
      </c>
      <c r="N130" s="12"/>
      <c r="O130" s="12"/>
      <c r="P130" s="330">
        <f>'RAW DATA-New Workforce'!N45</f>
        <v>0</v>
      </c>
      <c r="Q130" s="12">
        <f>'RAW DATA-New Workforce'!O45</f>
        <v>0</v>
      </c>
      <c r="R130" s="12">
        <f>'RAW DATA-New Workforce'!P45</f>
        <v>0</v>
      </c>
      <c r="S130" s="12">
        <f>'RAW DATA-New Workforce'!Q45</f>
        <v>0</v>
      </c>
      <c r="T130" s="12">
        <f>'RAW DATA-New Workforce'!R45</f>
        <v>0</v>
      </c>
      <c r="U130" s="12">
        <f>'RAW DATA-New Workforce'!S45</f>
        <v>0</v>
      </c>
      <c r="V130" s="12">
        <f>'RAW DATA-New Workforce'!T45</f>
        <v>0</v>
      </c>
      <c r="W130" s="12">
        <f>'RAW DATA-New Workforce'!U45</f>
        <v>0</v>
      </c>
      <c r="X130" s="12">
        <f>'RAW DATA-New Workforce'!V45</f>
        <v>0</v>
      </c>
      <c r="Y130" s="331">
        <f>'RAW DATA-New Workforce'!W45</f>
        <v>0</v>
      </c>
      <c r="Z130" s="12"/>
      <c r="AA130" s="12"/>
      <c r="AB130" s="330">
        <f>'RAW DATA-New Workforce'!X45</f>
        <v>0</v>
      </c>
      <c r="AC130" s="12">
        <f>'RAW DATA-New Workforce'!Y45</f>
        <v>0</v>
      </c>
      <c r="AD130" s="12">
        <f>'RAW DATA-New Workforce'!Z45</f>
        <v>0</v>
      </c>
      <c r="AE130" s="12">
        <f>'RAW DATA-New Workforce'!AA45</f>
        <v>0</v>
      </c>
      <c r="AF130" s="12">
        <f>'RAW DATA-New Workforce'!AB45</f>
        <v>0</v>
      </c>
      <c r="AG130" s="12">
        <f>'RAW DATA-New Workforce'!AC45</f>
        <v>0</v>
      </c>
      <c r="AH130" s="12">
        <f>'RAW DATA-New Workforce'!AD45</f>
        <v>0</v>
      </c>
      <c r="AI130" s="12">
        <f>'RAW DATA-New Workforce'!AE45</f>
        <v>0</v>
      </c>
      <c r="AJ130" s="12">
        <f>'RAW DATA-New Workforce'!AF45</f>
        <v>0</v>
      </c>
      <c r="AK130" s="331">
        <f>'RAW DATA-New Workforce'!AG45</f>
        <v>0</v>
      </c>
      <c r="AL130" s="12"/>
      <c r="AM130" s="938"/>
      <c r="AN130" s="937">
        <f>'RAW DATA-New Workforce'!AH45</f>
        <v>0</v>
      </c>
      <c r="AO130" s="938">
        <f>'RAW DATA-New Workforce'!AI45</f>
        <v>0</v>
      </c>
      <c r="AP130" s="938">
        <f>'RAW DATA-New Workforce'!AJ45</f>
        <v>0</v>
      </c>
      <c r="AQ130" s="938">
        <f>'RAW DATA-New Workforce'!AK45</f>
        <v>0</v>
      </c>
      <c r="AR130" s="938">
        <f>'RAW DATA-New Workforce'!AL45</f>
        <v>0</v>
      </c>
      <c r="AS130" s="938">
        <f>'RAW DATA-New Workforce'!AM45</f>
        <v>0</v>
      </c>
      <c r="AT130" s="938">
        <f>'RAW DATA-New Workforce'!AN45</f>
        <v>0</v>
      </c>
      <c r="AU130" s="938">
        <f>'RAW DATA-New Workforce'!AO45</f>
        <v>0</v>
      </c>
      <c r="AV130" s="938">
        <f>'RAW DATA-New Workforce'!AP45</f>
        <v>0</v>
      </c>
      <c r="AW130" s="939">
        <f>'RAW DATA-New Workforce'!AQ45</f>
        <v>0</v>
      </c>
      <c r="AX130" s="1062"/>
      <c r="AZ130" s="943">
        <f>'RAW DATA-New Workforce'!AR45</f>
        <v>0</v>
      </c>
      <c r="BA130" s="943">
        <f>'RAW DATA-New Workforce'!AS45</f>
        <v>0</v>
      </c>
      <c r="BB130" s="943">
        <f>'RAW DATA-New Workforce'!AT45</f>
        <v>0</v>
      </c>
      <c r="BC130" s="943">
        <f>'RAW DATA-New Workforce'!AU45</f>
        <v>0</v>
      </c>
      <c r="BD130" s="943">
        <f>'RAW DATA-New Workforce'!AV45</f>
        <v>0</v>
      </c>
      <c r="BE130" s="943">
        <f>'RAW DATA-New Workforce'!AW45</f>
        <v>0</v>
      </c>
      <c r="BF130" s="943">
        <f>'RAW DATA-New Workforce'!AX45</f>
        <v>0</v>
      </c>
      <c r="BG130" s="943">
        <f>'RAW DATA-New Workforce'!AY45</f>
        <v>0</v>
      </c>
      <c r="BH130" s="943">
        <f>'RAW DATA-New Workforce'!AZ45</f>
        <v>0</v>
      </c>
      <c r="BI130" s="943">
        <f>'RAW DATA-New Workforce'!BA45</f>
        <v>0</v>
      </c>
      <c r="BJ130" s="1057"/>
      <c r="BL130" s="1250"/>
      <c r="BM130" s="1250"/>
      <c r="BN130" s="1250"/>
    </row>
    <row r="131" spans="1:66">
      <c r="A131" s="456"/>
      <c r="B131" s="274"/>
      <c r="C131" s="424"/>
      <c r="D131" s="11">
        <f t="shared" ref="D131:M131" si="120">SUM(D128:D130)</f>
        <v>0</v>
      </c>
      <c r="E131" s="11">
        <f t="shared" si="120"/>
        <v>0</v>
      </c>
      <c r="F131" s="11">
        <f t="shared" si="120"/>
        <v>0</v>
      </c>
      <c r="G131" s="11">
        <f t="shared" si="120"/>
        <v>0</v>
      </c>
      <c r="H131" s="11">
        <f t="shared" si="120"/>
        <v>0</v>
      </c>
      <c r="I131" s="11">
        <f t="shared" si="120"/>
        <v>0</v>
      </c>
      <c r="J131" s="11">
        <f t="shared" si="120"/>
        <v>0</v>
      </c>
      <c r="K131" s="11">
        <f t="shared" si="120"/>
        <v>0</v>
      </c>
      <c r="L131" s="11">
        <f t="shared" si="120"/>
        <v>0</v>
      </c>
      <c r="M131" s="333">
        <f t="shared" si="120"/>
        <v>0</v>
      </c>
      <c r="N131" s="12"/>
      <c r="O131" s="12"/>
      <c r="P131" s="332">
        <f t="shared" ref="P131:Y131" si="121">SUM(P128:P130)</f>
        <v>0</v>
      </c>
      <c r="Q131" s="11">
        <f t="shared" si="121"/>
        <v>0</v>
      </c>
      <c r="R131" s="11">
        <f t="shared" si="121"/>
        <v>0</v>
      </c>
      <c r="S131" s="11">
        <f t="shared" si="121"/>
        <v>0</v>
      </c>
      <c r="T131" s="11">
        <f t="shared" si="121"/>
        <v>0</v>
      </c>
      <c r="U131" s="11">
        <f t="shared" si="121"/>
        <v>0</v>
      </c>
      <c r="V131" s="11">
        <f t="shared" si="121"/>
        <v>0</v>
      </c>
      <c r="W131" s="11">
        <f t="shared" si="121"/>
        <v>0</v>
      </c>
      <c r="X131" s="11">
        <f t="shared" si="121"/>
        <v>0</v>
      </c>
      <c r="Y131" s="333">
        <f t="shared" si="121"/>
        <v>0</v>
      </c>
      <c r="Z131" s="12"/>
      <c r="AA131" s="12"/>
      <c r="AB131" s="332">
        <f t="shared" ref="AB131:AK131" si="122">SUM(AB128:AB130)</f>
        <v>0</v>
      </c>
      <c r="AC131" s="11">
        <f t="shared" si="122"/>
        <v>1</v>
      </c>
      <c r="AD131" s="11">
        <f t="shared" si="122"/>
        <v>0</v>
      </c>
      <c r="AE131" s="11">
        <f t="shared" si="122"/>
        <v>11</v>
      </c>
      <c r="AF131" s="11">
        <f t="shared" si="122"/>
        <v>0</v>
      </c>
      <c r="AG131" s="11">
        <f t="shared" si="122"/>
        <v>0</v>
      </c>
      <c r="AH131" s="11">
        <f t="shared" si="122"/>
        <v>0</v>
      </c>
      <c r="AI131" s="11">
        <f t="shared" si="122"/>
        <v>0</v>
      </c>
      <c r="AJ131" s="11">
        <f t="shared" si="122"/>
        <v>0</v>
      </c>
      <c r="AK131" s="333">
        <f t="shared" si="122"/>
        <v>0</v>
      </c>
      <c r="AL131" s="12"/>
      <c r="AM131" s="938"/>
      <c r="AN131" s="1017">
        <f t="shared" ref="AN131:AW131" si="123">SUM(AN128:AN130)</f>
        <v>0</v>
      </c>
      <c r="AO131" s="1018">
        <f t="shared" si="123"/>
        <v>2</v>
      </c>
      <c r="AP131" s="1018">
        <f t="shared" si="123"/>
        <v>0</v>
      </c>
      <c r="AQ131" s="1018">
        <f t="shared" si="123"/>
        <v>7</v>
      </c>
      <c r="AR131" s="1018">
        <f t="shared" si="123"/>
        <v>0</v>
      </c>
      <c r="AS131" s="1018">
        <f t="shared" si="123"/>
        <v>0</v>
      </c>
      <c r="AT131" s="1018">
        <f t="shared" si="123"/>
        <v>0</v>
      </c>
      <c r="AU131" s="1018">
        <f t="shared" si="123"/>
        <v>0</v>
      </c>
      <c r="AV131" s="1018">
        <f t="shared" si="123"/>
        <v>0</v>
      </c>
      <c r="AW131" s="1019">
        <f t="shared" si="123"/>
        <v>0</v>
      </c>
      <c r="AX131" s="1062"/>
      <c r="AZ131" s="1017">
        <f t="shared" ref="AZ131:BI131" si="124">SUM(AZ128:AZ130)</f>
        <v>0</v>
      </c>
      <c r="BA131" s="1018">
        <f t="shared" si="124"/>
        <v>4</v>
      </c>
      <c r="BB131" s="1018">
        <f t="shared" si="124"/>
        <v>0</v>
      </c>
      <c r="BC131" s="1018">
        <f t="shared" si="124"/>
        <v>6</v>
      </c>
      <c r="BD131" s="1018">
        <f t="shared" si="124"/>
        <v>0</v>
      </c>
      <c r="BE131" s="1018">
        <f t="shared" si="124"/>
        <v>0</v>
      </c>
      <c r="BF131" s="1018">
        <f t="shared" si="124"/>
        <v>0</v>
      </c>
      <c r="BG131" s="1018">
        <f t="shared" si="124"/>
        <v>0</v>
      </c>
      <c r="BH131" s="1018">
        <f t="shared" si="124"/>
        <v>0</v>
      </c>
      <c r="BI131" s="1019">
        <f t="shared" si="124"/>
        <v>0</v>
      </c>
      <c r="BJ131" s="1057"/>
      <c r="BL131" s="1250"/>
      <c r="BM131" s="1250"/>
      <c r="BN131" s="1250"/>
    </row>
    <row r="132" spans="1:66" ht="16" thickBot="1">
      <c r="A132" s="457"/>
      <c r="B132" s="413"/>
      <c r="C132" s="426"/>
      <c r="D132" s="12"/>
      <c r="E132" s="12"/>
      <c r="F132" s="12"/>
      <c r="G132" s="12"/>
      <c r="H132" s="12"/>
      <c r="I132" s="12"/>
      <c r="J132" s="12"/>
      <c r="K132" s="12"/>
      <c r="L132" s="12"/>
      <c r="M132" s="331"/>
      <c r="N132" s="12"/>
      <c r="O132" s="12"/>
      <c r="P132" s="330"/>
      <c r="Q132" s="12"/>
      <c r="R132" s="12"/>
      <c r="S132" s="12"/>
      <c r="T132" s="12"/>
      <c r="U132" s="12"/>
      <c r="V132" s="12"/>
      <c r="W132" s="12"/>
      <c r="X132" s="12"/>
      <c r="Y132" s="331"/>
      <c r="Z132" s="12"/>
      <c r="AA132" s="12"/>
      <c r="AB132" s="330"/>
      <c r="AC132" s="12"/>
      <c r="AD132" s="12"/>
      <c r="AE132" s="12"/>
      <c r="AF132" s="12"/>
      <c r="AG132" s="12"/>
      <c r="AH132" s="12"/>
      <c r="AI132" s="12"/>
      <c r="AJ132" s="12"/>
      <c r="AK132" s="331"/>
      <c r="AL132" s="12"/>
      <c r="AM132" s="938"/>
      <c r="AN132" s="937"/>
      <c r="AO132" s="938"/>
      <c r="AP132" s="938"/>
      <c r="AQ132" s="938"/>
      <c r="AR132" s="938"/>
      <c r="AS132" s="938"/>
      <c r="AT132" s="938"/>
      <c r="AU132" s="938"/>
      <c r="AV132" s="938"/>
      <c r="AW132" s="939"/>
      <c r="AX132" s="1062"/>
      <c r="AZ132" s="937"/>
      <c r="BA132" s="938"/>
      <c r="BB132" s="938"/>
      <c r="BC132" s="938"/>
      <c r="BD132" s="938"/>
      <c r="BE132" s="938"/>
      <c r="BF132" s="938"/>
      <c r="BG132" s="938"/>
      <c r="BH132" s="938"/>
      <c r="BI132" s="939"/>
      <c r="BJ132" s="1057"/>
      <c r="BL132" s="1250"/>
      <c r="BM132" s="1250"/>
      <c r="BN132" s="1250"/>
    </row>
    <row r="133" spans="1:66" ht="15" customHeight="1">
      <c r="A133" s="1488" t="s">
        <v>271</v>
      </c>
      <c r="B133" s="438" t="s">
        <v>59</v>
      </c>
      <c r="C133" s="424" t="s">
        <v>92</v>
      </c>
      <c r="D133" s="330">
        <f>D128*'DATA - Awards Matrices'!$B$34</f>
        <v>0</v>
      </c>
      <c r="E133" s="12">
        <f>E128*'DATA - Awards Matrices'!$C$34</f>
        <v>0</v>
      </c>
      <c r="F133" s="12">
        <f>F128*'DATA - Awards Matrices'!$D$34</f>
        <v>0</v>
      </c>
      <c r="G133" s="12">
        <f>G128*'DATA - Awards Matrices'!$E$34</f>
        <v>0</v>
      </c>
      <c r="H133" s="12">
        <f>H128*'DATA - Awards Matrices'!$F$34</f>
        <v>0</v>
      </c>
      <c r="I133" s="12">
        <f>I128*'DATA - Awards Matrices'!$G$34</f>
        <v>0</v>
      </c>
      <c r="J133" s="12">
        <f>J128*'DATA - Awards Matrices'!$H$34</f>
        <v>0</v>
      </c>
      <c r="K133" s="12">
        <f>K128*'DATA - Awards Matrices'!$I$34</f>
        <v>0</v>
      </c>
      <c r="L133" s="12">
        <f>L128*'DATA - Awards Matrices'!$J$34</f>
        <v>0</v>
      </c>
      <c r="M133" s="331">
        <f>M128*'DATA - Awards Matrices'!$K$34</f>
        <v>0</v>
      </c>
      <c r="N133" s="12"/>
      <c r="O133" s="12"/>
      <c r="P133" s="330">
        <f>P128*'DATA - Awards Matrices'!$B$34</f>
        <v>0</v>
      </c>
      <c r="Q133" s="12">
        <f>Q128*'DATA - Awards Matrices'!$C$34</f>
        <v>0</v>
      </c>
      <c r="R133" s="12">
        <f>R128*'DATA - Awards Matrices'!$D$34</f>
        <v>0</v>
      </c>
      <c r="S133" s="12">
        <f>S128*'DATA - Awards Matrices'!$E$34</f>
        <v>0</v>
      </c>
      <c r="T133" s="12">
        <f>T128*'DATA - Awards Matrices'!$F$34</f>
        <v>0</v>
      </c>
      <c r="U133" s="12">
        <f>U128*'DATA - Awards Matrices'!$G$34</f>
        <v>0</v>
      </c>
      <c r="V133" s="12">
        <f>V128*'DATA - Awards Matrices'!$H$34</f>
        <v>0</v>
      </c>
      <c r="W133" s="12">
        <f>W128*'DATA - Awards Matrices'!$I$34</f>
        <v>0</v>
      </c>
      <c r="X133" s="12">
        <f>X128*'DATA - Awards Matrices'!$J$34</f>
        <v>0</v>
      </c>
      <c r="Y133" s="331">
        <f>Y128*'DATA - Awards Matrices'!$K$34</f>
        <v>0</v>
      </c>
      <c r="Z133" s="12"/>
      <c r="AA133" s="12"/>
      <c r="AB133" s="330">
        <f>AB128*'DATA - Awards Matrices'!$B$34</f>
        <v>0</v>
      </c>
      <c r="AC133" s="12">
        <f>AC128*'DATA - Awards Matrices'!$C$34</f>
        <v>500</v>
      </c>
      <c r="AD133" s="12">
        <f>AD128*'DATA - Awards Matrices'!$D$34</f>
        <v>0</v>
      </c>
      <c r="AE133" s="12">
        <f>AE128*'DATA - Awards Matrices'!$E$34</f>
        <v>4000</v>
      </c>
      <c r="AF133" s="12">
        <f>AF128*'DATA - Awards Matrices'!$F$34</f>
        <v>0</v>
      </c>
      <c r="AG133" s="12">
        <f>AG128*'DATA - Awards Matrices'!$G$34</f>
        <v>0</v>
      </c>
      <c r="AH133" s="12">
        <f>AH128*'DATA - Awards Matrices'!$H$34</f>
        <v>0</v>
      </c>
      <c r="AI133" s="12">
        <f>AI128*'DATA - Awards Matrices'!$I$34</f>
        <v>0</v>
      </c>
      <c r="AJ133" s="12">
        <f>AJ128*'DATA - Awards Matrices'!$J$34</f>
        <v>0</v>
      </c>
      <c r="AK133" s="331">
        <f>AK128*'DATA - Awards Matrices'!$K$34</f>
        <v>0</v>
      </c>
      <c r="AL133" s="12"/>
      <c r="AM133" s="938"/>
      <c r="AN133" s="937">
        <f>AN128*'DATA - Awards Matrices'!$B$34</f>
        <v>0</v>
      </c>
      <c r="AO133" s="938">
        <f>AO128*'DATA - Awards Matrices'!$C$34</f>
        <v>500</v>
      </c>
      <c r="AP133" s="938">
        <f>AP128*'DATA - Awards Matrices'!$D$34</f>
        <v>0</v>
      </c>
      <c r="AQ133" s="938">
        <f>AQ128*'DATA - Awards Matrices'!$E$34</f>
        <v>3000</v>
      </c>
      <c r="AR133" s="938">
        <f>AR128*'DATA - Awards Matrices'!$F$34</f>
        <v>0</v>
      </c>
      <c r="AS133" s="938">
        <f>AS128*'DATA - Awards Matrices'!$G$34</f>
        <v>0</v>
      </c>
      <c r="AT133" s="938">
        <f>AT128*'DATA - Awards Matrices'!$H$34</f>
        <v>0</v>
      </c>
      <c r="AU133" s="938">
        <f>AU128*'DATA - Awards Matrices'!$I$34</f>
        <v>0</v>
      </c>
      <c r="AV133" s="938">
        <f>AV128*'DATA - Awards Matrices'!$J$34</f>
        <v>0</v>
      </c>
      <c r="AW133" s="939">
        <f>AW128*'DATA - Awards Matrices'!$K$34</f>
        <v>0</v>
      </c>
      <c r="AX133" s="1062"/>
      <c r="AZ133" s="937">
        <f>AZ128*'DATA - Awards Matrices'!$B$34</f>
        <v>0</v>
      </c>
      <c r="BA133" s="938">
        <f>BA128*'DATA - Awards Matrices'!$C$34</f>
        <v>1500</v>
      </c>
      <c r="BB133" s="938">
        <f>BB128*'DATA - Awards Matrices'!$D$34</f>
        <v>0</v>
      </c>
      <c r="BC133" s="938">
        <f>BC128*'DATA - Awards Matrices'!$E$34</f>
        <v>3000</v>
      </c>
      <c r="BD133" s="938">
        <f>BD128*'DATA - Awards Matrices'!$F$34</f>
        <v>0</v>
      </c>
      <c r="BE133" s="938">
        <f>BE128*'DATA - Awards Matrices'!$G$34</f>
        <v>0</v>
      </c>
      <c r="BF133" s="938">
        <f>BF128*'DATA - Awards Matrices'!$H$34</f>
        <v>0</v>
      </c>
      <c r="BG133" s="938">
        <f>BG128*'DATA - Awards Matrices'!$I$34</f>
        <v>0</v>
      </c>
      <c r="BH133" s="938">
        <f>BH128*'DATA - Awards Matrices'!$J$34</f>
        <v>0</v>
      </c>
      <c r="BI133" s="939">
        <f>BI128*'DATA - Awards Matrices'!$K$34</f>
        <v>0</v>
      </c>
      <c r="BJ133" s="1057"/>
      <c r="BL133" s="1250"/>
      <c r="BM133" s="1250"/>
      <c r="BN133" s="1250"/>
    </row>
    <row r="134" spans="1:66">
      <c r="A134" s="1488"/>
      <c r="B134" s="439" t="s">
        <v>59</v>
      </c>
      <c r="C134" s="425" t="s">
        <v>91</v>
      </c>
      <c r="D134" s="330">
        <f>D129*'DATA - Awards Matrices'!$B$35</f>
        <v>0</v>
      </c>
      <c r="E134" s="12">
        <f>E129*'DATA - Awards Matrices'!$C$35</f>
        <v>0</v>
      </c>
      <c r="F134" s="12">
        <f>F129*'DATA - Awards Matrices'!$D$35</f>
        <v>0</v>
      </c>
      <c r="G134" s="12">
        <f>G129*'DATA - Awards Matrices'!$E$35</f>
        <v>0</v>
      </c>
      <c r="H134" s="12">
        <f>H129*'DATA - Awards Matrices'!$F$35</f>
        <v>0</v>
      </c>
      <c r="I134" s="12">
        <f>I129*'DATA - Awards Matrices'!$G$35</f>
        <v>0</v>
      </c>
      <c r="J134" s="12">
        <f>J129*'DATA - Awards Matrices'!$H$35</f>
        <v>0</v>
      </c>
      <c r="K134" s="12">
        <f>K129*'DATA - Awards Matrices'!$I$35</f>
        <v>0</v>
      </c>
      <c r="L134" s="12">
        <f>L129*'DATA - Awards Matrices'!$J$35</f>
        <v>0</v>
      </c>
      <c r="M134" s="331">
        <f>M129*'DATA - Awards Matrices'!$K$35</f>
        <v>0</v>
      </c>
      <c r="N134" s="12"/>
      <c r="O134" s="12"/>
      <c r="P134" s="330">
        <f>P129*'DATA - Awards Matrices'!$B$35</f>
        <v>0</v>
      </c>
      <c r="Q134" s="12">
        <f>Q129*'DATA - Awards Matrices'!$C$35</f>
        <v>0</v>
      </c>
      <c r="R134" s="12">
        <f>R129*'DATA - Awards Matrices'!$D$35</f>
        <v>0</v>
      </c>
      <c r="S134" s="12">
        <f>S129*'DATA - Awards Matrices'!$E$35</f>
        <v>0</v>
      </c>
      <c r="T134" s="12">
        <f>T129*'DATA - Awards Matrices'!$F$35</f>
        <v>0</v>
      </c>
      <c r="U134" s="12">
        <f>U129*'DATA - Awards Matrices'!$G$35</f>
        <v>0</v>
      </c>
      <c r="V134" s="12">
        <f>V129*'DATA - Awards Matrices'!$H$35</f>
        <v>0</v>
      </c>
      <c r="W134" s="12">
        <f>W129*'DATA - Awards Matrices'!$I$35</f>
        <v>0</v>
      </c>
      <c r="X134" s="12">
        <f>X129*'DATA - Awards Matrices'!$J$35</f>
        <v>0</v>
      </c>
      <c r="Y134" s="331">
        <f>Y129*'DATA - Awards Matrices'!$K$35</f>
        <v>0</v>
      </c>
      <c r="Z134" s="12"/>
      <c r="AA134" s="12"/>
      <c r="AB134" s="330">
        <f>AB129*'DATA - Awards Matrices'!$B$35</f>
        <v>0</v>
      </c>
      <c r="AC134" s="12">
        <f>AC129*'DATA - Awards Matrices'!$C$35</f>
        <v>0</v>
      </c>
      <c r="AD134" s="12">
        <f>AD129*'DATA - Awards Matrices'!$D$35</f>
        <v>0</v>
      </c>
      <c r="AE134" s="12">
        <f>AE129*'DATA - Awards Matrices'!$E$35</f>
        <v>1500</v>
      </c>
      <c r="AF134" s="12">
        <f>AF129*'DATA - Awards Matrices'!$F$35</f>
        <v>0</v>
      </c>
      <c r="AG134" s="12">
        <f>AG129*'DATA - Awards Matrices'!$G$35</f>
        <v>0</v>
      </c>
      <c r="AH134" s="12">
        <f>AH129*'DATA - Awards Matrices'!$H$35</f>
        <v>0</v>
      </c>
      <c r="AI134" s="12">
        <f>AI129*'DATA - Awards Matrices'!$I$35</f>
        <v>0</v>
      </c>
      <c r="AJ134" s="12">
        <f>AJ129*'DATA - Awards Matrices'!$J$35</f>
        <v>0</v>
      </c>
      <c r="AK134" s="331">
        <f>AK129*'DATA - Awards Matrices'!$K$35</f>
        <v>0</v>
      </c>
      <c r="AL134" s="12"/>
      <c r="AM134" s="938"/>
      <c r="AN134" s="937">
        <f>AN129*'DATA - Awards Matrices'!$B$35</f>
        <v>0</v>
      </c>
      <c r="AO134" s="938">
        <f>AO129*'DATA - Awards Matrices'!$C$35</f>
        <v>500</v>
      </c>
      <c r="AP134" s="938">
        <f>AP129*'DATA - Awards Matrices'!$D$35</f>
        <v>0</v>
      </c>
      <c r="AQ134" s="938">
        <f>AQ129*'DATA - Awards Matrices'!$E$35</f>
        <v>500</v>
      </c>
      <c r="AR134" s="938">
        <f>AR129*'DATA - Awards Matrices'!$F$35</f>
        <v>0</v>
      </c>
      <c r="AS134" s="938">
        <f>AS129*'DATA - Awards Matrices'!$G$35</f>
        <v>0</v>
      </c>
      <c r="AT134" s="938">
        <f>AT129*'DATA - Awards Matrices'!$H$35</f>
        <v>0</v>
      </c>
      <c r="AU134" s="938">
        <f>AU129*'DATA - Awards Matrices'!$I$35</f>
        <v>0</v>
      </c>
      <c r="AV134" s="938">
        <f>AV129*'DATA - Awards Matrices'!$J$35</f>
        <v>0</v>
      </c>
      <c r="AW134" s="939">
        <f>AW129*'DATA - Awards Matrices'!$K$35</f>
        <v>0</v>
      </c>
      <c r="AX134" s="1062"/>
      <c r="AZ134" s="937">
        <f>AZ129*'DATA - Awards Matrices'!$B$35</f>
        <v>0</v>
      </c>
      <c r="BA134" s="938">
        <f>BA129*'DATA - Awards Matrices'!$C$35</f>
        <v>500</v>
      </c>
      <c r="BB134" s="938">
        <f>BB129*'DATA - Awards Matrices'!$D$35</f>
        <v>0</v>
      </c>
      <c r="BC134" s="938">
        <f>BC129*'DATA - Awards Matrices'!$E$35</f>
        <v>0</v>
      </c>
      <c r="BD134" s="938">
        <f>BD129*'DATA - Awards Matrices'!$F$35</f>
        <v>0</v>
      </c>
      <c r="BE134" s="938">
        <f>BE129*'DATA - Awards Matrices'!$G$35</f>
        <v>0</v>
      </c>
      <c r="BF134" s="938">
        <f>BF129*'DATA - Awards Matrices'!$H$35</f>
        <v>0</v>
      </c>
      <c r="BG134" s="938">
        <f>BG129*'DATA - Awards Matrices'!$I$35</f>
        <v>0</v>
      </c>
      <c r="BH134" s="938">
        <f>BH129*'DATA - Awards Matrices'!$J$35</f>
        <v>0</v>
      </c>
      <c r="BI134" s="939">
        <f>BI129*'DATA - Awards Matrices'!$K$35</f>
        <v>0</v>
      </c>
      <c r="BJ134" s="1057"/>
      <c r="BL134" s="1250"/>
      <c r="BM134" s="1250"/>
      <c r="BN134" s="1250"/>
    </row>
    <row r="135" spans="1:66" ht="16" thickBot="1">
      <c r="A135" s="1489"/>
      <c r="B135" s="440" t="s">
        <v>59</v>
      </c>
      <c r="C135" s="426" t="s">
        <v>90</v>
      </c>
      <c r="D135" s="330">
        <f>D130*'DATA - Awards Matrices'!$B$36</f>
        <v>0</v>
      </c>
      <c r="E135" s="12">
        <f>E130*'DATA - Awards Matrices'!$C$36</f>
        <v>0</v>
      </c>
      <c r="F135" s="12">
        <f>F130*'DATA - Awards Matrices'!$D$36</f>
        <v>0</v>
      </c>
      <c r="G135" s="12">
        <f>G130*'DATA - Awards Matrices'!$E$36</f>
        <v>0</v>
      </c>
      <c r="H135" s="12">
        <f>H130*'DATA - Awards Matrices'!$F$36</f>
        <v>0</v>
      </c>
      <c r="I135" s="12">
        <f>I130*'DATA - Awards Matrices'!$G$36</f>
        <v>0</v>
      </c>
      <c r="J135" s="12">
        <f>J130*'DATA - Awards Matrices'!$H$36</f>
        <v>0</v>
      </c>
      <c r="K135" s="12">
        <f>K130*'DATA - Awards Matrices'!$I$36</f>
        <v>0</v>
      </c>
      <c r="L135" s="12">
        <f>L130*'DATA - Awards Matrices'!$J$36</f>
        <v>0</v>
      </c>
      <c r="M135" s="331">
        <f>M130*'DATA - Awards Matrices'!$K$36</f>
        <v>0</v>
      </c>
      <c r="N135" s="12"/>
      <c r="O135" s="12"/>
      <c r="P135" s="330">
        <f>P130*'DATA - Awards Matrices'!$B$36</f>
        <v>0</v>
      </c>
      <c r="Q135" s="12">
        <f>Q130*'DATA - Awards Matrices'!$C$36</f>
        <v>0</v>
      </c>
      <c r="R135" s="12">
        <f>R130*'DATA - Awards Matrices'!$D$36</f>
        <v>0</v>
      </c>
      <c r="S135" s="12">
        <f>S130*'DATA - Awards Matrices'!$E$36</f>
        <v>0</v>
      </c>
      <c r="T135" s="12">
        <f>T130*'DATA - Awards Matrices'!$F$36</f>
        <v>0</v>
      </c>
      <c r="U135" s="12">
        <f>U130*'DATA - Awards Matrices'!$G$36</f>
        <v>0</v>
      </c>
      <c r="V135" s="12">
        <f>V130*'DATA - Awards Matrices'!$H$36</f>
        <v>0</v>
      </c>
      <c r="W135" s="12">
        <f>W130*'DATA - Awards Matrices'!$I$36</f>
        <v>0</v>
      </c>
      <c r="X135" s="12">
        <f>X130*'DATA - Awards Matrices'!$J$36</f>
        <v>0</v>
      </c>
      <c r="Y135" s="331">
        <f>Y130*'DATA - Awards Matrices'!$K$36</f>
        <v>0</v>
      </c>
      <c r="Z135" s="12"/>
      <c r="AA135" s="12"/>
      <c r="AB135" s="330">
        <f>AB130*'DATA - Awards Matrices'!$B$36</f>
        <v>0</v>
      </c>
      <c r="AC135" s="12">
        <f>AC130*'DATA - Awards Matrices'!$C$36</f>
        <v>0</v>
      </c>
      <c r="AD135" s="12">
        <f>AD130*'DATA - Awards Matrices'!$D$36</f>
        <v>0</v>
      </c>
      <c r="AE135" s="12">
        <f>AE130*'DATA - Awards Matrices'!$E$36</f>
        <v>0</v>
      </c>
      <c r="AF135" s="12">
        <f>AF130*'DATA - Awards Matrices'!$F$36</f>
        <v>0</v>
      </c>
      <c r="AG135" s="12">
        <f>AG130*'DATA - Awards Matrices'!$G$36</f>
        <v>0</v>
      </c>
      <c r="AH135" s="12">
        <f>AH130*'DATA - Awards Matrices'!$H$36</f>
        <v>0</v>
      </c>
      <c r="AI135" s="12">
        <f>AI130*'DATA - Awards Matrices'!$I$36</f>
        <v>0</v>
      </c>
      <c r="AJ135" s="12">
        <f>AJ130*'DATA - Awards Matrices'!$J$36</f>
        <v>0</v>
      </c>
      <c r="AK135" s="331">
        <f>AK130*'DATA - Awards Matrices'!$K$36</f>
        <v>0</v>
      </c>
      <c r="AL135" s="12"/>
      <c r="AM135" s="938"/>
      <c r="AN135" s="937">
        <f>AN130*'DATA - Awards Matrices'!$B$36</f>
        <v>0</v>
      </c>
      <c r="AO135" s="938">
        <f>AO130*'DATA - Awards Matrices'!$C$36</f>
        <v>0</v>
      </c>
      <c r="AP135" s="938">
        <f>AP130*'DATA - Awards Matrices'!$D$36</f>
        <v>0</v>
      </c>
      <c r="AQ135" s="938">
        <f>AQ130*'DATA - Awards Matrices'!$E$36</f>
        <v>0</v>
      </c>
      <c r="AR135" s="938">
        <f>AR130*'DATA - Awards Matrices'!$F$36</f>
        <v>0</v>
      </c>
      <c r="AS135" s="938">
        <f>AS130*'DATA - Awards Matrices'!$G$36</f>
        <v>0</v>
      </c>
      <c r="AT135" s="938">
        <f>AT130*'DATA - Awards Matrices'!$H$36</f>
        <v>0</v>
      </c>
      <c r="AU135" s="938">
        <f>AU130*'DATA - Awards Matrices'!$I$36</f>
        <v>0</v>
      </c>
      <c r="AV135" s="938">
        <f>AV130*'DATA - Awards Matrices'!$J$36</f>
        <v>0</v>
      </c>
      <c r="AW135" s="939">
        <f>AW130*'DATA - Awards Matrices'!$K$36</f>
        <v>0</v>
      </c>
      <c r="AX135" s="1062"/>
      <c r="AZ135" s="937">
        <f>AZ130*'DATA - Awards Matrices'!$B$36</f>
        <v>0</v>
      </c>
      <c r="BA135" s="938">
        <f>BA130*'DATA - Awards Matrices'!$C$36</f>
        <v>0</v>
      </c>
      <c r="BB135" s="938">
        <f>BB130*'DATA - Awards Matrices'!$D$36</f>
        <v>0</v>
      </c>
      <c r="BC135" s="938">
        <f>BC130*'DATA - Awards Matrices'!$E$36</f>
        <v>0</v>
      </c>
      <c r="BD135" s="938">
        <f>BD130*'DATA - Awards Matrices'!$F$36</f>
        <v>0</v>
      </c>
      <c r="BE135" s="938">
        <f>BE130*'DATA - Awards Matrices'!$G$36</f>
        <v>0</v>
      </c>
      <c r="BF135" s="938">
        <f>BF130*'DATA - Awards Matrices'!$H$36</f>
        <v>0</v>
      </c>
      <c r="BG135" s="938">
        <f>BG130*'DATA - Awards Matrices'!$I$36</f>
        <v>0</v>
      </c>
      <c r="BH135" s="938">
        <f>BH130*'DATA - Awards Matrices'!$J$36</f>
        <v>0</v>
      </c>
      <c r="BI135" s="939">
        <f>BI130*'DATA - Awards Matrices'!$K$36</f>
        <v>0</v>
      </c>
      <c r="BJ135" s="1057"/>
      <c r="BL135" s="1250"/>
      <c r="BM135" s="1250"/>
      <c r="BN135" s="1250"/>
    </row>
    <row r="136" spans="1:66" ht="33" thickBot="1">
      <c r="A136" s="406" t="s">
        <v>272</v>
      </c>
      <c r="B136" s="413" t="str">
        <f>B130</f>
        <v>NMSU-GR</v>
      </c>
      <c r="C136" s="414"/>
      <c r="D136" s="334">
        <f t="shared" ref="D136:M136" si="125">SUM(D133:D135)</f>
        <v>0</v>
      </c>
      <c r="E136" s="335">
        <f t="shared" si="125"/>
        <v>0</v>
      </c>
      <c r="F136" s="335">
        <f t="shared" si="125"/>
        <v>0</v>
      </c>
      <c r="G136" s="335">
        <f t="shared" si="125"/>
        <v>0</v>
      </c>
      <c r="H136" s="335">
        <f t="shared" si="125"/>
        <v>0</v>
      </c>
      <c r="I136" s="335">
        <f t="shared" si="125"/>
        <v>0</v>
      </c>
      <c r="J136" s="335">
        <f t="shared" si="125"/>
        <v>0</v>
      </c>
      <c r="K136" s="335">
        <f t="shared" si="125"/>
        <v>0</v>
      </c>
      <c r="L136" s="335">
        <f t="shared" si="125"/>
        <v>0</v>
      </c>
      <c r="M136" s="336">
        <f t="shared" si="125"/>
        <v>0</v>
      </c>
      <c r="N136" s="415">
        <f>SUM(D136:M136)/'DATA - Awards Matrices'!$L$36</f>
        <v>0</v>
      </c>
      <c r="O136" s="415"/>
      <c r="P136" s="334">
        <f t="shared" ref="P136:Y136" si="126">SUM(P133:P135)</f>
        <v>0</v>
      </c>
      <c r="Q136" s="335">
        <f t="shared" si="126"/>
        <v>0</v>
      </c>
      <c r="R136" s="335">
        <f t="shared" si="126"/>
        <v>0</v>
      </c>
      <c r="S136" s="335">
        <f t="shared" si="126"/>
        <v>0</v>
      </c>
      <c r="T136" s="335">
        <f t="shared" si="126"/>
        <v>0</v>
      </c>
      <c r="U136" s="335">
        <f t="shared" si="126"/>
        <v>0</v>
      </c>
      <c r="V136" s="335">
        <f t="shared" si="126"/>
        <v>0</v>
      </c>
      <c r="W136" s="335">
        <f t="shared" si="126"/>
        <v>0</v>
      </c>
      <c r="X136" s="335">
        <f t="shared" si="126"/>
        <v>0</v>
      </c>
      <c r="Y136" s="336">
        <f t="shared" si="126"/>
        <v>0</v>
      </c>
      <c r="Z136" s="415">
        <f>SUM(P136:Y136)/'DATA - Awards Matrices'!$L$36</f>
        <v>0</v>
      </c>
      <c r="AA136" s="415"/>
      <c r="AB136" s="334">
        <f t="shared" ref="AB136:AK136" si="127">SUM(AB133:AB135)</f>
        <v>0</v>
      </c>
      <c r="AC136" s="335">
        <f t="shared" si="127"/>
        <v>500</v>
      </c>
      <c r="AD136" s="335">
        <f t="shared" si="127"/>
        <v>0</v>
      </c>
      <c r="AE136" s="335">
        <f t="shared" si="127"/>
        <v>5500</v>
      </c>
      <c r="AF136" s="335">
        <f t="shared" si="127"/>
        <v>0</v>
      </c>
      <c r="AG136" s="335">
        <f t="shared" si="127"/>
        <v>0</v>
      </c>
      <c r="AH136" s="335">
        <f t="shared" si="127"/>
        <v>0</v>
      </c>
      <c r="AI136" s="335">
        <f t="shared" si="127"/>
        <v>0</v>
      </c>
      <c r="AJ136" s="335">
        <f t="shared" si="127"/>
        <v>0</v>
      </c>
      <c r="AK136" s="336">
        <f t="shared" si="127"/>
        <v>0</v>
      </c>
      <c r="AL136" s="1252">
        <f>SUM(AB136:AK136)/'DATA - Awards Matrices'!$L$74</f>
        <v>11.47227533460803</v>
      </c>
      <c r="AM136" s="941"/>
      <c r="AN136" s="1020">
        <f t="shared" ref="AN136:AW136" si="128">SUM(AN133:AN135)</f>
        <v>0</v>
      </c>
      <c r="AO136" s="1021">
        <f t="shared" si="128"/>
        <v>1000</v>
      </c>
      <c r="AP136" s="1021">
        <f t="shared" si="128"/>
        <v>0</v>
      </c>
      <c r="AQ136" s="1021">
        <f t="shared" si="128"/>
        <v>3500</v>
      </c>
      <c r="AR136" s="1021">
        <f t="shared" si="128"/>
        <v>0</v>
      </c>
      <c r="AS136" s="1021">
        <f t="shared" si="128"/>
        <v>0</v>
      </c>
      <c r="AT136" s="1021">
        <f t="shared" si="128"/>
        <v>0</v>
      </c>
      <c r="AU136" s="1021">
        <f t="shared" si="128"/>
        <v>0</v>
      </c>
      <c r="AV136" s="1021">
        <f t="shared" si="128"/>
        <v>0</v>
      </c>
      <c r="AW136" s="1022">
        <f t="shared" si="128"/>
        <v>0</v>
      </c>
      <c r="AX136" s="1253">
        <f>SUM(AN136:AW136)/'DATA - Awards Matrices'!$L$74</f>
        <v>8.6042065009560229</v>
      </c>
      <c r="AZ136" s="1020">
        <f t="shared" ref="AZ136:BI136" si="129">SUM(AZ133:AZ135)</f>
        <v>0</v>
      </c>
      <c r="BA136" s="1021">
        <f t="shared" si="129"/>
        <v>2000</v>
      </c>
      <c r="BB136" s="1021">
        <f t="shared" si="129"/>
        <v>0</v>
      </c>
      <c r="BC136" s="1021">
        <f t="shared" si="129"/>
        <v>3000</v>
      </c>
      <c r="BD136" s="1021">
        <f t="shared" si="129"/>
        <v>0</v>
      </c>
      <c r="BE136" s="1021">
        <f t="shared" si="129"/>
        <v>0</v>
      </c>
      <c r="BF136" s="1021">
        <f t="shared" si="129"/>
        <v>0</v>
      </c>
      <c r="BG136" s="1021">
        <f t="shared" si="129"/>
        <v>0</v>
      </c>
      <c r="BH136" s="1021">
        <f t="shared" si="129"/>
        <v>0</v>
      </c>
      <c r="BI136" s="1022">
        <f t="shared" si="129"/>
        <v>0</v>
      </c>
      <c r="BJ136" s="1254">
        <f>SUM(AZ136:BI136)/'DATA - Awards Matrices'!$L$74</f>
        <v>9.5602294455066925</v>
      </c>
      <c r="BL136" s="1251">
        <f>SUM(AB136:AK136)</f>
        <v>6000</v>
      </c>
      <c r="BM136" s="1251">
        <f>SUM(AN136:AW136)</f>
        <v>4500</v>
      </c>
      <c r="BN136" s="1251">
        <f>SUM(AZ136:BI136)</f>
        <v>5000</v>
      </c>
    </row>
    <row r="137" spans="1:66" ht="45.75" customHeight="1" thickBot="1">
      <c r="A137" s="428"/>
      <c r="B137" s="429"/>
      <c r="C137" s="430"/>
      <c r="D137" s="431"/>
      <c r="E137" s="432"/>
      <c r="F137" s="432"/>
      <c r="G137" s="432"/>
      <c r="H137" s="432"/>
      <c r="I137" s="432"/>
      <c r="J137" s="432"/>
      <c r="K137" s="432"/>
      <c r="L137" s="432"/>
      <c r="M137" s="433"/>
      <c r="N137" s="434"/>
      <c r="O137" s="434"/>
      <c r="P137" s="431"/>
      <c r="Q137" s="432"/>
      <c r="R137" s="432"/>
      <c r="S137" s="432"/>
      <c r="T137" s="432"/>
      <c r="U137" s="432"/>
      <c r="V137" s="432"/>
      <c r="W137" s="432"/>
      <c r="X137" s="432"/>
      <c r="Y137" s="433"/>
      <c r="Z137" s="434"/>
      <c r="AA137" s="434"/>
      <c r="AB137" s="431"/>
      <c r="AC137" s="432"/>
      <c r="AD137" s="432"/>
      <c r="AE137" s="432"/>
      <c r="AF137" s="432"/>
      <c r="AG137" s="432"/>
      <c r="AH137" s="432"/>
      <c r="AI137" s="432"/>
      <c r="AJ137" s="432"/>
      <c r="AK137" s="433"/>
      <c r="AL137" s="434"/>
      <c r="AM137" s="1026"/>
      <c r="AN137" s="1023"/>
      <c r="AO137" s="1024"/>
      <c r="AP137" s="1024"/>
      <c r="AQ137" s="1024"/>
      <c r="AR137" s="1024"/>
      <c r="AS137" s="1024"/>
      <c r="AT137" s="1024"/>
      <c r="AU137" s="1024"/>
      <c r="AV137" s="1024"/>
      <c r="AW137" s="1025"/>
      <c r="AX137" s="1064"/>
      <c r="AZ137" s="1023"/>
      <c r="BA137" s="1024"/>
      <c r="BB137" s="1024"/>
      <c r="BC137" s="1024"/>
      <c r="BD137" s="1024"/>
      <c r="BE137" s="1024"/>
      <c r="BF137" s="1024"/>
      <c r="BG137" s="1024"/>
      <c r="BH137" s="1024"/>
      <c r="BI137" s="1025"/>
      <c r="BJ137" s="1059"/>
    </row>
    <row r="138" spans="1:66" ht="15" customHeight="1" thickBot="1">
      <c r="A138" s="1487" t="s">
        <v>270</v>
      </c>
      <c r="B138" s="438" t="str">
        <f>'RAW DATA-Awards'!B46</f>
        <v>UNM-GA</v>
      </c>
      <c r="C138" s="424" t="str">
        <f>'RAW DATA-Awards'!C46</f>
        <v>1</v>
      </c>
      <c r="D138" s="407">
        <f>'RAW DATA-New Workforce'!D46</f>
        <v>0</v>
      </c>
      <c r="E138" s="408">
        <f>'RAW DATA-New Workforce'!E46</f>
        <v>0</v>
      </c>
      <c r="F138" s="408">
        <f>'RAW DATA-New Workforce'!F46</f>
        <v>0</v>
      </c>
      <c r="G138" s="408">
        <f>'RAW DATA-New Workforce'!G46</f>
        <v>0</v>
      </c>
      <c r="H138" s="408">
        <f>'RAW DATA-New Workforce'!H46</f>
        <v>0</v>
      </c>
      <c r="I138" s="408">
        <f>'RAW DATA-New Workforce'!I46</f>
        <v>0</v>
      </c>
      <c r="J138" s="408">
        <f>'RAW DATA-New Workforce'!J46</f>
        <v>0</v>
      </c>
      <c r="K138" s="408">
        <f>'RAW DATA-New Workforce'!K46</f>
        <v>0</v>
      </c>
      <c r="L138" s="408">
        <f>'RAW DATA-New Workforce'!L46</f>
        <v>0</v>
      </c>
      <c r="M138" s="409">
        <f>'RAW DATA-New Workforce'!M46</f>
        <v>0</v>
      </c>
      <c r="N138" s="408"/>
      <c r="O138" s="408"/>
      <c r="P138" s="407">
        <f>'RAW DATA-New Workforce'!N46</f>
        <v>0</v>
      </c>
      <c r="Q138" s="408">
        <f>'RAW DATA-New Workforce'!O46</f>
        <v>0</v>
      </c>
      <c r="R138" s="408">
        <f>'RAW DATA-New Workforce'!P46</f>
        <v>0</v>
      </c>
      <c r="S138" s="408">
        <f>'RAW DATA-New Workforce'!Q46</f>
        <v>0</v>
      </c>
      <c r="T138" s="408">
        <f>'RAW DATA-New Workforce'!R46</f>
        <v>0</v>
      </c>
      <c r="U138" s="408">
        <f>'RAW DATA-New Workforce'!S46</f>
        <v>0</v>
      </c>
      <c r="V138" s="408">
        <f>'RAW DATA-New Workforce'!T46</f>
        <v>0</v>
      </c>
      <c r="W138" s="408">
        <f>'RAW DATA-New Workforce'!U46</f>
        <v>0</v>
      </c>
      <c r="X138" s="408">
        <f>'RAW DATA-New Workforce'!V46</f>
        <v>0</v>
      </c>
      <c r="Y138" s="409">
        <f>'RAW DATA-New Workforce'!W46</f>
        <v>0</v>
      </c>
      <c r="Z138" s="408"/>
      <c r="AA138" s="408"/>
      <c r="AB138" s="407">
        <f>'RAW DATA-New Workforce'!X46</f>
        <v>0</v>
      </c>
      <c r="AC138" s="408">
        <f>'RAW DATA-New Workforce'!Y46</f>
        <v>13</v>
      </c>
      <c r="AD138" s="408">
        <f>'RAW DATA-New Workforce'!Z46</f>
        <v>0</v>
      </c>
      <c r="AE138" s="408">
        <f>'RAW DATA-New Workforce'!AA46</f>
        <v>41</v>
      </c>
      <c r="AF138" s="408">
        <f>'RAW DATA-New Workforce'!AB46</f>
        <v>0</v>
      </c>
      <c r="AG138" s="408">
        <f>'RAW DATA-New Workforce'!AC46</f>
        <v>0</v>
      </c>
      <c r="AH138" s="408">
        <f>'RAW DATA-New Workforce'!AD46</f>
        <v>0</v>
      </c>
      <c r="AI138" s="408">
        <f>'RAW DATA-New Workforce'!AE46</f>
        <v>0</v>
      </c>
      <c r="AJ138" s="408">
        <f>'RAW DATA-New Workforce'!AF46</f>
        <v>0</v>
      </c>
      <c r="AK138" s="409">
        <f>'RAW DATA-New Workforce'!AG46</f>
        <v>0</v>
      </c>
      <c r="AL138" s="408"/>
      <c r="AM138" s="944"/>
      <c r="AN138" s="943">
        <f>'RAW DATA-New Workforce'!AH46</f>
        <v>0</v>
      </c>
      <c r="AO138" s="944">
        <f>'RAW DATA-New Workforce'!AI46</f>
        <v>12</v>
      </c>
      <c r="AP138" s="944">
        <f>'RAW DATA-New Workforce'!AJ46</f>
        <v>0</v>
      </c>
      <c r="AQ138" s="944">
        <f>'RAW DATA-New Workforce'!AK46</f>
        <v>25</v>
      </c>
      <c r="AR138" s="944">
        <f>'RAW DATA-New Workforce'!AL46</f>
        <v>0</v>
      </c>
      <c r="AS138" s="944">
        <f>'RAW DATA-New Workforce'!AM46</f>
        <v>0</v>
      </c>
      <c r="AT138" s="944">
        <f>'RAW DATA-New Workforce'!AN46</f>
        <v>0</v>
      </c>
      <c r="AU138" s="944">
        <f>'RAW DATA-New Workforce'!AO46</f>
        <v>0</v>
      </c>
      <c r="AV138" s="944">
        <f>'RAW DATA-New Workforce'!AP46</f>
        <v>0</v>
      </c>
      <c r="AW138" s="945">
        <f>'RAW DATA-New Workforce'!AQ46</f>
        <v>0</v>
      </c>
      <c r="AX138" s="1061"/>
      <c r="AZ138" s="943">
        <f>'RAW DATA-New Workforce'!AR46</f>
        <v>0</v>
      </c>
      <c r="BA138" s="943">
        <f>'RAW DATA-New Workforce'!AS46</f>
        <v>6</v>
      </c>
      <c r="BB138" s="943">
        <f>'RAW DATA-New Workforce'!AT46</f>
        <v>0</v>
      </c>
      <c r="BC138" s="943">
        <f>'RAW DATA-New Workforce'!AU46</f>
        <v>20</v>
      </c>
      <c r="BD138" s="943">
        <f>'RAW DATA-New Workforce'!AV46</f>
        <v>0</v>
      </c>
      <c r="BE138" s="943">
        <f>'RAW DATA-New Workforce'!AW46</f>
        <v>0</v>
      </c>
      <c r="BF138" s="943">
        <f>'RAW DATA-New Workforce'!AX46</f>
        <v>0</v>
      </c>
      <c r="BG138" s="943">
        <f>'RAW DATA-New Workforce'!AY46</f>
        <v>0</v>
      </c>
      <c r="BH138" s="943">
        <f>'RAW DATA-New Workforce'!AZ46</f>
        <v>0</v>
      </c>
      <c r="BI138" s="943">
        <f>'RAW DATA-New Workforce'!BA46</f>
        <v>0</v>
      </c>
      <c r="BJ138" s="1056"/>
    </row>
    <row r="139" spans="1:66" ht="16" thickBot="1">
      <c r="A139" s="1488"/>
      <c r="B139" s="439" t="str">
        <f>'RAW DATA-Awards'!B47</f>
        <v>UNM-GA</v>
      </c>
      <c r="C139" s="425" t="str">
        <f>'RAW DATA-Awards'!C47</f>
        <v>2</v>
      </c>
      <c r="D139" s="330">
        <f>'RAW DATA-New Workforce'!D47</f>
        <v>0</v>
      </c>
      <c r="E139" s="12">
        <f>'RAW DATA-New Workforce'!E47</f>
        <v>0</v>
      </c>
      <c r="F139" s="12">
        <f>'RAW DATA-New Workforce'!F47</f>
        <v>0</v>
      </c>
      <c r="G139" s="12">
        <f>'RAW DATA-New Workforce'!G47</f>
        <v>0</v>
      </c>
      <c r="H139" s="12">
        <f>'RAW DATA-New Workforce'!H47</f>
        <v>0</v>
      </c>
      <c r="I139" s="12">
        <f>'RAW DATA-New Workforce'!I47</f>
        <v>0</v>
      </c>
      <c r="J139" s="12">
        <f>'RAW DATA-New Workforce'!J47</f>
        <v>0</v>
      </c>
      <c r="K139" s="12">
        <f>'RAW DATA-New Workforce'!K47</f>
        <v>0</v>
      </c>
      <c r="L139" s="12">
        <f>'RAW DATA-New Workforce'!L47</f>
        <v>0</v>
      </c>
      <c r="M139" s="331">
        <f>'RAW DATA-New Workforce'!M47</f>
        <v>0</v>
      </c>
      <c r="N139" s="12"/>
      <c r="O139" s="12"/>
      <c r="P139" s="330">
        <f>'RAW DATA-New Workforce'!N47</f>
        <v>0</v>
      </c>
      <c r="Q139" s="12">
        <f>'RAW DATA-New Workforce'!O47</f>
        <v>0</v>
      </c>
      <c r="R139" s="12">
        <f>'RAW DATA-New Workforce'!P47</f>
        <v>0</v>
      </c>
      <c r="S139" s="12">
        <f>'RAW DATA-New Workforce'!Q47</f>
        <v>0</v>
      </c>
      <c r="T139" s="12">
        <f>'RAW DATA-New Workforce'!R47</f>
        <v>0</v>
      </c>
      <c r="U139" s="12">
        <f>'RAW DATA-New Workforce'!S47</f>
        <v>0</v>
      </c>
      <c r="V139" s="12">
        <f>'RAW DATA-New Workforce'!T47</f>
        <v>0</v>
      </c>
      <c r="W139" s="12">
        <f>'RAW DATA-New Workforce'!U47</f>
        <v>0</v>
      </c>
      <c r="X139" s="12">
        <f>'RAW DATA-New Workforce'!V47</f>
        <v>0</v>
      </c>
      <c r="Y139" s="331">
        <f>'RAW DATA-New Workforce'!W47</f>
        <v>0</v>
      </c>
      <c r="Z139" s="12"/>
      <c r="AA139" s="12"/>
      <c r="AB139" s="330">
        <f>'RAW DATA-New Workforce'!X47</f>
        <v>0</v>
      </c>
      <c r="AC139" s="12">
        <f>'RAW DATA-New Workforce'!Y47</f>
        <v>15</v>
      </c>
      <c r="AD139" s="12">
        <f>'RAW DATA-New Workforce'!Z47</f>
        <v>0</v>
      </c>
      <c r="AE139" s="12">
        <f>'RAW DATA-New Workforce'!AA47</f>
        <v>23</v>
      </c>
      <c r="AF139" s="12">
        <f>'RAW DATA-New Workforce'!AB47</f>
        <v>0</v>
      </c>
      <c r="AG139" s="12">
        <f>'RAW DATA-New Workforce'!AC47</f>
        <v>0</v>
      </c>
      <c r="AH139" s="12">
        <f>'RAW DATA-New Workforce'!AD47</f>
        <v>0</v>
      </c>
      <c r="AI139" s="12">
        <f>'RAW DATA-New Workforce'!AE47</f>
        <v>0</v>
      </c>
      <c r="AJ139" s="12">
        <f>'RAW DATA-New Workforce'!AF47</f>
        <v>0</v>
      </c>
      <c r="AK139" s="331">
        <f>'RAW DATA-New Workforce'!AG47</f>
        <v>0</v>
      </c>
      <c r="AL139" s="12"/>
      <c r="AM139" s="938"/>
      <c r="AN139" s="937">
        <f>'RAW DATA-New Workforce'!AH47</f>
        <v>0</v>
      </c>
      <c r="AO139" s="938">
        <f>'RAW DATA-New Workforce'!AI47</f>
        <v>5</v>
      </c>
      <c r="AP139" s="938">
        <f>'RAW DATA-New Workforce'!AJ47</f>
        <v>0</v>
      </c>
      <c r="AQ139" s="938">
        <f>'RAW DATA-New Workforce'!AK47</f>
        <v>13</v>
      </c>
      <c r="AR139" s="938">
        <f>'RAW DATA-New Workforce'!AL47</f>
        <v>0</v>
      </c>
      <c r="AS139" s="938">
        <f>'RAW DATA-New Workforce'!AM47</f>
        <v>0</v>
      </c>
      <c r="AT139" s="938">
        <f>'RAW DATA-New Workforce'!AN47</f>
        <v>0</v>
      </c>
      <c r="AU139" s="938">
        <f>'RAW DATA-New Workforce'!AO47</f>
        <v>0</v>
      </c>
      <c r="AV139" s="938">
        <f>'RAW DATA-New Workforce'!AP47</f>
        <v>0</v>
      </c>
      <c r="AW139" s="939">
        <f>'RAW DATA-New Workforce'!AQ47</f>
        <v>0</v>
      </c>
      <c r="AX139" s="1062"/>
      <c r="AZ139" s="943">
        <f>'RAW DATA-New Workforce'!AR47</f>
        <v>0</v>
      </c>
      <c r="BA139" s="943">
        <f>'RAW DATA-New Workforce'!AS47</f>
        <v>10</v>
      </c>
      <c r="BB139" s="943">
        <f>'RAW DATA-New Workforce'!AT47</f>
        <v>0</v>
      </c>
      <c r="BC139" s="943">
        <f>'RAW DATA-New Workforce'!AU47</f>
        <v>15</v>
      </c>
      <c r="BD139" s="943">
        <f>'RAW DATA-New Workforce'!AV47</f>
        <v>0</v>
      </c>
      <c r="BE139" s="943">
        <f>'RAW DATA-New Workforce'!AW47</f>
        <v>0</v>
      </c>
      <c r="BF139" s="943">
        <f>'RAW DATA-New Workforce'!AX47</f>
        <v>0</v>
      </c>
      <c r="BG139" s="943">
        <f>'RAW DATA-New Workforce'!AY47</f>
        <v>0</v>
      </c>
      <c r="BH139" s="943">
        <f>'RAW DATA-New Workforce'!AZ47</f>
        <v>0</v>
      </c>
      <c r="BI139" s="943">
        <f>'RAW DATA-New Workforce'!BA47</f>
        <v>0</v>
      </c>
      <c r="BJ139" s="1057"/>
    </row>
    <row r="140" spans="1:66" ht="16" thickBot="1">
      <c r="A140" s="1489"/>
      <c r="B140" s="440" t="str">
        <f>'RAW DATA-Awards'!B48</f>
        <v>UNM-GA</v>
      </c>
      <c r="C140" s="426" t="str">
        <f>'RAW DATA-Awards'!C48</f>
        <v>3</v>
      </c>
      <c r="D140" s="330">
        <f>'RAW DATA-New Workforce'!D48</f>
        <v>0</v>
      </c>
      <c r="E140" s="12">
        <f>'RAW DATA-New Workforce'!E48</f>
        <v>0</v>
      </c>
      <c r="F140" s="12">
        <f>'RAW DATA-New Workforce'!F48</f>
        <v>0</v>
      </c>
      <c r="G140" s="12">
        <f>'RAW DATA-New Workforce'!G48</f>
        <v>0</v>
      </c>
      <c r="H140" s="12">
        <f>'RAW DATA-New Workforce'!H48</f>
        <v>0</v>
      </c>
      <c r="I140" s="12">
        <f>'RAW DATA-New Workforce'!I48</f>
        <v>0</v>
      </c>
      <c r="J140" s="12">
        <f>'RAW DATA-New Workforce'!J48</f>
        <v>0</v>
      </c>
      <c r="K140" s="12">
        <f>'RAW DATA-New Workforce'!K48</f>
        <v>0</v>
      </c>
      <c r="L140" s="12">
        <f>'RAW DATA-New Workforce'!L48</f>
        <v>0</v>
      </c>
      <c r="M140" s="331">
        <f>'RAW DATA-New Workforce'!M48</f>
        <v>0</v>
      </c>
      <c r="N140" s="12"/>
      <c r="O140" s="12"/>
      <c r="P140" s="330">
        <f>'RAW DATA-New Workforce'!N48</f>
        <v>0</v>
      </c>
      <c r="Q140" s="12">
        <f>'RAW DATA-New Workforce'!O48</f>
        <v>0</v>
      </c>
      <c r="R140" s="12">
        <f>'RAW DATA-New Workforce'!P48</f>
        <v>0</v>
      </c>
      <c r="S140" s="12">
        <f>'RAW DATA-New Workforce'!Q48</f>
        <v>0</v>
      </c>
      <c r="T140" s="12">
        <f>'RAW DATA-New Workforce'!R48</f>
        <v>0</v>
      </c>
      <c r="U140" s="12">
        <f>'RAW DATA-New Workforce'!S48</f>
        <v>0</v>
      </c>
      <c r="V140" s="12">
        <f>'RAW DATA-New Workforce'!T48</f>
        <v>0</v>
      </c>
      <c r="W140" s="12">
        <f>'RAW DATA-New Workforce'!U48</f>
        <v>0</v>
      </c>
      <c r="X140" s="12">
        <f>'RAW DATA-New Workforce'!V48</f>
        <v>0</v>
      </c>
      <c r="Y140" s="331">
        <f>'RAW DATA-New Workforce'!W48</f>
        <v>0</v>
      </c>
      <c r="Z140" s="12"/>
      <c r="AA140" s="12"/>
      <c r="AB140" s="330">
        <f>'RAW DATA-New Workforce'!X48</f>
        <v>0</v>
      </c>
      <c r="AC140" s="12">
        <f>'RAW DATA-New Workforce'!Y48</f>
        <v>0</v>
      </c>
      <c r="AD140" s="12">
        <f>'RAW DATA-New Workforce'!Z48</f>
        <v>0</v>
      </c>
      <c r="AE140" s="12">
        <f>'RAW DATA-New Workforce'!AA48</f>
        <v>0</v>
      </c>
      <c r="AF140" s="12">
        <f>'RAW DATA-New Workforce'!AB48</f>
        <v>0</v>
      </c>
      <c r="AG140" s="12">
        <f>'RAW DATA-New Workforce'!AC48</f>
        <v>0</v>
      </c>
      <c r="AH140" s="12">
        <f>'RAW DATA-New Workforce'!AD48</f>
        <v>0</v>
      </c>
      <c r="AI140" s="12">
        <f>'RAW DATA-New Workforce'!AE48</f>
        <v>0</v>
      </c>
      <c r="AJ140" s="12">
        <f>'RAW DATA-New Workforce'!AF48</f>
        <v>0</v>
      </c>
      <c r="AK140" s="331">
        <f>'RAW DATA-New Workforce'!AG48</f>
        <v>0</v>
      </c>
      <c r="AL140" s="12"/>
      <c r="AM140" s="938"/>
      <c r="AN140" s="937">
        <f>'RAW DATA-New Workforce'!AH48</f>
        <v>0</v>
      </c>
      <c r="AO140" s="938">
        <f>'RAW DATA-New Workforce'!AI48</f>
        <v>0</v>
      </c>
      <c r="AP140" s="938">
        <f>'RAW DATA-New Workforce'!AJ48</f>
        <v>0</v>
      </c>
      <c r="AQ140" s="938">
        <f>'RAW DATA-New Workforce'!AK48</f>
        <v>0</v>
      </c>
      <c r="AR140" s="938">
        <f>'RAW DATA-New Workforce'!AL48</f>
        <v>0</v>
      </c>
      <c r="AS140" s="938">
        <f>'RAW DATA-New Workforce'!AM48</f>
        <v>0</v>
      </c>
      <c r="AT140" s="938">
        <f>'RAW DATA-New Workforce'!AN48</f>
        <v>0</v>
      </c>
      <c r="AU140" s="938">
        <f>'RAW DATA-New Workforce'!AO48</f>
        <v>0</v>
      </c>
      <c r="AV140" s="938">
        <f>'RAW DATA-New Workforce'!AP48</f>
        <v>0</v>
      </c>
      <c r="AW140" s="939">
        <f>'RAW DATA-New Workforce'!AQ48</f>
        <v>0</v>
      </c>
      <c r="AX140" s="1062"/>
      <c r="AZ140" s="943">
        <f>'RAW DATA-New Workforce'!AR48</f>
        <v>0</v>
      </c>
      <c r="BA140" s="943">
        <f>'RAW DATA-New Workforce'!AS48</f>
        <v>0</v>
      </c>
      <c r="BB140" s="943">
        <f>'RAW DATA-New Workforce'!AT48</f>
        <v>0</v>
      </c>
      <c r="BC140" s="943">
        <f>'RAW DATA-New Workforce'!AU48</f>
        <v>0</v>
      </c>
      <c r="BD140" s="943">
        <f>'RAW DATA-New Workforce'!AV48</f>
        <v>0</v>
      </c>
      <c r="BE140" s="943">
        <f>'RAW DATA-New Workforce'!AW48</f>
        <v>0</v>
      </c>
      <c r="BF140" s="943">
        <f>'RAW DATA-New Workforce'!AX48</f>
        <v>0</v>
      </c>
      <c r="BG140" s="943">
        <f>'RAW DATA-New Workforce'!AY48</f>
        <v>0</v>
      </c>
      <c r="BH140" s="943">
        <f>'RAW DATA-New Workforce'!AZ48</f>
        <v>0</v>
      </c>
      <c r="BI140" s="943">
        <f>'RAW DATA-New Workforce'!BA48</f>
        <v>0</v>
      </c>
      <c r="BJ140" s="1057"/>
    </row>
    <row r="141" spans="1:66">
      <c r="A141" s="412"/>
      <c r="B141" s="410"/>
      <c r="C141" s="411"/>
      <c r="D141" s="332">
        <f t="shared" ref="D141:M141" si="130">SUM(D138:D140)</f>
        <v>0</v>
      </c>
      <c r="E141" s="11">
        <f t="shared" si="130"/>
        <v>0</v>
      </c>
      <c r="F141" s="11">
        <f t="shared" si="130"/>
        <v>0</v>
      </c>
      <c r="G141" s="11">
        <f t="shared" si="130"/>
        <v>0</v>
      </c>
      <c r="H141" s="11">
        <f t="shared" si="130"/>
        <v>0</v>
      </c>
      <c r="I141" s="11">
        <f t="shared" si="130"/>
        <v>0</v>
      </c>
      <c r="J141" s="11">
        <f t="shared" si="130"/>
        <v>0</v>
      </c>
      <c r="K141" s="11">
        <f t="shared" si="130"/>
        <v>0</v>
      </c>
      <c r="L141" s="11">
        <f t="shared" si="130"/>
        <v>0</v>
      </c>
      <c r="M141" s="333">
        <f t="shared" si="130"/>
        <v>0</v>
      </c>
      <c r="N141" s="12"/>
      <c r="O141" s="12"/>
      <c r="P141" s="332">
        <f t="shared" ref="P141:Y141" si="131">SUM(P138:P140)</f>
        <v>0</v>
      </c>
      <c r="Q141" s="11">
        <f t="shared" si="131"/>
        <v>0</v>
      </c>
      <c r="R141" s="11">
        <f t="shared" si="131"/>
        <v>0</v>
      </c>
      <c r="S141" s="11">
        <f t="shared" si="131"/>
        <v>0</v>
      </c>
      <c r="T141" s="11">
        <f t="shared" si="131"/>
        <v>0</v>
      </c>
      <c r="U141" s="11">
        <f t="shared" si="131"/>
        <v>0</v>
      </c>
      <c r="V141" s="11">
        <f t="shared" si="131"/>
        <v>0</v>
      </c>
      <c r="W141" s="11">
        <f t="shared" si="131"/>
        <v>0</v>
      </c>
      <c r="X141" s="11">
        <f t="shared" si="131"/>
        <v>0</v>
      </c>
      <c r="Y141" s="333">
        <f t="shared" si="131"/>
        <v>0</v>
      </c>
      <c r="Z141" s="12"/>
      <c r="AA141" s="12"/>
      <c r="AB141" s="332">
        <f t="shared" ref="AB141:AK141" si="132">SUM(AB138:AB140)</f>
        <v>0</v>
      </c>
      <c r="AC141" s="11">
        <f t="shared" si="132"/>
        <v>28</v>
      </c>
      <c r="AD141" s="11">
        <f t="shared" si="132"/>
        <v>0</v>
      </c>
      <c r="AE141" s="11">
        <f t="shared" si="132"/>
        <v>64</v>
      </c>
      <c r="AF141" s="11">
        <f t="shared" si="132"/>
        <v>0</v>
      </c>
      <c r="AG141" s="11">
        <f t="shared" si="132"/>
        <v>0</v>
      </c>
      <c r="AH141" s="11">
        <f t="shared" si="132"/>
        <v>0</v>
      </c>
      <c r="AI141" s="11">
        <f t="shared" si="132"/>
        <v>0</v>
      </c>
      <c r="AJ141" s="11">
        <f t="shared" si="132"/>
        <v>0</v>
      </c>
      <c r="AK141" s="333">
        <f t="shared" si="132"/>
        <v>0</v>
      </c>
      <c r="AL141" s="12"/>
      <c r="AM141" s="938"/>
      <c r="AN141" s="1017">
        <f t="shared" ref="AN141:AW141" si="133">SUM(AN138:AN140)</f>
        <v>0</v>
      </c>
      <c r="AO141" s="1018">
        <f t="shared" si="133"/>
        <v>17</v>
      </c>
      <c r="AP141" s="1018">
        <f t="shared" si="133"/>
        <v>0</v>
      </c>
      <c r="AQ141" s="1018">
        <f t="shared" si="133"/>
        <v>38</v>
      </c>
      <c r="AR141" s="1018">
        <f t="shared" si="133"/>
        <v>0</v>
      </c>
      <c r="AS141" s="1018">
        <f t="shared" si="133"/>
        <v>0</v>
      </c>
      <c r="AT141" s="1018">
        <f t="shared" si="133"/>
        <v>0</v>
      </c>
      <c r="AU141" s="1018">
        <f t="shared" si="133"/>
        <v>0</v>
      </c>
      <c r="AV141" s="1018">
        <f t="shared" si="133"/>
        <v>0</v>
      </c>
      <c r="AW141" s="1019">
        <f t="shared" si="133"/>
        <v>0</v>
      </c>
      <c r="AX141" s="1062"/>
      <c r="AZ141" s="1017">
        <f t="shared" ref="AZ141:BI141" si="134">SUM(AZ138:AZ140)</f>
        <v>0</v>
      </c>
      <c r="BA141" s="1018">
        <f t="shared" si="134"/>
        <v>16</v>
      </c>
      <c r="BB141" s="1018">
        <f t="shared" si="134"/>
        <v>0</v>
      </c>
      <c r="BC141" s="1018">
        <f t="shared" si="134"/>
        <v>35</v>
      </c>
      <c r="BD141" s="1018">
        <f t="shared" si="134"/>
        <v>0</v>
      </c>
      <c r="BE141" s="1018">
        <f t="shared" si="134"/>
        <v>0</v>
      </c>
      <c r="BF141" s="1018">
        <f t="shared" si="134"/>
        <v>0</v>
      </c>
      <c r="BG141" s="1018">
        <f t="shared" si="134"/>
        <v>0</v>
      </c>
      <c r="BH141" s="1018">
        <f t="shared" si="134"/>
        <v>0</v>
      </c>
      <c r="BI141" s="1019">
        <f t="shared" si="134"/>
        <v>0</v>
      </c>
      <c r="BJ141" s="1057"/>
    </row>
    <row r="142" spans="1:66" ht="16" thickBot="1">
      <c r="A142" s="412"/>
      <c r="B142" s="410"/>
      <c r="C142" s="411"/>
      <c r="D142" s="330"/>
      <c r="E142" s="12"/>
      <c r="F142" s="12"/>
      <c r="G142" s="12"/>
      <c r="H142" s="12"/>
      <c r="I142" s="12"/>
      <c r="J142" s="12"/>
      <c r="K142" s="12"/>
      <c r="L142" s="12"/>
      <c r="M142" s="331"/>
      <c r="N142" s="12"/>
      <c r="O142" s="12"/>
      <c r="P142" s="330"/>
      <c r="Q142" s="12"/>
      <c r="R142" s="12"/>
      <c r="S142" s="12"/>
      <c r="T142" s="12"/>
      <c r="U142" s="12"/>
      <c r="V142" s="12"/>
      <c r="W142" s="12"/>
      <c r="X142" s="12"/>
      <c r="Y142" s="331"/>
      <c r="Z142" s="12"/>
      <c r="AA142" s="12"/>
      <c r="AB142" s="330"/>
      <c r="AC142" s="12"/>
      <c r="AD142" s="12"/>
      <c r="AE142" s="12"/>
      <c r="AF142" s="12"/>
      <c r="AG142" s="12"/>
      <c r="AH142" s="12"/>
      <c r="AI142" s="12"/>
      <c r="AJ142" s="12"/>
      <c r="AK142" s="331"/>
      <c r="AL142" s="12"/>
      <c r="AM142" s="938"/>
      <c r="AN142" s="937"/>
      <c r="AO142" s="938"/>
      <c r="AP142" s="938"/>
      <c r="AQ142" s="938"/>
      <c r="AR142" s="938"/>
      <c r="AS142" s="938"/>
      <c r="AT142" s="938"/>
      <c r="AU142" s="938"/>
      <c r="AV142" s="938"/>
      <c r="AW142" s="939"/>
      <c r="AX142" s="1062"/>
      <c r="AZ142" s="937"/>
      <c r="BA142" s="938"/>
      <c r="BB142" s="938"/>
      <c r="BC142" s="938"/>
      <c r="BD142" s="938"/>
      <c r="BE142" s="938"/>
      <c r="BF142" s="938"/>
      <c r="BG142" s="938"/>
      <c r="BH142" s="938"/>
      <c r="BI142" s="939"/>
      <c r="BJ142" s="1057"/>
    </row>
    <row r="143" spans="1:66" ht="15" customHeight="1">
      <c r="A143" s="1487" t="s">
        <v>271</v>
      </c>
      <c r="B143" s="274" t="s">
        <v>61</v>
      </c>
      <c r="C143" s="424" t="s">
        <v>92</v>
      </c>
      <c r="D143" s="330">
        <f>D138*'DATA - Awards Matrices'!$B$34</f>
        <v>0</v>
      </c>
      <c r="E143" s="12">
        <f>E138*'DATA - Awards Matrices'!$C$34</f>
        <v>0</v>
      </c>
      <c r="F143" s="12">
        <f>F138*'DATA - Awards Matrices'!$D$34</f>
        <v>0</v>
      </c>
      <c r="G143" s="12">
        <f>G138*'DATA - Awards Matrices'!$E$34</f>
        <v>0</v>
      </c>
      <c r="H143" s="12">
        <f>H138*'DATA - Awards Matrices'!$F$34</f>
        <v>0</v>
      </c>
      <c r="I143" s="12">
        <f>I138*'DATA - Awards Matrices'!$G$34</f>
        <v>0</v>
      </c>
      <c r="J143" s="12">
        <f>J138*'DATA - Awards Matrices'!$H$34</f>
        <v>0</v>
      </c>
      <c r="K143" s="12">
        <f>K138*'DATA - Awards Matrices'!$I$34</f>
        <v>0</v>
      </c>
      <c r="L143" s="12">
        <f>L138*'DATA - Awards Matrices'!$J$34</f>
        <v>0</v>
      </c>
      <c r="M143" s="331">
        <f>M138*'DATA - Awards Matrices'!$K$34</f>
        <v>0</v>
      </c>
      <c r="N143" s="12"/>
      <c r="O143" s="12"/>
      <c r="P143" s="330">
        <f>P138*'DATA - Awards Matrices'!$B$34</f>
        <v>0</v>
      </c>
      <c r="Q143" s="12">
        <f>Q138*'DATA - Awards Matrices'!$C$34</f>
        <v>0</v>
      </c>
      <c r="R143" s="12">
        <f>R138*'DATA - Awards Matrices'!$D$34</f>
        <v>0</v>
      </c>
      <c r="S143" s="12">
        <f>S138*'DATA - Awards Matrices'!$E$34</f>
        <v>0</v>
      </c>
      <c r="T143" s="12">
        <f>T138*'DATA - Awards Matrices'!$F$34</f>
        <v>0</v>
      </c>
      <c r="U143" s="12">
        <f>U138*'DATA - Awards Matrices'!$G$34</f>
        <v>0</v>
      </c>
      <c r="V143" s="12">
        <f>V138*'DATA - Awards Matrices'!$H$34</f>
        <v>0</v>
      </c>
      <c r="W143" s="12">
        <f>W138*'DATA - Awards Matrices'!$I$34</f>
        <v>0</v>
      </c>
      <c r="X143" s="12">
        <f>X138*'DATA - Awards Matrices'!$J$34</f>
        <v>0</v>
      </c>
      <c r="Y143" s="331">
        <f>Y138*'DATA - Awards Matrices'!$K$34</f>
        <v>0</v>
      </c>
      <c r="Z143" s="12"/>
      <c r="AA143" s="12"/>
      <c r="AB143" s="330">
        <f>AB138*'DATA - Awards Matrices'!$B$34</f>
        <v>0</v>
      </c>
      <c r="AC143" s="12">
        <f>AC138*'DATA - Awards Matrices'!$C$34</f>
        <v>6500</v>
      </c>
      <c r="AD143" s="12">
        <f>AD138*'DATA - Awards Matrices'!$D$34</f>
        <v>0</v>
      </c>
      <c r="AE143" s="12">
        <f>AE138*'DATA - Awards Matrices'!$E$34</f>
        <v>20500</v>
      </c>
      <c r="AF143" s="12">
        <f>AF138*'DATA - Awards Matrices'!$F$34</f>
        <v>0</v>
      </c>
      <c r="AG143" s="12">
        <f>AG138*'DATA - Awards Matrices'!$G$34</f>
        <v>0</v>
      </c>
      <c r="AH143" s="12">
        <f>AH138*'DATA - Awards Matrices'!$H$34</f>
        <v>0</v>
      </c>
      <c r="AI143" s="12">
        <f>AI138*'DATA - Awards Matrices'!$I$34</f>
        <v>0</v>
      </c>
      <c r="AJ143" s="12">
        <f>AJ138*'DATA - Awards Matrices'!$J$34</f>
        <v>0</v>
      </c>
      <c r="AK143" s="331">
        <f>AK138*'DATA - Awards Matrices'!$K$34</f>
        <v>0</v>
      </c>
      <c r="AL143" s="12"/>
      <c r="AM143" s="938"/>
      <c r="AN143" s="937">
        <f>AN138*'DATA - Awards Matrices'!$B$34</f>
        <v>0</v>
      </c>
      <c r="AO143" s="938">
        <f>AO138*'DATA - Awards Matrices'!$C$34</f>
        <v>6000</v>
      </c>
      <c r="AP143" s="938">
        <f>AP138*'DATA - Awards Matrices'!$D$34</f>
        <v>0</v>
      </c>
      <c r="AQ143" s="938">
        <f>AQ138*'DATA - Awards Matrices'!$E$34</f>
        <v>12500</v>
      </c>
      <c r="AR143" s="938">
        <f>AR138*'DATA - Awards Matrices'!$F$34</f>
        <v>0</v>
      </c>
      <c r="AS143" s="938">
        <f>AS138*'DATA - Awards Matrices'!$G$34</f>
        <v>0</v>
      </c>
      <c r="AT143" s="938">
        <f>AT138*'DATA - Awards Matrices'!$H$34</f>
        <v>0</v>
      </c>
      <c r="AU143" s="938">
        <f>AU138*'DATA - Awards Matrices'!$I$34</f>
        <v>0</v>
      </c>
      <c r="AV143" s="938">
        <f>AV138*'DATA - Awards Matrices'!$J$34</f>
        <v>0</v>
      </c>
      <c r="AW143" s="939">
        <f>AW138*'DATA - Awards Matrices'!$K$34</f>
        <v>0</v>
      </c>
      <c r="AX143" s="1062"/>
      <c r="AZ143" s="937">
        <f>AZ138*'DATA - Awards Matrices'!$B$34</f>
        <v>0</v>
      </c>
      <c r="BA143" s="938">
        <f>BA138*'DATA - Awards Matrices'!$C$34</f>
        <v>3000</v>
      </c>
      <c r="BB143" s="938">
        <f>BB138*'DATA - Awards Matrices'!$D$34</f>
        <v>0</v>
      </c>
      <c r="BC143" s="938">
        <f>BC138*'DATA - Awards Matrices'!$E$34</f>
        <v>10000</v>
      </c>
      <c r="BD143" s="938">
        <f>BD138*'DATA - Awards Matrices'!$F$34</f>
        <v>0</v>
      </c>
      <c r="BE143" s="938">
        <f>BE138*'DATA - Awards Matrices'!$G$34</f>
        <v>0</v>
      </c>
      <c r="BF143" s="938">
        <f>BF138*'DATA - Awards Matrices'!$H$34</f>
        <v>0</v>
      </c>
      <c r="BG143" s="938">
        <f>BG138*'DATA - Awards Matrices'!$I$34</f>
        <v>0</v>
      </c>
      <c r="BH143" s="938">
        <f>BH138*'DATA - Awards Matrices'!$J$34</f>
        <v>0</v>
      </c>
      <c r="BI143" s="939">
        <f>BI138*'DATA - Awards Matrices'!$K$34</f>
        <v>0</v>
      </c>
      <c r="BJ143" s="1057"/>
    </row>
    <row r="144" spans="1:66">
      <c r="A144" s="1488"/>
      <c r="B144" s="410" t="s">
        <v>61</v>
      </c>
      <c r="C144" s="425" t="s">
        <v>91</v>
      </c>
      <c r="D144" s="330">
        <f>D139*'DATA - Awards Matrices'!$B$35</f>
        <v>0</v>
      </c>
      <c r="E144" s="12">
        <f>E139*'DATA - Awards Matrices'!$C$35</f>
        <v>0</v>
      </c>
      <c r="F144" s="12">
        <f>F139*'DATA - Awards Matrices'!$D$35</f>
        <v>0</v>
      </c>
      <c r="G144" s="12">
        <f>G139*'DATA - Awards Matrices'!$E$35</f>
        <v>0</v>
      </c>
      <c r="H144" s="12">
        <f>H139*'DATA - Awards Matrices'!$F$35</f>
        <v>0</v>
      </c>
      <c r="I144" s="12">
        <f>I139*'DATA - Awards Matrices'!$G$35</f>
        <v>0</v>
      </c>
      <c r="J144" s="12">
        <f>J139*'DATA - Awards Matrices'!$H$35</f>
        <v>0</v>
      </c>
      <c r="K144" s="12">
        <f>K139*'DATA - Awards Matrices'!$I$35</f>
        <v>0</v>
      </c>
      <c r="L144" s="12">
        <f>L139*'DATA - Awards Matrices'!$J$35</f>
        <v>0</v>
      </c>
      <c r="M144" s="331">
        <f>M139*'DATA - Awards Matrices'!$K$35</f>
        <v>0</v>
      </c>
      <c r="N144" s="12"/>
      <c r="O144" s="12"/>
      <c r="P144" s="330">
        <f>P139*'DATA - Awards Matrices'!$B$35</f>
        <v>0</v>
      </c>
      <c r="Q144" s="12">
        <f>Q139*'DATA - Awards Matrices'!$C$35</f>
        <v>0</v>
      </c>
      <c r="R144" s="12">
        <f>R139*'DATA - Awards Matrices'!$D$35</f>
        <v>0</v>
      </c>
      <c r="S144" s="12">
        <f>S139*'DATA - Awards Matrices'!$E$35</f>
        <v>0</v>
      </c>
      <c r="T144" s="12">
        <f>T139*'DATA - Awards Matrices'!$F$35</f>
        <v>0</v>
      </c>
      <c r="U144" s="12">
        <f>U139*'DATA - Awards Matrices'!$G$35</f>
        <v>0</v>
      </c>
      <c r="V144" s="12">
        <f>V139*'DATA - Awards Matrices'!$H$35</f>
        <v>0</v>
      </c>
      <c r="W144" s="12">
        <f>W139*'DATA - Awards Matrices'!$I$35</f>
        <v>0</v>
      </c>
      <c r="X144" s="12">
        <f>X139*'DATA - Awards Matrices'!$J$35</f>
        <v>0</v>
      </c>
      <c r="Y144" s="331">
        <f>Y139*'DATA - Awards Matrices'!$K$35</f>
        <v>0</v>
      </c>
      <c r="Z144" s="12"/>
      <c r="AA144" s="12"/>
      <c r="AB144" s="330">
        <f>AB139*'DATA - Awards Matrices'!$B$35</f>
        <v>0</v>
      </c>
      <c r="AC144" s="12">
        <f>AC139*'DATA - Awards Matrices'!$C$35</f>
        <v>7500</v>
      </c>
      <c r="AD144" s="12">
        <f>AD139*'DATA - Awards Matrices'!$D$35</f>
        <v>0</v>
      </c>
      <c r="AE144" s="12">
        <f>AE139*'DATA - Awards Matrices'!$E$35</f>
        <v>11500</v>
      </c>
      <c r="AF144" s="12">
        <f>AF139*'DATA - Awards Matrices'!$F$35</f>
        <v>0</v>
      </c>
      <c r="AG144" s="12">
        <f>AG139*'DATA - Awards Matrices'!$G$35</f>
        <v>0</v>
      </c>
      <c r="AH144" s="12">
        <f>AH139*'DATA - Awards Matrices'!$H$35</f>
        <v>0</v>
      </c>
      <c r="AI144" s="12">
        <f>AI139*'DATA - Awards Matrices'!$I$35</f>
        <v>0</v>
      </c>
      <c r="AJ144" s="12">
        <f>AJ139*'DATA - Awards Matrices'!$J$35</f>
        <v>0</v>
      </c>
      <c r="AK144" s="331">
        <f>AK139*'DATA - Awards Matrices'!$K$35</f>
        <v>0</v>
      </c>
      <c r="AL144" s="12"/>
      <c r="AM144" s="938"/>
      <c r="AN144" s="937">
        <f>AN139*'DATA - Awards Matrices'!$B$35</f>
        <v>0</v>
      </c>
      <c r="AO144" s="938">
        <f>AO139*'DATA - Awards Matrices'!$C$35</f>
        <v>2500</v>
      </c>
      <c r="AP144" s="938">
        <f>AP139*'DATA - Awards Matrices'!$D$35</f>
        <v>0</v>
      </c>
      <c r="AQ144" s="938">
        <f>AQ139*'DATA - Awards Matrices'!$E$35</f>
        <v>6500</v>
      </c>
      <c r="AR144" s="938">
        <f>AR139*'DATA - Awards Matrices'!$F$35</f>
        <v>0</v>
      </c>
      <c r="AS144" s="938">
        <f>AS139*'DATA - Awards Matrices'!$G$35</f>
        <v>0</v>
      </c>
      <c r="AT144" s="938">
        <f>AT139*'DATA - Awards Matrices'!$H$35</f>
        <v>0</v>
      </c>
      <c r="AU144" s="938">
        <f>AU139*'DATA - Awards Matrices'!$I$35</f>
        <v>0</v>
      </c>
      <c r="AV144" s="938">
        <f>AV139*'DATA - Awards Matrices'!$J$35</f>
        <v>0</v>
      </c>
      <c r="AW144" s="939">
        <f>AW139*'DATA - Awards Matrices'!$K$35</f>
        <v>0</v>
      </c>
      <c r="AX144" s="1062"/>
      <c r="AZ144" s="937">
        <f>AZ139*'DATA - Awards Matrices'!$B$35</f>
        <v>0</v>
      </c>
      <c r="BA144" s="938">
        <f>BA139*'DATA - Awards Matrices'!$C$35</f>
        <v>5000</v>
      </c>
      <c r="BB144" s="938">
        <f>BB139*'DATA - Awards Matrices'!$D$35</f>
        <v>0</v>
      </c>
      <c r="BC144" s="938">
        <f>BC139*'DATA - Awards Matrices'!$E$35</f>
        <v>7500</v>
      </c>
      <c r="BD144" s="938">
        <f>BD139*'DATA - Awards Matrices'!$F$35</f>
        <v>0</v>
      </c>
      <c r="BE144" s="938">
        <f>BE139*'DATA - Awards Matrices'!$G$35</f>
        <v>0</v>
      </c>
      <c r="BF144" s="938">
        <f>BF139*'DATA - Awards Matrices'!$H$35</f>
        <v>0</v>
      </c>
      <c r="BG144" s="938">
        <f>BG139*'DATA - Awards Matrices'!$I$35</f>
        <v>0</v>
      </c>
      <c r="BH144" s="938">
        <f>BH139*'DATA - Awards Matrices'!$J$35</f>
        <v>0</v>
      </c>
      <c r="BI144" s="939">
        <f>BI139*'DATA - Awards Matrices'!$K$35</f>
        <v>0</v>
      </c>
      <c r="BJ144" s="1057"/>
    </row>
    <row r="145" spans="1:66" ht="16" thickBot="1">
      <c r="A145" s="1489"/>
      <c r="B145" s="413" t="s">
        <v>61</v>
      </c>
      <c r="C145" s="426" t="s">
        <v>90</v>
      </c>
      <c r="D145" s="330">
        <f>D140*'DATA - Awards Matrices'!$B$36</f>
        <v>0</v>
      </c>
      <c r="E145" s="12">
        <f>E140*'DATA - Awards Matrices'!$C$36</f>
        <v>0</v>
      </c>
      <c r="F145" s="12">
        <f>F140*'DATA - Awards Matrices'!$D$36</f>
        <v>0</v>
      </c>
      <c r="G145" s="12">
        <f>G140*'DATA - Awards Matrices'!$E$36</f>
        <v>0</v>
      </c>
      <c r="H145" s="12">
        <f>H140*'DATA - Awards Matrices'!$F$36</f>
        <v>0</v>
      </c>
      <c r="I145" s="12">
        <f>I140*'DATA - Awards Matrices'!$G$36</f>
        <v>0</v>
      </c>
      <c r="J145" s="12">
        <f>J140*'DATA - Awards Matrices'!$H$36</f>
        <v>0</v>
      </c>
      <c r="K145" s="12">
        <f>K140*'DATA - Awards Matrices'!$I$36</f>
        <v>0</v>
      </c>
      <c r="L145" s="12">
        <f>L140*'DATA - Awards Matrices'!$J$36</f>
        <v>0</v>
      </c>
      <c r="M145" s="331">
        <f>M140*'DATA - Awards Matrices'!$K$36</f>
        <v>0</v>
      </c>
      <c r="N145" s="12"/>
      <c r="O145" s="12"/>
      <c r="P145" s="330">
        <f>P140*'DATA - Awards Matrices'!$B$36</f>
        <v>0</v>
      </c>
      <c r="Q145" s="12">
        <f>Q140*'DATA - Awards Matrices'!$C$36</f>
        <v>0</v>
      </c>
      <c r="R145" s="12">
        <f>R140*'DATA - Awards Matrices'!$D$36</f>
        <v>0</v>
      </c>
      <c r="S145" s="12">
        <f>S140*'DATA - Awards Matrices'!$E$36</f>
        <v>0</v>
      </c>
      <c r="T145" s="12">
        <f>T140*'DATA - Awards Matrices'!$F$36</f>
        <v>0</v>
      </c>
      <c r="U145" s="12">
        <f>U140*'DATA - Awards Matrices'!$G$36</f>
        <v>0</v>
      </c>
      <c r="V145" s="12">
        <f>V140*'DATA - Awards Matrices'!$H$36</f>
        <v>0</v>
      </c>
      <c r="W145" s="12">
        <f>W140*'DATA - Awards Matrices'!$I$36</f>
        <v>0</v>
      </c>
      <c r="X145" s="12">
        <f>X140*'DATA - Awards Matrices'!$J$36</f>
        <v>0</v>
      </c>
      <c r="Y145" s="331">
        <f>Y140*'DATA - Awards Matrices'!$K$36</f>
        <v>0</v>
      </c>
      <c r="Z145" s="12"/>
      <c r="AA145" s="12"/>
      <c r="AB145" s="330">
        <f>AB140*'DATA - Awards Matrices'!$B$36</f>
        <v>0</v>
      </c>
      <c r="AC145" s="12">
        <f>AC140*'DATA - Awards Matrices'!$C$36</f>
        <v>0</v>
      </c>
      <c r="AD145" s="12">
        <f>AD140*'DATA - Awards Matrices'!$D$36</f>
        <v>0</v>
      </c>
      <c r="AE145" s="12">
        <f>AE140*'DATA - Awards Matrices'!$E$36</f>
        <v>0</v>
      </c>
      <c r="AF145" s="12">
        <f>AF140*'DATA - Awards Matrices'!$F$36</f>
        <v>0</v>
      </c>
      <c r="AG145" s="12">
        <f>AG140*'DATA - Awards Matrices'!$G$36</f>
        <v>0</v>
      </c>
      <c r="AH145" s="12">
        <f>AH140*'DATA - Awards Matrices'!$H$36</f>
        <v>0</v>
      </c>
      <c r="AI145" s="12">
        <f>AI140*'DATA - Awards Matrices'!$I$36</f>
        <v>0</v>
      </c>
      <c r="AJ145" s="12">
        <f>AJ140*'DATA - Awards Matrices'!$J$36</f>
        <v>0</v>
      </c>
      <c r="AK145" s="331">
        <f>AK140*'DATA - Awards Matrices'!$K$36</f>
        <v>0</v>
      </c>
      <c r="AL145" s="12"/>
      <c r="AM145" s="938"/>
      <c r="AN145" s="937">
        <f>AN140*'DATA - Awards Matrices'!$B$36</f>
        <v>0</v>
      </c>
      <c r="AO145" s="938">
        <f>AO140*'DATA - Awards Matrices'!$C$36</f>
        <v>0</v>
      </c>
      <c r="AP145" s="938">
        <f>AP140*'DATA - Awards Matrices'!$D$36</f>
        <v>0</v>
      </c>
      <c r="AQ145" s="938">
        <f>AQ140*'DATA - Awards Matrices'!$E$36</f>
        <v>0</v>
      </c>
      <c r="AR145" s="938">
        <f>AR140*'DATA - Awards Matrices'!$F$36</f>
        <v>0</v>
      </c>
      <c r="AS145" s="938">
        <f>AS140*'DATA - Awards Matrices'!$G$36</f>
        <v>0</v>
      </c>
      <c r="AT145" s="938">
        <f>AT140*'DATA - Awards Matrices'!$H$36</f>
        <v>0</v>
      </c>
      <c r="AU145" s="938">
        <f>AU140*'DATA - Awards Matrices'!$I$36</f>
        <v>0</v>
      </c>
      <c r="AV145" s="938">
        <f>AV140*'DATA - Awards Matrices'!$J$36</f>
        <v>0</v>
      </c>
      <c r="AW145" s="939">
        <f>AW140*'DATA - Awards Matrices'!$K$36</f>
        <v>0</v>
      </c>
      <c r="AX145" s="1062"/>
      <c r="AZ145" s="937">
        <f>AZ140*'DATA - Awards Matrices'!$B$36</f>
        <v>0</v>
      </c>
      <c r="BA145" s="938">
        <f>BA140*'DATA - Awards Matrices'!$C$36</f>
        <v>0</v>
      </c>
      <c r="BB145" s="938">
        <f>BB140*'DATA - Awards Matrices'!$D$36</f>
        <v>0</v>
      </c>
      <c r="BC145" s="938">
        <f>BC140*'DATA - Awards Matrices'!$E$36</f>
        <v>0</v>
      </c>
      <c r="BD145" s="938">
        <f>BD140*'DATA - Awards Matrices'!$F$36</f>
        <v>0</v>
      </c>
      <c r="BE145" s="938">
        <f>BE140*'DATA - Awards Matrices'!$G$36</f>
        <v>0</v>
      </c>
      <c r="BF145" s="938">
        <f>BF140*'DATA - Awards Matrices'!$H$36</f>
        <v>0</v>
      </c>
      <c r="BG145" s="938">
        <f>BG140*'DATA - Awards Matrices'!$I$36</f>
        <v>0</v>
      </c>
      <c r="BH145" s="938">
        <f>BH140*'DATA - Awards Matrices'!$J$36</f>
        <v>0</v>
      </c>
      <c r="BI145" s="939">
        <f>BI140*'DATA - Awards Matrices'!$K$36</f>
        <v>0</v>
      </c>
      <c r="BJ145" s="1057"/>
    </row>
    <row r="146" spans="1:66" ht="33" thickBot="1">
      <c r="A146" s="455" t="s">
        <v>272</v>
      </c>
      <c r="B146" s="413" t="str">
        <f>B140</f>
        <v>UNM-GA</v>
      </c>
      <c r="C146" s="414"/>
      <c r="D146" s="334">
        <f t="shared" ref="D146:M146" si="135">SUM(D143:D145)</f>
        <v>0</v>
      </c>
      <c r="E146" s="335">
        <f t="shared" si="135"/>
        <v>0</v>
      </c>
      <c r="F146" s="335">
        <f t="shared" si="135"/>
        <v>0</v>
      </c>
      <c r="G146" s="335">
        <f t="shared" si="135"/>
        <v>0</v>
      </c>
      <c r="H146" s="335">
        <f t="shared" si="135"/>
        <v>0</v>
      </c>
      <c r="I146" s="335">
        <f t="shared" si="135"/>
        <v>0</v>
      </c>
      <c r="J146" s="335">
        <f t="shared" si="135"/>
        <v>0</v>
      </c>
      <c r="K146" s="335">
        <f t="shared" si="135"/>
        <v>0</v>
      </c>
      <c r="L146" s="335">
        <f t="shared" si="135"/>
        <v>0</v>
      </c>
      <c r="M146" s="336">
        <f t="shared" si="135"/>
        <v>0</v>
      </c>
      <c r="N146" s="415">
        <f>SUM(D146:M146)/'DATA - Awards Matrices'!$L$36</f>
        <v>0</v>
      </c>
      <c r="O146" s="415"/>
      <c r="P146" s="334">
        <f t="shared" ref="P146:Y146" si="136">SUM(P143:P145)</f>
        <v>0</v>
      </c>
      <c r="Q146" s="335">
        <f t="shared" si="136"/>
        <v>0</v>
      </c>
      <c r="R146" s="335">
        <f t="shared" si="136"/>
        <v>0</v>
      </c>
      <c r="S146" s="335">
        <f t="shared" si="136"/>
        <v>0</v>
      </c>
      <c r="T146" s="335">
        <f t="shared" si="136"/>
        <v>0</v>
      </c>
      <c r="U146" s="335">
        <f t="shared" si="136"/>
        <v>0</v>
      </c>
      <c r="V146" s="335">
        <f t="shared" si="136"/>
        <v>0</v>
      </c>
      <c r="W146" s="335">
        <f t="shared" si="136"/>
        <v>0</v>
      </c>
      <c r="X146" s="335">
        <f t="shared" si="136"/>
        <v>0</v>
      </c>
      <c r="Y146" s="336">
        <f t="shared" si="136"/>
        <v>0</v>
      </c>
      <c r="Z146" s="415">
        <f>SUM(P146:Y146)/'DATA - Awards Matrices'!$L$36</f>
        <v>0</v>
      </c>
      <c r="AA146" s="415"/>
      <c r="AB146" s="334">
        <f t="shared" ref="AB146:AK146" si="137">SUM(AB143:AB145)</f>
        <v>0</v>
      </c>
      <c r="AC146" s="335">
        <f t="shared" si="137"/>
        <v>14000</v>
      </c>
      <c r="AD146" s="335">
        <f t="shared" si="137"/>
        <v>0</v>
      </c>
      <c r="AE146" s="335">
        <f t="shared" si="137"/>
        <v>32000</v>
      </c>
      <c r="AF146" s="335">
        <f t="shared" si="137"/>
        <v>0</v>
      </c>
      <c r="AG146" s="335">
        <f t="shared" si="137"/>
        <v>0</v>
      </c>
      <c r="AH146" s="335">
        <f t="shared" si="137"/>
        <v>0</v>
      </c>
      <c r="AI146" s="335">
        <f t="shared" si="137"/>
        <v>0</v>
      </c>
      <c r="AJ146" s="335">
        <f t="shared" si="137"/>
        <v>0</v>
      </c>
      <c r="AK146" s="336">
        <f t="shared" si="137"/>
        <v>0</v>
      </c>
      <c r="AL146" s="1252">
        <f>SUM(AB146:AK146)/'DATA - Awards Matrices'!$L$74</f>
        <v>87.954110898661568</v>
      </c>
      <c r="AM146" s="941"/>
      <c r="AN146" s="1020">
        <f t="shared" ref="AN146:AW146" si="138">SUM(AN143:AN145)</f>
        <v>0</v>
      </c>
      <c r="AO146" s="1021">
        <f t="shared" si="138"/>
        <v>8500</v>
      </c>
      <c r="AP146" s="1021">
        <f t="shared" si="138"/>
        <v>0</v>
      </c>
      <c r="AQ146" s="1021">
        <f t="shared" si="138"/>
        <v>19000</v>
      </c>
      <c r="AR146" s="1021">
        <f t="shared" si="138"/>
        <v>0</v>
      </c>
      <c r="AS146" s="1021">
        <f t="shared" si="138"/>
        <v>0</v>
      </c>
      <c r="AT146" s="1021">
        <f t="shared" si="138"/>
        <v>0</v>
      </c>
      <c r="AU146" s="1021">
        <f t="shared" si="138"/>
        <v>0</v>
      </c>
      <c r="AV146" s="1021">
        <f t="shared" si="138"/>
        <v>0</v>
      </c>
      <c r="AW146" s="1022">
        <f t="shared" si="138"/>
        <v>0</v>
      </c>
      <c r="AX146" s="1253">
        <f>SUM(AN146:AW146)/'DATA - Awards Matrices'!$L$74</f>
        <v>52.581261950286809</v>
      </c>
      <c r="AZ146" s="1020">
        <f t="shared" ref="AZ146:BI146" si="139">SUM(AZ143:AZ145)</f>
        <v>0</v>
      </c>
      <c r="BA146" s="1021">
        <f t="shared" si="139"/>
        <v>8000</v>
      </c>
      <c r="BB146" s="1021">
        <f t="shared" si="139"/>
        <v>0</v>
      </c>
      <c r="BC146" s="1021">
        <f t="shared" si="139"/>
        <v>17500</v>
      </c>
      <c r="BD146" s="1021">
        <f t="shared" si="139"/>
        <v>0</v>
      </c>
      <c r="BE146" s="1021">
        <f t="shared" si="139"/>
        <v>0</v>
      </c>
      <c r="BF146" s="1021">
        <f t="shared" si="139"/>
        <v>0</v>
      </c>
      <c r="BG146" s="1021">
        <f t="shared" si="139"/>
        <v>0</v>
      </c>
      <c r="BH146" s="1021">
        <f t="shared" si="139"/>
        <v>0</v>
      </c>
      <c r="BI146" s="1022">
        <f t="shared" si="139"/>
        <v>0</v>
      </c>
      <c r="BJ146" s="1254">
        <f>SUM(AZ146:BI146)/'DATA - Awards Matrices'!$L$74</f>
        <v>48.75717017208413</v>
      </c>
      <c r="BL146" s="1251">
        <f>SUM(AB146:AK146)</f>
        <v>46000</v>
      </c>
      <c r="BM146" s="1251">
        <f>SUM(AN146:AW146)</f>
        <v>27500</v>
      </c>
      <c r="BN146" s="1251">
        <f>SUM(AZ146:BI146)</f>
        <v>25500</v>
      </c>
    </row>
    <row r="147" spans="1:66" ht="48.75" customHeight="1" thickBot="1">
      <c r="A147" s="428"/>
      <c r="B147" s="429"/>
      <c r="C147" s="430"/>
      <c r="D147" s="431"/>
      <c r="E147" s="432"/>
      <c r="F147" s="432"/>
      <c r="G147" s="432"/>
      <c r="H147" s="432"/>
      <c r="I147" s="432"/>
      <c r="J147" s="432"/>
      <c r="K147" s="432"/>
      <c r="L147" s="432"/>
      <c r="M147" s="433"/>
      <c r="N147" s="434"/>
      <c r="O147" s="434"/>
      <c r="P147" s="431"/>
      <c r="Q147" s="432"/>
      <c r="R147" s="432"/>
      <c r="S147" s="432"/>
      <c r="T147" s="432"/>
      <c r="U147" s="432"/>
      <c r="V147" s="432"/>
      <c r="W147" s="432"/>
      <c r="X147" s="432"/>
      <c r="Y147" s="433"/>
      <c r="Z147" s="434"/>
      <c r="AA147" s="434"/>
      <c r="AB147" s="431"/>
      <c r="AC147" s="432"/>
      <c r="AD147" s="432"/>
      <c r="AE147" s="432"/>
      <c r="AF147" s="432"/>
      <c r="AG147" s="432"/>
      <c r="AH147" s="432"/>
      <c r="AI147" s="432"/>
      <c r="AJ147" s="432"/>
      <c r="AK147" s="433"/>
      <c r="AL147" s="434"/>
      <c r="AM147" s="1026"/>
      <c r="AN147" s="1023"/>
      <c r="AO147" s="1024"/>
      <c r="AP147" s="1024"/>
      <c r="AQ147" s="1024"/>
      <c r="AR147" s="1024"/>
      <c r="AS147" s="1024"/>
      <c r="AT147" s="1024"/>
      <c r="AU147" s="1024"/>
      <c r="AV147" s="1024"/>
      <c r="AW147" s="1025"/>
      <c r="AX147" s="1064"/>
      <c r="AZ147" s="1023"/>
      <c r="BA147" s="1024"/>
      <c r="BB147" s="1024"/>
      <c r="BC147" s="1024"/>
      <c r="BD147" s="1024"/>
      <c r="BE147" s="1024"/>
      <c r="BF147" s="1024"/>
      <c r="BG147" s="1024"/>
      <c r="BH147" s="1024"/>
      <c r="BI147" s="1025"/>
      <c r="BJ147" s="1059"/>
      <c r="BL147" s="1250"/>
      <c r="BM147" s="1250"/>
      <c r="BN147" s="1250"/>
    </row>
    <row r="148" spans="1:66" ht="15" customHeight="1" thickBot="1">
      <c r="A148" s="1487" t="s">
        <v>270</v>
      </c>
      <c r="B148" s="438" t="str">
        <f>'RAW DATA-Awards'!B49</f>
        <v>UNM-LA</v>
      </c>
      <c r="C148" s="424" t="str">
        <f>'RAW DATA-Awards'!C49</f>
        <v>1</v>
      </c>
      <c r="D148" s="407">
        <f>'RAW DATA-New Workforce'!D49</f>
        <v>0</v>
      </c>
      <c r="E148" s="408">
        <f>'RAW DATA-New Workforce'!E49</f>
        <v>0</v>
      </c>
      <c r="F148" s="408">
        <f>'RAW DATA-New Workforce'!F49</f>
        <v>0</v>
      </c>
      <c r="G148" s="408">
        <f>'RAW DATA-New Workforce'!G49</f>
        <v>0</v>
      </c>
      <c r="H148" s="408">
        <f>'RAW DATA-New Workforce'!H49</f>
        <v>0</v>
      </c>
      <c r="I148" s="408">
        <f>'RAW DATA-New Workforce'!I49</f>
        <v>0</v>
      </c>
      <c r="J148" s="408">
        <f>'RAW DATA-New Workforce'!J49</f>
        <v>0</v>
      </c>
      <c r="K148" s="408">
        <f>'RAW DATA-New Workforce'!K49</f>
        <v>0</v>
      </c>
      <c r="L148" s="408">
        <f>'RAW DATA-New Workforce'!L49</f>
        <v>0</v>
      </c>
      <c r="M148" s="409">
        <f>'RAW DATA-New Workforce'!M49</f>
        <v>0</v>
      </c>
      <c r="N148" s="408"/>
      <c r="O148" s="408"/>
      <c r="P148" s="407">
        <f>'RAW DATA-New Workforce'!N49</f>
        <v>0</v>
      </c>
      <c r="Q148" s="408">
        <f>'RAW DATA-New Workforce'!O49</f>
        <v>0</v>
      </c>
      <c r="R148" s="408">
        <f>'RAW DATA-New Workforce'!P49</f>
        <v>0</v>
      </c>
      <c r="S148" s="408">
        <f>'RAW DATA-New Workforce'!Q49</f>
        <v>0</v>
      </c>
      <c r="T148" s="408">
        <f>'RAW DATA-New Workforce'!R49</f>
        <v>0</v>
      </c>
      <c r="U148" s="408">
        <f>'RAW DATA-New Workforce'!S49</f>
        <v>0</v>
      </c>
      <c r="V148" s="408">
        <f>'RAW DATA-New Workforce'!T49</f>
        <v>0</v>
      </c>
      <c r="W148" s="408">
        <f>'RAW DATA-New Workforce'!U49</f>
        <v>0</v>
      </c>
      <c r="X148" s="408">
        <f>'RAW DATA-New Workforce'!V49</f>
        <v>0</v>
      </c>
      <c r="Y148" s="409">
        <f>'RAW DATA-New Workforce'!W49</f>
        <v>0</v>
      </c>
      <c r="Z148" s="408"/>
      <c r="AA148" s="408"/>
      <c r="AB148" s="407">
        <f>'RAW DATA-New Workforce'!X49</f>
        <v>0</v>
      </c>
      <c r="AC148" s="408">
        <f>'RAW DATA-New Workforce'!Y49</f>
        <v>0</v>
      </c>
      <c r="AD148" s="408">
        <f>'RAW DATA-New Workforce'!Z49</f>
        <v>0</v>
      </c>
      <c r="AE148" s="408">
        <f>'RAW DATA-New Workforce'!AA49</f>
        <v>0</v>
      </c>
      <c r="AF148" s="408">
        <f>'RAW DATA-New Workforce'!AB49</f>
        <v>0</v>
      </c>
      <c r="AG148" s="408">
        <f>'RAW DATA-New Workforce'!AC49</f>
        <v>0</v>
      </c>
      <c r="AH148" s="408">
        <f>'RAW DATA-New Workforce'!AD49</f>
        <v>0</v>
      </c>
      <c r="AI148" s="408">
        <f>'RAW DATA-New Workforce'!AE49</f>
        <v>0</v>
      </c>
      <c r="AJ148" s="408">
        <f>'RAW DATA-New Workforce'!AF49</f>
        <v>0</v>
      </c>
      <c r="AK148" s="409">
        <f>'RAW DATA-New Workforce'!AG49</f>
        <v>0</v>
      </c>
      <c r="AL148" s="408"/>
      <c r="AM148" s="944"/>
      <c r="AN148" s="943">
        <f>'RAW DATA-New Workforce'!AH49</f>
        <v>0</v>
      </c>
      <c r="AO148" s="944">
        <f>'RAW DATA-New Workforce'!AI49</f>
        <v>0</v>
      </c>
      <c r="AP148" s="944">
        <f>'RAW DATA-New Workforce'!AJ49</f>
        <v>0</v>
      </c>
      <c r="AQ148" s="944">
        <f>'RAW DATA-New Workforce'!AK49</f>
        <v>0</v>
      </c>
      <c r="AR148" s="944">
        <f>'RAW DATA-New Workforce'!AL49</f>
        <v>0</v>
      </c>
      <c r="AS148" s="944">
        <f>'RAW DATA-New Workforce'!AM49</f>
        <v>0</v>
      </c>
      <c r="AT148" s="944">
        <f>'RAW DATA-New Workforce'!AN49</f>
        <v>0</v>
      </c>
      <c r="AU148" s="944">
        <f>'RAW DATA-New Workforce'!AO49</f>
        <v>0</v>
      </c>
      <c r="AV148" s="944">
        <f>'RAW DATA-New Workforce'!AP49</f>
        <v>0</v>
      </c>
      <c r="AW148" s="945">
        <f>'RAW DATA-New Workforce'!AQ49</f>
        <v>0</v>
      </c>
      <c r="AX148" s="1061"/>
      <c r="AZ148" s="943">
        <f>'RAW DATA-New Workforce'!AR49</f>
        <v>0</v>
      </c>
      <c r="BA148" s="943">
        <f>'RAW DATA-New Workforce'!AS49</f>
        <v>0</v>
      </c>
      <c r="BB148" s="943">
        <f>'RAW DATA-New Workforce'!AT49</f>
        <v>0</v>
      </c>
      <c r="BC148" s="943">
        <f>'RAW DATA-New Workforce'!AU49</f>
        <v>0</v>
      </c>
      <c r="BD148" s="943">
        <f>'RAW DATA-New Workforce'!AV49</f>
        <v>0</v>
      </c>
      <c r="BE148" s="943">
        <f>'RAW DATA-New Workforce'!AW49</f>
        <v>0</v>
      </c>
      <c r="BF148" s="943">
        <f>'RAW DATA-New Workforce'!AX49</f>
        <v>0</v>
      </c>
      <c r="BG148" s="943">
        <f>'RAW DATA-New Workforce'!AY49</f>
        <v>0</v>
      </c>
      <c r="BH148" s="943">
        <f>'RAW DATA-New Workforce'!AZ49</f>
        <v>0</v>
      </c>
      <c r="BI148" s="943">
        <f>'RAW DATA-New Workforce'!BA49</f>
        <v>0</v>
      </c>
      <c r="BJ148" s="1056"/>
      <c r="BL148" s="1250"/>
      <c r="BM148" s="1250"/>
      <c r="BN148" s="1250"/>
    </row>
    <row r="149" spans="1:66" ht="16" thickBot="1">
      <c r="A149" s="1488"/>
      <c r="B149" s="439" t="str">
        <f>'RAW DATA-Awards'!B50</f>
        <v>UNM-LA</v>
      </c>
      <c r="C149" s="425" t="str">
        <f>'RAW DATA-Awards'!C50</f>
        <v>2</v>
      </c>
      <c r="D149" s="330">
        <f>'RAW DATA-New Workforce'!D50</f>
        <v>0</v>
      </c>
      <c r="E149" s="12">
        <f>'RAW DATA-New Workforce'!E50</f>
        <v>0</v>
      </c>
      <c r="F149" s="12">
        <f>'RAW DATA-New Workforce'!F50</f>
        <v>0</v>
      </c>
      <c r="G149" s="12">
        <f>'RAW DATA-New Workforce'!G50</f>
        <v>0</v>
      </c>
      <c r="H149" s="12">
        <f>'RAW DATA-New Workforce'!H50</f>
        <v>0</v>
      </c>
      <c r="I149" s="12">
        <f>'RAW DATA-New Workforce'!I50</f>
        <v>0</v>
      </c>
      <c r="J149" s="12">
        <f>'RAW DATA-New Workforce'!J50</f>
        <v>0</v>
      </c>
      <c r="K149" s="12">
        <f>'RAW DATA-New Workforce'!K50</f>
        <v>0</v>
      </c>
      <c r="L149" s="12">
        <f>'RAW DATA-New Workforce'!L50</f>
        <v>0</v>
      </c>
      <c r="M149" s="331">
        <f>'RAW DATA-New Workforce'!M50</f>
        <v>0</v>
      </c>
      <c r="N149" s="12"/>
      <c r="O149" s="12"/>
      <c r="P149" s="330">
        <f>'RAW DATA-New Workforce'!N50</f>
        <v>0</v>
      </c>
      <c r="Q149" s="12">
        <f>'RAW DATA-New Workforce'!O50</f>
        <v>0</v>
      </c>
      <c r="R149" s="12">
        <f>'RAW DATA-New Workforce'!P50</f>
        <v>0</v>
      </c>
      <c r="S149" s="12">
        <f>'RAW DATA-New Workforce'!Q50</f>
        <v>0</v>
      </c>
      <c r="T149" s="12">
        <f>'RAW DATA-New Workforce'!R50</f>
        <v>0</v>
      </c>
      <c r="U149" s="12">
        <f>'RAW DATA-New Workforce'!S50</f>
        <v>0</v>
      </c>
      <c r="V149" s="12">
        <f>'RAW DATA-New Workforce'!T50</f>
        <v>0</v>
      </c>
      <c r="W149" s="12">
        <f>'RAW DATA-New Workforce'!U50</f>
        <v>0</v>
      </c>
      <c r="X149" s="12">
        <f>'RAW DATA-New Workforce'!V50</f>
        <v>0</v>
      </c>
      <c r="Y149" s="331">
        <f>'RAW DATA-New Workforce'!W50</f>
        <v>0</v>
      </c>
      <c r="Z149" s="12"/>
      <c r="AA149" s="12"/>
      <c r="AB149" s="330">
        <f>'RAW DATA-New Workforce'!X50</f>
        <v>0</v>
      </c>
      <c r="AC149" s="12">
        <f>'RAW DATA-New Workforce'!Y50</f>
        <v>0</v>
      </c>
      <c r="AD149" s="12">
        <f>'RAW DATA-New Workforce'!Z50</f>
        <v>0</v>
      </c>
      <c r="AE149" s="12">
        <f>'RAW DATA-New Workforce'!AA50</f>
        <v>0</v>
      </c>
      <c r="AF149" s="12">
        <f>'RAW DATA-New Workforce'!AB50</f>
        <v>0</v>
      </c>
      <c r="AG149" s="12">
        <f>'RAW DATA-New Workforce'!AC50</f>
        <v>0</v>
      </c>
      <c r="AH149" s="12">
        <f>'RAW DATA-New Workforce'!AD50</f>
        <v>0</v>
      </c>
      <c r="AI149" s="12">
        <f>'RAW DATA-New Workforce'!AE50</f>
        <v>0</v>
      </c>
      <c r="AJ149" s="12">
        <f>'RAW DATA-New Workforce'!AF50</f>
        <v>0</v>
      </c>
      <c r="AK149" s="331">
        <f>'RAW DATA-New Workforce'!AG50</f>
        <v>0</v>
      </c>
      <c r="AL149" s="12"/>
      <c r="AM149" s="938"/>
      <c r="AN149" s="937">
        <f>'RAW DATA-New Workforce'!AH50</f>
        <v>0</v>
      </c>
      <c r="AO149" s="938">
        <f>'RAW DATA-New Workforce'!AI50</f>
        <v>0</v>
      </c>
      <c r="AP149" s="938">
        <f>'RAW DATA-New Workforce'!AJ50</f>
        <v>0</v>
      </c>
      <c r="AQ149" s="938">
        <f>'RAW DATA-New Workforce'!AK50</f>
        <v>0</v>
      </c>
      <c r="AR149" s="938">
        <f>'RAW DATA-New Workforce'!AL50</f>
        <v>0</v>
      </c>
      <c r="AS149" s="938">
        <f>'RAW DATA-New Workforce'!AM50</f>
        <v>0</v>
      </c>
      <c r="AT149" s="938">
        <f>'RAW DATA-New Workforce'!AN50</f>
        <v>0</v>
      </c>
      <c r="AU149" s="938">
        <f>'RAW DATA-New Workforce'!AO50</f>
        <v>0</v>
      </c>
      <c r="AV149" s="938">
        <f>'RAW DATA-New Workforce'!AP50</f>
        <v>0</v>
      </c>
      <c r="AW149" s="939">
        <f>'RAW DATA-New Workforce'!AQ50</f>
        <v>0</v>
      </c>
      <c r="AX149" s="1062"/>
      <c r="AZ149" s="943">
        <f>'RAW DATA-New Workforce'!AR50</f>
        <v>0</v>
      </c>
      <c r="BA149" s="943">
        <f>'RAW DATA-New Workforce'!AS50</f>
        <v>0</v>
      </c>
      <c r="BB149" s="943">
        <f>'RAW DATA-New Workforce'!AT50</f>
        <v>0</v>
      </c>
      <c r="BC149" s="943">
        <f>'RAW DATA-New Workforce'!AU50</f>
        <v>0</v>
      </c>
      <c r="BD149" s="943">
        <f>'RAW DATA-New Workforce'!AV50</f>
        <v>0</v>
      </c>
      <c r="BE149" s="943">
        <f>'RAW DATA-New Workforce'!AW50</f>
        <v>0</v>
      </c>
      <c r="BF149" s="943">
        <f>'RAW DATA-New Workforce'!AX50</f>
        <v>0</v>
      </c>
      <c r="BG149" s="943">
        <f>'RAW DATA-New Workforce'!AY50</f>
        <v>0</v>
      </c>
      <c r="BH149" s="943">
        <f>'RAW DATA-New Workforce'!AZ50</f>
        <v>0</v>
      </c>
      <c r="BI149" s="943">
        <f>'RAW DATA-New Workforce'!BA50</f>
        <v>0</v>
      </c>
      <c r="BJ149" s="1057"/>
      <c r="BL149" s="1250"/>
      <c r="BM149" s="1250"/>
      <c r="BN149" s="1250"/>
    </row>
    <row r="150" spans="1:66" ht="16" thickBot="1">
      <c r="A150" s="1489"/>
      <c r="B150" s="440" t="str">
        <f>'RAW DATA-Awards'!B51</f>
        <v>UNM-LA</v>
      </c>
      <c r="C150" s="426" t="str">
        <f>'RAW DATA-Awards'!C51</f>
        <v>3</v>
      </c>
      <c r="D150" s="330">
        <f>'RAW DATA-New Workforce'!D51</f>
        <v>0</v>
      </c>
      <c r="E150" s="12">
        <f>'RAW DATA-New Workforce'!E51</f>
        <v>0</v>
      </c>
      <c r="F150" s="12">
        <f>'RAW DATA-New Workforce'!F51</f>
        <v>0</v>
      </c>
      <c r="G150" s="12">
        <f>'RAW DATA-New Workforce'!G51</f>
        <v>0</v>
      </c>
      <c r="H150" s="12">
        <f>'RAW DATA-New Workforce'!H51</f>
        <v>0</v>
      </c>
      <c r="I150" s="12">
        <f>'RAW DATA-New Workforce'!I51</f>
        <v>0</v>
      </c>
      <c r="J150" s="12">
        <f>'RAW DATA-New Workforce'!J51</f>
        <v>0</v>
      </c>
      <c r="K150" s="12">
        <f>'RAW DATA-New Workforce'!K51</f>
        <v>0</v>
      </c>
      <c r="L150" s="12">
        <f>'RAW DATA-New Workforce'!L51</f>
        <v>0</v>
      </c>
      <c r="M150" s="331">
        <f>'RAW DATA-New Workforce'!M51</f>
        <v>0</v>
      </c>
      <c r="N150" s="12"/>
      <c r="O150" s="12"/>
      <c r="P150" s="330">
        <f>'RAW DATA-New Workforce'!N51</f>
        <v>0</v>
      </c>
      <c r="Q150" s="12">
        <f>'RAW DATA-New Workforce'!O51</f>
        <v>0</v>
      </c>
      <c r="R150" s="12">
        <f>'RAW DATA-New Workforce'!P51</f>
        <v>0</v>
      </c>
      <c r="S150" s="12">
        <f>'RAW DATA-New Workforce'!Q51</f>
        <v>0</v>
      </c>
      <c r="T150" s="12">
        <f>'RAW DATA-New Workforce'!R51</f>
        <v>0</v>
      </c>
      <c r="U150" s="12">
        <f>'RAW DATA-New Workforce'!S51</f>
        <v>0</v>
      </c>
      <c r="V150" s="12">
        <f>'RAW DATA-New Workforce'!T51</f>
        <v>0</v>
      </c>
      <c r="W150" s="12">
        <f>'RAW DATA-New Workforce'!U51</f>
        <v>0</v>
      </c>
      <c r="X150" s="12">
        <f>'RAW DATA-New Workforce'!V51</f>
        <v>0</v>
      </c>
      <c r="Y150" s="331">
        <f>'RAW DATA-New Workforce'!W51</f>
        <v>0</v>
      </c>
      <c r="Z150" s="12"/>
      <c r="AA150" s="12"/>
      <c r="AB150" s="330">
        <f>'RAW DATA-New Workforce'!X51</f>
        <v>0</v>
      </c>
      <c r="AC150" s="12">
        <f>'RAW DATA-New Workforce'!Y51</f>
        <v>0</v>
      </c>
      <c r="AD150" s="12">
        <f>'RAW DATA-New Workforce'!Z51</f>
        <v>0</v>
      </c>
      <c r="AE150" s="12">
        <f>'RAW DATA-New Workforce'!AA51</f>
        <v>0</v>
      </c>
      <c r="AF150" s="12">
        <f>'RAW DATA-New Workforce'!AB51</f>
        <v>0</v>
      </c>
      <c r="AG150" s="12">
        <f>'RAW DATA-New Workforce'!AC51</f>
        <v>0</v>
      </c>
      <c r="AH150" s="12">
        <f>'RAW DATA-New Workforce'!AD51</f>
        <v>0</v>
      </c>
      <c r="AI150" s="12">
        <f>'RAW DATA-New Workforce'!AE51</f>
        <v>0</v>
      </c>
      <c r="AJ150" s="12">
        <f>'RAW DATA-New Workforce'!AF51</f>
        <v>0</v>
      </c>
      <c r="AK150" s="331">
        <f>'RAW DATA-New Workforce'!AG51</f>
        <v>0</v>
      </c>
      <c r="AL150" s="12"/>
      <c r="AM150" s="938"/>
      <c r="AN150" s="937">
        <f>'RAW DATA-New Workforce'!AH51</f>
        <v>0</v>
      </c>
      <c r="AO150" s="938">
        <f>'RAW DATA-New Workforce'!AI51</f>
        <v>0</v>
      </c>
      <c r="AP150" s="938">
        <f>'RAW DATA-New Workforce'!AJ51</f>
        <v>0</v>
      </c>
      <c r="AQ150" s="938">
        <f>'RAW DATA-New Workforce'!AK51</f>
        <v>0</v>
      </c>
      <c r="AR150" s="938">
        <f>'RAW DATA-New Workforce'!AL51</f>
        <v>0</v>
      </c>
      <c r="AS150" s="938">
        <f>'RAW DATA-New Workforce'!AM51</f>
        <v>0</v>
      </c>
      <c r="AT150" s="938">
        <f>'RAW DATA-New Workforce'!AN51</f>
        <v>0</v>
      </c>
      <c r="AU150" s="938">
        <f>'RAW DATA-New Workforce'!AO51</f>
        <v>0</v>
      </c>
      <c r="AV150" s="938">
        <f>'RAW DATA-New Workforce'!AP51</f>
        <v>0</v>
      </c>
      <c r="AW150" s="939">
        <f>'RAW DATA-New Workforce'!AQ51</f>
        <v>0</v>
      </c>
      <c r="AX150" s="1062"/>
      <c r="AZ150" s="943">
        <f>'RAW DATA-New Workforce'!AR51</f>
        <v>0</v>
      </c>
      <c r="BA150" s="943">
        <f>'RAW DATA-New Workforce'!AS51</f>
        <v>0</v>
      </c>
      <c r="BB150" s="943">
        <f>'RAW DATA-New Workforce'!AT51</f>
        <v>0</v>
      </c>
      <c r="BC150" s="943">
        <f>'RAW DATA-New Workforce'!AU51</f>
        <v>0</v>
      </c>
      <c r="BD150" s="943">
        <f>'RAW DATA-New Workforce'!AV51</f>
        <v>0</v>
      </c>
      <c r="BE150" s="943">
        <f>'RAW DATA-New Workforce'!AW51</f>
        <v>0</v>
      </c>
      <c r="BF150" s="943">
        <f>'RAW DATA-New Workforce'!AX51</f>
        <v>0</v>
      </c>
      <c r="BG150" s="943">
        <f>'RAW DATA-New Workforce'!AY51</f>
        <v>0</v>
      </c>
      <c r="BH150" s="943">
        <f>'RAW DATA-New Workforce'!AZ51</f>
        <v>0</v>
      </c>
      <c r="BI150" s="943">
        <f>'RAW DATA-New Workforce'!BA51</f>
        <v>0</v>
      </c>
      <c r="BJ150" s="1057"/>
      <c r="BL150" s="1250"/>
      <c r="BM150" s="1250"/>
      <c r="BN150" s="1250"/>
    </row>
    <row r="151" spans="1:66">
      <c r="A151" s="412"/>
      <c r="B151" s="410"/>
      <c r="C151" s="411"/>
      <c r="D151" s="332">
        <f t="shared" ref="D151:M151" si="140">SUM(D148:D150)</f>
        <v>0</v>
      </c>
      <c r="E151" s="11">
        <f t="shared" si="140"/>
        <v>0</v>
      </c>
      <c r="F151" s="11">
        <f t="shared" si="140"/>
        <v>0</v>
      </c>
      <c r="G151" s="11">
        <f t="shared" si="140"/>
        <v>0</v>
      </c>
      <c r="H151" s="11">
        <f t="shared" si="140"/>
        <v>0</v>
      </c>
      <c r="I151" s="11">
        <f t="shared" si="140"/>
        <v>0</v>
      </c>
      <c r="J151" s="11">
        <f t="shared" si="140"/>
        <v>0</v>
      </c>
      <c r="K151" s="11">
        <f t="shared" si="140"/>
        <v>0</v>
      </c>
      <c r="L151" s="11">
        <f t="shared" si="140"/>
        <v>0</v>
      </c>
      <c r="M151" s="333">
        <f t="shared" si="140"/>
        <v>0</v>
      </c>
      <c r="N151" s="12"/>
      <c r="O151" s="12"/>
      <c r="P151" s="332">
        <f t="shared" ref="P151:Y151" si="141">SUM(P148:P150)</f>
        <v>0</v>
      </c>
      <c r="Q151" s="11">
        <f t="shared" si="141"/>
        <v>0</v>
      </c>
      <c r="R151" s="11">
        <f t="shared" si="141"/>
        <v>0</v>
      </c>
      <c r="S151" s="11">
        <f t="shared" si="141"/>
        <v>0</v>
      </c>
      <c r="T151" s="11">
        <f t="shared" si="141"/>
        <v>0</v>
      </c>
      <c r="U151" s="11">
        <f t="shared" si="141"/>
        <v>0</v>
      </c>
      <c r="V151" s="11">
        <f t="shared" si="141"/>
        <v>0</v>
      </c>
      <c r="W151" s="11">
        <f t="shared" si="141"/>
        <v>0</v>
      </c>
      <c r="X151" s="11">
        <f t="shared" si="141"/>
        <v>0</v>
      </c>
      <c r="Y151" s="333">
        <f t="shared" si="141"/>
        <v>0</v>
      </c>
      <c r="Z151" s="12"/>
      <c r="AA151" s="12"/>
      <c r="AB151" s="332">
        <f t="shared" ref="AB151:AK151" si="142">SUM(AB148:AB150)</f>
        <v>0</v>
      </c>
      <c r="AC151" s="11">
        <f t="shared" si="142"/>
        <v>0</v>
      </c>
      <c r="AD151" s="11">
        <f t="shared" si="142"/>
        <v>0</v>
      </c>
      <c r="AE151" s="11">
        <f t="shared" si="142"/>
        <v>0</v>
      </c>
      <c r="AF151" s="11">
        <f t="shared" si="142"/>
        <v>0</v>
      </c>
      <c r="AG151" s="11">
        <f t="shared" si="142"/>
        <v>0</v>
      </c>
      <c r="AH151" s="11">
        <f t="shared" si="142"/>
        <v>0</v>
      </c>
      <c r="AI151" s="11">
        <f t="shared" si="142"/>
        <v>0</v>
      </c>
      <c r="AJ151" s="11">
        <f t="shared" si="142"/>
        <v>0</v>
      </c>
      <c r="AK151" s="333">
        <f t="shared" si="142"/>
        <v>0</v>
      </c>
      <c r="AL151" s="12"/>
      <c r="AM151" s="938"/>
      <c r="AN151" s="1017">
        <f t="shared" ref="AN151:AW151" si="143">SUM(AN148:AN150)</f>
        <v>0</v>
      </c>
      <c r="AO151" s="1018">
        <f t="shared" si="143"/>
        <v>0</v>
      </c>
      <c r="AP151" s="1018">
        <f t="shared" si="143"/>
        <v>0</v>
      </c>
      <c r="AQ151" s="1018">
        <f t="shared" si="143"/>
        <v>0</v>
      </c>
      <c r="AR151" s="1018">
        <f t="shared" si="143"/>
        <v>0</v>
      </c>
      <c r="AS151" s="1018">
        <f t="shared" si="143"/>
        <v>0</v>
      </c>
      <c r="AT151" s="1018">
        <f t="shared" si="143"/>
        <v>0</v>
      </c>
      <c r="AU151" s="1018">
        <f t="shared" si="143"/>
        <v>0</v>
      </c>
      <c r="AV151" s="1018">
        <f t="shared" si="143"/>
        <v>0</v>
      </c>
      <c r="AW151" s="1019">
        <f t="shared" si="143"/>
        <v>0</v>
      </c>
      <c r="AX151" s="1062"/>
      <c r="AZ151" s="1017">
        <f t="shared" ref="AZ151:BI151" si="144">SUM(AZ148:AZ150)</f>
        <v>0</v>
      </c>
      <c r="BA151" s="1018">
        <f t="shared" si="144"/>
        <v>0</v>
      </c>
      <c r="BB151" s="1018">
        <f t="shared" si="144"/>
        <v>0</v>
      </c>
      <c r="BC151" s="1018">
        <f t="shared" si="144"/>
        <v>0</v>
      </c>
      <c r="BD151" s="1018">
        <f t="shared" si="144"/>
        <v>0</v>
      </c>
      <c r="BE151" s="1018">
        <f t="shared" si="144"/>
        <v>0</v>
      </c>
      <c r="BF151" s="1018">
        <f t="shared" si="144"/>
        <v>0</v>
      </c>
      <c r="BG151" s="1018">
        <f t="shared" si="144"/>
        <v>0</v>
      </c>
      <c r="BH151" s="1018">
        <f t="shared" si="144"/>
        <v>0</v>
      </c>
      <c r="BI151" s="1019">
        <f t="shared" si="144"/>
        <v>0</v>
      </c>
      <c r="BJ151" s="1057"/>
      <c r="BL151" s="1250"/>
      <c r="BM151" s="1250"/>
      <c r="BN151" s="1250"/>
    </row>
    <row r="152" spans="1:66" ht="16" thickBot="1">
      <c r="A152" s="412"/>
      <c r="B152" s="410"/>
      <c r="C152" s="411"/>
      <c r="D152" s="330"/>
      <c r="E152" s="12"/>
      <c r="F152" s="12"/>
      <c r="G152" s="12"/>
      <c r="H152" s="12"/>
      <c r="I152" s="12"/>
      <c r="J152" s="12"/>
      <c r="K152" s="12"/>
      <c r="L152" s="12"/>
      <c r="M152" s="331"/>
      <c r="N152" s="12"/>
      <c r="O152" s="12"/>
      <c r="P152" s="330"/>
      <c r="Q152" s="12"/>
      <c r="R152" s="12"/>
      <c r="S152" s="12"/>
      <c r="T152" s="12"/>
      <c r="U152" s="12"/>
      <c r="V152" s="12"/>
      <c r="W152" s="12"/>
      <c r="X152" s="12"/>
      <c r="Y152" s="331"/>
      <c r="Z152" s="12"/>
      <c r="AA152" s="12"/>
      <c r="AB152" s="330"/>
      <c r="AC152" s="12"/>
      <c r="AD152" s="12"/>
      <c r="AE152" s="12"/>
      <c r="AF152" s="12"/>
      <c r="AG152" s="12"/>
      <c r="AH152" s="12"/>
      <c r="AI152" s="12"/>
      <c r="AJ152" s="12"/>
      <c r="AK152" s="331"/>
      <c r="AL152" s="12"/>
      <c r="AM152" s="938"/>
      <c r="AN152" s="937"/>
      <c r="AO152" s="938"/>
      <c r="AP152" s="938"/>
      <c r="AQ152" s="938"/>
      <c r="AR152" s="938"/>
      <c r="AS152" s="938"/>
      <c r="AT152" s="938"/>
      <c r="AU152" s="938"/>
      <c r="AV152" s="938"/>
      <c r="AW152" s="939"/>
      <c r="AX152" s="1062"/>
      <c r="AZ152" s="937"/>
      <c r="BA152" s="938"/>
      <c r="BB152" s="938"/>
      <c r="BC152" s="938"/>
      <c r="BD152" s="938"/>
      <c r="BE152" s="938"/>
      <c r="BF152" s="938"/>
      <c r="BG152" s="938"/>
      <c r="BH152" s="938"/>
      <c r="BI152" s="939"/>
      <c r="BJ152" s="1057"/>
      <c r="BL152" s="1250"/>
      <c r="BM152" s="1250"/>
      <c r="BN152" s="1250"/>
    </row>
    <row r="153" spans="1:66" ht="15" customHeight="1">
      <c r="A153" s="1487" t="s">
        <v>271</v>
      </c>
      <c r="B153" s="438" t="s">
        <v>63</v>
      </c>
      <c r="C153" s="424" t="s">
        <v>92</v>
      </c>
      <c r="D153" s="330">
        <f>D148*'DATA - Awards Matrices'!$B$34</f>
        <v>0</v>
      </c>
      <c r="E153" s="12">
        <f>E148*'DATA - Awards Matrices'!$C$34</f>
        <v>0</v>
      </c>
      <c r="F153" s="12">
        <f>F148*'DATA - Awards Matrices'!$D$34</f>
        <v>0</v>
      </c>
      <c r="G153" s="12">
        <f>G148*'DATA - Awards Matrices'!$E$34</f>
        <v>0</v>
      </c>
      <c r="H153" s="12">
        <f>H148*'DATA - Awards Matrices'!$F$34</f>
        <v>0</v>
      </c>
      <c r="I153" s="12">
        <f>I148*'DATA - Awards Matrices'!$G$34</f>
        <v>0</v>
      </c>
      <c r="J153" s="12">
        <f>J148*'DATA - Awards Matrices'!$H$34</f>
        <v>0</v>
      </c>
      <c r="K153" s="12">
        <f>K148*'DATA - Awards Matrices'!$I$34</f>
        <v>0</v>
      </c>
      <c r="L153" s="12">
        <f>L148*'DATA - Awards Matrices'!$J$34</f>
        <v>0</v>
      </c>
      <c r="M153" s="331">
        <f>M148*'DATA - Awards Matrices'!$K$34</f>
        <v>0</v>
      </c>
      <c r="N153" s="12"/>
      <c r="O153" s="12"/>
      <c r="P153" s="330">
        <f>P148*'DATA - Awards Matrices'!$B$34</f>
        <v>0</v>
      </c>
      <c r="Q153" s="12">
        <f>Q148*'DATA - Awards Matrices'!$C$34</f>
        <v>0</v>
      </c>
      <c r="R153" s="12">
        <f>R148*'DATA - Awards Matrices'!$D$34</f>
        <v>0</v>
      </c>
      <c r="S153" s="12">
        <f>S148*'DATA - Awards Matrices'!$E$34</f>
        <v>0</v>
      </c>
      <c r="T153" s="12">
        <f>T148*'DATA - Awards Matrices'!$F$34</f>
        <v>0</v>
      </c>
      <c r="U153" s="12">
        <f>U148*'DATA - Awards Matrices'!$G$34</f>
        <v>0</v>
      </c>
      <c r="V153" s="12">
        <f>V148*'DATA - Awards Matrices'!$H$34</f>
        <v>0</v>
      </c>
      <c r="W153" s="12">
        <f>W148*'DATA - Awards Matrices'!$I$34</f>
        <v>0</v>
      </c>
      <c r="X153" s="12">
        <f>X148*'DATA - Awards Matrices'!$J$34</f>
        <v>0</v>
      </c>
      <c r="Y153" s="331">
        <f>Y148*'DATA - Awards Matrices'!$K$34</f>
        <v>0</v>
      </c>
      <c r="Z153" s="12"/>
      <c r="AA153" s="12"/>
      <c r="AB153" s="330">
        <f>AB148*'DATA - Awards Matrices'!$B$34</f>
        <v>0</v>
      </c>
      <c r="AC153" s="12">
        <f>AC148*'DATA - Awards Matrices'!$C$34</f>
        <v>0</v>
      </c>
      <c r="AD153" s="12">
        <f>AD148*'DATA - Awards Matrices'!$D$34</f>
        <v>0</v>
      </c>
      <c r="AE153" s="12">
        <f>AE148*'DATA - Awards Matrices'!$E$34</f>
        <v>0</v>
      </c>
      <c r="AF153" s="12">
        <f>AF148*'DATA - Awards Matrices'!$F$34</f>
        <v>0</v>
      </c>
      <c r="AG153" s="12">
        <f>AG148*'DATA - Awards Matrices'!$G$34</f>
        <v>0</v>
      </c>
      <c r="AH153" s="12">
        <f>AH148*'DATA - Awards Matrices'!$H$34</f>
        <v>0</v>
      </c>
      <c r="AI153" s="12">
        <f>AI148*'DATA - Awards Matrices'!$I$34</f>
        <v>0</v>
      </c>
      <c r="AJ153" s="12">
        <f>AJ148*'DATA - Awards Matrices'!$J$34</f>
        <v>0</v>
      </c>
      <c r="AK153" s="331">
        <f>AK148*'DATA - Awards Matrices'!$K$34</f>
        <v>0</v>
      </c>
      <c r="AL153" s="12"/>
      <c r="AM153" s="938"/>
      <c r="AN153" s="937">
        <f>AN148*'DATA - Awards Matrices'!$B$34</f>
        <v>0</v>
      </c>
      <c r="AO153" s="938">
        <f>AO148*'DATA - Awards Matrices'!$C$34</f>
        <v>0</v>
      </c>
      <c r="AP153" s="938">
        <f>AP148*'DATA - Awards Matrices'!$D$34</f>
        <v>0</v>
      </c>
      <c r="AQ153" s="938">
        <f>AQ148*'DATA - Awards Matrices'!$E$34</f>
        <v>0</v>
      </c>
      <c r="AR153" s="938">
        <f>AR148*'DATA - Awards Matrices'!$F$34</f>
        <v>0</v>
      </c>
      <c r="AS153" s="938">
        <f>AS148*'DATA - Awards Matrices'!$G$34</f>
        <v>0</v>
      </c>
      <c r="AT153" s="938">
        <f>AT148*'DATA - Awards Matrices'!$H$34</f>
        <v>0</v>
      </c>
      <c r="AU153" s="938">
        <f>AU148*'DATA - Awards Matrices'!$I$34</f>
        <v>0</v>
      </c>
      <c r="AV153" s="938">
        <f>AV148*'DATA - Awards Matrices'!$J$34</f>
        <v>0</v>
      </c>
      <c r="AW153" s="939">
        <f>AW148*'DATA - Awards Matrices'!$K$34</f>
        <v>0</v>
      </c>
      <c r="AX153" s="1062"/>
      <c r="AZ153" s="937">
        <f>AZ148*'DATA - Awards Matrices'!$B$34</f>
        <v>0</v>
      </c>
      <c r="BA153" s="938">
        <f>BA148*'DATA - Awards Matrices'!$C$34</f>
        <v>0</v>
      </c>
      <c r="BB153" s="938">
        <f>BB148*'DATA - Awards Matrices'!$D$34</f>
        <v>0</v>
      </c>
      <c r="BC153" s="938">
        <f>BC148*'DATA - Awards Matrices'!$E$34</f>
        <v>0</v>
      </c>
      <c r="BD153" s="938">
        <f>BD148*'DATA - Awards Matrices'!$F$34</f>
        <v>0</v>
      </c>
      <c r="BE153" s="938">
        <f>BE148*'DATA - Awards Matrices'!$G$34</f>
        <v>0</v>
      </c>
      <c r="BF153" s="938">
        <f>BF148*'DATA - Awards Matrices'!$H$34</f>
        <v>0</v>
      </c>
      <c r="BG153" s="938">
        <f>BG148*'DATA - Awards Matrices'!$I$34</f>
        <v>0</v>
      </c>
      <c r="BH153" s="938">
        <f>BH148*'DATA - Awards Matrices'!$J$34</f>
        <v>0</v>
      </c>
      <c r="BI153" s="939">
        <f>BI148*'DATA - Awards Matrices'!$K$34</f>
        <v>0</v>
      </c>
      <c r="BJ153" s="1057"/>
      <c r="BL153" s="1250"/>
      <c r="BM153" s="1250"/>
      <c r="BN153" s="1250"/>
    </row>
    <row r="154" spans="1:66">
      <c r="A154" s="1488"/>
      <c r="B154" s="439" t="s">
        <v>63</v>
      </c>
      <c r="C154" s="425" t="s">
        <v>91</v>
      </c>
      <c r="D154" s="330">
        <f>D149*'DATA - Awards Matrices'!$B$35</f>
        <v>0</v>
      </c>
      <c r="E154" s="12">
        <f>E149*'DATA - Awards Matrices'!$C$35</f>
        <v>0</v>
      </c>
      <c r="F154" s="12">
        <f>F149*'DATA - Awards Matrices'!$D$35</f>
        <v>0</v>
      </c>
      <c r="G154" s="12">
        <f>G149*'DATA - Awards Matrices'!$E$35</f>
        <v>0</v>
      </c>
      <c r="H154" s="12">
        <f>H149*'DATA - Awards Matrices'!$F$35</f>
        <v>0</v>
      </c>
      <c r="I154" s="12">
        <f>I149*'DATA - Awards Matrices'!$G$35</f>
        <v>0</v>
      </c>
      <c r="J154" s="12">
        <f>J149*'DATA - Awards Matrices'!$H$35</f>
        <v>0</v>
      </c>
      <c r="K154" s="12">
        <f>K149*'DATA - Awards Matrices'!$I$35</f>
        <v>0</v>
      </c>
      <c r="L154" s="12">
        <f>L149*'DATA - Awards Matrices'!$J$35</f>
        <v>0</v>
      </c>
      <c r="M154" s="331">
        <f>M149*'DATA - Awards Matrices'!$K$35</f>
        <v>0</v>
      </c>
      <c r="N154" s="12"/>
      <c r="O154" s="12"/>
      <c r="P154" s="330">
        <f>P149*'DATA - Awards Matrices'!$B$35</f>
        <v>0</v>
      </c>
      <c r="Q154" s="12">
        <f>Q149*'DATA - Awards Matrices'!$C$35</f>
        <v>0</v>
      </c>
      <c r="R154" s="12">
        <f>R149*'DATA - Awards Matrices'!$D$35</f>
        <v>0</v>
      </c>
      <c r="S154" s="12">
        <f>S149*'DATA - Awards Matrices'!$E$35</f>
        <v>0</v>
      </c>
      <c r="T154" s="12">
        <f>T149*'DATA - Awards Matrices'!$F$35</f>
        <v>0</v>
      </c>
      <c r="U154" s="12">
        <f>U149*'DATA - Awards Matrices'!$G$35</f>
        <v>0</v>
      </c>
      <c r="V154" s="12">
        <f>V149*'DATA - Awards Matrices'!$H$35</f>
        <v>0</v>
      </c>
      <c r="W154" s="12">
        <f>W149*'DATA - Awards Matrices'!$I$35</f>
        <v>0</v>
      </c>
      <c r="X154" s="12">
        <f>X149*'DATA - Awards Matrices'!$J$35</f>
        <v>0</v>
      </c>
      <c r="Y154" s="331">
        <f>Y149*'DATA - Awards Matrices'!$K$35</f>
        <v>0</v>
      </c>
      <c r="Z154" s="12"/>
      <c r="AA154" s="12"/>
      <c r="AB154" s="330">
        <f>AB149*'DATA - Awards Matrices'!$B$35</f>
        <v>0</v>
      </c>
      <c r="AC154" s="12">
        <f>AC149*'DATA - Awards Matrices'!$C$35</f>
        <v>0</v>
      </c>
      <c r="AD154" s="12">
        <f>AD149*'DATA - Awards Matrices'!$D$35</f>
        <v>0</v>
      </c>
      <c r="AE154" s="12">
        <f>AE149*'DATA - Awards Matrices'!$E$35</f>
        <v>0</v>
      </c>
      <c r="AF154" s="12">
        <f>AF149*'DATA - Awards Matrices'!$F$35</f>
        <v>0</v>
      </c>
      <c r="AG154" s="12">
        <f>AG149*'DATA - Awards Matrices'!$G$35</f>
        <v>0</v>
      </c>
      <c r="AH154" s="12">
        <f>AH149*'DATA - Awards Matrices'!$H$35</f>
        <v>0</v>
      </c>
      <c r="AI154" s="12">
        <f>AI149*'DATA - Awards Matrices'!$I$35</f>
        <v>0</v>
      </c>
      <c r="AJ154" s="12">
        <f>AJ149*'DATA - Awards Matrices'!$J$35</f>
        <v>0</v>
      </c>
      <c r="AK154" s="331">
        <f>AK149*'DATA - Awards Matrices'!$K$35</f>
        <v>0</v>
      </c>
      <c r="AL154" s="12"/>
      <c r="AM154" s="938"/>
      <c r="AN154" s="937">
        <f>AN149*'DATA - Awards Matrices'!$B$35</f>
        <v>0</v>
      </c>
      <c r="AO154" s="938">
        <f>AO149*'DATA - Awards Matrices'!$C$35</f>
        <v>0</v>
      </c>
      <c r="AP154" s="938">
        <f>AP149*'DATA - Awards Matrices'!$D$35</f>
        <v>0</v>
      </c>
      <c r="AQ154" s="938">
        <f>AQ149*'DATA - Awards Matrices'!$E$35</f>
        <v>0</v>
      </c>
      <c r="AR154" s="938">
        <f>AR149*'DATA - Awards Matrices'!$F$35</f>
        <v>0</v>
      </c>
      <c r="AS154" s="938">
        <f>AS149*'DATA - Awards Matrices'!$G$35</f>
        <v>0</v>
      </c>
      <c r="AT154" s="938">
        <f>AT149*'DATA - Awards Matrices'!$H$35</f>
        <v>0</v>
      </c>
      <c r="AU154" s="938">
        <f>AU149*'DATA - Awards Matrices'!$I$35</f>
        <v>0</v>
      </c>
      <c r="AV154" s="938">
        <f>AV149*'DATA - Awards Matrices'!$J$35</f>
        <v>0</v>
      </c>
      <c r="AW154" s="939">
        <f>AW149*'DATA - Awards Matrices'!$K$35</f>
        <v>0</v>
      </c>
      <c r="AX154" s="1062"/>
      <c r="AZ154" s="937">
        <f>AZ149*'DATA - Awards Matrices'!$B$35</f>
        <v>0</v>
      </c>
      <c r="BA154" s="938">
        <f>BA149*'DATA - Awards Matrices'!$C$35</f>
        <v>0</v>
      </c>
      <c r="BB154" s="938">
        <f>BB149*'DATA - Awards Matrices'!$D$35</f>
        <v>0</v>
      </c>
      <c r="BC154" s="938">
        <f>BC149*'DATA - Awards Matrices'!$E$35</f>
        <v>0</v>
      </c>
      <c r="BD154" s="938">
        <f>BD149*'DATA - Awards Matrices'!$F$35</f>
        <v>0</v>
      </c>
      <c r="BE154" s="938">
        <f>BE149*'DATA - Awards Matrices'!$G$35</f>
        <v>0</v>
      </c>
      <c r="BF154" s="938">
        <f>BF149*'DATA - Awards Matrices'!$H$35</f>
        <v>0</v>
      </c>
      <c r="BG154" s="938">
        <f>BG149*'DATA - Awards Matrices'!$I$35</f>
        <v>0</v>
      </c>
      <c r="BH154" s="938">
        <f>BH149*'DATA - Awards Matrices'!$J$35</f>
        <v>0</v>
      </c>
      <c r="BI154" s="939">
        <f>BI149*'DATA - Awards Matrices'!$K$35</f>
        <v>0</v>
      </c>
      <c r="BJ154" s="1057"/>
      <c r="BL154" s="1250"/>
      <c r="BM154" s="1250"/>
      <c r="BN154" s="1250"/>
    </row>
    <row r="155" spans="1:66" ht="16" thickBot="1">
      <c r="A155" s="1489"/>
      <c r="B155" s="440" t="s">
        <v>63</v>
      </c>
      <c r="C155" s="426" t="s">
        <v>90</v>
      </c>
      <c r="D155" s="330">
        <f>D150*'DATA - Awards Matrices'!$B$36</f>
        <v>0</v>
      </c>
      <c r="E155" s="12">
        <f>E150*'DATA - Awards Matrices'!$C$36</f>
        <v>0</v>
      </c>
      <c r="F155" s="12">
        <f>F150*'DATA - Awards Matrices'!$D$36</f>
        <v>0</v>
      </c>
      <c r="G155" s="12">
        <f>G150*'DATA - Awards Matrices'!$E$36</f>
        <v>0</v>
      </c>
      <c r="H155" s="12">
        <f>H150*'DATA - Awards Matrices'!$F$36</f>
        <v>0</v>
      </c>
      <c r="I155" s="12">
        <f>I150*'DATA - Awards Matrices'!$G$36</f>
        <v>0</v>
      </c>
      <c r="J155" s="12">
        <f>J150*'DATA - Awards Matrices'!$H$36</f>
        <v>0</v>
      </c>
      <c r="K155" s="12">
        <f>K150*'DATA - Awards Matrices'!$I$36</f>
        <v>0</v>
      </c>
      <c r="L155" s="12">
        <f>L150*'DATA - Awards Matrices'!$J$36</f>
        <v>0</v>
      </c>
      <c r="M155" s="331">
        <f>M150*'DATA - Awards Matrices'!$K$36</f>
        <v>0</v>
      </c>
      <c r="N155" s="12"/>
      <c r="O155" s="12"/>
      <c r="P155" s="330">
        <f>P150*'DATA - Awards Matrices'!$B$36</f>
        <v>0</v>
      </c>
      <c r="Q155" s="12">
        <f>Q150*'DATA - Awards Matrices'!$C$36</f>
        <v>0</v>
      </c>
      <c r="R155" s="12">
        <f>R150*'DATA - Awards Matrices'!$D$36</f>
        <v>0</v>
      </c>
      <c r="S155" s="12">
        <f>S150*'DATA - Awards Matrices'!$E$36</f>
        <v>0</v>
      </c>
      <c r="T155" s="12">
        <f>T150*'DATA - Awards Matrices'!$F$36</f>
        <v>0</v>
      </c>
      <c r="U155" s="12">
        <f>U150*'DATA - Awards Matrices'!$G$36</f>
        <v>0</v>
      </c>
      <c r="V155" s="12">
        <f>V150*'DATA - Awards Matrices'!$H$36</f>
        <v>0</v>
      </c>
      <c r="W155" s="12">
        <f>W150*'DATA - Awards Matrices'!$I$36</f>
        <v>0</v>
      </c>
      <c r="X155" s="12">
        <f>X150*'DATA - Awards Matrices'!$J$36</f>
        <v>0</v>
      </c>
      <c r="Y155" s="331">
        <f>Y150*'DATA - Awards Matrices'!$K$36</f>
        <v>0</v>
      </c>
      <c r="Z155" s="12"/>
      <c r="AA155" s="12"/>
      <c r="AB155" s="330">
        <f>AB150*'DATA - Awards Matrices'!$B$36</f>
        <v>0</v>
      </c>
      <c r="AC155" s="12">
        <f>AC150*'DATA - Awards Matrices'!$C$36</f>
        <v>0</v>
      </c>
      <c r="AD155" s="12">
        <f>AD150*'DATA - Awards Matrices'!$D$36</f>
        <v>0</v>
      </c>
      <c r="AE155" s="12">
        <f>AE150*'DATA - Awards Matrices'!$E$36</f>
        <v>0</v>
      </c>
      <c r="AF155" s="12">
        <f>AF150*'DATA - Awards Matrices'!$F$36</f>
        <v>0</v>
      </c>
      <c r="AG155" s="12">
        <f>AG150*'DATA - Awards Matrices'!$G$36</f>
        <v>0</v>
      </c>
      <c r="AH155" s="12">
        <f>AH150*'DATA - Awards Matrices'!$H$36</f>
        <v>0</v>
      </c>
      <c r="AI155" s="12">
        <f>AI150*'DATA - Awards Matrices'!$I$36</f>
        <v>0</v>
      </c>
      <c r="AJ155" s="12">
        <f>AJ150*'DATA - Awards Matrices'!$J$36</f>
        <v>0</v>
      </c>
      <c r="AK155" s="331">
        <f>AK150*'DATA - Awards Matrices'!$K$36</f>
        <v>0</v>
      </c>
      <c r="AL155" s="12"/>
      <c r="AM155" s="938"/>
      <c r="AN155" s="937">
        <f>AN150*'DATA - Awards Matrices'!$B$36</f>
        <v>0</v>
      </c>
      <c r="AO155" s="938">
        <f>AO150*'DATA - Awards Matrices'!$C$36</f>
        <v>0</v>
      </c>
      <c r="AP155" s="938">
        <f>AP150*'DATA - Awards Matrices'!$D$36</f>
        <v>0</v>
      </c>
      <c r="AQ155" s="938">
        <f>AQ150*'DATA - Awards Matrices'!$E$36</f>
        <v>0</v>
      </c>
      <c r="AR155" s="938">
        <f>AR150*'DATA - Awards Matrices'!$F$36</f>
        <v>0</v>
      </c>
      <c r="AS155" s="938">
        <f>AS150*'DATA - Awards Matrices'!$G$36</f>
        <v>0</v>
      </c>
      <c r="AT155" s="938">
        <f>AT150*'DATA - Awards Matrices'!$H$36</f>
        <v>0</v>
      </c>
      <c r="AU155" s="938">
        <f>AU150*'DATA - Awards Matrices'!$I$36</f>
        <v>0</v>
      </c>
      <c r="AV155" s="938">
        <f>AV150*'DATA - Awards Matrices'!$J$36</f>
        <v>0</v>
      </c>
      <c r="AW155" s="939">
        <f>AW150*'DATA - Awards Matrices'!$K$36</f>
        <v>0</v>
      </c>
      <c r="AX155" s="1062"/>
      <c r="AZ155" s="937">
        <f>AZ150*'DATA - Awards Matrices'!$B$36</f>
        <v>0</v>
      </c>
      <c r="BA155" s="938">
        <f>BA150*'DATA - Awards Matrices'!$C$36</f>
        <v>0</v>
      </c>
      <c r="BB155" s="938">
        <f>BB150*'DATA - Awards Matrices'!$D$36</f>
        <v>0</v>
      </c>
      <c r="BC155" s="938">
        <f>BC150*'DATA - Awards Matrices'!$E$36</f>
        <v>0</v>
      </c>
      <c r="BD155" s="938">
        <f>BD150*'DATA - Awards Matrices'!$F$36</f>
        <v>0</v>
      </c>
      <c r="BE155" s="938">
        <f>BE150*'DATA - Awards Matrices'!$G$36</f>
        <v>0</v>
      </c>
      <c r="BF155" s="938">
        <f>BF150*'DATA - Awards Matrices'!$H$36</f>
        <v>0</v>
      </c>
      <c r="BG155" s="938">
        <f>BG150*'DATA - Awards Matrices'!$I$36</f>
        <v>0</v>
      </c>
      <c r="BH155" s="938">
        <f>BH150*'DATA - Awards Matrices'!$J$36</f>
        <v>0</v>
      </c>
      <c r="BI155" s="939">
        <f>BI150*'DATA - Awards Matrices'!$K$36</f>
        <v>0</v>
      </c>
      <c r="BJ155" s="1057"/>
      <c r="BL155" s="1250"/>
      <c r="BM155" s="1250"/>
      <c r="BN155" s="1250"/>
    </row>
    <row r="156" spans="1:66" ht="33" thickBot="1">
      <c r="A156" s="406" t="s">
        <v>272</v>
      </c>
      <c r="B156" s="413" t="str">
        <f>B150</f>
        <v>UNM-LA</v>
      </c>
      <c r="C156" s="414"/>
      <c r="D156" s="334">
        <f t="shared" ref="D156:M156" si="145">SUM(D153:D155)</f>
        <v>0</v>
      </c>
      <c r="E156" s="335">
        <f t="shared" si="145"/>
        <v>0</v>
      </c>
      <c r="F156" s="335">
        <f t="shared" si="145"/>
        <v>0</v>
      </c>
      <c r="G156" s="335">
        <f t="shared" si="145"/>
        <v>0</v>
      </c>
      <c r="H156" s="335">
        <f t="shared" si="145"/>
        <v>0</v>
      </c>
      <c r="I156" s="335">
        <f t="shared" si="145"/>
        <v>0</v>
      </c>
      <c r="J156" s="335">
        <f t="shared" si="145"/>
        <v>0</v>
      </c>
      <c r="K156" s="335">
        <f t="shared" si="145"/>
        <v>0</v>
      </c>
      <c r="L156" s="335">
        <f t="shared" si="145"/>
        <v>0</v>
      </c>
      <c r="M156" s="336">
        <f t="shared" si="145"/>
        <v>0</v>
      </c>
      <c r="N156" s="415">
        <f>SUM(D156:M156)/'DATA - Awards Matrices'!$L$36</f>
        <v>0</v>
      </c>
      <c r="O156" s="415"/>
      <c r="P156" s="334">
        <f t="shared" ref="P156:Y156" si="146">SUM(P153:P155)</f>
        <v>0</v>
      </c>
      <c r="Q156" s="335">
        <f t="shared" si="146"/>
        <v>0</v>
      </c>
      <c r="R156" s="335">
        <f t="shared" si="146"/>
        <v>0</v>
      </c>
      <c r="S156" s="335">
        <f t="shared" si="146"/>
        <v>0</v>
      </c>
      <c r="T156" s="335">
        <f t="shared" si="146"/>
        <v>0</v>
      </c>
      <c r="U156" s="335">
        <f t="shared" si="146"/>
        <v>0</v>
      </c>
      <c r="V156" s="335">
        <f t="shared" si="146"/>
        <v>0</v>
      </c>
      <c r="W156" s="335">
        <f t="shared" si="146"/>
        <v>0</v>
      </c>
      <c r="X156" s="335">
        <f t="shared" si="146"/>
        <v>0</v>
      </c>
      <c r="Y156" s="336">
        <f t="shared" si="146"/>
        <v>0</v>
      </c>
      <c r="Z156" s="415">
        <f>SUM(P156:Y156)/'DATA - Awards Matrices'!$L$36</f>
        <v>0</v>
      </c>
      <c r="AA156" s="415"/>
      <c r="AB156" s="334">
        <f t="shared" ref="AB156:AK156" si="147">SUM(AB153:AB155)</f>
        <v>0</v>
      </c>
      <c r="AC156" s="335">
        <f t="shared" si="147"/>
        <v>0</v>
      </c>
      <c r="AD156" s="335">
        <f t="shared" si="147"/>
        <v>0</v>
      </c>
      <c r="AE156" s="335">
        <f t="shared" si="147"/>
        <v>0</v>
      </c>
      <c r="AF156" s="335">
        <f t="shared" si="147"/>
        <v>0</v>
      </c>
      <c r="AG156" s="335">
        <f t="shared" si="147"/>
        <v>0</v>
      </c>
      <c r="AH156" s="335">
        <f t="shared" si="147"/>
        <v>0</v>
      </c>
      <c r="AI156" s="335">
        <f t="shared" si="147"/>
        <v>0</v>
      </c>
      <c r="AJ156" s="335">
        <f t="shared" si="147"/>
        <v>0</v>
      </c>
      <c r="AK156" s="336">
        <f t="shared" si="147"/>
        <v>0</v>
      </c>
      <c r="AL156" s="1252">
        <f>SUM(AB156:AK156)/'DATA - Awards Matrices'!$L$74</f>
        <v>0</v>
      </c>
      <c r="AM156" s="941"/>
      <c r="AN156" s="1020">
        <f t="shared" ref="AN156:AW156" si="148">SUM(AN153:AN155)</f>
        <v>0</v>
      </c>
      <c r="AO156" s="1021">
        <f t="shared" si="148"/>
        <v>0</v>
      </c>
      <c r="AP156" s="1021">
        <f t="shared" si="148"/>
        <v>0</v>
      </c>
      <c r="AQ156" s="1021">
        <f t="shared" si="148"/>
        <v>0</v>
      </c>
      <c r="AR156" s="1021">
        <f t="shared" si="148"/>
        <v>0</v>
      </c>
      <c r="AS156" s="1021">
        <f t="shared" si="148"/>
        <v>0</v>
      </c>
      <c r="AT156" s="1021">
        <f t="shared" si="148"/>
        <v>0</v>
      </c>
      <c r="AU156" s="1021">
        <f t="shared" si="148"/>
        <v>0</v>
      </c>
      <c r="AV156" s="1021">
        <f t="shared" si="148"/>
        <v>0</v>
      </c>
      <c r="AW156" s="1022">
        <f t="shared" si="148"/>
        <v>0</v>
      </c>
      <c r="AX156" s="1253">
        <f>SUM(AN156:AW156)/'DATA - Awards Matrices'!$L$74</f>
        <v>0</v>
      </c>
      <c r="AZ156" s="1020">
        <f t="shared" ref="AZ156:BI156" si="149">SUM(AZ153:AZ155)</f>
        <v>0</v>
      </c>
      <c r="BA156" s="1021">
        <f t="shared" si="149"/>
        <v>0</v>
      </c>
      <c r="BB156" s="1021">
        <f t="shared" si="149"/>
        <v>0</v>
      </c>
      <c r="BC156" s="1021">
        <f t="shared" si="149"/>
        <v>0</v>
      </c>
      <c r="BD156" s="1021">
        <f t="shared" si="149"/>
        <v>0</v>
      </c>
      <c r="BE156" s="1021">
        <f t="shared" si="149"/>
        <v>0</v>
      </c>
      <c r="BF156" s="1021">
        <f t="shared" si="149"/>
        <v>0</v>
      </c>
      <c r="BG156" s="1021">
        <f t="shared" si="149"/>
        <v>0</v>
      </c>
      <c r="BH156" s="1021">
        <f t="shared" si="149"/>
        <v>0</v>
      </c>
      <c r="BI156" s="1022">
        <f t="shared" si="149"/>
        <v>0</v>
      </c>
      <c r="BJ156" s="1254">
        <f>SUM(AZ156:BI156)/'DATA - Awards Matrices'!$L$74</f>
        <v>0</v>
      </c>
      <c r="BL156" s="1251">
        <f>SUM(AB156:AK156)</f>
        <v>0</v>
      </c>
      <c r="BM156" s="1251">
        <f>SUM(AN156:AW156)</f>
        <v>0</v>
      </c>
      <c r="BN156" s="1251">
        <f>SUM(AZ156:BI156)</f>
        <v>0</v>
      </c>
    </row>
    <row r="157" spans="1:66" ht="38.25" customHeight="1" thickBot="1">
      <c r="A157" s="428"/>
      <c r="B157" s="429"/>
      <c r="C157" s="430"/>
      <c r="D157" s="431"/>
      <c r="E157" s="432"/>
      <c r="F157" s="432"/>
      <c r="G157" s="432"/>
      <c r="H157" s="432"/>
      <c r="I157" s="432"/>
      <c r="J157" s="432"/>
      <c r="K157" s="432"/>
      <c r="L157" s="432"/>
      <c r="M157" s="433"/>
      <c r="N157" s="434"/>
      <c r="O157" s="434"/>
      <c r="P157" s="431"/>
      <c r="Q157" s="432"/>
      <c r="R157" s="432"/>
      <c r="S157" s="432"/>
      <c r="T157" s="432"/>
      <c r="U157" s="432"/>
      <c r="V157" s="432"/>
      <c r="W157" s="432"/>
      <c r="X157" s="432"/>
      <c r="Y157" s="433"/>
      <c r="Z157" s="434"/>
      <c r="AA157" s="434"/>
      <c r="AB157" s="431"/>
      <c r="AC157" s="432"/>
      <c r="AD157" s="432"/>
      <c r="AE157" s="432"/>
      <c r="AF157" s="432"/>
      <c r="AG157" s="432"/>
      <c r="AH157" s="432"/>
      <c r="AI157" s="432"/>
      <c r="AJ157" s="432"/>
      <c r="AK157" s="433"/>
      <c r="AL157" s="434"/>
      <c r="AM157" s="1026"/>
      <c r="AN157" s="1023"/>
      <c r="AO157" s="1024"/>
      <c r="AP157" s="1024"/>
      <c r="AQ157" s="1024"/>
      <c r="AR157" s="1024"/>
      <c r="AS157" s="1024"/>
      <c r="AT157" s="1024"/>
      <c r="AU157" s="1024"/>
      <c r="AV157" s="1024"/>
      <c r="AW157" s="1025"/>
      <c r="AX157" s="1064"/>
      <c r="AZ157" s="1023"/>
      <c r="BA157" s="1024"/>
      <c r="BB157" s="1024"/>
      <c r="BC157" s="1024"/>
      <c r="BD157" s="1024"/>
      <c r="BE157" s="1024"/>
      <c r="BF157" s="1024"/>
      <c r="BG157" s="1024"/>
      <c r="BH157" s="1024"/>
      <c r="BI157" s="1025"/>
      <c r="BJ157" s="1059"/>
      <c r="BL157" s="1251"/>
      <c r="BM157" s="1251"/>
      <c r="BN157" s="1251"/>
    </row>
    <row r="158" spans="1:66" ht="15" customHeight="1" thickBot="1">
      <c r="A158" s="1487" t="s">
        <v>270</v>
      </c>
      <c r="B158" s="438" t="str">
        <f>'RAW DATA-Awards'!B52</f>
        <v>UNM-TA</v>
      </c>
      <c r="C158" s="424" t="str">
        <f>'RAW DATA-Awards'!C52</f>
        <v>1</v>
      </c>
      <c r="D158" s="407">
        <f>'RAW DATA-New Workforce'!D52</f>
        <v>0</v>
      </c>
      <c r="E158" s="408">
        <f>'RAW DATA-New Workforce'!E52</f>
        <v>0</v>
      </c>
      <c r="F158" s="408">
        <f>'RAW DATA-New Workforce'!F52</f>
        <v>0</v>
      </c>
      <c r="G158" s="408">
        <f>'RAW DATA-New Workforce'!G52</f>
        <v>0</v>
      </c>
      <c r="H158" s="408">
        <f>'RAW DATA-New Workforce'!H52</f>
        <v>0</v>
      </c>
      <c r="I158" s="408">
        <f>'RAW DATA-New Workforce'!I52</f>
        <v>0</v>
      </c>
      <c r="J158" s="408">
        <f>'RAW DATA-New Workforce'!J52</f>
        <v>0</v>
      </c>
      <c r="K158" s="408">
        <f>'RAW DATA-New Workforce'!K52</f>
        <v>0</v>
      </c>
      <c r="L158" s="408">
        <f>'RAW DATA-New Workforce'!L52</f>
        <v>0</v>
      </c>
      <c r="M158" s="409">
        <f>'RAW DATA-New Workforce'!M52</f>
        <v>0</v>
      </c>
      <c r="N158" s="408"/>
      <c r="O158" s="408"/>
      <c r="P158" s="407">
        <f>'RAW DATA-New Workforce'!N52</f>
        <v>0</v>
      </c>
      <c r="Q158" s="408">
        <f>'RAW DATA-New Workforce'!O52</f>
        <v>0</v>
      </c>
      <c r="R158" s="408">
        <f>'RAW DATA-New Workforce'!P52</f>
        <v>0</v>
      </c>
      <c r="S158" s="408">
        <f>'RAW DATA-New Workforce'!Q52</f>
        <v>0</v>
      </c>
      <c r="T158" s="408">
        <f>'RAW DATA-New Workforce'!R52</f>
        <v>0</v>
      </c>
      <c r="U158" s="408">
        <f>'RAW DATA-New Workforce'!S52</f>
        <v>0</v>
      </c>
      <c r="V158" s="408">
        <f>'RAW DATA-New Workforce'!T52</f>
        <v>0</v>
      </c>
      <c r="W158" s="408">
        <f>'RAW DATA-New Workforce'!U52</f>
        <v>0</v>
      </c>
      <c r="X158" s="408">
        <f>'RAW DATA-New Workforce'!V52</f>
        <v>0</v>
      </c>
      <c r="Y158" s="409">
        <f>'RAW DATA-New Workforce'!W52</f>
        <v>0</v>
      </c>
      <c r="Z158" s="408"/>
      <c r="AA158" s="408"/>
      <c r="AB158" s="407">
        <f>'RAW DATA-New Workforce'!X52</f>
        <v>0</v>
      </c>
      <c r="AC158" s="408">
        <f>'RAW DATA-New Workforce'!Y52</f>
        <v>3</v>
      </c>
      <c r="AD158" s="408">
        <f>'RAW DATA-New Workforce'!Z52</f>
        <v>0</v>
      </c>
      <c r="AE158" s="408">
        <f>'RAW DATA-New Workforce'!AA52</f>
        <v>5</v>
      </c>
      <c r="AF158" s="408">
        <f>'RAW DATA-New Workforce'!AB52</f>
        <v>0</v>
      </c>
      <c r="AG158" s="408">
        <f>'RAW DATA-New Workforce'!AC52</f>
        <v>0</v>
      </c>
      <c r="AH158" s="408">
        <f>'RAW DATA-New Workforce'!AD52</f>
        <v>0</v>
      </c>
      <c r="AI158" s="408">
        <f>'RAW DATA-New Workforce'!AE52</f>
        <v>0</v>
      </c>
      <c r="AJ158" s="408">
        <f>'RAW DATA-New Workforce'!AF52</f>
        <v>0</v>
      </c>
      <c r="AK158" s="409">
        <f>'RAW DATA-New Workforce'!AG52</f>
        <v>0</v>
      </c>
      <c r="AL158" s="408"/>
      <c r="AM158" s="944"/>
      <c r="AN158" s="943">
        <f>'RAW DATA-New Workforce'!AH52</f>
        <v>0</v>
      </c>
      <c r="AO158" s="944">
        <f>'RAW DATA-New Workforce'!AI52</f>
        <v>2</v>
      </c>
      <c r="AP158" s="944">
        <f>'RAW DATA-New Workforce'!AJ52</f>
        <v>0</v>
      </c>
      <c r="AQ158" s="944">
        <f>'RAW DATA-New Workforce'!AK52</f>
        <v>5</v>
      </c>
      <c r="AR158" s="944">
        <f>'RAW DATA-New Workforce'!AL52</f>
        <v>0</v>
      </c>
      <c r="AS158" s="944">
        <f>'RAW DATA-New Workforce'!AM52</f>
        <v>0</v>
      </c>
      <c r="AT158" s="944">
        <f>'RAW DATA-New Workforce'!AN52</f>
        <v>0</v>
      </c>
      <c r="AU158" s="944">
        <f>'RAW DATA-New Workforce'!AO52</f>
        <v>0</v>
      </c>
      <c r="AV158" s="944">
        <f>'RAW DATA-New Workforce'!AP52</f>
        <v>0</v>
      </c>
      <c r="AW158" s="945">
        <f>'RAW DATA-New Workforce'!AQ52</f>
        <v>0</v>
      </c>
      <c r="AX158" s="1061"/>
      <c r="AZ158" s="943">
        <f>'RAW DATA-New Workforce'!AR52</f>
        <v>0</v>
      </c>
      <c r="BA158" s="943">
        <f>'RAW DATA-New Workforce'!AS52</f>
        <v>1</v>
      </c>
      <c r="BB158" s="943">
        <f>'RAW DATA-New Workforce'!AT52</f>
        <v>0</v>
      </c>
      <c r="BC158" s="943">
        <f>'RAW DATA-New Workforce'!AU52</f>
        <v>5</v>
      </c>
      <c r="BD158" s="943">
        <f>'RAW DATA-New Workforce'!AV52</f>
        <v>0</v>
      </c>
      <c r="BE158" s="943">
        <f>'RAW DATA-New Workforce'!AW52</f>
        <v>0</v>
      </c>
      <c r="BF158" s="943">
        <f>'RAW DATA-New Workforce'!AX52</f>
        <v>0</v>
      </c>
      <c r="BG158" s="943">
        <f>'RAW DATA-New Workforce'!AY52</f>
        <v>0</v>
      </c>
      <c r="BH158" s="943">
        <f>'RAW DATA-New Workforce'!AZ52</f>
        <v>0</v>
      </c>
      <c r="BI158" s="943">
        <f>'RAW DATA-New Workforce'!BA52</f>
        <v>0</v>
      </c>
      <c r="BJ158" s="1056"/>
      <c r="BL158" s="1250"/>
      <c r="BM158" s="1250"/>
      <c r="BN158" s="1250"/>
    </row>
    <row r="159" spans="1:66" ht="16" thickBot="1">
      <c r="A159" s="1488"/>
      <c r="B159" s="439" t="str">
        <f>'RAW DATA-Awards'!B53</f>
        <v>UNM-TA</v>
      </c>
      <c r="C159" s="425" t="str">
        <f>'RAW DATA-Awards'!C53</f>
        <v>2</v>
      </c>
      <c r="D159" s="330">
        <f>'RAW DATA-New Workforce'!D53</f>
        <v>0</v>
      </c>
      <c r="E159" s="12">
        <f>'RAW DATA-New Workforce'!E53</f>
        <v>0</v>
      </c>
      <c r="F159" s="12">
        <f>'RAW DATA-New Workforce'!F53</f>
        <v>0</v>
      </c>
      <c r="G159" s="12">
        <f>'RAW DATA-New Workforce'!G53</f>
        <v>0</v>
      </c>
      <c r="H159" s="12">
        <f>'RAW DATA-New Workforce'!H53</f>
        <v>0</v>
      </c>
      <c r="I159" s="12">
        <f>'RAW DATA-New Workforce'!I53</f>
        <v>0</v>
      </c>
      <c r="J159" s="12">
        <f>'RAW DATA-New Workforce'!J53</f>
        <v>0</v>
      </c>
      <c r="K159" s="12">
        <f>'RAW DATA-New Workforce'!K53</f>
        <v>0</v>
      </c>
      <c r="L159" s="12">
        <f>'RAW DATA-New Workforce'!L53</f>
        <v>0</v>
      </c>
      <c r="M159" s="331">
        <f>'RAW DATA-New Workforce'!M53</f>
        <v>0</v>
      </c>
      <c r="N159" s="12"/>
      <c r="O159" s="12"/>
      <c r="P159" s="330">
        <f>'RAW DATA-New Workforce'!N53</f>
        <v>0</v>
      </c>
      <c r="Q159" s="12">
        <f>'RAW DATA-New Workforce'!O53</f>
        <v>0</v>
      </c>
      <c r="R159" s="12">
        <f>'RAW DATA-New Workforce'!P53</f>
        <v>0</v>
      </c>
      <c r="S159" s="12">
        <f>'RAW DATA-New Workforce'!Q53</f>
        <v>0</v>
      </c>
      <c r="T159" s="12">
        <f>'RAW DATA-New Workforce'!R53</f>
        <v>0</v>
      </c>
      <c r="U159" s="12">
        <f>'RAW DATA-New Workforce'!S53</f>
        <v>0</v>
      </c>
      <c r="V159" s="12">
        <f>'RAW DATA-New Workforce'!T53</f>
        <v>0</v>
      </c>
      <c r="W159" s="12">
        <f>'RAW DATA-New Workforce'!U53</f>
        <v>0</v>
      </c>
      <c r="X159" s="12">
        <f>'RAW DATA-New Workforce'!V53</f>
        <v>0</v>
      </c>
      <c r="Y159" s="331">
        <f>'RAW DATA-New Workforce'!W53</f>
        <v>0</v>
      </c>
      <c r="Z159" s="12"/>
      <c r="AA159" s="12"/>
      <c r="AB159" s="330">
        <f>'RAW DATA-New Workforce'!X53</f>
        <v>0</v>
      </c>
      <c r="AC159" s="12">
        <f>'RAW DATA-New Workforce'!Y53</f>
        <v>8</v>
      </c>
      <c r="AD159" s="12">
        <f>'RAW DATA-New Workforce'!Z53</f>
        <v>0</v>
      </c>
      <c r="AE159" s="12">
        <f>'RAW DATA-New Workforce'!AA53</f>
        <v>0</v>
      </c>
      <c r="AF159" s="12">
        <f>'RAW DATA-New Workforce'!AB53</f>
        <v>0</v>
      </c>
      <c r="AG159" s="12">
        <f>'RAW DATA-New Workforce'!AC53</f>
        <v>0</v>
      </c>
      <c r="AH159" s="12">
        <f>'RAW DATA-New Workforce'!AD53</f>
        <v>0</v>
      </c>
      <c r="AI159" s="12">
        <f>'RAW DATA-New Workforce'!AE53</f>
        <v>0</v>
      </c>
      <c r="AJ159" s="12">
        <f>'RAW DATA-New Workforce'!AF53</f>
        <v>0</v>
      </c>
      <c r="AK159" s="331">
        <f>'RAW DATA-New Workforce'!AG53</f>
        <v>0</v>
      </c>
      <c r="AL159" s="12"/>
      <c r="AM159" s="938"/>
      <c r="AN159" s="937">
        <f>'RAW DATA-New Workforce'!AH53</f>
        <v>0</v>
      </c>
      <c r="AO159" s="938">
        <f>'RAW DATA-New Workforce'!AI53</f>
        <v>5</v>
      </c>
      <c r="AP159" s="938">
        <f>'RAW DATA-New Workforce'!AJ53</f>
        <v>0</v>
      </c>
      <c r="AQ159" s="938">
        <f>'RAW DATA-New Workforce'!AK53</f>
        <v>0</v>
      </c>
      <c r="AR159" s="938">
        <f>'RAW DATA-New Workforce'!AL53</f>
        <v>0</v>
      </c>
      <c r="AS159" s="938">
        <f>'RAW DATA-New Workforce'!AM53</f>
        <v>0</v>
      </c>
      <c r="AT159" s="938">
        <f>'RAW DATA-New Workforce'!AN53</f>
        <v>0</v>
      </c>
      <c r="AU159" s="938">
        <f>'RAW DATA-New Workforce'!AO53</f>
        <v>0</v>
      </c>
      <c r="AV159" s="938">
        <f>'RAW DATA-New Workforce'!AP53</f>
        <v>0</v>
      </c>
      <c r="AW159" s="939">
        <f>'RAW DATA-New Workforce'!AQ53</f>
        <v>0</v>
      </c>
      <c r="AX159" s="1062"/>
      <c r="AZ159" s="943">
        <f>'RAW DATA-New Workforce'!AR53</f>
        <v>0</v>
      </c>
      <c r="BA159" s="943">
        <f>'RAW DATA-New Workforce'!AS53</f>
        <v>9</v>
      </c>
      <c r="BB159" s="943">
        <f>'RAW DATA-New Workforce'!AT53</f>
        <v>0</v>
      </c>
      <c r="BC159" s="943">
        <f>'RAW DATA-New Workforce'!AU53</f>
        <v>0</v>
      </c>
      <c r="BD159" s="943">
        <f>'RAW DATA-New Workforce'!AV53</f>
        <v>0</v>
      </c>
      <c r="BE159" s="943">
        <f>'RAW DATA-New Workforce'!AW53</f>
        <v>0</v>
      </c>
      <c r="BF159" s="943">
        <f>'RAW DATA-New Workforce'!AX53</f>
        <v>0</v>
      </c>
      <c r="BG159" s="943">
        <f>'RAW DATA-New Workforce'!AY53</f>
        <v>0</v>
      </c>
      <c r="BH159" s="943">
        <f>'RAW DATA-New Workforce'!AZ53</f>
        <v>0</v>
      </c>
      <c r="BI159" s="943">
        <f>'RAW DATA-New Workforce'!BA53</f>
        <v>0</v>
      </c>
      <c r="BJ159" s="1057"/>
      <c r="BL159" s="1250"/>
      <c r="BM159" s="1250"/>
      <c r="BN159" s="1250"/>
    </row>
    <row r="160" spans="1:66" ht="16" thickBot="1">
      <c r="A160" s="1489"/>
      <c r="B160" s="440" t="str">
        <f>'RAW DATA-Awards'!B54</f>
        <v>UNM-TA</v>
      </c>
      <c r="C160" s="426" t="str">
        <f>'RAW DATA-Awards'!C54</f>
        <v>3</v>
      </c>
      <c r="D160" s="330">
        <f>'RAW DATA-New Workforce'!D54</f>
        <v>0</v>
      </c>
      <c r="E160" s="12">
        <f>'RAW DATA-New Workforce'!E54</f>
        <v>0</v>
      </c>
      <c r="F160" s="12">
        <f>'RAW DATA-New Workforce'!F54</f>
        <v>0</v>
      </c>
      <c r="G160" s="12">
        <f>'RAW DATA-New Workforce'!G54</f>
        <v>0</v>
      </c>
      <c r="H160" s="12">
        <f>'RAW DATA-New Workforce'!H54</f>
        <v>0</v>
      </c>
      <c r="I160" s="12">
        <f>'RAW DATA-New Workforce'!I54</f>
        <v>0</v>
      </c>
      <c r="J160" s="12">
        <f>'RAW DATA-New Workforce'!J54</f>
        <v>0</v>
      </c>
      <c r="K160" s="12">
        <f>'RAW DATA-New Workforce'!K54</f>
        <v>0</v>
      </c>
      <c r="L160" s="12">
        <f>'RAW DATA-New Workforce'!L54</f>
        <v>0</v>
      </c>
      <c r="M160" s="331">
        <f>'RAW DATA-New Workforce'!M54</f>
        <v>0</v>
      </c>
      <c r="N160" s="12"/>
      <c r="O160" s="12"/>
      <c r="P160" s="330">
        <f>'RAW DATA-New Workforce'!N54</f>
        <v>0</v>
      </c>
      <c r="Q160" s="12">
        <f>'RAW DATA-New Workforce'!O54</f>
        <v>0</v>
      </c>
      <c r="R160" s="12">
        <f>'RAW DATA-New Workforce'!P54</f>
        <v>0</v>
      </c>
      <c r="S160" s="12">
        <f>'RAW DATA-New Workforce'!Q54</f>
        <v>0</v>
      </c>
      <c r="T160" s="12">
        <f>'RAW DATA-New Workforce'!R54</f>
        <v>0</v>
      </c>
      <c r="U160" s="12">
        <f>'RAW DATA-New Workforce'!S54</f>
        <v>0</v>
      </c>
      <c r="V160" s="12">
        <f>'RAW DATA-New Workforce'!T54</f>
        <v>0</v>
      </c>
      <c r="W160" s="12">
        <f>'RAW DATA-New Workforce'!U54</f>
        <v>0</v>
      </c>
      <c r="X160" s="12">
        <f>'RAW DATA-New Workforce'!V54</f>
        <v>0</v>
      </c>
      <c r="Y160" s="331">
        <f>'RAW DATA-New Workforce'!W54</f>
        <v>0</v>
      </c>
      <c r="Z160" s="12"/>
      <c r="AA160" s="12"/>
      <c r="AB160" s="330">
        <f>'RAW DATA-New Workforce'!X54</f>
        <v>0</v>
      </c>
      <c r="AC160" s="12">
        <f>'RAW DATA-New Workforce'!Y54</f>
        <v>0</v>
      </c>
      <c r="AD160" s="12">
        <f>'RAW DATA-New Workforce'!Z54</f>
        <v>0</v>
      </c>
      <c r="AE160" s="12">
        <f>'RAW DATA-New Workforce'!AA54</f>
        <v>0</v>
      </c>
      <c r="AF160" s="12">
        <f>'RAW DATA-New Workforce'!AB54</f>
        <v>0</v>
      </c>
      <c r="AG160" s="12">
        <f>'RAW DATA-New Workforce'!AC54</f>
        <v>0</v>
      </c>
      <c r="AH160" s="12">
        <f>'RAW DATA-New Workforce'!AD54</f>
        <v>0</v>
      </c>
      <c r="AI160" s="12">
        <f>'RAW DATA-New Workforce'!AE54</f>
        <v>0</v>
      </c>
      <c r="AJ160" s="12">
        <f>'RAW DATA-New Workforce'!AF54</f>
        <v>0</v>
      </c>
      <c r="AK160" s="331">
        <f>'RAW DATA-New Workforce'!AG54</f>
        <v>0</v>
      </c>
      <c r="AL160" s="12"/>
      <c r="AM160" s="938"/>
      <c r="AN160" s="937">
        <f>'RAW DATA-New Workforce'!AH54</f>
        <v>0</v>
      </c>
      <c r="AO160" s="938">
        <f>'RAW DATA-New Workforce'!AI54</f>
        <v>0</v>
      </c>
      <c r="AP160" s="938">
        <f>'RAW DATA-New Workforce'!AJ54</f>
        <v>0</v>
      </c>
      <c r="AQ160" s="938">
        <f>'RAW DATA-New Workforce'!AK54</f>
        <v>0</v>
      </c>
      <c r="AR160" s="938">
        <f>'RAW DATA-New Workforce'!AL54</f>
        <v>0</v>
      </c>
      <c r="AS160" s="938">
        <f>'RAW DATA-New Workforce'!AM54</f>
        <v>0</v>
      </c>
      <c r="AT160" s="938">
        <f>'RAW DATA-New Workforce'!AN54</f>
        <v>0</v>
      </c>
      <c r="AU160" s="938">
        <f>'RAW DATA-New Workforce'!AO54</f>
        <v>0</v>
      </c>
      <c r="AV160" s="938">
        <f>'RAW DATA-New Workforce'!AP54</f>
        <v>0</v>
      </c>
      <c r="AW160" s="939">
        <f>'RAW DATA-New Workforce'!AQ54</f>
        <v>0</v>
      </c>
      <c r="AX160" s="1062"/>
      <c r="AZ160" s="943">
        <f>'RAW DATA-New Workforce'!AR54</f>
        <v>0</v>
      </c>
      <c r="BA160" s="943">
        <f>'RAW DATA-New Workforce'!AS54</f>
        <v>0</v>
      </c>
      <c r="BB160" s="943">
        <f>'RAW DATA-New Workforce'!AT54</f>
        <v>0</v>
      </c>
      <c r="BC160" s="943">
        <f>'RAW DATA-New Workforce'!AU54</f>
        <v>0</v>
      </c>
      <c r="BD160" s="943">
        <f>'RAW DATA-New Workforce'!AV54</f>
        <v>0</v>
      </c>
      <c r="BE160" s="943">
        <f>'RAW DATA-New Workforce'!AW54</f>
        <v>0</v>
      </c>
      <c r="BF160" s="943">
        <f>'RAW DATA-New Workforce'!AX54</f>
        <v>0</v>
      </c>
      <c r="BG160" s="943">
        <f>'RAW DATA-New Workforce'!AY54</f>
        <v>0</v>
      </c>
      <c r="BH160" s="943">
        <f>'RAW DATA-New Workforce'!AZ54</f>
        <v>0</v>
      </c>
      <c r="BI160" s="943">
        <f>'RAW DATA-New Workforce'!BA54</f>
        <v>0</v>
      </c>
      <c r="BJ160" s="1057"/>
      <c r="BL160" s="1250"/>
      <c r="BM160" s="1250"/>
      <c r="BN160" s="1250"/>
    </row>
    <row r="161" spans="1:66">
      <c r="A161" s="412"/>
      <c r="B161" s="410"/>
      <c r="C161" s="411"/>
      <c r="D161" s="332">
        <f t="shared" ref="D161:M161" si="150">SUM(D158:D160)</f>
        <v>0</v>
      </c>
      <c r="E161" s="11">
        <f t="shared" si="150"/>
        <v>0</v>
      </c>
      <c r="F161" s="11">
        <f t="shared" si="150"/>
        <v>0</v>
      </c>
      <c r="G161" s="11">
        <f t="shared" si="150"/>
        <v>0</v>
      </c>
      <c r="H161" s="11">
        <f t="shared" si="150"/>
        <v>0</v>
      </c>
      <c r="I161" s="11">
        <f t="shared" si="150"/>
        <v>0</v>
      </c>
      <c r="J161" s="11">
        <f t="shared" si="150"/>
        <v>0</v>
      </c>
      <c r="K161" s="11">
        <f t="shared" si="150"/>
        <v>0</v>
      </c>
      <c r="L161" s="11">
        <f t="shared" si="150"/>
        <v>0</v>
      </c>
      <c r="M161" s="333">
        <f t="shared" si="150"/>
        <v>0</v>
      </c>
      <c r="N161" s="12"/>
      <c r="O161" s="12"/>
      <c r="P161" s="332">
        <f t="shared" ref="P161:Y161" si="151">SUM(P158:P160)</f>
        <v>0</v>
      </c>
      <c r="Q161" s="11">
        <f t="shared" si="151"/>
        <v>0</v>
      </c>
      <c r="R161" s="11">
        <f t="shared" si="151"/>
        <v>0</v>
      </c>
      <c r="S161" s="11">
        <f t="shared" si="151"/>
        <v>0</v>
      </c>
      <c r="T161" s="11">
        <f t="shared" si="151"/>
        <v>0</v>
      </c>
      <c r="U161" s="11">
        <f t="shared" si="151"/>
        <v>0</v>
      </c>
      <c r="V161" s="11">
        <f t="shared" si="151"/>
        <v>0</v>
      </c>
      <c r="W161" s="11">
        <f t="shared" si="151"/>
        <v>0</v>
      </c>
      <c r="X161" s="11">
        <f t="shared" si="151"/>
        <v>0</v>
      </c>
      <c r="Y161" s="333">
        <f t="shared" si="151"/>
        <v>0</v>
      </c>
      <c r="Z161" s="12"/>
      <c r="AA161" s="12"/>
      <c r="AB161" s="332">
        <f t="shared" ref="AB161:AK161" si="152">SUM(AB158:AB160)</f>
        <v>0</v>
      </c>
      <c r="AC161" s="11">
        <f t="shared" si="152"/>
        <v>11</v>
      </c>
      <c r="AD161" s="11">
        <f t="shared" si="152"/>
        <v>0</v>
      </c>
      <c r="AE161" s="11">
        <f t="shared" si="152"/>
        <v>5</v>
      </c>
      <c r="AF161" s="11">
        <f t="shared" si="152"/>
        <v>0</v>
      </c>
      <c r="AG161" s="11">
        <f t="shared" si="152"/>
        <v>0</v>
      </c>
      <c r="AH161" s="11">
        <f t="shared" si="152"/>
        <v>0</v>
      </c>
      <c r="AI161" s="11">
        <f t="shared" si="152"/>
        <v>0</v>
      </c>
      <c r="AJ161" s="11">
        <f t="shared" si="152"/>
        <v>0</v>
      </c>
      <c r="AK161" s="333">
        <f t="shared" si="152"/>
        <v>0</v>
      </c>
      <c r="AL161" s="12"/>
      <c r="AM161" s="938"/>
      <c r="AN161" s="1017">
        <f t="shared" ref="AN161:AW161" si="153">SUM(AN158:AN160)</f>
        <v>0</v>
      </c>
      <c r="AO161" s="1018">
        <f t="shared" si="153"/>
        <v>7</v>
      </c>
      <c r="AP161" s="1018">
        <f t="shared" si="153"/>
        <v>0</v>
      </c>
      <c r="AQ161" s="1018">
        <f t="shared" si="153"/>
        <v>5</v>
      </c>
      <c r="AR161" s="1018">
        <f t="shared" si="153"/>
        <v>0</v>
      </c>
      <c r="AS161" s="1018">
        <f t="shared" si="153"/>
        <v>0</v>
      </c>
      <c r="AT161" s="1018">
        <f t="shared" si="153"/>
        <v>0</v>
      </c>
      <c r="AU161" s="1018">
        <f t="shared" si="153"/>
        <v>0</v>
      </c>
      <c r="AV161" s="1018">
        <f t="shared" si="153"/>
        <v>0</v>
      </c>
      <c r="AW161" s="1019">
        <f t="shared" si="153"/>
        <v>0</v>
      </c>
      <c r="AX161" s="1062"/>
      <c r="AZ161" s="1017">
        <f t="shared" ref="AZ161:BI161" si="154">SUM(AZ158:AZ160)</f>
        <v>0</v>
      </c>
      <c r="BA161" s="1018">
        <f t="shared" si="154"/>
        <v>10</v>
      </c>
      <c r="BB161" s="1018">
        <f t="shared" si="154"/>
        <v>0</v>
      </c>
      <c r="BC161" s="1018">
        <f t="shared" si="154"/>
        <v>5</v>
      </c>
      <c r="BD161" s="1018">
        <f t="shared" si="154"/>
        <v>0</v>
      </c>
      <c r="BE161" s="1018">
        <f t="shared" si="154"/>
        <v>0</v>
      </c>
      <c r="BF161" s="1018">
        <f t="shared" si="154"/>
        <v>0</v>
      </c>
      <c r="BG161" s="1018">
        <f t="shared" si="154"/>
        <v>0</v>
      </c>
      <c r="BH161" s="1018">
        <f t="shared" si="154"/>
        <v>0</v>
      </c>
      <c r="BI161" s="1019">
        <f t="shared" si="154"/>
        <v>0</v>
      </c>
      <c r="BJ161" s="1057"/>
      <c r="BL161" s="1250"/>
      <c r="BM161" s="1250"/>
      <c r="BN161" s="1250"/>
    </row>
    <row r="162" spans="1:66" ht="16" thickBot="1">
      <c r="A162" s="412"/>
      <c r="B162" s="410"/>
      <c r="C162" s="411"/>
      <c r="D162" s="330"/>
      <c r="E162" s="12"/>
      <c r="F162" s="12"/>
      <c r="G162" s="12"/>
      <c r="H162" s="12"/>
      <c r="I162" s="12"/>
      <c r="J162" s="12"/>
      <c r="K162" s="12"/>
      <c r="L162" s="12"/>
      <c r="M162" s="331"/>
      <c r="N162" s="12"/>
      <c r="O162" s="12"/>
      <c r="P162" s="330"/>
      <c r="Q162" s="12"/>
      <c r="R162" s="12"/>
      <c r="S162" s="12"/>
      <c r="T162" s="12"/>
      <c r="U162" s="12"/>
      <c r="V162" s="12"/>
      <c r="W162" s="12"/>
      <c r="X162" s="12"/>
      <c r="Y162" s="331"/>
      <c r="Z162" s="12"/>
      <c r="AA162" s="12"/>
      <c r="AB162" s="330"/>
      <c r="AC162" s="12"/>
      <c r="AD162" s="12"/>
      <c r="AE162" s="12"/>
      <c r="AF162" s="12"/>
      <c r="AG162" s="12"/>
      <c r="AH162" s="12"/>
      <c r="AI162" s="12"/>
      <c r="AJ162" s="12"/>
      <c r="AK162" s="331"/>
      <c r="AL162" s="12"/>
      <c r="AM162" s="938"/>
      <c r="AN162" s="937"/>
      <c r="AO162" s="938"/>
      <c r="AP162" s="938"/>
      <c r="AQ162" s="938"/>
      <c r="AR162" s="938"/>
      <c r="AS162" s="938"/>
      <c r="AT162" s="938"/>
      <c r="AU162" s="938"/>
      <c r="AV162" s="938"/>
      <c r="AW162" s="939"/>
      <c r="AX162" s="1062"/>
      <c r="AZ162" s="937"/>
      <c r="BA162" s="938"/>
      <c r="BB162" s="938"/>
      <c r="BC162" s="938"/>
      <c r="BD162" s="938"/>
      <c r="BE162" s="938"/>
      <c r="BF162" s="938"/>
      <c r="BG162" s="938"/>
      <c r="BH162" s="938"/>
      <c r="BI162" s="939"/>
      <c r="BJ162" s="1057"/>
      <c r="BL162" s="1250"/>
      <c r="BM162" s="1250"/>
      <c r="BN162" s="1250"/>
    </row>
    <row r="163" spans="1:66" ht="15" customHeight="1">
      <c r="A163" s="1487" t="s">
        <v>271</v>
      </c>
      <c r="B163" s="438" t="s">
        <v>65</v>
      </c>
      <c r="C163" s="424" t="s">
        <v>92</v>
      </c>
      <c r="D163" s="330">
        <f>D158*'DATA - Awards Matrices'!$B$34</f>
        <v>0</v>
      </c>
      <c r="E163" s="12">
        <f>E158*'DATA - Awards Matrices'!$C$34</f>
        <v>0</v>
      </c>
      <c r="F163" s="12">
        <f>F158*'DATA - Awards Matrices'!$D$34</f>
        <v>0</v>
      </c>
      <c r="G163" s="12">
        <f>G158*'DATA - Awards Matrices'!$E$34</f>
        <v>0</v>
      </c>
      <c r="H163" s="12">
        <f>H158*'DATA - Awards Matrices'!$F$34</f>
        <v>0</v>
      </c>
      <c r="I163" s="12">
        <f>I158*'DATA - Awards Matrices'!$G$34</f>
        <v>0</v>
      </c>
      <c r="J163" s="12">
        <f>J158*'DATA - Awards Matrices'!$H$34</f>
        <v>0</v>
      </c>
      <c r="K163" s="12">
        <f>K158*'DATA - Awards Matrices'!$I$34</f>
        <v>0</v>
      </c>
      <c r="L163" s="12">
        <f>L158*'DATA - Awards Matrices'!$J$34</f>
        <v>0</v>
      </c>
      <c r="M163" s="331">
        <f>M158*'DATA - Awards Matrices'!$K$34</f>
        <v>0</v>
      </c>
      <c r="N163" s="12"/>
      <c r="O163" s="12"/>
      <c r="P163" s="330">
        <f>P158*'DATA - Awards Matrices'!$B$34</f>
        <v>0</v>
      </c>
      <c r="Q163" s="12">
        <f>Q158*'DATA - Awards Matrices'!$C$34</f>
        <v>0</v>
      </c>
      <c r="R163" s="12">
        <f>R158*'DATA - Awards Matrices'!$D$34</f>
        <v>0</v>
      </c>
      <c r="S163" s="12">
        <f>S158*'DATA - Awards Matrices'!$E$34</f>
        <v>0</v>
      </c>
      <c r="T163" s="12">
        <f>T158*'DATA - Awards Matrices'!$F$34</f>
        <v>0</v>
      </c>
      <c r="U163" s="12">
        <f>U158*'DATA - Awards Matrices'!$G$34</f>
        <v>0</v>
      </c>
      <c r="V163" s="12">
        <f>V158*'DATA - Awards Matrices'!$H$34</f>
        <v>0</v>
      </c>
      <c r="W163" s="12">
        <f>W158*'DATA - Awards Matrices'!$I$34</f>
        <v>0</v>
      </c>
      <c r="X163" s="12">
        <f>X158*'DATA - Awards Matrices'!$J$34</f>
        <v>0</v>
      </c>
      <c r="Y163" s="331">
        <f>Y158*'DATA - Awards Matrices'!$K$34</f>
        <v>0</v>
      </c>
      <c r="Z163" s="12"/>
      <c r="AA163" s="12"/>
      <c r="AB163" s="330">
        <f>AB158*'DATA - Awards Matrices'!$B$34</f>
        <v>0</v>
      </c>
      <c r="AC163" s="12">
        <f>AC158*'DATA - Awards Matrices'!$C$34</f>
        <v>1500</v>
      </c>
      <c r="AD163" s="12">
        <f>AD158*'DATA - Awards Matrices'!$D$34</f>
        <v>0</v>
      </c>
      <c r="AE163" s="12">
        <f>AE158*'DATA - Awards Matrices'!$E$34</f>
        <v>2500</v>
      </c>
      <c r="AF163" s="12">
        <f>AF158*'DATA - Awards Matrices'!$F$34</f>
        <v>0</v>
      </c>
      <c r="AG163" s="12">
        <f>AG158*'DATA - Awards Matrices'!$G$34</f>
        <v>0</v>
      </c>
      <c r="AH163" s="12">
        <f>AH158*'DATA - Awards Matrices'!$H$34</f>
        <v>0</v>
      </c>
      <c r="AI163" s="12">
        <f>AI158*'DATA - Awards Matrices'!$I$34</f>
        <v>0</v>
      </c>
      <c r="AJ163" s="12">
        <f>AJ158*'DATA - Awards Matrices'!$J$34</f>
        <v>0</v>
      </c>
      <c r="AK163" s="331">
        <f>AK158*'DATA - Awards Matrices'!$K$34</f>
        <v>0</v>
      </c>
      <c r="AL163" s="12"/>
      <c r="AM163" s="938"/>
      <c r="AN163" s="937">
        <f>AN158*'DATA - Awards Matrices'!$B$34</f>
        <v>0</v>
      </c>
      <c r="AO163" s="938">
        <f>AO158*'DATA - Awards Matrices'!$C$34</f>
        <v>1000</v>
      </c>
      <c r="AP163" s="938">
        <f>AP158*'DATA - Awards Matrices'!$D$34</f>
        <v>0</v>
      </c>
      <c r="AQ163" s="938">
        <f>AQ158*'DATA - Awards Matrices'!$E$34</f>
        <v>2500</v>
      </c>
      <c r="AR163" s="938">
        <f>AR158*'DATA - Awards Matrices'!$F$34</f>
        <v>0</v>
      </c>
      <c r="AS163" s="938">
        <f>AS158*'DATA - Awards Matrices'!$G$34</f>
        <v>0</v>
      </c>
      <c r="AT163" s="938">
        <f>AT158*'DATA - Awards Matrices'!$H$34</f>
        <v>0</v>
      </c>
      <c r="AU163" s="938">
        <f>AU158*'DATA - Awards Matrices'!$I$34</f>
        <v>0</v>
      </c>
      <c r="AV163" s="938">
        <f>AV158*'DATA - Awards Matrices'!$J$34</f>
        <v>0</v>
      </c>
      <c r="AW163" s="939">
        <f>AW158*'DATA - Awards Matrices'!$K$34</f>
        <v>0</v>
      </c>
      <c r="AX163" s="1062"/>
      <c r="AZ163" s="937">
        <f>AZ158*'DATA - Awards Matrices'!$B$34</f>
        <v>0</v>
      </c>
      <c r="BA163" s="938">
        <f>BA158*'DATA - Awards Matrices'!$C$34</f>
        <v>500</v>
      </c>
      <c r="BB163" s="938">
        <f>BB158*'DATA - Awards Matrices'!$D$34</f>
        <v>0</v>
      </c>
      <c r="BC163" s="938">
        <f>BC158*'DATA - Awards Matrices'!$E$34</f>
        <v>2500</v>
      </c>
      <c r="BD163" s="938">
        <f>BD158*'DATA - Awards Matrices'!$F$34</f>
        <v>0</v>
      </c>
      <c r="BE163" s="938">
        <f>BE158*'DATA - Awards Matrices'!$G$34</f>
        <v>0</v>
      </c>
      <c r="BF163" s="938">
        <f>BF158*'DATA - Awards Matrices'!$H$34</f>
        <v>0</v>
      </c>
      <c r="BG163" s="938">
        <f>BG158*'DATA - Awards Matrices'!$I$34</f>
        <v>0</v>
      </c>
      <c r="BH163" s="938">
        <f>BH158*'DATA - Awards Matrices'!$J$34</f>
        <v>0</v>
      </c>
      <c r="BI163" s="939">
        <f>BI158*'DATA - Awards Matrices'!$K$34</f>
        <v>0</v>
      </c>
      <c r="BJ163" s="1057"/>
      <c r="BL163" s="1250"/>
      <c r="BM163" s="1250"/>
      <c r="BN163" s="1250"/>
    </row>
    <row r="164" spans="1:66">
      <c r="A164" s="1488"/>
      <c r="B164" s="439" t="s">
        <v>65</v>
      </c>
      <c r="C164" s="425" t="s">
        <v>91</v>
      </c>
      <c r="D164" s="330">
        <f>D159*'DATA - Awards Matrices'!$B$35</f>
        <v>0</v>
      </c>
      <c r="E164" s="12">
        <f>E159*'DATA - Awards Matrices'!$C$35</f>
        <v>0</v>
      </c>
      <c r="F164" s="12">
        <f>F159*'DATA - Awards Matrices'!$D$35</f>
        <v>0</v>
      </c>
      <c r="G164" s="12">
        <f>G159*'DATA - Awards Matrices'!$E$35</f>
        <v>0</v>
      </c>
      <c r="H164" s="12">
        <f>H159*'DATA - Awards Matrices'!$F$35</f>
        <v>0</v>
      </c>
      <c r="I164" s="12">
        <f>I159*'DATA - Awards Matrices'!$G$35</f>
        <v>0</v>
      </c>
      <c r="J164" s="12">
        <f>J159*'DATA - Awards Matrices'!$H$35</f>
        <v>0</v>
      </c>
      <c r="K164" s="12">
        <f>K159*'DATA - Awards Matrices'!$I$35</f>
        <v>0</v>
      </c>
      <c r="L164" s="12">
        <f>L159*'DATA - Awards Matrices'!$J$35</f>
        <v>0</v>
      </c>
      <c r="M164" s="331">
        <f>M159*'DATA - Awards Matrices'!$K$35</f>
        <v>0</v>
      </c>
      <c r="N164" s="12"/>
      <c r="O164" s="12"/>
      <c r="P164" s="330">
        <f>P159*'DATA - Awards Matrices'!$B$35</f>
        <v>0</v>
      </c>
      <c r="Q164" s="12">
        <f>Q159*'DATA - Awards Matrices'!$C$35</f>
        <v>0</v>
      </c>
      <c r="R164" s="12">
        <f>R159*'DATA - Awards Matrices'!$D$35</f>
        <v>0</v>
      </c>
      <c r="S164" s="12">
        <f>S159*'DATA - Awards Matrices'!$E$35</f>
        <v>0</v>
      </c>
      <c r="T164" s="12">
        <f>T159*'DATA - Awards Matrices'!$F$35</f>
        <v>0</v>
      </c>
      <c r="U164" s="12">
        <f>U159*'DATA - Awards Matrices'!$G$35</f>
        <v>0</v>
      </c>
      <c r="V164" s="12">
        <f>V159*'DATA - Awards Matrices'!$H$35</f>
        <v>0</v>
      </c>
      <c r="W164" s="12">
        <f>W159*'DATA - Awards Matrices'!$I$35</f>
        <v>0</v>
      </c>
      <c r="X164" s="12">
        <f>X159*'DATA - Awards Matrices'!$J$35</f>
        <v>0</v>
      </c>
      <c r="Y164" s="331">
        <f>Y159*'DATA - Awards Matrices'!$K$35</f>
        <v>0</v>
      </c>
      <c r="Z164" s="12"/>
      <c r="AA164" s="12"/>
      <c r="AB164" s="330">
        <f>AB159*'DATA - Awards Matrices'!$B$35</f>
        <v>0</v>
      </c>
      <c r="AC164" s="12">
        <f>AC159*'DATA - Awards Matrices'!$C$35</f>
        <v>4000</v>
      </c>
      <c r="AD164" s="12">
        <f>AD159*'DATA - Awards Matrices'!$D$35</f>
        <v>0</v>
      </c>
      <c r="AE164" s="12">
        <f>AE159*'DATA - Awards Matrices'!$E$35</f>
        <v>0</v>
      </c>
      <c r="AF164" s="12">
        <f>AF159*'DATA - Awards Matrices'!$F$35</f>
        <v>0</v>
      </c>
      <c r="AG164" s="12">
        <f>AG159*'DATA - Awards Matrices'!$G$35</f>
        <v>0</v>
      </c>
      <c r="AH164" s="12">
        <f>AH159*'DATA - Awards Matrices'!$H$35</f>
        <v>0</v>
      </c>
      <c r="AI164" s="12">
        <f>AI159*'DATA - Awards Matrices'!$I$35</f>
        <v>0</v>
      </c>
      <c r="AJ164" s="12">
        <f>AJ159*'DATA - Awards Matrices'!$J$35</f>
        <v>0</v>
      </c>
      <c r="AK164" s="331">
        <f>AK159*'DATA - Awards Matrices'!$K$35</f>
        <v>0</v>
      </c>
      <c r="AL164" s="12"/>
      <c r="AM164" s="938"/>
      <c r="AN164" s="937">
        <f>AN159*'DATA - Awards Matrices'!$B$35</f>
        <v>0</v>
      </c>
      <c r="AO164" s="938">
        <f>AO159*'DATA - Awards Matrices'!$C$35</f>
        <v>2500</v>
      </c>
      <c r="AP164" s="938">
        <f>AP159*'DATA - Awards Matrices'!$D$35</f>
        <v>0</v>
      </c>
      <c r="AQ164" s="938">
        <f>AQ159*'DATA - Awards Matrices'!$E$35</f>
        <v>0</v>
      </c>
      <c r="AR164" s="938">
        <f>AR159*'DATA - Awards Matrices'!$F$35</f>
        <v>0</v>
      </c>
      <c r="AS164" s="938">
        <f>AS159*'DATA - Awards Matrices'!$G$35</f>
        <v>0</v>
      </c>
      <c r="AT164" s="938">
        <f>AT159*'DATA - Awards Matrices'!$H$35</f>
        <v>0</v>
      </c>
      <c r="AU164" s="938">
        <f>AU159*'DATA - Awards Matrices'!$I$35</f>
        <v>0</v>
      </c>
      <c r="AV164" s="938">
        <f>AV159*'DATA - Awards Matrices'!$J$35</f>
        <v>0</v>
      </c>
      <c r="AW164" s="939">
        <f>AW159*'DATA - Awards Matrices'!$K$35</f>
        <v>0</v>
      </c>
      <c r="AX164" s="1062"/>
      <c r="AZ164" s="937">
        <f>AZ159*'DATA - Awards Matrices'!$B$35</f>
        <v>0</v>
      </c>
      <c r="BA164" s="938">
        <f>BA159*'DATA - Awards Matrices'!$C$35</f>
        <v>4500</v>
      </c>
      <c r="BB164" s="938">
        <f>BB159*'DATA - Awards Matrices'!$D$35</f>
        <v>0</v>
      </c>
      <c r="BC164" s="938">
        <f>BC159*'DATA - Awards Matrices'!$E$35</f>
        <v>0</v>
      </c>
      <c r="BD164" s="938">
        <f>BD159*'DATA - Awards Matrices'!$F$35</f>
        <v>0</v>
      </c>
      <c r="BE164" s="938">
        <f>BE159*'DATA - Awards Matrices'!$G$35</f>
        <v>0</v>
      </c>
      <c r="BF164" s="938">
        <f>BF159*'DATA - Awards Matrices'!$H$35</f>
        <v>0</v>
      </c>
      <c r="BG164" s="938">
        <f>BG159*'DATA - Awards Matrices'!$I$35</f>
        <v>0</v>
      </c>
      <c r="BH164" s="938">
        <f>BH159*'DATA - Awards Matrices'!$J$35</f>
        <v>0</v>
      </c>
      <c r="BI164" s="939">
        <f>BI159*'DATA - Awards Matrices'!$K$35</f>
        <v>0</v>
      </c>
      <c r="BJ164" s="1057"/>
      <c r="BL164" s="1250"/>
      <c r="BM164" s="1250"/>
      <c r="BN164" s="1250"/>
    </row>
    <row r="165" spans="1:66" ht="16" thickBot="1">
      <c r="A165" s="1489"/>
      <c r="B165" s="440" t="s">
        <v>65</v>
      </c>
      <c r="C165" s="426" t="s">
        <v>90</v>
      </c>
      <c r="D165" s="330">
        <f>D160*'DATA - Awards Matrices'!$B$36</f>
        <v>0</v>
      </c>
      <c r="E165" s="12">
        <f>E160*'DATA - Awards Matrices'!$C$36</f>
        <v>0</v>
      </c>
      <c r="F165" s="12">
        <f>F160*'DATA - Awards Matrices'!$D$36</f>
        <v>0</v>
      </c>
      <c r="G165" s="12">
        <f>G160*'DATA - Awards Matrices'!$E$36</f>
        <v>0</v>
      </c>
      <c r="H165" s="12">
        <f>H160*'DATA - Awards Matrices'!$F$36</f>
        <v>0</v>
      </c>
      <c r="I165" s="12">
        <f>I160*'DATA - Awards Matrices'!$G$36</f>
        <v>0</v>
      </c>
      <c r="J165" s="12">
        <f>J160*'DATA - Awards Matrices'!$H$36</f>
        <v>0</v>
      </c>
      <c r="K165" s="12">
        <f>K160*'DATA - Awards Matrices'!$I$36</f>
        <v>0</v>
      </c>
      <c r="L165" s="12">
        <f>L160*'DATA - Awards Matrices'!$J$36</f>
        <v>0</v>
      </c>
      <c r="M165" s="331">
        <f>M160*'DATA - Awards Matrices'!$K$36</f>
        <v>0</v>
      </c>
      <c r="N165" s="12"/>
      <c r="O165" s="12"/>
      <c r="P165" s="330">
        <f>P160*'DATA - Awards Matrices'!$B$36</f>
        <v>0</v>
      </c>
      <c r="Q165" s="12">
        <f>Q160*'DATA - Awards Matrices'!$C$36</f>
        <v>0</v>
      </c>
      <c r="R165" s="12">
        <f>R160*'DATA - Awards Matrices'!$D$36</f>
        <v>0</v>
      </c>
      <c r="S165" s="12">
        <f>S160*'DATA - Awards Matrices'!$E$36</f>
        <v>0</v>
      </c>
      <c r="T165" s="12">
        <f>T160*'DATA - Awards Matrices'!$F$36</f>
        <v>0</v>
      </c>
      <c r="U165" s="12">
        <f>U160*'DATA - Awards Matrices'!$G$36</f>
        <v>0</v>
      </c>
      <c r="V165" s="12">
        <f>V160*'DATA - Awards Matrices'!$H$36</f>
        <v>0</v>
      </c>
      <c r="W165" s="12">
        <f>W160*'DATA - Awards Matrices'!$I$36</f>
        <v>0</v>
      </c>
      <c r="X165" s="12">
        <f>X160*'DATA - Awards Matrices'!$J$36</f>
        <v>0</v>
      </c>
      <c r="Y165" s="331">
        <f>Y160*'DATA - Awards Matrices'!$K$36</f>
        <v>0</v>
      </c>
      <c r="Z165" s="12"/>
      <c r="AA165" s="12"/>
      <c r="AB165" s="330">
        <f>AB160*'DATA - Awards Matrices'!$B$36</f>
        <v>0</v>
      </c>
      <c r="AC165" s="12">
        <f>AC160*'DATA - Awards Matrices'!$C$36</f>
        <v>0</v>
      </c>
      <c r="AD165" s="12">
        <f>AD160*'DATA - Awards Matrices'!$D$36</f>
        <v>0</v>
      </c>
      <c r="AE165" s="12">
        <f>AE160*'DATA - Awards Matrices'!$E$36</f>
        <v>0</v>
      </c>
      <c r="AF165" s="12">
        <f>AF160*'DATA - Awards Matrices'!$F$36</f>
        <v>0</v>
      </c>
      <c r="AG165" s="12">
        <f>AG160*'DATA - Awards Matrices'!$G$36</f>
        <v>0</v>
      </c>
      <c r="AH165" s="12">
        <f>AH160*'DATA - Awards Matrices'!$H$36</f>
        <v>0</v>
      </c>
      <c r="AI165" s="12">
        <f>AI160*'DATA - Awards Matrices'!$I$36</f>
        <v>0</v>
      </c>
      <c r="AJ165" s="12">
        <f>AJ160*'DATA - Awards Matrices'!$J$36</f>
        <v>0</v>
      </c>
      <c r="AK165" s="331">
        <f>AK160*'DATA - Awards Matrices'!$K$36</f>
        <v>0</v>
      </c>
      <c r="AL165" s="12"/>
      <c r="AM165" s="938"/>
      <c r="AN165" s="937">
        <f>AN160*'DATA - Awards Matrices'!$B$36</f>
        <v>0</v>
      </c>
      <c r="AO165" s="938">
        <f>AO160*'DATA - Awards Matrices'!$C$36</f>
        <v>0</v>
      </c>
      <c r="AP165" s="938">
        <f>AP160*'DATA - Awards Matrices'!$D$36</f>
        <v>0</v>
      </c>
      <c r="AQ165" s="938">
        <f>AQ160*'DATA - Awards Matrices'!$E$36</f>
        <v>0</v>
      </c>
      <c r="AR165" s="938">
        <f>AR160*'DATA - Awards Matrices'!$F$36</f>
        <v>0</v>
      </c>
      <c r="AS165" s="938">
        <f>AS160*'DATA - Awards Matrices'!$G$36</f>
        <v>0</v>
      </c>
      <c r="AT165" s="938">
        <f>AT160*'DATA - Awards Matrices'!$H$36</f>
        <v>0</v>
      </c>
      <c r="AU165" s="938">
        <f>AU160*'DATA - Awards Matrices'!$I$36</f>
        <v>0</v>
      </c>
      <c r="AV165" s="938">
        <f>AV160*'DATA - Awards Matrices'!$J$36</f>
        <v>0</v>
      </c>
      <c r="AW165" s="939">
        <f>AW160*'DATA - Awards Matrices'!$K$36</f>
        <v>0</v>
      </c>
      <c r="AX165" s="1062"/>
      <c r="AZ165" s="937">
        <f>AZ160*'DATA - Awards Matrices'!$B$36</f>
        <v>0</v>
      </c>
      <c r="BA165" s="938">
        <f>BA160*'DATA - Awards Matrices'!$C$36</f>
        <v>0</v>
      </c>
      <c r="BB165" s="938">
        <f>BB160*'DATA - Awards Matrices'!$D$36</f>
        <v>0</v>
      </c>
      <c r="BC165" s="938">
        <f>BC160*'DATA - Awards Matrices'!$E$36</f>
        <v>0</v>
      </c>
      <c r="BD165" s="938">
        <f>BD160*'DATA - Awards Matrices'!$F$36</f>
        <v>0</v>
      </c>
      <c r="BE165" s="938">
        <f>BE160*'DATA - Awards Matrices'!$G$36</f>
        <v>0</v>
      </c>
      <c r="BF165" s="938">
        <f>BF160*'DATA - Awards Matrices'!$H$36</f>
        <v>0</v>
      </c>
      <c r="BG165" s="938">
        <f>BG160*'DATA - Awards Matrices'!$I$36</f>
        <v>0</v>
      </c>
      <c r="BH165" s="938">
        <f>BH160*'DATA - Awards Matrices'!$J$36</f>
        <v>0</v>
      </c>
      <c r="BI165" s="939">
        <f>BI160*'DATA - Awards Matrices'!$K$36</f>
        <v>0</v>
      </c>
      <c r="BJ165" s="1057"/>
      <c r="BL165" s="1250"/>
      <c r="BM165" s="1250"/>
      <c r="BN165" s="1250"/>
    </row>
    <row r="166" spans="1:66" ht="33" thickBot="1">
      <c r="A166" s="406" t="s">
        <v>272</v>
      </c>
      <c r="B166" s="413" t="str">
        <f>B160</f>
        <v>UNM-TA</v>
      </c>
      <c r="C166" s="414"/>
      <c r="D166" s="334">
        <f t="shared" ref="D166:M166" si="155">SUM(D163:D165)</f>
        <v>0</v>
      </c>
      <c r="E166" s="335">
        <f t="shared" si="155"/>
        <v>0</v>
      </c>
      <c r="F166" s="335">
        <f t="shared" si="155"/>
        <v>0</v>
      </c>
      <c r="G166" s="335">
        <f t="shared" si="155"/>
        <v>0</v>
      </c>
      <c r="H166" s="335">
        <f t="shared" si="155"/>
        <v>0</v>
      </c>
      <c r="I166" s="335">
        <f t="shared" si="155"/>
        <v>0</v>
      </c>
      <c r="J166" s="335">
        <f t="shared" si="155"/>
        <v>0</v>
      </c>
      <c r="K166" s="335">
        <f t="shared" si="155"/>
        <v>0</v>
      </c>
      <c r="L166" s="335">
        <f t="shared" si="155"/>
        <v>0</v>
      </c>
      <c r="M166" s="336">
        <f t="shared" si="155"/>
        <v>0</v>
      </c>
      <c r="N166" s="415">
        <f>SUM(D166:M166)/'DATA - Awards Matrices'!$L$36</f>
        <v>0</v>
      </c>
      <c r="O166" s="415"/>
      <c r="P166" s="334">
        <f t="shared" ref="P166:Y166" si="156">SUM(P163:P165)</f>
        <v>0</v>
      </c>
      <c r="Q166" s="335">
        <f t="shared" si="156"/>
        <v>0</v>
      </c>
      <c r="R166" s="335">
        <f t="shared" si="156"/>
        <v>0</v>
      </c>
      <c r="S166" s="335">
        <f t="shared" si="156"/>
        <v>0</v>
      </c>
      <c r="T166" s="335">
        <f t="shared" si="156"/>
        <v>0</v>
      </c>
      <c r="U166" s="335">
        <f t="shared" si="156"/>
        <v>0</v>
      </c>
      <c r="V166" s="335">
        <f t="shared" si="156"/>
        <v>0</v>
      </c>
      <c r="W166" s="335">
        <f t="shared" si="156"/>
        <v>0</v>
      </c>
      <c r="X166" s="335">
        <f t="shared" si="156"/>
        <v>0</v>
      </c>
      <c r="Y166" s="336">
        <f t="shared" si="156"/>
        <v>0</v>
      </c>
      <c r="Z166" s="415">
        <f>SUM(P166:Y166)/'DATA - Awards Matrices'!$L$36</f>
        <v>0</v>
      </c>
      <c r="AA166" s="415"/>
      <c r="AB166" s="334">
        <f t="shared" ref="AB166:AK166" si="157">SUM(AB163:AB165)</f>
        <v>0</v>
      </c>
      <c r="AC166" s="335">
        <f t="shared" si="157"/>
        <v>5500</v>
      </c>
      <c r="AD166" s="335">
        <f t="shared" si="157"/>
        <v>0</v>
      </c>
      <c r="AE166" s="335">
        <f t="shared" si="157"/>
        <v>2500</v>
      </c>
      <c r="AF166" s="335">
        <f t="shared" si="157"/>
        <v>0</v>
      </c>
      <c r="AG166" s="335">
        <f t="shared" si="157"/>
        <v>0</v>
      </c>
      <c r="AH166" s="335">
        <f t="shared" si="157"/>
        <v>0</v>
      </c>
      <c r="AI166" s="335">
        <f t="shared" si="157"/>
        <v>0</v>
      </c>
      <c r="AJ166" s="335">
        <f t="shared" si="157"/>
        <v>0</v>
      </c>
      <c r="AK166" s="336">
        <f t="shared" si="157"/>
        <v>0</v>
      </c>
      <c r="AL166" s="1252">
        <f>SUM(AB166:AK166)/'DATA - Awards Matrices'!$L$74</f>
        <v>15.296367112810707</v>
      </c>
      <c r="AM166" s="941"/>
      <c r="AN166" s="1020">
        <f t="shared" ref="AN166:AW166" si="158">SUM(AN163:AN165)</f>
        <v>0</v>
      </c>
      <c r="AO166" s="1021">
        <f t="shared" si="158"/>
        <v>3500</v>
      </c>
      <c r="AP166" s="1021">
        <f t="shared" si="158"/>
        <v>0</v>
      </c>
      <c r="AQ166" s="1021">
        <f t="shared" si="158"/>
        <v>2500</v>
      </c>
      <c r="AR166" s="1021">
        <f t="shared" si="158"/>
        <v>0</v>
      </c>
      <c r="AS166" s="1021">
        <f t="shared" si="158"/>
        <v>0</v>
      </c>
      <c r="AT166" s="1021">
        <f t="shared" si="158"/>
        <v>0</v>
      </c>
      <c r="AU166" s="1021">
        <f t="shared" si="158"/>
        <v>0</v>
      </c>
      <c r="AV166" s="1021">
        <f t="shared" si="158"/>
        <v>0</v>
      </c>
      <c r="AW166" s="1022">
        <f t="shared" si="158"/>
        <v>0</v>
      </c>
      <c r="AX166" s="1253">
        <f>SUM(AN166:AW166)/'DATA - Awards Matrices'!$L$74</f>
        <v>11.47227533460803</v>
      </c>
      <c r="AZ166" s="1020">
        <f t="shared" ref="AZ166:BI166" si="159">SUM(AZ163:AZ165)</f>
        <v>0</v>
      </c>
      <c r="BA166" s="1021">
        <f t="shared" si="159"/>
        <v>5000</v>
      </c>
      <c r="BB166" s="1021">
        <f t="shared" si="159"/>
        <v>0</v>
      </c>
      <c r="BC166" s="1021">
        <f t="shared" si="159"/>
        <v>2500</v>
      </c>
      <c r="BD166" s="1021">
        <f t="shared" si="159"/>
        <v>0</v>
      </c>
      <c r="BE166" s="1021">
        <f t="shared" si="159"/>
        <v>0</v>
      </c>
      <c r="BF166" s="1021">
        <f t="shared" si="159"/>
        <v>0</v>
      </c>
      <c r="BG166" s="1021">
        <f t="shared" si="159"/>
        <v>0</v>
      </c>
      <c r="BH166" s="1021">
        <f t="shared" si="159"/>
        <v>0</v>
      </c>
      <c r="BI166" s="1022">
        <f t="shared" si="159"/>
        <v>0</v>
      </c>
      <c r="BJ166" s="1254">
        <f>SUM(AZ166:BI166)/'DATA - Awards Matrices'!$L$74</f>
        <v>14.340344168260039</v>
      </c>
      <c r="BL166" s="1251">
        <f>SUM(AB166:AK166)</f>
        <v>8000</v>
      </c>
      <c r="BM166" s="1251">
        <f>SUM(AN166:AW166)</f>
        <v>6000</v>
      </c>
      <c r="BN166" s="1251">
        <f>SUM(AZ166:BI166)</f>
        <v>7500</v>
      </c>
    </row>
    <row r="167" spans="1:66" ht="39.75" customHeight="1" thickBot="1">
      <c r="A167" s="428"/>
      <c r="B167" s="429"/>
      <c r="C167" s="430"/>
      <c r="D167" s="431"/>
      <c r="E167" s="432"/>
      <c r="F167" s="432"/>
      <c r="G167" s="432"/>
      <c r="H167" s="432"/>
      <c r="I167" s="432"/>
      <c r="J167" s="432"/>
      <c r="K167" s="432"/>
      <c r="L167" s="432"/>
      <c r="M167" s="433"/>
      <c r="N167" s="434"/>
      <c r="O167" s="434"/>
      <c r="P167" s="431"/>
      <c r="Q167" s="432"/>
      <c r="R167" s="432"/>
      <c r="S167" s="432"/>
      <c r="T167" s="432"/>
      <c r="U167" s="432"/>
      <c r="V167" s="432"/>
      <c r="W167" s="432"/>
      <c r="X167" s="432"/>
      <c r="Y167" s="433"/>
      <c r="Z167" s="434"/>
      <c r="AA167" s="434"/>
      <c r="AB167" s="431"/>
      <c r="AC167" s="432"/>
      <c r="AD167" s="432"/>
      <c r="AE167" s="432"/>
      <c r="AF167" s="432"/>
      <c r="AG167" s="432"/>
      <c r="AH167" s="432"/>
      <c r="AI167" s="432"/>
      <c r="AJ167" s="432"/>
      <c r="AK167" s="433"/>
      <c r="AL167" s="434"/>
      <c r="AM167" s="1026"/>
      <c r="AN167" s="1023"/>
      <c r="AO167" s="1024"/>
      <c r="AP167" s="1024"/>
      <c r="AQ167" s="1024"/>
      <c r="AR167" s="1024"/>
      <c r="AS167" s="1024"/>
      <c r="AT167" s="1024"/>
      <c r="AU167" s="1024"/>
      <c r="AV167" s="1024"/>
      <c r="AW167" s="1025"/>
      <c r="AX167" s="1064"/>
      <c r="AZ167" s="1023"/>
      <c r="BA167" s="1024"/>
      <c r="BB167" s="1024"/>
      <c r="BC167" s="1024"/>
      <c r="BD167" s="1024"/>
      <c r="BE167" s="1024"/>
      <c r="BF167" s="1024"/>
      <c r="BG167" s="1024"/>
      <c r="BH167" s="1024"/>
      <c r="BI167" s="1025"/>
      <c r="BJ167" s="1059"/>
    </row>
    <row r="168" spans="1:66" ht="15" customHeight="1" thickBot="1">
      <c r="A168" s="1487" t="s">
        <v>270</v>
      </c>
      <c r="B168" s="438" t="str">
        <f>'RAW DATA-Awards'!B55</f>
        <v>UNM-VA</v>
      </c>
      <c r="C168" s="424" t="str">
        <f>'RAW DATA-Awards'!C55</f>
        <v>1</v>
      </c>
      <c r="D168" s="407">
        <f>'RAW DATA-New Workforce'!D55</f>
        <v>0</v>
      </c>
      <c r="E168" s="408">
        <f>'RAW DATA-New Workforce'!E55</f>
        <v>0</v>
      </c>
      <c r="F168" s="408">
        <f>'RAW DATA-New Workforce'!F55</f>
        <v>0</v>
      </c>
      <c r="G168" s="408">
        <f>'RAW DATA-New Workforce'!G55</f>
        <v>0</v>
      </c>
      <c r="H168" s="408">
        <f>'RAW DATA-New Workforce'!H55</f>
        <v>0</v>
      </c>
      <c r="I168" s="408">
        <f>'RAW DATA-New Workforce'!I55</f>
        <v>0</v>
      </c>
      <c r="J168" s="408">
        <f>'RAW DATA-New Workforce'!J55</f>
        <v>0</v>
      </c>
      <c r="K168" s="408">
        <f>'RAW DATA-New Workforce'!K55</f>
        <v>0</v>
      </c>
      <c r="L168" s="408">
        <f>'RAW DATA-New Workforce'!L55</f>
        <v>0</v>
      </c>
      <c r="M168" s="409">
        <f>'RAW DATA-New Workforce'!M55</f>
        <v>0</v>
      </c>
      <c r="N168" s="408"/>
      <c r="O168" s="408"/>
      <c r="P168" s="407">
        <f>'RAW DATA-New Workforce'!N55</f>
        <v>0</v>
      </c>
      <c r="Q168" s="408">
        <f>'RAW DATA-New Workforce'!O55</f>
        <v>0</v>
      </c>
      <c r="R168" s="408">
        <f>'RAW DATA-New Workforce'!P55</f>
        <v>0</v>
      </c>
      <c r="S168" s="408">
        <f>'RAW DATA-New Workforce'!Q55</f>
        <v>0</v>
      </c>
      <c r="T168" s="408">
        <f>'RAW DATA-New Workforce'!R55</f>
        <v>0</v>
      </c>
      <c r="U168" s="408">
        <f>'RAW DATA-New Workforce'!S55</f>
        <v>0</v>
      </c>
      <c r="V168" s="408">
        <f>'RAW DATA-New Workforce'!T55</f>
        <v>0</v>
      </c>
      <c r="W168" s="408">
        <f>'RAW DATA-New Workforce'!U55</f>
        <v>0</v>
      </c>
      <c r="X168" s="408">
        <f>'RAW DATA-New Workforce'!V55</f>
        <v>0</v>
      </c>
      <c r="Y168" s="409">
        <f>'RAW DATA-New Workforce'!W55</f>
        <v>0</v>
      </c>
      <c r="Z168" s="408"/>
      <c r="AA168" s="408"/>
      <c r="AB168" s="407">
        <f>'RAW DATA-New Workforce'!X55</f>
        <v>0</v>
      </c>
      <c r="AC168" s="408">
        <f>'RAW DATA-New Workforce'!Y55</f>
        <v>0</v>
      </c>
      <c r="AD168" s="408">
        <f>'RAW DATA-New Workforce'!Z55</f>
        <v>0</v>
      </c>
      <c r="AE168" s="408">
        <f>'RAW DATA-New Workforce'!AA55</f>
        <v>6</v>
      </c>
      <c r="AF168" s="408">
        <f>'RAW DATA-New Workforce'!AB55</f>
        <v>0</v>
      </c>
      <c r="AG168" s="408">
        <f>'RAW DATA-New Workforce'!AC55</f>
        <v>0</v>
      </c>
      <c r="AH168" s="408">
        <f>'RAW DATA-New Workforce'!AD55</f>
        <v>0</v>
      </c>
      <c r="AI168" s="408">
        <f>'RAW DATA-New Workforce'!AE55</f>
        <v>0</v>
      </c>
      <c r="AJ168" s="408">
        <f>'RAW DATA-New Workforce'!AF55</f>
        <v>0</v>
      </c>
      <c r="AK168" s="409">
        <f>'RAW DATA-New Workforce'!AG55</f>
        <v>0</v>
      </c>
      <c r="AL168" s="408"/>
      <c r="AM168" s="944"/>
      <c r="AN168" s="943">
        <f>'RAW DATA-New Workforce'!AH55</f>
        <v>0</v>
      </c>
      <c r="AO168" s="944">
        <f>'RAW DATA-New Workforce'!AI55</f>
        <v>0</v>
      </c>
      <c r="AP168" s="944">
        <f>'RAW DATA-New Workforce'!AJ55</f>
        <v>0</v>
      </c>
      <c r="AQ168" s="944">
        <f>'RAW DATA-New Workforce'!AK55</f>
        <v>6</v>
      </c>
      <c r="AR168" s="944">
        <f>'RAW DATA-New Workforce'!AL55</f>
        <v>0</v>
      </c>
      <c r="AS168" s="944">
        <f>'RAW DATA-New Workforce'!AM55</f>
        <v>0</v>
      </c>
      <c r="AT168" s="944">
        <f>'RAW DATA-New Workforce'!AN55</f>
        <v>0</v>
      </c>
      <c r="AU168" s="944">
        <f>'RAW DATA-New Workforce'!AO55</f>
        <v>0</v>
      </c>
      <c r="AV168" s="944">
        <f>'RAW DATA-New Workforce'!AP55</f>
        <v>0</v>
      </c>
      <c r="AW168" s="945">
        <f>'RAW DATA-New Workforce'!AQ55</f>
        <v>0</v>
      </c>
      <c r="AX168" s="1061"/>
      <c r="AZ168" s="943">
        <f>'RAW DATA-New Workforce'!AR55</f>
        <v>0</v>
      </c>
      <c r="BA168" s="943">
        <f>'RAW DATA-New Workforce'!AS55</f>
        <v>0</v>
      </c>
      <c r="BB168" s="943">
        <f>'RAW DATA-New Workforce'!AT55</f>
        <v>0</v>
      </c>
      <c r="BC168" s="943">
        <f>'RAW DATA-New Workforce'!AU55</f>
        <v>11</v>
      </c>
      <c r="BD168" s="943">
        <f>'RAW DATA-New Workforce'!AV55</f>
        <v>0</v>
      </c>
      <c r="BE168" s="943">
        <f>'RAW DATA-New Workforce'!AW55</f>
        <v>0</v>
      </c>
      <c r="BF168" s="943">
        <f>'RAW DATA-New Workforce'!AX55</f>
        <v>0</v>
      </c>
      <c r="BG168" s="943">
        <f>'RAW DATA-New Workforce'!AY55</f>
        <v>0</v>
      </c>
      <c r="BH168" s="943">
        <f>'RAW DATA-New Workforce'!AZ55</f>
        <v>0</v>
      </c>
      <c r="BI168" s="943">
        <f>'RAW DATA-New Workforce'!BA55</f>
        <v>0</v>
      </c>
      <c r="BJ168" s="1056"/>
    </row>
    <row r="169" spans="1:66" ht="16" thickBot="1">
      <c r="A169" s="1488"/>
      <c r="B169" s="439" t="str">
        <f>'RAW DATA-Awards'!B56</f>
        <v>UNM-VA</v>
      </c>
      <c r="C169" s="425" t="str">
        <f>'RAW DATA-Awards'!C56</f>
        <v>2</v>
      </c>
      <c r="D169" s="330">
        <f>'RAW DATA-New Workforce'!D56</f>
        <v>0</v>
      </c>
      <c r="E169" s="12">
        <f>'RAW DATA-New Workforce'!E56</f>
        <v>0</v>
      </c>
      <c r="F169" s="12">
        <f>'RAW DATA-New Workforce'!F56</f>
        <v>0</v>
      </c>
      <c r="G169" s="12">
        <f>'RAW DATA-New Workforce'!G56</f>
        <v>0</v>
      </c>
      <c r="H169" s="12">
        <f>'RAW DATA-New Workforce'!H56</f>
        <v>0</v>
      </c>
      <c r="I169" s="12">
        <f>'RAW DATA-New Workforce'!I56</f>
        <v>0</v>
      </c>
      <c r="J169" s="12">
        <f>'RAW DATA-New Workforce'!J56</f>
        <v>0</v>
      </c>
      <c r="K169" s="12">
        <f>'RAW DATA-New Workforce'!K56</f>
        <v>0</v>
      </c>
      <c r="L169" s="12">
        <f>'RAW DATA-New Workforce'!L56</f>
        <v>0</v>
      </c>
      <c r="M169" s="331">
        <f>'RAW DATA-New Workforce'!M56</f>
        <v>0</v>
      </c>
      <c r="N169" s="12"/>
      <c r="O169" s="12"/>
      <c r="P169" s="330">
        <f>'RAW DATA-New Workforce'!N56</f>
        <v>0</v>
      </c>
      <c r="Q169" s="12">
        <f>'RAW DATA-New Workforce'!O56</f>
        <v>0</v>
      </c>
      <c r="R169" s="12">
        <f>'RAW DATA-New Workforce'!P56</f>
        <v>0</v>
      </c>
      <c r="S169" s="12">
        <f>'RAW DATA-New Workforce'!Q56</f>
        <v>0</v>
      </c>
      <c r="T169" s="12">
        <f>'RAW DATA-New Workforce'!R56</f>
        <v>0</v>
      </c>
      <c r="U169" s="12">
        <f>'RAW DATA-New Workforce'!S56</f>
        <v>0</v>
      </c>
      <c r="V169" s="12">
        <f>'RAW DATA-New Workforce'!T56</f>
        <v>0</v>
      </c>
      <c r="W169" s="12">
        <f>'RAW DATA-New Workforce'!U56</f>
        <v>0</v>
      </c>
      <c r="X169" s="12">
        <f>'RAW DATA-New Workforce'!V56</f>
        <v>0</v>
      </c>
      <c r="Y169" s="331">
        <f>'RAW DATA-New Workforce'!W56</f>
        <v>0</v>
      </c>
      <c r="Z169" s="12"/>
      <c r="AA169" s="12"/>
      <c r="AB169" s="330">
        <f>'RAW DATA-New Workforce'!X56</f>
        <v>0</v>
      </c>
      <c r="AC169" s="12">
        <f>'RAW DATA-New Workforce'!Y56</f>
        <v>0</v>
      </c>
      <c r="AD169" s="12">
        <f>'RAW DATA-New Workforce'!Z56</f>
        <v>0</v>
      </c>
      <c r="AE169" s="12">
        <f>'RAW DATA-New Workforce'!AA56</f>
        <v>0</v>
      </c>
      <c r="AF169" s="12">
        <f>'RAW DATA-New Workforce'!AB56</f>
        <v>0</v>
      </c>
      <c r="AG169" s="12">
        <f>'RAW DATA-New Workforce'!AC56</f>
        <v>0</v>
      </c>
      <c r="AH169" s="12">
        <f>'RAW DATA-New Workforce'!AD56</f>
        <v>0</v>
      </c>
      <c r="AI169" s="12">
        <f>'RAW DATA-New Workforce'!AE56</f>
        <v>0</v>
      </c>
      <c r="AJ169" s="12">
        <f>'RAW DATA-New Workforce'!AF56</f>
        <v>0</v>
      </c>
      <c r="AK169" s="331">
        <f>'RAW DATA-New Workforce'!AG56</f>
        <v>0</v>
      </c>
      <c r="AL169" s="12"/>
      <c r="AM169" s="938"/>
      <c r="AN169" s="937">
        <f>'RAW DATA-New Workforce'!AH56</f>
        <v>0</v>
      </c>
      <c r="AO169" s="938">
        <f>'RAW DATA-New Workforce'!AI56</f>
        <v>1</v>
      </c>
      <c r="AP169" s="938">
        <f>'RAW DATA-New Workforce'!AJ56</f>
        <v>0</v>
      </c>
      <c r="AQ169" s="938">
        <f>'RAW DATA-New Workforce'!AK56</f>
        <v>0</v>
      </c>
      <c r="AR169" s="938">
        <f>'RAW DATA-New Workforce'!AL56</f>
        <v>0</v>
      </c>
      <c r="AS169" s="938">
        <f>'RAW DATA-New Workforce'!AM56</f>
        <v>0</v>
      </c>
      <c r="AT169" s="938">
        <f>'RAW DATA-New Workforce'!AN56</f>
        <v>0</v>
      </c>
      <c r="AU169" s="938">
        <f>'RAW DATA-New Workforce'!AO56</f>
        <v>0</v>
      </c>
      <c r="AV169" s="938">
        <f>'RAW DATA-New Workforce'!AP56</f>
        <v>0</v>
      </c>
      <c r="AW169" s="939">
        <f>'RAW DATA-New Workforce'!AQ56</f>
        <v>0</v>
      </c>
      <c r="AX169" s="1062"/>
      <c r="AZ169" s="943">
        <f>'RAW DATA-New Workforce'!AR56</f>
        <v>0</v>
      </c>
      <c r="BA169" s="943">
        <f>'RAW DATA-New Workforce'!AS56</f>
        <v>0</v>
      </c>
      <c r="BB169" s="943">
        <f>'RAW DATA-New Workforce'!AT56</f>
        <v>0</v>
      </c>
      <c r="BC169" s="943">
        <f>'RAW DATA-New Workforce'!AU56</f>
        <v>0</v>
      </c>
      <c r="BD169" s="943">
        <f>'RAW DATA-New Workforce'!AV56</f>
        <v>0</v>
      </c>
      <c r="BE169" s="943">
        <f>'RAW DATA-New Workforce'!AW56</f>
        <v>0</v>
      </c>
      <c r="BF169" s="943">
        <f>'RAW DATA-New Workforce'!AX56</f>
        <v>0</v>
      </c>
      <c r="BG169" s="943">
        <f>'RAW DATA-New Workforce'!AY56</f>
        <v>0</v>
      </c>
      <c r="BH169" s="943">
        <f>'RAW DATA-New Workforce'!AZ56</f>
        <v>0</v>
      </c>
      <c r="BI169" s="943">
        <f>'RAW DATA-New Workforce'!BA56</f>
        <v>0</v>
      </c>
      <c r="BJ169" s="1057"/>
    </row>
    <row r="170" spans="1:66" ht="16" thickBot="1">
      <c r="A170" s="1489"/>
      <c r="B170" s="440" t="str">
        <f>'RAW DATA-Awards'!B57</f>
        <v>UNM-VA</v>
      </c>
      <c r="C170" s="426" t="str">
        <f>'RAW DATA-Awards'!C57</f>
        <v>3</v>
      </c>
      <c r="D170" s="330">
        <f>'RAW DATA-New Workforce'!D57</f>
        <v>0</v>
      </c>
      <c r="E170" s="12">
        <f>'RAW DATA-New Workforce'!E57</f>
        <v>0</v>
      </c>
      <c r="F170" s="12">
        <f>'RAW DATA-New Workforce'!F57</f>
        <v>0</v>
      </c>
      <c r="G170" s="12">
        <f>'RAW DATA-New Workforce'!G57</f>
        <v>0</v>
      </c>
      <c r="H170" s="12">
        <f>'RAW DATA-New Workforce'!H57</f>
        <v>0</v>
      </c>
      <c r="I170" s="12">
        <f>'RAW DATA-New Workforce'!I57</f>
        <v>0</v>
      </c>
      <c r="J170" s="12">
        <f>'RAW DATA-New Workforce'!J57</f>
        <v>0</v>
      </c>
      <c r="K170" s="12">
        <f>'RAW DATA-New Workforce'!K57</f>
        <v>0</v>
      </c>
      <c r="L170" s="12">
        <f>'RAW DATA-New Workforce'!L57</f>
        <v>0</v>
      </c>
      <c r="M170" s="331">
        <f>'RAW DATA-New Workforce'!M57</f>
        <v>0</v>
      </c>
      <c r="N170" s="12"/>
      <c r="O170" s="12"/>
      <c r="P170" s="330">
        <f>'RAW DATA-New Workforce'!N57</f>
        <v>0</v>
      </c>
      <c r="Q170" s="12">
        <f>'RAW DATA-New Workforce'!O57</f>
        <v>0</v>
      </c>
      <c r="R170" s="12">
        <f>'RAW DATA-New Workforce'!P57</f>
        <v>0</v>
      </c>
      <c r="S170" s="12">
        <f>'RAW DATA-New Workforce'!Q57</f>
        <v>0</v>
      </c>
      <c r="T170" s="12">
        <f>'RAW DATA-New Workforce'!R57</f>
        <v>0</v>
      </c>
      <c r="U170" s="12">
        <f>'RAW DATA-New Workforce'!S57</f>
        <v>0</v>
      </c>
      <c r="V170" s="12">
        <f>'RAW DATA-New Workforce'!T57</f>
        <v>0</v>
      </c>
      <c r="W170" s="12">
        <f>'RAW DATA-New Workforce'!U57</f>
        <v>0</v>
      </c>
      <c r="X170" s="12">
        <f>'RAW DATA-New Workforce'!V57</f>
        <v>0</v>
      </c>
      <c r="Y170" s="331">
        <f>'RAW DATA-New Workforce'!W57</f>
        <v>0</v>
      </c>
      <c r="Z170" s="12"/>
      <c r="AA170" s="12"/>
      <c r="AB170" s="330">
        <f>'RAW DATA-New Workforce'!X57</f>
        <v>0</v>
      </c>
      <c r="AC170" s="12">
        <f>'RAW DATA-New Workforce'!Y57</f>
        <v>0</v>
      </c>
      <c r="AD170" s="12">
        <f>'RAW DATA-New Workforce'!Z57</f>
        <v>0</v>
      </c>
      <c r="AE170" s="12">
        <f>'RAW DATA-New Workforce'!AA57</f>
        <v>0</v>
      </c>
      <c r="AF170" s="12">
        <f>'RAW DATA-New Workforce'!AB57</f>
        <v>0</v>
      </c>
      <c r="AG170" s="12">
        <f>'RAW DATA-New Workforce'!AC57</f>
        <v>0</v>
      </c>
      <c r="AH170" s="12">
        <f>'RAW DATA-New Workforce'!AD57</f>
        <v>0</v>
      </c>
      <c r="AI170" s="12">
        <f>'RAW DATA-New Workforce'!AE57</f>
        <v>0</v>
      </c>
      <c r="AJ170" s="12">
        <f>'RAW DATA-New Workforce'!AF57</f>
        <v>0</v>
      </c>
      <c r="AK170" s="331">
        <f>'RAW DATA-New Workforce'!AG57</f>
        <v>0</v>
      </c>
      <c r="AL170" s="12"/>
      <c r="AM170" s="938"/>
      <c r="AN170" s="937">
        <f>'RAW DATA-New Workforce'!AH57</f>
        <v>0</v>
      </c>
      <c r="AO170" s="938">
        <f>'RAW DATA-New Workforce'!AI57</f>
        <v>0</v>
      </c>
      <c r="AP170" s="938">
        <f>'RAW DATA-New Workforce'!AJ57</f>
        <v>0</v>
      </c>
      <c r="AQ170" s="938">
        <f>'RAW DATA-New Workforce'!AK57</f>
        <v>0</v>
      </c>
      <c r="AR170" s="938">
        <f>'RAW DATA-New Workforce'!AL57</f>
        <v>0</v>
      </c>
      <c r="AS170" s="938">
        <f>'RAW DATA-New Workforce'!AM57</f>
        <v>0</v>
      </c>
      <c r="AT170" s="938">
        <f>'RAW DATA-New Workforce'!AN57</f>
        <v>0</v>
      </c>
      <c r="AU170" s="938">
        <f>'RAW DATA-New Workforce'!AO57</f>
        <v>0</v>
      </c>
      <c r="AV170" s="938">
        <f>'RAW DATA-New Workforce'!AP57</f>
        <v>0</v>
      </c>
      <c r="AW170" s="939">
        <f>'RAW DATA-New Workforce'!AQ57</f>
        <v>0</v>
      </c>
      <c r="AX170" s="1062"/>
      <c r="AZ170" s="943">
        <f>'RAW DATA-New Workforce'!AR57</f>
        <v>0</v>
      </c>
      <c r="BA170" s="943">
        <f>'RAW DATA-New Workforce'!AS57</f>
        <v>0</v>
      </c>
      <c r="BB170" s="943">
        <f>'RAW DATA-New Workforce'!AT57</f>
        <v>0</v>
      </c>
      <c r="BC170" s="943">
        <f>'RAW DATA-New Workforce'!AU57</f>
        <v>0</v>
      </c>
      <c r="BD170" s="943">
        <f>'RAW DATA-New Workforce'!AV57</f>
        <v>0</v>
      </c>
      <c r="BE170" s="943">
        <f>'RAW DATA-New Workforce'!AW57</f>
        <v>0</v>
      </c>
      <c r="BF170" s="943">
        <f>'RAW DATA-New Workforce'!AX57</f>
        <v>0</v>
      </c>
      <c r="BG170" s="943">
        <f>'RAW DATA-New Workforce'!AY57</f>
        <v>0</v>
      </c>
      <c r="BH170" s="943">
        <f>'RAW DATA-New Workforce'!AZ57</f>
        <v>0</v>
      </c>
      <c r="BI170" s="943">
        <f>'RAW DATA-New Workforce'!BA57</f>
        <v>0</v>
      </c>
      <c r="BJ170" s="1057"/>
    </row>
    <row r="171" spans="1:66">
      <c r="A171" s="412"/>
      <c r="B171" s="410"/>
      <c r="C171" s="411"/>
      <c r="D171" s="332">
        <f t="shared" ref="D171:M171" si="160">SUM(D168:D170)</f>
        <v>0</v>
      </c>
      <c r="E171" s="11">
        <f t="shared" si="160"/>
        <v>0</v>
      </c>
      <c r="F171" s="11">
        <f t="shared" si="160"/>
        <v>0</v>
      </c>
      <c r="G171" s="11">
        <f t="shared" si="160"/>
        <v>0</v>
      </c>
      <c r="H171" s="11">
        <f t="shared" si="160"/>
        <v>0</v>
      </c>
      <c r="I171" s="11">
        <f t="shared" si="160"/>
        <v>0</v>
      </c>
      <c r="J171" s="11">
        <f t="shared" si="160"/>
        <v>0</v>
      </c>
      <c r="K171" s="11">
        <f t="shared" si="160"/>
        <v>0</v>
      </c>
      <c r="L171" s="11">
        <f t="shared" si="160"/>
        <v>0</v>
      </c>
      <c r="M171" s="333">
        <f t="shared" si="160"/>
        <v>0</v>
      </c>
      <c r="N171" s="12"/>
      <c r="O171" s="12"/>
      <c r="P171" s="332">
        <f t="shared" ref="P171:Y171" si="161">SUM(P168:P170)</f>
        <v>0</v>
      </c>
      <c r="Q171" s="11">
        <f t="shared" si="161"/>
        <v>0</v>
      </c>
      <c r="R171" s="11">
        <f t="shared" si="161"/>
        <v>0</v>
      </c>
      <c r="S171" s="11">
        <f t="shared" si="161"/>
        <v>0</v>
      </c>
      <c r="T171" s="11">
        <f t="shared" si="161"/>
        <v>0</v>
      </c>
      <c r="U171" s="11">
        <f t="shared" si="161"/>
        <v>0</v>
      </c>
      <c r="V171" s="11">
        <f t="shared" si="161"/>
        <v>0</v>
      </c>
      <c r="W171" s="11">
        <f t="shared" si="161"/>
        <v>0</v>
      </c>
      <c r="X171" s="11">
        <f t="shared" si="161"/>
        <v>0</v>
      </c>
      <c r="Y171" s="333">
        <f t="shared" si="161"/>
        <v>0</v>
      </c>
      <c r="Z171" s="12"/>
      <c r="AA171" s="12"/>
      <c r="AB171" s="332">
        <f t="shared" ref="AB171:AK171" si="162">SUM(AB168:AB170)</f>
        <v>0</v>
      </c>
      <c r="AC171" s="11">
        <f t="shared" si="162"/>
        <v>0</v>
      </c>
      <c r="AD171" s="11">
        <f t="shared" si="162"/>
        <v>0</v>
      </c>
      <c r="AE171" s="11">
        <f t="shared" si="162"/>
        <v>6</v>
      </c>
      <c r="AF171" s="11">
        <f t="shared" si="162"/>
        <v>0</v>
      </c>
      <c r="AG171" s="11">
        <f t="shared" si="162"/>
        <v>0</v>
      </c>
      <c r="AH171" s="11">
        <f t="shared" si="162"/>
        <v>0</v>
      </c>
      <c r="AI171" s="11">
        <f t="shared" si="162"/>
        <v>0</v>
      </c>
      <c r="AJ171" s="11">
        <f t="shared" si="162"/>
        <v>0</v>
      </c>
      <c r="AK171" s="333">
        <f t="shared" si="162"/>
        <v>0</v>
      </c>
      <c r="AL171" s="12"/>
      <c r="AM171" s="938"/>
      <c r="AN171" s="1017">
        <f t="shared" ref="AN171:AW171" si="163">SUM(AN168:AN170)</f>
        <v>0</v>
      </c>
      <c r="AO171" s="1018">
        <f t="shared" si="163"/>
        <v>1</v>
      </c>
      <c r="AP171" s="1018">
        <f t="shared" si="163"/>
        <v>0</v>
      </c>
      <c r="AQ171" s="1018">
        <f t="shared" si="163"/>
        <v>6</v>
      </c>
      <c r="AR171" s="1018">
        <f t="shared" si="163"/>
        <v>0</v>
      </c>
      <c r="AS171" s="1018">
        <f t="shared" si="163"/>
        <v>0</v>
      </c>
      <c r="AT171" s="1018">
        <f t="shared" si="163"/>
        <v>0</v>
      </c>
      <c r="AU171" s="1018">
        <f t="shared" si="163"/>
        <v>0</v>
      </c>
      <c r="AV171" s="1018">
        <f t="shared" si="163"/>
        <v>0</v>
      </c>
      <c r="AW171" s="1019">
        <f t="shared" si="163"/>
        <v>0</v>
      </c>
      <c r="AX171" s="1062"/>
      <c r="AZ171" s="1017">
        <f t="shared" ref="AZ171:BI171" si="164">SUM(AZ168:AZ170)</f>
        <v>0</v>
      </c>
      <c r="BA171" s="1018">
        <f t="shared" si="164"/>
        <v>0</v>
      </c>
      <c r="BB171" s="1018">
        <f t="shared" si="164"/>
        <v>0</v>
      </c>
      <c r="BC171" s="1018">
        <f t="shared" si="164"/>
        <v>11</v>
      </c>
      <c r="BD171" s="1018">
        <f t="shared" si="164"/>
        <v>0</v>
      </c>
      <c r="BE171" s="1018">
        <f t="shared" si="164"/>
        <v>0</v>
      </c>
      <c r="BF171" s="1018">
        <f t="shared" si="164"/>
        <v>0</v>
      </c>
      <c r="BG171" s="1018">
        <f t="shared" si="164"/>
        <v>0</v>
      </c>
      <c r="BH171" s="1018">
        <f t="shared" si="164"/>
        <v>0</v>
      </c>
      <c r="BI171" s="1019">
        <f t="shared" si="164"/>
        <v>0</v>
      </c>
      <c r="BJ171" s="1057"/>
    </row>
    <row r="172" spans="1:66" ht="16" thickBot="1">
      <c r="A172" s="412"/>
      <c r="B172" s="410"/>
      <c r="C172" s="411"/>
      <c r="D172" s="330"/>
      <c r="E172" s="12"/>
      <c r="F172" s="12"/>
      <c r="G172" s="12"/>
      <c r="H172" s="12"/>
      <c r="I172" s="12"/>
      <c r="J172" s="12"/>
      <c r="K172" s="12"/>
      <c r="L172" s="12"/>
      <c r="M172" s="331"/>
      <c r="N172" s="12"/>
      <c r="O172" s="12"/>
      <c r="P172" s="330"/>
      <c r="Q172" s="12"/>
      <c r="R172" s="12"/>
      <c r="S172" s="12"/>
      <c r="T172" s="12"/>
      <c r="U172" s="12"/>
      <c r="V172" s="12"/>
      <c r="W172" s="12"/>
      <c r="X172" s="12"/>
      <c r="Y172" s="331"/>
      <c r="Z172" s="12"/>
      <c r="AA172" s="12"/>
      <c r="AB172" s="330"/>
      <c r="AC172" s="12"/>
      <c r="AD172" s="12"/>
      <c r="AE172" s="12"/>
      <c r="AF172" s="12"/>
      <c r="AG172" s="12"/>
      <c r="AH172" s="12"/>
      <c r="AI172" s="12"/>
      <c r="AJ172" s="12"/>
      <c r="AK172" s="331"/>
      <c r="AL172" s="12"/>
      <c r="AM172" s="938"/>
      <c r="AN172" s="937"/>
      <c r="AO172" s="938"/>
      <c r="AP172" s="938"/>
      <c r="AQ172" s="938"/>
      <c r="AR172" s="938"/>
      <c r="AS172" s="938"/>
      <c r="AT172" s="938"/>
      <c r="AU172" s="938"/>
      <c r="AV172" s="938"/>
      <c r="AW172" s="939"/>
      <c r="AX172" s="1062"/>
      <c r="AZ172" s="937"/>
      <c r="BA172" s="938"/>
      <c r="BB172" s="938"/>
      <c r="BC172" s="938"/>
      <c r="BD172" s="938"/>
      <c r="BE172" s="938"/>
      <c r="BF172" s="938"/>
      <c r="BG172" s="938"/>
      <c r="BH172" s="938"/>
      <c r="BI172" s="939"/>
      <c r="BJ172" s="1057"/>
    </row>
    <row r="173" spans="1:66" ht="15" customHeight="1">
      <c r="A173" s="1487" t="s">
        <v>271</v>
      </c>
      <c r="B173" s="438" t="s">
        <v>67</v>
      </c>
      <c r="C173" s="424" t="s">
        <v>92</v>
      </c>
      <c r="D173" s="330">
        <f>D168*'DATA - Awards Matrices'!$B$34</f>
        <v>0</v>
      </c>
      <c r="E173" s="12">
        <f>E168*'DATA - Awards Matrices'!$C$34</f>
        <v>0</v>
      </c>
      <c r="F173" s="12">
        <f>F168*'DATA - Awards Matrices'!$D$34</f>
        <v>0</v>
      </c>
      <c r="G173" s="12">
        <f>G168*'DATA - Awards Matrices'!$E$34</f>
        <v>0</v>
      </c>
      <c r="H173" s="12">
        <f>H168*'DATA - Awards Matrices'!$F$34</f>
        <v>0</v>
      </c>
      <c r="I173" s="12">
        <f>I168*'DATA - Awards Matrices'!$G$34</f>
        <v>0</v>
      </c>
      <c r="J173" s="12">
        <f>J168*'DATA - Awards Matrices'!$H$34</f>
        <v>0</v>
      </c>
      <c r="K173" s="12">
        <f>K168*'DATA - Awards Matrices'!$I$34</f>
        <v>0</v>
      </c>
      <c r="L173" s="12">
        <f>L168*'DATA - Awards Matrices'!$J$34</f>
        <v>0</v>
      </c>
      <c r="M173" s="331">
        <f>M168*'DATA - Awards Matrices'!$K$34</f>
        <v>0</v>
      </c>
      <c r="N173" s="12"/>
      <c r="O173" s="12"/>
      <c r="P173" s="330">
        <f>P168*'DATA - Awards Matrices'!$B$34</f>
        <v>0</v>
      </c>
      <c r="Q173" s="12">
        <f>Q168*'DATA - Awards Matrices'!$C$34</f>
        <v>0</v>
      </c>
      <c r="R173" s="12">
        <f>R168*'DATA - Awards Matrices'!$D$34</f>
        <v>0</v>
      </c>
      <c r="S173" s="12">
        <f>S168*'DATA - Awards Matrices'!$E$34</f>
        <v>0</v>
      </c>
      <c r="T173" s="12">
        <f>T168*'DATA - Awards Matrices'!$F$34</f>
        <v>0</v>
      </c>
      <c r="U173" s="12">
        <f>U168*'DATA - Awards Matrices'!$G$34</f>
        <v>0</v>
      </c>
      <c r="V173" s="12">
        <f>V168*'DATA - Awards Matrices'!$H$34</f>
        <v>0</v>
      </c>
      <c r="W173" s="12">
        <f>W168*'DATA - Awards Matrices'!$I$34</f>
        <v>0</v>
      </c>
      <c r="X173" s="12">
        <f>X168*'DATA - Awards Matrices'!$J$34</f>
        <v>0</v>
      </c>
      <c r="Y173" s="331">
        <f>Y168*'DATA - Awards Matrices'!$K$34</f>
        <v>0</v>
      </c>
      <c r="Z173" s="12"/>
      <c r="AA173" s="12"/>
      <c r="AB173" s="330">
        <f>AB168*'DATA - Awards Matrices'!$B$34</f>
        <v>0</v>
      </c>
      <c r="AC173" s="12">
        <f>AC168*'DATA - Awards Matrices'!$C$34</f>
        <v>0</v>
      </c>
      <c r="AD173" s="12">
        <f>AD168*'DATA - Awards Matrices'!$D$34</f>
        <v>0</v>
      </c>
      <c r="AE173" s="12">
        <f>AE168*'DATA - Awards Matrices'!$E$34</f>
        <v>3000</v>
      </c>
      <c r="AF173" s="12">
        <f>AF168*'DATA - Awards Matrices'!$F$34</f>
        <v>0</v>
      </c>
      <c r="AG173" s="12">
        <f>AG168*'DATA - Awards Matrices'!$G$34</f>
        <v>0</v>
      </c>
      <c r="AH173" s="12">
        <f>AH168*'DATA - Awards Matrices'!$H$34</f>
        <v>0</v>
      </c>
      <c r="AI173" s="12">
        <f>AI168*'DATA - Awards Matrices'!$I$34</f>
        <v>0</v>
      </c>
      <c r="AJ173" s="12">
        <f>AJ168*'DATA - Awards Matrices'!$J$34</f>
        <v>0</v>
      </c>
      <c r="AK173" s="331">
        <f>AK168*'DATA - Awards Matrices'!$K$34</f>
        <v>0</v>
      </c>
      <c r="AL173" s="12"/>
      <c r="AM173" s="938"/>
      <c r="AN173" s="937">
        <f>AN168*'DATA - Awards Matrices'!$B$34</f>
        <v>0</v>
      </c>
      <c r="AO173" s="938">
        <f>AO168*'DATA - Awards Matrices'!$C$34</f>
        <v>0</v>
      </c>
      <c r="AP173" s="938">
        <f>AP168*'DATA - Awards Matrices'!$D$34</f>
        <v>0</v>
      </c>
      <c r="AQ173" s="938">
        <f>AQ168*'DATA - Awards Matrices'!$E$34</f>
        <v>3000</v>
      </c>
      <c r="AR173" s="938">
        <f>AR168*'DATA - Awards Matrices'!$F$34</f>
        <v>0</v>
      </c>
      <c r="AS173" s="938">
        <f>AS168*'DATA - Awards Matrices'!$G$34</f>
        <v>0</v>
      </c>
      <c r="AT173" s="938">
        <f>AT168*'DATA - Awards Matrices'!$H$34</f>
        <v>0</v>
      </c>
      <c r="AU173" s="938">
        <f>AU168*'DATA - Awards Matrices'!$I$34</f>
        <v>0</v>
      </c>
      <c r="AV173" s="938">
        <f>AV168*'DATA - Awards Matrices'!$J$34</f>
        <v>0</v>
      </c>
      <c r="AW173" s="939">
        <f>AW168*'DATA - Awards Matrices'!$K$34</f>
        <v>0</v>
      </c>
      <c r="AX173" s="1062"/>
      <c r="AZ173" s="937">
        <f>AZ168*'DATA - Awards Matrices'!$B$34</f>
        <v>0</v>
      </c>
      <c r="BA173" s="938">
        <f>BA168*'DATA - Awards Matrices'!$C$34</f>
        <v>0</v>
      </c>
      <c r="BB173" s="938">
        <f>BB168*'DATA - Awards Matrices'!$D$34</f>
        <v>0</v>
      </c>
      <c r="BC173" s="938">
        <f>BC168*'DATA - Awards Matrices'!$E$34</f>
        <v>5500</v>
      </c>
      <c r="BD173" s="938">
        <f>BD168*'DATA - Awards Matrices'!$F$34</f>
        <v>0</v>
      </c>
      <c r="BE173" s="938">
        <f>BE168*'DATA - Awards Matrices'!$G$34</f>
        <v>0</v>
      </c>
      <c r="BF173" s="938">
        <f>BF168*'DATA - Awards Matrices'!$H$34</f>
        <v>0</v>
      </c>
      <c r="BG173" s="938">
        <f>BG168*'DATA - Awards Matrices'!$I$34</f>
        <v>0</v>
      </c>
      <c r="BH173" s="938">
        <f>BH168*'DATA - Awards Matrices'!$J$34</f>
        <v>0</v>
      </c>
      <c r="BI173" s="939">
        <f>BI168*'DATA - Awards Matrices'!$K$34</f>
        <v>0</v>
      </c>
      <c r="BJ173" s="1057"/>
    </row>
    <row r="174" spans="1:66">
      <c r="A174" s="1488"/>
      <c r="B174" s="439" t="s">
        <v>67</v>
      </c>
      <c r="C174" s="425" t="s">
        <v>91</v>
      </c>
      <c r="D174" s="330">
        <f>D169*'DATA - Awards Matrices'!$B$35</f>
        <v>0</v>
      </c>
      <c r="E174" s="12">
        <f>E169*'DATA - Awards Matrices'!$C$35</f>
        <v>0</v>
      </c>
      <c r="F174" s="12">
        <f>F169*'DATA - Awards Matrices'!$D$35</f>
        <v>0</v>
      </c>
      <c r="G174" s="12">
        <f>G169*'DATA - Awards Matrices'!$E$35</f>
        <v>0</v>
      </c>
      <c r="H174" s="12">
        <f>H169*'DATA - Awards Matrices'!$F$35</f>
        <v>0</v>
      </c>
      <c r="I174" s="12">
        <f>I169*'DATA - Awards Matrices'!$G$35</f>
        <v>0</v>
      </c>
      <c r="J174" s="12">
        <f>J169*'DATA - Awards Matrices'!$H$35</f>
        <v>0</v>
      </c>
      <c r="K174" s="12">
        <f>K169*'DATA - Awards Matrices'!$I$35</f>
        <v>0</v>
      </c>
      <c r="L174" s="12">
        <f>L169*'DATA - Awards Matrices'!$J$35</f>
        <v>0</v>
      </c>
      <c r="M174" s="331">
        <f>M169*'DATA - Awards Matrices'!$K$35</f>
        <v>0</v>
      </c>
      <c r="N174" s="12"/>
      <c r="O174" s="12"/>
      <c r="P174" s="330">
        <f>P169*'DATA - Awards Matrices'!$B$35</f>
        <v>0</v>
      </c>
      <c r="Q174" s="12">
        <f>Q169*'DATA - Awards Matrices'!$C$35</f>
        <v>0</v>
      </c>
      <c r="R174" s="12">
        <f>R169*'DATA - Awards Matrices'!$D$35</f>
        <v>0</v>
      </c>
      <c r="S174" s="12">
        <f>S169*'DATA - Awards Matrices'!$E$35</f>
        <v>0</v>
      </c>
      <c r="T174" s="12">
        <f>T169*'DATA - Awards Matrices'!$F$35</f>
        <v>0</v>
      </c>
      <c r="U174" s="12">
        <f>U169*'DATA - Awards Matrices'!$G$35</f>
        <v>0</v>
      </c>
      <c r="V174" s="12">
        <f>V169*'DATA - Awards Matrices'!$H$35</f>
        <v>0</v>
      </c>
      <c r="W174" s="12">
        <f>W169*'DATA - Awards Matrices'!$I$35</f>
        <v>0</v>
      </c>
      <c r="X174" s="12">
        <f>X169*'DATA - Awards Matrices'!$J$35</f>
        <v>0</v>
      </c>
      <c r="Y174" s="331">
        <f>Y169*'DATA - Awards Matrices'!$K$35</f>
        <v>0</v>
      </c>
      <c r="Z174" s="12"/>
      <c r="AA174" s="12"/>
      <c r="AB174" s="330">
        <f>AB169*'DATA - Awards Matrices'!$B$35</f>
        <v>0</v>
      </c>
      <c r="AC174" s="12">
        <f>AC169*'DATA - Awards Matrices'!$C$35</f>
        <v>0</v>
      </c>
      <c r="AD174" s="12">
        <f>AD169*'DATA - Awards Matrices'!$D$35</f>
        <v>0</v>
      </c>
      <c r="AE174" s="12">
        <f>AE169*'DATA - Awards Matrices'!$E$35</f>
        <v>0</v>
      </c>
      <c r="AF174" s="12">
        <f>AF169*'DATA - Awards Matrices'!$F$35</f>
        <v>0</v>
      </c>
      <c r="AG174" s="12">
        <f>AG169*'DATA - Awards Matrices'!$G$35</f>
        <v>0</v>
      </c>
      <c r="AH174" s="12">
        <f>AH169*'DATA - Awards Matrices'!$H$35</f>
        <v>0</v>
      </c>
      <c r="AI174" s="12">
        <f>AI169*'DATA - Awards Matrices'!$I$35</f>
        <v>0</v>
      </c>
      <c r="AJ174" s="12">
        <f>AJ169*'DATA - Awards Matrices'!$J$35</f>
        <v>0</v>
      </c>
      <c r="AK174" s="331">
        <f>AK169*'DATA - Awards Matrices'!$K$35</f>
        <v>0</v>
      </c>
      <c r="AL174" s="12"/>
      <c r="AM174" s="938"/>
      <c r="AN174" s="937">
        <f>AN169*'DATA - Awards Matrices'!$B$35</f>
        <v>0</v>
      </c>
      <c r="AO174" s="938">
        <f>AO169*'DATA - Awards Matrices'!$C$35</f>
        <v>500</v>
      </c>
      <c r="AP174" s="938">
        <f>AP169*'DATA - Awards Matrices'!$D$35</f>
        <v>0</v>
      </c>
      <c r="AQ174" s="938">
        <f>AQ169*'DATA - Awards Matrices'!$E$35</f>
        <v>0</v>
      </c>
      <c r="AR174" s="938">
        <f>AR169*'DATA - Awards Matrices'!$F$35</f>
        <v>0</v>
      </c>
      <c r="AS174" s="938">
        <f>AS169*'DATA - Awards Matrices'!$G$35</f>
        <v>0</v>
      </c>
      <c r="AT174" s="938">
        <f>AT169*'DATA - Awards Matrices'!$H$35</f>
        <v>0</v>
      </c>
      <c r="AU174" s="938">
        <f>AU169*'DATA - Awards Matrices'!$I$35</f>
        <v>0</v>
      </c>
      <c r="AV174" s="938">
        <f>AV169*'DATA - Awards Matrices'!$J$35</f>
        <v>0</v>
      </c>
      <c r="AW174" s="939">
        <f>AW169*'DATA - Awards Matrices'!$K$35</f>
        <v>0</v>
      </c>
      <c r="AX174" s="1062"/>
      <c r="AZ174" s="937">
        <f>AZ169*'DATA - Awards Matrices'!$B$35</f>
        <v>0</v>
      </c>
      <c r="BA174" s="938">
        <f>BA169*'DATA - Awards Matrices'!$C$35</f>
        <v>0</v>
      </c>
      <c r="BB174" s="938">
        <f>BB169*'DATA - Awards Matrices'!$D$35</f>
        <v>0</v>
      </c>
      <c r="BC174" s="938">
        <f>BC169*'DATA - Awards Matrices'!$E$35</f>
        <v>0</v>
      </c>
      <c r="BD174" s="938">
        <f>BD169*'DATA - Awards Matrices'!$F$35</f>
        <v>0</v>
      </c>
      <c r="BE174" s="938">
        <f>BE169*'DATA - Awards Matrices'!$G$35</f>
        <v>0</v>
      </c>
      <c r="BF174" s="938">
        <f>BF169*'DATA - Awards Matrices'!$H$35</f>
        <v>0</v>
      </c>
      <c r="BG174" s="938">
        <f>BG169*'DATA - Awards Matrices'!$I$35</f>
        <v>0</v>
      </c>
      <c r="BH174" s="938">
        <f>BH169*'DATA - Awards Matrices'!$J$35</f>
        <v>0</v>
      </c>
      <c r="BI174" s="939">
        <f>BI169*'DATA - Awards Matrices'!$K$35</f>
        <v>0</v>
      </c>
      <c r="BJ174" s="1057"/>
    </row>
    <row r="175" spans="1:66" ht="16" thickBot="1">
      <c r="A175" s="1489"/>
      <c r="B175" s="440" t="s">
        <v>67</v>
      </c>
      <c r="C175" s="426" t="s">
        <v>90</v>
      </c>
      <c r="D175" s="330">
        <f>D170*'DATA - Awards Matrices'!$B$36</f>
        <v>0</v>
      </c>
      <c r="E175" s="12">
        <f>E170*'DATA - Awards Matrices'!$C$36</f>
        <v>0</v>
      </c>
      <c r="F175" s="12">
        <f>F170*'DATA - Awards Matrices'!$D$36</f>
        <v>0</v>
      </c>
      <c r="G175" s="12">
        <f>G170*'DATA - Awards Matrices'!$E$36</f>
        <v>0</v>
      </c>
      <c r="H175" s="12">
        <f>H170*'DATA - Awards Matrices'!$F$36</f>
        <v>0</v>
      </c>
      <c r="I175" s="12">
        <f>I170*'DATA - Awards Matrices'!$G$36</f>
        <v>0</v>
      </c>
      <c r="J175" s="12">
        <f>J170*'DATA - Awards Matrices'!$H$36</f>
        <v>0</v>
      </c>
      <c r="K175" s="12">
        <f>K170*'DATA - Awards Matrices'!$I$36</f>
        <v>0</v>
      </c>
      <c r="L175" s="12">
        <f>L170*'DATA - Awards Matrices'!$J$36</f>
        <v>0</v>
      </c>
      <c r="M175" s="331">
        <f>M170*'DATA - Awards Matrices'!$K$36</f>
        <v>0</v>
      </c>
      <c r="N175" s="12"/>
      <c r="O175" s="12"/>
      <c r="P175" s="330">
        <f>P170*'DATA - Awards Matrices'!$B$36</f>
        <v>0</v>
      </c>
      <c r="Q175" s="12">
        <f>Q170*'DATA - Awards Matrices'!$C$36</f>
        <v>0</v>
      </c>
      <c r="R175" s="12">
        <f>R170*'DATA - Awards Matrices'!$D$36</f>
        <v>0</v>
      </c>
      <c r="S175" s="12">
        <f>S170*'DATA - Awards Matrices'!$E$36</f>
        <v>0</v>
      </c>
      <c r="T175" s="12">
        <f>T170*'DATA - Awards Matrices'!$F$36</f>
        <v>0</v>
      </c>
      <c r="U175" s="12">
        <f>U170*'DATA - Awards Matrices'!$G$36</f>
        <v>0</v>
      </c>
      <c r="V175" s="12">
        <f>V170*'DATA - Awards Matrices'!$H$36</f>
        <v>0</v>
      </c>
      <c r="W175" s="12">
        <f>W170*'DATA - Awards Matrices'!$I$36</f>
        <v>0</v>
      </c>
      <c r="X175" s="12">
        <f>X170*'DATA - Awards Matrices'!$J$36</f>
        <v>0</v>
      </c>
      <c r="Y175" s="331">
        <f>Y170*'DATA - Awards Matrices'!$K$36</f>
        <v>0</v>
      </c>
      <c r="Z175" s="12"/>
      <c r="AA175" s="12"/>
      <c r="AB175" s="330">
        <f>AB170*'DATA - Awards Matrices'!$B$36</f>
        <v>0</v>
      </c>
      <c r="AC175" s="12">
        <f>AC170*'DATA - Awards Matrices'!$C$36</f>
        <v>0</v>
      </c>
      <c r="AD175" s="12">
        <f>AD170*'DATA - Awards Matrices'!$D$36</f>
        <v>0</v>
      </c>
      <c r="AE175" s="12">
        <f>AE170*'DATA - Awards Matrices'!$E$36</f>
        <v>0</v>
      </c>
      <c r="AF175" s="12">
        <f>AF170*'DATA - Awards Matrices'!$F$36</f>
        <v>0</v>
      </c>
      <c r="AG175" s="12">
        <f>AG170*'DATA - Awards Matrices'!$G$36</f>
        <v>0</v>
      </c>
      <c r="AH175" s="12">
        <f>AH170*'DATA - Awards Matrices'!$H$36</f>
        <v>0</v>
      </c>
      <c r="AI175" s="12">
        <f>AI170*'DATA - Awards Matrices'!$I$36</f>
        <v>0</v>
      </c>
      <c r="AJ175" s="12">
        <f>AJ170*'DATA - Awards Matrices'!$J$36</f>
        <v>0</v>
      </c>
      <c r="AK175" s="331">
        <f>AK170*'DATA - Awards Matrices'!$K$36</f>
        <v>0</v>
      </c>
      <c r="AL175" s="12"/>
      <c r="AM175" s="938"/>
      <c r="AN175" s="937">
        <f>AN170*'DATA - Awards Matrices'!$B$36</f>
        <v>0</v>
      </c>
      <c r="AO175" s="938">
        <f>AO170*'DATA - Awards Matrices'!$C$36</f>
        <v>0</v>
      </c>
      <c r="AP175" s="938">
        <f>AP170*'DATA - Awards Matrices'!$D$36</f>
        <v>0</v>
      </c>
      <c r="AQ175" s="938">
        <f>AQ170*'DATA - Awards Matrices'!$E$36</f>
        <v>0</v>
      </c>
      <c r="AR175" s="938">
        <f>AR170*'DATA - Awards Matrices'!$F$36</f>
        <v>0</v>
      </c>
      <c r="AS175" s="938">
        <f>AS170*'DATA - Awards Matrices'!$G$36</f>
        <v>0</v>
      </c>
      <c r="AT175" s="938">
        <f>AT170*'DATA - Awards Matrices'!$H$36</f>
        <v>0</v>
      </c>
      <c r="AU175" s="938">
        <f>AU170*'DATA - Awards Matrices'!$I$36</f>
        <v>0</v>
      </c>
      <c r="AV175" s="938">
        <f>AV170*'DATA - Awards Matrices'!$J$36</f>
        <v>0</v>
      </c>
      <c r="AW175" s="939">
        <f>AW170*'DATA - Awards Matrices'!$K$36</f>
        <v>0</v>
      </c>
      <c r="AX175" s="1062"/>
      <c r="AZ175" s="937">
        <f>AZ170*'DATA - Awards Matrices'!$B$36</f>
        <v>0</v>
      </c>
      <c r="BA175" s="938">
        <f>BA170*'DATA - Awards Matrices'!$C$36</f>
        <v>0</v>
      </c>
      <c r="BB175" s="938">
        <f>BB170*'DATA - Awards Matrices'!$D$36</f>
        <v>0</v>
      </c>
      <c r="BC175" s="938">
        <f>BC170*'DATA - Awards Matrices'!$E$36</f>
        <v>0</v>
      </c>
      <c r="BD175" s="938">
        <f>BD170*'DATA - Awards Matrices'!$F$36</f>
        <v>0</v>
      </c>
      <c r="BE175" s="938">
        <f>BE170*'DATA - Awards Matrices'!$G$36</f>
        <v>0</v>
      </c>
      <c r="BF175" s="938">
        <f>BF170*'DATA - Awards Matrices'!$H$36</f>
        <v>0</v>
      </c>
      <c r="BG175" s="938">
        <f>BG170*'DATA - Awards Matrices'!$I$36</f>
        <v>0</v>
      </c>
      <c r="BH175" s="938">
        <f>BH170*'DATA - Awards Matrices'!$J$36</f>
        <v>0</v>
      </c>
      <c r="BI175" s="939">
        <f>BI170*'DATA - Awards Matrices'!$K$36</f>
        <v>0</v>
      </c>
      <c r="BJ175" s="1057"/>
    </row>
    <row r="176" spans="1:66" ht="33" thickBot="1">
      <c r="A176" s="406" t="s">
        <v>272</v>
      </c>
      <c r="B176" s="413" t="str">
        <f>B170</f>
        <v>UNM-VA</v>
      </c>
      <c r="C176" s="414"/>
      <c r="D176" s="334">
        <f t="shared" ref="D176:M176" si="165">SUM(D173:D175)</f>
        <v>0</v>
      </c>
      <c r="E176" s="335">
        <f t="shared" si="165"/>
        <v>0</v>
      </c>
      <c r="F176" s="335">
        <f t="shared" si="165"/>
        <v>0</v>
      </c>
      <c r="G176" s="335">
        <f t="shared" si="165"/>
        <v>0</v>
      </c>
      <c r="H176" s="335">
        <f t="shared" si="165"/>
        <v>0</v>
      </c>
      <c r="I176" s="335">
        <f t="shared" si="165"/>
        <v>0</v>
      </c>
      <c r="J176" s="335">
        <f t="shared" si="165"/>
        <v>0</v>
      </c>
      <c r="K176" s="335">
        <f t="shared" si="165"/>
        <v>0</v>
      </c>
      <c r="L176" s="335">
        <f t="shared" si="165"/>
        <v>0</v>
      </c>
      <c r="M176" s="336">
        <f t="shared" si="165"/>
        <v>0</v>
      </c>
      <c r="N176" s="415">
        <f>SUM(D176:M176)/'DATA - Awards Matrices'!$L$36</f>
        <v>0</v>
      </c>
      <c r="O176" s="415"/>
      <c r="P176" s="334">
        <f t="shared" ref="P176:Y176" si="166">SUM(P173:P175)</f>
        <v>0</v>
      </c>
      <c r="Q176" s="335">
        <f t="shared" si="166"/>
        <v>0</v>
      </c>
      <c r="R176" s="335">
        <f t="shared" si="166"/>
        <v>0</v>
      </c>
      <c r="S176" s="335">
        <f t="shared" si="166"/>
        <v>0</v>
      </c>
      <c r="T176" s="335">
        <f t="shared" si="166"/>
        <v>0</v>
      </c>
      <c r="U176" s="335">
        <f t="shared" si="166"/>
        <v>0</v>
      </c>
      <c r="V176" s="335">
        <f t="shared" si="166"/>
        <v>0</v>
      </c>
      <c r="W176" s="335">
        <f t="shared" si="166"/>
        <v>0</v>
      </c>
      <c r="X176" s="335">
        <f t="shared" si="166"/>
        <v>0</v>
      </c>
      <c r="Y176" s="336">
        <f t="shared" si="166"/>
        <v>0</v>
      </c>
      <c r="Z176" s="415">
        <f>SUM(P176:Y176)/'DATA - Awards Matrices'!$L$36</f>
        <v>0</v>
      </c>
      <c r="AA176" s="415"/>
      <c r="AB176" s="334">
        <f t="shared" ref="AB176:AK176" si="167">SUM(AB173:AB175)</f>
        <v>0</v>
      </c>
      <c r="AC176" s="335">
        <f t="shared" si="167"/>
        <v>0</v>
      </c>
      <c r="AD176" s="335">
        <f t="shared" si="167"/>
        <v>0</v>
      </c>
      <c r="AE176" s="335">
        <f t="shared" si="167"/>
        <v>3000</v>
      </c>
      <c r="AF176" s="335">
        <f t="shared" si="167"/>
        <v>0</v>
      </c>
      <c r="AG176" s="335">
        <f t="shared" si="167"/>
        <v>0</v>
      </c>
      <c r="AH176" s="335">
        <f t="shared" si="167"/>
        <v>0</v>
      </c>
      <c r="AI176" s="335">
        <f t="shared" si="167"/>
        <v>0</v>
      </c>
      <c r="AJ176" s="335">
        <f t="shared" si="167"/>
        <v>0</v>
      </c>
      <c r="AK176" s="336">
        <f t="shared" si="167"/>
        <v>0</v>
      </c>
      <c r="AL176" s="1252">
        <f>SUM(AB176:AK176)/'DATA - Awards Matrices'!$L$74</f>
        <v>5.736137667304015</v>
      </c>
      <c r="AM176" s="941"/>
      <c r="AN176" s="1020">
        <f t="shared" ref="AN176:AW176" si="168">SUM(AN173:AN175)</f>
        <v>0</v>
      </c>
      <c r="AO176" s="1021">
        <f t="shared" si="168"/>
        <v>500</v>
      </c>
      <c r="AP176" s="1021">
        <f t="shared" si="168"/>
        <v>0</v>
      </c>
      <c r="AQ176" s="1021">
        <f t="shared" si="168"/>
        <v>3000</v>
      </c>
      <c r="AR176" s="1021">
        <f t="shared" si="168"/>
        <v>0</v>
      </c>
      <c r="AS176" s="1021">
        <f t="shared" si="168"/>
        <v>0</v>
      </c>
      <c r="AT176" s="1021">
        <f t="shared" si="168"/>
        <v>0</v>
      </c>
      <c r="AU176" s="1021">
        <f t="shared" si="168"/>
        <v>0</v>
      </c>
      <c r="AV176" s="1021">
        <f t="shared" si="168"/>
        <v>0</v>
      </c>
      <c r="AW176" s="1022">
        <f t="shared" si="168"/>
        <v>0</v>
      </c>
      <c r="AX176" s="1253">
        <f>SUM(AN176:AW176)/'DATA - Awards Matrices'!$L$74</f>
        <v>6.6921606118546846</v>
      </c>
      <c r="AZ176" s="1020">
        <f t="shared" ref="AZ176:BI176" si="169">SUM(AZ173:AZ175)</f>
        <v>0</v>
      </c>
      <c r="BA176" s="1021">
        <f t="shared" si="169"/>
        <v>0</v>
      </c>
      <c r="BB176" s="1021">
        <f t="shared" si="169"/>
        <v>0</v>
      </c>
      <c r="BC176" s="1021">
        <f t="shared" si="169"/>
        <v>5500</v>
      </c>
      <c r="BD176" s="1021">
        <f t="shared" si="169"/>
        <v>0</v>
      </c>
      <c r="BE176" s="1021">
        <f t="shared" si="169"/>
        <v>0</v>
      </c>
      <c r="BF176" s="1021">
        <f t="shared" si="169"/>
        <v>0</v>
      </c>
      <c r="BG176" s="1021">
        <f t="shared" si="169"/>
        <v>0</v>
      </c>
      <c r="BH176" s="1021">
        <f t="shared" si="169"/>
        <v>0</v>
      </c>
      <c r="BI176" s="1022">
        <f t="shared" si="169"/>
        <v>0</v>
      </c>
      <c r="BJ176" s="1254">
        <f>SUM(AZ176:BI176)/'DATA - Awards Matrices'!$L$74</f>
        <v>10.516252390057362</v>
      </c>
      <c r="BL176" s="1251">
        <f>SUM(AB176:AK176)</f>
        <v>3000</v>
      </c>
      <c r="BM176" s="1251">
        <f>SUM(AN176:AW176)</f>
        <v>3500</v>
      </c>
      <c r="BN176" s="1251">
        <f>SUM(AZ176:BI176)</f>
        <v>5500</v>
      </c>
    </row>
    <row r="177" spans="1:66" ht="39.75" customHeight="1" thickBot="1">
      <c r="A177" s="428"/>
      <c r="B177" s="429"/>
      <c r="C177" s="430"/>
      <c r="D177" s="431"/>
      <c r="E177" s="432"/>
      <c r="F177" s="432"/>
      <c r="G177" s="432"/>
      <c r="H177" s="432"/>
      <c r="I177" s="432"/>
      <c r="J177" s="432"/>
      <c r="K177" s="432"/>
      <c r="L177" s="432"/>
      <c r="M177" s="433"/>
      <c r="N177" s="434"/>
      <c r="O177" s="434"/>
      <c r="P177" s="431"/>
      <c r="Q177" s="432"/>
      <c r="R177" s="432"/>
      <c r="S177" s="432"/>
      <c r="T177" s="432"/>
      <c r="U177" s="432"/>
      <c r="V177" s="432"/>
      <c r="W177" s="432"/>
      <c r="X177" s="432"/>
      <c r="Y177" s="433"/>
      <c r="Z177" s="434"/>
      <c r="AA177" s="434"/>
      <c r="AB177" s="431"/>
      <c r="AC177" s="432"/>
      <c r="AD177" s="432"/>
      <c r="AE177" s="432"/>
      <c r="AF177" s="432"/>
      <c r="AG177" s="432"/>
      <c r="AH177" s="432"/>
      <c r="AI177" s="432"/>
      <c r="AJ177" s="432"/>
      <c r="AK177" s="433"/>
      <c r="AL177" s="434"/>
      <c r="AM177" s="1026"/>
      <c r="AN177" s="1023"/>
      <c r="AO177" s="1024"/>
      <c r="AP177" s="1024"/>
      <c r="AQ177" s="1024"/>
      <c r="AR177" s="1024"/>
      <c r="AS177" s="1024"/>
      <c r="AT177" s="1024"/>
      <c r="AU177" s="1024"/>
      <c r="AV177" s="1024"/>
      <c r="AW177" s="1025"/>
      <c r="AX177" s="1064"/>
      <c r="AZ177" s="1023"/>
      <c r="BA177" s="1024"/>
      <c r="BB177" s="1024"/>
      <c r="BC177" s="1024"/>
      <c r="BD177" s="1024"/>
      <c r="BE177" s="1024"/>
      <c r="BF177" s="1024"/>
      <c r="BG177" s="1024"/>
      <c r="BH177" s="1024"/>
      <c r="BI177" s="1025"/>
      <c r="BJ177" s="1059"/>
      <c r="BL177" s="1250"/>
      <c r="BM177" s="1250"/>
      <c r="BN177" s="1250"/>
    </row>
    <row r="178" spans="1:66" ht="15" customHeight="1" thickBot="1">
      <c r="A178" s="1487" t="s">
        <v>270</v>
      </c>
      <c r="B178" s="438" t="str">
        <f>'RAW DATA-Awards'!B58</f>
        <v>CNM</v>
      </c>
      <c r="C178" s="424" t="str">
        <f>'RAW DATA-Awards'!C58</f>
        <v>1</v>
      </c>
      <c r="D178" s="407">
        <f>'RAW DATA-New Workforce'!D58</f>
        <v>0</v>
      </c>
      <c r="E178" s="408">
        <f>'RAW DATA-New Workforce'!E58</f>
        <v>0</v>
      </c>
      <c r="F178" s="408">
        <f>'RAW DATA-New Workforce'!F58</f>
        <v>0</v>
      </c>
      <c r="G178" s="408">
        <f>'RAW DATA-New Workforce'!G58</f>
        <v>0</v>
      </c>
      <c r="H178" s="408">
        <f>'RAW DATA-New Workforce'!H58</f>
        <v>0</v>
      </c>
      <c r="I178" s="408">
        <f>'RAW DATA-New Workforce'!I58</f>
        <v>0</v>
      </c>
      <c r="J178" s="408">
        <f>'RAW DATA-New Workforce'!J58</f>
        <v>0</v>
      </c>
      <c r="K178" s="408">
        <f>'RAW DATA-New Workforce'!K58</f>
        <v>0</v>
      </c>
      <c r="L178" s="408">
        <f>'RAW DATA-New Workforce'!L58</f>
        <v>0</v>
      </c>
      <c r="M178" s="409">
        <f>'RAW DATA-New Workforce'!M58</f>
        <v>0</v>
      </c>
      <c r="N178" s="408"/>
      <c r="O178" s="408"/>
      <c r="P178" s="407">
        <f>'RAW DATA-New Workforce'!N58</f>
        <v>0</v>
      </c>
      <c r="Q178" s="408">
        <f>'RAW DATA-New Workforce'!O58</f>
        <v>0</v>
      </c>
      <c r="R178" s="408">
        <f>'RAW DATA-New Workforce'!P58</f>
        <v>0</v>
      </c>
      <c r="S178" s="408">
        <f>'RAW DATA-New Workforce'!Q58</f>
        <v>0</v>
      </c>
      <c r="T178" s="408">
        <f>'RAW DATA-New Workforce'!R58</f>
        <v>0</v>
      </c>
      <c r="U178" s="408">
        <f>'RAW DATA-New Workforce'!S58</f>
        <v>0</v>
      </c>
      <c r="V178" s="408">
        <f>'RAW DATA-New Workforce'!T58</f>
        <v>0</v>
      </c>
      <c r="W178" s="408">
        <f>'RAW DATA-New Workforce'!U58</f>
        <v>0</v>
      </c>
      <c r="X178" s="408">
        <f>'RAW DATA-New Workforce'!V58</f>
        <v>0</v>
      </c>
      <c r="Y178" s="409">
        <f>'RAW DATA-New Workforce'!W58</f>
        <v>0</v>
      </c>
      <c r="Z178" s="408"/>
      <c r="AA178" s="408"/>
      <c r="AB178" s="407">
        <f>'RAW DATA-New Workforce'!X58</f>
        <v>0</v>
      </c>
      <c r="AC178" s="408">
        <f>'RAW DATA-New Workforce'!Y58</f>
        <v>144</v>
      </c>
      <c r="AD178" s="408">
        <f>'RAW DATA-New Workforce'!Z58</f>
        <v>0</v>
      </c>
      <c r="AE178" s="408">
        <f>'RAW DATA-New Workforce'!AA58</f>
        <v>180</v>
      </c>
      <c r="AF178" s="408">
        <f>'RAW DATA-New Workforce'!AB58</f>
        <v>0</v>
      </c>
      <c r="AG178" s="408">
        <f>'RAW DATA-New Workforce'!AC58</f>
        <v>0</v>
      </c>
      <c r="AH178" s="408">
        <f>'RAW DATA-New Workforce'!AD58</f>
        <v>0</v>
      </c>
      <c r="AI178" s="408">
        <f>'RAW DATA-New Workforce'!AE58</f>
        <v>0</v>
      </c>
      <c r="AJ178" s="408">
        <f>'RAW DATA-New Workforce'!AF58</f>
        <v>0</v>
      </c>
      <c r="AK178" s="409">
        <f>'RAW DATA-New Workforce'!AG58</f>
        <v>0</v>
      </c>
      <c r="AL178" s="408"/>
      <c r="AM178" s="944"/>
      <c r="AN178" s="943">
        <f>'RAW DATA-New Workforce'!AH58</f>
        <v>0</v>
      </c>
      <c r="AO178" s="944">
        <f>'RAW DATA-New Workforce'!AI58</f>
        <v>127</v>
      </c>
      <c r="AP178" s="944">
        <f>'RAW DATA-New Workforce'!AJ58</f>
        <v>0</v>
      </c>
      <c r="AQ178" s="944">
        <f>'RAW DATA-New Workforce'!AK58</f>
        <v>117</v>
      </c>
      <c r="AR178" s="944">
        <f>'RAW DATA-New Workforce'!AL58</f>
        <v>0</v>
      </c>
      <c r="AS178" s="944">
        <f>'RAW DATA-New Workforce'!AM58</f>
        <v>0</v>
      </c>
      <c r="AT178" s="944">
        <f>'RAW DATA-New Workforce'!AN58</f>
        <v>0</v>
      </c>
      <c r="AU178" s="944">
        <f>'RAW DATA-New Workforce'!AO58</f>
        <v>0</v>
      </c>
      <c r="AV178" s="944">
        <f>'RAW DATA-New Workforce'!AP58</f>
        <v>0</v>
      </c>
      <c r="AW178" s="945">
        <f>'RAW DATA-New Workforce'!AQ58</f>
        <v>0</v>
      </c>
      <c r="AX178" s="1061"/>
      <c r="AZ178" s="943">
        <f>'RAW DATA-New Workforce'!AR58</f>
        <v>0</v>
      </c>
      <c r="BA178" s="943">
        <f>'RAW DATA-New Workforce'!AS58</f>
        <v>181</v>
      </c>
      <c r="BB178" s="943">
        <f>'RAW DATA-New Workforce'!AT58</f>
        <v>0</v>
      </c>
      <c r="BC178" s="943">
        <f>'RAW DATA-New Workforce'!AU58</f>
        <v>138</v>
      </c>
      <c r="BD178" s="943">
        <f>'RAW DATA-New Workforce'!AV58</f>
        <v>0</v>
      </c>
      <c r="BE178" s="943">
        <f>'RAW DATA-New Workforce'!AW58</f>
        <v>0</v>
      </c>
      <c r="BF178" s="943">
        <f>'RAW DATA-New Workforce'!AX58</f>
        <v>0</v>
      </c>
      <c r="BG178" s="943">
        <f>'RAW DATA-New Workforce'!AY58</f>
        <v>0</v>
      </c>
      <c r="BH178" s="943">
        <f>'RAW DATA-New Workforce'!AZ58</f>
        <v>0</v>
      </c>
      <c r="BI178" s="943">
        <f>'RAW DATA-New Workforce'!BA58</f>
        <v>0</v>
      </c>
      <c r="BJ178" s="1056"/>
      <c r="BL178" s="1250"/>
      <c r="BM178" s="1250"/>
      <c r="BN178" s="1250"/>
    </row>
    <row r="179" spans="1:66" ht="16" thickBot="1">
      <c r="A179" s="1488"/>
      <c r="B179" s="439" t="str">
        <f>'RAW DATA-Awards'!B59</f>
        <v>CNM</v>
      </c>
      <c r="C179" s="425" t="str">
        <f>'RAW DATA-Awards'!C59</f>
        <v>2</v>
      </c>
      <c r="D179" s="330">
        <f>'RAW DATA-New Workforce'!D59</f>
        <v>0</v>
      </c>
      <c r="E179" s="12">
        <f>'RAW DATA-New Workforce'!E59</f>
        <v>0</v>
      </c>
      <c r="F179" s="12">
        <f>'RAW DATA-New Workforce'!F59</f>
        <v>0</v>
      </c>
      <c r="G179" s="12">
        <f>'RAW DATA-New Workforce'!G59</f>
        <v>0</v>
      </c>
      <c r="H179" s="12">
        <f>'RAW DATA-New Workforce'!H59</f>
        <v>0</v>
      </c>
      <c r="I179" s="12">
        <f>'RAW DATA-New Workforce'!I59</f>
        <v>0</v>
      </c>
      <c r="J179" s="12">
        <f>'RAW DATA-New Workforce'!J59</f>
        <v>0</v>
      </c>
      <c r="K179" s="12">
        <f>'RAW DATA-New Workforce'!K59</f>
        <v>0</v>
      </c>
      <c r="L179" s="12">
        <f>'RAW DATA-New Workforce'!L59</f>
        <v>0</v>
      </c>
      <c r="M179" s="331">
        <f>'RAW DATA-New Workforce'!M59</f>
        <v>0</v>
      </c>
      <c r="N179" s="12"/>
      <c r="O179" s="12"/>
      <c r="P179" s="330">
        <f>'RAW DATA-New Workforce'!N59</f>
        <v>0</v>
      </c>
      <c r="Q179" s="12">
        <f>'RAW DATA-New Workforce'!O59</f>
        <v>0</v>
      </c>
      <c r="R179" s="12">
        <f>'RAW DATA-New Workforce'!P59</f>
        <v>0</v>
      </c>
      <c r="S179" s="12">
        <f>'RAW DATA-New Workforce'!Q59</f>
        <v>0</v>
      </c>
      <c r="T179" s="12">
        <f>'RAW DATA-New Workforce'!R59</f>
        <v>0</v>
      </c>
      <c r="U179" s="12">
        <f>'RAW DATA-New Workforce'!S59</f>
        <v>0</v>
      </c>
      <c r="V179" s="12">
        <f>'RAW DATA-New Workforce'!T59</f>
        <v>0</v>
      </c>
      <c r="W179" s="12">
        <f>'RAW DATA-New Workforce'!U59</f>
        <v>0</v>
      </c>
      <c r="X179" s="12">
        <f>'RAW DATA-New Workforce'!V59</f>
        <v>0</v>
      </c>
      <c r="Y179" s="331">
        <f>'RAW DATA-New Workforce'!W59</f>
        <v>0</v>
      </c>
      <c r="Z179" s="12"/>
      <c r="AA179" s="12"/>
      <c r="AB179" s="330">
        <f>'RAW DATA-New Workforce'!X59</f>
        <v>115</v>
      </c>
      <c r="AC179" s="12">
        <f>'RAW DATA-New Workforce'!Y59</f>
        <v>173</v>
      </c>
      <c r="AD179" s="12">
        <f>'RAW DATA-New Workforce'!Z59</f>
        <v>26</v>
      </c>
      <c r="AE179" s="12">
        <f>'RAW DATA-New Workforce'!AA59</f>
        <v>106</v>
      </c>
      <c r="AF179" s="12">
        <f>'RAW DATA-New Workforce'!AB59</f>
        <v>0</v>
      </c>
      <c r="AG179" s="12">
        <f>'RAW DATA-New Workforce'!AC59</f>
        <v>0</v>
      </c>
      <c r="AH179" s="12">
        <f>'RAW DATA-New Workforce'!AD59</f>
        <v>0</v>
      </c>
      <c r="AI179" s="12">
        <f>'RAW DATA-New Workforce'!AE59</f>
        <v>0</v>
      </c>
      <c r="AJ179" s="12">
        <f>'RAW DATA-New Workforce'!AF59</f>
        <v>0</v>
      </c>
      <c r="AK179" s="331">
        <f>'RAW DATA-New Workforce'!AG59</f>
        <v>0</v>
      </c>
      <c r="AL179" s="12"/>
      <c r="AM179" s="938"/>
      <c r="AN179" s="937">
        <f>'RAW DATA-New Workforce'!AH59</f>
        <v>89</v>
      </c>
      <c r="AO179" s="938">
        <f>'RAW DATA-New Workforce'!AI59</f>
        <v>161</v>
      </c>
      <c r="AP179" s="938">
        <f>'RAW DATA-New Workforce'!AJ59</f>
        <v>21</v>
      </c>
      <c r="AQ179" s="938">
        <f>'RAW DATA-New Workforce'!AK59</f>
        <v>79</v>
      </c>
      <c r="AR179" s="938">
        <f>'RAW DATA-New Workforce'!AL59</f>
        <v>0</v>
      </c>
      <c r="AS179" s="938">
        <f>'RAW DATA-New Workforce'!AM59</f>
        <v>0</v>
      </c>
      <c r="AT179" s="938">
        <f>'RAW DATA-New Workforce'!AN59</f>
        <v>0</v>
      </c>
      <c r="AU179" s="938">
        <f>'RAW DATA-New Workforce'!AO59</f>
        <v>0</v>
      </c>
      <c r="AV179" s="938">
        <f>'RAW DATA-New Workforce'!AP59</f>
        <v>0</v>
      </c>
      <c r="AW179" s="939">
        <f>'RAW DATA-New Workforce'!AQ59</f>
        <v>0</v>
      </c>
      <c r="AX179" s="1062"/>
      <c r="AZ179" s="943">
        <f>'RAW DATA-New Workforce'!AR59</f>
        <v>74</v>
      </c>
      <c r="BA179" s="943">
        <f>'RAW DATA-New Workforce'!AS59</f>
        <v>82</v>
      </c>
      <c r="BB179" s="943">
        <f>'RAW DATA-New Workforce'!AT59</f>
        <v>3</v>
      </c>
      <c r="BC179" s="943">
        <f>'RAW DATA-New Workforce'!AU59</f>
        <v>41</v>
      </c>
      <c r="BD179" s="943">
        <f>'RAW DATA-New Workforce'!AV59</f>
        <v>0</v>
      </c>
      <c r="BE179" s="943">
        <f>'RAW DATA-New Workforce'!AW59</f>
        <v>0</v>
      </c>
      <c r="BF179" s="943">
        <f>'RAW DATA-New Workforce'!AX59</f>
        <v>0</v>
      </c>
      <c r="BG179" s="943">
        <f>'RAW DATA-New Workforce'!AY59</f>
        <v>0</v>
      </c>
      <c r="BH179" s="943">
        <f>'RAW DATA-New Workforce'!AZ59</f>
        <v>0</v>
      </c>
      <c r="BI179" s="943">
        <f>'RAW DATA-New Workforce'!BA59</f>
        <v>0</v>
      </c>
      <c r="BJ179" s="1057"/>
      <c r="BL179" s="1250"/>
      <c r="BM179" s="1250"/>
      <c r="BN179" s="1250"/>
    </row>
    <row r="180" spans="1:66" ht="16" thickBot="1">
      <c r="A180" s="1489"/>
      <c r="B180" s="440" t="str">
        <f>'RAW DATA-Awards'!B60</f>
        <v>CNM</v>
      </c>
      <c r="C180" s="426" t="str">
        <f>'RAW DATA-Awards'!C60</f>
        <v>3</v>
      </c>
      <c r="D180" s="330">
        <f>'RAW DATA-New Workforce'!D60</f>
        <v>0</v>
      </c>
      <c r="E180" s="12">
        <f>'RAW DATA-New Workforce'!E60</f>
        <v>0</v>
      </c>
      <c r="F180" s="12">
        <f>'RAW DATA-New Workforce'!F60</f>
        <v>0</v>
      </c>
      <c r="G180" s="12">
        <f>'RAW DATA-New Workforce'!G60</f>
        <v>0</v>
      </c>
      <c r="H180" s="12">
        <f>'RAW DATA-New Workforce'!H60</f>
        <v>0</v>
      </c>
      <c r="I180" s="12">
        <f>'RAW DATA-New Workforce'!I60</f>
        <v>0</v>
      </c>
      <c r="J180" s="12">
        <f>'RAW DATA-New Workforce'!J60</f>
        <v>0</v>
      </c>
      <c r="K180" s="12">
        <f>'RAW DATA-New Workforce'!K60</f>
        <v>0</v>
      </c>
      <c r="L180" s="12">
        <f>'RAW DATA-New Workforce'!L60</f>
        <v>0</v>
      </c>
      <c r="M180" s="331">
        <f>'RAW DATA-New Workforce'!M60</f>
        <v>0</v>
      </c>
      <c r="N180" s="12"/>
      <c r="O180" s="12"/>
      <c r="P180" s="330">
        <f>'RAW DATA-New Workforce'!N60</f>
        <v>0</v>
      </c>
      <c r="Q180" s="12">
        <f>'RAW DATA-New Workforce'!O60</f>
        <v>0</v>
      </c>
      <c r="R180" s="12">
        <f>'RAW DATA-New Workforce'!P60</f>
        <v>0</v>
      </c>
      <c r="S180" s="12">
        <f>'RAW DATA-New Workforce'!Q60</f>
        <v>0</v>
      </c>
      <c r="T180" s="12">
        <f>'RAW DATA-New Workforce'!R60</f>
        <v>0</v>
      </c>
      <c r="U180" s="12">
        <f>'RAW DATA-New Workforce'!S60</f>
        <v>0</v>
      </c>
      <c r="V180" s="12">
        <f>'RAW DATA-New Workforce'!T60</f>
        <v>0</v>
      </c>
      <c r="W180" s="12">
        <f>'RAW DATA-New Workforce'!U60</f>
        <v>0</v>
      </c>
      <c r="X180" s="12">
        <f>'RAW DATA-New Workforce'!V60</f>
        <v>0</v>
      </c>
      <c r="Y180" s="331">
        <f>'RAW DATA-New Workforce'!W60</f>
        <v>0</v>
      </c>
      <c r="Z180" s="12"/>
      <c r="AA180" s="12"/>
      <c r="AB180" s="330">
        <f>'RAW DATA-New Workforce'!X60</f>
        <v>0</v>
      </c>
      <c r="AC180" s="12">
        <f>'RAW DATA-New Workforce'!Y60</f>
        <v>0</v>
      </c>
      <c r="AD180" s="12">
        <f>'RAW DATA-New Workforce'!Z60</f>
        <v>0</v>
      </c>
      <c r="AE180" s="12">
        <f>'RAW DATA-New Workforce'!AA60</f>
        <v>0</v>
      </c>
      <c r="AF180" s="12">
        <f>'RAW DATA-New Workforce'!AB60</f>
        <v>0</v>
      </c>
      <c r="AG180" s="12">
        <f>'RAW DATA-New Workforce'!AC60</f>
        <v>0</v>
      </c>
      <c r="AH180" s="12">
        <f>'RAW DATA-New Workforce'!AD60</f>
        <v>0</v>
      </c>
      <c r="AI180" s="12">
        <f>'RAW DATA-New Workforce'!AE60</f>
        <v>0</v>
      </c>
      <c r="AJ180" s="12">
        <f>'RAW DATA-New Workforce'!AF60</f>
        <v>0</v>
      </c>
      <c r="AK180" s="331">
        <f>'RAW DATA-New Workforce'!AG60</f>
        <v>0</v>
      </c>
      <c r="AL180" s="12"/>
      <c r="AM180" s="938"/>
      <c r="AN180" s="937">
        <f>'RAW DATA-New Workforce'!AH60</f>
        <v>0</v>
      </c>
      <c r="AO180" s="938">
        <f>'RAW DATA-New Workforce'!AI60</f>
        <v>0</v>
      </c>
      <c r="AP180" s="938">
        <f>'RAW DATA-New Workforce'!AJ60</f>
        <v>0</v>
      </c>
      <c r="AQ180" s="938">
        <f>'RAW DATA-New Workforce'!AK60</f>
        <v>0</v>
      </c>
      <c r="AR180" s="938">
        <f>'RAW DATA-New Workforce'!AL60</f>
        <v>0</v>
      </c>
      <c r="AS180" s="938">
        <f>'RAW DATA-New Workforce'!AM60</f>
        <v>0</v>
      </c>
      <c r="AT180" s="938">
        <f>'RAW DATA-New Workforce'!AN60</f>
        <v>0</v>
      </c>
      <c r="AU180" s="938">
        <f>'RAW DATA-New Workforce'!AO60</f>
        <v>0</v>
      </c>
      <c r="AV180" s="938">
        <f>'RAW DATA-New Workforce'!AP60</f>
        <v>0</v>
      </c>
      <c r="AW180" s="939">
        <f>'RAW DATA-New Workforce'!AQ60</f>
        <v>0</v>
      </c>
      <c r="AX180" s="1062"/>
      <c r="AZ180" s="943">
        <f>'RAW DATA-New Workforce'!AR60</f>
        <v>0</v>
      </c>
      <c r="BA180" s="943">
        <f>'RAW DATA-New Workforce'!AS60</f>
        <v>0</v>
      </c>
      <c r="BB180" s="943">
        <f>'RAW DATA-New Workforce'!AT60</f>
        <v>0</v>
      </c>
      <c r="BC180" s="943">
        <f>'RAW DATA-New Workforce'!AU60</f>
        <v>0</v>
      </c>
      <c r="BD180" s="943">
        <f>'RAW DATA-New Workforce'!AV60</f>
        <v>0</v>
      </c>
      <c r="BE180" s="943">
        <f>'RAW DATA-New Workforce'!AW60</f>
        <v>0</v>
      </c>
      <c r="BF180" s="943">
        <f>'RAW DATA-New Workforce'!AX60</f>
        <v>0</v>
      </c>
      <c r="BG180" s="943">
        <f>'RAW DATA-New Workforce'!AY60</f>
        <v>0</v>
      </c>
      <c r="BH180" s="943">
        <f>'RAW DATA-New Workforce'!AZ60</f>
        <v>0</v>
      </c>
      <c r="BI180" s="943">
        <f>'RAW DATA-New Workforce'!BA60</f>
        <v>0</v>
      </c>
      <c r="BJ180" s="1057"/>
      <c r="BL180" s="1250"/>
      <c r="BM180" s="1250"/>
      <c r="BN180" s="1250"/>
    </row>
    <row r="181" spans="1:66">
      <c r="A181" s="412"/>
      <c r="B181" s="410"/>
      <c r="C181" s="411"/>
      <c r="D181" s="332">
        <f t="shared" ref="D181:M181" si="170">SUM(D178:D180)</f>
        <v>0</v>
      </c>
      <c r="E181" s="11">
        <f t="shared" si="170"/>
        <v>0</v>
      </c>
      <c r="F181" s="11">
        <f t="shared" si="170"/>
        <v>0</v>
      </c>
      <c r="G181" s="11">
        <f t="shared" si="170"/>
        <v>0</v>
      </c>
      <c r="H181" s="11">
        <f t="shared" si="170"/>
        <v>0</v>
      </c>
      <c r="I181" s="11">
        <f t="shared" si="170"/>
        <v>0</v>
      </c>
      <c r="J181" s="11">
        <f t="shared" si="170"/>
        <v>0</v>
      </c>
      <c r="K181" s="11">
        <f t="shared" si="170"/>
        <v>0</v>
      </c>
      <c r="L181" s="11">
        <f t="shared" si="170"/>
        <v>0</v>
      </c>
      <c r="M181" s="333">
        <f t="shared" si="170"/>
        <v>0</v>
      </c>
      <c r="N181" s="12"/>
      <c r="O181" s="12"/>
      <c r="P181" s="332">
        <f t="shared" ref="P181:Y181" si="171">SUM(P178:P180)</f>
        <v>0</v>
      </c>
      <c r="Q181" s="11">
        <f t="shared" si="171"/>
        <v>0</v>
      </c>
      <c r="R181" s="11">
        <f t="shared" si="171"/>
        <v>0</v>
      </c>
      <c r="S181" s="11">
        <f t="shared" si="171"/>
        <v>0</v>
      </c>
      <c r="T181" s="11">
        <f t="shared" si="171"/>
        <v>0</v>
      </c>
      <c r="U181" s="11">
        <f t="shared" si="171"/>
        <v>0</v>
      </c>
      <c r="V181" s="11">
        <f t="shared" si="171"/>
        <v>0</v>
      </c>
      <c r="W181" s="11">
        <f t="shared" si="171"/>
        <v>0</v>
      </c>
      <c r="X181" s="11">
        <f t="shared" si="171"/>
        <v>0</v>
      </c>
      <c r="Y181" s="333">
        <f t="shared" si="171"/>
        <v>0</v>
      </c>
      <c r="Z181" s="12"/>
      <c r="AA181" s="12"/>
      <c r="AB181" s="332">
        <f t="shared" ref="AB181:AK181" si="172">SUM(AB178:AB180)</f>
        <v>115</v>
      </c>
      <c r="AC181" s="11">
        <f t="shared" si="172"/>
        <v>317</v>
      </c>
      <c r="AD181" s="11">
        <f t="shared" si="172"/>
        <v>26</v>
      </c>
      <c r="AE181" s="11">
        <f t="shared" si="172"/>
        <v>286</v>
      </c>
      <c r="AF181" s="11">
        <f t="shared" si="172"/>
        <v>0</v>
      </c>
      <c r="AG181" s="11">
        <f t="shared" si="172"/>
        <v>0</v>
      </c>
      <c r="AH181" s="11">
        <f t="shared" si="172"/>
        <v>0</v>
      </c>
      <c r="AI181" s="11">
        <f t="shared" si="172"/>
        <v>0</v>
      </c>
      <c r="AJ181" s="11">
        <f t="shared" si="172"/>
        <v>0</v>
      </c>
      <c r="AK181" s="333">
        <f t="shared" si="172"/>
        <v>0</v>
      </c>
      <c r="AL181" s="12"/>
      <c r="AM181" s="938"/>
      <c r="AN181" s="1017">
        <f t="shared" ref="AN181:AW181" si="173">SUM(AN178:AN180)</f>
        <v>89</v>
      </c>
      <c r="AO181" s="1018">
        <f t="shared" si="173"/>
        <v>288</v>
      </c>
      <c r="AP181" s="1018">
        <f t="shared" si="173"/>
        <v>21</v>
      </c>
      <c r="AQ181" s="1018">
        <f t="shared" si="173"/>
        <v>196</v>
      </c>
      <c r="AR181" s="1018">
        <f t="shared" si="173"/>
        <v>0</v>
      </c>
      <c r="AS181" s="1018">
        <f t="shared" si="173"/>
        <v>0</v>
      </c>
      <c r="AT181" s="1018">
        <f t="shared" si="173"/>
        <v>0</v>
      </c>
      <c r="AU181" s="1018">
        <f t="shared" si="173"/>
        <v>0</v>
      </c>
      <c r="AV181" s="1018">
        <f t="shared" si="173"/>
        <v>0</v>
      </c>
      <c r="AW181" s="1019">
        <f t="shared" si="173"/>
        <v>0</v>
      </c>
      <c r="AX181" s="1062"/>
      <c r="AZ181" s="1017">
        <f t="shared" ref="AZ181:BI181" si="174">SUM(AZ178:AZ180)</f>
        <v>74</v>
      </c>
      <c r="BA181" s="1018">
        <f t="shared" si="174"/>
        <v>263</v>
      </c>
      <c r="BB181" s="1018">
        <f t="shared" si="174"/>
        <v>3</v>
      </c>
      <c r="BC181" s="1018">
        <f t="shared" si="174"/>
        <v>179</v>
      </c>
      <c r="BD181" s="1018">
        <f t="shared" si="174"/>
        <v>0</v>
      </c>
      <c r="BE181" s="1018">
        <f t="shared" si="174"/>
        <v>0</v>
      </c>
      <c r="BF181" s="1018">
        <f t="shared" si="174"/>
        <v>0</v>
      </c>
      <c r="BG181" s="1018">
        <f t="shared" si="174"/>
        <v>0</v>
      </c>
      <c r="BH181" s="1018">
        <f t="shared" si="174"/>
        <v>0</v>
      </c>
      <c r="BI181" s="1019">
        <f t="shared" si="174"/>
        <v>0</v>
      </c>
      <c r="BJ181" s="1057"/>
      <c r="BL181" s="1250"/>
      <c r="BM181" s="1250"/>
      <c r="BN181" s="1250"/>
    </row>
    <row r="182" spans="1:66" ht="16" thickBot="1">
      <c r="A182" s="412"/>
      <c r="B182" s="410"/>
      <c r="C182" s="411"/>
      <c r="D182" s="330"/>
      <c r="E182" s="12"/>
      <c r="F182" s="12"/>
      <c r="G182" s="12"/>
      <c r="H182" s="12"/>
      <c r="I182" s="12"/>
      <c r="J182" s="12"/>
      <c r="K182" s="12"/>
      <c r="L182" s="12"/>
      <c r="M182" s="331"/>
      <c r="N182" s="12"/>
      <c r="O182" s="12"/>
      <c r="P182" s="330"/>
      <c r="Q182" s="12"/>
      <c r="R182" s="12"/>
      <c r="S182" s="12"/>
      <c r="T182" s="12"/>
      <c r="U182" s="12"/>
      <c r="V182" s="12"/>
      <c r="W182" s="12"/>
      <c r="X182" s="12"/>
      <c r="Y182" s="331"/>
      <c r="Z182" s="12"/>
      <c r="AA182" s="12"/>
      <c r="AB182" s="330"/>
      <c r="AC182" s="12"/>
      <c r="AD182" s="12"/>
      <c r="AE182" s="12"/>
      <c r="AF182" s="12"/>
      <c r="AG182" s="12"/>
      <c r="AH182" s="12"/>
      <c r="AI182" s="12"/>
      <c r="AJ182" s="12"/>
      <c r="AK182" s="331"/>
      <c r="AL182" s="12"/>
      <c r="AM182" s="938"/>
      <c r="AN182" s="937"/>
      <c r="AO182" s="938"/>
      <c r="AP182" s="938"/>
      <c r="AQ182" s="938"/>
      <c r="AR182" s="938"/>
      <c r="AS182" s="938"/>
      <c r="AT182" s="938"/>
      <c r="AU182" s="938"/>
      <c r="AV182" s="938"/>
      <c r="AW182" s="939"/>
      <c r="AX182" s="1062"/>
      <c r="AZ182" s="937"/>
      <c r="BA182" s="938"/>
      <c r="BB182" s="938"/>
      <c r="BC182" s="938"/>
      <c r="BD182" s="938"/>
      <c r="BE182" s="938"/>
      <c r="BF182" s="938"/>
      <c r="BG182" s="938"/>
      <c r="BH182" s="938"/>
      <c r="BI182" s="939"/>
      <c r="BJ182" s="1057"/>
      <c r="BL182" s="1250"/>
      <c r="BM182" s="1250"/>
      <c r="BN182" s="1250"/>
    </row>
    <row r="183" spans="1:66" ht="15" customHeight="1">
      <c r="A183" s="1487" t="s">
        <v>271</v>
      </c>
      <c r="B183" s="438" t="s">
        <v>69</v>
      </c>
      <c r="C183" s="424" t="s">
        <v>92</v>
      </c>
      <c r="D183" s="330">
        <f>D178*'DATA - Awards Matrices'!$B$34</f>
        <v>0</v>
      </c>
      <c r="E183" s="12">
        <f>E178*'DATA - Awards Matrices'!$C$34</f>
        <v>0</v>
      </c>
      <c r="F183" s="12">
        <f>F178*'DATA - Awards Matrices'!$D$34</f>
        <v>0</v>
      </c>
      <c r="G183" s="12">
        <f>G178*'DATA - Awards Matrices'!$E$34</f>
        <v>0</v>
      </c>
      <c r="H183" s="12">
        <f>H178*'DATA - Awards Matrices'!$F$34</f>
        <v>0</v>
      </c>
      <c r="I183" s="12">
        <f>I178*'DATA - Awards Matrices'!$G$34</f>
        <v>0</v>
      </c>
      <c r="J183" s="12">
        <f>J178*'DATA - Awards Matrices'!$H$34</f>
        <v>0</v>
      </c>
      <c r="K183" s="12">
        <f>K178*'DATA - Awards Matrices'!$I$34</f>
        <v>0</v>
      </c>
      <c r="L183" s="12">
        <f>L178*'DATA - Awards Matrices'!$J$34</f>
        <v>0</v>
      </c>
      <c r="M183" s="331">
        <f>M178*'DATA - Awards Matrices'!$K$34</f>
        <v>0</v>
      </c>
      <c r="N183" s="12"/>
      <c r="O183" s="12"/>
      <c r="P183" s="330">
        <f>P178*'DATA - Awards Matrices'!$B$34</f>
        <v>0</v>
      </c>
      <c r="Q183" s="12">
        <f>Q178*'DATA - Awards Matrices'!$C$34</f>
        <v>0</v>
      </c>
      <c r="R183" s="12">
        <f>R178*'DATA - Awards Matrices'!$D$34</f>
        <v>0</v>
      </c>
      <c r="S183" s="12">
        <f>S178*'DATA - Awards Matrices'!$E$34</f>
        <v>0</v>
      </c>
      <c r="T183" s="12">
        <f>T178*'DATA - Awards Matrices'!$F$34</f>
        <v>0</v>
      </c>
      <c r="U183" s="12">
        <f>U178*'DATA - Awards Matrices'!$G$34</f>
        <v>0</v>
      </c>
      <c r="V183" s="12">
        <f>V178*'DATA - Awards Matrices'!$H$34</f>
        <v>0</v>
      </c>
      <c r="W183" s="12">
        <f>W178*'DATA - Awards Matrices'!$I$34</f>
        <v>0</v>
      </c>
      <c r="X183" s="12">
        <f>X178*'DATA - Awards Matrices'!$J$34</f>
        <v>0</v>
      </c>
      <c r="Y183" s="331">
        <f>Y178*'DATA - Awards Matrices'!$K$34</f>
        <v>0</v>
      </c>
      <c r="Z183" s="12"/>
      <c r="AA183" s="12"/>
      <c r="AB183" s="330">
        <f>AB178*'DATA - Awards Matrices'!$B$34</f>
        <v>0</v>
      </c>
      <c r="AC183" s="12">
        <f>AC178*'DATA - Awards Matrices'!$C$34</f>
        <v>72000</v>
      </c>
      <c r="AD183" s="12">
        <f>AD178*'DATA - Awards Matrices'!$D$34</f>
        <v>0</v>
      </c>
      <c r="AE183" s="12">
        <f>AE178*'DATA - Awards Matrices'!$E$34</f>
        <v>90000</v>
      </c>
      <c r="AF183" s="12">
        <f>AF178*'DATA - Awards Matrices'!$F$34</f>
        <v>0</v>
      </c>
      <c r="AG183" s="12">
        <f>AG178*'DATA - Awards Matrices'!$G$34</f>
        <v>0</v>
      </c>
      <c r="AH183" s="12">
        <f>AH178*'DATA - Awards Matrices'!$H$34</f>
        <v>0</v>
      </c>
      <c r="AI183" s="12">
        <f>AI178*'DATA - Awards Matrices'!$I$34</f>
        <v>0</v>
      </c>
      <c r="AJ183" s="12">
        <f>AJ178*'DATA - Awards Matrices'!$J$34</f>
        <v>0</v>
      </c>
      <c r="AK183" s="331">
        <f>AK178*'DATA - Awards Matrices'!$K$34</f>
        <v>0</v>
      </c>
      <c r="AL183" s="12"/>
      <c r="AM183" s="938"/>
      <c r="AN183" s="937">
        <f>AN178*'DATA - Awards Matrices'!$B$34</f>
        <v>0</v>
      </c>
      <c r="AO183" s="938">
        <f>AO178*'DATA - Awards Matrices'!$C$34</f>
        <v>63500</v>
      </c>
      <c r="AP183" s="938">
        <f>AP178*'DATA - Awards Matrices'!$D$34</f>
        <v>0</v>
      </c>
      <c r="AQ183" s="938">
        <f>AQ178*'DATA - Awards Matrices'!$E$34</f>
        <v>58500</v>
      </c>
      <c r="AR183" s="938">
        <f>AR178*'DATA - Awards Matrices'!$F$34</f>
        <v>0</v>
      </c>
      <c r="AS183" s="938">
        <f>AS178*'DATA - Awards Matrices'!$G$34</f>
        <v>0</v>
      </c>
      <c r="AT183" s="938">
        <f>AT178*'DATA - Awards Matrices'!$H$34</f>
        <v>0</v>
      </c>
      <c r="AU183" s="938">
        <f>AU178*'DATA - Awards Matrices'!$I$34</f>
        <v>0</v>
      </c>
      <c r="AV183" s="938">
        <f>AV178*'DATA - Awards Matrices'!$J$34</f>
        <v>0</v>
      </c>
      <c r="AW183" s="939">
        <f>AW178*'DATA - Awards Matrices'!$K$34</f>
        <v>0</v>
      </c>
      <c r="AX183" s="1062"/>
      <c r="AZ183" s="937">
        <f>AZ178*'DATA - Awards Matrices'!$B$34</f>
        <v>0</v>
      </c>
      <c r="BA183" s="938">
        <f>BA178*'DATA - Awards Matrices'!$C$34</f>
        <v>90500</v>
      </c>
      <c r="BB183" s="938">
        <f>BB178*'DATA - Awards Matrices'!$D$34</f>
        <v>0</v>
      </c>
      <c r="BC183" s="938">
        <f>BC178*'DATA - Awards Matrices'!$E$34</f>
        <v>69000</v>
      </c>
      <c r="BD183" s="938">
        <f>BD178*'DATA - Awards Matrices'!$F$34</f>
        <v>0</v>
      </c>
      <c r="BE183" s="938">
        <f>BE178*'DATA - Awards Matrices'!$G$34</f>
        <v>0</v>
      </c>
      <c r="BF183" s="938">
        <f>BF178*'DATA - Awards Matrices'!$H$34</f>
        <v>0</v>
      </c>
      <c r="BG183" s="938">
        <f>BG178*'DATA - Awards Matrices'!$I$34</f>
        <v>0</v>
      </c>
      <c r="BH183" s="938">
        <f>BH178*'DATA - Awards Matrices'!$J$34</f>
        <v>0</v>
      </c>
      <c r="BI183" s="939">
        <f>BI178*'DATA - Awards Matrices'!$K$34</f>
        <v>0</v>
      </c>
      <c r="BJ183" s="1057"/>
      <c r="BL183" s="1250"/>
      <c r="BM183" s="1250"/>
      <c r="BN183" s="1250"/>
    </row>
    <row r="184" spans="1:66">
      <c r="A184" s="1488"/>
      <c r="B184" s="439" t="s">
        <v>69</v>
      </c>
      <c r="C184" s="425" t="s">
        <v>91</v>
      </c>
      <c r="D184" s="330">
        <f>D179*'DATA - Awards Matrices'!$B$35</f>
        <v>0</v>
      </c>
      <c r="E184" s="12">
        <f>E179*'DATA - Awards Matrices'!$C$35</f>
        <v>0</v>
      </c>
      <c r="F184" s="12">
        <f>F179*'DATA - Awards Matrices'!$D$35</f>
        <v>0</v>
      </c>
      <c r="G184" s="12">
        <f>G179*'DATA - Awards Matrices'!$E$35</f>
        <v>0</v>
      </c>
      <c r="H184" s="12">
        <f>H179*'DATA - Awards Matrices'!$F$35</f>
        <v>0</v>
      </c>
      <c r="I184" s="12">
        <f>I179*'DATA - Awards Matrices'!$G$35</f>
        <v>0</v>
      </c>
      <c r="J184" s="12">
        <f>J179*'DATA - Awards Matrices'!$H$35</f>
        <v>0</v>
      </c>
      <c r="K184" s="12">
        <f>K179*'DATA - Awards Matrices'!$I$35</f>
        <v>0</v>
      </c>
      <c r="L184" s="12">
        <f>L179*'DATA - Awards Matrices'!$J$35</f>
        <v>0</v>
      </c>
      <c r="M184" s="331">
        <f>M179*'DATA - Awards Matrices'!$K$35</f>
        <v>0</v>
      </c>
      <c r="N184" s="12"/>
      <c r="O184" s="12"/>
      <c r="P184" s="330">
        <f>P179*'DATA - Awards Matrices'!$B$35</f>
        <v>0</v>
      </c>
      <c r="Q184" s="12">
        <f>Q179*'DATA - Awards Matrices'!$C$35</f>
        <v>0</v>
      </c>
      <c r="R184" s="12">
        <f>R179*'DATA - Awards Matrices'!$D$35</f>
        <v>0</v>
      </c>
      <c r="S184" s="12">
        <f>S179*'DATA - Awards Matrices'!$E$35</f>
        <v>0</v>
      </c>
      <c r="T184" s="12">
        <f>T179*'DATA - Awards Matrices'!$F$35</f>
        <v>0</v>
      </c>
      <c r="U184" s="12">
        <f>U179*'DATA - Awards Matrices'!$G$35</f>
        <v>0</v>
      </c>
      <c r="V184" s="12">
        <f>V179*'DATA - Awards Matrices'!$H$35</f>
        <v>0</v>
      </c>
      <c r="W184" s="12">
        <f>W179*'DATA - Awards Matrices'!$I$35</f>
        <v>0</v>
      </c>
      <c r="X184" s="12">
        <f>X179*'DATA - Awards Matrices'!$J$35</f>
        <v>0</v>
      </c>
      <c r="Y184" s="331">
        <f>Y179*'DATA - Awards Matrices'!$K$35</f>
        <v>0</v>
      </c>
      <c r="Z184" s="12"/>
      <c r="AA184" s="12"/>
      <c r="AB184" s="330">
        <f>AB179*'DATA - Awards Matrices'!$B$35</f>
        <v>57500</v>
      </c>
      <c r="AC184" s="12">
        <f>AC179*'DATA - Awards Matrices'!$C$35</f>
        <v>86500</v>
      </c>
      <c r="AD184" s="12">
        <f>AD179*'DATA - Awards Matrices'!$D$35</f>
        <v>13000</v>
      </c>
      <c r="AE184" s="12">
        <f>AE179*'DATA - Awards Matrices'!$E$35</f>
        <v>53000</v>
      </c>
      <c r="AF184" s="12">
        <f>AF179*'DATA - Awards Matrices'!$F$35</f>
        <v>0</v>
      </c>
      <c r="AG184" s="12">
        <f>AG179*'DATA - Awards Matrices'!$G$35</f>
        <v>0</v>
      </c>
      <c r="AH184" s="12">
        <f>AH179*'DATA - Awards Matrices'!$H$35</f>
        <v>0</v>
      </c>
      <c r="AI184" s="12">
        <f>AI179*'DATA - Awards Matrices'!$I$35</f>
        <v>0</v>
      </c>
      <c r="AJ184" s="12">
        <f>AJ179*'DATA - Awards Matrices'!$J$35</f>
        <v>0</v>
      </c>
      <c r="AK184" s="331">
        <f>AK179*'DATA - Awards Matrices'!$K$35</f>
        <v>0</v>
      </c>
      <c r="AL184" s="12"/>
      <c r="AM184" s="938"/>
      <c r="AN184" s="937">
        <f>AN179*'DATA - Awards Matrices'!$B$35</f>
        <v>44500</v>
      </c>
      <c r="AO184" s="938">
        <f>AO179*'DATA - Awards Matrices'!$C$35</f>
        <v>80500</v>
      </c>
      <c r="AP184" s="938">
        <f>AP179*'DATA - Awards Matrices'!$D$35</f>
        <v>10500</v>
      </c>
      <c r="AQ184" s="938">
        <f>AQ179*'DATA - Awards Matrices'!$E$35</f>
        <v>39500</v>
      </c>
      <c r="AR184" s="938">
        <f>AR179*'DATA - Awards Matrices'!$F$35</f>
        <v>0</v>
      </c>
      <c r="AS184" s="938">
        <f>AS179*'DATA - Awards Matrices'!$G$35</f>
        <v>0</v>
      </c>
      <c r="AT184" s="938">
        <f>AT179*'DATA - Awards Matrices'!$H$35</f>
        <v>0</v>
      </c>
      <c r="AU184" s="938">
        <f>AU179*'DATA - Awards Matrices'!$I$35</f>
        <v>0</v>
      </c>
      <c r="AV184" s="938">
        <f>AV179*'DATA - Awards Matrices'!$J$35</f>
        <v>0</v>
      </c>
      <c r="AW184" s="939">
        <f>AW179*'DATA - Awards Matrices'!$K$35</f>
        <v>0</v>
      </c>
      <c r="AX184" s="1062"/>
      <c r="AZ184" s="937">
        <f>AZ179*'DATA - Awards Matrices'!$B$35</f>
        <v>37000</v>
      </c>
      <c r="BA184" s="938">
        <f>BA179*'DATA - Awards Matrices'!$C$35</f>
        <v>41000</v>
      </c>
      <c r="BB184" s="938">
        <f>BB179*'DATA - Awards Matrices'!$D$35</f>
        <v>1500</v>
      </c>
      <c r="BC184" s="938">
        <f>BC179*'DATA - Awards Matrices'!$E$35</f>
        <v>20500</v>
      </c>
      <c r="BD184" s="938">
        <f>BD179*'DATA - Awards Matrices'!$F$35</f>
        <v>0</v>
      </c>
      <c r="BE184" s="938">
        <f>BE179*'DATA - Awards Matrices'!$G$35</f>
        <v>0</v>
      </c>
      <c r="BF184" s="938">
        <f>BF179*'DATA - Awards Matrices'!$H$35</f>
        <v>0</v>
      </c>
      <c r="BG184" s="938">
        <f>BG179*'DATA - Awards Matrices'!$I$35</f>
        <v>0</v>
      </c>
      <c r="BH184" s="938">
        <f>BH179*'DATA - Awards Matrices'!$J$35</f>
        <v>0</v>
      </c>
      <c r="BI184" s="939">
        <f>BI179*'DATA - Awards Matrices'!$K$35</f>
        <v>0</v>
      </c>
      <c r="BJ184" s="1057"/>
      <c r="BL184" s="1250"/>
      <c r="BM184" s="1250"/>
      <c r="BN184" s="1250"/>
    </row>
    <row r="185" spans="1:66" ht="16" thickBot="1">
      <c r="A185" s="1489"/>
      <c r="B185" s="440" t="s">
        <v>69</v>
      </c>
      <c r="C185" s="426" t="s">
        <v>90</v>
      </c>
      <c r="D185" s="330">
        <f>D180*'DATA - Awards Matrices'!$B$36</f>
        <v>0</v>
      </c>
      <c r="E185" s="12">
        <f>E180*'DATA - Awards Matrices'!$C$36</f>
        <v>0</v>
      </c>
      <c r="F185" s="12">
        <f>F180*'DATA - Awards Matrices'!$D$36</f>
        <v>0</v>
      </c>
      <c r="G185" s="12">
        <f>G180*'DATA - Awards Matrices'!$E$36</f>
        <v>0</v>
      </c>
      <c r="H185" s="12">
        <f>H180*'DATA - Awards Matrices'!$F$36</f>
        <v>0</v>
      </c>
      <c r="I185" s="12">
        <f>I180*'DATA - Awards Matrices'!$G$36</f>
        <v>0</v>
      </c>
      <c r="J185" s="12">
        <f>J180*'DATA - Awards Matrices'!$H$36</f>
        <v>0</v>
      </c>
      <c r="K185" s="12">
        <f>K180*'DATA - Awards Matrices'!$I$36</f>
        <v>0</v>
      </c>
      <c r="L185" s="12">
        <f>L180*'DATA - Awards Matrices'!$J$36</f>
        <v>0</v>
      </c>
      <c r="M185" s="331">
        <f>M180*'DATA - Awards Matrices'!$K$36</f>
        <v>0</v>
      </c>
      <c r="N185" s="12"/>
      <c r="O185" s="12"/>
      <c r="P185" s="330">
        <f>P180*'DATA - Awards Matrices'!$B$36</f>
        <v>0</v>
      </c>
      <c r="Q185" s="12">
        <f>Q180*'DATA - Awards Matrices'!$C$36</f>
        <v>0</v>
      </c>
      <c r="R185" s="12">
        <f>R180*'DATA - Awards Matrices'!$D$36</f>
        <v>0</v>
      </c>
      <c r="S185" s="12">
        <f>S180*'DATA - Awards Matrices'!$E$36</f>
        <v>0</v>
      </c>
      <c r="T185" s="12">
        <f>T180*'DATA - Awards Matrices'!$F$36</f>
        <v>0</v>
      </c>
      <c r="U185" s="12">
        <f>U180*'DATA - Awards Matrices'!$G$36</f>
        <v>0</v>
      </c>
      <c r="V185" s="12">
        <f>V180*'DATA - Awards Matrices'!$H$36</f>
        <v>0</v>
      </c>
      <c r="W185" s="12">
        <f>W180*'DATA - Awards Matrices'!$I$36</f>
        <v>0</v>
      </c>
      <c r="X185" s="12">
        <f>X180*'DATA - Awards Matrices'!$J$36</f>
        <v>0</v>
      </c>
      <c r="Y185" s="331">
        <f>Y180*'DATA - Awards Matrices'!$K$36</f>
        <v>0</v>
      </c>
      <c r="Z185" s="12"/>
      <c r="AA185" s="12"/>
      <c r="AB185" s="330">
        <f>AB180*'DATA - Awards Matrices'!$B$36</f>
        <v>0</v>
      </c>
      <c r="AC185" s="12">
        <f>AC180*'DATA - Awards Matrices'!$C$36</f>
        <v>0</v>
      </c>
      <c r="AD185" s="12">
        <f>AD180*'DATA - Awards Matrices'!$D$36</f>
        <v>0</v>
      </c>
      <c r="AE185" s="12">
        <f>AE180*'DATA - Awards Matrices'!$E$36</f>
        <v>0</v>
      </c>
      <c r="AF185" s="12">
        <f>AF180*'DATA - Awards Matrices'!$F$36</f>
        <v>0</v>
      </c>
      <c r="AG185" s="12">
        <f>AG180*'DATA - Awards Matrices'!$G$36</f>
        <v>0</v>
      </c>
      <c r="AH185" s="12">
        <f>AH180*'DATA - Awards Matrices'!$H$36</f>
        <v>0</v>
      </c>
      <c r="AI185" s="12">
        <f>AI180*'DATA - Awards Matrices'!$I$36</f>
        <v>0</v>
      </c>
      <c r="AJ185" s="12">
        <f>AJ180*'DATA - Awards Matrices'!$J$36</f>
        <v>0</v>
      </c>
      <c r="AK185" s="331">
        <f>AK180*'DATA - Awards Matrices'!$K$36</f>
        <v>0</v>
      </c>
      <c r="AL185" s="12"/>
      <c r="AM185" s="938"/>
      <c r="AN185" s="937">
        <f>AN180*'DATA - Awards Matrices'!$B$36</f>
        <v>0</v>
      </c>
      <c r="AO185" s="938">
        <f>AO180*'DATA - Awards Matrices'!$C$36</f>
        <v>0</v>
      </c>
      <c r="AP185" s="938">
        <f>AP180*'DATA - Awards Matrices'!$D$36</f>
        <v>0</v>
      </c>
      <c r="AQ185" s="938">
        <f>AQ180*'DATA - Awards Matrices'!$E$36</f>
        <v>0</v>
      </c>
      <c r="AR185" s="938">
        <f>AR180*'DATA - Awards Matrices'!$F$36</f>
        <v>0</v>
      </c>
      <c r="AS185" s="938">
        <f>AS180*'DATA - Awards Matrices'!$G$36</f>
        <v>0</v>
      </c>
      <c r="AT185" s="938">
        <f>AT180*'DATA - Awards Matrices'!$H$36</f>
        <v>0</v>
      </c>
      <c r="AU185" s="938">
        <f>AU180*'DATA - Awards Matrices'!$I$36</f>
        <v>0</v>
      </c>
      <c r="AV185" s="938">
        <f>AV180*'DATA - Awards Matrices'!$J$36</f>
        <v>0</v>
      </c>
      <c r="AW185" s="939">
        <f>AW180*'DATA - Awards Matrices'!$K$36</f>
        <v>0</v>
      </c>
      <c r="AX185" s="1062"/>
      <c r="AZ185" s="937">
        <f>AZ180*'DATA - Awards Matrices'!$B$36</f>
        <v>0</v>
      </c>
      <c r="BA185" s="938">
        <f>BA180*'DATA - Awards Matrices'!$C$36</f>
        <v>0</v>
      </c>
      <c r="BB185" s="938">
        <f>BB180*'DATA - Awards Matrices'!$D$36</f>
        <v>0</v>
      </c>
      <c r="BC185" s="938">
        <f>BC180*'DATA - Awards Matrices'!$E$36</f>
        <v>0</v>
      </c>
      <c r="BD185" s="938">
        <f>BD180*'DATA - Awards Matrices'!$F$36</f>
        <v>0</v>
      </c>
      <c r="BE185" s="938">
        <f>BE180*'DATA - Awards Matrices'!$G$36</f>
        <v>0</v>
      </c>
      <c r="BF185" s="938">
        <f>BF180*'DATA - Awards Matrices'!$H$36</f>
        <v>0</v>
      </c>
      <c r="BG185" s="938">
        <f>BG180*'DATA - Awards Matrices'!$I$36</f>
        <v>0</v>
      </c>
      <c r="BH185" s="938">
        <f>BH180*'DATA - Awards Matrices'!$J$36</f>
        <v>0</v>
      </c>
      <c r="BI185" s="939">
        <f>BI180*'DATA - Awards Matrices'!$K$36</f>
        <v>0</v>
      </c>
      <c r="BJ185" s="1057"/>
      <c r="BL185" s="1250"/>
      <c r="BM185" s="1250"/>
      <c r="BN185" s="1250"/>
    </row>
    <row r="186" spans="1:66" ht="33" thickBot="1">
      <c r="A186" s="406" t="s">
        <v>272</v>
      </c>
      <c r="B186" s="413" t="str">
        <f>B180</f>
        <v>CNM</v>
      </c>
      <c r="C186" s="414"/>
      <c r="D186" s="334">
        <f t="shared" ref="D186:M186" si="175">SUM(D183:D185)</f>
        <v>0</v>
      </c>
      <c r="E186" s="335">
        <f t="shared" si="175"/>
        <v>0</v>
      </c>
      <c r="F186" s="335">
        <f t="shared" si="175"/>
        <v>0</v>
      </c>
      <c r="G186" s="335">
        <f t="shared" si="175"/>
        <v>0</v>
      </c>
      <c r="H186" s="335">
        <f t="shared" si="175"/>
        <v>0</v>
      </c>
      <c r="I186" s="335">
        <f t="shared" si="175"/>
        <v>0</v>
      </c>
      <c r="J186" s="335">
        <f t="shared" si="175"/>
        <v>0</v>
      </c>
      <c r="K186" s="335">
        <f t="shared" si="175"/>
        <v>0</v>
      </c>
      <c r="L186" s="335">
        <f t="shared" si="175"/>
        <v>0</v>
      </c>
      <c r="M186" s="336">
        <f t="shared" si="175"/>
        <v>0</v>
      </c>
      <c r="N186" s="415">
        <f>SUM(D186:M186)/'DATA - Awards Matrices'!$L$36</f>
        <v>0</v>
      </c>
      <c r="O186" s="415"/>
      <c r="P186" s="334">
        <f t="shared" ref="P186:Y186" si="176">SUM(P183:P185)</f>
        <v>0</v>
      </c>
      <c r="Q186" s="335">
        <f t="shared" si="176"/>
        <v>0</v>
      </c>
      <c r="R186" s="335">
        <f t="shared" si="176"/>
        <v>0</v>
      </c>
      <c r="S186" s="335">
        <f t="shared" si="176"/>
        <v>0</v>
      </c>
      <c r="T186" s="335">
        <f t="shared" si="176"/>
        <v>0</v>
      </c>
      <c r="U186" s="335">
        <f t="shared" si="176"/>
        <v>0</v>
      </c>
      <c r="V186" s="335">
        <f t="shared" si="176"/>
        <v>0</v>
      </c>
      <c r="W186" s="335">
        <f t="shared" si="176"/>
        <v>0</v>
      </c>
      <c r="X186" s="335">
        <f t="shared" si="176"/>
        <v>0</v>
      </c>
      <c r="Y186" s="336">
        <f t="shared" si="176"/>
        <v>0</v>
      </c>
      <c r="Z186" s="415">
        <f>SUM(P186:Y186)/'DATA - Awards Matrices'!$L$36</f>
        <v>0</v>
      </c>
      <c r="AA186" s="415"/>
      <c r="AB186" s="334">
        <f t="shared" ref="AB186:AK186" si="177">SUM(AB183:AB185)</f>
        <v>57500</v>
      </c>
      <c r="AC186" s="335">
        <f t="shared" si="177"/>
        <v>158500</v>
      </c>
      <c r="AD186" s="335">
        <f t="shared" si="177"/>
        <v>13000</v>
      </c>
      <c r="AE186" s="335">
        <f t="shared" si="177"/>
        <v>143000</v>
      </c>
      <c r="AF186" s="335">
        <f t="shared" si="177"/>
        <v>0</v>
      </c>
      <c r="AG186" s="335">
        <f t="shared" si="177"/>
        <v>0</v>
      </c>
      <c r="AH186" s="335">
        <f t="shared" si="177"/>
        <v>0</v>
      </c>
      <c r="AI186" s="335">
        <f t="shared" si="177"/>
        <v>0</v>
      </c>
      <c r="AJ186" s="335">
        <f t="shared" si="177"/>
        <v>0</v>
      </c>
      <c r="AK186" s="336">
        <f t="shared" si="177"/>
        <v>0</v>
      </c>
      <c r="AL186" s="1252">
        <f>SUM(AB186:AK186)/'DATA - Awards Matrices'!$L$74</f>
        <v>711.28107074569789</v>
      </c>
      <c r="AM186" s="941"/>
      <c r="AN186" s="1020">
        <f t="shared" ref="AN186:AW186" si="178">SUM(AN183:AN185)</f>
        <v>44500</v>
      </c>
      <c r="AO186" s="1021">
        <f t="shared" si="178"/>
        <v>144000</v>
      </c>
      <c r="AP186" s="1021">
        <f t="shared" si="178"/>
        <v>10500</v>
      </c>
      <c r="AQ186" s="1021">
        <f t="shared" si="178"/>
        <v>98000</v>
      </c>
      <c r="AR186" s="1021">
        <f t="shared" si="178"/>
        <v>0</v>
      </c>
      <c r="AS186" s="1021">
        <f t="shared" si="178"/>
        <v>0</v>
      </c>
      <c r="AT186" s="1021">
        <f t="shared" si="178"/>
        <v>0</v>
      </c>
      <c r="AU186" s="1021">
        <f t="shared" si="178"/>
        <v>0</v>
      </c>
      <c r="AV186" s="1021">
        <f t="shared" si="178"/>
        <v>0</v>
      </c>
      <c r="AW186" s="1022">
        <f t="shared" si="178"/>
        <v>0</v>
      </c>
      <c r="AX186" s="1253">
        <f>SUM(AN186:AW186)/'DATA - Awards Matrices'!$L$74</f>
        <v>567.87762906309752</v>
      </c>
      <c r="AZ186" s="1020">
        <f t="shared" ref="AZ186:BI186" si="179">SUM(AZ183:AZ185)</f>
        <v>37000</v>
      </c>
      <c r="BA186" s="1021">
        <f t="shared" si="179"/>
        <v>131500</v>
      </c>
      <c r="BB186" s="1021">
        <f t="shared" si="179"/>
        <v>1500</v>
      </c>
      <c r="BC186" s="1021">
        <f t="shared" si="179"/>
        <v>89500</v>
      </c>
      <c r="BD186" s="1021">
        <f t="shared" si="179"/>
        <v>0</v>
      </c>
      <c r="BE186" s="1021">
        <f t="shared" si="179"/>
        <v>0</v>
      </c>
      <c r="BF186" s="1021">
        <f t="shared" si="179"/>
        <v>0</v>
      </c>
      <c r="BG186" s="1021">
        <f t="shared" si="179"/>
        <v>0</v>
      </c>
      <c r="BH186" s="1021">
        <f t="shared" si="179"/>
        <v>0</v>
      </c>
      <c r="BI186" s="1022">
        <f t="shared" si="179"/>
        <v>0</v>
      </c>
      <c r="BJ186" s="1254">
        <f>SUM(AZ186:BI186)/'DATA - Awards Matrices'!$L$74</f>
        <v>496.17590822179733</v>
      </c>
      <c r="BL186" s="1251">
        <f>SUM(AB186:AK186)</f>
        <v>372000</v>
      </c>
      <c r="BM186" s="1251">
        <f>SUM(AN186:AW186)</f>
        <v>297000</v>
      </c>
      <c r="BN186" s="1251">
        <f>SUM(AZ186:BI186)</f>
        <v>259500</v>
      </c>
    </row>
    <row r="187" spans="1:66" ht="38.25" customHeight="1" thickBot="1">
      <c r="A187" s="428"/>
      <c r="B187" s="429"/>
      <c r="C187" s="430"/>
      <c r="D187" s="431"/>
      <c r="E187" s="432"/>
      <c r="F187" s="432"/>
      <c r="G187" s="432"/>
      <c r="H187" s="432"/>
      <c r="I187" s="432"/>
      <c r="J187" s="432"/>
      <c r="K187" s="432"/>
      <c r="L187" s="432"/>
      <c r="M187" s="433"/>
      <c r="N187" s="434"/>
      <c r="O187" s="434"/>
      <c r="P187" s="431"/>
      <c r="Q187" s="432"/>
      <c r="R187" s="432"/>
      <c r="S187" s="432"/>
      <c r="T187" s="432"/>
      <c r="U187" s="432"/>
      <c r="V187" s="432"/>
      <c r="W187" s="432"/>
      <c r="X187" s="432"/>
      <c r="Y187" s="433"/>
      <c r="Z187" s="434"/>
      <c r="AA187" s="434"/>
      <c r="AB187" s="431"/>
      <c r="AC187" s="432"/>
      <c r="AD187" s="432"/>
      <c r="AE187" s="432"/>
      <c r="AF187" s="432"/>
      <c r="AG187" s="432"/>
      <c r="AH187" s="432"/>
      <c r="AI187" s="432"/>
      <c r="AJ187" s="432"/>
      <c r="AK187" s="433"/>
      <c r="AL187" s="434"/>
      <c r="AM187" s="1026"/>
      <c r="AN187" s="1023"/>
      <c r="AO187" s="1024"/>
      <c r="AP187" s="1024"/>
      <c r="AQ187" s="1024"/>
      <c r="AR187" s="1024"/>
      <c r="AS187" s="1024"/>
      <c r="AT187" s="1024"/>
      <c r="AU187" s="1024"/>
      <c r="AV187" s="1024"/>
      <c r="AW187" s="1025"/>
      <c r="AX187" s="1064"/>
      <c r="AZ187" s="1023"/>
      <c r="BA187" s="1024"/>
      <c r="BB187" s="1024"/>
      <c r="BC187" s="1024"/>
      <c r="BD187" s="1024"/>
      <c r="BE187" s="1024"/>
      <c r="BF187" s="1024"/>
      <c r="BG187" s="1024"/>
      <c r="BH187" s="1024"/>
      <c r="BI187" s="1025"/>
      <c r="BJ187" s="1059"/>
      <c r="BL187" s="1251"/>
      <c r="BM187" s="1251"/>
      <c r="BN187" s="1251"/>
    </row>
    <row r="188" spans="1:66" ht="15" customHeight="1" thickBot="1">
      <c r="A188" s="1487" t="s">
        <v>270</v>
      </c>
      <c r="B188" s="438" t="str">
        <f>'RAW DATA-Awards'!B61</f>
        <v>CCC</v>
      </c>
      <c r="C188" s="424" t="str">
        <f>'RAW DATA-Awards'!C61</f>
        <v>1</v>
      </c>
      <c r="D188" s="407">
        <f>'RAW DATA-New Workforce'!D61</f>
        <v>0</v>
      </c>
      <c r="E188" s="408">
        <f>'RAW DATA-New Workforce'!E61</f>
        <v>0</v>
      </c>
      <c r="F188" s="408">
        <f>'RAW DATA-New Workforce'!F61</f>
        <v>0</v>
      </c>
      <c r="G188" s="408">
        <f>'RAW DATA-New Workforce'!G61</f>
        <v>0</v>
      </c>
      <c r="H188" s="408">
        <f>'RAW DATA-New Workforce'!H61</f>
        <v>0</v>
      </c>
      <c r="I188" s="408">
        <f>'RAW DATA-New Workforce'!I61</f>
        <v>0</v>
      </c>
      <c r="J188" s="408">
        <f>'RAW DATA-New Workforce'!J61</f>
        <v>0</v>
      </c>
      <c r="K188" s="408">
        <f>'RAW DATA-New Workforce'!K61</f>
        <v>0</v>
      </c>
      <c r="L188" s="408">
        <f>'RAW DATA-New Workforce'!L61</f>
        <v>0</v>
      </c>
      <c r="M188" s="409">
        <f>'RAW DATA-New Workforce'!M61</f>
        <v>0</v>
      </c>
      <c r="N188" s="408"/>
      <c r="O188" s="408"/>
      <c r="P188" s="407">
        <f>'RAW DATA-New Workforce'!N61</f>
        <v>0</v>
      </c>
      <c r="Q188" s="408">
        <f>'RAW DATA-New Workforce'!O61</f>
        <v>0</v>
      </c>
      <c r="R188" s="408">
        <f>'RAW DATA-New Workforce'!P61</f>
        <v>0</v>
      </c>
      <c r="S188" s="408">
        <f>'RAW DATA-New Workforce'!Q61</f>
        <v>0</v>
      </c>
      <c r="T188" s="408">
        <f>'RAW DATA-New Workforce'!R61</f>
        <v>0</v>
      </c>
      <c r="U188" s="408">
        <f>'RAW DATA-New Workforce'!S61</f>
        <v>0</v>
      </c>
      <c r="V188" s="408">
        <f>'RAW DATA-New Workforce'!T61</f>
        <v>0</v>
      </c>
      <c r="W188" s="408">
        <f>'RAW DATA-New Workforce'!U61</f>
        <v>0</v>
      </c>
      <c r="X188" s="408">
        <f>'RAW DATA-New Workforce'!V61</f>
        <v>0</v>
      </c>
      <c r="Y188" s="409">
        <f>'RAW DATA-New Workforce'!W61</f>
        <v>0</v>
      </c>
      <c r="Z188" s="408"/>
      <c r="AA188" s="408"/>
      <c r="AB188" s="407">
        <f>'RAW DATA-New Workforce'!X61</f>
        <v>37</v>
      </c>
      <c r="AC188" s="408">
        <f>'RAW DATA-New Workforce'!Y61</f>
        <v>0</v>
      </c>
      <c r="AD188" s="408">
        <f>'RAW DATA-New Workforce'!Z61</f>
        <v>0</v>
      </c>
      <c r="AE188" s="408">
        <f>'RAW DATA-New Workforce'!AA61</f>
        <v>22</v>
      </c>
      <c r="AF188" s="408">
        <f>'RAW DATA-New Workforce'!AB61</f>
        <v>0</v>
      </c>
      <c r="AG188" s="408">
        <f>'RAW DATA-New Workforce'!AC61</f>
        <v>0</v>
      </c>
      <c r="AH188" s="408">
        <f>'RAW DATA-New Workforce'!AD61</f>
        <v>0</v>
      </c>
      <c r="AI188" s="408">
        <f>'RAW DATA-New Workforce'!AE61</f>
        <v>0</v>
      </c>
      <c r="AJ188" s="408">
        <f>'RAW DATA-New Workforce'!AF61</f>
        <v>0</v>
      </c>
      <c r="AK188" s="409">
        <f>'RAW DATA-New Workforce'!AG61</f>
        <v>0</v>
      </c>
      <c r="AL188" s="408"/>
      <c r="AM188" s="944"/>
      <c r="AN188" s="943">
        <f>'RAW DATA-New Workforce'!AH61</f>
        <v>29</v>
      </c>
      <c r="AO188" s="944">
        <f>'RAW DATA-New Workforce'!AI61</f>
        <v>0</v>
      </c>
      <c r="AP188" s="944">
        <f>'RAW DATA-New Workforce'!AJ61</f>
        <v>0</v>
      </c>
      <c r="AQ188" s="944">
        <f>'RAW DATA-New Workforce'!AK61</f>
        <v>12</v>
      </c>
      <c r="AR188" s="944">
        <f>'RAW DATA-New Workforce'!AL61</f>
        <v>0</v>
      </c>
      <c r="AS188" s="944">
        <f>'RAW DATA-New Workforce'!AM61</f>
        <v>0</v>
      </c>
      <c r="AT188" s="944">
        <f>'RAW DATA-New Workforce'!AN61</f>
        <v>0</v>
      </c>
      <c r="AU188" s="944">
        <f>'RAW DATA-New Workforce'!AO61</f>
        <v>0</v>
      </c>
      <c r="AV188" s="944">
        <f>'RAW DATA-New Workforce'!AP61</f>
        <v>0</v>
      </c>
      <c r="AW188" s="945">
        <f>'RAW DATA-New Workforce'!AQ61</f>
        <v>0</v>
      </c>
      <c r="AX188" s="1061"/>
      <c r="AZ188" s="943">
        <f>'RAW DATA-New Workforce'!AR61</f>
        <v>31</v>
      </c>
      <c r="BA188" s="943">
        <f>'RAW DATA-New Workforce'!AS61</f>
        <v>0</v>
      </c>
      <c r="BB188" s="943">
        <f>'RAW DATA-New Workforce'!AT61</f>
        <v>0</v>
      </c>
      <c r="BC188" s="943">
        <f>'RAW DATA-New Workforce'!AU61</f>
        <v>24</v>
      </c>
      <c r="BD188" s="943">
        <f>'RAW DATA-New Workforce'!AV61</f>
        <v>0</v>
      </c>
      <c r="BE188" s="943">
        <f>'RAW DATA-New Workforce'!AW61</f>
        <v>0</v>
      </c>
      <c r="BF188" s="943">
        <f>'RAW DATA-New Workforce'!AX61</f>
        <v>0</v>
      </c>
      <c r="BG188" s="943">
        <f>'RAW DATA-New Workforce'!AY61</f>
        <v>0</v>
      </c>
      <c r="BH188" s="943">
        <f>'RAW DATA-New Workforce'!AZ61</f>
        <v>0</v>
      </c>
      <c r="BI188" s="943">
        <f>'RAW DATA-New Workforce'!BA61</f>
        <v>0</v>
      </c>
      <c r="BJ188" s="1056"/>
      <c r="BL188" s="1250"/>
      <c r="BM188" s="1250"/>
      <c r="BN188" s="1250"/>
    </row>
    <row r="189" spans="1:66" ht="16" thickBot="1">
      <c r="A189" s="1488"/>
      <c r="B189" s="439" t="str">
        <f>'RAW DATA-Awards'!B62</f>
        <v>CCC</v>
      </c>
      <c r="C189" s="425" t="str">
        <f>'RAW DATA-Awards'!C62</f>
        <v>2</v>
      </c>
      <c r="D189" s="330">
        <f>'RAW DATA-New Workforce'!D62</f>
        <v>0</v>
      </c>
      <c r="E189" s="12">
        <f>'RAW DATA-New Workforce'!E62</f>
        <v>0</v>
      </c>
      <c r="F189" s="12">
        <f>'RAW DATA-New Workforce'!F62</f>
        <v>0</v>
      </c>
      <c r="G189" s="12">
        <f>'RAW DATA-New Workforce'!G62</f>
        <v>0</v>
      </c>
      <c r="H189" s="12">
        <f>'RAW DATA-New Workforce'!H62</f>
        <v>0</v>
      </c>
      <c r="I189" s="12">
        <f>'RAW DATA-New Workforce'!I62</f>
        <v>0</v>
      </c>
      <c r="J189" s="12">
        <f>'RAW DATA-New Workforce'!J62</f>
        <v>0</v>
      </c>
      <c r="K189" s="12">
        <f>'RAW DATA-New Workforce'!K62</f>
        <v>0</v>
      </c>
      <c r="L189" s="12">
        <f>'RAW DATA-New Workforce'!L62</f>
        <v>0</v>
      </c>
      <c r="M189" s="331">
        <f>'RAW DATA-New Workforce'!M62</f>
        <v>0</v>
      </c>
      <c r="N189" s="12"/>
      <c r="O189" s="12"/>
      <c r="P189" s="330">
        <f>'RAW DATA-New Workforce'!N62</f>
        <v>0</v>
      </c>
      <c r="Q189" s="12">
        <f>'RAW DATA-New Workforce'!O62</f>
        <v>0</v>
      </c>
      <c r="R189" s="12">
        <f>'RAW DATA-New Workforce'!P62</f>
        <v>0</v>
      </c>
      <c r="S189" s="12">
        <f>'RAW DATA-New Workforce'!Q62</f>
        <v>0</v>
      </c>
      <c r="T189" s="12">
        <f>'RAW DATA-New Workforce'!R62</f>
        <v>0</v>
      </c>
      <c r="U189" s="12">
        <f>'RAW DATA-New Workforce'!S62</f>
        <v>0</v>
      </c>
      <c r="V189" s="12">
        <f>'RAW DATA-New Workforce'!T62</f>
        <v>0</v>
      </c>
      <c r="W189" s="12">
        <f>'RAW DATA-New Workforce'!U62</f>
        <v>0</v>
      </c>
      <c r="X189" s="12">
        <f>'RAW DATA-New Workforce'!V62</f>
        <v>0</v>
      </c>
      <c r="Y189" s="331">
        <f>'RAW DATA-New Workforce'!W62</f>
        <v>0</v>
      </c>
      <c r="Z189" s="12"/>
      <c r="AA189" s="12"/>
      <c r="AB189" s="330">
        <f>'RAW DATA-New Workforce'!X62</f>
        <v>12</v>
      </c>
      <c r="AC189" s="12">
        <f>'RAW DATA-New Workforce'!Y62</f>
        <v>9</v>
      </c>
      <c r="AD189" s="12">
        <f>'RAW DATA-New Workforce'!Z62</f>
        <v>0</v>
      </c>
      <c r="AE189" s="12">
        <f>'RAW DATA-New Workforce'!AA62</f>
        <v>1</v>
      </c>
      <c r="AF189" s="12">
        <f>'RAW DATA-New Workforce'!AB62</f>
        <v>0</v>
      </c>
      <c r="AG189" s="12">
        <f>'RAW DATA-New Workforce'!AC62</f>
        <v>0</v>
      </c>
      <c r="AH189" s="12">
        <f>'RAW DATA-New Workforce'!AD62</f>
        <v>0</v>
      </c>
      <c r="AI189" s="12">
        <f>'RAW DATA-New Workforce'!AE62</f>
        <v>0</v>
      </c>
      <c r="AJ189" s="12">
        <f>'RAW DATA-New Workforce'!AF62</f>
        <v>0</v>
      </c>
      <c r="AK189" s="331">
        <f>'RAW DATA-New Workforce'!AG62</f>
        <v>0</v>
      </c>
      <c r="AL189" s="12"/>
      <c r="AM189" s="938"/>
      <c r="AN189" s="937">
        <f>'RAW DATA-New Workforce'!AH62</f>
        <v>10</v>
      </c>
      <c r="AO189" s="938">
        <f>'RAW DATA-New Workforce'!AI62</f>
        <v>5</v>
      </c>
      <c r="AP189" s="938">
        <f>'RAW DATA-New Workforce'!AJ62</f>
        <v>0</v>
      </c>
      <c r="AQ189" s="938">
        <f>'RAW DATA-New Workforce'!AK62</f>
        <v>2</v>
      </c>
      <c r="AR189" s="938">
        <f>'RAW DATA-New Workforce'!AL62</f>
        <v>0</v>
      </c>
      <c r="AS189" s="938">
        <f>'RAW DATA-New Workforce'!AM62</f>
        <v>0</v>
      </c>
      <c r="AT189" s="938">
        <f>'RAW DATA-New Workforce'!AN62</f>
        <v>0</v>
      </c>
      <c r="AU189" s="938">
        <f>'RAW DATA-New Workforce'!AO62</f>
        <v>0</v>
      </c>
      <c r="AV189" s="938">
        <f>'RAW DATA-New Workforce'!AP62</f>
        <v>0</v>
      </c>
      <c r="AW189" s="939">
        <f>'RAW DATA-New Workforce'!AQ62</f>
        <v>0</v>
      </c>
      <c r="AX189" s="1062"/>
      <c r="AZ189" s="943">
        <f>'RAW DATA-New Workforce'!AR62</f>
        <v>12</v>
      </c>
      <c r="BA189" s="943">
        <f>'RAW DATA-New Workforce'!AS62</f>
        <v>9</v>
      </c>
      <c r="BB189" s="943">
        <f>'RAW DATA-New Workforce'!AT62</f>
        <v>0</v>
      </c>
      <c r="BC189" s="943">
        <f>'RAW DATA-New Workforce'!AU62</f>
        <v>4</v>
      </c>
      <c r="BD189" s="943">
        <f>'RAW DATA-New Workforce'!AV62</f>
        <v>0</v>
      </c>
      <c r="BE189" s="943">
        <f>'RAW DATA-New Workforce'!AW62</f>
        <v>0</v>
      </c>
      <c r="BF189" s="943">
        <f>'RAW DATA-New Workforce'!AX62</f>
        <v>0</v>
      </c>
      <c r="BG189" s="943">
        <f>'RAW DATA-New Workforce'!AY62</f>
        <v>0</v>
      </c>
      <c r="BH189" s="943">
        <f>'RAW DATA-New Workforce'!AZ62</f>
        <v>0</v>
      </c>
      <c r="BI189" s="943">
        <f>'RAW DATA-New Workforce'!BA62</f>
        <v>0</v>
      </c>
      <c r="BJ189" s="1057"/>
      <c r="BL189" s="1250"/>
      <c r="BM189" s="1250"/>
      <c r="BN189" s="1250"/>
    </row>
    <row r="190" spans="1:66" ht="16" thickBot="1">
      <c r="A190" s="1489"/>
      <c r="B190" s="440" t="str">
        <f>'RAW DATA-Awards'!B63</f>
        <v>CCC</v>
      </c>
      <c r="C190" s="426" t="str">
        <f>'RAW DATA-Awards'!C63</f>
        <v>3</v>
      </c>
      <c r="D190" s="330">
        <f>'RAW DATA-New Workforce'!D63</f>
        <v>0</v>
      </c>
      <c r="E190" s="12">
        <f>'RAW DATA-New Workforce'!E63</f>
        <v>0</v>
      </c>
      <c r="F190" s="12">
        <f>'RAW DATA-New Workforce'!F63</f>
        <v>0</v>
      </c>
      <c r="G190" s="12">
        <f>'RAW DATA-New Workforce'!G63</f>
        <v>0</v>
      </c>
      <c r="H190" s="12">
        <f>'RAW DATA-New Workforce'!H63</f>
        <v>0</v>
      </c>
      <c r="I190" s="12">
        <f>'RAW DATA-New Workforce'!I63</f>
        <v>0</v>
      </c>
      <c r="J190" s="12">
        <f>'RAW DATA-New Workforce'!J63</f>
        <v>0</v>
      </c>
      <c r="K190" s="12">
        <f>'RAW DATA-New Workforce'!K63</f>
        <v>0</v>
      </c>
      <c r="L190" s="12">
        <f>'RAW DATA-New Workforce'!L63</f>
        <v>0</v>
      </c>
      <c r="M190" s="331">
        <f>'RAW DATA-New Workforce'!M63</f>
        <v>0</v>
      </c>
      <c r="N190" s="12"/>
      <c r="O190" s="12"/>
      <c r="P190" s="330">
        <f>'RAW DATA-New Workforce'!N63</f>
        <v>0</v>
      </c>
      <c r="Q190" s="12">
        <f>'RAW DATA-New Workforce'!O63</f>
        <v>0</v>
      </c>
      <c r="R190" s="12">
        <f>'RAW DATA-New Workforce'!P63</f>
        <v>0</v>
      </c>
      <c r="S190" s="12">
        <f>'RAW DATA-New Workforce'!Q63</f>
        <v>0</v>
      </c>
      <c r="T190" s="12">
        <f>'RAW DATA-New Workforce'!R63</f>
        <v>0</v>
      </c>
      <c r="U190" s="12">
        <f>'RAW DATA-New Workforce'!S63</f>
        <v>0</v>
      </c>
      <c r="V190" s="12">
        <f>'RAW DATA-New Workforce'!T63</f>
        <v>0</v>
      </c>
      <c r="W190" s="12">
        <f>'RAW DATA-New Workforce'!U63</f>
        <v>0</v>
      </c>
      <c r="X190" s="12">
        <f>'RAW DATA-New Workforce'!V63</f>
        <v>0</v>
      </c>
      <c r="Y190" s="331">
        <f>'RAW DATA-New Workforce'!W63</f>
        <v>0</v>
      </c>
      <c r="Z190" s="12"/>
      <c r="AA190" s="12"/>
      <c r="AB190" s="330">
        <f>'RAW DATA-New Workforce'!X63</f>
        <v>0</v>
      </c>
      <c r="AC190" s="12">
        <f>'RAW DATA-New Workforce'!Y63</f>
        <v>0</v>
      </c>
      <c r="AD190" s="12">
        <f>'RAW DATA-New Workforce'!Z63</f>
        <v>0</v>
      </c>
      <c r="AE190" s="12">
        <f>'RAW DATA-New Workforce'!AA63</f>
        <v>0</v>
      </c>
      <c r="AF190" s="12">
        <f>'RAW DATA-New Workforce'!AB63</f>
        <v>0</v>
      </c>
      <c r="AG190" s="12">
        <f>'RAW DATA-New Workforce'!AC63</f>
        <v>0</v>
      </c>
      <c r="AH190" s="12">
        <f>'RAW DATA-New Workforce'!AD63</f>
        <v>0</v>
      </c>
      <c r="AI190" s="12">
        <f>'RAW DATA-New Workforce'!AE63</f>
        <v>0</v>
      </c>
      <c r="AJ190" s="12">
        <f>'RAW DATA-New Workforce'!AF63</f>
        <v>0</v>
      </c>
      <c r="AK190" s="331">
        <f>'RAW DATA-New Workforce'!AG63</f>
        <v>0</v>
      </c>
      <c r="AL190" s="12"/>
      <c r="AM190" s="938"/>
      <c r="AN190" s="937">
        <f>'RAW DATA-New Workforce'!AH63</f>
        <v>0</v>
      </c>
      <c r="AO190" s="938">
        <f>'RAW DATA-New Workforce'!AI63</f>
        <v>0</v>
      </c>
      <c r="AP190" s="938">
        <f>'RAW DATA-New Workforce'!AJ63</f>
        <v>0</v>
      </c>
      <c r="AQ190" s="938">
        <f>'RAW DATA-New Workforce'!AK63</f>
        <v>0</v>
      </c>
      <c r="AR190" s="938">
        <f>'RAW DATA-New Workforce'!AL63</f>
        <v>0</v>
      </c>
      <c r="AS190" s="938">
        <f>'RAW DATA-New Workforce'!AM63</f>
        <v>0</v>
      </c>
      <c r="AT190" s="938">
        <f>'RAW DATA-New Workforce'!AN63</f>
        <v>0</v>
      </c>
      <c r="AU190" s="938">
        <f>'RAW DATA-New Workforce'!AO63</f>
        <v>0</v>
      </c>
      <c r="AV190" s="938">
        <f>'RAW DATA-New Workforce'!AP63</f>
        <v>0</v>
      </c>
      <c r="AW190" s="939">
        <f>'RAW DATA-New Workforce'!AQ63</f>
        <v>0</v>
      </c>
      <c r="AX190" s="1062"/>
      <c r="AZ190" s="943">
        <f>'RAW DATA-New Workforce'!AR63</f>
        <v>0</v>
      </c>
      <c r="BA190" s="943">
        <f>'RAW DATA-New Workforce'!AS63</f>
        <v>0</v>
      </c>
      <c r="BB190" s="943">
        <f>'RAW DATA-New Workforce'!AT63</f>
        <v>0</v>
      </c>
      <c r="BC190" s="943">
        <f>'RAW DATA-New Workforce'!AU63</f>
        <v>0</v>
      </c>
      <c r="BD190" s="943">
        <f>'RAW DATA-New Workforce'!AV63</f>
        <v>0</v>
      </c>
      <c r="BE190" s="943">
        <f>'RAW DATA-New Workforce'!AW63</f>
        <v>0</v>
      </c>
      <c r="BF190" s="943">
        <f>'RAW DATA-New Workforce'!AX63</f>
        <v>0</v>
      </c>
      <c r="BG190" s="943">
        <f>'RAW DATA-New Workforce'!AY63</f>
        <v>0</v>
      </c>
      <c r="BH190" s="943">
        <f>'RAW DATA-New Workforce'!AZ63</f>
        <v>0</v>
      </c>
      <c r="BI190" s="943">
        <f>'RAW DATA-New Workforce'!BA63</f>
        <v>0</v>
      </c>
      <c r="BJ190" s="1057"/>
      <c r="BL190" s="1250"/>
      <c r="BM190" s="1250"/>
      <c r="BN190" s="1250"/>
    </row>
    <row r="191" spans="1:66">
      <c r="A191" s="412"/>
      <c r="B191" s="410"/>
      <c r="C191" s="411"/>
      <c r="D191" s="332">
        <f t="shared" ref="D191:M191" si="180">SUM(D188:D190)</f>
        <v>0</v>
      </c>
      <c r="E191" s="11">
        <f t="shared" si="180"/>
        <v>0</v>
      </c>
      <c r="F191" s="11">
        <f t="shared" si="180"/>
        <v>0</v>
      </c>
      <c r="G191" s="11">
        <f t="shared" si="180"/>
        <v>0</v>
      </c>
      <c r="H191" s="11">
        <f t="shared" si="180"/>
        <v>0</v>
      </c>
      <c r="I191" s="11">
        <f t="shared" si="180"/>
        <v>0</v>
      </c>
      <c r="J191" s="11">
        <f t="shared" si="180"/>
        <v>0</v>
      </c>
      <c r="K191" s="11">
        <f t="shared" si="180"/>
        <v>0</v>
      </c>
      <c r="L191" s="11">
        <f t="shared" si="180"/>
        <v>0</v>
      </c>
      <c r="M191" s="333">
        <f t="shared" si="180"/>
        <v>0</v>
      </c>
      <c r="N191" s="12"/>
      <c r="O191" s="12"/>
      <c r="P191" s="332">
        <f t="shared" ref="P191:Y191" si="181">SUM(P188:P190)</f>
        <v>0</v>
      </c>
      <c r="Q191" s="11">
        <f t="shared" si="181"/>
        <v>0</v>
      </c>
      <c r="R191" s="11">
        <f t="shared" si="181"/>
        <v>0</v>
      </c>
      <c r="S191" s="11">
        <f t="shared" si="181"/>
        <v>0</v>
      </c>
      <c r="T191" s="11">
        <f t="shared" si="181"/>
        <v>0</v>
      </c>
      <c r="U191" s="11">
        <f t="shared" si="181"/>
        <v>0</v>
      </c>
      <c r="V191" s="11">
        <f t="shared" si="181"/>
        <v>0</v>
      </c>
      <c r="W191" s="11">
        <f t="shared" si="181"/>
        <v>0</v>
      </c>
      <c r="X191" s="11">
        <f t="shared" si="181"/>
        <v>0</v>
      </c>
      <c r="Y191" s="333">
        <f t="shared" si="181"/>
        <v>0</v>
      </c>
      <c r="Z191" s="12"/>
      <c r="AA191" s="12"/>
      <c r="AB191" s="332">
        <f t="shared" ref="AB191:AK191" si="182">SUM(AB188:AB190)</f>
        <v>49</v>
      </c>
      <c r="AC191" s="11">
        <f t="shared" si="182"/>
        <v>9</v>
      </c>
      <c r="AD191" s="11">
        <f t="shared" si="182"/>
        <v>0</v>
      </c>
      <c r="AE191" s="11">
        <f t="shared" si="182"/>
        <v>23</v>
      </c>
      <c r="AF191" s="11">
        <f t="shared" si="182"/>
        <v>0</v>
      </c>
      <c r="AG191" s="11">
        <f t="shared" si="182"/>
        <v>0</v>
      </c>
      <c r="AH191" s="11">
        <f t="shared" si="182"/>
        <v>0</v>
      </c>
      <c r="AI191" s="11">
        <f t="shared" si="182"/>
        <v>0</v>
      </c>
      <c r="AJ191" s="11">
        <f t="shared" si="182"/>
        <v>0</v>
      </c>
      <c r="AK191" s="333">
        <f t="shared" si="182"/>
        <v>0</v>
      </c>
      <c r="AL191" s="12"/>
      <c r="AM191" s="938"/>
      <c r="AN191" s="1017">
        <f t="shared" ref="AN191:AW191" si="183">SUM(AN188:AN190)</f>
        <v>39</v>
      </c>
      <c r="AO191" s="1018">
        <f t="shared" si="183"/>
        <v>5</v>
      </c>
      <c r="AP191" s="1018">
        <f t="shared" si="183"/>
        <v>0</v>
      </c>
      <c r="AQ191" s="1018">
        <f t="shared" si="183"/>
        <v>14</v>
      </c>
      <c r="AR191" s="1018">
        <f t="shared" si="183"/>
        <v>0</v>
      </c>
      <c r="AS191" s="1018">
        <f t="shared" si="183"/>
        <v>0</v>
      </c>
      <c r="AT191" s="1018">
        <f t="shared" si="183"/>
        <v>0</v>
      </c>
      <c r="AU191" s="1018">
        <f t="shared" si="183"/>
        <v>0</v>
      </c>
      <c r="AV191" s="1018">
        <f t="shared" si="183"/>
        <v>0</v>
      </c>
      <c r="AW191" s="1019">
        <f t="shared" si="183"/>
        <v>0</v>
      </c>
      <c r="AX191" s="1062"/>
      <c r="AZ191" s="1017">
        <f t="shared" ref="AZ191:BI191" si="184">SUM(AZ188:AZ190)</f>
        <v>43</v>
      </c>
      <c r="BA191" s="1018">
        <f t="shared" si="184"/>
        <v>9</v>
      </c>
      <c r="BB191" s="1018">
        <f t="shared" si="184"/>
        <v>0</v>
      </c>
      <c r="BC191" s="1018">
        <f t="shared" si="184"/>
        <v>28</v>
      </c>
      <c r="BD191" s="1018">
        <f t="shared" si="184"/>
        <v>0</v>
      </c>
      <c r="BE191" s="1018">
        <f t="shared" si="184"/>
        <v>0</v>
      </c>
      <c r="BF191" s="1018">
        <f t="shared" si="184"/>
        <v>0</v>
      </c>
      <c r="BG191" s="1018">
        <f t="shared" si="184"/>
        <v>0</v>
      </c>
      <c r="BH191" s="1018">
        <f t="shared" si="184"/>
        <v>0</v>
      </c>
      <c r="BI191" s="1019">
        <f t="shared" si="184"/>
        <v>0</v>
      </c>
      <c r="BJ191" s="1057"/>
      <c r="BL191" s="1250"/>
      <c r="BM191" s="1250"/>
      <c r="BN191" s="1250"/>
    </row>
    <row r="192" spans="1:66" ht="16" thickBot="1">
      <c r="A192" s="412"/>
      <c r="B192" s="410"/>
      <c r="C192" s="411"/>
      <c r="D192" s="330"/>
      <c r="E192" s="12"/>
      <c r="F192" s="12"/>
      <c r="G192" s="12"/>
      <c r="H192" s="12"/>
      <c r="I192" s="12"/>
      <c r="J192" s="12"/>
      <c r="K192" s="12"/>
      <c r="L192" s="12"/>
      <c r="M192" s="331"/>
      <c r="N192" s="12"/>
      <c r="O192" s="12"/>
      <c r="P192" s="330"/>
      <c r="Q192" s="12"/>
      <c r="R192" s="12"/>
      <c r="S192" s="12"/>
      <c r="T192" s="12"/>
      <c r="U192" s="12"/>
      <c r="V192" s="12"/>
      <c r="W192" s="12"/>
      <c r="X192" s="12"/>
      <c r="Y192" s="331"/>
      <c r="Z192" s="12"/>
      <c r="AA192" s="12"/>
      <c r="AB192" s="330"/>
      <c r="AC192" s="12"/>
      <c r="AD192" s="12"/>
      <c r="AE192" s="12"/>
      <c r="AF192" s="12"/>
      <c r="AG192" s="12"/>
      <c r="AH192" s="12"/>
      <c r="AI192" s="12"/>
      <c r="AJ192" s="12"/>
      <c r="AK192" s="331"/>
      <c r="AL192" s="12"/>
      <c r="AM192" s="938"/>
      <c r="AN192" s="937"/>
      <c r="AO192" s="938"/>
      <c r="AP192" s="938"/>
      <c r="AQ192" s="938"/>
      <c r="AR192" s="938"/>
      <c r="AS192" s="938"/>
      <c r="AT192" s="938"/>
      <c r="AU192" s="938"/>
      <c r="AV192" s="938"/>
      <c r="AW192" s="939"/>
      <c r="AX192" s="1062"/>
      <c r="AZ192" s="937"/>
      <c r="BA192" s="938"/>
      <c r="BB192" s="938"/>
      <c r="BC192" s="938"/>
      <c r="BD192" s="938"/>
      <c r="BE192" s="938"/>
      <c r="BF192" s="938"/>
      <c r="BG192" s="938"/>
      <c r="BH192" s="938"/>
      <c r="BI192" s="939"/>
      <c r="BJ192" s="1057"/>
      <c r="BL192" s="1250"/>
      <c r="BM192" s="1250"/>
      <c r="BN192" s="1250"/>
    </row>
    <row r="193" spans="1:66" ht="15" customHeight="1">
      <c r="A193" s="1487" t="s">
        <v>271</v>
      </c>
      <c r="B193" s="438" t="s">
        <v>71</v>
      </c>
      <c r="C193" s="424" t="s">
        <v>92</v>
      </c>
      <c r="D193" s="330">
        <f>D188*'DATA - Awards Matrices'!$B$34</f>
        <v>0</v>
      </c>
      <c r="E193" s="12">
        <f>E188*'DATA - Awards Matrices'!$C$34</f>
        <v>0</v>
      </c>
      <c r="F193" s="12">
        <f>F188*'DATA - Awards Matrices'!$D$34</f>
        <v>0</v>
      </c>
      <c r="G193" s="12">
        <f>G188*'DATA - Awards Matrices'!$E$34</f>
        <v>0</v>
      </c>
      <c r="H193" s="12">
        <f>H188*'DATA - Awards Matrices'!$F$34</f>
        <v>0</v>
      </c>
      <c r="I193" s="12">
        <f>I188*'DATA - Awards Matrices'!$G$34</f>
        <v>0</v>
      </c>
      <c r="J193" s="12">
        <f>J188*'DATA - Awards Matrices'!$H$34</f>
        <v>0</v>
      </c>
      <c r="K193" s="12">
        <f>K188*'DATA - Awards Matrices'!$I$34</f>
        <v>0</v>
      </c>
      <c r="L193" s="12">
        <f>L188*'DATA - Awards Matrices'!$J$34</f>
        <v>0</v>
      </c>
      <c r="M193" s="331">
        <f>M188*'DATA - Awards Matrices'!$K$34</f>
        <v>0</v>
      </c>
      <c r="N193" s="12"/>
      <c r="O193" s="12"/>
      <c r="P193" s="330">
        <f>P188*'DATA - Awards Matrices'!$B$34</f>
        <v>0</v>
      </c>
      <c r="Q193" s="12">
        <f>Q188*'DATA - Awards Matrices'!$C$34</f>
        <v>0</v>
      </c>
      <c r="R193" s="12">
        <f>R188*'DATA - Awards Matrices'!$D$34</f>
        <v>0</v>
      </c>
      <c r="S193" s="12">
        <f>S188*'DATA - Awards Matrices'!$E$34</f>
        <v>0</v>
      </c>
      <c r="T193" s="12">
        <f>T188*'DATA - Awards Matrices'!$F$34</f>
        <v>0</v>
      </c>
      <c r="U193" s="12">
        <f>U188*'DATA - Awards Matrices'!$G$34</f>
        <v>0</v>
      </c>
      <c r="V193" s="12">
        <f>V188*'DATA - Awards Matrices'!$H$34</f>
        <v>0</v>
      </c>
      <c r="W193" s="12">
        <f>W188*'DATA - Awards Matrices'!$I$34</f>
        <v>0</v>
      </c>
      <c r="X193" s="12">
        <f>X188*'DATA - Awards Matrices'!$J$34</f>
        <v>0</v>
      </c>
      <c r="Y193" s="331">
        <f>Y188*'DATA - Awards Matrices'!$K$34</f>
        <v>0</v>
      </c>
      <c r="Z193" s="12"/>
      <c r="AA193" s="12"/>
      <c r="AB193" s="330">
        <f>AB188*'DATA - Awards Matrices'!$B$34</f>
        <v>18500</v>
      </c>
      <c r="AC193" s="12">
        <f>AC188*'DATA - Awards Matrices'!$C$34</f>
        <v>0</v>
      </c>
      <c r="AD193" s="12">
        <f>AD188*'DATA - Awards Matrices'!$D$34</f>
        <v>0</v>
      </c>
      <c r="AE193" s="12">
        <f>AE188*'DATA - Awards Matrices'!$E$34</f>
        <v>11000</v>
      </c>
      <c r="AF193" s="12">
        <f>AF188*'DATA - Awards Matrices'!$F$34</f>
        <v>0</v>
      </c>
      <c r="AG193" s="12">
        <f>AG188*'DATA - Awards Matrices'!$G$34</f>
        <v>0</v>
      </c>
      <c r="AH193" s="12">
        <f>AH188*'DATA - Awards Matrices'!$H$34</f>
        <v>0</v>
      </c>
      <c r="AI193" s="12">
        <f>AI188*'DATA - Awards Matrices'!$I$34</f>
        <v>0</v>
      </c>
      <c r="AJ193" s="12">
        <f>AJ188*'DATA - Awards Matrices'!$J$34</f>
        <v>0</v>
      </c>
      <c r="AK193" s="331">
        <f>AK188*'DATA - Awards Matrices'!$K$34</f>
        <v>0</v>
      </c>
      <c r="AL193" s="12"/>
      <c r="AM193" s="938"/>
      <c r="AN193" s="937">
        <f>AN188*'DATA - Awards Matrices'!$B$34</f>
        <v>14500</v>
      </c>
      <c r="AO193" s="938">
        <f>AO188*'DATA - Awards Matrices'!$C$34</f>
        <v>0</v>
      </c>
      <c r="AP193" s="938">
        <f>AP188*'DATA - Awards Matrices'!$D$34</f>
        <v>0</v>
      </c>
      <c r="AQ193" s="938">
        <f>AQ188*'DATA - Awards Matrices'!$E$34</f>
        <v>6000</v>
      </c>
      <c r="AR193" s="938">
        <f>AR188*'DATA - Awards Matrices'!$F$34</f>
        <v>0</v>
      </c>
      <c r="AS193" s="938">
        <f>AS188*'DATA - Awards Matrices'!$G$34</f>
        <v>0</v>
      </c>
      <c r="AT193" s="938">
        <f>AT188*'DATA - Awards Matrices'!$H$34</f>
        <v>0</v>
      </c>
      <c r="AU193" s="938">
        <f>AU188*'DATA - Awards Matrices'!$I$34</f>
        <v>0</v>
      </c>
      <c r="AV193" s="938">
        <f>AV188*'DATA - Awards Matrices'!$J$34</f>
        <v>0</v>
      </c>
      <c r="AW193" s="939">
        <f>AW188*'DATA - Awards Matrices'!$K$34</f>
        <v>0</v>
      </c>
      <c r="AX193" s="1062"/>
      <c r="AZ193" s="937">
        <f>AZ188*'DATA - Awards Matrices'!$B$34</f>
        <v>15500</v>
      </c>
      <c r="BA193" s="938">
        <f>BA188*'DATA - Awards Matrices'!$C$34</f>
        <v>0</v>
      </c>
      <c r="BB193" s="938">
        <f>BB188*'DATA - Awards Matrices'!$D$34</f>
        <v>0</v>
      </c>
      <c r="BC193" s="938">
        <f>BC188*'DATA - Awards Matrices'!$E$34</f>
        <v>12000</v>
      </c>
      <c r="BD193" s="938">
        <f>BD188*'DATA - Awards Matrices'!$F$34</f>
        <v>0</v>
      </c>
      <c r="BE193" s="938">
        <f>BE188*'DATA - Awards Matrices'!$G$34</f>
        <v>0</v>
      </c>
      <c r="BF193" s="938">
        <f>BF188*'DATA - Awards Matrices'!$H$34</f>
        <v>0</v>
      </c>
      <c r="BG193" s="938">
        <f>BG188*'DATA - Awards Matrices'!$I$34</f>
        <v>0</v>
      </c>
      <c r="BH193" s="938">
        <f>BH188*'DATA - Awards Matrices'!$J$34</f>
        <v>0</v>
      </c>
      <c r="BI193" s="939">
        <f>BI188*'DATA - Awards Matrices'!$K$34</f>
        <v>0</v>
      </c>
      <c r="BJ193" s="1057"/>
      <c r="BL193" s="1250"/>
      <c r="BM193" s="1250"/>
      <c r="BN193" s="1250"/>
    </row>
    <row r="194" spans="1:66">
      <c r="A194" s="1488"/>
      <c r="B194" s="439" t="s">
        <v>71</v>
      </c>
      <c r="C194" s="425" t="s">
        <v>91</v>
      </c>
      <c r="D194" s="330">
        <f>D189*'DATA - Awards Matrices'!$B$35</f>
        <v>0</v>
      </c>
      <c r="E194" s="12">
        <f>E189*'DATA - Awards Matrices'!$C$35</f>
        <v>0</v>
      </c>
      <c r="F194" s="12">
        <f>F189*'DATA - Awards Matrices'!$D$35</f>
        <v>0</v>
      </c>
      <c r="G194" s="12">
        <f>G189*'DATA - Awards Matrices'!$E$35</f>
        <v>0</v>
      </c>
      <c r="H194" s="12">
        <f>H189*'DATA - Awards Matrices'!$F$35</f>
        <v>0</v>
      </c>
      <c r="I194" s="12">
        <f>I189*'DATA - Awards Matrices'!$G$35</f>
        <v>0</v>
      </c>
      <c r="J194" s="12">
        <f>J189*'DATA - Awards Matrices'!$H$35</f>
        <v>0</v>
      </c>
      <c r="K194" s="12">
        <f>K189*'DATA - Awards Matrices'!$I$35</f>
        <v>0</v>
      </c>
      <c r="L194" s="12">
        <f>L189*'DATA - Awards Matrices'!$J$35</f>
        <v>0</v>
      </c>
      <c r="M194" s="331">
        <f>M189*'DATA - Awards Matrices'!$K$35</f>
        <v>0</v>
      </c>
      <c r="N194" s="12"/>
      <c r="O194" s="12"/>
      <c r="P194" s="330">
        <f>P189*'DATA - Awards Matrices'!$B$35</f>
        <v>0</v>
      </c>
      <c r="Q194" s="12">
        <f>Q189*'DATA - Awards Matrices'!$C$35</f>
        <v>0</v>
      </c>
      <c r="R194" s="12">
        <f>R189*'DATA - Awards Matrices'!$D$35</f>
        <v>0</v>
      </c>
      <c r="S194" s="12">
        <f>S189*'DATA - Awards Matrices'!$E$35</f>
        <v>0</v>
      </c>
      <c r="T194" s="12">
        <f>T189*'DATA - Awards Matrices'!$F$35</f>
        <v>0</v>
      </c>
      <c r="U194" s="12">
        <f>U189*'DATA - Awards Matrices'!$G$35</f>
        <v>0</v>
      </c>
      <c r="V194" s="12">
        <f>V189*'DATA - Awards Matrices'!$H$35</f>
        <v>0</v>
      </c>
      <c r="W194" s="12">
        <f>W189*'DATA - Awards Matrices'!$I$35</f>
        <v>0</v>
      </c>
      <c r="X194" s="12">
        <f>X189*'DATA - Awards Matrices'!$J$35</f>
        <v>0</v>
      </c>
      <c r="Y194" s="331">
        <f>Y189*'DATA - Awards Matrices'!$K$35</f>
        <v>0</v>
      </c>
      <c r="Z194" s="12"/>
      <c r="AA194" s="12"/>
      <c r="AB194" s="330">
        <f>AB189*'DATA - Awards Matrices'!$B$35</f>
        <v>6000</v>
      </c>
      <c r="AC194" s="12">
        <f>AC189*'DATA - Awards Matrices'!$C$35</f>
        <v>4500</v>
      </c>
      <c r="AD194" s="12">
        <f>AD189*'DATA - Awards Matrices'!$D$35</f>
        <v>0</v>
      </c>
      <c r="AE194" s="12">
        <f>AE189*'DATA - Awards Matrices'!$E$35</f>
        <v>500</v>
      </c>
      <c r="AF194" s="12">
        <f>AF189*'DATA - Awards Matrices'!$F$35</f>
        <v>0</v>
      </c>
      <c r="AG194" s="12">
        <f>AG189*'DATA - Awards Matrices'!$G$35</f>
        <v>0</v>
      </c>
      <c r="AH194" s="12">
        <f>AH189*'DATA - Awards Matrices'!$H$35</f>
        <v>0</v>
      </c>
      <c r="AI194" s="12">
        <f>AI189*'DATA - Awards Matrices'!$I$35</f>
        <v>0</v>
      </c>
      <c r="AJ194" s="12">
        <f>AJ189*'DATA - Awards Matrices'!$J$35</f>
        <v>0</v>
      </c>
      <c r="AK194" s="331">
        <f>AK189*'DATA - Awards Matrices'!$K$35</f>
        <v>0</v>
      </c>
      <c r="AL194" s="12"/>
      <c r="AM194" s="938"/>
      <c r="AN194" s="937">
        <f>AN189*'DATA - Awards Matrices'!$B$35</f>
        <v>5000</v>
      </c>
      <c r="AO194" s="938">
        <f>AO189*'DATA - Awards Matrices'!$C$35</f>
        <v>2500</v>
      </c>
      <c r="AP194" s="938">
        <f>AP189*'DATA - Awards Matrices'!$D$35</f>
        <v>0</v>
      </c>
      <c r="AQ194" s="938">
        <f>AQ189*'DATA - Awards Matrices'!$E$35</f>
        <v>1000</v>
      </c>
      <c r="AR194" s="938">
        <f>AR189*'DATA - Awards Matrices'!$F$35</f>
        <v>0</v>
      </c>
      <c r="AS194" s="938">
        <f>AS189*'DATA - Awards Matrices'!$G$35</f>
        <v>0</v>
      </c>
      <c r="AT194" s="938">
        <f>AT189*'DATA - Awards Matrices'!$H$35</f>
        <v>0</v>
      </c>
      <c r="AU194" s="938">
        <f>AU189*'DATA - Awards Matrices'!$I$35</f>
        <v>0</v>
      </c>
      <c r="AV194" s="938">
        <f>AV189*'DATA - Awards Matrices'!$J$35</f>
        <v>0</v>
      </c>
      <c r="AW194" s="939">
        <f>AW189*'DATA - Awards Matrices'!$K$35</f>
        <v>0</v>
      </c>
      <c r="AX194" s="1062"/>
      <c r="AZ194" s="937">
        <f>AZ189*'DATA - Awards Matrices'!$B$35</f>
        <v>6000</v>
      </c>
      <c r="BA194" s="938">
        <f>BA189*'DATA - Awards Matrices'!$C$35</f>
        <v>4500</v>
      </c>
      <c r="BB194" s="938">
        <f>BB189*'DATA - Awards Matrices'!$D$35</f>
        <v>0</v>
      </c>
      <c r="BC194" s="938">
        <f>BC189*'DATA - Awards Matrices'!$E$35</f>
        <v>2000</v>
      </c>
      <c r="BD194" s="938">
        <f>BD189*'DATA - Awards Matrices'!$F$35</f>
        <v>0</v>
      </c>
      <c r="BE194" s="938">
        <f>BE189*'DATA - Awards Matrices'!$G$35</f>
        <v>0</v>
      </c>
      <c r="BF194" s="938">
        <f>BF189*'DATA - Awards Matrices'!$H$35</f>
        <v>0</v>
      </c>
      <c r="BG194" s="938">
        <f>BG189*'DATA - Awards Matrices'!$I$35</f>
        <v>0</v>
      </c>
      <c r="BH194" s="938">
        <f>BH189*'DATA - Awards Matrices'!$J$35</f>
        <v>0</v>
      </c>
      <c r="BI194" s="939">
        <f>BI189*'DATA - Awards Matrices'!$K$35</f>
        <v>0</v>
      </c>
      <c r="BJ194" s="1057"/>
      <c r="BL194" s="1250"/>
      <c r="BM194" s="1250"/>
      <c r="BN194" s="1250"/>
    </row>
    <row r="195" spans="1:66" ht="16" thickBot="1">
      <c r="A195" s="1489"/>
      <c r="B195" s="440" t="s">
        <v>71</v>
      </c>
      <c r="C195" s="426" t="s">
        <v>90</v>
      </c>
      <c r="D195" s="330">
        <f>D190*'DATA - Awards Matrices'!$B$36</f>
        <v>0</v>
      </c>
      <c r="E195" s="12">
        <f>E190*'DATA - Awards Matrices'!$C$36</f>
        <v>0</v>
      </c>
      <c r="F195" s="12">
        <f>F190*'DATA - Awards Matrices'!$D$36</f>
        <v>0</v>
      </c>
      <c r="G195" s="12">
        <f>G190*'DATA - Awards Matrices'!$E$36</f>
        <v>0</v>
      </c>
      <c r="H195" s="12">
        <f>H190*'DATA - Awards Matrices'!$F$36</f>
        <v>0</v>
      </c>
      <c r="I195" s="12">
        <f>I190*'DATA - Awards Matrices'!$G$36</f>
        <v>0</v>
      </c>
      <c r="J195" s="12">
        <f>J190*'DATA - Awards Matrices'!$H$36</f>
        <v>0</v>
      </c>
      <c r="K195" s="12">
        <f>K190*'DATA - Awards Matrices'!$I$36</f>
        <v>0</v>
      </c>
      <c r="L195" s="12">
        <f>L190*'DATA - Awards Matrices'!$J$36</f>
        <v>0</v>
      </c>
      <c r="M195" s="331">
        <f>M190*'DATA - Awards Matrices'!$K$36</f>
        <v>0</v>
      </c>
      <c r="N195" s="12"/>
      <c r="O195" s="12"/>
      <c r="P195" s="330">
        <f>P190*'DATA - Awards Matrices'!$B$36</f>
        <v>0</v>
      </c>
      <c r="Q195" s="12">
        <f>Q190*'DATA - Awards Matrices'!$C$36</f>
        <v>0</v>
      </c>
      <c r="R195" s="12">
        <f>R190*'DATA - Awards Matrices'!$D$36</f>
        <v>0</v>
      </c>
      <c r="S195" s="12">
        <f>S190*'DATA - Awards Matrices'!$E$36</f>
        <v>0</v>
      </c>
      <c r="T195" s="12">
        <f>T190*'DATA - Awards Matrices'!$F$36</f>
        <v>0</v>
      </c>
      <c r="U195" s="12">
        <f>U190*'DATA - Awards Matrices'!$G$36</f>
        <v>0</v>
      </c>
      <c r="V195" s="12">
        <f>V190*'DATA - Awards Matrices'!$H$36</f>
        <v>0</v>
      </c>
      <c r="W195" s="12">
        <f>W190*'DATA - Awards Matrices'!$I$36</f>
        <v>0</v>
      </c>
      <c r="X195" s="12">
        <f>X190*'DATA - Awards Matrices'!$J$36</f>
        <v>0</v>
      </c>
      <c r="Y195" s="331">
        <f>Y190*'DATA - Awards Matrices'!$K$36</f>
        <v>0</v>
      </c>
      <c r="Z195" s="12"/>
      <c r="AA195" s="12"/>
      <c r="AB195" s="330">
        <f>AB190*'DATA - Awards Matrices'!$B$36</f>
        <v>0</v>
      </c>
      <c r="AC195" s="12">
        <f>AC190*'DATA - Awards Matrices'!$C$36</f>
        <v>0</v>
      </c>
      <c r="AD195" s="12">
        <f>AD190*'DATA - Awards Matrices'!$D$36</f>
        <v>0</v>
      </c>
      <c r="AE195" s="12">
        <f>AE190*'DATA - Awards Matrices'!$E$36</f>
        <v>0</v>
      </c>
      <c r="AF195" s="12">
        <f>AF190*'DATA - Awards Matrices'!$F$36</f>
        <v>0</v>
      </c>
      <c r="AG195" s="12">
        <f>AG190*'DATA - Awards Matrices'!$G$36</f>
        <v>0</v>
      </c>
      <c r="AH195" s="12">
        <f>AH190*'DATA - Awards Matrices'!$H$36</f>
        <v>0</v>
      </c>
      <c r="AI195" s="12">
        <f>AI190*'DATA - Awards Matrices'!$I$36</f>
        <v>0</v>
      </c>
      <c r="AJ195" s="12">
        <f>AJ190*'DATA - Awards Matrices'!$J$36</f>
        <v>0</v>
      </c>
      <c r="AK195" s="331">
        <f>AK190*'DATA - Awards Matrices'!$K$36</f>
        <v>0</v>
      </c>
      <c r="AL195" s="12"/>
      <c r="AM195" s="938"/>
      <c r="AN195" s="937">
        <f>AN190*'DATA - Awards Matrices'!$B$36</f>
        <v>0</v>
      </c>
      <c r="AO195" s="938">
        <f>AO190*'DATA - Awards Matrices'!$C$36</f>
        <v>0</v>
      </c>
      <c r="AP195" s="938">
        <f>AP190*'DATA - Awards Matrices'!$D$36</f>
        <v>0</v>
      </c>
      <c r="AQ195" s="938">
        <f>AQ190*'DATA - Awards Matrices'!$E$36</f>
        <v>0</v>
      </c>
      <c r="AR195" s="938">
        <f>AR190*'DATA - Awards Matrices'!$F$36</f>
        <v>0</v>
      </c>
      <c r="AS195" s="938">
        <f>AS190*'DATA - Awards Matrices'!$G$36</f>
        <v>0</v>
      </c>
      <c r="AT195" s="938">
        <f>AT190*'DATA - Awards Matrices'!$H$36</f>
        <v>0</v>
      </c>
      <c r="AU195" s="938">
        <f>AU190*'DATA - Awards Matrices'!$I$36</f>
        <v>0</v>
      </c>
      <c r="AV195" s="938">
        <f>AV190*'DATA - Awards Matrices'!$J$36</f>
        <v>0</v>
      </c>
      <c r="AW195" s="939">
        <f>AW190*'DATA - Awards Matrices'!$K$36</f>
        <v>0</v>
      </c>
      <c r="AX195" s="1062"/>
      <c r="AZ195" s="937">
        <f>AZ190*'DATA - Awards Matrices'!$B$36</f>
        <v>0</v>
      </c>
      <c r="BA195" s="938">
        <f>BA190*'DATA - Awards Matrices'!$C$36</f>
        <v>0</v>
      </c>
      <c r="BB195" s="938">
        <f>BB190*'DATA - Awards Matrices'!$D$36</f>
        <v>0</v>
      </c>
      <c r="BC195" s="938">
        <f>BC190*'DATA - Awards Matrices'!$E$36</f>
        <v>0</v>
      </c>
      <c r="BD195" s="938">
        <f>BD190*'DATA - Awards Matrices'!$F$36</f>
        <v>0</v>
      </c>
      <c r="BE195" s="938">
        <f>BE190*'DATA - Awards Matrices'!$G$36</f>
        <v>0</v>
      </c>
      <c r="BF195" s="938">
        <f>BF190*'DATA - Awards Matrices'!$H$36</f>
        <v>0</v>
      </c>
      <c r="BG195" s="938">
        <f>BG190*'DATA - Awards Matrices'!$I$36</f>
        <v>0</v>
      </c>
      <c r="BH195" s="938">
        <f>BH190*'DATA - Awards Matrices'!$J$36</f>
        <v>0</v>
      </c>
      <c r="BI195" s="939">
        <f>BI190*'DATA - Awards Matrices'!$K$36</f>
        <v>0</v>
      </c>
      <c r="BJ195" s="1057"/>
      <c r="BL195" s="1250"/>
      <c r="BM195" s="1250"/>
      <c r="BN195" s="1250"/>
    </row>
    <row r="196" spans="1:66" ht="33" thickBot="1">
      <c r="A196" s="406" t="s">
        <v>272</v>
      </c>
      <c r="B196" s="413" t="str">
        <f>B190</f>
        <v>CCC</v>
      </c>
      <c r="C196" s="414"/>
      <c r="D196" s="334">
        <f t="shared" ref="D196:M196" si="185">SUM(D193:D195)</f>
        <v>0</v>
      </c>
      <c r="E196" s="335">
        <f t="shared" si="185"/>
        <v>0</v>
      </c>
      <c r="F196" s="335">
        <f t="shared" si="185"/>
        <v>0</v>
      </c>
      <c r="G196" s="335">
        <f t="shared" si="185"/>
        <v>0</v>
      </c>
      <c r="H196" s="335">
        <f t="shared" si="185"/>
        <v>0</v>
      </c>
      <c r="I196" s="335">
        <f t="shared" si="185"/>
        <v>0</v>
      </c>
      <c r="J196" s="335">
        <f t="shared" si="185"/>
        <v>0</v>
      </c>
      <c r="K196" s="335">
        <f t="shared" si="185"/>
        <v>0</v>
      </c>
      <c r="L196" s="335">
        <f t="shared" si="185"/>
        <v>0</v>
      </c>
      <c r="M196" s="336">
        <f t="shared" si="185"/>
        <v>0</v>
      </c>
      <c r="N196" s="415">
        <f>SUM(D196:M196)/'DATA - Awards Matrices'!$L$36</f>
        <v>0</v>
      </c>
      <c r="O196" s="415"/>
      <c r="P196" s="334">
        <f t="shared" ref="P196:Y196" si="186">SUM(P193:P195)</f>
        <v>0</v>
      </c>
      <c r="Q196" s="335">
        <f t="shared" si="186"/>
        <v>0</v>
      </c>
      <c r="R196" s="335">
        <f t="shared" si="186"/>
        <v>0</v>
      </c>
      <c r="S196" s="335">
        <f t="shared" si="186"/>
        <v>0</v>
      </c>
      <c r="T196" s="335">
        <f t="shared" si="186"/>
        <v>0</v>
      </c>
      <c r="U196" s="335">
        <f t="shared" si="186"/>
        <v>0</v>
      </c>
      <c r="V196" s="335">
        <f t="shared" si="186"/>
        <v>0</v>
      </c>
      <c r="W196" s="335">
        <f t="shared" si="186"/>
        <v>0</v>
      </c>
      <c r="X196" s="335">
        <f t="shared" si="186"/>
        <v>0</v>
      </c>
      <c r="Y196" s="336">
        <f t="shared" si="186"/>
        <v>0</v>
      </c>
      <c r="Z196" s="415">
        <f>SUM(P196:Y196)/'DATA - Awards Matrices'!$L$36</f>
        <v>0</v>
      </c>
      <c r="AA196" s="415"/>
      <c r="AB196" s="334">
        <f t="shared" ref="AB196:AK196" si="187">SUM(AB193:AB195)</f>
        <v>24500</v>
      </c>
      <c r="AC196" s="335">
        <f t="shared" si="187"/>
        <v>4500</v>
      </c>
      <c r="AD196" s="335">
        <f t="shared" si="187"/>
        <v>0</v>
      </c>
      <c r="AE196" s="335">
        <f t="shared" si="187"/>
        <v>11500</v>
      </c>
      <c r="AF196" s="335">
        <f t="shared" si="187"/>
        <v>0</v>
      </c>
      <c r="AG196" s="335">
        <f t="shared" si="187"/>
        <v>0</v>
      </c>
      <c r="AH196" s="335">
        <f t="shared" si="187"/>
        <v>0</v>
      </c>
      <c r="AI196" s="335">
        <f t="shared" si="187"/>
        <v>0</v>
      </c>
      <c r="AJ196" s="335">
        <f t="shared" si="187"/>
        <v>0</v>
      </c>
      <c r="AK196" s="336">
        <f t="shared" si="187"/>
        <v>0</v>
      </c>
      <c r="AL196" s="1252">
        <f>SUM(AB196:AK196)/'DATA - Awards Matrices'!$L$74</f>
        <v>77.437858508604208</v>
      </c>
      <c r="AM196" s="941"/>
      <c r="AN196" s="1020">
        <f t="shared" ref="AN196:AW196" si="188">SUM(AN193:AN195)</f>
        <v>19500</v>
      </c>
      <c r="AO196" s="1021">
        <f t="shared" si="188"/>
        <v>2500</v>
      </c>
      <c r="AP196" s="1021">
        <f t="shared" si="188"/>
        <v>0</v>
      </c>
      <c r="AQ196" s="1021">
        <f t="shared" si="188"/>
        <v>7000</v>
      </c>
      <c r="AR196" s="1021">
        <f t="shared" si="188"/>
        <v>0</v>
      </c>
      <c r="AS196" s="1021">
        <f t="shared" si="188"/>
        <v>0</v>
      </c>
      <c r="AT196" s="1021">
        <f t="shared" si="188"/>
        <v>0</v>
      </c>
      <c r="AU196" s="1021">
        <f t="shared" si="188"/>
        <v>0</v>
      </c>
      <c r="AV196" s="1021">
        <f t="shared" si="188"/>
        <v>0</v>
      </c>
      <c r="AW196" s="1022">
        <f t="shared" si="188"/>
        <v>0</v>
      </c>
      <c r="AX196" s="1253">
        <f>SUM(AN196:AW196)/'DATA - Awards Matrices'!$L$74</f>
        <v>55.449330783938812</v>
      </c>
      <c r="AZ196" s="1020">
        <f t="shared" ref="AZ196:BI196" si="189">SUM(AZ193:AZ195)</f>
        <v>21500</v>
      </c>
      <c r="BA196" s="1021">
        <f t="shared" si="189"/>
        <v>4500</v>
      </c>
      <c r="BB196" s="1021">
        <f t="shared" si="189"/>
        <v>0</v>
      </c>
      <c r="BC196" s="1021">
        <f t="shared" si="189"/>
        <v>14000</v>
      </c>
      <c r="BD196" s="1021">
        <f t="shared" si="189"/>
        <v>0</v>
      </c>
      <c r="BE196" s="1021">
        <f t="shared" si="189"/>
        <v>0</v>
      </c>
      <c r="BF196" s="1021">
        <f t="shared" si="189"/>
        <v>0</v>
      </c>
      <c r="BG196" s="1021">
        <f t="shared" si="189"/>
        <v>0</v>
      </c>
      <c r="BH196" s="1021">
        <f t="shared" si="189"/>
        <v>0</v>
      </c>
      <c r="BI196" s="1022">
        <f t="shared" si="189"/>
        <v>0</v>
      </c>
      <c r="BJ196" s="1254">
        <f>SUM(AZ196:BI196)/'DATA - Awards Matrices'!$L$74</f>
        <v>76.48183556405354</v>
      </c>
      <c r="BL196" s="1251">
        <f>SUM(AB196:AK196)</f>
        <v>40500</v>
      </c>
      <c r="BM196" s="1251">
        <f>SUM(AN196:AW196)</f>
        <v>29000</v>
      </c>
      <c r="BN196" s="1251">
        <f>SUM(AZ196:BI196)</f>
        <v>40000</v>
      </c>
    </row>
    <row r="197" spans="1:66" ht="44.25" customHeight="1" thickBot="1">
      <c r="A197" s="428"/>
      <c r="B197" s="429"/>
      <c r="C197" s="430"/>
      <c r="D197" s="431"/>
      <c r="E197" s="432"/>
      <c r="F197" s="432"/>
      <c r="G197" s="432"/>
      <c r="H197" s="432"/>
      <c r="I197" s="432"/>
      <c r="J197" s="432"/>
      <c r="K197" s="432"/>
      <c r="L197" s="432"/>
      <c r="M197" s="433"/>
      <c r="N197" s="434"/>
      <c r="O197" s="434"/>
      <c r="P197" s="431"/>
      <c r="Q197" s="432"/>
      <c r="R197" s="432"/>
      <c r="S197" s="432"/>
      <c r="T197" s="432"/>
      <c r="U197" s="432"/>
      <c r="V197" s="432"/>
      <c r="W197" s="432"/>
      <c r="X197" s="432"/>
      <c r="Y197" s="433"/>
      <c r="Z197" s="434"/>
      <c r="AA197" s="434"/>
      <c r="AB197" s="431"/>
      <c r="AC197" s="432"/>
      <c r="AD197" s="432"/>
      <c r="AE197" s="432"/>
      <c r="AF197" s="432"/>
      <c r="AG197" s="432"/>
      <c r="AH197" s="432"/>
      <c r="AI197" s="432"/>
      <c r="AJ197" s="432"/>
      <c r="AK197" s="433"/>
      <c r="AL197" s="434"/>
      <c r="AM197" s="1026"/>
      <c r="AN197" s="1023"/>
      <c r="AO197" s="1024"/>
      <c r="AP197" s="1024"/>
      <c r="AQ197" s="1024"/>
      <c r="AR197" s="1024"/>
      <c r="AS197" s="1024"/>
      <c r="AT197" s="1024"/>
      <c r="AU197" s="1024"/>
      <c r="AV197" s="1024"/>
      <c r="AW197" s="1025"/>
      <c r="AX197" s="1064"/>
      <c r="AZ197" s="1023"/>
      <c r="BA197" s="1024"/>
      <c r="BB197" s="1024"/>
      <c r="BC197" s="1024"/>
      <c r="BD197" s="1024"/>
      <c r="BE197" s="1024"/>
      <c r="BF197" s="1024"/>
      <c r="BG197" s="1024"/>
      <c r="BH197" s="1024"/>
      <c r="BI197" s="1025"/>
      <c r="BJ197" s="1059"/>
    </row>
    <row r="198" spans="1:66" ht="15" customHeight="1" thickBot="1">
      <c r="A198" s="1487" t="s">
        <v>270</v>
      </c>
      <c r="B198" s="438" t="str">
        <f>'RAW DATA-Awards'!B64</f>
        <v>LCC</v>
      </c>
      <c r="C198" s="424" t="str">
        <f>'RAW DATA-Awards'!C64</f>
        <v>1</v>
      </c>
      <c r="D198" s="407">
        <f>'RAW DATA-New Workforce'!D64</f>
        <v>0</v>
      </c>
      <c r="E198" s="408">
        <f>'RAW DATA-New Workforce'!E64</f>
        <v>0</v>
      </c>
      <c r="F198" s="408">
        <f>'RAW DATA-New Workforce'!F64</f>
        <v>0</v>
      </c>
      <c r="G198" s="408">
        <f>'RAW DATA-New Workforce'!G64</f>
        <v>0</v>
      </c>
      <c r="H198" s="408">
        <f>'RAW DATA-New Workforce'!H64</f>
        <v>0</v>
      </c>
      <c r="I198" s="408">
        <f>'RAW DATA-New Workforce'!I64</f>
        <v>0</v>
      </c>
      <c r="J198" s="408">
        <f>'RAW DATA-New Workforce'!J64</f>
        <v>0</v>
      </c>
      <c r="K198" s="408">
        <f>'RAW DATA-New Workforce'!K64</f>
        <v>0</v>
      </c>
      <c r="L198" s="408">
        <f>'RAW DATA-New Workforce'!L64</f>
        <v>0</v>
      </c>
      <c r="M198" s="409">
        <f>'RAW DATA-New Workforce'!M64</f>
        <v>0</v>
      </c>
      <c r="N198" s="408"/>
      <c r="O198" s="408"/>
      <c r="P198" s="407">
        <f>'RAW DATA-New Workforce'!N64</f>
        <v>0</v>
      </c>
      <c r="Q198" s="408">
        <f>'RAW DATA-New Workforce'!O64</f>
        <v>0</v>
      </c>
      <c r="R198" s="408">
        <f>'RAW DATA-New Workforce'!P64</f>
        <v>0</v>
      </c>
      <c r="S198" s="408">
        <f>'RAW DATA-New Workforce'!Q64</f>
        <v>0</v>
      </c>
      <c r="T198" s="408">
        <f>'RAW DATA-New Workforce'!R64</f>
        <v>0</v>
      </c>
      <c r="U198" s="408">
        <f>'RAW DATA-New Workforce'!S64</f>
        <v>0</v>
      </c>
      <c r="V198" s="408">
        <f>'RAW DATA-New Workforce'!T64</f>
        <v>0</v>
      </c>
      <c r="W198" s="408">
        <f>'RAW DATA-New Workforce'!U64</f>
        <v>0</v>
      </c>
      <c r="X198" s="408">
        <f>'RAW DATA-New Workforce'!V64</f>
        <v>0</v>
      </c>
      <c r="Y198" s="409">
        <f>'RAW DATA-New Workforce'!W64</f>
        <v>0</v>
      </c>
      <c r="Z198" s="408"/>
      <c r="AA198" s="408"/>
      <c r="AB198" s="407">
        <f>'RAW DATA-New Workforce'!X64</f>
        <v>0</v>
      </c>
      <c r="AC198" s="408">
        <f>'RAW DATA-New Workforce'!Y64</f>
        <v>1</v>
      </c>
      <c r="AD198" s="408">
        <f>'RAW DATA-New Workforce'!Z64</f>
        <v>0</v>
      </c>
      <c r="AE198" s="408">
        <f>'RAW DATA-New Workforce'!AA64</f>
        <v>7</v>
      </c>
      <c r="AF198" s="408">
        <f>'RAW DATA-New Workforce'!AB64</f>
        <v>0</v>
      </c>
      <c r="AG198" s="408">
        <f>'RAW DATA-New Workforce'!AC64</f>
        <v>0</v>
      </c>
      <c r="AH198" s="408">
        <f>'RAW DATA-New Workforce'!AD64</f>
        <v>0</v>
      </c>
      <c r="AI198" s="408">
        <f>'RAW DATA-New Workforce'!AE64</f>
        <v>0</v>
      </c>
      <c r="AJ198" s="408">
        <f>'RAW DATA-New Workforce'!AF64</f>
        <v>0</v>
      </c>
      <c r="AK198" s="409">
        <f>'RAW DATA-New Workforce'!AG64</f>
        <v>0</v>
      </c>
      <c r="AL198" s="408"/>
      <c r="AM198" s="944"/>
      <c r="AN198" s="943">
        <f>'RAW DATA-New Workforce'!AH64</f>
        <v>0</v>
      </c>
      <c r="AO198" s="944">
        <f>'RAW DATA-New Workforce'!AI64</f>
        <v>2</v>
      </c>
      <c r="AP198" s="944">
        <f>'RAW DATA-New Workforce'!AJ64</f>
        <v>0</v>
      </c>
      <c r="AQ198" s="944">
        <f>'RAW DATA-New Workforce'!AK64</f>
        <v>2</v>
      </c>
      <c r="AR198" s="944">
        <f>'RAW DATA-New Workforce'!AL64</f>
        <v>0</v>
      </c>
      <c r="AS198" s="944">
        <f>'RAW DATA-New Workforce'!AM64</f>
        <v>0</v>
      </c>
      <c r="AT198" s="944">
        <f>'RAW DATA-New Workforce'!AN64</f>
        <v>0</v>
      </c>
      <c r="AU198" s="944">
        <f>'RAW DATA-New Workforce'!AO64</f>
        <v>0</v>
      </c>
      <c r="AV198" s="944">
        <f>'RAW DATA-New Workforce'!AP64</f>
        <v>0</v>
      </c>
      <c r="AW198" s="945">
        <f>'RAW DATA-New Workforce'!AQ64</f>
        <v>0</v>
      </c>
      <c r="AX198" s="1061"/>
      <c r="AZ198" s="943">
        <f>'RAW DATA-New Workforce'!AR64</f>
        <v>0</v>
      </c>
      <c r="BA198" s="943">
        <f>'RAW DATA-New Workforce'!AS64</f>
        <v>0</v>
      </c>
      <c r="BB198" s="943">
        <f>'RAW DATA-New Workforce'!AT64</f>
        <v>0</v>
      </c>
      <c r="BC198" s="943">
        <f>'RAW DATA-New Workforce'!AU64</f>
        <v>9</v>
      </c>
      <c r="BD198" s="943">
        <f>'RAW DATA-New Workforce'!AV64</f>
        <v>0</v>
      </c>
      <c r="BE198" s="943">
        <f>'RAW DATA-New Workforce'!AW64</f>
        <v>0</v>
      </c>
      <c r="BF198" s="943">
        <f>'RAW DATA-New Workforce'!AX64</f>
        <v>0</v>
      </c>
      <c r="BG198" s="943">
        <f>'RAW DATA-New Workforce'!AY64</f>
        <v>0</v>
      </c>
      <c r="BH198" s="943">
        <f>'RAW DATA-New Workforce'!AZ64</f>
        <v>0</v>
      </c>
      <c r="BI198" s="943">
        <f>'RAW DATA-New Workforce'!BA64</f>
        <v>0</v>
      </c>
      <c r="BJ198" s="1056"/>
    </row>
    <row r="199" spans="1:66" ht="16" thickBot="1">
      <c r="A199" s="1488"/>
      <c r="B199" s="439" t="str">
        <f>'RAW DATA-Awards'!B65</f>
        <v>LCC</v>
      </c>
      <c r="C199" s="425" t="str">
        <f>'RAW DATA-Awards'!C65</f>
        <v>2</v>
      </c>
      <c r="D199" s="330">
        <f>'RAW DATA-New Workforce'!D65</f>
        <v>0</v>
      </c>
      <c r="E199" s="12">
        <f>'RAW DATA-New Workforce'!E65</f>
        <v>0</v>
      </c>
      <c r="F199" s="12">
        <f>'RAW DATA-New Workforce'!F65</f>
        <v>0</v>
      </c>
      <c r="G199" s="12">
        <f>'RAW DATA-New Workforce'!G65</f>
        <v>0</v>
      </c>
      <c r="H199" s="12">
        <f>'RAW DATA-New Workforce'!H65</f>
        <v>0</v>
      </c>
      <c r="I199" s="12">
        <f>'RAW DATA-New Workforce'!I65</f>
        <v>0</v>
      </c>
      <c r="J199" s="12">
        <f>'RAW DATA-New Workforce'!J65</f>
        <v>0</v>
      </c>
      <c r="K199" s="12">
        <f>'RAW DATA-New Workforce'!K65</f>
        <v>0</v>
      </c>
      <c r="L199" s="12">
        <f>'RAW DATA-New Workforce'!L65</f>
        <v>0</v>
      </c>
      <c r="M199" s="331">
        <f>'RAW DATA-New Workforce'!M65</f>
        <v>0</v>
      </c>
      <c r="N199" s="12"/>
      <c r="O199" s="12"/>
      <c r="P199" s="330">
        <f>'RAW DATA-New Workforce'!N65</f>
        <v>0</v>
      </c>
      <c r="Q199" s="12">
        <f>'RAW DATA-New Workforce'!O65</f>
        <v>0</v>
      </c>
      <c r="R199" s="12">
        <f>'RAW DATA-New Workforce'!P65</f>
        <v>0</v>
      </c>
      <c r="S199" s="12">
        <f>'RAW DATA-New Workforce'!Q65</f>
        <v>0</v>
      </c>
      <c r="T199" s="12">
        <f>'RAW DATA-New Workforce'!R65</f>
        <v>0</v>
      </c>
      <c r="U199" s="12">
        <f>'RAW DATA-New Workforce'!S65</f>
        <v>0</v>
      </c>
      <c r="V199" s="12">
        <f>'RAW DATA-New Workforce'!T65</f>
        <v>0</v>
      </c>
      <c r="W199" s="12">
        <f>'RAW DATA-New Workforce'!U65</f>
        <v>0</v>
      </c>
      <c r="X199" s="12">
        <f>'RAW DATA-New Workforce'!V65</f>
        <v>0</v>
      </c>
      <c r="Y199" s="331">
        <f>'RAW DATA-New Workforce'!W65</f>
        <v>0</v>
      </c>
      <c r="Z199" s="12"/>
      <c r="AA199" s="12"/>
      <c r="AB199" s="330">
        <f>'RAW DATA-New Workforce'!X65</f>
        <v>0</v>
      </c>
      <c r="AC199" s="12">
        <f>'RAW DATA-New Workforce'!Y65</f>
        <v>0</v>
      </c>
      <c r="AD199" s="12">
        <f>'RAW DATA-New Workforce'!Z65</f>
        <v>0</v>
      </c>
      <c r="AE199" s="12">
        <f>'RAW DATA-New Workforce'!AA65</f>
        <v>0</v>
      </c>
      <c r="AF199" s="12">
        <f>'RAW DATA-New Workforce'!AB65</f>
        <v>0</v>
      </c>
      <c r="AG199" s="12">
        <f>'RAW DATA-New Workforce'!AC65</f>
        <v>0</v>
      </c>
      <c r="AH199" s="12">
        <f>'RAW DATA-New Workforce'!AD65</f>
        <v>0</v>
      </c>
      <c r="AI199" s="12">
        <f>'RAW DATA-New Workforce'!AE65</f>
        <v>0</v>
      </c>
      <c r="AJ199" s="12">
        <f>'RAW DATA-New Workforce'!AF65</f>
        <v>0</v>
      </c>
      <c r="AK199" s="331">
        <f>'RAW DATA-New Workforce'!AG65</f>
        <v>0</v>
      </c>
      <c r="AL199" s="12"/>
      <c r="AM199" s="938"/>
      <c r="AN199" s="937">
        <f>'RAW DATA-New Workforce'!AH65</f>
        <v>0</v>
      </c>
      <c r="AO199" s="938">
        <f>'RAW DATA-New Workforce'!AI65</f>
        <v>0</v>
      </c>
      <c r="AP199" s="938">
        <f>'RAW DATA-New Workforce'!AJ65</f>
        <v>0</v>
      </c>
      <c r="AQ199" s="938">
        <f>'RAW DATA-New Workforce'!AK65</f>
        <v>0</v>
      </c>
      <c r="AR199" s="938">
        <f>'RAW DATA-New Workforce'!AL65</f>
        <v>0</v>
      </c>
      <c r="AS199" s="938">
        <f>'RAW DATA-New Workforce'!AM65</f>
        <v>0</v>
      </c>
      <c r="AT199" s="938">
        <f>'RAW DATA-New Workforce'!AN65</f>
        <v>0</v>
      </c>
      <c r="AU199" s="938">
        <f>'RAW DATA-New Workforce'!AO65</f>
        <v>0</v>
      </c>
      <c r="AV199" s="938">
        <f>'RAW DATA-New Workforce'!AP65</f>
        <v>0</v>
      </c>
      <c r="AW199" s="939">
        <f>'RAW DATA-New Workforce'!AQ65</f>
        <v>0</v>
      </c>
      <c r="AX199" s="1062"/>
      <c r="AZ199" s="943">
        <f>'RAW DATA-New Workforce'!AR65</f>
        <v>0</v>
      </c>
      <c r="BA199" s="943">
        <f>'RAW DATA-New Workforce'!AS65</f>
        <v>1</v>
      </c>
      <c r="BB199" s="943">
        <f>'RAW DATA-New Workforce'!AT65</f>
        <v>0</v>
      </c>
      <c r="BC199" s="943">
        <f>'RAW DATA-New Workforce'!AU65</f>
        <v>0</v>
      </c>
      <c r="BD199" s="943">
        <f>'RAW DATA-New Workforce'!AV65</f>
        <v>0</v>
      </c>
      <c r="BE199" s="943">
        <f>'RAW DATA-New Workforce'!AW65</f>
        <v>0</v>
      </c>
      <c r="BF199" s="943">
        <f>'RAW DATA-New Workforce'!AX65</f>
        <v>0</v>
      </c>
      <c r="BG199" s="943">
        <f>'RAW DATA-New Workforce'!AY65</f>
        <v>0</v>
      </c>
      <c r="BH199" s="943">
        <f>'RAW DATA-New Workforce'!AZ65</f>
        <v>0</v>
      </c>
      <c r="BI199" s="943">
        <f>'RAW DATA-New Workforce'!BA65</f>
        <v>0</v>
      </c>
      <c r="BJ199" s="1057"/>
    </row>
    <row r="200" spans="1:66" ht="16" thickBot="1">
      <c r="A200" s="1489"/>
      <c r="B200" s="440" t="str">
        <f>'RAW DATA-Awards'!B66</f>
        <v>LCC</v>
      </c>
      <c r="C200" s="426" t="str">
        <f>'RAW DATA-Awards'!C66</f>
        <v>3</v>
      </c>
      <c r="D200" s="330">
        <f>'RAW DATA-New Workforce'!D66</f>
        <v>0</v>
      </c>
      <c r="E200" s="12">
        <f>'RAW DATA-New Workforce'!E66</f>
        <v>0</v>
      </c>
      <c r="F200" s="12">
        <f>'RAW DATA-New Workforce'!F66</f>
        <v>0</v>
      </c>
      <c r="G200" s="12">
        <f>'RAW DATA-New Workforce'!G66</f>
        <v>0</v>
      </c>
      <c r="H200" s="12">
        <f>'RAW DATA-New Workforce'!H66</f>
        <v>0</v>
      </c>
      <c r="I200" s="12">
        <f>'RAW DATA-New Workforce'!I66</f>
        <v>0</v>
      </c>
      <c r="J200" s="12">
        <f>'RAW DATA-New Workforce'!J66</f>
        <v>0</v>
      </c>
      <c r="K200" s="12">
        <f>'RAW DATA-New Workforce'!K66</f>
        <v>0</v>
      </c>
      <c r="L200" s="12">
        <f>'RAW DATA-New Workforce'!L66</f>
        <v>0</v>
      </c>
      <c r="M200" s="331">
        <f>'RAW DATA-New Workforce'!M66</f>
        <v>0</v>
      </c>
      <c r="N200" s="12"/>
      <c r="O200" s="12"/>
      <c r="P200" s="330">
        <f>'RAW DATA-New Workforce'!N66</f>
        <v>0</v>
      </c>
      <c r="Q200" s="12">
        <f>'RAW DATA-New Workforce'!O66</f>
        <v>0</v>
      </c>
      <c r="R200" s="12">
        <f>'RAW DATA-New Workforce'!P66</f>
        <v>0</v>
      </c>
      <c r="S200" s="12">
        <f>'RAW DATA-New Workforce'!Q66</f>
        <v>0</v>
      </c>
      <c r="T200" s="12">
        <f>'RAW DATA-New Workforce'!R66</f>
        <v>0</v>
      </c>
      <c r="U200" s="12">
        <f>'RAW DATA-New Workforce'!S66</f>
        <v>0</v>
      </c>
      <c r="V200" s="12">
        <f>'RAW DATA-New Workforce'!T66</f>
        <v>0</v>
      </c>
      <c r="W200" s="12">
        <f>'RAW DATA-New Workforce'!U66</f>
        <v>0</v>
      </c>
      <c r="X200" s="12">
        <f>'RAW DATA-New Workforce'!V66</f>
        <v>0</v>
      </c>
      <c r="Y200" s="331">
        <f>'RAW DATA-New Workforce'!W66</f>
        <v>0</v>
      </c>
      <c r="Z200" s="12"/>
      <c r="AA200" s="12"/>
      <c r="AB200" s="330">
        <f>'RAW DATA-New Workforce'!X66</f>
        <v>0</v>
      </c>
      <c r="AC200" s="12">
        <f>'RAW DATA-New Workforce'!Y66</f>
        <v>0</v>
      </c>
      <c r="AD200" s="12">
        <f>'RAW DATA-New Workforce'!Z66</f>
        <v>0</v>
      </c>
      <c r="AE200" s="12">
        <f>'RAW DATA-New Workforce'!AA66</f>
        <v>0</v>
      </c>
      <c r="AF200" s="12">
        <f>'RAW DATA-New Workforce'!AB66</f>
        <v>0</v>
      </c>
      <c r="AG200" s="12">
        <f>'RAW DATA-New Workforce'!AC66</f>
        <v>0</v>
      </c>
      <c r="AH200" s="12">
        <f>'RAW DATA-New Workforce'!AD66</f>
        <v>0</v>
      </c>
      <c r="AI200" s="12">
        <f>'RAW DATA-New Workforce'!AE66</f>
        <v>0</v>
      </c>
      <c r="AJ200" s="12">
        <f>'RAW DATA-New Workforce'!AF66</f>
        <v>0</v>
      </c>
      <c r="AK200" s="331">
        <f>'RAW DATA-New Workforce'!AG66</f>
        <v>0</v>
      </c>
      <c r="AL200" s="12"/>
      <c r="AM200" s="938"/>
      <c r="AN200" s="937">
        <f>'RAW DATA-New Workforce'!AH66</f>
        <v>0</v>
      </c>
      <c r="AO200" s="938">
        <f>'RAW DATA-New Workforce'!AI66</f>
        <v>0</v>
      </c>
      <c r="AP200" s="938">
        <f>'RAW DATA-New Workforce'!AJ66</f>
        <v>0</v>
      </c>
      <c r="AQ200" s="938">
        <f>'RAW DATA-New Workforce'!AK66</f>
        <v>0</v>
      </c>
      <c r="AR200" s="938">
        <f>'RAW DATA-New Workforce'!AL66</f>
        <v>0</v>
      </c>
      <c r="AS200" s="938">
        <f>'RAW DATA-New Workforce'!AM66</f>
        <v>0</v>
      </c>
      <c r="AT200" s="938">
        <f>'RAW DATA-New Workforce'!AN66</f>
        <v>0</v>
      </c>
      <c r="AU200" s="938">
        <f>'RAW DATA-New Workforce'!AO66</f>
        <v>0</v>
      </c>
      <c r="AV200" s="938">
        <f>'RAW DATA-New Workforce'!AP66</f>
        <v>0</v>
      </c>
      <c r="AW200" s="939">
        <f>'RAW DATA-New Workforce'!AQ66</f>
        <v>0</v>
      </c>
      <c r="AX200" s="1062"/>
      <c r="AZ200" s="943">
        <f>'RAW DATA-New Workforce'!AR66</f>
        <v>0</v>
      </c>
      <c r="BA200" s="943">
        <f>'RAW DATA-New Workforce'!AS66</f>
        <v>0</v>
      </c>
      <c r="BB200" s="943">
        <f>'RAW DATA-New Workforce'!AT66</f>
        <v>0</v>
      </c>
      <c r="BC200" s="943">
        <f>'RAW DATA-New Workforce'!AU66</f>
        <v>0</v>
      </c>
      <c r="BD200" s="943">
        <f>'RAW DATA-New Workforce'!AV66</f>
        <v>0</v>
      </c>
      <c r="BE200" s="943">
        <f>'RAW DATA-New Workforce'!AW66</f>
        <v>0</v>
      </c>
      <c r="BF200" s="943">
        <f>'RAW DATA-New Workforce'!AX66</f>
        <v>0</v>
      </c>
      <c r="BG200" s="943">
        <f>'RAW DATA-New Workforce'!AY66</f>
        <v>0</v>
      </c>
      <c r="BH200" s="943">
        <f>'RAW DATA-New Workforce'!AZ66</f>
        <v>0</v>
      </c>
      <c r="BI200" s="943">
        <f>'RAW DATA-New Workforce'!BA66</f>
        <v>0</v>
      </c>
      <c r="BJ200" s="1057"/>
    </row>
    <row r="201" spans="1:66">
      <c r="A201" s="412"/>
      <c r="B201" s="410"/>
      <c r="C201" s="411"/>
      <c r="D201" s="332">
        <f t="shared" ref="D201:M201" si="190">SUM(D198:D200)</f>
        <v>0</v>
      </c>
      <c r="E201" s="11">
        <f t="shared" si="190"/>
        <v>0</v>
      </c>
      <c r="F201" s="11">
        <f t="shared" si="190"/>
        <v>0</v>
      </c>
      <c r="G201" s="11">
        <f t="shared" si="190"/>
        <v>0</v>
      </c>
      <c r="H201" s="11">
        <f t="shared" si="190"/>
        <v>0</v>
      </c>
      <c r="I201" s="11">
        <f t="shared" si="190"/>
        <v>0</v>
      </c>
      <c r="J201" s="11">
        <f t="shared" si="190"/>
        <v>0</v>
      </c>
      <c r="K201" s="11">
        <f t="shared" si="190"/>
        <v>0</v>
      </c>
      <c r="L201" s="11">
        <f t="shared" si="190"/>
        <v>0</v>
      </c>
      <c r="M201" s="333">
        <f t="shared" si="190"/>
        <v>0</v>
      </c>
      <c r="N201" s="12"/>
      <c r="O201" s="12"/>
      <c r="P201" s="332">
        <f t="shared" ref="P201:Y201" si="191">SUM(P198:P200)</f>
        <v>0</v>
      </c>
      <c r="Q201" s="11">
        <f t="shared" si="191"/>
        <v>0</v>
      </c>
      <c r="R201" s="11">
        <f t="shared" si="191"/>
        <v>0</v>
      </c>
      <c r="S201" s="11">
        <f t="shared" si="191"/>
        <v>0</v>
      </c>
      <c r="T201" s="11">
        <f t="shared" si="191"/>
        <v>0</v>
      </c>
      <c r="U201" s="11">
        <f t="shared" si="191"/>
        <v>0</v>
      </c>
      <c r="V201" s="11">
        <f t="shared" si="191"/>
        <v>0</v>
      </c>
      <c r="W201" s="11">
        <f t="shared" si="191"/>
        <v>0</v>
      </c>
      <c r="X201" s="11">
        <f t="shared" si="191"/>
        <v>0</v>
      </c>
      <c r="Y201" s="333">
        <f t="shared" si="191"/>
        <v>0</v>
      </c>
      <c r="Z201" s="12"/>
      <c r="AA201" s="12"/>
      <c r="AB201" s="332">
        <f t="shared" ref="AB201:AK201" si="192">SUM(AB198:AB200)</f>
        <v>0</v>
      </c>
      <c r="AC201" s="11">
        <f t="shared" si="192"/>
        <v>1</v>
      </c>
      <c r="AD201" s="11">
        <f t="shared" si="192"/>
        <v>0</v>
      </c>
      <c r="AE201" s="11">
        <f t="shared" si="192"/>
        <v>7</v>
      </c>
      <c r="AF201" s="11">
        <f t="shared" si="192"/>
        <v>0</v>
      </c>
      <c r="AG201" s="11">
        <f t="shared" si="192"/>
        <v>0</v>
      </c>
      <c r="AH201" s="11">
        <f t="shared" si="192"/>
        <v>0</v>
      </c>
      <c r="AI201" s="11">
        <f t="shared" si="192"/>
        <v>0</v>
      </c>
      <c r="AJ201" s="11">
        <f t="shared" si="192"/>
        <v>0</v>
      </c>
      <c r="AK201" s="333">
        <f t="shared" si="192"/>
        <v>0</v>
      </c>
      <c r="AL201" s="12"/>
      <c r="AM201" s="938"/>
      <c r="AN201" s="1017">
        <f t="shared" ref="AN201:AW201" si="193">SUM(AN198:AN200)</f>
        <v>0</v>
      </c>
      <c r="AO201" s="1018">
        <f t="shared" si="193"/>
        <v>2</v>
      </c>
      <c r="AP201" s="1018">
        <f t="shared" si="193"/>
        <v>0</v>
      </c>
      <c r="AQ201" s="1018">
        <f t="shared" si="193"/>
        <v>2</v>
      </c>
      <c r="AR201" s="1018">
        <f t="shared" si="193"/>
        <v>0</v>
      </c>
      <c r="AS201" s="1018">
        <f t="shared" si="193"/>
        <v>0</v>
      </c>
      <c r="AT201" s="1018">
        <f t="shared" si="193"/>
        <v>0</v>
      </c>
      <c r="AU201" s="1018">
        <f t="shared" si="193"/>
        <v>0</v>
      </c>
      <c r="AV201" s="1018">
        <f t="shared" si="193"/>
        <v>0</v>
      </c>
      <c r="AW201" s="1019">
        <f t="shared" si="193"/>
        <v>0</v>
      </c>
      <c r="AX201" s="1062"/>
      <c r="AZ201" s="1017">
        <f t="shared" ref="AZ201:BI201" si="194">SUM(AZ198:AZ200)</f>
        <v>0</v>
      </c>
      <c r="BA201" s="1018">
        <f t="shared" si="194"/>
        <v>1</v>
      </c>
      <c r="BB201" s="1018">
        <f t="shared" si="194"/>
        <v>0</v>
      </c>
      <c r="BC201" s="1018">
        <f t="shared" si="194"/>
        <v>9</v>
      </c>
      <c r="BD201" s="1018">
        <f t="shared" si="194"/>
        <v>0</v>
      </c>
      <c r="BE201" s="1018">
        <f t="shared" si="194"/>
        <v>0</v>
      </c>
      <c r="BF201" s="1018">
        <f t="shared" si="194"/>
        <v>0</v>
      </c>
      <c r="BG201" s="1018">
        <f t="shared" si="194"/>
        <v>0</v>
      </c>
      <c r="BH201" s="1018">
        <f t="shared" si="194"/>
        <v>0</v>
      </c>
      <c r="BI201" s="1019">
        <f t="shared" si="194"/>
        <v>0</v>
      </c>
      <c r="BJ201" s="1057"/>
    </row>
    <row r="202" spans="1:66" ht="16" thickBot="1">
      <c r="A202" s="412"/>
      <c r="B202" s="410"/>
      <c r="C202" s="411"/>
      <c r="D202" s="330"/>
      <c r="E202" s="12"/>
      <c r="F202" s="12"/>
      <c r="G202" s="12"/>
      <c r="H202" s="12"/>
      <c r="I202" s="12"/>
      <c r="J202" s="12"/>
      <c r="K202" s="12"/>
      <c r="L202" s="12"/>
      <c r="M202" s="331"/>
      <c r="N202" s="12"/>
      <c r="O202" s="12"/>
      <c r="P202" s="330"/>
      <c r="Q202" s="12"/>
      <c r="R202" s="12"/>
      <c r="S202" s="12"/>
      <c r="T202" s="12"/>
      <c r="U202" s="12"/>
      <c r="V202" s="12"/>
      <c r="W202" s="12"/>
      <c r="X202" s="12"/>
      <c r="Y202" s="331"/>
      <c r="Z202" s="12"/>
      <c r="AA202" s="12"/>
      <c r="AB202" s="330"/>
      <c r="AC202" s="12"/>
      <c r="AD202" s="12"/>
      <c r="AE202" s="12"/>
      <c r="AF202" s="12"/>
      <c r="AG202" s="12"/>
      <c r="AH202" s="12"/>
      <c r="AI202" s="12"/>
      <c r="AJ202" s="12"/>
      <c r="AK202" s="331"/>
      <c r="AL202" s="12"/>
      <c r="AM202" s="938"/>
      <c r="AN202" s="937"/>
      <c r="AO202" s="938"/>
      <c r="AP202" s="938"/>
      <c r="AQ202" s="938"/>
      <c r="AR202" s="938"/>
      <c r="AS202" s="938"/>
      <c r="AT202" s="938"/>
      <c r="AU202" s="938"/>
      <c r="AV202" s="938"/>
      <c r="AW202" s="939"/>
      <c r="AX202" s="1062"/>
      <c r="AZ202" s="937"/>
      <c r="BA202" s="938"/>
      <c r="BB202" s="938"/>
      <c r="BC202" s="938"/>
      <c r="BD202" s="938"/>
      <c r="BE202" s="938"/>
      <c r="BF202" s="938"/>
      <c r="BG202" s="938"/>
      <c r="BH202" s="938"/>
      <c r="BI202" s="939"/>
      <c r="BJ202" s="1057"/>
    </row>
    <row r="203" spans="1:66" ht="15" customHeight="1">
      <c r="A203" s="1487" t="s">
        <v>271</v>
      </c>
      <c r="B203" s="438" t="s">
        <v>73</v>
      </c>
      <c r="C203" s="424" t="s">
        <v>92</v>
      </c>
      <c r="D203" s="330">
        <f>D198*'DATA - Awards Matrices'!$B$34</f>
        <v>0</v>
      </c>
      <c r="E203" s="12">
        <f>E198*'DATA - Awards Matrices'!$C$34</f>
        <v>0</v>
      </c>
      <c r="F203" s="12">
        <f>F198*'DATA - Awards Matrices'!$D$34</f>
        <v>0</v>
      </c>
      <c r="G203" s="12">
        <f>G198*'DATA - Awards Matrices'!$E$34</f>
        <v>0</v>
      </c>
      <c r="H203" s="12">
        <f>H198*'DATA - Awards Matrices'!$F$34</f>
        <v>0</v>
      </c>
      <c r="I203" s="12">
        <f>I198*'DATA - Awards Matrices'!$G$34</f>
        <v>0</v>
      </c>
      <c r="J203" s="12">
        <f>J198*'DATA - Awards Matrices'!$H$34</f>
        <v>0</v>
      </c>
      <c r="K203" s="12">
        <f>K198*'DATA - Awards Matrices'!$I$34</f>
        <v>0</v>
      </c>
      <c r="L203" s="12">
        <f>L198*'DATA - Awards Matrices'!$J$34</f>
        <v>0</v>
      </c>
      <c r="M203" s="331">
        <f>M198*'DATA - Awards Matrices'!$K$34</f>
        <v>0</v>
      </c>
      <c r="N203" s="12"/>
      <c r="O203" s="12"/>
      <c r="P203" s="330">
        <f>P198*'DATA - Awards Matrices'!$B$34</f>
        <v>0</v>
      </c>
      <c r="Q203" s="12">
        <f>Q198*'DATA - Awards Matrices'!$C$34</f>
        <v>0</v>
      </c>
      <c r="R203" s="12">
        <f>R198*'DATA - Awards Matrices'!$D$34</f>
        <v>0</v>
      </c>
      <c r="S203" s="12">
        <f>S198*'DATA - Awards Matrices'!$E$34</f>
        <v>0</v>
      </c>
      <c r="T203" s="12">
        <f>T198*'DATA - Awards Matrices'!$F$34</f>
        <v>0</v>
      </c>
      <c r="U203" s="12">
        <f>U198*'DATA - Awards Matrices'!$G$34</f>
        <v>0</v>
      </c>
      <c r="V203" s="12">
        <f>V198*'DATA - Awards Matrices'!$H$34</f>
        <v>0</v>
      </c>
      <c r="W203" s="12">
        <f>W198*'DATA - Awards Matrices'!$I$34</f>
        <v>0</v>
      </c>
      <c r="X203" s="12">
        <f>X198*'DATA - Awards Matrices'!$J$34</f>
        <v>0</v>
      </c>
      <c r="Y203" s="331">
        <f>Y198*'DATA - Awards Matrices'!$K$34</f>
        <v>0</v>
      </c>
      <c r="Z203" s="12"/>
      <c r="AA203" s="12"/>
      <c r="AB203" s="330">
        <f>AB198*'DATA - Awards Matrices'!$B$34</f>
        <v>0</v>
      </c>
      <c r="AC203" s="12">
        <f>AC198*'DATA - Awards Matrices'!$C$34</f>
        <v>500</v>
      </c>
      <c r="AD203" s="12">
        <f>AD198*'DATA - Awards Matrices'!$D$34</f>
        <v>0</v>
      </c>
      <c r="AE203" s="12">
        <f>AE198*'DATA - Awards Matrices'!$E$34</f>
        <v>3500</v>
      </c>
      <c r="AF203" s="12">
        <f>AF198*'DATA - Awards Matrices'!$F$34</f>
        <v>0</v>
      </c>
      <c r="AG203" s="12">
        <f>AG198*'DATA - Awards Matrices'!$G$34</f>
        <v>0</v>
      </c>
      <c r="AH203" s="12">
        <f>AH198*'DATA - Awards Matrices'!$H$34</f>
        <v>0</v>
      </c>
      <c r="AI203" s="12">
        <f>AI198*'DATA - Awards Matrices'!$I$34</f>
        <v>0</v>
      </c>
      <c r="AJ203" s="12">
        <f>AJ198*'DATA - Awards Matrices'!$J$34</f>
        <v>0</v>
      </c>
      <c r="AK203" s="331">
        <f>AK198*'DATA - Awards Matrices'!$K$34</f>
        <v>0</v>
      </c>
      <c r="AL203" s="12"/>
      <c r="AM203" s="938"/>
      <c r="AN203" s="937">
        <f>AN198*'DATA - Awards Matrices'!$B$34</f>
        <v>0</v>
      </c>
      <c r="AO203" s="938">
        <f>AO198*'DATA - Awards Matrices'!$C$34</f>
        <v>1000</v>
      </c>
      <c r="AP203" s="938">
        <f>AP198*'DATA - Awards Matrices'!$D$34</f>
        <v>0</v>
      </c>
      <c r="AQ203" s="938">
        <f>AQ198*'DATA - Awards Matrices'!$E$34</f>
        <v>1000</v>
      </c>
      <c r="AR203" s="938">
        <f>AR198*'DATA - Awards Matrices'!$F$34</f>
        <v>0</v>
      </c>
      <c r="AS203" s="938">
        <f>AS198*'DATA - Awards Matrices'!$G$34</f>
        <v>0</v>
      </c>
      <c r="AT203" s="938">
        <f>AT198*'DATA - Awards Matrices'!$H$34</f>
        <v>0</v>
      </c>
      <c r="AU203" s="938">
        <f>AU198*'DATA - Awards Matrices'!$I$34</f>
        <v>0</v>
      </c>
      <c r="AV203" s="938">
        <f>AV198*'DATA - Awards Matrices'!$J$34</f>
        <v>0</v>
      </c>
      <c r="AW203" s="939">
        <f>AW198*'DATA - Awards Matrices'!$K$34</f>
        <v>0</v>
      </c>
      <c r="AX203" s="1062"/>
      <c r="AZ203" s="937">
        <f>AZ198*'DATA - Awards Matrices'!$B$34</f>
        <v>0</v>
      </c>
      <c r="BA203" s="938">
        <f>BA198*'DATA - Awards Matrices'!$C$34</f>
        <v>0</v>
      </c>
      <c r="BB203" s="938">
        <f>BB198*'DATA - Awards Matrices'!$D$34</f>
        <v>0</v>
      </c>
      <c r="BC203" s="938">
        <f>BC198*'DATA - Awards Matrices'!$E$34</f>
        <v>4500</v>
      </c>
      <c r="BD203" s="938">
        <f>BD198*'DATA - Awards Matrices'!$F$34</f>
        <v>0</v>
      </c>
      <c r="BE203" s="938">
        <f>BE198*'DATA - Awards Matrices'!$G$34</f>
        <v>0</v>
      </c>
      <c r="BF203" s="938">
        <f>BF198*'DATA - Awards Matrices'!$H$34</f>
        <v>0</v>
      </c>
      <c r="BG203" s="938">
        <f>BG198*'DATA - Awards Matrices'!$I$34</f>
        <v>0</v>
      </c>
      <c r="BH203" s="938">
        <f>BH198*'DATA - Awards Matrices'!$J$34</f>
        <v>0</v>
      </c>
      <c r="BI203" s="939">
        <f>BI198*'DATA - Awards Matrices'!$K$34</f>
        <v>0</v>
      </c>
      <c r="BJ203" s="1057"/>
    </row>
    <row r="204" spans="1:66">
      <c r="A204" s="1488"/>
      <c r="B204" s="439" t="s">
        <v>73</v>
      </c>
      <c r="C204" s="425" t="s">
        <v>91</v>
      </c>
      <c r="D204" s="330">
        <f>D199*'DATA - Awards Matrices'!$B$35</f>
        <v>0</v>
      </c>
      <c r="E204" s="12">
        <f>E199*'DATA - Awards Matrices'!$C$35</f>
        <v>0</v>
      </c>
      <c r="F204" s="12">
        <f>F199*'DATA - Awards Matrices'!$D$35</f>
        <v>0</v>
      </c>
      <c r="G204" s="12">
        <f>G199*'DATA - Awards Matrices'!$E$35</f>
        <v>0</v>
      </c>
      <c r="H204" s="12">
        <f>H199*'DATA - Awards Matrices'!$F$35</f>
        <v>0</v>
      </c>
      <c r="I204" s="12">
        <f>I199*'DATA - Awards Matrices'!$G$35</f>
        <v>0</v>
      </c>
      <c r="J204" s="12">
        <f>J199*'DATA - Awards Matrices'!$H$35</f>
        <v>0</v>
      </c>
      <c r="K204" s="12">
        <f>K199*'DATA - Awards Matrices'!$I$35</f>
        <v>0</v>
      </c>
      <c r="L204" s="12">
        <f>L199*'DATA - Awards Matrices'!$J$35</f>
        <v>0</v>
      </c>
      <c r="M204" s="331">
        <f>M199*'DATA - Awards Matrices'!$K$35</f>
        <v>0</v>
      </c>
      <c r="N204" s="12"/>
      <c r="O204" s="12"/>
      <c r="P204" s="330">
        <f>P199*'DATA - Awards Matrices'!$B$35</f>
        <v>0</v>
      </c>
      <c r="Q204" s="12">
        <f>Q199*'DATA - Awards Matrices'!$C$35</f>
        <v>0</v>
      </c>
      <c r="R204" s="12">
        <f>R199*'DATA - Awards Matrices'!$D$35</f>
        <v>0</v>
      </c>
      <c r="S204" s="12">
        <f>S199*'DATA - Awards Matrices'!$E$35</f>
        <v>0</v>
      </c>
      <c r="T204" s="12">
        <f>T199*'DATA - Awards Matrices'!$F$35</f>
        <v>0</v>
      </c>
      <c r="U204" s="12">
        <f>U199*'DATA - Awards Matrices'!$G$35</f>
        <v>0</v>
      </c>
      <c r="V204" s="12">
        <f>V199*'DATA - Awards Matrices'!$H$35</f>
        <v>0</v>
      </c>
      <c r="W204" s="12">
        <f>W199*'DATA - Awards Matrices'!$I$35</f>
        <v>0</v>
      </c>
      <c r="X204" s="12">
        <f>X199*'DATA - Awards Matrices'!$J$35</f>
        <v>0</v>
      </c>
      <c r="Y204" s="331">
        <f>Y199*'DATA - Awards Matrices'!$K$35</f>
        <v>0</v>
      </c>
      <c r="Z204" s="12"/>
      <c r="AA204" s="12"/>
      <c r="AB204" s="330">
        <f>AB199*'DATA - Awards Matrices'!$B$35</f>
        <v>0</v>
      </c>
      <c r="AC204" s="12">
        <f>AC199*'DATA - Awards Matrices'!$C$35</f>
        <v>0</v>
      </c>
      <c r="AD204" s="12">
        <f>AD199*'DATA - Awards Matrices'!$D$35</f>
        <v>0</v>
      </c>
      <c r="AE204" s="12">
        <f>AE199*'DATA - Awards Matrices'!$E$35</f>
        <v>0</v>
      </c>
      <c r="AF204" s="12">
        <f>AF199*'DATA - Awards Matrices'!$F$35</f>
        <v>0</v>
      </c>
      <c r="AG204" s="12">
        <f>AG199*'DATA - Awards Matrices'!$G$35</f>
        <v>0</v>
      </c>
      <c r="AH204" s="12">
        <f>AH199*'DATA - Awards Matrices'!$H$35</f>
        <v>0</v>
      </c>
      <c r="AI204" s="12">
        <f>AI199*'DATA - Awards Matrices'!$I$35</f>
        <v>0</v>
      </c>
      <c r="AJ204" s="12">
        <f>AJ199*'DATA - Awards Matrices'!$J$35</f>
        <v>0</v>
      </c>
      <c r="AK204" s="331">
        <f>AK199*'DATA - Awards Matrices'!$K$35</f>
        <v>0</v>
      </c>
      <c r="AL204" s="12"/>
      <c r="AM204" s="938"/>
      <c r="AN204" s="937">
        <f>AN199*'DATA - Awards Matrices'!$B$35</f>
        <v>0</v>
      </c>
      <c r="AO204" s="938">
        <f>AO199*'DATA - Awards Matrices'!$C$35</f>
        <v>0</v>
      </c>
      <c r="AP204" s="938">
        <f>AP199*'DATA - Awards Matrices'!$D$35</f>
        <v>0</v>
      </c>
      <c r="AQ204" s="938">
        <f>AQ199*'DATA - Awards Matrices'!$E$35</f>
        <v>0</v>
      </c>
      <c r="AR204" s="938">
        <f>AR199*'DATA - Awards Matrices'!$F$35</f>
        <v>0</v>
      </c>
      <c r="AS204" s="938">
        <f>AS199*'DATA - Awards Matrices'!$G$35</f>
        <v>0</v>
      </c>
      <c r="AT204" s="938">
        <f>AT199*'DATA - Awards Matrices'!$H$35</f>
        <v>0</v>
      </c>
      <c r="AU204" s="938">
        <f>AU199*'DATA - Awards Matrices'!$I$35</f>
        <v>0</v>
      </c>
      <c r="AV204" s="938">
        <f>AV199*'DATA - Awards Matrices'!$J$35</f>
        <v>0</v>
      </c>
      <c r="AW204" s="939">
        <f>AW199*'DATA - Awards Matrices'!$K$35</f>
        <v>0</v>
      </c>
      <c r="AX204" s="1062"/>
      <c r="AZ204" s="937">
        <f>AZ199*'DATA - Awards Matrices'!$B$35</f>
        <v>0</v>
      </c>
      <c r="BA204" s="938">
        <f>BA199*'DATA - Awards Matrices'!$C$35</f>
        <v>500</v>
      </c>
      <c r="BB204" s="938">
        <f>BB199*'DATA - Awards Matrices'!$D$35</f>
        <v>0</v>
      </c>
      <c r="BC204" s="938">
        <f>BC199*'DATA - Awards Matrices'!$E$35</f>
        <v>0</v>
      </c>
      <c r="BD204" s="938">
        <f>BD199*'DATA - Awards Matrices'!$F$35</f>
        <v>0</v>
      </c>
      <c r="BE204" s="938">
        <f>BE199*'DATA - Awards Matrices'!$G$35</f>
        <v>0</v>
      </c>
      <c r="BF204" s="938">
        <f>BF199*'DATA - Awards Matrices'!$H$35</f>
        <v>0</v>
      </c>
      <c r="BG204" s="938">
        <f>BG199*'DATA - Awards Matrices'!$I$35</f>
        <v>0</v>
      </c>
      <c r="BH204" s="938">
        <f>BH199*'DATA - Awards Matrices'!$J$35</f>
        <v>0</v>
      </c>
      <c r="BI204" s="939">
        <f>BI199*'DATA - Awards Matrices'!$K$35</f>
        <v>0</v>
      </c>
      <c r="BJ204" s="1057"/>
    </row>
    <row r="205" spans="1:66" ht="16" thickBot="1">
      <c r="A205" s="1489"/>
      <c r="B205" s="440" t="s">
        <v>73</v>
      </c>
      <c r="C205" s="426" t="s">
        <v>90</v>
      </c>
      <c r="D205" s="330">
        <f>D200*'DATA - Awards Matrices'!$B$36</f>
        <v>0</v>
      </c>
      <c r="E205" s="12">
        <f>E200*'DATA - Awards Matrices'!$C$36</f>
        <v>0</v>
      </c>
      <c r="F205" s="12">
        <f>F200*'DATA - Awards Matrices'!$D$36</f>
        <v>0</v>
      </c>
      <c r="G205" s="12">
        <f>G200*'DATA - Awards Matrices'!$E$36</f>
        <v>0</v>
      </c>
      <c r="H205" s="12">
        <f>H200*'DATA - Awards Matrices'!$F$36</f>
        <v>0</v>
      </c>
      <c r="I205" s="12">
        <f>I200*'DATA - Awards Matrices'!$G$36</f>
        <v>0</v>
      </c>
      <c r="J205" s="12">
        <f>J200*'DATA - Awards Matrices'!$H$36</f>
        <v>0</v>
      </c>
      <c r="K205" s="12">
        <f>K200*'DATA - Awards Matrices'!$I$36</f>
        <v>0</v>
      </c>
      <c r="L205" s="12">
        <f>L200*'DATA - Awards Matrices'!$J$36</f>
        <v>0</v>
      </c>
      <c r="M205" s="331">
        <f>M200*'DATA - Awards Matrices'!$K$36</f>
        <v>0</v>
      </c>
      <c r="N205" s="12"/>
      <c r="O205" s="12"/>
      <c r="P205" s="330">
        <f>P200*'DATA - Awards Matrices'!$B$36</f>
        <v>0</v>
      </c>
      <c r="Q205" s="12">
        <f>Q200*'DATA - Awards Matrices'!$C$36</f>
        <v>0</v>
      </c>
      <c r="R205" s="12">
        <f>R200*'DATA - Awards Matrices'!$D$36</f>
        <v>0</v>
      </c>
      <c r="S205" s="12">
        <f>S200*'DATA - Awards Matrices'!$E$36</f>
        <v>0</v>
      </c>
      <c r="T205" s="12">
        <f>T200*'DATA - Awards Matrices'!$F$36</f>
        <v>0</v>
      </c>
      <c r="U205" s="12">
        <f>U200*'DATA - Awards Matrices'!$G$36</f>
        <v>0</v>
      </c>
      <c r="V205" s="12">
        <f>V200*'DATA - Awards Matrices'!$H$36</f>
        <v>0</v>
      </c>
      <c r="W205" s="12">
        <f>W200*'DATA - Awards Matrices'!$I$36</f>
        <v>0</v>
      </c>
      <c r="X205" s="12">
        <f>X200*'DATA - Awards Matrices'!$J$36</f>
        <v>0</v>
      </c>
      <c r="Y205" s="331">
        <f>Y200*'DATA - Awards Matrices'!$K$36</f>
        <v>0</v>
      </c>
      <c r="Z205" s="12"/>
      <c r="AA205" s="12"/>
      <c r="AB205" s="330">
        <f>AB200*'DATA - Awards Matrices'!$B$36</f>
        <v>0</v>
      </c>
      <c r="AC205" s="12">
        <f>AC200*'DATA - Awards Matrices'!$C$36</f>
        <v>0</v>
      </c>
      <c r="AD205" s="12">
        <f>AD200*'DATA - Awards Matrices'!$D$36</f>
        <v>0</v>
      </c>
      <c r="AE205" s="12">
        <f>AE200*'DATA - Awards Matrices'!$E$36</f>
        <v>0</v>
      </c>
      <c r="AF205" s="12">
        <f>AF200*'DATA - Awards Matrices'!$F$36</f>
        <v>0</v>
      </c>
      <c r="AG205" s="12">
        <f>AG200*'DATA - Awards Matrices'!$G$36</f>
        <v>0</v>
      </c>
      <c r="AH205" s="12">
        <f>AH200*'DATA - Awards Matrices'!$H$36</f>
        <v>0</v>
      </c>
      <c r="AI205" s="12">
        <f>AI200*'DATA - Awards Matrices'!$I$36</f>
        <v>0</v>
      </c>
      <c r="AJ205" s="12">
        <f>AJ200*'DATA - Awards Matrices'!$J$36</f>
        <v>0</v>
      </c>
      <c r="AK205" s="331">
        <f>AK200*'DATA - Awards Matrices'!$K$36</f>
        <v>0</v>
      </c>
      <c r="AL205" s="12"/>
      <c r="AM205" s="938"/>
      <c r="AN205" s="937">
        <f>AN200*'DATA - Awards Matrices'!$B$36</f>
        <v>0</v>
      </c>
      <c r="AO205" s="938">
        <f>AO200*'DATA - Awards Matrices'!$C$36</f>
        <v>0</v>
      </c>
      <c r="AP205" s="938">
        <f>AP200*'DATA - Awards Matrices'!$D$36</f>
        <v>0</v>
      </c>
      <c r="AQ205" s="938">
        <f>AQ200*'DATA - Awards Matrices'!$E$36</f>
        <v>0</v>
      </c>
      <c r="AR205" s="938">
        <f>AR200*'DATA - Awards Matrices'!$F$36</f>
        <v>0</v>
      </c>
      <c r="AS205" s="938">
        <f>AS200*'DATA - Awards Matrices'!$G$36</f>
        <v>0</v>
      </c>
      <c r="AT205" s="938">
        <f>AT200*'DATA - Awards Matrices'!$H$36</f>
        <v>0</v>
      </c>
      <c r="AU205" s="938">
        <f>AU200*'DATA - Awards Matrices'!$I$36</f>
        <v>0</v>
      </c>
      <c r="AV205" s="938">
        <f>AV200*'DATA - Awards Matrices'!$J$36</f>
        <v>0</v>
      </c>
      <c r="AW205" s="939">
        <f>AW200*'DATA - Awards Matrices'!$K$36</f>
        <v>0</v>
      </c>
      <c r="AX205" s="1062"/>
      <c r="AZ205" s="937">
        <f>AZ200*'DATA - Awards Matrices'!$B$36</f>
        <v>0</v>
      </c>
      <c r="BA205" s="938">
        <f>BA200*'DATA - Awards Matrices'!$C$36</f>
        <v>0</v>
      </c>
      <c r="BB205" s="938">
        <f>BB200*'DATA - Awards Matrices'!$D$36</f>
        <v>0</v>
      </c>
      <c r="BC205" s="938">
        <f>BC200*'DATA - Awards Matrices'!$E$36</f>
        <v>0</v>
      </c>
      <c r="BD205" s="938">
        <f>BD200*'DATA - Awards Matrices'!$F$36</f>
        <v>0</v>
      </c>
      <c r="BE205" s="938">
        <f>BE200*'DATA - Awards Matrices'!$G$36</f>
        <v>0</v>
      </c>
      <c r="BF205" s="938">
        <f>BF200*'DATA - Awards Matrices'!$H$36</f>
        <v>0</v>
      </c>
      <c r="BG205" s="938">
        <f>BG200*'DATA - Awards Matrices'!$I$36</f>
        <v>0</v>
      </c>
      <c r="BH205" s="938">
        <f>BH200*'DATA - Awards Matrices'!$J$36</f>
        <v>0</v>
      </c>
      <c r="BI205" s="939">
        <f>BI200*'DATA - Awards Matrices'!$K$36</f>
        <v>0</v>
      </c>
      <c r="BJ205" s="1057"/>
    </row>
    <row r="206" spans="1:66" ht="33" thickBot="1">
      <c r="A206" s="406" t="s">
        <v>272</v>
      </c>
      <c r="B206" s="413" t="str">
        <f>B200</f>
        <v>LCC</v>
      </c>
      <c r="C206" s="414"/>
      <c r="D206" s="334">
        <f t="shared" ref="D206:M206" si="195">SUM(D203:D205)</f>
        <v>0</v>
      </c>
      <c r="E206" s="335">
        <f t="shared" si="195"/>
        <v>0</v>
      </c>
      <c r="F206" s="335">
        <f t="shared" si="195"/>
        <v>0</v>
      </c>
      <c r="G206" s="335">
        <f t="shared" si="195"/>
        <v>0</v>
      </c>
      <c r="H206" s="335">
        <f t="shared" si="195"/>
        <v>0</v>
      </c>
      <c r="I206" s="335">
        <f t="shared" si="195"/>
        <v>0</v>
      </c>
      <c r="J206" s="335">
        <f t="shared" si="195"/>
        <v>0</v>
      </c>
      <c r="K206" s="335">
        <f t="shared" si="195"/>
        <v>0</v>
      </c>
      <c r="L206" s="335">
        <f t="shared" si="195"/>
        <v>0</v>
      </c>
      <c r="M206" s="336">
        <f t="shared" si="195"/>
        <v>0</v>
      </c>
      <c r="N206" s="415">
        <f>SUM(D206:M206)/'DATA - Awards Matrices'!$L$36</f>
        <v>0</v>
      </c>
      <c r="O206" s="415"/>
      <c r="P206" s="334">
        <f t="shared" ref="P206:Y206" si="196">SUM(P203:P205)</f>
        <v>0</v>
      </c>
      <c r="Q206" s="335">
        <f t="shared" si="196"/>
        <v>0</v>
      </c>
      <c r="R206" s="335">
        <f t="shared" si="196"/>
        <v>0</v>
      </c>
      <c r="S206" s="335">
        <f t="shared" si="196"/>
        <v>0</v>
      </c>
      <c r="T206" s="335">
        <f t="shared" si="196"/>
        <v>0</v>
      </c>
      <c r="U206" s="335">
        <f t="shared" si="196"/>
        <v>0</v>
      </c>
      <c r="V206" s="335">
        <f t="shared" si="196"/>
        <v>0</v>
      </c>
      <c r="W206" s="335">
        <f t="shared" si="196"/>
        <v>0</v>
      </c>
      <c r="X206" s="335">
        <f t="shared" si="196"/>
        <v>0</v>
      </c>
      <c r="Y206" s="336">
        <f t="shared" si="196"/>
        <v>0</v>
      </c>
      <c r="Z206" s="415">
        <f>SUM(P206:Y206)/'DATA - Awards Matrices'!$L$36</f>
        <v>0</v>
      </c>
      <c r="AA206" s="415"/>
      <c r="AB206" s="334">
        <f t="shared" ref="AB206:AK206" si="197">SUM(AB203:AB205)</f>
        <v>0</v>
      </c>
      <c r="AC206" s="335">
        <f t="shared" si="197"/>
        <v>500</v>
      </c>
      <c r="AD206" s="335">
        <f t="shared" si="197"/>
        <v>0</v>
      </c>
      <c r="AE206" s="335">
        <f t="shared" si="197"/>
        <v>3500</v>
      </c>
      <c r="AF206" s="335">
        <f t="shared" si="197"/>
        <v>0</v>
      </c>
      <c r="AG206" s="335">
        <f t="shared" si="197"/>
        <v>0</v>
      </c>
      <c r="AH206" s="335">
        <f t="shared" si="197"/>
        <v>0</v>
      </c>
      <c r="AI206" s="335">
        <f t="shared" si="197"/>
        <v>0</v>
      </c>
      <c r="AJ206" s="335">
        <f t="shared" si="197"/>
        <v>0</v>
      </c>
      <c r="AK206" s="336">
        <f t="shared" si="197"/>
        <v>0</v>
      </c>
      <c r="AL206" s="1252">
        <f>SUM(AB206:AK206)/'DATA - Awards Matrices'!$L$74</f>
        <v>7.6481835564053533</v>
      </c>
      <c r="AM206" s="941"/>
      <c r="AN206" s="1020">
        <f t="shared" ref="AN206:AW206" si="198">SUM(AN203:AN205)</f>
        <v>0</v>
      </c>
      <c r="AO206" s="1021">
        <f t="shared" si="198"/>
        <v>1000</v>
      </c>
      <c r="AP206" s="1021">
        <f t="shared" si="198"/>
        <v>0</v>
      </c>
      <c r="AQ206" s="1021">
        <f t="shared" si="198"/>
        <v>1000</v>
      </c>
      <c r="AR206" s="1021">
        <f t="shared" si="198"/>
        <v>0</v>
      </c>
      <c r="AS206" s="1021">
        <f t="shared" si="198"/>
        <v>0</v>
      </c>
      <c r="AT206" s="1021">
        <f t="shared" si="198"/>
        <v>0</v>
      </c>
      <c r="AU206" s="1021">
        <f t="shared" si="198"/>
        <v>0</v>
      </c>
      <c r="AV206" s="1021">
        <f t="shared" si="198"/>
        <v>0</v>
      </c>
      <c r="AW206" s="1022">
        <f t="shared" si="198"/>
        <v>0</v>
      </c>
      <c r="AX206" s="1253">
        <f>SUM(AN206:AW206)/'DATA - Awards Matrices'!$L$74</f>
        <v>3.8240917782026767</v>
      </c>
      <c r="AZ206" s="1020">
        <f t="shared" ref="AZ206:BI206" si="199">SUM(AZ203:AZ205)</f>
        <v>0</v>
      </c>
      <c r="BA206" s="1021">
        <f t="shared" si="199"/>
        <v>500</v>
      </c>
      <c r="BB206" s="1021">
        <f t="shared" si="199"/>
        <v>0</v>
      </c>
      <c r="BC206" s="1021">
        <f t="shared" si="199"/>
        <v>4500</v>
      </c>
      <c r="BD206" s="1021">
        <f t="shared" si="199"/>
        <v>0</v>
      </c>
      <c r="BE206" s="1021">
        <f t="shared" si="199"/>
        <v>0</v>
      </c>
      <c r="BF206" s="1021">
        <f t="shared" si="199"/>
        <v>0</v>
      </c>
      <c r="BG206" s="1021">
        <f t="shared" si="199"/>
        <v>0</v>
      </c>
      <c r="BH206" s="1021">
        <f t="shared" si="199"/>
        <v>0</v>
      </c>
      <c r="BI206" s="1022">
        <f t="shared" si="199"/>
        <v>0</v>
      </c>
      <c r="BJ206" s="1254">
        <f>SUM(AZ206:BI206)/'DATA - Awards Matrices'!$L$74</f>
        <v>9.5602294455066925</v>
      </c>
      <c r="BL206" s="1251">
        <f>SUM(AB206:AK206)</f>
        <v>4000</v>
      </c>
      <c r="BM206" s="1251">
        <f>SUM(AN206:AW206)</f>
        <v>2000</v>
      </c>
      <c r="BN206" s="1251">
        <f>SUM(AZ206:BI206)</f>
        <v>5000</v>
      </c>
    </row>
    <row r="207" spans="1:66" ht="39.75" customHeight="1" thickBot="1">
      <c r="A207" s="428"/>
      <c r="B207" s="429"/>
      <c r="C207" s="430"/>
      <c r="D207" s="431"/>
      <c r="E207" s="432"/>
      <c r="F207" s="432"/>
      <c r="G207" s="432"/>
      <c r="H207" s="432"/>
      <c r="I207" s="432"/>
      <c r="J207" s="432"/>
      <c r="K207" s="432"/>
      <c r="L207" s="432"/>
      <c r="M207" s="433"/>
      <c r="N207" s="434"/>
      <c r="O207" s="434"/>
      <c r="P207" s="431"/>
      <c r="Q207" s="432"/>
      <c r="R207" s="432"/>
      <c r="S207" s="432"/>
      <c r="T207" s="432"/>
      <c r="U207" s="432"/>
      <c r="V207" s="432"/>
      <c r="W207" s="432"/>
      <c r="X207" s="432"/>
      <c r="Y207" s="433"/>
      <c r="Z207" s="434"/>
      <c r="AA207" s="434"/>
      <c r="AB207" s="431"/>
      <c r="AC207" s="432"/>
      <c r="AD207" s="432"/>
      <c r="AE207" s="432"/>
      <c r="AF207" s="432"/>
      <c r="AG207" s="432"/>
      <c r="AH207" s="432"/>
      <c r="AI207" s="432"/>
      <c r="AJ207" s="432"/>
      <c r="AK207" s="433"/>
      <c r="AL207" s="434"/>
      <c r="AM207" s="1026"/>
      <c r="AN207" s="1023"/>
      <c r="AO207" s="1024"/>
      <c r="AP207" s="1024"/>
      <c r="AQ207" s="1024"/>
      <c r="AR207" s="1024"/>
      <c r="AS207" s="1024"/>
      <c r="AT207" s="1024"/>
      <c r="AU207" s="1024"/>
      <c r="AV207" s="1024"/>
      <c r="AW207" s="1025"/>
      <c r="AX207" s="1064"/>
      <c r="AZ207" s="1023"/>
      <c r="BA207" s="1024"/>
      <c r="BB207" s="1024"/>
      <c r="BC207" s="1024"/>
      <c r="BD207" s="1024"/>
      <c r="BE207" s="1024"/>
      <c r="BF207" s="1024"/>
      <c r="BG207" s="1024"/>
      <c r="BH207" s="1024"/>
      <c r="BI207" s="1025"/>
      <c r="BJ207" s="1059"/>
      <c r="BL207" s="1250"/>
      <c r="BM207" s="1250"/>
      <c r="BN207" s="1250"/>
    </row>
    <row r="208" spans="1:66" ht="15" customHeight="1" thickBot="1">
      <c r="A208" s="1487" t="s">
        <v>270</v>
      </c>
      <c r="B208" s="438" t="str">
        <f>'RAW DATA-Awards'!B67</f>
        <v>MCC</v>
      </c>
      <c r="C208" s="424" t="str">
        <f>'RAW DATA-Awards'!C67</f>
        <v>1</v>
      </c>
      <c r="D208" s="407">
        <f>'RAW DATA-New Workforce'!D67</f>
        <v>0</v>
      </c>
      <c r="E208" s="408">
        <f>'RAW DATA-New Workforce'!E67</f>
        <v>0</v>
      </c>
      <c r="F208" s="408">
        <f>'RAW DATA-New Workforce'!F67</f>
        <v>0</v>
      </c>
      <c r="G208" s="408">
        <f>'RAW DATA-New Workforce'!G67</f>
        <v>0</v>
      </c>
      <c r="H208" s="408">
        <f>'RAW DATA-New Workforce'!H67</f>
        <v>0</v>
      </c>
      <c r="I208" s="408">
        <f>'RAW DATA-New Workforce'!I67</f>
        <v>0</v>
      </c>
      <c r="J208" s="408">
        <f>'RAW DATA-New Workforce'!J67</f>
        <v>0</v>
      </c>
      <c r="K208" s="408">
        <f>'RAW DATA-New Workforce'!K67</f>
        <v>0</v>
      </c>
      <c r="L208" s="408">
        <f>'RAW DATA-New Workforce'!L67</f>
        <v>0</v>
      </c>
      <c r="M208" s="409">
        <f>'RAW DATA-New Workforce'!M67</f>
        <v>0</v>
      </c>
      <c r="N208" s="408"/>
      <c r="O208" s="408"/>
      <c r="P208" s="407">
        <f>'RAW DATA-New Workforce'!N67</f>
        <v>0</v>
      </c>
      <c r="Q208" s="408">
        <f>'RAW DATA-New Workforce'!O67</f>
        <v>0</v>
      </c>
      <c r="R208" s="408">
        <f>'RAW DATA-New Workforce'!P67</f>
        <v>0</v>
      </c>
      <c r="S208" s="408">
        <f>'RAW DATA-New Workforce'!Q67</f>
        <v>0</v>
      </c>
      <c r="T208" s="408">
        <f>'RAW DATA-New Workforce'!R67</f>
        <v>0</v>
      </c>
      <c r="U208" s="408">
        <f>'RAW DATA-New Workforce'!S67</f>
        <v>0</v>
      </c>
      <c r="V208" s="408">
        <f>'RAW DATA-New Workforce'!T67</f>
        <v>0</v>
      </c>
      <c r="W208" s="408">
        <f>'RAW DATA-New Workforce'!U67</f>
        <v>0</v>
      </c>
      <c r="X208" s="408">
        <f>'RAW DATA-New Workforce'!V67</f>
        <v>0</v>
      </c>
      <c r="Y208" s="409">
        <f>'RAW DATA-New Workforce'!W67</f>
        <v>0</v>
      </c>
      <c r="Z208" s="408"/>
      <c r="AA208" s="408"/>
      <c r="AB208" s="407">
        <f>'RAW DATA-New Workforce'!X67</f>
        <v>2</v>
      </c>
      <c r="AC208" s="408">
        <f>'RAW DATA-New Workforce'!Y67</f>
        <v>0</v>
      </c>
      <c r="AD208" s="408">
        <f>'RAW DATA-New Workforce'!Z67</f>
        <v>0</v>
      </c>
      <c r="AE208" s="408">
        <f>'RAW DATA-New Workforce'!AA67</f>
        <v>7</v>
      </c>
      <c r="AF208" s="408">
        <f>'RAW DATA-New Workforce'!AB67</f>
        <v>0</v>
      </c>
      <c r="AG208" s="408">
        <f>'RAW DATA-New Workforce'!AC67</f>
        <v>0</v>
      </c>
      <c r="AH208" s="408">
        <f>'RAW DATA-New Workforce'!AD67</f>
        <v>0</v>
      </c>
      <c r="AI208" s="408">
        <f>'RAW DATA-New Workforce'!AE67</f>
        <v>0</v>
      </c>
      <c r="AJ208" s="408">
        <f>'RAW DATA-New Workforce'!AF67</f>
        <v>0</v>
      </c>
      <c r="AK208" s="409">
        <f>'RAW DATA-New Workforce'!AG67</f>
        <v>0</v>
      </c>
      <c r="AL208" s="408"/>
      <c r="AM208" s="944"/>
      <c r="AN208" s="943">
        <f>'RAW DATA-New Workforce'!AH67</f>
        <v>0</v>
      </c>
      <c r="AO208" s="944">
        <f>'RAW DATA-New Workforce'!AI67</f>
        <v>0</v>
      </c>
      <c r="AP208" s="944">
        <f>'RAW DATA-New Workforce'!AJ67</f>
        <v>0</v>
      </c>
      <c r="AQ208" s="944">
        <f>'RAW DATA-New Workforce'!AK67</f>
        <v>5</v>
      </c>
      <c r="AR208" s="944">
        <f>'RAW DATA-New Workforce'!AL67</f>
        <v>0</v>
      </c>
      <c r="AS208" s="944">
        <f>'RAW DATA-New Workforce'!AM67</f>
        <v>0</v>
      </c>
      <c r="AT208" s="944">
        <f>'RAW DATA-New Workforce'!AN67</f>
        <v>0</v>
      </c>
      <c r="AU208" s="944">
        <f>'RAW DATA-New Workforce'!AO67</f>
        <v>0</v>
      </c>
      <c r="AV208" s="944">
        <f>'RAW DATA-New Workforce'!AP67</f>
        <v>0</v>
      </c>
      <c r="AW208" s="945">
        <f>'RAW DATA-New Workforce'!AQ67</f>
        <v>0</v>
      </c>
      <c r="AX208" s="1061"/>
      <c r="AZ208" s="943">
        <f>'RAW DATA-New Workforce'!AR67</f>
        <v>0</v>
      </c>
      <c r="BA208" s="943">
        <f>'RAW DATA-New Workforce'!AS67</f>
        <v>0</v>
      </c>
      <c r="BB208" s="943">
        <f>'RAW DATA-New Workforce'!AT67</f>
        <v>0</v>
      </c>
      <c r="BC208" s="943">
        <f>'RAW DATA-New Workforce'!AU67</f>
        <v>12</v>
      </c>
      <c r="BD208" s="943">
        <f>'RAW DATA-New Workforce'!AV67</f>
        <v>0</v>
      </c>
      <c r="BE208" s="943">
        <f>'RAW DATA-New Workforce'!AW67</f>
        <v>0</v>
      </c>
      <c r="BF208" s="943">
        <f>'RAW DATA-New Workforce'!AX67</f>
        <v>0</v>
      </c>
      <c r="BG208" s="943">
        <f>'RAW DATA-New Workforce'!AY67</f>
        <v>0</v>
      </c>
      <c r="BH208" s="943">
        <f>'RAW DATA-New Workforce'!AZ67</f>
        <v>0</v>
      </c>
      <c r="BI208" s="943">
        <f>'RAW DATA-New Workforce'!BA67</f>
        <v>0</v>
      </c>
      <c r="BJ208" s="1056"/>
      <c r="BL208" s="1250"/>
      <c r="BM208" s="1250"/>
      <c r="BN208" s="1250"/>
    </row>
    <row r="209" spans="1:66" ht="16" thickBot="1">
      <c r="A209" s="1488"/>
      <c r="B209" s="439" t="str">
        <f>'RAW DATA-Awards'!B68</f>
        <v>MCC</v>
      </c>
      <c r="C209" s="425" t="str">
        <f>'RAW DATA-Awards'!C68</f>
        <v>2</v>
      </c>
      <c r="D209" s="330">
        <f>'RAW DATA-New Workforce'!D68</f>
        <v>0</v>
      </c>
      <c r="E209" s="12">
        <f>'RAW DATA-New Workforce'!E68</f>
        <v>0</v>
      </c>
      <c r="F209" s="12">
        <f>'RAW DATA-New Workforce'!F68</f>
        <v>0</v>
      </c>
      <c r="G209" s="12">
        <f>'RAW DATA-New Workforce'!G68</f>
        <v>0</v>
      </c>
      <c r="H209" s="12">
        <f>'RAW DATA-New Workforce'!H68</f>
        <v>0</v>
      </c>
      <c r="I209" s="12">
        <f>'RAW DATA-New Workforce'!I68</f>
        <v>0</v>
      </c>
      <c r="J209" s="12">
        <f>'RAW DATA-New Workforce'!J68</f>
        <v>0</v>
      </c>
      <c r="K209" s="12">
        <f>'RAW DATA-New Workforce'!K68</f>
        <v>0</v>
      </c>
      <c r="L209" s="12">
        <f>'RAW DATA-New Workforce'!L68</f>
        <v>0</v>
      </c>
      <c r="M209" s="331">
        <f>'RAW DATA-New Workforce'!M68</f>
        <v>0</v>
      </c>
      <c r="N209" s="12"/>
      <c r="O209" s="12"/>
      <c r="P209" s="330">
        <f>'RAW DATA-New Workforce'!N68</f>
        <v>0</v>
      </c>
      <c r="Q209" s="12">
        <f>'RAW DATA-New Workforce'!O68</f>
        <v>0</v>
      </c>
      <c r="R209" s="12">
        <f>'RAW DATA-New Workforce'!P68</f>
        <v>0</v>
      </c>
      <c r="S209" s="12">
        <f>'RAW DATA-New Workforce'!Q68</f>
        <v>0</v>
      </c>
      <c r="T209" s="12">
        <f>'RAW DATA-New Workforce'!R68</f>
        <v>0</v>
      </c>
      <c r="U209" s="12">
        <f>'RAW DATA-New Workforce'!S68</f>
        <v>0</v>
      </c>
      <c r="V209" s="12">
        <f>'RAW DATA-New Workforce'!T68</f>
        <v>0</v>
      </c>
      <c r="W209" s="12">
        <f>'RAW DATA-New Workforce'!U68</f>
        <v>0</v>
      </c>
      <c r="X209" s="12">
        <f>'RAW DATA-New Workforce'!V68</f>
        <v>0</v>
      </c>
      <c r="Y209" s="331">
        <f>'RAW DATA-New Workforce'!W68</f>
        <v>0</v>
      </c>
      <c r="Z209" s="12"/>
      <c r="AA209" s="12"/>
      <c r="AB209" s="330">
        <f>'RAW DATA-New Workforce'!X68</f>
        <v>17</v>
      </c>
      <c r="AC209" s="12">
        <f>'RAW DATA-New Workforce'!Y68</f>
        <v>2</v>
      </c>
      <c r="AD209" s="12">
        <f>'RAW DATA-New Workforce'!Z68</f>
        <v>0</v>
      </c>
      <c r="AE209" s="12">
        <f>'RAW DATA-New Workforce'!AA68</f>
        <v>1</v>
      </c>
      <c r="AF209" s="12">
        <f>'RAW DATA-New Workforce'!AB68</f>
        <v>0</v>
      </c>
      <c r="AG209" s="12">
        <f>'RAW DATA-New Workforce'!AC68</f>
        <v>0</v>
      </c>
      <c r="AH209" s="12">
        <f>'RAW DATA-New Workforce'!AD68</f>
        <v>0</v>
      </c>
      <c r="AI209" s="12">
        <f>'RAW DATA-New Workforce'!AE68</f>
        <v>0</v>
      </c>
      <c r="AJ209" s="12">
        <f>'RAW DATA-New Workforce'!AF68</f>
        <v>0</v>
      </c>
      <c r="AK209" s="331">
        <f>'RAW DATA-New Workforce'!AG68</f>
        <v>0</v>
      </c>
      <c r="AL209" s="12"/>
      <c r="AM209" s="938"/>
      <c r="AN209" s="937">
        <f>'RAW DATA-New Workforce'!AH68</f>
        <v>3</v>
      </c>
      <c r="AO209" s="938">
        <f>'RAW DATA-New Workforce'!AI68</f>
        <v>1</v>
      </c>
      <c r="AP209" s="938">
        <f>'RAW DATA-New Workforce'!AJ68</f>
        <v>0</v>
      </c>
      <c r="AQ209" s="938">
        <f>'RAW DATA-New Workforce'!AK68</f>
        <v>0</v>
      </c>
      <c r="AR209" s="938">
        <f>'RAW DATA-New Workforce'!AL68</f>
        <v>0</v>
      </c>
      <c r="AS209" s="938">
        <f>'RAW DATA-New Workforce'!AM68</f>
        <v>0</v>
      </c>
      <c r="AT209" s="938">
        <f>'RAW DATA-New Workforce'!AN68</f>
        <v>0</v>
      </c>
      <c r="AU209" s="938">
        <f>'RAW DATA-New Workforce'!AO68</f>
        <v>0</v>
      </c>
      <c r="AV209" s="938">
        <f>'RAW DATA-New Workforce'!AP68</f>
        <v>0</v>
      </c>
      <c r="AW209" s="939">
        <f>'RAW DATA-New Workforce'!AQ68</f>
        <v>0</v>
      </c>
      <c r="AX209" s="1062"/>
      <c r="AZ209" s="943">
        <f>'RAW DATA-New Workforce'!AR68</f>
        <v>4</v>
      </c>
      <c r="BA209" s="943">
        <f>'RAW DATA-New Workforce'!AS68</f>
        <v>2</v>
      </c>
      <c r="BB209" s="943">
        <f>'RAW DATA-New Workforce'!AT68</f>
        <v>0</v>
      </c>
      <c r="BC209" s="943">
        <f>'RAW DATA-New Workforce'!AU68</f>
        <v>0</v>
      </c>
      <c r="BD209" s="943">
        <f>'RAW DATA-New Workforce'!AV68</f>
        <v>0</v>
      </c>
      <c r="BE209" s="943">
        <f>'RAW DATA-New Workforce'!AW68</f>
        <v>0</v>
      </c>
      <c r="BF209" s="943">
        <f>'RAW DATA-New Workforce'!AX68</f>
        <v>0</v>
      </c>
      <c r="BG209" s="943">
        <f>'RAW DATA-New Workforce'!AY68</f>
        <v>0</v>
      </c>
      <c r="BH209" s="943">
        <f>'RAW DATA-New Workforce'!AZ68</f>
        <v>0</v>
      </c>
      <c r="BI209" s="943">
        <f>'RAW DATA-New Workforce'!BA68</f>
        <v>0</v>
      </c>
      <c r="BJ209" s="1057"/>
      <c r="BL209" s="1250"/>
      <c r="BM209" s="1250"/>
      <c r="BN209" s="1250"/>
    </row>
    <row r="210" spans="1:66" ht="16" thickBot="1">
      <c r="A210" s="1489"/>
      <c r="B210" s="440" t="str">
        <f>'RAW DATA-Awards'!B69</f>
        <v>MCC</v>
      </c>
      <c r="C210" s="426" t="str">
        <f>'RAW DATA-Awards'!C69</f>
        <v>3</v>
      </c>
      <c r="D210" s="330">
        <f>'RAW DATA-New Workforce'!D69</f>
        <v>0</v>
      </c>
      <c r="E210" s="12">
        <f>'RAW DATA-New Workforce'!E69</f>
        <v>0</v>
      </c>
      <c r="F210" s="12">
        <f>'RAW DATA-New Workforce'!F69</f>
        <v>0</v>
      </c>
      <c r="G210" s="12">
        <f>'RAW DATA-New Workforce'!G69</f>
        <v>0</v>
      </c>
      <c r="H210" s="12">
        <f>'RAW DATA-New Workforce'!H69</f>
        <v>0</v>
      </c>
      <c r="I210" s="12">
        <f>'RAW DATA-New Workforce'!I69</f>
        <v>0</v>
      </c>
      <c r="J210" s="12">
        <f>'RAW DATA-New Workforce'!J69</f>
        <v>0</v>
      </c>
      <c r="K210" s="12">
        <f>'RAW DATA-New Workforce'!K69</f>
        <v>0</v>
      </c>
      <c r="L210" s="12">
        <f>'RAW DATA-New Workforce'!L69</f>
        <v>0</v>
      </c>
      <c r="M210" s="331">
        <f>'RAW DATA-New Workforce'!M69</f>
        <v>0</v>
      </c>
      <c r="N210" s="12"/>
      <c r="O210" s="12"/>
      <c r="P210" s="330">
        <f>'RAW DATA-New Workforce'!N69</f>
        <v>0</v>
      </c>
      <c r="Q210" s="12">
        <f>'RAW DATA-New Workforce'!O69</f>
        <v>0</v>
      </c>
      <c r="R210" s="12">
        <f>'RAW DATA-New Workforce'!P69</f>
        <v>0</v>
      </c>
      <c r="S210" s="12">
        <f>'RAW DATA-New Workforce'!Q69</f>
        <v>0</v>
      </c>
      <c r="T210" s="12">
        <f>'RAW DATA-New Workforce'!R69</f>
        <v>0</v>
      </c>
      <c r="U210" s="12">
        <f>'RAW DATA-New Workforce'!S69</f>
        <v>0</v>
      </c>
      <c r="V210" s="12">
        <f>'RAW DATA-New Workforce'!T69</f>
        <v>0</v>
      </c>
      <c r="W210" s="12">
        <f>'RAW DATA-New Workforce'!U69</f>
        <v>0</v>
      </c>
      <c r="X210" s="12">
        <f>'RAW DATA-New Workforce'!V69</f>
        <v>0</v>
      </c>
      <c r="Y210" s="331">
        <f>'RAW DATA-New Workforce'!W69</f>
        <v>0</v>
      </c>
      <c r="Z210" s="12"/>
      <c r="AA210" s="12"/>
      <c r="AB210" s="330">
        <f>'RAW DATA-New Workforce'!X69</f>
        <v>0</v>
      </c>
      <c r="AC210" s="12">
        <f>'RAW DATA-New Workforce'!Y69</f>
        <v>0</v>
      </c>
      <c r="AD210" s="12">
        <f>'RAW DATA-New Workforce'!Z69</f>
        <v>0</v>
      </c>
      <c r="AE210" s="12">
        <f>'RAW DATA-New Workforce'!AA69</f>
        <v>0</v>
      </c>
      <c r="AF210" s="12">
        <f>'RAW DATA-New Workforce'!AB69</f>
        <v>0</v>
      </c>
      <c r="AG210" s="12">
        <f>'RAW DATA-New Workforce'!AC69</f>
        <v>0</v>
      </c>
      <c r="AH210" s="12">
        <f>'RAW DATA-New Workforce'!AD69</f>
        <v>0</v>
      </c>
      <c r="AI210" s="12">
        <f>'RAW DATA-New Workforce'!AE69</f>
        <v>0</v>
      </c>
      <c r="AJ210" s="12">
        <f>'RAW DATA-New Workforce'!AF69</f>
        <v>0</v>
      </c>
      <c r="AK210" s="331">
        <f>'RAW DATA-New Workforce'!AG69</f>
        <v>0</v>
      </c>
      <c r="AL210" s="12"/>
      <c r="AM210" s="938"/>
      <c r="AN210" s="937">
        <f>'RAW DATA-New Workforce'!AH69</f>
        <v>0</v>
      </c>
      <c r="AO210" s="938">
        <f>'RAW DATA-New Workforce'!AI69</f>
        <v>0</v>
      </c>
      <c r="AP210" s="938">
        <f>'RAW DATA-New Workforce'!AJ69</f>
        <v>0</v>
      </c>
      <c r="AQ210" s="938">
        <f>'RAW DATA-New Workforce'!AK69</f>
        <v>0</v>
      </c>
      <c r="AR210" s="938">
        <f>'RAW DATA-New Workforce'!AL69</f>
        <v>0</v>
      </c>
      <c r="AS210" s="938">
        <f>'RAW DATA-New Workforce'!AM69</f>
        <v>0</v>
      </c>
      <c r="AT210" s="938">
        <f>'RAW DATA-New Workforce'!AN69</f>
        <v>0</v>
      </c>
      <c r="AU210" s="938">
        <f>'RAW DATA-New Workforce'!AO69</f>
        <v>0</v>
      </c>
      <c r="AV210" s="938">
        <f>'RAW DATA-New Workforce'!AP69</f>
        <v>0</v>
      </c>
      <c r="AW210" s="939">
        <f>'RAW DATA-New Workforce'!AQ69</f>
        <v>0</v>
      </c>
      <c r="AX210" s="1062"/>
      <c r="AZ210" s="943">
        <f>'RAW DATA-New Workforce'!AR69</f>
        <v>0</v>
      </c>
      <c r="BA210" s="943">
        <f>'RAW DATA-New Workforce'!AS69</f>
        <v>0</v>
      </c>
      <c r="BB210" s="943">
        <f>'RAW DATA-New Workforce'!AT69</f>
        <v>0</v>
      </c>
      <c r="BC210" s="943">
        <f>'RAW DATA-New Workforce'!AU69</f>
        <v>0</v>
      </c>
      <c r="BD210" s="943">
        <f>'RAW DATA-New Workforce'!AV69</f>
        <v>0</v>
      </c>
      <c r="BE210" s="943">
        <f>'RAW DATA-New Workforce'!AW69</f>
        <v>0</v>
      </c>
      <c r="BF210" s="943">
        <f>'RAW DATA-New Workforce'!AX69</f>
        <v>0</v>
      </c>
      <c r="BG210" s="943">
        <f>'RAW DATA-New Workforce'!AY69</f>
        <v>0</v>
      </c>
      <c r="BH210" s="943">
        <f>'RAW DATA-New Workforce'!AZ69</f>
        <v>0</v>
      </c>
      <c r="BI210" s="943">
        <f>'RAW DATA-New Workforce'!BA69</f>
        <v>0</v>
      </c>
      <c r="BJ210" s="1057"/>
      <c r="BL210" s="1250"/>
      <c r="BM210" s="1250"/>
      <c r="BN210" s="1250"/>
    </row>
    <row r="211" spans="1:66">
      <c r="A211" s="456"/>
      <c r="B211" s="274"/>
      <c r="C211" s="424"/>
      <c r="D211" s="332">
        <f t="shared" ref="D211:M211" si="200">SUM(D208:D210)</f>
        <v>0</v>
      </c>
      <c r="E211" s="11">
        <f t="shared" si="200"/>
        <v>0</v>
      </c>
      <c r="F211" s="11">
        <f t="shared" si="200"/>
        <v>0</v>
      </c>
      <c r="G211" s="11">
        <f t="shared" si="200"/>
        <v>0</v>
      </c>
      <c r="H211" s="11">
        <f t="shared" si="200"/>
        <v>0</v>
      </c>
      <c r="I211" s="11">
        <f t="shared" si="200"/>
        <v>0</v>
      </c>
      <c r="J211" s="11">
        <f t="shared" si="200"/>
        <v>0</v>
      </c>
      <c r="K211" s="11">
        <f t="shared" si="200"/>
        <v>0</v>
      </c>
      <c r="L211" s="11">
        <f t="shared" si="200"/>
        <v>0</v>
      </c>
      <c r="M211" s="333">
        <f t="shared" si="200"/>
        <v>0</v>
      </c>
      <c r="N211" s="12"/>
      <c r="O211" s="12"/>
      <c r="P211" s="332">
        <f t="shared" ref="P211:Y211" si="201">SUM(P208:P210)</f>
        <v>0</v>
      </c>
      <c r="Q211" s="11">
        <f t="shared" si="201"/>
        <v>0</v>
      </c>
      <c r="R211" s="11">
        <f t="shared" si="201"/>
        <v>0</v>
      </c>
      <c r="S211" s="11">
        <f t="shared" si="201"/>
        <v>0</v>
      </c>
      <c r="T211" s="11">
        <f t="shared" si="201"/>
        <v>0</v>
      </c>
      <c r="U211" s="11">
        <f t="shared" si="201"/>
        <v>0</v>
      </c>
      <c r="V211" s="11">
        <f t="shared" si="201"/>
        <v>0</v>
      </c>
      <c r="W211" s="11">
        <f t="shared" si="201"/>
        <v>0</v>
      </c>
      <c r="X211" s="11">
        <f t="shared" si="201"/>
        <v>0</v>
      </c>
      <c r="Y211" s="333">
        <f t="shared" si="201"/>
        <v>0</v>
      </c>
      <c r="Z211" s="12"/>
      <c r="AA211" s="12"/>
      <c r="AB211" s="332">
        <f t="shared" ref="AB211:AK211" si="202">SUM(AB208:AB210)</f>
        <v>19</v>
      </c>
      <c r="AC211" s="11">
        <f t="shared" si="202"/>
        <v>2</v>
      </c>
      <c r="AD211" s="11">
        <f t="shared" si="202"/>
        <v>0</v>
      </c>
      <c r="AE211" s="11">
        <f t="shared" si="202"/>
        <v>8</v>
      </c>
      <c r="AF211" s="11">
        <f t="shared" si="202"/>
        <v>0</v>
      </c>
      <c r="AG211" s="11">
        <f t="shared" si="202"/>
        <v>0</v>
      </c>
      <c r="AH211" s="11">
        <f t="shared" si="202"/>
        <v>0</v>
      </c>
      <c r="AI211" s="11">
        <f t="shared" si="202"/>
        <v>0</v>
      </c>
      <c r="AJ211" s="11">
        <f t="shared" si="202"/>
        <v>0</v>
      </c>
      <c r="AK211" s="333">
        <f t="shared" si="202"/>
        <v>0</v>
      </c>
      <c r="AL211" s="12"/>
      <c r="AM211" s="938"/>
      <c r="AN211" s="1017">
        <f t="shared" ref="AN211:AW211" si="203">SUM(AN208:AN210)</f>
        <v>3</v>
      </c>
      <c r="AO211" s="1018">
        <f t="shared" si="203"/>
        <v>1</v>
      </c>
      <c r="AP211" s="1018">
        <f t="shared" si="203"/>
        <v>0</v>
      </c>
      <c r="AQ211" s="1018">
        <f t="shared" si="203"/>
        <v>5</v>
      </c>
      <c r="AR211" s="1018">
        <f t="shared" si="203"/>
        <v>0</v>
      </c>
      <c r="AS211" s="1018">
        <f t="shared" si="203"/>
        <v>0</v>
      </c>
      <c r="AT211" s="1018">
        <f t="shared" si="203"/>
        <v>0</v>
      </c>
      <c r="AU211" s="1018">
        <f t="shared" si="203"/>
        <v>0</v>
      </c>
      <c r="AV211" s="1018">
        <f t="shared" si="203"/>
        <v>0</v>
      </c>
      <c r="AW211" s="1019">
        <f t="shared" si="203"/>
        <v>0</v>
      </c>
      <c r="AX211" s="1062"/>
      <c r="AZ211" s="1017">
        <f t="shared" ref="AZ211:BI211" si="204">SUM(AZ208:AZ210)</f>
        <v>4</v>
      </c>
      <c r="BA211" s="1018">
        <f t="shared" si="204"/>
        <v>2</v>
      </c>
      <c r="BB211" s="1018">
        <f t="shared" si="204"/>
        <v>0</v>
      </c>
      <c r="BC211" s="1018">
        <f t="shared" si="204"/>
        <v>12</v>
      </c>
      <c r="BD211" s="1018">
        <f t="shared" si="204"/>
        <v>0</v>
      </c>
      <c r="BE211" s="1018">
        <f t="shared" si="204"/>
        <v>0</v>
      </c>
      <c r="BF211" s="1018">
        <f t="shared" si="204"/>
        <v>0</v>
      </c>
      <c r="BG211" s="1018">
        <f t="shared" si="204"/>
        <v>0</v>
      </c>
      <c r="BH211" s="1018">
        <f t="shared" si="204"/>
        <v>0</v>
      </c>
      <c r="BI211" s="1019">
        <f t="shared" si="204"/>
        <v>0</v>
      </c>
      <c r="BJ211" s="1057"/>
      <c r="BL211" s="1250"/>
      <c r="BM211" s="1250"/>
      <c r="BN211" s="1250"/>
    </row>
    <row r="212" spans="1:66" ht="16" thickBot="1">
      <c r="A212" s="457"/>
      <c r="B212" s="413"/>
      <c r="C212" s="426"/>
      <c r="D212" s="330"/>
      <c r="E212" s="12"/>
      <c r="F212" s="12"/>
      <c r="G212" s="12"/>
      <c r="H212" s="12"/>
      <c r="I212" s="12"/>
      <c r="J212" s="12"/>
      <c r="K212" s="12"/>
      <c r="L212" s="12"/>
      <c r="M212" s="331"/>
      <c r="N212" s="12"/>
      <c r="O212" s="12"/>
      <c r="P212" s="330"/>
      <c r="Q212" s="12"/>
      <c r="R212" s="12"/>
      <c r="S212" s="12"/>
      <c r="T212" s="12"/>
      <c r="U212" s="12"/>
      <c r="V212" s="12"/>
      <c r="W212" s="12"/>
      <c r="X212" s="12"/>
      <c r="Y212" s="331"/>
      <c r="Z212" s="12"/>
      <c r="AA212" s="12"/>
      <c r="AB212" s="330"/>
      <c r="AC212" s="12"/>
      <c r="AD212" s="12"/>
      <c r="AE212" s="12"/>
      <c r="AF212" s="12"/>
      <c r="AG212" s="12"/>
      <c r="AH212" s="12"/>
      <c r="AI212" s="12"/>
      <c r="AJ212" s="12"/>
      <c r="AK212" s="331"/>
      <c r="AL212" s="12"/>
      <c r="AM212" s="938"/>
      <c r="AN212" s="937"/>
      <c r="AO212" s="938"/>
      <c r="AP212" s="938"/>
      <c r="AQ212" s="938"/>
      <c r="AR212" s="938"/>
      <c r="AS212" s="938"/>
      <c r="AT212" s="938"/>
      <c r="AU212" s="938"/>
      <c r="AV212" s="938"/>
      <c r="AW212" s="939"/>
      <c r="AX212" s="1062"/>
      <c r="AZ212" s="937"/>
      <c r="BA212" s="938"/>
      <c r="BB212" s="938"/>
      <c r="BC212" s="938"/>
      <c r="BD212" s="938"/>
      <c r="BE212" s="938"/>
      <c r="BF212" s="938"/>
      <c r="BG212" s="938"/>
      <c r="BH212" s="938"/>
      <c r="BI212" s="939"/>
      <c r="BJ212" s="1057"/>
      <c r="BL212" s="1250"/>
      <c r="BM212" s="1250"/>
      <c r="BN212" s="1250"/>
    </row>
    <row r="213" spans="1:66" ht="15" customHeight="1">
      <c r="A213" s="1488" t="s">
        <v>271</v>
      </c>
      <c r="B213" s="438" t="s">
        <v>75</v>
      </c>
      <c r="C213" s="424" t="s">
        <v>92</v>
      </c>
      <c r="D213" s="330">
        <f>D208*'DATA - Awards Matrices'!$B$34</f>
        <v>0</v>
      </c>
      <c r="E213" s="12">
        <f>E208*'DATA - Awards Matrices'!$C$34</f>
        <v>0</v>
      </c>
      <c r="F213" s="12">
        <f>F208*'DATA - Awards Matrices'!$D$34</f>
        <v>0</v>
      </c>
      <c r="G213" s="12">
        <f>G208*'DATA - Awards Matrices'!$E$34</f>
        <v>0</v>
      </c>
      <c r="H213" s="12">
        <f>H208*'DATA - Awards Matrices'!$F$34</f>
        <v>0</v>
      </c>
      <c r="I213" s="12">
        <f>I208*'DATA - Awards Matrices'!$G$34</f>
        <v>0</v>
      </c>
      <c r="J213" s="12">
        <f>J208*'DATA - Awards Matrices'!$H$34</f>
        <v>0</v>
      </c>
      <c r="K213" s="12">
        <f>K208*'DATA - Awards Matrices'!$I$34</f>
        <v>0</v>
      </c>
      <c r="L213" s="12">
        <f>L208*'DATA - Awards Matrices'!$J$34</f>
        <v>0</v>
      </c>
      <c r="M213" s="331">
        <f>M208*'DATA - Awards Matrices'!$K$34</f>
        <v>0</v>
      </c>
      <c r="N213" s="12"/>
      <c r="O213" s="12"/>
      <c r="P213" s="330">
        <f>P208*'DATA - Awards Matrices'!$B$34</f>
        <v>0</v>
      </c>
      <c r="Q213" s="12">
        <f>Q208*'DATA - Awards Matrices'!$C$34</f>
        <v>0</v>
      </c>
      <c r="R213" s="12">
        <f>R208*'DATA - Awards Matrices'!$D$34</f>
        <v>0</v>
      </c>
      <c r="S213" s="12">
        <f>S208*'DATA - Awards Matrices'!$E$34</f>
        <v>0</v>
      </c>
      <c r="T213" s="12">
        <f>T208*'DATA - Awards Matrices'!$F$34</f>
        <v>0</v>
      </c>
      <c r="U213" s="12">
        <f>U208*'DATA - Awards Matrices'!$G$34</f>
        <v>0</v>
      </c>
      <c r="V213" s="12">
        <f>V208*'DATA - Awards Matrices'!$H$34</f>
        <v>0</v>
      </c>
      <c r="W213" s="12">
        <f>W208*'DATA - Awards Matrices'!$I$34</f>
        <v>0</v>
      </c>
      <c r="X213" s="12">
        <f>X208*'DATA - Awards Matrices'!$J$34</f>
        <v>0</v>
      </c>
      <c r="Y213" s="331">
        <f>Y208*'DATA - Awards Matrices'!$K$34</f>
        <v>0</v>
      </c>
      <c r="Z213" s="12"/>
      <c r="AA213" s="12"/>
      <c r="AB213" s="330">
        <f>AB208*'DATA - Awards Matrices'!$B$34</f>
        <v>1000</v>
      </c>
      <c r="AC213" s="12">
        <f>AC208*'DATA - Awards Matrices'!$C$34</f>
        <v>0</v>
      </c>
      <c r="AD213" s="12">
        <f>AD208*'DATA - Awards Matrices'!$D$34</f>
        <v>0</v>
      </c>
      <c r="AE213" s="12">
        <f>AE208*'DATA - Awards Matrices'!$E$34</f>
        <v>3500</v>
      </c>
      <c r="AF213" s="12">
        <f>AF208*'DATA - Awards Matrices'!$F$34</f>
        <v>0</v>
      </c>
      <c r="AG213" s="12">
        <f>AG208*'DATA - Awards Matrices'!$G$34</f>
        <v>0</v>
      </c>
      <c r="AH213" s="12">
        <f>AH208*'DATA - Awards Matrices'!$H$34</f>
        <v>0</v>
      </c>
      <c r="AI213" s="12">
        <f>AI208*'DATA - Awards Matrices'!$I$34</f>
        <v>0</v>
      </c>
      <c r="AJ213" s="12">
        <f>AJ208*'DATA - Awards Matrices'!$J$34</f>
        <v>0</v>
      </c>
      <c r="AK213" s="331">
        <f>AK208*'DATA - Awards Matrices'!$K$34</f>
        <v>0</v>
      </c>
      <c r="AL213" s="12"/>
      <c r="AM213" s="938"/>
      <c r="AN213" s="937">
        <f>AN208*'DATA - Awards Matrices'!$B$34</f>
        <v>0</v>
      </c>
      <c r="AO213" s="938">
        <f>AO208*'DATA - Awards Matrices'!$C$34</f>
        <v>0</v>
      </c>
      <c r="AP213" s="938">
        <f>AP208*'DATA - Awards Matrices'!$D$34</f>
        <v>0</v>
      </c>
      <c r="AQ213" s="938">
        <f>AQ208*'DATA - Awards Matrices'!$E$34</f>
        <v>2500</v>
      </c>
      <c r="AR213" s="938">
        <f>AR208*'DATA - Awards Matrices'!$F$34</f>
        <v>0</v>
      </c>
      <c r="AS213" s="938">
        <f>AS208*'DATA - Awards Matrices'!$G$34</f>
        <v>0</v>
      </c>
      <c r="AT213" s="938">
        <f>AT208*'DATA - Awards Matrices'!$H$34</f>
        <v>0</v>
      </c>
      <c r="AU213" s="938">
        <f>AU208*'DATA - Awards Matrices'!$I$34</f>
        <v>0</v>
      </c>
      <c r="AV213" s="938">
        <f>AV208*'DATA - Awards Matrices'!$J$34</f>
        <v>0</v>
      </c>
      <c r="AW213" s="939">
        <f>AW208*'DATA - Awards Matrices'!$K$34</f>
        <v>0</v>
      </c>
      <c r="AX213" s="1062"/>
      <c r="AZ213" s="937">
        <f>AZ208*'DATA - Awards Matrices'!$B$34</f>
        <v>0</v>
      </c>
      <c r="BA213" s="938">
        <f>BA208*'DATA - Awards Matrices'!$C$34</f>
        <v>0</v>
      </c>
      <c r="BB213" s="938">
        <f>BB208*'DATA - Awards Matrices'!$D$34</f>
        <v>0</v>
      </c>
      <c r="BC213" s="938">
        <f>BC208*'DATA - Awards Matrices'!$E$34</f>
        <v>6000</v>
      </c>
      <c r="BD213" s="938">
        <f>BD208*'DATA - Awards Matrices'!$F$34</f>
        <v>0</v>
      </c>
      <c r="BE213" s="938">
        <f>BE208*'DATA - Awards Matrices'!$G$34</f>
        <v>0</v>
      </c>
      <c r="BF213" s="938">
        <f>BF208*'DATA - Awards Matrices'!$H$34</f>
        <v>0</v>
      </c>
      <c r="BG213" s="938">
        <f>BG208*'DATA - Awards Matrices'!$I$34</f>
        <v>0</v>
      </c>
      <c r="BH213" s="938">
        <f>BH208*'DATA - Awards Matrices'!$J$34</f>
        <v>0</v>
      </c>
      <c r="BI213" s="939">
        <f>BI208*'DATA - Awards Matrices'!$K$34</f>
        <v>0</v>
      </c>
      <c r="BJ213" s="1057"/>
      <c r="BL213" s="1250"/>
      <c r="BM213" s="1250"/>
      <c r="BN213" s="1250"/>
    </row>
    <row r="214" spans="1:66">
      <c r="A214" s="1488"/>
      <c r="B214" s="439" t="s">
        <v>75</v>
      </c>
      <c r="C214" s="425" t="s">
        <v>91</v>
      </c>
      <c r="D214" s="330">
        <f>D209*'DATA - Awards Matrices'!$B$35</f>
        <v>0</v>
      </c>
      <c r="E214" s="12">
        <f>E209*'DATA - Awards Matrices'!$C$35</f>
        <v>0</v>
      </c>
      <c r="F214" s="12">
        <f>F209*'DATA - Awards Matrices'!$D$35</f>
        <v>0</v>
      </c>
      <c r="G214" s="12">
        <f>G209*'DATA - Awards Matrices'!$E$35</f>
        <v>0</v>
      </c>
      <c r="H214" s="12">
        <f>H209*'DATA - Awards Matrices'!$F$35</f>
        <v>0</v>
      </c>
      <c r="I214" s="12">
        <f>I209*'DATA - Awards Matrices'!$G$35</f>
        <v>0</v>
      </c>
      <c r="J214" s="12">
        <f>J209*'DATA - Awards Matrices'!$H$35</f>
        <v>0</v>
      </c>
      <c r="K214" s="12">
        <f>K209*'DATA - Awards Matrices'!$I$35</f>
        <v>0</v>
      </c>
      <c r="L214" s="12">
        <f>L209*'DATA - Awards Matrices'!$J$35</f>
        <v>0</v>
      </c>
      <c r="M214" s="331">
        <f>M209*'DATA - Awards Matrices'!$K$35</f>
        <v>0</v>
      </c>
      <c r="N214" s="12"/>
      <c r="O214" s="12"/>
      <c r="P214" s="330">
        <f>P209*'DATA - Awards Matrices'!$B$35</f>
        <v>0</v>
      </c>
      <c r="Q214" s="12">
        <f>Q209*'DATA - Awards Matrices'!$C$35</f>
        <v>0</v>
      </c>
      <c r="R214" s="12">
        <f>R209*'DATA - Awards Matrices'!$D$35</f>
        <v>0</v>
      </c>
      <c r="S214" s="12">
        <f>S209*'DATA - Awards Matrices'!$E$35</f>
        <v>0</v>
      </c>
      <c r="T214" s="12">
        <f>T209*'DATA - Awards Matrices'!$F$35</f>
        <v>0</v>
      </c>
      <c r="U214" s="12">
        <f>U209*'DATA - Awards Matrices'!$G$35</f>
        <v>0</v>
      </c>
      <c r="V214" s="12">
        <f>V209*'DATA - Awards Matrices'!$H$35</f>
        <v>0</v>
      </c>
      <c r="W214" s="12">
        <f>W209*'DATA - Awards Matrices'!$I$35</f>
        <v>0</v>
      </c>
      <c r="X214" s="12">
        <f>X209*'DATA - Awards Matrices'!$J$35</f>
        <v>0</v>
      </c>
      <c r="Y214" s="331">
        <f>Y209*'DATA - Awards Matrices'!$K$35</f>
        <v>0</v>
      </c>
      <c r="Z214" s="12"/>
      <c r="AA214" s="12"/>
      <c r="AB214" s="330">
        <f>AB209*'DATA - Awards Matrices'!$B$35</f>
        <v>8500</v>
      </c>
      <c r="AC214" s="12">
        <f>AC209*'DATA - Awards Matrices'!$C$35</f>
        <v>1000</v>
      </c>
      <c r="AD214" s="12">
        <f>AD209*'DATA - Awards Matrices'!$D$35</f>
        <v>0</v>
      </c>
      <c r="AE214" s="12">
        <f>AE209*'DATA - Awards Matrices'!$E$35</f>
        <v>500</v>
      </c>
      <c r="AF214" s="12">
        <f>AF209*'DATA - Awards Matrices'!$F$35</f>
        <v>0</v>
      </c>
      <c r="AG214" s="12">
        <f>AG209*'DATA - Awards Matrices'!$G$35</f>
        <v>0</v>
      </c>
      <c r="AH214" s="12">
        <f>AH209*'DATA - Awards Matrices'!$H$35</f>
        <v>0</v>
      </c>
      <c r="AI214" s="12">
        <f>AI209*'DATA - Awards Matrices'!$I$35</f>
        <v>0</v>
      </c>
      <c r="AJ214" s="12">
        <f>AJ209*'DATA - Awards Matrices'!$J$35</f>
        <v>0</v>
      </c>
      <c r="AK214" s="331">
        <f>AK209*'DATA - Awards Matrices'!$K$35</f>
        <v>0</v>
      </c>
      <c r="AL214" s="12"/>
      <c r="AM214" s="938"/>
      <c r="AN214" s="937">
        <f>AN209*'DATA - Awards Matrices'!$B$35</f>
        <v>1500</v>
      </c>
      <c r="AO214" s="938">
        <f>AO209*'DATA - Awards Matrices'!$C$35</f>
        <v>500</v>
      </c>
      <c r="AP214" s="938">
        <f>AP209*'DATA - Awards Matrices'!$D$35</f>
        <v>0</v>
      </c>
      <c r="AQ214" s="938">
        <f>AQ209*'DATA - Awards Matrices'!$E$35</f>
        <v>0</v>
      </c>
      <c r="AR214" s="938">
        <f>AR209*'DATA - Awards Matrices'!$F$35</f>
        <v>0</v>
      </c>
      <c r="AS214" s="938">
        <f>AS209*'DATA - Awards Matrices'!$G$35</f>
        <v>0</v>
      </c>
      <c r="AT214" s="938">
        <f>AT209*'DATA - Awards Matrices'!$H$35</f>
        <v>0</v>
      </c>
      <c r="AU214" s="938">
        <f>AU209*'DATA - Awards Matrices'!$I$35</f>
        <v>0</v>
      </c>
      <c r="AV214" s="938">
        <f>AV209*'DATA - Awards Matrices'!$J$35</f>
        <v>0</v>
      </c>
      <c r="AW214" s="939">
        <f>AW209*'DATA - Awards Matrices'!$K$35</f>
        <v>0</v>
      </c>
      <c r="AX214" s="1062"/>
      <c r="AZ214" s="937">
        <f>AZ209*'DATA - Awards Matrices'!$B$35</f>
        <v>2000</v>
      </c>
      <c r="BA214" s="938">
        <f>BA209*'DATA - Awards Matrices'!$C$35</f>
        <v>1000</v>
      </c>
      <c r="BB214" s="938">
        <f>BB209*'DATA - Awards Matrices'!$D$35</f>
        <v>0</v>
      </c>
      <c r="BC214" s="938">
        <f>BC209*'DATA - Awards Matrices'!$E$35</f>
        <v>0</v>
      </c>
      <c r="BD214" s="938">
        <f>BD209*'DATA - Awards Matrices'!$F$35</f>
        <v>0</v>
      </c>
      <c r="BE214" s="938">
        <f>BE209*'DATA - Awards Matrices'!$G$35</f>
        <v>0</v>
      </c>
      <c r="BF214" s="938">
        <f>BF209*'DATA - Awards Matrices'!$H$35</f>
        <v>0</v>
      </c>
      <c r="BG214" s="938">
        <f>BG209*'DATA - Awards Matrices'!$I$35</f>
        <v>0</v>
      </c>
      <c r="BH214" s="938">
        <f>BH209*'DATA - Awards Matrices'!$J$35</f>
        <v>0</v>
      </c>
      <c r="BI214" s="939">
        <f>BI209*'DATA - Awards Matrices'!$K$35</f>
        <v>0</v>
      </c>
      <c r="BJ214" s="1057"/>
      <c r="BL214" s="1250"/>
      <c r="BM214" s="1250"/>
      <c r="BN214" s="1250"/>
    </row>
    <row r="215" spans="1:66" ht="16" thickBot="1">
      <c r="A215" s="1489"/>
      <c r="B215" s="440" t="s">
        <v>75</v>
      </c>
      <c r="C215" s="426" t="s">
        <v>90</v>
      </c>
      <c r="D215" s="330">
        <f>D210*'DATA - Awards Matrices'!$B$36</f>
        <v>0</v>
      </c>
      <c r="E215" s="12">
        <f>E210*'DATA - Awards Matrices'!$C$36</f>
        <v>0</v>
      </c>
      <c r="F215" s="12">
        <f>F210*'DATA - Awards Matrices'!$D$36</f>
        <v>0</v>
      </c>
      <c r="G215" s="12">
        <f>G210*'DATA - Awards Matrices'!$E$36</f>
        <v>0</v>
      </c>
      <c r="H215" s="12">
        <f>H210*'DATA - Awards Matrices'!$F$36</f>
        <v>0</v>
      </c>
      <c r="I215" s="12">
        <f>I210*'DATA - Awards Matrices'!$G$36</f>
        <v>0</v>
      </c>
      <c r="J215" s="12">
        <f>J210*'DATA - Awards Matrices'!$H$36</f>
        <v>0</v>
      </c>
      <c r="K215" s="12">
        <f>K210*'DATA - Awards Matrices'!$I$36</f>
        <v>0</v>
      </c>
      <c r="L215" s="12">
        <f>L210*'DATA - Awards Matrices'!$J$36</f>
        <v>0</v>
      </c>
      <c r="M215" s="331">
        <f>M210*'DATA - Awards Matrices'!$K$36</f>
        <v>0</v>
      </c>
      <c r="N215" s="12"/>
      <c r="O215" s="12"/>
      <c r="P215" s="330">
        <f>P210*'DATA - Awards Matrices'!$B$36</f>
        <v>0</v>
      </c>
      <c r="Q215" s="12">
        <f>Q210*'DATA - Awards Matrices'!$C$36</f>
        <v>0</v>
      </c>
      <c r="R215" s="12">
        <f>R210*'DATA - Awards Matrices'!$D$36</f>
        <v>0</v>
      </c>
      <c r="S215" s="12">
        <f>S210*'DATA - Awards Matrices'!$E$36</f>
        <v>0</v>
      </c>
      <c r="T215" s="12">
        <f>T210*'DATA - Awards Matrices'!$F$36</f>
        <v>0</v>
      </c>
      <c r="U215" s="12">
        <f>U210*'DATA - Awards Matrices'!$G$36</f>
        <v>0</v>
      </c>
      <c r="V215" s="12">
        <f>V210*'DATA - Awards Matrices'!$H$36</f>
        <v>0</v>
      </c>
      <c r="W215" s="12">
        <f>W210*'DATA - Awards Matrices'!$I$36</f>
        <v>0</v>
      </c>
      <c r="X215" s="12">
        <f>X210*'DATA - Awards Matrices'!$J$36</f>
        <v>0</v>
      </c>
      <c r="Y215" s="331">
        <f>Y210*'DATA - Awards Matrices'!$K$36</f>
        <v>0</v>
      </c>
      <c r="Z215" s="12"/>
      <c r="AA215" s="12"/>
      <c r="AB215" s="330">
        <f>AB210*'DATA - Awards Matrices'!$B$36</f>
        <v>0</v>
      </c>
      <c r="AC215" s="12">
        <f>AC210*'DATA - Awards Matrices'!$C$36</f>
        <v>0</v>
      </c>
      <c r="AD215" s="12">
        <f>AD210*'DATA - Awards Matrices'!$D$36</f>
        <v>0</v>
      </c>
      <c r="AE215" s="12">
        <f>AE210*'DATA - Awards Matrices'!$E$36</f>
        <v>0</v>
      </c>
      <c r="AF215" s="12">
        <f>AF210*'DATA - Awards Matrices'!$F$36</f>
        <v>0</v>
      </c>
      <c r="AG215" s="12">
        <f>AG210*'DATA - Awards Matrices'!$G$36</f>
        <v>0</v>
      </c>
      <c r="AH215" s="12">
        <f>AH210*'DATA - Awards Matrices'!$H$36</f>
        <v>0</v>
      </c>
      <c r="AI215" s="12">
        <f>AI210*'DATA - Awards Matrices'!$I$36</f>
        <v>0</v>
      </c>
      <c r="AJ215" s="12">
        <f>AJ210*'DATA - Awards Matrices'!$J$36</f>
        <v>0</v>
      </c>
      <c r="AK215" s="331">
        <f>AK210*'DATA - Awards Matrices'!$K$36</f>
        <v>0</v>
      </c>
      <c r="AL215" s="12"/>
      <c r="AM215" s="938"/>
      <c r="AN215" s="937">
        <f>AN210*'DATA - Awards Matrices'!$B$36</f>
        <v>0</v>
      </c>
      <c r="AO215" s="938">
        <f>AO210*'DATA - Awards Matrices'!$C$36</f>
        <v>0</v>
      </c>
      <c r="AP215" s="938">
        <f>AP210*'DATA - Awards Matrices'!$D$36</f>
        <v>0</v>
      </c>
      <c r="AQ215" s="938">
        <f>AQ210*'DATA - Awards Matrices'!$E$36</f>
        <v>0</v>
      </c>
      <c r="AR215" s="938">
        <f>AR210*'DATA - Awards Matrices'!$F$36</f>
        <v>0</v>
      </c>
      <c r="AS215" s="938">
        <f>AS210*'DATA - Awards Matrices'!$G$36</f>
        <v>0</v>
      </c>
      <c r="AT215" s="938">
        <f>AT210*'DATA - Awards Matrices'!$H$36</f>
        <v>0</v>
      </c>
      <c r="AU215" s="938">
        <f>AU210*'DATA - Awards Matrices'!$I$36</f>
        <v>0</v>
      </c>
      <c r="AV215" s="938">
        <f>AV210*'DATA - Awards Matrices'!$J$36</f>
        <v>0</v>
      </c>
      <c r="AW215" s="939">
        <f>AW210*'DATA - Awards Matrices'!$K$36</f>
        <v>0</v>
      </c>
      <c r="AX215" s="1062"/>
      <c r="AZ215" s="937">
        <f>AZ210*'DATA - Awards Matrices'!$B$36</f>
        <v>0</v>
      </c>
      <c r="BA215" s="938">
        <f>BA210*'DATA - Awards Matrices'!$C$36</f>
        <v>0</v>
      </c>
      <c r="BB215" s="938">
        <f>BB210*'DATA - Awards Matrices'!$D$36</f>
        <v>0</v>
      </c>
      <c r="BC215" s="938">
        <f>BC210*'DATA - Awards Matrices'!$E$36</f>
        <v>0</v>
      </c>
      <c r="BD215" s="938">
        <f>BD210*'DATA - Awards Matrices'!$F$36</f>
        <v>0</v>
      </c>
      <c r="BE215" s="938">
        <f>BE210*'DATA - Awards Matrices'!$G$36</f>
        <v>0</v>
      </c>
      <c r="BF215" s="938">
        <f>BF210*'DATA - Awards Matrices'!$H$36</f>
        <v>0</v>
      </c>
      <c r="BG215" s="938">
        <f>BG210*'DATA - Awards Matrices'!$I$36</f>
        <v>0</v>
      </c>
      <c r="BH215" s="938">
        <f>BH210*'DATA - Awards Matrices'!$J$36</f>
        <v>0</v>
      </c>
      <c r="BI215" s="939">
        <f>BI210*'DATA - Awards Matrices'!$K$36</f>
        <v>0</v>
      </c>
      <c r="BJ215" s="1057"/>
      <c r="BL215" s="1250"/>
      <c r="BM215" s="1250"/>
      <c r="BN215" s="1250"/>
    </row>
    <row r="216" spans="1:66" ht="33" thickBot="1">
      <c r="A216" s="406" t="s">
        <v>272</v>
      </c>
      <c r="B216" s="413" t="str">
        <f>B210</f>
        <v>MCC</v>
      </c>
      <c r="C216" s="414"/>
      <c r="D216" s="334">
        <f t="shared" ref="D216:M216" si="205">SUM(D213:D215)</f>
        <v>0</v>
      </c>
      <c r="E216" s="335">
        <f t="shared" si="205"/>
        <v>0</v>
      </c>
      <c r="F216" s="335">
        <f t="shared" si="205"/>
        <v>0</v>
      </c>
      <c r="G216" s="335">
        <f t="shared" si="205"/>
        <v>0</v>
      </c>
      <c r="H216" s="335">
        <f t="shared" si="205"/>
        <v>0</v>
      </c>
      <c r="I216" s="335">
        <f t="shared" si="205"/>
        <v>0</v>
      </c>
      <c r="J216" s="335">
        <f t="shared" si="205"/>
        <v>0</v>
      </c>
      <c r="K216" s="335">
        <f t="shared" si="205"/>
        <v>0</v>
      </c>
      <c r="L216" s="335">
        <f t="shared" si="205"/>
        <v>0</v>
      </c>
      <c r="M216" s="336">
        <f t="shared" si="205"/>
        <v>0</v>
      </c>
      <c r="N216" s="415">
        <f>SUM(D216:M216)/'DATA - Awards Matrices'!$L$36</f>
        <v>0</v>
      </c>
      <c r="O216" s="415"/>
      <c r="P216" s="334">
        <f t="shared" ref="P216:Y216" si="206">SUM(P213:P215)</f>
        <v>0</v>
      </c>
      <c r="Q216" s="335">
        <f t="shared" si="206"/>
        <v>0</v>
      </c>
      <c r="R216" s="335">
        <f t="shared" si="206"/>
        <v>0</v>
      </c>
      <c r="S216" s="335">
        <f t="shared" si="206"/>
        <v>0</v>
      </c>
      <c r="T216" s="335">
        <f t="shared" si="206"/>
        <v>0</v>
      </c>
      <c r="U216" s="335">
        <f t="shared" si="206"/>
        <v>0</v>
      </c>
      <c r="V216" s="335">
        <f t="shared" si="206"/>
        <v>0</v>
      </c>
      <c r="W216" s="335">
        <f t="shared" si="206"/>
        <v>0</v>
      </c>
      <c r="X216" s="335">
        <f t="shared" si="206"/>
        <v>0</v>
      </c>
      <c r="Y216" s="336">
        <f t="shared" si="206"/>
        <v>0</v>
      </c>
      <c r="Z216" s="415">
        <f>SUM(P216:Y216)/'DATA - Awards Matrices'!$L$36</f>
        <v>0</v>
      </c>
      <c r="AA216" s="415"/>
      <c r="AB216" s="334">
        <f t="shared" ref="AB216:AK216" si="207">SUM(AB213:AB215)</f>
        <v>9500</v>
      </c>
      <c r="AC216" s="335">
        <f t="shared" si="207"/>
        <v>1000</v>
      </c>
      <c r="AD216" s="335">
        <f t="shared" si="207"/>
        <v>0</v>
      </c>
      <c r="AE216" s="335">
        <f t="shared" si="207"/>
        <v>4000</v>
      </c>
      <c r="AF216" s="335">
        <f t="shared" si="207"/>
        <v>0</v>
      </c>
      <c r="AG216" s="335">
        <f t="shared" si="207"/>
        <v>0</v>
      </c>
      <c r="AH216" s="335">
        <f t="shared" si="207"/>
        <v>0</v>
      </c>
      <c r="AI216" s="335">
        <f t="shared" si="207"/>
        <v>0</v>
      </c>
      <c r="AJ216" s="335">
        <f t="shared" si="207"/>
        <v>0</v>
      </c>
      <c r="AK216" s="336">
        <f t="shared" si="207"/>
        <v>0</v>
      </c>
      <c r="AL216" s="1252">
        <f>SUM(AB216:AK216)/'DATA - Awards Matrices'!$L$74</f>
        <v>27.724665391969406</v>
      </c>
      <c r="AM216" s="941"/>
      <c r="AN216" s="1020">
        <f t="shared" ref="AN216:AW216" si="208">SUM(AN213:AN215)</f>
        <v>1500</v>
      </c>
      <c r="AO216" s="1021">
        <f t="shared" si="208"/>
        <v>500</v>
      </c>
      <c r="AP216" s="1021">
        <f t="shared" si="208"/>
        <v>0</v>
      </c>
      <c r="AQ216" s="1021">
        <f t="shared" si="208"/>
        <v>2500</v>
      </c>
      <c r="AR216" s="1021">
        <f t="shared" si="208"/>
        <v>0</v>
      </c>
      <c r="AS216" s="1021">
        <f t="shared" si="208"/>
        <v>0</v>
      </c>
      <c r="AT216" s="1021">
        <f t="shared" si="208"/>
        <v>0</v>
      </c>
      <c r="AU216" s="1021">
        <f t="shared" si="208"/>
        <v>0</v>
      </c>
      <c r="AV216" s="1021">
        <f t="shared" si="208"/>
        <v>0</v>
      </c>
      <c r="AW216" s="1022">
        <f t="shared" si="208"/>
        <v>0</v>
      </c>
      <c r="AX216" s="1253">
        <f>SUM(AN216:AW216)/'DATA - Awards Matrices'!$L$74</f>
        <v>8.6042065009560229</v>
      </c>
      <c r="AZ216" s="1020">
        <f t="shared" ref="AZ216:BI216" si="209">SUM(AZ213:AZ215)</f>
        <v>2000</v>
      </c>
      <c r="BA216" s="1021">
        <f t="shared" si="209"/>
        <v>1000</v>
      </c>
      <c r="BB216" s="1021">
        <f t="shared" si="209"/>
        <v>0</v>
      </c>
      <c r="BC216" s="1021">
        <f t="shared" si="209"/>
        <v>6000</v>
      </c>
      <c r="BD216" s="1021">
        <f t="shared" si="209"/>
        <v>0</v>
      </c>
      <c r="BE216" s="1021">
        <f t="shared" si="209"/>
        <v>0</v>
      </c>
      <c r="BF216" s="1021">
        <f t="shared" si="209"/>
        <v>0</v>
      </c>
      <c r="BG216" s="1021">
        <f t="shared" si="209"/>
        <v>0</v>
      </c>
      <c r="BH216" s="1021">
        <f t="shared" si="209"/>
        <v>0</v>
      </c>
      <c r="BI216" s="1022">
        <f t="shared" si="209"/>
        <v>0</v>
      </c>
      <c r="BJ216" s="1254">
        <f>SUM(AZ216:BI216)/'DATA - Awards Matrices'!$L$74</f>
        <v>17.208413001912046</v>
      </c>
      <c r="BL216" s="1251">
        <f>SUM(AB216:AK216)</f>
        <v>14500</v>
      </c>
      <c r="BM216" s="1251">
        <f>SUM(AN216:AW216)</f>
        <v>4500</v>
      </c>
      <c r="BN216" s="1251">
        <f>SUM(AZ216:BI216)</f>
        <v>9000</v>
      </c>
    </row>
    <row r="217" spans="1:66" ht="42.75" customHeight="1" thickBot="1">
      <c r="A217" s="428"/>
      <c r="B217" s="429"/>
      <c r="C217" s="430"/>
      <c r="D217" s="431"/>
      <c r="E217" s="432"/>
      <c r="F217" s="432"/>
      <c r="G217" s="432"/>
      <c r="H217" s="432"/>
      <c r="I217" s="432"/>
      <c r="J217" s="432"/>
      <c r="K217" s="432"/>
      <c r="L217" s="432"/>
      <c r="M217" s="433"/>
      <c r="N217" s="434"/>
      <c r="O217" s="434"/>
      <c r="P217" s="431"/>
      <c r="Q217" s="432"/>
      <c r="R217" s="432"/>
      <c r="S217" s="432"/>
      <c r="T217" s="432"/>
      <c r="U217" s="432"/>
      <c r="V217" s="432"/>
      <c r="W217" s="432"/>
      <c r="X217" s="432"/>
      <c r="Y217" s="433"/>
      <c r="Z217" s="434"/>
      <c r="AA217" s="434"/>
      <c r="AB217" s="431"/>
      <c r="AC217" s="432"/>
      <c r="AD217" s="432"/>
      <c r="AE217" s="432"/>
      <c r="AF217" s="432"/>
      <c r="AG217" s="432"/>
      <c r="AH217" s="432"/>
      <c r="AI217" s="432"/>
      <c r="AJ217" s="432"/>
      <c r="AK217" s="433"/>
      <c r="AL217" s="434"/>
      <c r="AM217" s="1026"/>
      <c r="AN217" s="1023"/>
      <c r="AO217" s="1024"/>
      <c r="AP217" s="1024"/>
      <c r="AQ217" s="1024"/>
      <c r="AR217" s="1024"/>
      <c r="AS217" s="1024"/>
      <c r="AT217" s="1024"/>
      <c r="AU217" s="1024"/>
      <c r="AV217" s="1024"/>
      <c r="AW217" s="1025"/>
      <c r="AX217" s="1064"/>
      <c r="AZ217" s="1023"/>
      <c r="BA217" s="1024"/>
      <c r="BB217" s="1024"/>
      <c r="BC217" s="1024"/>
      <c r="BD217" s="1024"/>
      <c r="BE217" s="1024"/>
      <c r="BF217" s="1024"/>
      <c r="BG217" s="1024"/>
      <c r="BH217" s="1024"/>
      <c r="BI217" s="1025"/>
      <c r="BJ217" s="1059"/>
      <c r="BL217" s="1251"/>
      <c r="BM217" s="1251"/>
      <c r="BN217" s="1251"/>
    </row>
    <row r="218" spans="1:66" ht="15" customHeight="1" thickBot="1">
      <c r="A218" s="1487" t="s">
        <v>270</v>
      </c>
      <c r="B218" s="274" t="str">
        <f>'RAW DATA-Awards'!B70</f>
        <v>NMJC</v>
      </c>
      <c r="C218" s="329" t="str">
        <f>'RAW DATA-Awards'!C70</f>
        <v>1</v>
      </c>
      <c r="D218" s="407">
        <f>'RAW DATA-New Workforce'!D70</f>
        <v>0</v>
      </c>
      <c r="E218" s="408">
        <f>'RAW DATA-New Workforce'!E70</f>
        <v>0</v>
      </c>
      <c r="F218" s="408">
        <f>'RAW DATA-New Workforce'!F70</f>
        <v>0</v>
      </c>
      <c r="G218" s="408">
        <f>'RAW DATA-New Workforce'!G70</f>
        <v>0</v>
      </c>
      <c r="H218" s="408">
        <f>'RAW DATA-New Workforce'!H70</f>
        <v>0</v>
      </c>
      <c r="I218" s="408">
        <f>'RAW DATA-New Workforce'!I70</f>
        <v>0</v>
      </c>
      <c r="J218" s="408">
        <f>'RAW DATA-New Workforce'!J70</f>
        <v>0</v>
      </c>
      <c r="K218" s="408">
        <f>'RAW DATA-New Workforce'!K70</f>
        <v>0</v>
      </c>
      <c r="L218" s="408">
        <f>'RAW DATA-New Workforce'!L70</f>
        <v>0</v>
      </c>
      <c r="M218" s="409">
        <f>'RAW DATA-New Workforce'!M70</f>
        <v>0</v>
      </c>
      <c r="N218" s="408"/>
      <c r="O218" s="408"/>
      <c r="P218" s="407">
        <f>'RAW DATA-New Workforce'!N70</f>
        <v>0</v>
      </c>
      <c r="Q218" s="408">
        <f>'RAW DATA-New Workforce'!O70</f>
        <v>0</v>
      </c>
      <c r="R218" s="408">
        <f>'RAW DATA-New Workforce'!P70</f>
        <v>0</v>
      </c>
      <c r="S218" s="408">
        <f>'RAW DATA-New Workforce'!Q70</f>
        <v>0</v>
      </c>
      <c r="T218" s="408">
        <f>'RAW DATA-New Workforce'!R70</f>
        <v>0</v>
      </c>
      <c r="U218" s="408">
        <f>'RAW DATA-New Workforce'!S70</f>
        <v>0</v>
      </c>
      <c r="V218" s="408">
        <f>'RAW DATA-New Workforce'!T70</f>
        <v>0</v>
      </c>
      <c r="W218" s="408">
        <f>'RAW DATA-New Workforce'!U70</f>
        <v>0</v>
      </c>
      <c r="X218" s="408">
        <f>'RAW DATA-New Workforce'!V70</f>
        <v>0</v>
      </c>
      <c r="Y218" s="409">
        <f>'RAW DATA-New Workforce'!W70</f>
        <v>0</v>
      </c>
      <c r="Z218" s="408"/>
      <c r="AA218" s="408"/>
      <c r="AB218" s="407">
        <f>'RAW DATA-New Workforce'!X70</f>
        <v>0</v>
      </c>
      <c r="AC218" s="408">
        <f>'RAW DATA-New Workforce'!Y70</f>
        <v>17</v>
      </c>
      <c r="AD218" s="408">
        <f>'RAW DATA-New Workforce'!Z70</f>
        <v>0</v>
      </c>
      <c r="AE218" s="408">
        <f>'RAW DATA-New Workforce'!AA70</f>
        <v>7</v>
      </c>
      <c r="AF218" s="408">
        <f>'RAW DATA-New Workforce'!AB70</f>
        <v>0</v>
      </c>
      <c r="AG218" s="408">
        <f>'RAW DATA-New Workforce'!AC70</f>
        <v>0</v>
      </c>
      <c r="AH218" s="408">
        <f>'RAW DATA-New Workforce'!AD70</f>
        <v>0</v>
      </c>
      <c r="AI218" s="408">
        <f>'RAW DATA-New Workforce'!AE70</f>
        <v>0</v>
      </c>
      <c r="AJ218" s="408">
        <f>'RAW DATA-New Workforce'!AF70</f>
        <v>0</v>
      </c>
      <c r="AK218" s="409">
        <f>'RAW DATA-New Workforce'!AG70</f>
        <v>0</v>
      </c>
      <c r="AL218" s="408"/>
      <c r="AM218" s="944"/>
      <c r="AN218" s="943">
        <f>'RAW DATA-New Workforce'!AH70</f>
        <v>0</v>
      </c>
      <c r="AO218" s="944">
        <f>'RAW DATA-New Workforce'!AI70</f>
        <v>10</v>
      </c>
      <c r="AP218" s="944">
        <f>'RAW DATA-New Workforce'!AJ70</f>
        <v>0</v>
      </c>
      <c r="AQ218" s="944">
        <f>'RAW DATA-New Workforce'!AK70</f>
        <v>8</v>
      </c>
      <c r="AR218" s="944">
        <f>'RAW DATA-New Workforce'!AL70</f>
        <v>0</v>
      </c>
      <c r="AS218" s="944">
        <f>'RAW DATA-New Workforce'!AM70</f>
        <v>0</v>
      </c>
      <c r="AT218" s="944">
        <f>'RAW DATA-New Workforce'!AN70</f>
        <v>0</v>
      </c>
      <c r="AU218" s="944">
        <f>'RAW DATA-New Workforce'!AO70</f>
        <v>0</v>
      </c>
      <c r="AV218" s="944">
        <f>'RAW DATA-New Workforce'!AP70</f>
        <v>0</v>
      </c>
      <c r="AW218" s="945">
        <f>'RAW DATA-New Workforce'!AQ70</f>
        <v>0</v>
      </c>
      <c r="AX218" s="1061"/>
      <c r="AZ218" s="943">
        <f>'RAW DATA-New Workforce'!AR70</f>
        <v>0</v>
      </c>
      <c r="BA218" s="943">
        <f>'RAW DATA-New Workforce'!AS70</f>
        <v>13</v>
      </c>
      <c r="BB218" s="943">
        <f>'RAW DATA-New Workforce'!AT70</f>
        <v>0</v>
      </c>
      <c r="BC218" s="943">
        <f>'RAW DATA-New Workforce'!AU70</f>
        <v>2</v>
      </c>
      <c r="BD218" s="943">
        <f>'RAW DATA-New Workforce'!AV70</f>
        <v>0</v>
      </c>
      <c r="BE218" s="943">
        <f>'RAW DATA-New Workforce'!AW70</f>
        <v>0</v>
      </c>
      <c r="BF218" s="943">
        <f>'RAW DATA-New Workforce'!AX70</f>
        <v>0</v>
      </c>
      <c r="BG218" s="943">
        <f>'RAW DATA-New Workforce'!AY70</f>
        <v>0</v>
      </c>
      <c r="BH218" s="943">
        <f>'RAW DATA-New Workforce'!AZ70</f>
        <v>0</v>
      </c>
      <c r="BI218" s="943">
        <f>'RAW DATA-New Workforce'!BA70</f>
        <v>0</v>
      </c>
      <c r="BJ218" s="1056"/>
      <c r="BL218" s="1250"/>
      <c r="BM218" s="1250"/>
      <c r="BN218" s="1250"/>
    </row>
    <row r="219" spans="1:66" ht="16" thickBot="1">
      <c r="A219" s="1488"/>
      <c r="B219" s="410" t="str">
        <f>'RAW DATA-Awards'!B71</f>
        <v>NMJC</v>
      </c>
      <c r="C219" s="411" t="str">
        <f>'RAW DATA-Awards'!C71</f>
        <v>2</v>
      </c>
      <c r="D219" s="330">
        <f>'RAW DATA-New Workforce'!D71</f>
        <v>0</v>
      </c>
      <c r="E219" s="12">
        <f>'RAW DATA-New Workforce'!E71</f>
        <v>0</v>
      </c>
      <c r="F219" s="12">
        <f>'RAW DATA-New Workforce'!F71</f>
        <v>0</v>
      </c>
      <c r="G219" s="12">
        <f>'RAW DATA-New Workforce'!G71</f>
        <v>0</v>
      </c>
      <c r="H219" s="12">
        <f>'RAW DATA-New Workforce'!H71</f>
        <v>0</v>
      </c>
      <c r="I219" s="12">
        <f>'RAW DATA-New Workforce'!I71</f>
        <v>0</v>
      </c>
      <c r="J219" s="12">
        <f>'RAW DATA-New Workforce'!J71</f>
        <v>0</v>
      </c>
      <c r="K219" s="12">
        <f>'RAW DATA-New Workforce'!K71</f>
        <v>0</v>
      </c>
      <c r="L219" s="12">
        <f>'RAW DATA-New Workforce'!L71</f>
        <v>0</v>
      </c>
      <c r="M219" s="331">
        <f>'RAW DATA-New Workforce'!M71</f>
        <v>0</v>
      </c>
      <c r="N219" s="12"/>
      <c r="O219" s="12"/>
      <c r="P219" s="330">
        <f>'RAW DATA-New Workforce'!N71</f>
        <v>0</v>
      </c>
      <c r="Q219" s="12">
        <f>'RAW DATA-New Workforce'!O71</f>
        <v>0</v>
      </c>
      <c r="R219" s="12">
        <f>'RAW DATA-New Workforce'!P71</f>
        <v>0</v>
      </c>
      <c r="S219" s="12">
        <f>'RAW DATA-New Workforce'!Q71</f>
        <v>0</v>
      </c>
      <c r="T219" s="12">
        <f>'RAW DATA-New Workforce'!R71</f>
        <v>0</v>
      </c>
      <c r="U219" s="12">
        <f>'RAW DATA-New Workforce'!S71</f>
        <v>0</v>
      </c>
      <c r="V219" s="12">
        <f>'RAW DATA-New Workforce'!T71</f>
        <v>0</v>
      </c>
      <c r="W219" s="12">
        <f>'RAW DATA-New Workforce'!U71</f>
        <v>0</v>
      </c>
      <c r="X219" s="12">
        <f>'RAW DATA-New Workforce'!V71</f>
        <v>0</v>
      </c>
      <c r="Y219" s="331">
        <f>'RAW DATA-New Workforce'!W71</f>
        <v>0</v>
      </c>
      <c r="Z219" s="12"/>
      <c r="AA219" s="12"/>
      <c r="AB219" s="330">
        <f>'RAW DATA-New Workforce'!X71</f>
        <v>0</v>
      </c>
      <c r="AC219" s="12">
        <f>'RAW DATA-New Workforce'!Y71</f>
        <v>4</v>
      </c>
      <c r="AD219" s="12">
        <f>'RAW DATA-New Workforce'!Z71</f>
        <v>0</v>
      </c>
      <c r="AE219" s="12">
        <f>'RAW DATA-New Workforce'!AA71</f>
        <v>4</v>
      </c>
      <c r="AF219" s="12">
        <f>'RAW DATA-New Workforce'!AB71</f>
        <v>0</v>
      </c>
      <c r="AG219" s="12">
        <f>'RAW DATA-New Workforce'!AC71</f>
        <v>0</v>
      </c>
      <c r="AH219" s="12">
        <f>'RAW DATA-New Workforce'!AD71</f>
        <v>0</v>
      </c>
      <c r="AI219" s="12">
        <f>'RAW DATA-New Workforce'!AE71</f>
        <v>0</v>
      </c>
      <c r="AJ219" s="12">
        <f>'RAW DATA-New Workforce'!AF71</f>
        <v>0</v>
      </c>
      <c r="AK219" s="331">
        <f>'RAW DATA-New Workforce'!AG71</f>
        <v>0</v>
      </c>
      <c r="AL219" s="12"/>
      <c r="AM219" s="938"/>
      <c r="AN219" s="937">
        <f>'RAW DATA-New Workforce'!AH71</f>
        <v>0</v>
      </c>
      <c r="AO219" s="938">
        <f>'RAW DATA-New Workforce'!AI71</f>
        <v>3</v>
      </c>
      <c r="AP219" s="938">
        <f>'RAW DATA-New Workforce'!AJ71</f>
        <v>0</v>
      </c>
      <c r="AQ219" s="938">
        <f>'RAW DATA-New Workforce'!AK71</f>
        <v>1</v>
      </c>
      <c r="AR219" s="938">
        <f>'RAW DATA-New Workforce'!AL71</f>
        <v>0</v>
      </c>
      <c r="AS219" s="938">
        <f>'RAW DATA-New Workforce'!AM71</f>
        <v>0</v>
      </c>
      <c r="AT219" s="938">
        <f>'RAW DATA-New Workforce'!AN71</f>
        <v>0</v>
      </c>
      <c r="AU219" s="938">
        <f>'RAW DATA-New Workforce'!AO71</f>
        <v>0</v>
      </c>
      <c r="AV219" s="938">
        <f>'RAW DATA-New Workforce'!AP71</f>
        <v>0</v>
      </c>
      <c r="AW219" s="939">
        <f>'RAW DATA-New Workforce'!AQ71</f>
        <v>0</v>
      </c>
      <c r="AX219" s="1062"/>
      <c r="AZ219" s="943">
        <f>'RAW DATA-New Workforce'!AR71</f>
        <v>0</v>
      </c>
      <c r="BA219" s="943">
        <f>'RAW DATA-New Workforce'!AS71</f>
        <v>3</v>
      </c>
      <c r="BB219" s="943">
        <f>'RAW DATA-New Workforce'!AT71</f>
        <v>0</v>
      </c>
      <c r="BC219" s="943">
        <f>'RAW DATA-New Workforce'!AU71</f>
        <v>0</v>
      </c>
      <c r="BD219" s="943">
        <f>'RAW DATA-New Workforce'!AV71</f>
        <v>0</v>
      </c>
      <c r="BE219" s="943">
        <f>'RAW DATA-New Workforce'!AW71</f>
        <v>0</v>
      </c>
      <c r="BF219" s="943">
        <f>'RAW DATA-New Workforce'!AX71</f>
        <v>0</v>
      </c>
      <c r="BG219" s="943">
        <f>'RAW DATA-New Workforce'!AY71</f>
        <v>0</v>
      </c>
      <c r="BH219" s="943">
        <f>'RAW DATA-New Workforce'!AZ71</f>
        <v>0</v>
      </c>
      <c r="BI219" s="943">
        <f>'RAW DATA-New Workforce'!BA71</f>
        <v>0</v>
      </c>
      <c r="BJ219" s="1057"/>
      <c r="BL219" s="1250"/>
      <c r="BM219" s="1250"/>
      <c r="BN219" s="1250"/>
    </row>
    <row r="220" spans="1:66" ht="16" thickBot="1">
      <c r="A220" s="1488"/>
      <c r="B220" s="410" t="str">
        <f>'RAW DATA-Awards'!B72</f>
        <v>NMJC</v>
      </c>
      <c r="C220" s="411" t="str">
        <f>'RAW DATA-Awards'!C72</f>
        <v>3</v>
      </c>
      <c r="D220" s="330">
        <f>'RAW DATA-New Workforce'!D72</f>
        <v>0</v>
      </c>
      <c r="E220" s="12">
        <f>'RAW DATA-New Workforce'!E72</f>
        <v>0</v>
      </c>
      <c r="F220" s="12">
        <f>'RAW DATA-New Workforce'!F72</f>
        <v>0</v>
      </c>
      <c r="G220" s="12">
        <f>'RAW DATA-New Workforce'!G72</f>
        <v>0</v>
      </c>
      <c r="H220" s="12">
        <f>'RAW DATA-New Workforce'!H72</f>
        <v>0</v>
      </c>
      <c r="I220" s="12">
        <f>'RAW DATA-New Workforce'!I72</f>
        <v>0</v>
      </c>
      <c r="J220" s="12">
        <f>'RAW DATA-New Workforce'!J72</f>
        <v>0</v>
      </c>
      <c r="K220" s="12">
        <f>'RAW DATA-New Workforce'!K72</f>
        <v>0</v>
      </c>
      <c r="L220" s="12">
        <f>'RAW DATA-New Workforce'!L72</f>
        <v>0</v>
      </c>
      <c r="M220" s="331">
        <f>'RAW DATA-New Workforce'!M72</f>
        <v>0</v>
      </c>
      <c r="N220" s="12"/>
      <c r="O220" s="12"/>
      <c r="P220" s="330">
        <f>'RAW DATA-New Workforce'!N72</f>
        <v>0</v>
      </c>
      <c r="Q220" s="12">
        <f>'RAW DATA-New Workforce'!O72</f>
        <v>0</v>
      </c>
      <c r="R220" s="12">
        <f>'RAW DATA-New Workforce'!P72</f>
        <v>0</v>
      </c>
      <c r="S220" s="12">
        <f>'RAW DATA-New Workforce'!Q72</f>
        <v>0</v>
      </c>
      <c r="T220" s="12">
        <f>'RAW DATA-New Workforce'!R72</f>
        <v>0</v>
      </c>
      <c r="U220" s="12">
        <f>'RAW DATA-New Workforce'!S72</f>
        <v>0</v>
      </c>
      <c r="V220" s="12">
        <f>'RAW DATA-New Workforce'!T72</f>
        <v>0</v>
      </c>
      <c r="W220" s="12">
        <f>'RAW DATA-New Workforce'!U72</f>
        <v>0</v>
      </c>
      <c r="X220" s="12">
        <f>'RAW DATA-New Workforce'!V72</f>
        <v>0</v>
      </c>
      <c r="Y220" s="331">
        <f>'RAW DATA-New Workforce'!W72</f>
        <v>0</v>
      </c>
      <c r="Z220" s="12"/>
      <c r="AA220" s="12"/>
      <c r="AB220" s="330">
        <f>'RAW DATA-New Workforce'!X72</f>
        <v>0</v>
      </c>
      <c r="AC220" s="12">
        <f>'RAW DATA-New Workforce'!Y72</f>
        <v>0</v>
      </c>
      <c r="AD220" s="12">
        <f>'RAW DATA-New Workforce'!Z72</f>
        <v>0</v>
      </c>
      <c r="AE220" s="12">
        <f>'RAW DATA-New Workforce'!AA72</f>
        <v>0</v>
      </c>
      <c r="AF220" s="12">
        <f>'RAW DATA-New Workforce'!AB72</f>
        <v>0</v>
      </c>
      <c r="AG220" s="12">
        <f>'RAW DATA-New Workforce'!AC72</f>
        <v>0</v>
      </c>
      <c r="AH220" s="12">
        <f>'RAW DATA-New Workforce'!AD72</f>
        <v>0</v>
      </c>
      <c r="AI220" s="12">
        <f>'RAW DATA-New Workforce'!AE72</f>
        <v>0</v>
      </c>
      <c r="AJ220" s="12">
        <f>'RAW DATA-New Workforce'!AF72</f>
        <v>0</v>
      </c>
      <c r="AK220" s="331">
        <f>'RAW DATA-New Workforce'!AG72</f>
        <v>0</v>
      </c>
      <c r="AL220" s="12"/>
      <c r="AM220" s="938"/>
      <c r="AN220" s="937">
        <f>'RAW DATA-New Workforce'!AH72</f>
        <v>0</v>
      </c>
      <c r="AO220" s="938">
        <f>'RAW DATA-New Workforce'!AI72</f>
        <v>0</v>
      </c>
      <c r="AP220" s="938">
        <f>'RAW DATA-New Workforce'!AJ72</f>
        <v>0</v>
      </c>
      <c r="AQ220" s="938">
        <f>'RAW DATA-New Workforce'!AK72</f>
        <v>0</v>
      </c>
      <c r="AR220" s="938">
        <f>'RAW DATA-New Workforce'!AL72</f>
        <v>0</v>
      </c>
      <c r="AS220" s="938">
        <f>'RAW DATA-New Workforce'!AM72</f>
        <v>0</v>
      </c>
      <c r="AT220" s="938">
        <f>'RAW DATA-New Workforce'!AN72</f>
        <v>0</v>
      </c>
      <c r="AU220" s="938">
        <f>'RAW DATA-New Workforce'!AO72</f>
        <v>0</v>
      </c>
      <c r="AV220" s="938">
        <f>'RAW DATA-New Workforce'!AP72</f>
        <v>0</v>
      </c>
      <c r="AW220" s="939">
        <f>'RAW DATA-New Workforce'!AQ72</f>
        <v>0</v>
      </c>
      <c r="AX220" s="1062"/>
      <c r="AZ220" s="943">
        <f>'RAW DATA-New Workforce'!AR72</f>
        <v>0</v>
      </c>
      <c r="BA220" s="943">
        <f>'RAW DATA-New Workforce'!AS72</f>
        <v>0</v>
      </c>
      <c r="BB220" s="943">
        <f>'RAW DATA-New Workforce'!AT72</f>
        <v>0</v>
      </c>
      <c r="BC220" s="943">
        <f>'RAW DATA-New Workforce'!AU72</f>
        <v>0</v>
      </c>
      <c r="BD220" s="943">
        <f>'RAW DATA-New Workforce'!AV72</f>
        <v>0</v>
      </c>
      <c r="BE220" s="943">
        <f>'RAW DATA-New Workforce'!AW72</f>
        <v>0</v>
      </c>
      <c r="BF220" s="943">
        <f>'RAW DATA-New Workforce'!AX72</f>
        <v>0</v>
      </c>
      <c r="BG220" s="943">
        <f>'RAW DATA-New Workforce'!AY72</f>
        <v>0</v>
      </c>
      <c r="BH220" s="943">
        <f>'RAW DATA-New Workforce'!AZ72</f>
        <v>0</v>
      </c>
      <c r="BI220" s="943">
        <f>'RAW DATA-New Workforce'!BA72</f>
        <v>0</v>
      </c>
      <c r="BJ220" s="1057"/>
      <c r="BL220" s="1250"/>
      <c r="BM220" s="1250"/>
      <c r="BN220" s="1250"/>
    </row>
    <row r="221" spans="1:66">
      <c r="A221" s="456"/>
      <c r="B221" s="274"/>
      <c r="C221" s="424"/>
      <c r="D221" s="332">
        <f t="shared" ref="D221:M221" si="210">SUM(D218:D220)</f>
        <v>0</v>
      </c>
      <c r="E221" s="11">
        <f t="shared" si="210"/>
        <v>0</v>
      </c>
      <c r="F221" s="11">
        <f t="shared" si="210"/>
        <v>0</v>
      </c>
      <c r="G221" s="11">
        <f t="shared" si="210"/>
        <v>0</v>
      </c>
      <c r="H221" s="11">
        <f t="shared" si="210"/>
        <v>0</v>
      </c>
      <c r="I221" s="11">
        <f t="shared" si="210"/>
        <v>0</v>
      </c>
      <c r="J221" s="11">
        <f t="shared" si="210"/>
        <v>0</v>
      </c>
      <c r="K221" s="11">
        <f t="shared" si="210"/>
        <v>0</v>
      </c>
      <c r="L221" s="11">
        <f t="shared" si="210"/>
        <v>0</v>
      </c>
      <c r="M221" s="333">
        <f t="shared" si="210"/>
        <v>0</v>
      </c>
      <c r="N221" s="12"/>
      <c r="O221" s="12"/>
      <c r="P221" s="332">
        <f t="shared" ref="P221:Y221" si="211">SUM(P218:P220)</f>
        <v>0</v>
      </c>
      <c r="Q221" s="11">
        <f t="shared" si="211"/>
        <v>0</v>
      </c>
      <c r="R221" s="11">
        <f t="shared" si="211"/>
        <v>0</v>
      </c>
      <c r="S221" s="11">
        <f t="shared" si="211"/>
        <v>0</v>
      </c>
      <c r="T221" s="11">
        <f t="shared" si="211"/>
        <v>0</v>
      </c>
      <c r="U221" s="11">
        <f t="shared" si="211"/>
        <v>0</v>
      </c>
      <c r="V221" s="11">
        <f t="shared" si="211"/>
        <v>0</v>
      </c>
      <c r="W221" s="11">
        <f t="shared" si="211"/>
        <v>0</v>
      </c>
      <c r="X221" s="11">
        <f t="shared" si="211"/>
        <v>0</v>
      </c>
      <c r="Y221" s="333">
        <f t="shared" si="211"/>
        <v>0</v>
      </c>
      <c r="Z221" s="12"/>
      <c r="AA221" s="12"/>
      <c r="AB221" s="332">
        <f t="shared" ref="AB221:AK221" si="212">SUM(AB218:AB220)</f>
        <v>0</v>
      </c>
      <c r="AC221" s="11">
        <f t="shared" si="212"/>
        <v>21</v>
      </c>
      <c r="AD221" s="11">
        <f t="shared" si="212"/>
        <v>0</v>
      </c>
      <c r="AE221" s="11">
        <f t="shared" si="212"/>
        <v>11</v>
      </c>
      <c r="AF221" s="11">
        <f t="shared" si="212"/>
        <v>0</v>
      </c>
      <c r="AG221" s="11">
        <f t="shared" si="212"/>
        <v>0</v>
      </c>
      <c r="AH221" s="11">
        <f t="shared" si="212"/>
        <v>0</v>
      </c>
      <c r="AI221" s="11">
        <f t="shared" si="212"/>
        <v>0</v>
      </c>
      <c r="AJ221" s="11">
        <f t="shared" si="212"/>
        <v>0</v>
      </c>
      <c r="AK221" s="333">
        <f t="shared" si="212"/>
        <v>0</v>
      </c>
      <c r="AL221" s="12"/>
      <c r="AM221" s="938"/>
      <c r="AN221" s="1017">
        <f t="shared" ref="AN221:AW221" si="213">SUM(AN218:AN220)</f>
        <v>0</v>
      </c>
      <c r="AO221" s="1018">
        <f t="shared" si="213"/>
        <v>13</v>
      </c>
      <c r="AP221" s="1018">
        <f t="shared" si="213"/>
        <v>0</v>
      </c>
      <c r="AQ221" s="1018">
        <f t="shared" si="213"/>
        <v>9</v>
      </c>
      <c r="AR221" s="1018">
        <f t="shared" si="213"/>
        <v>0</v>
      </c>
      <c r="AS221" s="1018">
        <f t="shared" si="213"/>
        <v>0</v>
      </c>
      <c r="AT221" s="1018">
        <f t="shared" si="213"/>
        <v>0</v>
      </c>
      <c r="AU221" s="1018">
        <f t="shared" si="213"/>
        <v>0</v>
      </c>
      <c r="AV221" s="1018">
        <f t="shared" si="213"/>
        <v>0</v>
      </c>
      <c r="AW221" s="1019">
        <f t="shared" si="213"/>
        <v>0</v>
      </c>
      <c r="AX221" s="1062"/>
      <c r="AZ221" s="1017">
        <f t="shared" ref="AZ221:BI221" si="214">SUM(AZ218:AZ220)</f>
        <v>0</v>
      </c>
      <c r="BA221" s="1018">
        <f t="shared" si="214"/>
        <v>16</v>
      </c>
      <c r="BB221" s="1018">
        <f t="shared" si="214"/>
        <v>0</v>
      </c>
      <c r="BC221" s="1018">
        <f t="shared" si="214"/>
        <v>2</v>
      </c>
      <c r="BD221" s="1018">
        <f t="shared" si="214"/>
        <v>0</v>
      </c>
      <c r="BE221" s="1018">
        <f t="shared" si="214"/>
        <v>0</v>
      </c>
      <c r="BF221" s="1018">
        <f t="shared" si="214"/>
        <v>0</v>
      </c>
      <c r="BG221" s="1018">
        <f t="shared" si="214"/>
        <v>0</v>
      </c>
      <c r="BH221" s="1018">
        <f t="shared" si="214"/>
        <v>0</v>
      </c>
      <c r="BI221" s="1019">
        <f t="shared" si="214"/>
        <v>0</v>
      </c>
      <c r="BJ221" s="1057"/>
      <c r="BL221" s="1250"/>
      <c r="BM221" s="1250"/>
      <c r="BN221" s="1250"/>
    </row>
    <row r="222" spans="1:66" ht="16" thickBot="1">
      <c r="A222" s="457"/>
      <c r="B222" s="413"/>
      <c r="C222" s="426"/>
      <c r="D222" s="330"/>
      <c r="E222" s="12"/>
      <c r="F222" s="12"/>
      <c r="G222" s="12"/>
      <c r="H222" s="12"/>
      <c r="I222" s="12"/>
      <c r="J222" s="12"/>
      <c r="K222" s="12"/>
      <c r="L222" s="12"/>
      <c r="M222" s="331"/>
      <c r="N222" s="12"/>
      <c r="O222" s="12"/>
      <c r="P222" s="330"/>
      <c r="Q222" s="12"/>
      <c r="R222" s="12"/>
      <c r="S222" s="12"/>
      <c r="T222" s="12"/>
      <c r="U222" s="12"/>
      <c r="V222" s="12"/>
      <c r="W222" s="12"/>
      <c r="X222" s="12"/>
      <c r="Y222" s="331"/>
      <c r="Z222" s="12"/>
      <c r="AA222" s="12"/>
      <c r="AB222" s="330"/>
      <c r="AC222" s="12"/>
      <c r="AD222" s="12"/>
      <c r="AE222" s="12"/>
      <c r="AF222" s="12"/>
      <c r="AG222" s="12"/>
      <c r="AH222" s="12"/>
      <c r="AI222" s="12"/>
      <c r="AJ222" s="12"/>
      <c r="AK222" s="331"/>
      <c r="AL222" s="12"/>
      <c r="AM222" s="938"/>
      <c r="AN222" s="937"/>
      <c r="AO222" s="938"/>
      <c r="AP222" s="938"/>
      <c r="AQ222" s="938"/>
      <c r="AR222" s="938"/>
      <c r="AS222" s="938"/>
      <c r="AT222" s="938"/>
      <c r="AU222" s="938"/>
      <c r="AV222" s="938"/>
      <c r="AW222" s="939"/>
      <c r="AX222" s="1062"/>
      <c r="AZ222" s="937"/>
      <c r="BA222" s="938"/>
      <c r="BB222" s="938"/>
      <c r="BC222" s="938"/>
      <c r="BD222" s="938"/>
      <c r="BE222" s="938"/>
      <c r="BF222" s="938"/>
      <c r="BG222" s="938"/>
      <c r="BH222" s="938"/>
      <c r="BI222" s="939"/>
      <c r="BJ222" s="1057"/>
      <c r="BL222" s="1250"/>
      <c r="BM222" s="1250"/>
      <c r="BN222" s="1250"/>
    </row>
    <row r="223" spans="1:66" ht="15" customHeight="1">
      <c r="A223" s="1488" t="s">
        <v>271</v>
      </c>
      <c r="B223" s="438" t="s">
        <v>77</v>
      </c>
      <c r="C223" s="424" t="s">
        <v>92</v>
      </c>
      <c r="D223" s="330">
        <f>D218*'DATA - Awards Matrices'!$B$34</f>
        <v>0</v>
      </c>
      <c r="E223" s="12">
        <f>E218*'DATA - Awards Matrices'!$C$34</f>
        <v>0</v>
      </c>
      <c r="F223" s="12">
        <f>F218*'DATA - Awards Matrices'!$D$34</f>
        <v>0</v>
      </c>
      <c r="G223" s="12">
        <f>G218*'DATA - Awards Matrices'!$E$34</f>
        <v>0</v>
      </c>
      <c r="H223" s="12">
        <f>H218*'DATA - Awards Matrices'!$F$34</f>
        <v>0</v>
      </c>
      <c r="I223" s="12">
        <f>I218*'DATA - Awards Matrices'!$G$34</f>
        <v>0</v>
      </c>
      <c r="J223" s="12">
        <f>J218*'DATA - Awards Matrices'!$H$34</f>
        <v>0</v>
      </c>
      <c r="K223" s="12">
        <f>K218*'DATA - Awards Matrices'!$I$34</f>
        <v>0</v>
      </c>
      <c r="L223" s="12">
        <f>L218*'DATA - Awards Matrices'!$J$34</f>
        <v>0</v>
      </c>
      <c r="M223" s="331">
        <f>M218*'DATA - Awards Matrices'!$K$34</f>
        <v>0</v>
      </c>
      <c r="N223" s="12"/>
      <c r="O223" s="12"/>
      <c r="P223" s="330">
        <f>P218*'DATA - Awards Matrices'!$B$34</f>
        <v>0</v>
      </c>
      <c r="Q223" s="12">
        <f>Q218*'DATA - Awards Matrices'!$C$34</f>
        <v>0</v>
      </c>
      <c r="R223" s="12">
        <f>R218*'DATA - Awards Matrices'!$D$34</f>
        <v>0</v>
      </c>
      <c r="S223" s="12">
        <f>S218*'DATA - Awards Matrices'!$E$34</f>
        <v>0</v>
      </c>
      <c r="T223" s="12">
        <f>T218*'DATA - Awards Matrices'!$F$34</f>
        <v>0</v>
      </c>
      <c r="U223" s="12">
        <f>U218*'DATA - Awards Matrices'!$G$34</f>
        <v>0</v>
      </c>
      <c r="V223" s="12">
        <f>V218*'DATA - Awards Matrices'!$H$34</f>
        <v>0</v>
      </c>
      <c r="W223" s="12">
        <f>W218*'DATA - Awards Matrices'!$I$34</f>
        <v>0</v>
      </c>
      <c r="X223" s="12">
        <f>X218*'DATA - Awards Matrices'!$J$34</f>
        <v>0</v>
      </c>
      <c r="Y223" s="331">
        <f>Y218*'DATA - Awards Matrices'!$K$34</f>
        <v>0</v>
      </c>
      <c r="Z223" s="12"/>
      <c r="AA223" s="12"/>
      <c r="AB223" s="330">
        <f>AB218*'DATA - Awards Matrices'!$B$34</f>
        <v>0</v>
      </c>
      <c r="AC223" s="12">
        <f>AC218*'DATA - Awards Matrices'!$C$34</f>
        <v>8500</v>
      </c>
      <c r="AD223" s="12">
        <f>AD218*'DATA - Awards Matrices'!$D$34</f>
        <v>0</v>
      </c>
      <c r="AE223" s="12">
        <f>AE218*'DATA - Awards Matrices'!$E$34</f>
        <v>3500</v>
      </c>
      <c r="AF223" s="12">
        <f>AF218*'DATA - Awards Matrices'!$F$34</f>
        <v>0</v>
      </c>
      <c r="AG223" s="12">
        <f>AG218*'DATA - Awards Matrices'!$G$34</f>
        <v>0</v>
      </c>
      <c r="AH223" s="12">
        <f>AH218*'DATA - Awards Matrices'!$H$34</f>
        <v>0</v>
      </c>
      <c r="AI223" s="12">
        <f>AI218*'DATA - Awards Matrices'!$I$34</f>
        <v>0</v>
      </c>
      <c r="AJ223" s="12">
        <f>AJ218*'DATA - Awards Matrices'!$J$34</f>
        <v>0</v>
      </c>
      <c r="AK223" s="331">
        <f>AK218*'DATA - Awards Matrices'!$K$34</f>
        <v>0</v>
      </c>
      <c r="AL223" s="12"/>
      <c r="AM223" s="938"/>
      <c r="AN223" s="937">
        <f>AN218*'DATA - Awards Matrices'!$B$34</f>
        <v>0</v>
      </c>
      <c r="AO223" s="938">
        <f>AO218*'DATA - Awards Matrices'!$C$34</f>
        <v>5000</v>
      </c>
      <c r="AP223" s="938">
        <f>AP218*'DATA - Awards Matrices'!$D$34</f>
        <v>0</v>
      </c>
      <c r="AQ223" s="938">
        <f>AQ218*'DATA - Awards Matrices'!$E$34</f>
        <v>4000</v>
      </c>
      <c r="AR223" s="938">
        <f>AR218*'DATA - Awards Matrices'!$F$34</f>
        <v>0</v>
      </c>
      <c r="AS223" s="938">
        <f>AS218*'DATA - Awards Matrices'!$G$34</f>
        <v>0</v>
      </c>
      <c r="AT223" s="938">
        <f>AT218*'DATA - Awards Matrices'!$H$34</f>
        <v>0</v>
      </c>
      <c r="AU223" s="938">
        <f>AU218*'DATA - Awards Matrices'!$I$34</f>
        <v>0</v>
      </c>
      <c r="AV223" s="938">
        <f>AV218*'DATA - Awards Matrices'!$J$34</f>
        <v>0</v>
      </c>
      <c r="AW223" s="939">
        <f>AW218*'DATA - Awards Matrices'!$K$34</f>
        <v>0</v>
      </c>
      <c r="AX223" s="1062"/>
      <c r="AZ223" s="937">
        <f>AZ218*'DATA - Awards Matrices'!$B$34</f>
        <v>0</v>
      </c>
      <c r="BA223" s="938">
        <f>BA218*'DATA - Awards Matrices'!$C$34</f>
        <v>6500</v>
      </c>
      <c r="BB223" s="938">
        <f>BB218*'DATA - Awards Matrices'!$D$34</f>
        <v>0</v>
      </c>
      <c r="BC223" s="938">
        <f>BC218*'DATA - Awards Matrices'!$E$34</f>
        <v>1000</v>
      </c>
      <c r="BD223" s="938">
        <f>BD218*'DATA - Awards Matrices'!$F$34</f>
        <v>0</v>
      </c>
      <c r="BE223" s="938">
        <f>BE218*'DATA - Awards Matrices'!$G$34</f>
        <v>0</v>
      </c>
      <c r="BF223" s="938">
        <f>BF218*'DATA - Awards Matrices'!$H$34</f>
        <v>0</v>
      </c>
      <c r="BG223" s="938">
        <f>BG218*'DATA - Awards Matrices'!$I$34</f>
        <v>0</v>
      </c>
      <c r="BH223" s="938">
        <f>BH218*'DATA - Awards Matrices'!$J$34</f>
        <v>0</v>
      </c>
      <c r="BI223" s="939">
        <f>BI218*'DATA - Awards Matrices'!$K$34</f>
        <v>0</v>
      </c>
      <c r="BJ223" s="1057"/>
      <c r="BL223" s="1250"/>
      <c r="BM223" s="1250"/>
      <c r="BN223" s="1250"/>
    </row>
    <row r="224" spans="1:66">
      <c r="A224" s="1488"/>
      <c r="B224" s="439" t="s">
        <v>77</v>
      </c>
      <c r="C224" s="425" t="s">
        <v>91</v>
      </c>
      <c r="D224" s="330">
        <f>D219*'DATA - Awards Matrices'!$B$35</f>
        <v>0</v>
      </c>
      <c r="E224" s="12">
        <f>E219*'DATA - Awards Matrices'!$C$35</f>
        <v>0</v>
      </c>
      <c r="F224" s="12">
        <f>F219*'DATA - Awards Matrices'!$D$35</f>
        <v>0</v>
      </c>
      <c r="G224" s="12">
        <f>G219*'DATA - Awards Matrices'!$E$35</f>
        <v>0</v>
      </c>
      <c r="H224" s="12">
        <f>H219*'DATA - Awards Matrices'!$F$35</f>
        <v>0</v>
      </c>
      <c r="I224" s="12">
        <f>I219*'DATA - Awards Matrices'!$G$35</f>
        <v>0</v>
      </c>
      <c r="J224" s="12">
        <f>J219*'DATA - Awards Matrices'!$H$35</f>
        <v>0</v>
      </c>
      <c r="K224" s="12">
        <f>K219*'DATA - Awards Matrices'!$I$35</f>
        <v>0</v>
      </c>
      <c r="L224" s="12">
        <f>L219*'DATA - Awards Matrices'!$J$35</f>
        <v>0</v>
      </c>
      <c r="M224" s="331">
        <f>M219*'DATA - Awards Matrices'!$K$35</f>
        <v>0</v>
      </c>
      <c r="N224" s="12"/>
      <c r="O224" s="12"/>
      <c r="P224" s="330">
        <f>P219*'DATA - Awards Matrices'!$B$35</f>
        <v>0</v>
      </c>
      <c r="Q224" s="12">
        <f>Q219*'DATA - Awards Matrices'!$C$35</f>
        <v>0</v>
      </c>
      <c r="R224" s="12">
        <f>R219*'DATA - Awards Matrices'!$D$35</f>
        <v>0</v>
      </c>
      <c r="S224" s="12">
        <f>S219*'DATA - Awards Matrices'!$E$35</f>
        <v>0</v>
      </c>
      <c r="T224" s="12">
        <f>T219*'DATA - Awards Matrices'!$F$35</f>
        <v>0</v>
      </c>
      <c r="U224" s="12">
        <f>U219*'DATA - Awards Matrices'!$G$35</f>
        <v>0</v>
      </c>
      <c r="V224" s="12">
        <f>V219*'DATA - Awards Matrices'!$H$35</f>
        <v>0</v>
      </c>
      <c r="W224" s="12">
        <f>W219*'DATA - Awards Matrices'!$I$35</f>
        <v>0</v>
      </c>
      <c r="X224" s="12">
        <f>X219*'DATA - Awards Matrices'!$J$35</f>
        <v>0</v>
      </c>
      <c r="Y224" s="331">
        <f>Y219*'DATA - Awards Matrices'!$K$35</f>
        <v>0</v>
      </c>
      <c r="Z224" s="12"/>
      <c r="AA224" s="12"/>
      <c r="AB224" s="330">
        <f>AB219*'DATA - Awards Matrices'!$B$35</f>
        <v>0</v>
      </c>
      <c r="AC224" s="12">
        <f>AC219*'DATA - Awards Matrices'!$C$35</f>
        <v>2000</v>
      </c>
      <c r="AD224" s="12">
        <f>AD219*'DATA - Awards Matrices'!$D$35</f>
        <v>0</v>
      </c>
      <c r="AE224" s="12">
        <f>AE219*'DATA - Awards Matrices'!$E$35</f>
        <v>2000</v>
      </c>
      <c r="AF224" s="12">
        <f>AF219*'DATA - Awards Matrices'!$F$35</f>
        <v>0</v>
      </c>
      <c r="AG224" s="12">
        <f>AG219*'DATA - Awards Matrices'!$G$35</f>
        <v>0</v>
      </c>
      <c r="AH224" s="12">
        <f>AH219*'DATA - Awards Matrices'!$H$35</f>
        <v>0</v>
      </c>
      <c r="AI224" s="12">
        <f>AI219*'DATA - Awards Matrices'!$I$35</f>
        <v>0</v>
      </c>
      <c r="AJ224" s="12">
        <f>AJ219*'DATA - Awards Matrices'!$J$35</f>
        <v>0</v>
      </c>
      <c r="AK224" s="331">
        <f>AK219*'DATA - Awards Matrices'!$K$35</f>
        <v>0</v>
      </c>
      <c r="AL224" s="12"/>
      <c r="AM224" s="938"/>
      <c r="AN224" s="937">
        <f>AN219*'DATA - Awards Matrices'!$B$35</f>
        <v>0</v>
      </c>
      <c r="AO224" s="938">
        <f>AO219*'DATA - Awards Matrices'!$C$35</f>
        <v>1500</v>
      </c>
      <c r="AP224" s="938">
        <f>AP219*'DATA - Awards Matrices'!$D$35</f>
        <v>0</v>
      </c>
      <c r="AQ224" s="938">
        <f>AQ219*'DATA - Awards Matrices'!$E$35</f>
        <v>500</v>
      </c>
      <c r="AR224" s="938">
        <f>AR219*'DATA - Awards Matrices'!$F$35</f>
        <v>0</v>
      </c>
      <c r="AS224" s="938">
        <f>AS219*'DATA - Awards Matrices'!$G$35</f>
        <v>0</v>
      </c>
      <c r="AT224" s="938">
        <f>AT219*'DATA - Awards Matrices'!$H$35</f>
        <v>0</v>
      </c>
      <c r="AU224" s="938">
        <f>AU219*'DATA - Awards Matrices'!$I$35</f>
        <v>0</v>
      </c>
      <c r="AV224" s="938">
        <f>AV219*'DATA - Awards Matrices'!$J$35</f>
        <v>0</v>
      </c>
      <c r="AW224" s="939">
        <f>AW219*'DATA - Awards Matrices'!$K$35</f>
        <v>0</v>
      </c>
      <c r="AX224" s="1062"/>
      <c r="AZ224" s="937">
        <f>AZ219*'DATA - Awards Matrices'!$B$35</f>
        <v>0</v>
      </c>
      <c r="BA224" s="938">
        <f>BA219*'DATA - Awards Matrices'!$C$35</f>
        <v>1500</v>
      </c>
      <c r="BB224" s="938">
        <f>BB219*'DATA - Awards Matrices'!$D$35</f>
        <v>0</v>
      </c>
      <c r="BC224" s="938">
        <f>BC219*'DATA - Awards Matrices'!$E$35</f>
        <v>0</v>
      </c>
      <c r="BD224" s="938">
        <f>BD219*'DATA - Awards Matrices'!$F$35</f>
        <v>0</v>
      </c>
      <c r="BE224" s="938">
        <f>BE219*'DATA - Awards Matrices'!$G$35</f>
        <v>0</v>
      </c>
      <c r="BF224" s="938">
        <f>BF219*'DATA - Awards Matrices'!$H$35</f>
        <v>0</v>
      </c>
      <c r="BG224" s="938">
        <f>BG219*'DATA - Awards Matrices'!$I$35</f>
        <v>0</v>
      </c>
      <c r="BH224" s="938">
        <f>BH219*'DATA - Awards Matrices'!$J$35</f>
        <v>0</v>
      </c>
      <c r="BI224" s="939">
        <f>BI219*'DATA - Awards Matrices'!$K$35</f>
        <v>0</v>
      </c>
      <c r="BJ224" s="1057"/>
      <c r="BL224" s="1250"/>
      <c r="BM224" s="1250"/>
      <c r="BN224" s="1250"/>
    </row>
    <row r="225" spans="1:66" ht="16" thickBot="1">
      <c r="A225" s="1489"/>
      <c r="B225" s="440" t="s">
        <v>77</v>
      </c>
      <c r="C225" s="426" t="s">
        <v>90</v>
      </c>
      <c r="D225" s="330">
        <f>D220*'DATA - Awards Matrices'!$B$36</f>
        <v>0</v>
      </c>
      <c r="E225" s="12">
        <f>E220*'DATA - Awards Matrices'!$C$36</f>
        <v>0</v>
      </c>
      <c r="F225" s="12">
        <f>F220*'DATA - Awards Matrices'!$D$36</f>
        <v>0</v>
      </c>
      <c r="G225" s="12">
        <f>G220*'DATA - Awards Matrices'!$E$36</f>
        <v>0</v>
      </c>
      <c r="H225" s="12">
        <f>H220*'DATA - Awards Matrices'!$F$36</f>
        <v>0</v>
      </c>
      <c r="I225" s="12">
        <f>I220*'DATA - Awards Matrices'!$G$36</f>
        <v>0</v>
      </c>
      <c r="J225" s="12">
        <f>J220*'DATA - Awards Matrices'!$H$36</f>
        <v>0</v>
      </c>
      <c r="K225" s="12">
        <f>K220*'DATA - Awards Matrices'!$I$36</f>
        <v>0</v>
      </c>
      <c r="L225" s="12">
        <f>L220*'DATA - Awards Matrices'!$J$36</f>
        <v>0</v>
      </c>
      <c r="M225" s="331">
        <f>M220*'DATA - Awards Matrices'!$K$36</f>
        <v>0</v>
      </c>
      <c r="N225" s="12"/>
      <c r="O225" s="12"/>
      <c r="P225" s="330">
        <f>P220*'DATA - Awards Matrices'!$B$36</f>
        <v>0</v>
      </c>
      <c r="Q225" s="12">
        <f>Q220*'DATA - Awards Matrices'!$C$36</f>
        <v>0</v>
      </c>
      <c r="R225" s="12">
        <f>R220*'DATA - Awards Matrices'!$D$36</f>
        <v>0</v>
      </c>
      <c r="S225" s="12">
        <f>S220*'DATA - Awards Matrices'!$E$36</f>
        <v>0</v>
      </c>
      <c r="T225" s="12">
        <f>T220*'DATA - Awards Matrices'!$F$36</f>
        <v>0</v>
      </c>
      <c r="U225" s="12">
        <f>U220*'DATA - Awards Matrices'!$G$36</f>
        <v>0</v>
      </c>
      <c r="V225" s="12">
        <f>V220*'DATA - Awards Matrices'!$H$36</f>
        <v>0</v>
      </c>
      <c r="W225" s="12">
        <f>W220*'DATA - Awards Matrices'!$I$36</f>
        <v>0</v>
      </c>
      <c r="X225" s="12">
        <f>X220*'DATA - Awards Matrices'!$J$36</f>
        <v>0</v>
      </c>
      <c r="Y225" s="331">
        <f>Y220*'DATA - Awards Matrices'!$K$36</f>
        <v>0</v>
      </c>
      <c r="Z225" s="12"/>
      <c r="AA225" s="12"/>
      <c r="AB225" s="330">
        <f>AB220*'DATA - Awards Matrices'!$B$36</f>
        <v>0</v>
      </c>
      <c r="AC225" s="12">
        <f>AC220*'DATA - Awards Matrices'!$C$36</f>
        <v>0</v>
      </c>
      <c r="AD225" s="12">
        <f>AD220*'DATA - Awards Matrices'!$D$36</f>
        <v>0</v>
      </c>
      <c r="AE225" s="12">
        <f>AE220*'DATA - Awards Matrices'!$E$36</f>
        <v>0</v>
      </c>
      <c r="AF225" s="12">
        <f>AF220*'DATA - Awards Matrices'!$F$36</f>
        <v>0</v>
      </c>
      <c r="AG225" s="12">
        <f>AG220*'DATA - Awards Matrices'!$G$36</f>
        <v>0</v>
      </c>
      <c r="AH225" s="12">
        <f>AH220*'DATA - Awards Matrices'!$H$36</f>
        <v>0</v>
      </c>
      <c r="AI225" s="12">
        <f>AI220*'DATA - Awards Matrices'!$I$36</f>
        <v>0</v>
      </c>
      <c r="AJ225" s="12">
        <f>AJ220*'DATA - Awards Matrices'!$J$36</f>
        <v>0</v>
      </c>
      <c r="AK225" s="331">
        <f>AK220*'DATA - Awards Matrices'!$K$36</f>
        <v>0</v>
      </c>
      <c r="AL225" s="12"/>
      <c r="AM225" s="938"/>
      <c r="AN225" s="937">
        <f>AN220*'DATA - Awards Matrices'!$B$36</f>
        <v>0</v>
      </c>
      <c r="AO225" s="938">
        <f>AO220*'DATA - Awards Matrices'!$C$36</f>
        <v>0</v>
      </c>
      <c r="AP225" s="938">
        <f>AP220*'DATA - Awards Matrices'!$D$36</f>
        <v>0</v>
      </c>
      <c r="AQ225" s="938">
        <f>AQ220*'DATA - Awards Matrices'!$E$36</f>
        <v>0</v>
      </c>
      <c r="AR225" s="938">
        <f>AR220*'DATA - Awards Matrices'!$F$36</f>
        <v>0</v>
      </c>
      <c r="AS225" s="938">
        <f>AS220*'DATA - Awards Matrices'!$G$36</f>
        <v>0</v>
      </c>
      <c r="AT225" s="938">
        <f>AT220*'DATA - Awards Matrices'!$H$36</f>
        <v>0</v>
      </c>
      <c r="AU225" s="938">
        <f>AU220*'DATA - Awards Matrices'!$I$36</f>
        <v>0</v>
      </c>
      <c r="AV225" s="938">
        <f>AV220*'DATA - Awards Matrices'!$J$36</f>
        <v>0</v>
      </c>
      <c r="AW225" s="939">
        <f>AW220*'DATA - Awards Matrices'!$K$36</f>
        <v>0</v>
      </c>
      <c r="AX225" s="1062"/>
      <c r="AZ225" s="937">
        <f>AZ220*'DATA - Awards Matrices'!$B$36</f>
        <v>0</v>
      </c>
      <c r="BA225" s="938">
        <f>BA220*'DATA - Awards Matrices'!$C$36</f>
        <v>0</v>
      </c>
      <c r="BB225" s="938">
        <f>BB220*'DATA - Awards Matrices'!$D$36</f>
        <v>0</v>
      </c>
      <c r="BC225" s="938">
        <f>BC220*'DATA - Awards Matrices'!$E$36</f>
        <v>0</v>
      </c>
      <c r="BD225" s="938">
        <f>BD220*'DATA - Awards Matrices'!$F$36</f>
        <v>0</v>
      </c>
      <c r="BE225" s="938">
        <f>BE220*'DATA - Awards Matrices'!$G$36</f>
        <v>0</v>
      </c>
      <c r="BF225" s="938">
        <f>BF220*'DATA - Awards Matrices'!$H$36</f>
        <v>0</v>
      </c>
      <c r="BG225" s="938">
        <f>BG220*'DATA - Awards Matrices'!$I$36</f>
        <v>0</v>
      </c>
      <c r="BH225" s="938">
        <f>BH220*'DATA - Awards Matrices'!$J$36</f>
        <v>0</v>
      </c>
      <c r="BI225" s="939">
        <f>BI220*'DATA - Awards Matrices'!$K$36</f>
        <v>0</v>
      </c>
      <c r="BJ225" s="1057"/>
      <c r="BL225" s="1250"/>
      <c r="BM225" s="1250"/>
      <c r="BN225" s="1250"/>
    </row>
    <row r="226" spans="1:66" ht="33" thickBot="1">
      <c r="A226" s="406" t="s">
        <v>272</v>
      </c>
      <c r="B226" s="413" t="str">
        <f>B220</f>
        <v>NMJC</v>
      </c>
      <c r="C226" s="414"/>
      <c r="D226" s="334">
        <f t="shared" ref="D226:M226" si="215">SUM(D223:D225)</f>
        <v>0</v>
      </c>
      <c r="E226" s="335">
        <f t="shared" si="215"/>
        <v>0</v>
      </c>
      <c r="F226" s="335">
        <f t="shared" si="215"/>
        <v>0</v>
      </c>
      <c r="G226" s="335">
        <f t="shared" si="215"/>
        <v>0</v>
      </c>
      <c r="H226" s="335">
        <f t="shared" si="215"/>
        <v>0</v>
      </c>
      <c r="I226" s="335">
        <f t="shared" si="215"/>
        <v>0</v>
      </c>
      <c r="J226" s="335">
        <f t="shared" si="215"/>
        <v>0</v>
      </c>
      <c r="K226" s="335">
        <f t="shared" si="215"/>
        <v>0</v>
      </c>
      <c r="L226" s="335">
        <f t="shared" si="215"/>
        <v>0</v>
      </c>
      <c r="M226" s="336">
        <f t="shared" si="215"/>
        <v>0</v>
      </c>
      <c r="N226" s="415">
        <f>SUM(D226:M226)/'DATA - Awards Matrices'!$L$36</f>
        <v>0</v>
      </c>
      <c r="O226" s="415"/>
      <c r="P226" s="334">
        <f t="shared" ref="P226:Y226" si="216">SUM(P223:P225)</f>
        <v>0</v>
      </c>
      <c r="Q226" s="335">
        <f t="shared" si="216"/>
        <v>0</v>
      </c>
      <c r="R226" s="335">
        <f t="shared" si="216"/>
        <v>0</v>
      </c>
      <c r="S226" s="335">
        <f t="shared" si="216"/>
        <v>0</v>
      </c>
      <c r="T226" s="335">
        <f t="shared" si="216"/>
        <v>0</v>
      </c>
      <c r="U226" s="335">
        <f t="shared" si="216"/>
        <v>0</v>
      </c>
      <c r="V226" s="335">
        <f t="shared" si="216"/>
        <v>0</v>
      </c>
      <c r="W226" s="335">
        <f t="shared" si="216"/>
        <v>0</v>
      </c>
      <c r="X226" s="335">
        <f t="shared" si="216"/>
        <v>0</v>
      </c>
      <c r="Y226" s="336">
        <f t="shared" si="216"/>
        <v>0</v>
      </c>
      <c r="Z226" s="415">
        <f>SUM(P226:Y226)/'DATA - Awards Matrices'!$L$36</f>
        <v>0</v>
      </c>
      <c r="AA226" s="415"/>
      <c r="AB226" s="334">
        <f t="shared" ref="AB226:AK226" si="217">SUM(AB223:AB225)</f>
        <v>0</v>
      </c>
      <c r="AC226" s="335">
        <f t="shared" si="217"/>
        <v>10500</v>
      </c>
      <c r="AD226" s="335">
        <f t="shared" si="217"/>
        <v>0</v>
      </c>
      <c r="AE226" s="335">
        <f t="shared" si="217"/>
        <v>5500</v>
      </c>
      <c r="AF226" s="335">
        <f t="shared" si="217"/>
        <v>0</v>
      </c>
      <c r="AG226" s="335">
        <f t="shared" si="217"/>
        <v>0</v>
      </c>
      <c r="AH226" s="335">
        <f t="shared" si="217"/>
        <v>0</v>
      </c>
      <c r="AI226" s="335">
        <f t="shared" si="217"/>
        <v>0</v>
      </c>
      <c r="AJ226" s="335">
        <f t="shared" si="217"/>
        <v>0</v>
      </c>
      <c r="AK226" s="336">
        <f t="shared" si="217"/>
        <v>0</v>
      </c>
      <c r="AL226" s="1252">
        <f>SUM(AB226:AK226)/'DATA - Awards Matrices'!$L$74</f>
        <v>30.592734225621413</v>
      </c>
      <c r="AM226" s="941"/>
      <c r="AN226" s="1020">
        <f t="shared" ref="AN226:AW226" si="218">SUM(AN223:AN225)</f>
        <v>0</v>
      </c>
      <c r="AO226" s="1021">
        <f t="shared" si="218"/>
        <v>6500</v>
      </c>
      <c r="AP226" s="1021">
        <f t="shared" si="218"/>
        <v>0</v>
      </c>
      <c r="AQ226" s="1021">
        <f t="shared" si="218"/>
        <v>4500</v>
      </c>
      <c r="AR226" s="1021">
        <f t="shared" si="218"/>
        <v>0</v>
      </c>
      <c r="AS226" s="1021">
        <f t="shared" si="218"/>
        <v>0</v>
      </c>
      <c r="AT226" s="1021">
        <f t="shared" si="218"/>
        <v>0</v>
      </c>
      <c r="AU226" s="1021">
        <f t="shared" si="218"/>
        <v>0</v>
      </c>
      <c r="AV226" s="1021">
        <f t="shared" si="218"/>
        <v>0</v>
      </c>
      <c r="AW226" s="1022">
        <f t="shared" si="218"/>
        <v>0</v>
      </c>
      <c r="AX226" s="1253">
        <f>SUM(AN226:AW226)/'DATA - Awards Matrices'!$L$74</f>
        <v>21.032504780114724</v>
      </c>
      <c r="AZ226" s="1020">
        <f t="shared" ref="AZ226:BI226" si="219">SUM(AZ223:AZ225)</f>
        <v>0</v>
      </c>
      <c r="BA226" s="1021">
        <f t="shared" si="219"/>
        <v>8000</v>
      </c>
      <c r="BB226" s="1021">
        <f t="shared" si="219"/>
        <v>0</v>
      </c>
      <c r="BC226" s="1021">
        <f t="shared" si="219"/>
        <v>1000</v>
      </c>
      <c r="BD226" s="1021">
        <f t="shared" si="219"/>
        <v>0</v>
      </c>
      <c r="BE226" s="1021">
        <f t="shared" si="219"/>
        <v>0</v>
      </c>
      <c r="BF226" s="1021">
        <f t="shared" si="219"/>
        <v>0</v>
      </c>
      <c r="BG226" s="1021">
        <f t="shared" si="219"/>
        <v>0</v>
      </c>
      <c r="BH226" s="1021">
        <f t="shared" si="219"/>
        <v>0</v>
      </c>
      <c r="BI226" s="1022">
        <f t="shared" si="219"/>
        <v>0</v>
      </c>
      <c r="BJ226" s="1254">
        <f>SUM(AZ226:BI226)/'DATA - Awards Matrices'!$L$74</f>
        <v>17.208413001912046</v>
      </c>
      <c r="BL226" s="1251">
        <f>SUM(AB226:AK226)</f>
        <v>16000</v>
      </c>
      <c r="BM226" s="1251">
        <f>SUM(AN226:AW226)</f>
        <v>11000</v>
      </c>
      <c r="BN226" s="1251">
        <f>SUM(AZ226:BI226)</f>
        <v>9000</v>
      </c>
    </row>
    <row r="227" spans="1:66" ht="45.75" customHeight="1" thickBot="1">
      <c r="A227" s="428"/>
      <c r="B227" s="429"/>
      <c r="C227" s="430"/>
      <c r="D227" s="431"/>
      <c r="E227" s="432"/>
      <c r="F227" s="432"/>
      <c r="G227" s="432"/>
      <c r="H227" s="432"/>
      <c r="I227" s="432"/>
      <c r="J227" s="432"/>
      <c r="K227" s="432"/>
      <c r="L227" s="432"/>
      <c r="M227" s="433"/>
      <c r="N227" s="434"/>
      <c r="O227" s="434"/>
      <c r="P227" s="431"/>
      <c r="Q227" s="432"/>
      <c r="R227" s="432"/>
      <c r="S227" s="432"/>
      <c r="T227" s="432"/>
      <c r="U227" s="432"/>
      <c r="V227" s="432"/>
      <c r="W227" s="432"/>
      <c r="X227" s="432"/>
      <c r="Y227" s="433"/>
      <c r="Z227" s="434"/>
      <c r="AA227" s="434"/>
      <c r="AB227" s="431"/>
      <c r="AC227" s="432"/>
      <c r="AD227" s="432"/>
      <c r="AE227" s="432"/>
      <c r="AF227" s="432"/>
      <c r="AG227" s="432"/>
      <c r="AH227" s="432"/>
      <c r="AI227" s="432"/>
      <c r="AJ227" s="432"/>
      <c r="AK227" s="433"/>
      <c r="AL227" s="434"/>
      <c r="AM227" s="1026"/>
      <c r="AN227" s="1023"/>
      <c r="AO227" s="1024"/>
      <c r="AP227" s="1024"/>
      <c r="AQ227" s="1024"/>
      <c r="AR227" s="1024"/>
      <c r="AS227" s="1024"/>
      <c r="AT227" s="1024"/>
      <c r="AU227" s="1024"/>
      <c r="AV227" s="1024"/>
      <c r="AW227" s="1025"/>
      <c r="AX227" s="1064"/>
      <c r="AZ227" s="1023"/>
      <c r="BA227" s="1024"/>
      <c r="BB227" s="1024"/>
      <c r="BC227" s="1024"/>
      <c r="BD227" s="1024"/>
      <c r="BE227" s="1024"/>
      <c r="BF227" s="1024"/>
      <c r="BG227" s="1024"/>
      <c r="BH227" s="1024"/>
      <c r="BI227" s="1025"/>
      <c r="BJ227" s="1059"/>
    </row>
    <row r="228" spans="1:66" ht="15" customHeight="1" thickBot="1">
      <c r="A228" s="1487" t="s">
        <v>270</v>
      </c>
      <c r="B228" s="274" t="str">
        <f>'RAW DATA-Awards'!B73</f>
        <v>SJC</v>
      </c>
      <c r="C228" s="329" t="str">
        <f>'RAW DATA-Awards'!C73</f>
        <v>1</v>
      </c>
      <c r="D228" s="407">
        <f>'RAW DATA-New Workforce'!D73</f>
        <v>0</v>
      </c>
      <c r="E228" s="408">
        <f>'RAW DATA-New Workforce'!E73</f>
        <v>0</v>
      </c>
      <c r="F228" s="408">
        <f>'RAW DATA-New Workforce'!F73</f>
        <v>0</v>
      </c>
      <c r="G228" s="408">
        <f>'RAW DATA-New Workforce'!G73</f>
        <v>0</v>
      </c>
      <c r="H228" s="408">
        <f>'RAW DATA-New Workforce'!H73</f>
        <v>0</v>
      </c>
      <c r="I228" s="408">
        <f>'RAW DATA-New Workforce'!I73</f>
        <v>0</v>
      </c>
      <c r="J228" s="408">
        <f>'RAW DATA-New Workforce'!J73</f>
        <v>0</v>
      </c>
      <c r="K228" s="408">
        <f>'RAW DATA-New Workforce'!K73</f>
        <v>0</v>
      </c>
      <c r="L228" s="408">
        <f>'RAW DATA-New Workforce'!L73</f>
        <v>0</v>
      </c>
      <c r="M228" s="409">
        <f>'RAW DATA-New Workforce'!M73</f>
        <v>0</v>
      </c>
      <c r="N228" s="408"/>
      <c r="O228" s="408"/>
      <c r="P228" s="407">
        <f>'RAW DATA-New Workforce'!N73</f>
        <v>0</v>
      </c>
      <c r="Q228" s="408">
        <f>'RAW DATA-New Workforce'!O73</f>
        <v>0</v>
      </c>
      <c r="R228" s="408">
        <f>'RAW DATA-New Workforce'!P73</f>
        <v>0</v>
      </c>
      <c r="S228" s="408">
        <f>'RAW DATA-New Workforce'!Q73</f>
        <v>0</v>
      </c>
      <c r="T228" s="408">
        <f>'RAW DATA-New Workforce'!R73</f>
        <v>0</v>
      </c>
      <c r="U228" s="408">
        <f>'RAW DATA-New Workforce'!S73</f>
        <v>0</v>
      </c>
      <c r="V228" s="408">
        <f>'RAW DATA-New Workforce'!T73</f>
        <v>0</v>
      </c>
      <c r="W228" s="408">
        <f>'RAW DATA-New Workforce'!U73</f>
        <v>0</v>
      </c>
      <c r="X228" s="408">
        <f>'RAW DATA-New Workforce'!V73</f>
        <v>0</v>
      </c>
      <c r="Y228" s="409">
        <f>'RAW DATA-New Workforce'!W73</f>
        <v>0</v>
      </c>
      <c r="Z228" s="408"/>
      <c r="AA228" s="408"/>
      <c r="AB228" s="407">
        <f>'RAW DATA-New Workforce'!X73</f>
        <v>36</v>
      </c>
      <c r="AC228" s="408">
        <f>'RAW DATA-New Workforce'!Y73</f>
        <v>0</v>
      </c>
      <c r="AD228" s="408">
        <f>'RAW DATA-New Workforce'!Z73</f>
        <v>0</v>
      </c>
      <c r="AE228" s="408">
        <f>'RAW DATA-New Workforce'!AA73</f>
        <v>54</v>
      </c>
      <c r="AF228" s="408">
        <f>'RAW DATA-New Workforce'!AB73</f>
        <v>0</v>
      </c>
      <c r="AG228" s="408">
        <f>'RAW DATA-New Workforce'!AC73</f>
        <v>0</v>
      </c>
      <c r="AH228" s="408">
        <f>'RAW DATA-New Workforce'!AD73</f>
        <v>0</v>
      </c>
      <c r="AI228" s="408">
        <f>'RAW DATA-New Workforce'!AE73</f>
        <v>0</v>
      </c>
      <c r="AJ228" s="408">
        <f>'RAW DATA-New Workforce'!AF73</f>
        <v>0</v>
      </c>
      <c r="AK228" s="409">
        <f>'RAW DATA-New Workforce'!AG73</f>
        <v>0</v>
      </c>
      <c r="AL228" s="408"/>
      <c r="AM228" s="944"/>
      <c r="AN228" s="943">
        <f>'RAW DATA-New Workforce'!AH73</f>
        <v>39</v>
      </c>
      <c r="AO228" s="944">
        <f>'RAW DATA-New Workforce'!AI73</f>
        <v>0</v>
      </c>
      <c r="AP228" s="944">
        <f>'RAW DATA-New Workforce'!AJ73</f>
        <v>0</v>
      </c>
      <c r="AQ228" s="944">
        <f>'RAW DATA-New Workforce'!AK73</f>
        <v>47</v>
      </c>
      <c r="AR228" s="944">
        <f>'RAW DATA-New Workforce'!AL73</f>
        <v>0</v>
      </c>
      <c r="AS228" s="944">
        <f>'RAW DATA-New Workforce'!AM73</f>
        <v>0</v>
      </c>
      <c r="AT228" s="944">
        <f>'RAW DATA-New Workforce'!AN73</f>
        <v>0</v>
      </c>
      <c r="AU228" s="944">
        <f>'RAW DATA-New Workforce'!AO73</f>
        <v>0</v>
      </c>
      <c r="AV228" s="944">
        <f>'RAW DATA-New Workforce'!AP73</f>
        <v>0</v>
      </c>
      <c r="AW228" s="945">
        <f>'RAW DATA-New Workforce'!AQ73</f>
        <v>0</v>
      </c>
      <c r="AX228" s="1061"/>
      <c r="AZ228" s="943">
        <f>'RAW DATA-New Workforce'!AR73</f>
        <v>0</v>
      </c>
      <c r="BA228" s="943">
        <f>'RAW DATA-New Workforce'!AS73</f>
        <v>30</v>
      </c>
      <c r="BB228" s="943">
        <f>'RAW DATA-New Workforce'!AT73</f>
        <v>0</v>
      </c>
      <c r="BC228" s="943">
        <f>'RAW DATA-New Workforce'!AU73</f>
        <v>53</v>
      </c>
      <c r="BD228" s="943">
        <f>'RAW DATA-New Workforce'!AV73</f>
        <v>0</v>
      </c>
      <c r="BE228" s="943">
        <f>'RAW DATA-New Workforce'!AW73</f>
        <v>0</v>
      </c>
      <c r="BF228" s="943">
        <f>'RAW DATA-New Workforce'!AX73</f>
        <v>0</v>
      </c>
      <c r="BG228" s="943">
        <f>'RAW DATA-New Workforce'!AY73</f>
        <v>0</v>
      </c>
      <c r="BH228" s="943">
        <f>'RAW DATA-New Workforce'!AZ73</f>
        <v>0</v>
      </c>
      <c r="BI228" s="943">
        <f>'RAW DATA-New Workforce'!BA73</f>
        <v>0</v>
      </c>
      <c r="BJ228" s="1056"/>
    </row>
    <row r="229" spans="1:66" ht="16" thickBot="1">
      <c r="A229" s="1488"/>
      <c r="B229" s="410" t="str">
        <f>'RAW DATA-Awards'!B74</f>
        <v>SJC</v>
      </c>
      <c r="C229" s="411" t="str">
        <f>'RAW DATA-Awards'!C74</f>
        <v>2</v>
      </c>
      <c r="D229" s="330">
        <f>'RAW DATA-New Workforce'!D74</f>
        <v>0</v>
      </c>
      <c r="E229" s="12">
        <f>'RAW DATA-New Workforce'!E74</f>
        <v>0</v>
      </c>
      <c r="F229" s="12">
        <f>'RAW DATA-New Workforce'!F74</f>
        <v>0</v>
      </c>
      <c r="G229" s="12">
        <f>'RAW DATA-New Workforce'!G74</f>
        <v>0</v>
      </c>
      <c r="H229" s="12">
        <f>'RAW DATA-New Workforce'!H74</f>
        <v>0</v>
      </c>
      <c r="I229" s="12">
        <f>'RAW DATA-New Workforce'!I74</f>
        <v>0</v>
      </c>
      <c r="J229" s="12">
        <f>'RAW DATA-New Workforce'!J74</f>
        <v>0</v>
      </c>
      <c r="K229" s="12">
        <f>'RAW DATA-New Workforce'!K74</f>
        <v>0</v>
      </c>
      <c r="L229" s="12">
        <f>'RAW DATA-New Workforce'!L74</f>
        <v>0</v>
      </c>
      <c r="M229" s="331">
        <f>'RAW DATA-New Workforce'!M74</f>
        <v>0</v>
      </c>
      <c r="N229" s="12"/>
      <c r="O229" s="12"/>
      <c r="P229" s="330">
        <f>'RAW DATA-New Workforce'!N74</f>
        <v>0</v>
      </c>
      <c r="Q229" s="12">
        <f>'RAW DATA-New Workforce'!O74</f>
        <v>0</v>
      </c>
      <c r="R229" s="12">
        <f>'RAW DATA-New Workforce'!P74</f>
        <v>0</v>
      </c>
      <c r="S229" s="12">
        <f>'RAW DATA-New Workforce'!Q74</f>
        <v>0</v>
      </c>
      <c r="T229" s="12">
        <f>'RAW DATA-New Workforce'!R74</f>
        <v>0</v>
      </c>
      <c r="U229" s="12">
        <f>'RAW DATA-New Workforce'!S74</f>
        <v>0</v>
      </c>
      <c r="V229" s="12">
        <f>'RAW DATA-New Workforce'!T74</f>
        <v>0</v>
      </c>
      <c r="W229" s="12">
        <f>'RAW DATA-New Workforce'!U74</f>
        <v>0</v>
      </c>
      <c r="X229" s="12">
        <f>'RAW DATA-New Workforce'!V74</f>
        <v>0</v>
      </c>
      <c r="Y229" s="331">
        <f>'RAW DATA-New Workforce'!W74</f>
        <v>0</v>
      </c>
      <c r="Z229" s="12"/>
      <c r="AA229" s="12"/>
      <c r="AB229" s="330">
        <f>'RAW DATA-New Workforce'!X74</f>
        <v>29</v>
      </c>
      <c r="AC229" s="12">
        <f>'RAW DATA-New Workforce'!Y74</f>
        <v>49</v>
      </c>
      <c r="AD229" s="12">
        <f>'RAW DATA-New Workforce'!Z74</f>
        <v>9</v>
      </c>
      <c r="AE229" s="12">
        <f>'RAW DATA-New Workforce'!AA74</f>
        <v>26</v>
      </c>
      <c r="AF229" s="12">
        <f>'RAW DATA-New Workforce'!AB74</f>
        <v>0</v>
      </c>
      <c r="AG229" s="12">
        <f>'RAW DATA-New Workforce'!AC74</f>
        <v>0</v>
      </c>
      <c r="AH229" s="12">
        <f>'RAW DATA-New Workforce'!AD74</f>
        <v>0</v>
      </c>
      <c r="AI229" s="12">
        <f>'RAW DATA-New Workforce'!AE74</f>
        <v>0</v>
      </c>
      <c r="AJ229" s="12">
        <f>'RAW DATA-New Workforce'!AF74</f>
        <v>0</v>
      </c>
      <c r="AK229" s="331">
        <f>'RAW DATA-New Workforce'!AG74</f>
        <v>0</v>
      </c>
      <c r="AL229" s="12"/>
      <c r="AM229" s="938"/>
      <c r="AN229" s="937">
        <f>'RAW DATA-New Workforce'!AH74</f>
        <v>3</v>
      </c>
      <c r="AO229" s="938">
        <f>'RAW DATA-New Workforce'!AI74</f>
        <v>14</v>
      </c>
      <c r="AP229" s="938">
        <f>'RAW DATA-New Workforce'!AJ74</f>
        <v>0</v>
      </c>
      <c r="AQ229" s="938">
        <f>'RAW DATA-New Workforce'!AK74</f>
        <v>21</v>
      </c>
      <c r="AR229" s="938">
        <f>'RAW DATA-New Workforce'!AL74</f>
        <v>0</v>
      </c>
      <c r="AS229" s="938">
        <f>'RAW DATA-New Workforce'!AM74</f>
        <v>0</v>
      </c>
      <c r="AT229" s="938">
        <f>'RAW DATA-New Workforce'!AN74</f>
        <v>0</v>
      </c>
      <c r="AU229" s="938">
        <f>'RAW DATA-New Workforce'!AO74</f>
        <v>0</v>
      </c>
      <c r="AV229" s="938">
        <f>'RAW DATA-New Workforce'!AP74</f>
        <v>0</v>
      </c>
      <c r="AW229" s="939">
        <f>'RAW DATA-New Workforce'!AQ74</f>
        <v>0</v>
      </c>
      <c r="AX229" s="1062"/>
      <c r="AZ229" s="943">
        <f>'RAW DATA-New Workforce'!AR74</f>
        <v>171</v>
      </c>
      <c r="BA229" s="943">
        <f>'RAW DATA-New Workforce'!AS74</f>
        <v>8</v>
      </c>
      <c r="BB229" s="943">
        <f>'RAW DATA-New Workforce'!AT74</f>
        <v>0</v>
      </c>
      <c r="BC229" s="943">
        <f>'RAW DATA-New Workforce'!AU74</f>
        <v>11</v>
      </c>
      <c r="BD229" s="943">
        <f>'RAW DATA-New Workforce'!AV74</f>
        <v>0</v>
      </c>
      <c r="BE229" s="943">
        <f>'RAW DATA-New Workforce'!AW74</f>
        <v>0</v>
      </c>
      <c r="BF229" s="943">
        <f>'RAW DATA-New Workforce'!AX74</f>
        <v>0</v>
      </c>
      <c r="BG229" s="943">
        <f>'RAW DATA-New Workforce'!AY74</f>
        <v>0</v>
      </c>
      <c r="BH229" s="943">
        <f>'RAW DATA-New Workforce'!AZ74</f>
        <v>0</v>
      </c>
      <c r="BI229" s="943">
        <f>'RAW DATA-New Workforce'!BA74</f>
        <v>0</v>
      </c>
      <c r="BJ229" s="1057"/>
    </row>
    <row r="230" spans="1:66" ht="16" thickBot="1">
      <c r="A230" s="1488"/>
      <c r="B230" s="410" t="str">
        <f>'RAW DATA-Awards'!B75</f>
        <v>SJC</v>
      </c>
      <c r="C230" s="411" t="str">
        <f>'RAW DATA-Awards'!C75</f>
        <v>3</v>
      </c>
      <c r="D230" s="330">
        <f>'RAW DATA-New Workforce'!D75</f>
        <v>0</v>
      </c>
      <c r="E230" s="12">
        <f>'RAW DATA-New Workforce'!E75</f>
        <v>0</v>
      </c>
      <c r="F230" s="12">
        <f>'RAW DATA-New Workforce'!F75</f>
        <v>0</v>
      </c>
      <c r="G230" s="12">
        <f>'RAW DATA-New Workforce'!G75</f>
        <v>0</v>
      </c>
      <c r="H230" s="12">
        <f>'RAW DATA-New Workforce'!H75</f>
        <v>0</v>
      </c>
      <c r="I230" s="12">
        <f>'RAW DATA-New Workforce'!I75</f>
        <v>0</v>
      </c>
      <c r="J230" s="12">
        <f>'RAW DATA-New Workforce'!J75</f>
        <v>0</v>
      </c>
      <c r="K230" s="12">
        <f>'RAW DATA-New Workforce'!K75</f>
        <v>0</v>
      </c>
      <c r="L230" s="12">
        <f>'RAW DATA-New Workforce'!L75</f>
        <v>0</v>
      </c>
      <c r="M230" s="331">
        <f>'RAW DATA-New Workforce'!M75</f>
        <v>0</v>
      </c>
      <c r="N230" s="12"/>
      <c r="O230" s="12"/>
      <c r="P230" s="330">
        <f>'RAW DATA-New Workforce'!N75</f>
        <v>0</v>
      </c>
      <c r="Q230" s="12">
        <f>'RAW DATA-New Workforce'!O75</f>
        <v>0</v>
      </c>
      <c r="R230" s="12">
        <f>'RAW DATA-New Workforce'!P75</f>
        <v>0</v>
      </c>
      <c r="S230" s="12">
        <f>'RAW DATA-New Workforce'!Q75</f>
        <v>0</v>
      </c>
      <c r="T230" s="12">
        <f>'RAW DATA-New Workforce'!R75</f>
        <v>0</v>
      </c>
      <c r="U230" s="12">
        <f>'RAW DATA-New Workforce'!S75</f>
        <v>0</v>
      </c>
      <c r="V230" s="12">
        <f>'RAW DATA-New Workforce'!T75</f>
        <v>0</v>
      </c>
      <c r="W230" s="12">
        <f>'RAW DATA-New Workforce'!U75</f>
        <v>0</v>
      </c>
      <c r="X230" s="12">
        <f>'RAW DATA-New Workforce'!V75</f>
        <v>0</v>
      </c>
      <c r="Y230" s="331">
        <f>'RAW DATA-New Workforce'!W75</f>
        <v>0</v>
      </c>
      <c r="Z230" s="12"/>
      <c r="AA230" s="12"/>
      <c r="AB230" s="330">
        <f>'RAW DATA-New Workforce'!X75</f>
        <v>0</v>
      </c>
      <c r="AC230" s="12">
        <f>'RAW DATA-New Workforce'!Y75</f>
        <v>0</v>
      </c>
      <c r="AD230" s="12">
        <f>'RAW DATA-New Workforce'!Z75</f>
        <v>0</v>
      </c>
      <c r="AE230" s="12">
        <f>'RAW DATA-New Workforce'!AA75</f>
        <v>0</v>
      </c>
      <c r="AF230" s="12">
        <f>'RAW DATA-New Workforce'!AB75</f>
        <v>0</v>
      </c>
      <c r="AG230" s="12">
        <f>'RAW DATA-New Workforce'!AC75</f>
        <v>0</v>
      </c>
      <c r="AH230" s="12">
        <f>'RAW DATA-New Workforce'!AD75</f>
        <v>0</v>
      </c>
      <c r="AI230" s="12">
        <f>'RAW DATA-New Workforce'!AE75</f>
        <v>0</v>
      </c>
      <c r="AJ230" s="12">
        <f>'RAW DATA-New Workforce'!AF75</f>
        <v>0</v>
      </c>
      <c r="AK230" s="331">
        <f>'RAW DATA-New Workforce'!AG75</f>
        <v>0</v>
      </c>
      <c r="AL230" s="12"/>
      <c r="AM230" s="938"/>
      <c r="AN230" s="937">
        <f>'RAW DATA-New Workforce'!AH75</f>
        <v>0</v>
      </c>
      <c r="AO230" s="938">
        <f>'RAW DATA-New Workforce'!AI75</f>
        <v>0</v>
      </c>
      <c r="AP230" s="938">
        <f>'RAW DATA-New Workforce'!AJ75</f>
        <v>0</v>
      </c>
      <c r="AQ230" s="938">
        <f>'RAW DATA-New Workforce'!AK75</f>
        <v>0</v>
      </c>
      <c r="AR230" s="938">
        <f>'RAW DATA-New Workforce'!AL75</f>
        <v>0</v>
      </c>
      <c r="AS230" s="938">
        <f>'RAW DATA-New Workforce'!AM75</f>
        <v>0</v>
      </c>
      <c r="AT230" s="938">
        <f>'RAW DATA-New Workforce'!AN75</f>
        <v>0</v>
      </c>
      <c r="AU230" s="938">
        <f>'RAW DATA-New Workforce'!AO75</f>
        <v>0</v>
      </c>
      <c r="AV230" s="938">
        <f>'RAW DATA-New Workforce'!AP75</f>
        <v>0</v>
      </c>
      <c r="AW230" s="939">
        <f>'RAW DATA-New Workforce'!AQ75</f>
        <v>0</v>
      </c>
      <c r="AX230" s="1062"/>
      <c r="AZ230" s="943">
        <f>'RAW DATA-New Workforce'!AR75</f>
        <v>0</v>
      </c>
      <c r="BA230" s="943">
        <f>'RAW DATA-New Workforce'!AS75</f>
        <v>0</v>
      </c>
      <c r="BB230" s="943">
        <f>'RAW DATA-New Workforce'!AT75</f>
        <v>0</v>
      </c>
      <c r="BC230" s="943">
        <f>'RAW DATA-New Workforce'!AU75</f>
        <v>0</v>
      </c>
      <c r="BD230" s="943">
        <f>'RAW DATA-New Workforce'!AV75</f>
        <v>0</v>
      </c>
      <c r="BE230" s="943">
        <f>'RAW DATA-New Workforce'!AW75</f>
        <v>0</v>
      </c>
      <c r="BF230" s="943">
        <f>'RAW DATA-New Workforce'!AX75</f>
        <v>0</v>
      </c>
      <c r="BG230" s="943">
        <f>'RAW DATA-New Workforce'!AY75</f>
        <v>0</v>
      </c>
      <c r="BH230" s="943">
        <f>'RAW DATA-New Workforce'!AZ75</f>
        <v>0</v>
      </c>
      <c r="BI230" s="943">
        <f>'RAW DATA-New Workforce'!BA75</f>
        <v>0</v>
      </c>
      <c r="BJ230" s="1057"/>
    </row>
    <row r="231" spans="1:66">
      <c r="A231" s="456"/>
      <c r="B231" s="274"/>
      <c r="C231" s="424"/>
      <c r="D231" s="332">
        <f t="shared" ref="D231:M231" si="220">SUM(D228:D230)</f>
        <v>0</v>
      </c>
      <c r="E231" s="11">
        <f t="shared" si="220"/>
        <v>0</v>
      </c>
      <c r="F231" s="11">
        <f t="shared" si="220"/>
        <v>0</v>
      </c>
      <c r="G231" s="11">
        <f t="shared" si="220"/>
        <v>0</v>
      </c>
      <c r="H231" s="11">
        <f t="shared" si="220"/>
        <v>0</v>
      </c>
      <c r="I231" s="11">
        <f t="shared" si="220"/>
        <v>0</v>
      </c>
      <c r="J231" s="11">
        <f t="shared" si="220"/>
        <v>0</v>
      </c>
      <c r="K231" s="11">
        <f t="shared" si="220"/>
        <v>0</v>
      </c>
      <c r="L231" s="11">
        <f t="shared" si="220"/>
        <v>0</v>
      </c>
      <c r="M231" s="333">
        <f t="shared" si="220"/>
        <v>0</v>
      </c>
      <c r="N231" s="12"/>
      <c r="O231" s="12"/>
      <c r="P231" s="332">
        <f t="shared" ref="P231:Y231" si="221">SUM(P228:P230)</f>
        <v>0</v>
      </c>
      <c r="Q231" s="11">
        <f t="shared" si="221"/>
        <v>0</v>
      </c>
      <c r="R231" s="11">
        <f t="shared" si="221"/>
        <v>0</v>
      </c>
      <c r="S231" s="11">
        <f t="shared" si="221"/>
        <v>0</v>
      </c>
      <c r="T231" s="11">
        <f t="shared" si="221"/>
        <v>0</v>
      </c>
      <c r="U231" s="11">
        <f t="shared" si="221"/>
        <v>0</v>
      </c>
      <c r="V231" s="11">
        <f t="shared" si="221"/>
        <v>0</v>
      </c>
      <c r="W231" s="11">
        <f t="shared" si="221"/>
        <v>0</v>
      </c>
      <c r="X231" s="11">
        <f t="shared" si="221"/>
        <v>0</v>
      </c>
      <c r="Y231" s="333">
        <f t="shared" si="221"/>
        <v>0</v>
      </c>
      <c r="Z231" s="12"/>
      <c r="AA231" s="12"/>
      <c r="AB231" s="332">
        <f t="shared" ref="AB231:AK231" si="222">SUM(AB228:AB230)</f>
        <v>65</v>
      </c>
      <c r="AC231" s="11">
        <f t="shared" si="222"/>
        <v>49</v>
      </c>
      <c r="AD231" s="11">
        <f t="shared" si="222"/>
        <v>9</v>
      </c>
      <c r="AE231" s="11">
        <f t="shared" si="222"/>
        <v>80</v>
      </c>
      <c r="AF231" s="11">
        <f t="shared" si="222"/>
        <v>0</v>
      </c>
      <c r="AG231" s="11">
        <f t="shared" si="222"/>
        <v>0</v>
      </c>
      <c r="AH231" s="11">
        <f t="shared" si="222"/>
        <v>0</v>
      </c>
      <c r="AI231" s="11">
        <f t="shared" si="222"/>
        <v>0</v>
      </c>
      <c r="AJ231" s="11">
        <f t="shared" si="222"/>
        <v>0</v>
      </c>
      <c r="AK231" s="333">
        <f t="shared" si="222"/>
        <v>0</v>
      </c>
      <c r="AL231" s="12"/>
      <c r="AM231" s="938"/>
      <c r="AN231" s="1017">
        <f t="shared" ref="AN231:AW231" si="223">SUM(AN228:AN230)</f>
        <v>42</v>
      </c>
      <c r="AO231" s="1018">
        <f t="shared" si="223"/>
        <v>14</v>
      </c>
      <c r="AP231" s="1018">
        <f t="shared" si="223"/>
        <v>0</v>
      </c>
      <c r="AQ231" s="1018">
        <f t="shared" si="223"/>
        <v>68</v>
      </c>
      <c r="AR231" s="1018">
        <f t="shared" si="223"/>
        <v>0</v>
      </c>
      <c r="AS231" s="1018">
        <f t="shared" si="223"/>
        <v>0</v>
      </c>
      <c r="AT231" s="1018">
        <f t="shared" si="223"/>
        <v>0</v>
      </c>
      <c r="AU231" s="1018">
        <f t="shared" si="223"/>
        <v>0</v>
      </c>
      <c r="AV231" s="1018">
        <f t="shared" si="223"/>
        <v>0</v>
      </c>
      <c r="AW231" s="1019">
        <f t="shared" si="223"/>
        <v>0</v>
      </c>
      <c r="AX231" s="1062"/>
      <c r="AZ231" s="1017">
        <f t="shared" ref="AZ231:BI231" si="224">SUM(AZ228:AZ230)</f>
        <v>171</v>
      </c>
      <c r="BA231" s="1018">
        <f t="shared" si="224"/>
        <v>38</v>
      </c>
      <c r="BB231" s="1018">
        <f t="shared" si="224"/>
        <v>0</v>
      </c>
      <c r="BC231" s="1018">
        <f t="shared" si="224"/>
        <v>64</v>
      </c>
      <c r="BD231" s="1018">
        <f t="shared" si="224"/>
        <v>0</v>
      </c>
      <c r="BE231" s="1018">
        <f t="shared" si="224"/>
        <v>0</v>
      </c>
      <c r="BF231" s="1018">
        <f t="shared" si="224"/>
        <v>0</v>
      </c>
      <c r="BG231" s="1018">
        <f t="shared" si="224"/>
        <v>0</v>
      </c>
      <c r="BH231" s="1018">
        <f t="shared" si="224"/>
        <v>0</v>
      </c>
      <c r="BI231" s="1019">
        <f t="shared" si="224"/>
        <v>0</v>
      </c>
      <c r="BJ231" s="1057"/>
    </row>
    <row r="232" spans="1:66" ht="16" thickBot="1">
      <c r="A232" s="457"/>
      <c r="B232" s="413"/>
      <c r="C232" s="426"/>
      <c r="D232" s="330"/>
      <c r="E232" s="12"/>
      <c r="F232" s="12"/>
      <c r="G232" s="12"/>
      <c r="H232" s="12"/>
      <c r="I232" s="12"/>
      <c r="J232" s="12"/>
      <c r="K232" s="12"/>
      <c r="L232" s="12"/>
      <c r="M232" s="331"/>
      <c r="N232" s="12"/>
      <c r="O232" s="12"/>
      <c r="P232" s="330"/>
      <c r="Q232" s="12"/>
      <c r="R232" s="12"/>
      <c r="S232" s="12"/>
      <c r="T232" s="12"/>
      <c r="U232" s="12"/>
      <c r="V232" s="12"/>
      <c r="W232" s="12"/>
      <c r="X232" s="12"/>
      <c r="Y232" s="331"/>
      <c r="Z232" s="12"/>
      <c r="AA232" s="12"/>
      <c r="AB232" s="330"/>
      <c r="AC232" s="12"/>
      <c r="AD232" s="12"/>
      <c r="AE232" s="12"/>
      <c r="AF232" s="12"/>
      <c r="AG232" s="12"/>
      <c r="AH232" s="12"/>
      <c r="AI232" s="12"/>
      <c r="AJ232" s="12"/>
      <c r="AK232" s="331"/>
      <c r="AL232" s="12"/>
      <c r="AM232" s="938"/>
      <c r="AN232" s="937"/>
      <c r="AO232" s="938"/>
      <c r="AP232" s="938"/>
      <c r="AQ232" s="938"/>
      <c r="AR232" s="938"/>
      <c r="AS232" s="938"/>
      <c r="AT232" s="938"/>
      <c r="AU232" s="938"/>
      <c r="AV232" s="938"/>
      <c r="AW232" s="939"/>
      <c r="AX232" s="1062"/>
      <c r="AZ232" s="937"/>
      <c r="BA232" s="938"/>
      <c r="BB232" s="938"/>
      <c r="BC232" s="938"/>
      <c r="BD232" s="938"/>
      <c r="BE232" s="938"/>
      <c r="BF232" s="938"/>
      <c r="BG232" s="938"/>
      <c r="BH232" s="938"/>
      <c r="BI232" s="939"/>
      <c r="BJ232" s="1057"/>
    </row>
    <row r="233" spans="1:66" ht="15" customHeight="1">
      <c r="A233" s="1488" t="s">
        <v>271</v>
      </c>
      <c r="B233" s="438" t="s">
        <v>79</v>
      </c>
      <c r="C233" s="424" t="s">
        <v>92</v>
      </c>
      <c r="D233" s="330">
        <f>D228*'DATA - Awards Matrices'!$B$34</f>
        <v>0</v>
      </c>
      <c r="E233" s="12">
        <f>E228*'DATA - Awards Matrices'!$C$34</f>
        <v>0</v>
      </c>
      <c r="F233" s="12">
        <f>F228*'DATA - Awards Matrices'!$D$34</f>
        <v>0</v>
      </c>
      <c r="G233" s="12">
        <f>G228*'DATA - Awards Matrices'!$E$34</f>
        <v>0</v>
      </c>
      <c r="H233" s="12">
        <f>H228*'DATA - Awards Matrices'!$F$34</f>
        <v>0</v>
      </c>
      <c r="I233" s="12">
        <f>I228*'DATA - Awards Matrices'!$G$34</f>
        <v>0</v>
      </c>
      <c r="J233" s="12">
        <f>J228*'DATA - Awards Matrices'!$H$34</f>
        <v>0</v>
      </c>
      <c r="K233" s="12">
        <f>K228*'DATA - Awards Matrices'!$I$34</f>
        <v>0</v>
      </c>
      <c r="L233" s="12">
        <f>L228*'DATA - Awards Matrices'!$J$34</f>
        <v>0</v>
      </c>
      <c r="M233" s="331">
        <f>M228*'DATA - Awards Matrices'!$K$34</f>
        <v>0</v>
      </c>
      <c r="N233" s="12"/>
      <c r="O233" s="12"/>
      <c r="P233" s="330">
        <f>P228*'DATA - Awards Matrices'!$B$34</f>
        <v>0</v>
      </c>
      <c r="Q233" s="12">
        <f>Q228*'DATA - Awards Matrices'!$C$34</f>
        <v>0</v>
      </c>
      <c r="R233" s="12">
        <f>R228*'DATA - Awards Matrices'!$D$34</f>
        <v>0</v>
      </c>
      <c r="S233" s="12">
        <f>S228*'DATA - Awards Matrices'!$E$34</f>
        <v>0</v>
      </c>
      <c r="T233" s="12">
        <f>T228*'DATA - Awards Matrices'!$F$34</f>
        <v>0</v>
      </c>
      <c r="U233" s="12">
        <f>U228*'DATA - Awards Matrices'!$G$34</f>
        <v>0</v>
      </c>
      <c r="V233" s="12">
        <f>V228*'DATA - Awards Matrices'!$H$34</f>
        <v>0</v>
      </c>
      <c r="W233" s="12">
        <f>W228*'DATA - Awards Matrices'!$I$34</f>
        <v>0</v>
      </c>
      <c r="X233" s="12">
        <f>X228*'DATA - Awards Matrices'!$J$34</f>
        <v>0</v>
      </c>
      <c r="Y233" s="331">
        <f>Y228*'DATA - Awards Matrices'!$K$34</f>
        <v>0</v>
      </c>
      <c r="Z233" s="12"/>
      <c r="AA233" s="12"/>
      <c r="AB233" s="330">
        <f>AB228*'DATA - Awards Matrices'!$B$34</f>
        <v>18000</v>
      </c>
      <c r="AC233" s="12">
        <f>AC228*'DATA - Awards Matrices'!$C$34</f>
        <v>0</v>
      </c>
      <c r="AD233" s="12">
        <f>AD228*'DATA - Awards Matrices'!$D$34</f>
        <v>0</v>
      </c>
      <c r="AE233" s="12">
        <f>AE228*'DATA - Awards Matrices'!$E$34</f>
        <v>27000</v>
      </c>
      <c r="AF233" s="12">
        <f>AF228*'DATA - Awards Matrices'!$F$34</f>
        <v>0</v>
      </c>
      <c r="AG233" s="12">
        <f>AG228*'DATA - Awards Matrices'!$G$34</f>
        <v>0</v>
      </c>
      <c r="AH233" s="12">
        <f>AH228*'DATA - Awards Matrices'!$H$34</f>
        <v>0</v>
      </c>
      <c r="AI233" s="12">
        <f>AI228*'DATA - Awards Matrices'!$I$34</f>
        <v>0</v>
      </c>
      <c r="AJ233" s="12">
        <f>AJ228*'DATA - Awards Matrices'!$J$34</f>
        <v>0</v>
      </c>
      <c r="AK233" s="331">
        <f>AK228*'DATA - Awards Matrices'!$K$34</f>
        <v>0</v>
      </c>
      <c r="AL233" s="12"/>
      <c r="AM233" s="938"/>
      <c r="AN233" s="937">
        <f>AN228*'DATA - Awards Matrices'!$B$34</f>
        <v>19500</v>
      </c>
      <c r="AO233" s="938">
        <f>AO228*'DATA - Awards Matrices'!$C$34</f>
        <v>0</v>
      </c>
      <c r="AP233" s="938">
        <f>AP228*'DATA - Awards Matrices'!$D$34</f>
        <v>0</v>
      </c>
      <c r="AQ233" s="938">
        <f>AQ228*'DATA - Awards Matrices'!$E$34</f>
        <v>23500</v>
      </c>
      <c r="AR233" s="938">
        <f>AR228*'DATA - Awards Matrices'!$F$34</f>
        <v>0</v>
      </c>
      <c r="AS233" s="938">
        <f>AS228*'DATA - Awards Matrices'!$G$34</f>
        <v>0</v>
      </c>
      <c r="AT233" s="938">
        <f>AT228*'DATA - Awards Matrices'!$H$34</f>
        <v>0</v>
      </c>
      <c r="AU233" s="938">
        <f>AU228*'DATA - Awards Matrices'!$I$34</f>
        <v>0</v>
      </c>
      <c r="AV233" s="938">
        <f>AV228*'DATA - Awards Matrices'!$J$34</f>
        <v>0</v>
      </c>
      <c r="AW233" s="939">
        <f>AW228*'DATA - Awards Matrices'!$K$34</f>
        <v>0</v>
      </c>
      <c r="AX233" s="1062"/>
      <c r="AZ233" s="937">
        <f>AZ228*'DATA - Awards Matrices'!$B$34</f>
        <v>0</v>
      </c>
      <c r="BA233" s="938">
        <f>BA228*'DATA - Awards Matrices'!$C$34</f>
        <v>15000</v>
      </c>
      <c r="BB233" s="938">
        <f>BB228*'DATA - Awards Matrices'!$D$34</f>
        <v>0</v>
      </c>
      <c r="BC233" s="938">
        <f>BC228*'DATA - Awards Matrices'!$E$34</f>
        <v>26500</v>
      </c>
      <c r="BD233" s="938">
        <f>BD228*'DATA - Awards Matrices'!$F$34</f>
        <v>0</v>
      </c>
      <c r="BE233" s="938">
        <f>BE228*'DATA - Awards Matrices'!$G$34</f>
        <v>0</v>
      </c>
      <c r="BF233" s="938">
        <f>BF228*'DATA - Awards Matrices'!$H$34</f>
        <v>0</v>
      </c>
      <c r="BG233" s="938">
        <f>BG228*'DATA - Awards Matrices'!$I$34</f>
        <v>0</v>
      </c>
      <c r="BH233" s="938">
        <f>BH228*'DATA - Awards Matrices'!$J$34</f>
        <v>0</v>
      </c>
      <c r="BI233" s="939">
        <f>BI228*'DATA - Awards Matrices'!$K$34</f>
        <v>0</v>
      </c>
      <c r="BJ233" s="1057"/>
    </row>
    <row r="234" spans="1:66">
      <c r="A234" s="1488"/>
      <c r="B234" s="439" t="s">
        <v>79</v>
      </c>
      <c r="C234" s="425" t="s">
        <v>91</v>
      </c>
      <c r="D234" s="330">
        <f>D229*'DATA - Awards Matrices'!$B$35</f>
        <v>0</v>
      </c>
      <c r="E234" s="12">
        <f>E229*'DATA - Awards Matrices'!$C$35</f>
        <v>0</v>
      </c>
      <c r="F234" s="12">
        <f>F229*'DATA - Awards Matrices'!$D$35</f>
        <v>0</v>
      </c>
      <c r="G234" s="12">
        <f>G229*'DATA - Awards Matrices'!$E$35</f>
        <v>0</v>
      </c>
      <c r="H234" s="12">
        <f>H229*'DATA - Awards Matrices'!$F$35</f>
        <v>0</v>
      </c>
      <c r="I234" s="12">
        <f>I229*'DATA - Awards Matrices'!$G$35</f>
        <v>0</v>
      </c>
      <c r="J234" s="12">
        <f>J229*'DATA - Awards Matrices'!$H$35</f>
        <v>0</v>
      </c>
      <c r="K234" s="12">
        <f>K229*'DATA - Awards Matrices'!$I$35</f>
        <v>0</v>
      </c>
      <c r="L234" s="12">
        <f>L229*'DATA - Awards Matrices'!$J$35</f>
        <v>0</v>
      </c>
      <c r="M234" s="331">
        <f>M229*'DATA - Awards Matrices'!$K$35</f>
        <v>0</v>
      </c>
      <c r="N234" s="12"/>
      <c r="O234" s="12"/>
      <c r="P234" s="330">
        <f>P229*'DATA - Awards Matrices'!$B$35</f>
        <v>0</v>
      </c>
      <c r="Q234" s="12">
        <f>Q229*'DATA - Awards Matrices'!$C$35</f>
        <v>0</v>
      </c>
      <c r="R234" s="12">
        <f>R229*'DATA - Awards Matrices'!$D$35</f>
        <v>0</v>
      </c>
      <c r="S234" s="12">
        <f>S229*'DATA - Awards Matrices'!$E$35</f>
        <v>0</v>
      </c>
      <c r="T234" s="12">
        <f>T229*'DATA - Awards Matrices'!$F$35</f>
        <v>0</v>
      </c>
      <c r="U234" s="12">
        <f>U229*'DATA - Awards Matrices'!$G$35</f>
        <v>0</v>
      </c>
      <c r="V234" s="12">
        <f>V229*'DATA - Awards Matrices'!$H$35</f>
        <v>0</v>
      </c>
      <c r="W234" s="12">
        <f>W229*'DATA - Awards Matrices'!$I$35</f>
        <v>0</v>
      </c>
      <c r="X234" s="12">
        <f>X229*'DATA - Awards Matrices'!$J$35</f>
        <v>0</v>
      </c>
      <c r="Y234" s="331">
        <f>Y229*'DATA - Awards Matrices'!$K$35</f>
        <v>0</v>
      </c>
      <c r="Z234" s="12"/>
      <c r="AA234" s="12"/>
      <c r="AB234" s="330">
        <f>AB229*'DATA - Awards Matrices'!$B$35</f>
        <v>14500</v>
      </c>
      <c r="AC234" s="12">
        <f>AC229*'DATA - Awards Matrices'!$C$35</f>
        <v>24500</v>
      </c>
      <c r="AD234" s="12">
        <f>AD229*'DATA - Awards Matrices'!$D$35</f>
        <v>4500</v>
      </c>
      <c r="AE234" s="12">
        <f>AE229*'DATA - Awards Matrices'!$E$35</f>
        <v>13000</v>
      </c>
      <c r="AF234" s="12">
        <f>AF229*'DATA - Awards Matrices'!$F$35</f>
        <v>0</v>
      </c>
      <c r="AG234" s="12">
        <f>AG229*'DATA - Awards Matrices'!$G$35</f>
        <v>0</v>
      </c>
      <c r="AH234" s="12">
        <f>AH229*'DATA - Awards Matrices'!$H$35</f>
        <v>0</v>
      </c>
      <c r="AI234" s="12">
        <f>AI229*'DATA - Awards Matrices'!$I$35</f>
        <v>0</v>
      </c>
      <c r="AJ234" s="12">
        <f>AJ229*'DATA - Awards Matrices'!$J$35</f>
        <v>0</v>
      </c>
      <c r="AK234" s="331">
        <f>AK229*'DATA - Awards Matrices'!$K$35</f>
        <v>0</v>
      </c>
      <c r="AL234" s="12"/>
      <c r="AM234" s="938"/>
      <c r="AN234" s="937">
        <f>AN229*'DATA - Awards Matrices'!$B$35</f>
        <v>1500</v>
      </c>
      <c r="AO234" s="938">
        <f>AO229*'DATA - Awards Matrices'!$C$35</f>
        <v>7000</v>
      </c>
      <c r="AP234" s="938">
        <f>AP229*'DATA - Awards Matrices'!$D$35</f>
        <v>0</v>
      </c>
      <c r="AQ234" s="938">
        <f>AQ229*'DATA - Awards Matrices'!$E$35</f>
        <v>10500</v>
      </c>
      <c r="AR234" s="938">
        <f>AR229*'DATA - Awards Matrices'!$F$35</f>
        <v>0</v>
      </c>
      <c r="AS234" s="938">
        <f>AS229*'DATA - Awards Matrices'!$G$35</f>
        <v>0</v>
      </c>
      <c r="AT234" s="938">
        <f>AT229*'DATA - Awards Matrices'!$H$35</f>
        <v>0</v>
      </c>
      <c r="AU234" s="938">
        <f>AU229*'DATA - Awards Matrices'!$I$35</f>
        <v>0</v>
      </c>
      <c r="AV234" s="938">
        <f>AV229*'DATA - Awards Matrices'!$J$35</f>
        <v>0</v>
      </c>
      <c r="AW234" s="939">
        <f>AW229*'DATA - Awards Matrices'!$K$35</f>
        <v>0</v>
      </c>
      <c r="AX234" s="1062"/>
      <c r="AZ234" s="937">
        <f>AZ229*'DATA - Awards Matrices'!$B$35</f>
        <v>85500</v>
      </c>
      <c r="BA234" s="938">
        <f>BA229*'DATA - Awards Matrices'!$C$35</f>
        <v>4000</v>
      </c>
      <c r="BB234" s="938">
        <f>BB229*'DATA - Awards Matrices'!$D$35</f>
        <v>0</v>
      </c>
      <c r="BC234" s="938">
        <f>BC229*'DATA - Awards Matrices'!$E$35</f>
        <v>5500</v>
      </c>
      <c r="BD234" s="938">
        <f>BD229*'DATA - Awards Matrices'!$F$35</f>
        <v>0</v>
      </c>
      <c r="BE234" s="938">
        <f>BE229*'DATA - Awards Matrices'!$G$35</f>
        <v>0</v>
      </c>
      <c r="BF234" s="938">
        <f>BF229*'DATA - Awards Matrices'!$H$35</f>
        <v>0</v>
      </c>
      <c r="BG234" s="938">
        <f>BG229*'DATA - Awards Matrices'!$I$35</f>
        <v>0</v>
      </c>
      <c r="BH234" s="938">
        <f>BH229*'DATA - Awards Matrices'!$J$35</f>
        <v>0</v>
      </c>
      <c r="BI234" s="939">
        <f>BI229*'DATA - Awards Matrices'!$K$35</f>
        <v>0</v>
      </c>
      <c r="BJ234" s="1057"/>
    </row>
    <row r="235" spans="1:66" ht="16" thickBot="1">
      <c r="A235" s="1489"/>
      <c r="B235" s="440" t="s">
        <v>79</v>
      </c>
      <c r="C235" s="426" t="s">
        <v>90</v>
      </c>
      <c r="D235" s="330">
        <f>D230*'DATA - Awards Matrices'!$B$36</f>
        <v>0</v>
      </c>
      <c r="E235" s="12">
        <f>E230*'DATA - Awards Matrices'!$C$36</f>
        <v>0</v>
      </c>
      <c r="F235" s="12">
        <f>F230*'DATA - Awards Matrices'!$D$36</f>
        <v>0</v>
      </c>
      <c r="G235" s="12">
        <f>G230*'DATA - Awards Matrices'!$E$36</f>
        <v>0</v>
      </c>
      <c r="H235" s="12">
        <f>H230*'DATA - Awards Matrices'!$F$36</f>
        <v>0</v>
      </c>
      <c r="I235" s="12">
        <f>I230*'DATA - Awards Matrices'!$G$36</f>
        <v>0</v>
      </c>
      <c r="J235" s="12">
        <f>J230*'DATA - Awards Matrices'!$H$36</f>
        <v>0</v>
      </c>
      <c r="K235" s="12">
        <f>K230*'DATA - Awards Matrices'!$I$36</f>
        <v>0</v>
      </c>
      <c r="L235" s="12">
        <f>L230*'DATA - Awards Matrices'!$J$36</f>
        <v>0</v>
      </c>
      <c r="M235" s="331">
        <f>M230*'DATA - Awards Matrices'!$K$36</f>
        <v>0</v>
      </c>
      <c r="N235" s="12"/>
      <c r="O235" s="12"/>
      <c r="P235" s="330">
        <f>P230*'DATA - Awards Matrices'!$B$36</f>
        <v>0</v>
      </c>
      <c r="Q235" s="12">
        <f>Q230*'DATA - Awards Matrices'!$C$36</f>
        <v>0</v>
      </c>
      <c r="R235" s="12">
        <f>R230*'DATA - Awards Matrices'!$D$36</f>
        <v>0</v>
      </c>
      <c r="S235" s="12">
        <f>S230*'DATA - Awards Matrices'!$E$36</f>
        <v>0</v>
      </c>
      <c r="T235" s="12">
        <f>T230*'DATA - Awards Matrices'!$F$36</f>
        <v>0</v>
      </c>
      <c r="U235" s="12">
        <f>U230*'DATA - Awards Matrices'!$G$36</f>
        <v>0</v>
      </c>
      <c r="V235" s="12">
        <f>V230*'DATA - Awards Matrices'!$H$36</f>
        <v>0</v>
      </c>
      <c r="W235" s="12">
        <f>W230*'DATA - Awards Matrices'!$I$36</f>
        <v>0</v>
      </c>
      <c r="X235" s="12">
        <f>X230*'DATA - Awards Matrices'!$J$36</f>
        <v>0</v>
      </c>
      <c r="Y235" s="331">
        <f>Y230*'DATA - Awards Matrices'!$K$36</f>
        <v>0</v>
      </c>
      <c r="Z235" s="12"/>
      <c r="AA235" s="12"/>
      <c r="AB235" s="330">
        <f>AB230*'DATA - Awards Matrices'!$B$36</f>
        <v>0</v>
      </c>
      <c r="AC235" s="12">
        <f>AC230*'DATA - Awards Matrices'!$C$36</f>
        <v>0</v>
      </c>
      <c r="AD235" s="12">
        <f>AD230*'DATA - Awards Matrices'!$D$36</f>
        <v>0</v>
      </c>
      <c r="AE235" s="12">
        <f>AE230*'DATA - Awards Matrices'!$E$36</f>
        <v>0</v>
      </c>
      <c r="AF235" s="12">
        <f>AF230*'DATA - Awards Matrices'!$F$36</f>
        <v>0</v>
      </c>
      <c r="AG235" s="12">
        <f>AG230*'DATA - Awards Matrices'!$G$36</f>
        <v>0</v>
      </c>
      <c r="AH235" s="12">
        <f>AH230*'DATA - Awards Matrices'!$H$36</f>
        <v>0</v>
      </c>
      <c r="AI235" s="12">
        <f>AI230*'DATA - Awards Matrices'!$I$36</f>
        <v>0</v>
      </c>
      <c r="AJ235" s="12">
        <f>AJ230*'DATA - Awards Matrices'!$J$36</f>
        <v>0</v>
      </c>
      <c r="AK235" s="331">
        <f>AK230*'DATA - Awards Matrices'!$K$36</f>
        <v>0</v>
      </c>
      <c r="AL235" s="12"/>
      <c r="AM235" s="938"/>
      <c r="AN235" s="937">
        <f>AN230*'DATA - Awards Matrices'!$B$36</f>
        <v>0</v>
      </c>
      <c r="AO235" s="938">
        <f>AO230*'DATA - Awards Matrices'!$C$36</f>
        <v>0</v>
      </c>
      <c r="AP235" s="938">
        <f>AP230*'DATA - Awards Matrices'!$D$36</f>
        <v>0</v>
      </c>
      <c r="AQ235" s="938">
        <f>AQ230*'DATA - Awards Matrices'!$E$36</f>
        <v>0</v>
      </c>
      <c r="AR235" s="938">
        <f>AR230*'DATA - Awards Matrices'!$F$36</f>
        <v>0</v>
      </c>
      <c r="AS235" s="938">
        <f>AS230*'DATA - Awards Matrices'!$G$36</f>
        <v>0</v>
      </c>
      <c r="AT235" s="938">
        <f>AT230*'DATA - Awards Matrices'!$H$36</f>
        <v>0</v>
      </c>
      <c r="AU235" s="938">
        <f>AU230*'DATA - Awards Matrices'!$I$36</f>
        <v>0</v>
      </c>
      <c r="AV235" s="938">
        <f>AV230*'DATA - Awards Matrices'!$J$36</f>
        <v>0</v>
      </c>
      <c r="AW235" s="939">
        <f>AW230*'DATA - Awards Matrices'!$K$36</f>
        <v>0</v>
      </c>
      <c r="AX235" s="1062"/>
      <c r="AZ235" s="937">
        <f>AZ230*'DATA - Awards Matrices'!$B$36</f>
        <v>0</v>
      </c>
      <c r="BA235" s="938">
        <f>BA230*'DATA - Awards Matrices'!$C$36</f>
        <v>0</v>
      </c>
      <c r="BB235" s="938">
        <f>BB230*'DATA - Awards Matrices'!$D$36</f>
        <v>0</v>
      </c>
      <c r="BC235" s="938">
        <f>BC230*'DATA - Awards Matrices'!$E$36</f>
        <v>0</v>
      </c>
      <c r="BD235" s="938">
        <f>BD230*'DATA - Awards Matrices'!$F$36</f>
        <v>0</v>
      </c>
      <c r="BE235" s="938">
        <f>BE230*'DATA - Awards Matrices'!$G$36</f>
        <v>0</v>
      </c>
      <c r="BF235" s="938">
        <f>BF230*'DATA - Awards Matrices'!$H$36</f>
        <v>0</v>
      </c>
      <c r="BG235" s="938">
        <f>BG230*'DATA - Awards Matrices'!$I$36</f>
        <v>0</v>
      </c>
      <c r="BH235" s="938">
        <f>BH230*'DATA - Awards Matrices'!$J$36</f>
        <v>0</v>
      </c>
      <c r="BI235" s="939">
        <f>BI230*'DATA - Awards Matrices'!$K$36</f>
        <v>0</v>
      </c>
      <c r="BJ235" s="1057"/>
    </row>
    <row r="236" spans="1:66" ht="33" thickBot="1">
      <c r="A236" s="406" t="s">
        <v>272</v>
      </c>
      <c r="B236" s="413" t="str">
        <f>B230</f>
        <v>SJC</v>
      </c>
      <c r="C236" s="414"/>
      <c r="D236" s="334">
        <f t="shared" ref="D236:M236" si="225">SUM(D233:D235)</f>
        <v>0</v>
      </c>
      <c r="E236" s="335">
        <f t="shared" si="225"/>
        <v>0</v>
      </c>
      <c r="F236" s="335">
        <f t="shared" si="225"/>
        <v>0</v>
      </c>
      <c r="G236" s="335">
        <f t="shared" si="225"/>
        <v>0</v>
      </c>
      <c r="H236" s="335">
        <f t="shared" si="225"/>
        <v>0</v>
      </c>
      <c r="I236" s="335">
        <f t="shared" si="225"/>
        <v>0</v>
      </c>
      <c r="J236" s="335">
        <f t="shared" si="225"/>
        <v>0</v>
      </c>
      <c r="K236" s="335">
        <f t="shared" si="225"/>
        <v>0</v>
      </c>
      <c r="L236" s="335">
        <f t="shared" si="225"/>
        <v>0</v>
      </c>
      <c r="M236" s="336">
        <f t="shared" si="225"/>
        <v>0</v>
      </c>
      <c r="N236" s="415">
        <f>SUM(D236:M236)/'DATA - Awards Matrices'!$L$36</f>
        <v>0</v>
      </c>
      <c r="O236" s="415"/>
      <c r="P236" s="334">
        <f t="shared" ref="P236:Y236" si="226">SUM(P233:P235)</f>
        <v>0</v>
      </c>
      <c r="Q236" s="335">
        <f t="shared" si="226"/>
        <v>0</v>
      </c>
      <c r="R236" s="335">
        <f t="shared" si="226"/>
        <v>0</v>
      </c>
      <c r="S236" s="335">
        <f t="shared" si="226"/>
        <v>0</v>
      </c>
      <c r="T236" s="335">
        <f t="shared" si="226"/>
        <v>0</v>
      </c>
      <c r="U236" s="335">
        <f t="shared" si="226"/>
        <v>0</v>
      </c>
      <c r="V236" s="335">
        <f t="shared" si="226"/>
        <v>0</v>
      </c>
      <c r="W236" s="335">
        <f t="shared" si="226"/>
        <v>0</v>
      </c>
      <c r="X236" s="335">
        <f t="shared" si="226"/>
        <v>0</v>
      </c>
      <c r="Y236" s="336">
        <f t="shared" si="226"/>
        <v>0</v>
      </c>
      <c r="Z236" s="415">
        <f>SUM(P236:Y236)/'DATA - Awards Matrices'!$L$36</f>
        <v>0</v>
      </c>
      <c r="AA236" s="415"/>
      <c r="AB236" s="334">
        <f t="shared" ref="AB236:AK236" si="227">SUM(AB233:AB235)</f>
        <v>32500</v>
      </c>
      <c r="AC236" s="335">
        <f t="shared" si="227"/>
        <v>24500</v>
      </c>
      <c r="AD236" s="335">
        <f t="shared" si="227"/>
        <v>4500</v>
      </c>
      <c r="AE236" s="335">
        <f t="shared" si="227"/>
        <v>40000</v>
      </c>
      <c r="AF236" s="335">
        <f t="shared" si="227"/>
        <v>0</v>
      </c>
      <c r="AG236" s="335">
        <f t="shared" si="227"/>
        <v>0</v>
      </c>
      <c r="AH236" s="335">
        <f t="shared" si="227"/>
        <v>0</v>
      </c>
      <c r="AI236" s="335">
        <f t="shared" si="227"/>
        <v>0</v>
      </c>
      <c r="AJ236" s="335">
        <f t="shared" si="227"/>
        <v>0</v>
      </c>
      <c r="AK236" s="336">
        <f t="shared" si="227"/>
        <v>0</v>
      </c>
      <c r="AL236" s="1252">
        <f>SUM(AB236:AK236)/'DATA - Awards Matrices'!$L$74</f>
        <v>194.07265774378584</v>
      </c>
      <c r="AM236" s="941"/>
      <c r="AN236" s="1020">
        <f t="shared" ref="AN236:AW236" si="228">SUM(AN233:AN235)</f>
        <v>21000</v>
      </c>
      <c r="AO236" s="1021">
        <f t="shared" si="228"/>
        <v>7000</v>
      </c>
      <c r="AP236" s="1021">
        <f t="shared" si="228"/>
        <v>0</v>
      </c>
      <c r="AQ236" s="1021">
        <f t="shared" si="228"/>
        <v>34000</v>
      </c>
      <c r="AR236" s="1021">
        <f t="shared" si="228"/>
        <v>0</v>
      </c>
      <c r="AS236" s="1021">
        <f t="shared" si="228"/>
        <v>0</v>
      </c>
      <c r="AT236" s="1021">
        <f t="shared" si="228"/>
        <v>0</v>
      </c>
      <c r="AU236" s="1021">
        <f t="shared" si="228"/>
        <v>0</v>
      </c>
      <c r="AV236" s="1021">
        <f t="shared" si="228"/>
        <v>0</v>
      </c>
      <c r="AW236" s="1022">
        <f t="shared" si="228"/>
        <v>0</v>
      </c>
      <c r="AX236" s="1253">
        <f>SUM(AN236:AW236)/'DATA - Awards Matrices'!$L$74</f>
        <v>118.54684512428298</v>
      </c>
      <c r="AZ236" s="1020">
        <f t="shared" ref="AZ236:BI236" si="229">SUM(AZ233:AZ235)</f>
        <v>85500</v>
      </c>
      <c r="BA236" s="1021">
        <f t="shared" si="229"/>
        <v>19000</v>
      </c>
      <c r="BB236" s="1021">
        <f t="shared" si="229"/>
        <v>0</v>
      </c>
      <c r="BC236" s="1021">
        <f t="shared" si="229"/>
        <v>32000</v>
      </c>
      <c r="BD236" s="1021">
        <f t="shared" si="229"/>
        <v>0</v>
      </c>
      <c r="BE236" s="1021">
        <f t="shared" si="229"/>
        <v>0</v>
      </c>
      <c r="BF236" s="1021">
        <f t="shared" si="229"/>
        <v>0</v>
      </c>
      <c r="BG236" s="1021">
        <f t="shared" si="229"/>
        <v>0</v>
      </c>
      <c r="BH236" s="1021">
        <f t="shared" si="229"/>
        <v>0</v>
      </c>
      <c r="BI236" s="1022">
        <f t="shared" si="229"/>
        <v>0</v>
      </c>
      <c r="BJ236" s="1254">
        <f>SUM(AZ236:BI236)/'DATA - Awards Matrices'!$L$74</f>
        <v>260.99426386233267</v>
      </c>
      <c r="BL236" s="1251">
        <f>SUM(AB236:AK236)</f>
        <v>101500</v>
      </c>
      <c r="BM236" s="1251">
        <f>SUM(AN236:AW236)</f>
        <v>62000</v>
      </c>
      <c r="BN236" s="1251">
        <f>SUM(AZ236:BI236)</f>
        <v>136500</v>
      </c>
    </row>
    <row r="237" spans="1:66" ht="45.75" customHeight="1" thickBot="1">
      <c r="A237" s="428"/>
      <c r="B237" s="429"/>
      <c r="C237" s="430"/>
      <c r="D237" s="431"/>
      <c r="E237" s="432"/>
      <c r="F237" s="432"/>
      <c r="G237" s="432"/>
      <c r="H237" s="432"/>
      <c r="I237" s="432"/>
      <c r="J237" s="432"/>
      <c r="K237" s="432"/>
      <c r="L237" s="432"/>
      <c r="M237" s="433"/>
      <c r="N237" s="434"/>
      <c r="O237" s="434"/>
      <c r="P237" s="431"/>
      <c r="Q237" s="432"/>
      <c r="R237" s="432"/>
      <c r="S237" s="432"/>
      <c r="T237" s="432"/>
      <c r="U237" s="432"/>
      <c r="V237" s="432"/>
      <c r="W237" s="432"/>
      <c r="X237" s="432"/>
      <c r="Y237" s="433"/>
      <c r="Z237" s="434"/>
      <c r="AA237" s="434"/>
      <c r="AB237" s="431"/>
      <c r="AC237" s="432"/>
      <c r="AD237" s="432"/>
      <c r="AE237" s="432"/>
      <c r="AF237" s="432"/>
      <c r="AG237" s="432"/>
      <c r="AH237" s="432"/>
      <c r="AI237" s="432"/>
      <c r="AJ237" s="432"/>
      <c r="AK237" s="433"/>
      <c r="AL237" s="434"/>
      <c r="AM237" s="1026"/>
      <c r="AN237" s="1023"/>
      <c r="AO237" s="1024"/>
      <c r="AP237" s="1024"/>
      <c r="AQ237" s="1024"/>
      <c r="AR237" s="1024"/>
      <c r="AS237" s="1024"/>
      <c r="AT237" s="1024"/>
      <c r="AU237" s="1024"/>
      <c r="AV237" s="1024"/>
      <c r="AW237" s="1025"/>
      <c r="AX237" s="1064"/>
      <c r="AZ237" s="1023"/>
      <c r="BA237" s="1024"/>
      <c r="BB237" s="1024"/>
      <c r="BC237" s="1024"/>
      <c r="BD237" s="1024"/>
      <c r="BE237" s="1024"/>
      <c r="BF237" s="1024"/>
      <c r="BG237" s="1024"/>
      <c r="BH237" s="1024"/>
      <c r="BI237" s="1025"/>
      <c r="BJ237" s="1059"/>
      <c r="BL237" s="1250"/>
      <c r="BM237" s="1250"/>
      <c r="BN237" s="1250"/>
    </row>
    <row r="238" spans="1:66" ht="15" customHeight="1" thickBot="1">
      <c r="A238" s="1487" t="s">
        <v>270</v>
      </c>
      <c r="B238" s="274" t="str">
        <f>'RAW DATA-Awards'!B76</f>
        <v>SFCC</v>
      </c>
      <c r="C238" s="329" t="str">
        <f>'RAW DATA-Awards'!C76</f>
        <v>1</v>
      </c>
      <c r="D238" s="407">
        <f>'RAW DATA-New Workforce'!D76</f>
        <v>0</v>
      </c>
      <c r="E238" s="408">
        <f>'RAW DATA-New Workforce'!E76</f>
        <v>0</v>
      </c>
      <c r="F238" s="408">
        <f>'RAW DATA-New Workforce'!F76</f>
        <v>0</v>
      </c>
      <c r="G238" s="408">
        <f>'RAW DATA-New Workforce'!G76</f>
        <v>0</v>
      </c>
      <c r="H238" s="408">
        <f>'RAW DATA-New Workforce'!H76</f>
        <v>0</v>
      </c>
      <c r="I238" s="408">
        <f>'RAW DATA-New Workforce'!I76</f>
        <v>0</v>
      </c>
      <c r="J238" s="408">
        <f>'RAW DATA-New Workforce'!J76</f>
        <v>0</v>
      </c>
      <c r="K238" s="408">
        <f>'RAW DATA-New Workforce'!K76</f>
        <v>0</v>
      </c>
      <c r="L238" s="408">
        <f>'RAW DATA-New Workforce'!L76</f>
        <v>0</v>
      </c>
      <c r="M238" s="409">
        <f>'RAW DATA-New Workforce'!M76</f>
        <v>0</v>
      </c>
      <c r="N238" s="408"/>
      <c r="O238" s="408"/>
      <c r="P238" s="407">
        <f>'RAW DATA-New Workforce'!N76</f>
        <v>0</v>
      </c>
      <c r="Q238" s="408">
        <f>'RAW DATA-New Workforce'!O76</f>
        <v>0</v>
      </c>
      <c r="R238" s="408">
        <f>'RAW DATA-New Workforce'!P76</f>
        <v>0</v>
      </c>
      <c r="S238" s="408">
        <f>'RAW DATA-New Workforce'!Q76</f>
        <v>0</v>
      </c>
      <c r="T238" s="408">
        <f>'RAW DATA-New Workforce'!R76</f>
        <v>0</v>
      </c>
      <c r="U238" s="408">
        <f>'RAW DATA-New Workforce'!S76</f>
        <v>0</v>
      </c>
      <c r="V238" s="408">
        <f>'RAW DATA-New Workforce'!T76</f>
        <v>0</v>
      </c>
      <c r="W238" s="408">
        <f>'RAW DATA-New Workforce'!U76</f>
        <v>0</v>
      </c>
      <c r="X238" s="408">
        <f>'RAW DATA-New Workforce'!V76</f>
        <v>0</v>
      </c>
      <c r="Y238" s="409">
        <f>'RAW DATA-New Workforce'!W76</f>
        <v>0</v>
      </c>
      <c r="Z238" s="408"/>
      <c r="AA238" s="408"/>
      <c r="AB238" s="407">
        <f>'RAW DATA-New Workforce'!X76</f>
        <v>0</v>
      </c>
      <c r="AC238" s="408">
        <f>'RAW DATA-New Workforce'!Y76</f>
        <v>164</v>
      </c>
      <c r="AD238" s="408">
        <f>'RAW DATA-New Workforce'!Z76</f>
        <v>0</v>
      </c>
      <c r="AE238" s="408">
        <f>'RAW DATA-New Workforce'!AA76</f>
        <v>38</v>
      </c>
      <c r="AF238" s="408">
        <f>'RAW DATA-New Workforce'!AB76</f>
        <v>0</v>
      </c>
      <c r="AG238" s="408">
        <f>'RAW DATA-New Workforce'!AC76</f>
        <v>0</v>
      </c>
      <c r="AH238" s="408">
        <f>'RAW DATA-New Workforce'!AD76</f>
        <v>0</v>
      </c>
      <c r="AI238" s="408">
        <f>'RAW DATA-New Workforce'!AE76</f>
        <v>0</v>
      </c>
      <c r="AJ238" s="408">
        <f>'RAW DATA-New Workforce'!AF76</f>
        <v>0</v>
      </c>
      <c r="AK238" s="409">
        <f>'RAW DATA-New Workforce'!AG76</f>
        <v>0</v>
      </c>
      <c r="AL238" s="408"/>
      <c r="AM238" s="944"/>
      <c r="AN238" s="943">
        <f>'RAW DATA-New Workforce'!AH76</f>
        <v>0</v>
      </c>
      <c r="AO238" s="944">
        <f>'RAW DATA-New Workforce'!AI76</f>
        <v>110</v>
      </c>
      <c r="AP238" s="944">
        <f>'RAW DATA-New Workforce'!AJ76</f>
        <v>0</v>
      </c>
      <c r="AQ238" s="944">
        <f>'RAW DATA-New Workforce'!AK76</f>
        <v>40</v>
      </c>
      <c r="AR238" s="944">
        <f>'RAW DATA-New Workforce'!AL76</f>
        <v>0</v>
      </c>
      <c r="AS238" s="944">
        <f>'RAW DATA-New Workforce'!AM76</f>
        <v>0</v>
      </c>
      <c r="AT238" s="944">
        <f>'RAW DATA-New Workforce'!AN76</f>
        <v>0</v>
      </c>
      <c r="AU238" s="944">
        <f>'RAW DATA-New Workforce'!AO76</f>
        <v>0</v>
      </c>
      <c r="AV238" s="944">
        <f>'RAW DATA-New Workforce'!AP76</f>
        <v>0</v>
      </c>
      <c r="AW238" s="945">
        <f>'RAW DATA-New Workforce'!AQ76</f>
        <v>0</v>
      </c>
      <c r="AX238" s="1061"/>
      <c r="AZ238" s="943">
        <f>'RAW DATA-New Workforce'!AR76</f>
        <v>0</v>
      </c>
      <c r="BA238" s="943">
        <f>'RAW DATA-New Workforce'!AS76</f>
        <v>119</v>
      </c>
      <c r="BB238" s="943">
        <f>'RAW DATA-New Workforce'!AT76</f>
        <v>0</v>
      </c>
      <c r="BC238" s="943">
        <f>'RAW DATA-New Workforce'!AU76</f>
        <v>39</v>
      </c>
      <c r="BD238" s="943">
        <f>'RAW DATA-New Workforce'!AV76</f>
        <v>0</v>
      </c>
      <c r="BE238" s="943">
        <f>'RAW DATA-New Workforce'!AW76</f>
        <v>0</v>
      </c>
      <c r="BF238" s="943">
        <f>'RAW DATA-New Workforce'!AX76</f>
        <v>0</v>
      </c>
      <c r="BG238" s="943">
        <f>'RAW DATA-New Workforce'!AY76</f>
        <v>0</v>
      </c>
      <c r="BH238" s="943">
        <f>'RAW DATA-New Workforce'!AZ76</f>
        <v>0</v>
      </c>
      <c r="BI238" s="943">
        <f>'RAW DATA-New Workforce'!BA76</f>
        <v>0</v>
      </c>
      <c r="BJ238" s="1056"/>
      <c r="BL238" s="1250"/>
      <c r="BM238" s="1250"/>
      <c r="BN238" s="1250"/>
    </row>
    <row r="239" spans="1:66" ht="16" thickBot="1">
      <c r="A239" s="1488"/>
      <c r="B239" s="410" t="str">
        <f>'RAW DATA-Awards'!B77</f>
        <v>SFCC</v>
      </c>
      <c r="C239" s="411" t="str">
        <f>'RAW DATA-Awards'!C77</f>
        <v>2</v>
      </c>
      <c r="D239" s="330">
        <f>'RAW DATA-New Workforce'!D77</f>
        <v>0</v>
      </c>
      <c r="E239" s="12">
        <f>'RAW DATA-New Workforce'!E77</f>
        <v>0</v>
      </c>
      <c r="F239" s="12">
        <f>'RAW DATA-New Workforce'!F77</f>
        <v>0</v>
      </c>
      <c r="G239" s="12">
        <f>'RAW DATA-New Workforce'!G77</f>
        <v>0</v>
      </c>
      <c r="H239" s="12">
        <f>'RAW DATA-New Workforce'!H77</f>
        <v>0</v>
      </c>
      <c r="I239" s="12">
        <f>'RAW DATA-New Workforce'!I77</f>
        <v>0</v>
      </c>
      <c r="J239" s="12">
        <f>'RAW DATA-New Workforce'!J77</f>
        <v>0</v>
      </c>
      <c r="K239" s="12">
        <f>'RAW DATA-New Workforce'!K77</f>
        <v>0</v>
      </c>
      <c r="L239" s="12">
        <f>'RAW DATA-New Workforce'!L77</f>
        <v>0</v>
      </c>
      <c r="M239" s="331">
        <f>'RAW DATA-New Workforce'!M77</f>
        <v>0</v>
      </c>
      <c r="N239" s="12"/>
      <c r="O239" s="12"/>
      <c r="P239" s="330">
        <f>'RAW DATA-New Workforce'!N77</f>
        <v>0</v>
      </c>
      <c r="Q239" s="12">
        <f>'RAW DATA-New Workforce'!O77</f>
        <v>0</v>
      </c>
      <c r="R239" s="12">
        <f>'RAW DATA-New Workforce'!P77</f>
        <v>0</v>
      </c>
      <c r="S239" s="12">
        <f>'RAW DATA-New Workforce'!Q77</f>
        <v>0</v>
      </c>
      <c r="T239" s="12">
        <f>'RAW DATA-New Workforce'!R77</f>
        <v>0</v>
      </c>
      <c r="U239" s="12">
        <f>'RAW DATA-New Workforce'!S77</f>
        <v>0</v>
      </c>
      <c r="V239" s="12">
        <f>'RAW DATA-New Workforce'!T77</f>
        <v>0</v>
      </c>
      <c r="W239" s="12">
        <f>'RAW DATA-New Workforce'!U77</f>
        <v>0</v>
      </c>
      <c r="X239" s="12">
        <f>'RAW DATA-New Workforce'!V77</f>
        <v>0</v>
      </c>
      <c r="Y239" s="331">
        <f>'RAW DATA-New Workforce'!W77</f>
        <v>0</v>
      </c>
      <c r="Z239" s="12"/>
      <c r="AA239" s="12"/>
      <c r="AB239" s="330">
        <f>'RAW DATA-New Workforce'!X77</f>
        <v>0</v>
      </c>
      <c r="AC239" s="12">
        <f>'RAW DATA-New Workforce'!Y77</f>
        <v>10</v>
      </c>
      <c r="AD239" s="12">
        <f>'RAW DATA-New Workforce'!Z77</f>
        <v>0</v>
      </c>
      <c r="AE239" s="12">
        <f>'RAW DATA-New Workforce'!AA77</f>
        <v>14</v>
      </c>
      <c r="AF239" s="12">
        <f>'RAW DATA-New Workforce'!AB77</f>
        <v>0</v>
      </c>
      <c r="AG239" s="12">
        <f>'RAW DATA-New Workforce'!AC77</f>
        <v>0</v>
      </c>
      <c r="AH239" s="12">
        <f>'RAW DATA-New Workforce'!AD77</f>
        <v>0</v>
      </c>
      <c r="AI239" s="12">
        <f>'RAW DATA-New Workforce'!AE77</f>
        <v>0</v>
      </c>
      <c r="AJ239" s="12">
        <f>'RAW DATA-New Workforce'!AF77</f>
        <v>0</v>
      </c>
      <c r="AK239" s="331">
        <f>'RAW DATA-New Workforce'!AG77</f>
        <v>0</v>
      </c>
      <c r="AL239" s="12"/>
      <c r="AM239" s="938"/>
      <c r="AN239" s="937">
        <f>'RAW DATA-New Workforce'!AH77</f>
        <v>0</v>
      </c>
      <c r="AO239" s="938">
        <f>'RAW DATA-New Workforce'!AI77</f>
        <v>20</v>
      </c>
      <c r="AP239" s="938">
        <f>'RAW DATA-New Workforce'!AJ77</f>
        <v>0</v>
      </c>
      <c r="AQ239" s="938">
        <f>'RAW DATA-New Workforce'!AK77</f>
        <v>4</v>
      </c>
      <c r="AR239" s="938">
        <f>'RAW DATA-New Workforce'!AL77</f>
        <v>0</v>
      </c>
      <c r="AS239" s="938">
        <f>'RAW DATA-New Workforce'!AM77</f>
        <v>0</v>
      </c>
      <c r="AT239" s="938">
        <f>'RAW DATA-New Workforce'!AN77</f>
        <v>0</v>
      </c>
      <c r="AU239" s="938">
        <f>'RAW DATA-New Workforce'!AO77</f>
        <v>0</v>
      </c>
      <c r="AV239" s="938">
        <f>'RAW DATA-New Workforce'!AP77</f>
        <v>0</v>
      </c>
      <c r="AW239" s="939">
        <f>'RAW DATA-New Workforce'!AQ77</f>
        <v>0</v>
      </c>
      <c r="AX239" s="1062"/>
      <c r="AZ239" s="943">
        <f>'RAW DATA-New Workforce'!AR77</f>
        <v>0</v>
      </c>
      <c r="BA239" s="943">
        <f>'RAW DATA-New Workforce'!AS77</f>
        <v>12</v>
      </c>
      <c r="BB239" s="943">
        <f>'RAW DATA-New Workforce'!AT77</f>
        <v>0</v>
      </c>
      <c r="BC239" s="943">
        <f>'RAW DATA-New Workforce'!AU77</f>
        <v>1</v>
      </c>
      <c r="BD239" s="943">
        <f>'RAW DATA-New Workforce'!AV77</f>
        <v>0</v>
      </c>
      <c r="BE239" s="943">
        <f>'RAW DATA-New Workforce'!AW77</f>
        <v>0</v>
      </c>
      <c r="BF239" s="943">
        <f>'RAW DATA-New Workforce'!AX77</f>
        <v>0</v>
      </c>
      <c r="BG239" s="943">
        <f>'RAW DATA-New Workforce'!AY77</f>
        <v>0</v>
      </c>
      <c r="BH239" s="943">
        <f>'RAW DATA-New Workforce'!AZ77</f>
        <v>0</v>
      </c>
      <c r="BI239" s="943">
        <f>'RAW DATA-New Workforce'!BA77</f>
        <v>0</v>
      </c>
      <c r="BJ239" s="1057"/>
      <c r="BL239" s="1250"/>
      <c r="BM239" s="1250"/>
      <c r="BN239" s="1250"/>
    </row>
    <row r="240" spans="1:66" ht="16" thickBot="1">
      <c r="A240" s="1488"/>
      <c r="B240" s="410" t="str">
        <f>'RAW DATA-Awards'!B78</f>
        <v>SFCC</v>
      </c>
      <c r="C240" s="411" t="str">
        <f>'RAW DATA-Awards'!C78</f>
        <v>3</v>
      </c>
      <c r="D240" s="330">
        <f>'RAW DATA-New Workforce'!D78</f>
        <v>0</v>
      </c>
      <c r="E240" s="12">
        <f>'RAW DATA-New Workforce'!E78</f>
        <v>0</v>
      </c>
      <c r="F240" s="12">
        <f>'RAW DATA-New Workforce'!F78</f>
        <v>0</v>
      </c>
      <c r="G240" s="12">
        <f>'RAW DATA-New Workforce'!G78</f>
        <v>0</v>
      </c>
      <c r="H240" s="12">
        <f>'RAW DATA-New Workforce'!H78</f>
        <v>0</v>
      </c>
      <c r="I240" s="12">
        <f>'RAW DATA-New Workforce'!I78</f>
        <v>0</v>
      </c>
      <c r="J240" s="12">
        <f>'RAW DATA-New Workforce'!J78</f>
        <v>0</v>
      </c>
      <c r="K240" s="12">
        <f>'RAW DATA-New Workforce'!K78</f>
        <v>0</v>
      </c>
      <c r="L240" s="12">
        <f>'RAW DATA-New Workforce'!L78</f>
        <v>0</v>
      </c>
      <c r="M240" s="331">
        <f>'RAW DATA-New Workforce'!M78</f>
        <v>0</v>
      </c>
      <c r="N240" s="12"/>
      <c r="O240" s="12"/>
      <c r="P240" s="330">
        <f>'RAW DATA-New Workforce'!N78</f>
        <v>0</v>
      </c>
      <c r="Q240" s="12">
        <f>'RAW DATA-New Workforce'!O78</f>
        <v>0</v>
      </c>
      <c r="R240" s="12">
        <f>'RAW DATA-New Workforce'!P78</f>
        <v>0</v>
      </c>
      <c r="S240" s="12">
        <f>'RAW DATA-New Workforce'!Q78</f>
        <v>0</v>
      </c>
      <c r="T240" s="12">
        <f>'RAW DATA-New Workforce'!R78</f>
        <v>0</v>
      </c>
      <c r="U240" s="12">
        <f>'RAW DATA-New Workforce'!S78</f>
        <v>0</v>
      </c>
      <c r="V240" s="12">
        <f>'RAW DATA-New Workforce'!T78</f>
        <v>0</v>
      </c>
      <c r="W240" s="12">
        <f>'RAW DATA-New Workforce'!U78</f>
        <v>0</v>
      </c>
      <c r="X240" s="12">
        <f>'RAW DATA-New Workforce'!V78</f>
        <v>0</v>
      </c>
      <c r="Y240" s="331">
        <f>'RAW DATA-New Workforce'!W78</f>
        <v>0</v>
      </c>
      <c r="Z240" s="12"/>
      <c r="AA240" s="12"/>
      <c r="AB240" s="330">
        <f>'RAW DATA-New Workforce'!X78</f>
        <v>0</v>
      </c>
      <c r="AC240" s="12">
        <f>'RAW DATA-New Workforce'!Y78</f>
        <v>0</v>
      </c>
      <c r="AD240" s="12">
        <f>'RAW DATA-New Workforce'!Z78</f>
        <v>0</v>
      </c>
      <c r="AE240" s="12">
        <f>'RAW DATA-New Workforce'!AA78</f>
        <v>0</v>
      </c>
      <c r="AF240" s="12">
        <f>'RAW DATA-New Workforce'!AB78</f>
        <v>0</v>
      </c>
      <c r="AG240" s="12">
        <f>'RAW DATA-New Workforce'!AC78</f>
        <v>0</v>
      </c>
      <c r="AH240" s="12">
        <f>'RAW DATA-New Workforce'!AD78</f>
        <v>0</v>
      </c>
      <c r="AI240" s="12">
        <f>'RAW DATA-New Workforce'!AE78</f>
        <v>0</v>
      </c>
      <c r="AJ240" s="12">
        <f>'RAW DATA-New Workforce'!AF78</f>
        <v>0</v>
      </c>
      <c r="AK240" s="331">
        <f>'RAW DATA-New Workforce'!AG78</f>
        <v>0</v>
      </c>
      <c r="AL240" s="12"/>
      <c r="AM240" s="938"/>
      <c r="AN240" s="937">
        <f>'RAW DATA-New Workforce'!AH78</f>
        <v>0</v>
      </c>
      <c r="AO240" s="938">
        <f>'RAW DATA-New Workforce'!AI78</f>
        <v>0</v>
      </c>
      <c r="AP240" s="938">
        <f>'RAW DATA-New Workforce'!AJ78</f>
        <v>0</v>
      </c>
      <c r="AQ240" s="938">
        <f>'RAW DATA-New Workforce'!AK78</f>
        <v>0</v>
      </c>
      <c r="AR240" s="938">
        <f>'RAW DATA-New Workforce'!AL78</f>
        <v>0</v>
      </c>
      <c r="AS240" s="938">
        <f>'RAW DATA-New Workforce'!AM78</f>
        <v>0</v>
      </c>
      <c r="AT240" s="938">
        <f>'RAW DATA-New Workforce'!AN78</f>
        <v>0</v>
      </c>
      <c r="AU240" s="938">
        <f>'RAW DATA-New Workforce'!AO78</f>
        <v>0</v>
      </c>
      <c r="AV240" s="938">
        <f>'RAW DATA-New Workforce'!AP78</f>
        <v>0</v>
      </c>
      <c r="AW240" s="939">
        <f>'RAW DATA-New Workforce'!AQ78</f>
        <v>0</v>
      </c>
      <c r="AX240" s="1062"/>
      <c r="AZ240" s="943">
        <f>'RAW DATA-New Workforce'!AR78</f>
        <v>0</v>
      </c>
      <c r="BA240" s="943">
        <f>'RAW DATA-New Workforce'!AS78</f>
        <v>0</v>
      </c>
      <c r="BB240" s="943">
        <f>'RAW DATA-New Workforce'!AT78</f>
        <v>0</v>
      </c>
      <c r="BC240" s="943">
        <f>'RAW DATA-New Workforce'!AU78</f>
        <v>0</v>
      </c>
      <c r="BD240" s="943">
        <f>'RAW DATA-New Workforce'!AV78</f>
        <v>0</v>
      </c>
      <c r="BE240" s="943">
        <f>'RAW DATA-New Workforce'!AW78</f>
        <v>0</v>
      </c>
      <c r="BF240" s="943">
        <f>'RAW DATA-New Workforce'!AX78</f>
        <v>0</v>
      </c>
      <c r="BG240" s="943">
        <f>'RAW DATA-New Workforce'!AY78</f>
        <v>0</v>
      </c>
      <c r="BH240" s="943">
        <f>'RAW DATA-New Workforce'!AZ78</f>
        <v>0</v>
      </c>
      <c r="BI240" s="943">
        <f>'RAW DATA-New Workforce'!BA78</f>
        <v>0</v>
      </c>
      <c r="BJ240" s="1057"/>
      <c r="BL240" s="1250"/>
      <c r="BM240" s="1250"/>
      <c r="BN240" s="1250"/>
    </row>
    <row r="241" spans="1:66">
      <c r="A241" s="456"/>
      <c r="B241" s="274"/>
      <c r="C241" s="424"/>
      <c r="D241" s="332">
        <f t="shared" ref="D241:M241" si="230">SUM(D238:D240)</f>
        <v>0</v>
      </c>
      <c r="E241" s="11">
        <f t="shared" si="230"/>
        <v>0</v>
      </c>
      <c r="F241" s="11">
        <f t="shared" si="230"/>
        <v>0</v>
      </c>
      <c r="G241" s="11">
        <f t="shared" si="230"/>
        <v>0</v>
      </c>
      <c r="H241" s="11">
        <f t="shared" si="230"/>
        <v>0</v>
      </c>
      <c r="I241" s="11">
        <f t="shared" si="230"/>
        <v>0</v>
      </c>
      <c r="J241" s="11">
        <f t="shared" si="230"/>
        <v>0</v>
      </c>
      <c r="K241" s="11">
        <f t="shared" si="230"/>
        <v>0</v>
      </c>
      <c r="L241" s="11">
        <f t="shared" si="230"/>
        <v>0</v>
      </c>
      <c r="M241" s="333">
        <f t="shared" si="230"/>
        <v>0</v>
      </c>
      <c r="N241" s="12"/>
      <c r="O241" s="12"/>
      <c r="P241" s="332">
        <f t="shared" ref="P241:Y241" si="231">SUM(P238:P240)</f>
        <v>0</v>
      </c>
      <c r="Q241" s="11">
        <f t="shared" si="231"/>
        <v>0</v>
      </c>
      <c r="R241" s="11">
        <f t="shared" si="231"/>
        <v>0</v>
      </c>
      <c r="S241" s="11">
        <f t="shared" si="231"/>
        <v>0</v>
      </c>
      <c r="T241" s="11">
        <f t="shared" si="231"/>
        <v>0</v>
      </c>
      <c r="U241" s="11">
        <f t="shared" si="231"/>
        <v>0</v>
      </c>
      <c r="V241" s="11">
        <f t="shared" si="231"/>
        <v>0</v>
      </c>
      <c r="W241" s="11">
        <f t="shared" si="231"/>
        <v>0</v>
      </c>
      <c r="X241" s="11">
        <f t="shared" si="231"/>
        <v>0</v>
      </c>
      <c r="Y241" s="333">
        <f t="shared" si="231"/>
        <v>0</v>
      </c>
      <c r="Z241" s="12"/>
      <c r="AA241" s="12"/>
      <c r="AB241" s="332">
        <f t="shared" ref="AB241:AK241" si="232">SUM(AB238:AB240)</f>
        <v>0</v>
      </c>
      <c r="AC241" s="11">
        <f t="shared" si="232"/>
        <v>174</v>
      </c>
      <c r="AD241" s="11">
        <f t="shared" si="232"/>
        <v>0</v>
      </c>
      <c r="AE241" s="11">
        <f t="shared" si="232"/>
        <v>52</v>
      </c>
      <c r="AF241" s="11">
        <f t="shared" si="232"/>
        <v>0</v>
      </c>
      <c r="AG241" s="11">
        <f t="shared" si="232"/>
        <v>0</v>
      </c>
      <c r="AH241" s="11">
        <f t="shared" si="232"/>
        <v>0</v>
      </c>
      <c r="AI241" s="11">
        <f t="shared" si="232"/>
        <v>0</v>
      </c>
      <c r="AJ241" s="11">
        <f t="shared" si="232"/>
        <v>0</v>
      </c>
      <c r="AK241" s="333">
        <f t="shared" si="232"/>
        <v>0</v>
      </c>
      <c r="AL241" s="12"/>
      <c r="AM241" s="938"/>
      <c r="AN241" s="1017">
        <f t="shared" ref="AN241:AW241" si="233">SUM(AN238:AN240)</f>
        <v>0</v>
      </c>
      <c r="AO241" s="1018">
        <f t="shared" si="233"/>
        <v>130</v>
      </c>
      <c r="AP241" s="1018">
        <f t="shared" si="233"/>
        <v>0</v>
      </c>
      <c r="AQ241" s="1018">
        <f t="shared" si="233"/>
        <v>44</v>
      </c>
      <c r="AR241" s="1018">
        <f t="shared" si="233"/>
        <v>0</v>
      </c>
      <c r="AS241" s="1018">
        <f t="shared" si="233"/>
        <v>0</v>
      </c>
      <c r="AT241" s="1018">
        <f t="shared" si="233"/>
        <v>0</v>
      </c>
      <c r="AU241" s="1018">
        <f t="shared" si="233"/>
        <v>0</v>
      </c>
      <c r="AV241" s="1018">
        <f t="shared" si="233"/>
        <v>0</v>
      </c>
      <c r="AW241" s="1019">
        <f t="shared" si="233"/>
        <v>0</v>
      </c>
      <c r="AX241" s="1062"/>
      <c r="AZ241" s="1017">
        <f t="shared" ref="AZ241:BI241" si="234">SUM(AZ238:AZ240)</f>
        <v>0</v>
      </c>
      <c r="BA241" s="1018">
        <f t="shared" si="234"/>
        <v>131</v>
      </c>
      <c r="BB241" s="1018">
        <f t="shared" si="234"/>
        <v>0</v>
      </c>
      <c r="BC241" s="1018">
        <f t="shared" si="234"/>
        <v>40</v>
      </c>
      <c r="BD241" s="1018">
        <f t="shared" si="234"/>
        <v>0</v>
      </c>
      <c r="BE241" s="1018">
        <f t="shared" si="234"/>
        <v>0</v>
      </c>
      <c r="BF241" s="1018">
        <f t="shared" si="234"/>
        <v>0</v>
      </c>
      <c r="BG241" s="1018">
        <f t="shared" si="234"/>
        <v>0</v>
      </c>
      <c r="BH241" s="1018">
        <f t="shared" si="234"/>
        <v>0</v>
      </c>
      <c r="BI241" s="1019">
        <f t="shared" si="234"/>
        <v>0</v>
      </c>
      <c r="BJ241" s="1057"/>
      <c r="BL241" s="1250"/>
      <c r="BM241" s="1250"/>
      <c r="BN241" s="1250"/>
    </row>
    <row r="242" spans="1:66" ht="16" thickBot="1">
      <c r="A242" s="457"/>
      <c r="B242" s="413"/>
      <c r="C242" s="426"/>
      <c r="D242" s="330"/>
      <c r="E242" s="12"/>
      <c r="F242" s="12"/>
      <c r="G242" s="12"/>
      <c r="H242" s="12"/>
      <c r="I242" s="12"/>
      <c r="J242" s="12"/>
      <c r="K242" s="12"/>
      <c r="L242" s="12"/>
      <c r="M242" s="331"/>
      <c r="N242" s="12"/>
      <c r="O242" s="12"/>
      <c r="P242" s="330"/>
      <c r="Q242" s="12"/>
      <c r="R242" s="12"/>
      <c r="S242" s="12"/>
      <c r="T242" s="12"/>
      <c r="U242" s="12"/>
      <c r="V242" s="12"/>
      <c r="W242" s="12"/>
      <c r="X242" s="12"/>
      <c r="Y242" s="331"/>
      <c r="Z242" s="12"/>
      <c r="AA242" s="12"/>
      <c r="AB242" s="330"/>
      <c r="AC242" s="12"/>
      <c r="AD242" s="12"/>
      <c r="AE242" s="12"/>
      <c r="AF242" s="12"/>
      <c r="AG242" s="12"/>
      <c r="AH242" s="12"/>
      <c r="AI242" s="12"/>
      <c r="AJ242" s="12"/>
      <c r="AK242" s="331"/>
      <c r="AL242" s="12"/>
      <c r="AM242" s="938"/>
      <c r="AN242" s="937"/>
      <c r="AO242" s="938"/>
      <c r="AP242" s="938"/>
      <c r="AQ242" s="938"/>
      <c r="AR242" s="938"/>
      <c r="AS242" s="938"/>
      <c r="AT242" s="938"/>
      <c r="AU242" s="938"/>
      <c r="AV242" s="938"/>
      <c r="AW242" s="939"/>
      <c r="AX242" s="1062"/>
      <c r="AZ242" s="937"/>
      <c r="BA242" s="938"/>
      <c r="BB242" s="938"/>
      <c r="BC242" s="938"/>
      <c r="BD242" s="938"/>
      <c r="BE242" s="938"/>
      <c r="BF242" s="938"/>
      <c r="BG242" s="938"/>
      <c r="BH242" s="938"/>
      <c r="BI242" s="939"/>
      <c r="BJ242" s="1057"/>
      <c r="BL242" s="1250"/>
      <c r="BM242" s="1250"/>
      <c r="BN242" s="1250"/>
    </row>
    <row r="243" spans="1:66" ht="15" customHeight="1">
      <c r="A243" s="1488" t="s">
        <v>271</v>
      </c>
      <c r="B243" s="438" t="s">
        <v>81</v>
      </c>
      <c r="C243" s="424" t="s">
        <v>92</v>
      </c>
      <c r="D243" s="330">
        <f>D238*'DATA - Awards Matrices'!$B$34</f>
        <v>0</v>
      </c>
      <c r="E243" s="12">
        <f>E238*'DATA - Awards Matrices'!$C$34</f>
        <v>0</v>
      </c>
      <c r="F243" s="12">
        <f>F238*'DATA - Awards Matrices'!$D$34</f>
        <v>0</v>
      </c>
      <c r="G243" s="12">
        <f>G238*'DATA - Awards Matrices'!$E$34</f>
        <v>0</v>
      </c>
      <c r="H243" s="12">
        <f>H238*'DATA - Awards Matrices'!$F$34</f>
        <v>0</v>
      </c>
      <c r="I243" s="12">
        <f>I238*'DATA - Awards Matrices'!$G$34</f>
        <v>0</v>
      </c>
      <c r="J243" s="12">
        <f>J238*'DATA - Awards Matrices'!$H$34</f>
        <v>0</v>
      </c>
      <c r="K243" s="12">
        <f>K238*'DATA - Awards Matrices'!$I$34</f>
        <v>0</v>
      </c>
      <c r="L243" s="12">
        <f>L238*'DATA - Awards Matrices'!$J$34</f>
        <v>0</v>
      </c>
      <c r="M243" s="331">
        <f>M238*'DATA - Awards Matrices'!$K$34</f>
        <v>0</v>
      </c>
      <c r="N243" s="12"/>
      <c r="O243" s="12"/>
      <c r="P243" s="330">
        <f>P238*'DATA - Awards Matrices'!$B$34</f>
        <v>0</v>
      </c>
      <c r="Q243" s="12">
        <f>Q238*'DATA - Awards Matrices'!$C$34</f>
        <v>0</v>
      </c>
      <c r="R243" s="12">
        <f>R238*'DATA - Awards Matrices'!$D$34</f>
        <v>0</v>
      </c>
      <c r="S243" s="12">
        <f>S238*'DATA - Awards Matrices'!$E$34</f>
        <v>0</v>
      </c>
      <c r="T243" s="12">
        <f>T238*'DATA - Awards Matrices'!$F$34</f>
        <v>0</v>
      </c>
      <c r="U243" s="12">
        <f>U238*'DATA - Awards Matrices'!$G$34</f>
        <v>0</v>
      </c>
      <c r="V243" s="12">
        <f>V238*'DATA - Awards Matrices'!$H$34</f>
        <v>0</v>
      </c>
      <c r="W243" s="12">
        <f>W238*'DATA - Awards Matrices'!$I$34</f>
        <v>0</v>
      </c>
      <c r="X243" s="12">
        <f>X238*'DATA - Awards Matrices'!$J$34</f>
        <v>0</v>
      </c>
      <c r="Y243" s="331">
        <f>Y238*'DATA - Awards Matrices'!$K$34</f>
        <v>0</v>
      </c>
      <c r="Z243" s="12"/>
      <c r="AA243" s="12"/>
      <c r="AB243" s="330">
        <f>AB238*'DATA - Awards Matrices'!$B$34</f>
        <v>0</v>
      </c>
      <c r="AC243" s="12">
        <f>AC238*'DATA - Awards Matrices'!$C$34</f>
        <v>82000</v>
      </c>
      <c r="AD243" s="12">
        <f>AD238*'DATA - Awards Matrices'!$D$34</f>
        <v>0</v>
      </c>
      <c r="AE243" s="12">
        <f>AE238*'DATA - Awards Matrices'!$E$34</f>
        <v>19000</v>
      </c>
      <c r="AF243" s="12">
        <f>AF238*'DATA - Awards Matrices'!$F$34</f>
        <v>0</v>
      </c>
      <c r="AG243" s="12">
        <f>AG238*'DATA - Awards Matrices'!$G$34</f>
        <v>0</v>
      </c>
      <c r="AH243" s="12">
        <f>AH238*'DATA - Awards Matrices'!$H$34</f>
        <v>0</v>
      </c>
      <c r="AI243" s="12">
        <f>AI238*'DATA - Awards Matrices'!$I$34</f>
        <v>0</v>
      </c>
      <c r="AJ243" s="12">
        <f>AJ238*'DATA - Awards Matrices'!$J$34</f>
        <v>0</v>
      </c>
      <c r="AK243" s="331">
        <f>AK238*'DATA - Awards Matrices'!$K$34</f>
        <v>0</v>
      </c>
      <c r="AL243" s="12"/>
      <c r="AM243" s="938"/>
      <c r="AN243" s="937">
        <f>AN238*'DATA - Awards Matrices'!$B$34</f>
        <v>0</v>
      </c>
      <c r="AO243" s="938">
        <f>AO238*'DATA - Awards Matrices'!$C$34</f>
        <v>55000</v>
      </c>
      <c r="AP243" s="938">
        <f>AP238*'DATA - Awards Matrices'!$D$34</f>
        <v>0</v>
      </c>
      <c r="AQ243" s="938">
        <f>AQ238*'DATA - Awards Matrices'!$E$34</f>
        <v>20000</v>
      </c>
      <c r="AR243" s="938">
        <f>AR238*'DATA - Awards Matrices'!$F$34</f>
        <v>0</v>
      </c>
      <c r="AS243" s="938">
        <f>AS238*'DATA - Awards Matrices'!$G$34</f>
        <v>0</v>
      </c>
      <c r="AT243" s="938">
        <f>AT238*'DATA - Awards Matrices'!$H$34</f>
        <v>0</v>
      </c>
      <c r="AU243" s="938">
        <f>AU238*'DATA - Awards Matrices'!$I$34</f>
        <v>0</v>
      </c>
      <c r="AV243" s="938">
        <f>AV238*'DATA - Awards Matrices'!$J$34</f>
        <v>0</v>
      </c>
      <c r="AW243" s="939">
        <f>AW238*'DATA - Awards Matrices'!$K$34</f>
        <v>0</v>
      </c>
      <c r="AX243" s="1062"/>
      <c r="AZ243" s="937">
        <f>AZ238*'DATA - Awards Matrices'!$B$34</f>
        <v>0</v>
      </c>
      <c r="BA243" s="938">
        <f>BA238*'DATA - Awards Matrices'!$C$34</f>
        <v>59500</v>
      </c>
      <c r="BB243" s="938">
        <f>BB238*'DATA - Awards Matrices'!$D$34</f>
        <v>0</v>
      </c>
      <c r="BC243" s="938">
        <f>BC238*'DATA - Awards Matrices'!$E$34</f>
        <v>19500</v>
      </c>
      <c r="BD243" s="938">
        <f>BD238*'DATA - Awards Matrices'!$F$34</f>
        <v>0</v>
      </c>
      <c r="BE243" s="938">
        <f>BE238*'DATA - Awards Matrices'!$G$34</f>
        <v>0</v>
      </c>
      <c r="BF243" s="938">
        <f>BF238*'DATA - Awards Matrices'!$H$34</f>
        <v>0</v>
      </c>
      <c r="BG243" s="938">
        <f>BG238*'DATA - Awards Matrices'!$I$34</f>
        <v>0</v>
      </c>
      <c r="BH243" s="938">
        <f>BH238*'DATA - Awards Matrices'!$J$34</f>
        <v>0</v>
      </c>
      <c r="BI243" s="939">
        <f>BI238*'DATA - Awards Matrices'!$K$34</f>
        <v>0</v>
      </c>
      <c r="BJ243" s="1057"/>
      <c r="BL243" s="1250"/>
      <c r="BM243" s="1250"/>
      <c r="BN243" s="1250"/>
    </row>
    <row r="244" spans="1:66">
      <c r="A244" s="1488"/>
      <c r="B244" s="439" t="s">
        <v>81</v>
      </c>
      <c r="C244" s="425" t="s">
        <v>91</v>
      </c>
      <c r="D244" s="330">
        <f>D239*'DATA - Awards Matrices'!$B$35</f>
        <v>0</v>
      </c>
      <c r="E244" s="12">
        <f>E239*'DATA - Awards Matrices'!$C$35</f>
        <v>0</v>
      </c>
      <c r="F244" s="12">
        <f>F239*'DATA - Awards Matrices'!$D$35</f>
        <v>0</v>
      </c>
      <c r="G244" s="12">
        <f>G239*'DATA - Awards Matrices'!$E$35</f>
        <v>0</v>
      </c>
      <c r="H244" s="12">
        <f>H239*'DATA - Awards Matrices'!$F$35</f>
        <v>0</v>
      </c>
      <c r="I244" s="12">
        <f>I239*'DATA - Awards Matrices'!$G$35</f>
        <v>0</v>
      </c>
      <c r="J244" s="12">
        <f>J239*'DATA - Awards Matrices'!$H$35</f>
        <v>0</v>
      </c>
      <c r="K244" s="12">
        <f>K239*'DATA - Awards Matrices'!$I$35</f>
        <v>0</v>
      </c>
      <c r="L244" s="12">
        <f>L239*'DATA - Awards Matrices'!$J$35</f>
        <v>0</v>
      </c>
      <c r="M244" s="331">
        <f>M239*'DATA - Awards Matrices'!$K$35</f>
        <v>0</v>
      </c>
      <c r="N244" s="12"/>
      <c r="O244" s="12"/>
      <c r="P244" s="330">
        <f>P239*'DATA - Awards Matrices'!$B$35</f>
        <v>0</v>
      </c>
      <c r="Q244" s="12">
        <f>Q239*'DATA - Awards Matrices'!$C$35</f>
        <v>0</v>
      </c>
      <c r="R244" s="12">
        <f>R239*'DATA - Awards Matrices'!$D$35</f>
        <v>0</v>
      </c>
      <c r="S244" s="12">
        <f>S239*'DATA - Awards Matrices'!$E$35</f>
        <v>0</v>
      </c>
      <c r="T244" s="12">
        <f>T239*'DATA - Awards Matrices'!$F$35</f>
        <v>0</v>
      </c>
      <c r="U244" s="12">
        <f>U239*'DATA - Awards Matrices'!$G$35</f>
        <v>0</v>
      </c>
      <c r="V244" s="12">
        <f>V239*'DATA - Awards Matrices'!$H$35</f>
        <v>0</v>
      </c>
      <c r="W244" s="12">
        <f>W239*'DATA - Awards Matrices'!$I$35</f>
        <v>0</v>
      </c>
      <c r="X244" s="12">
        <f>X239*'DATA - Awards Matrices'!$J$35</f>
        <v>0</v>
      </c>
      <c r="Y244" s="331">
        <f>Y239*'DATA - Awards Matrices'!$K$35</f>
        <v>0</v>
      </c>
      <c r="Z244" s="12"/>
      <c r="AA244" s="12"/>
      <c r="AB244" s="330">
        <f>AB239*'DATA - Awards Matrices'!$B$35</f>
        <v>0</v>
      </c>
      <c r="AC244" s="12">
        <f>AC239*'DATA - Awards Matrices'!$C$35</f>
        <v>5000</v>
      </c>
      <c r="AD244" s="12">
        <f>AD239*'DATA - Awards Matrices'!$D$35</f>
        <v>0</v>
      </c>
      <c r="AE244" s="12">
        <f>AE239*'DATA - Awards Matrices'!$E$35</f>
        <v>7000</v>
      </c>
      <c r="AF244" s="12">
        <f>AF239*'DATA - Awards Matrices'!$F$35</f>
        <v>0</v>
      </c>
      <c r="AG244" s="12">
        <f>AG239*'DATA - Awards Matrices'!$G$35</f>
        <v>0</v>
      </c>
      <c r="AH244" s="12">
        <f>AH239*'DATA - Awards Matrices'!$H$35</f>
        <v>0</v>
      </c>
      <c r="AI244" s="12">
        <f>AI239*'DATA - Awards Matrices'!$I$35</f>
        <v>0</v>
      </c>
      <c r="AJ244" s="12">
        <f>AJ239*'DATA - Awards Matrices'!$J$35</f>
        <v>0</v>
      </c>
      <c r="AK244" s="331">
        <f>AK239*'DATA - Awards Matrices'!$K$35</f>
        <v>0</v>
      </c>
      <c r="AL244" s="12"/>
      <c r="AM244" s="938"/>
      <c r="AN244" s="937">
        <f>AN239*'DATA - Awards Matrices'!$B$35</f>
        <v>0</v>
      </c>
      <c r="AO244" s="938">
        <f>AO239*'DATA - Awards Matrices'!$C$35</f>
        <v>10000</v>
      </c>
      <c r="AP244" s="938">
        <f>AP239*'DATA - Awards Matrices'!$D$35</f>
        <v>0</v>
      </c>
      <c r="AQ244" s="938">
        <f>AQ239*'DATA - Awards Matrices'!$E$35</f>
        <v>2000</v>
      </c>
      <c r="AR244" s="938">
        <f>AR239*'DATA - Awards Matrices'!$F$35</f>
        <v>0</v>
      </c>
      <c r="AS244" s="938">
        <f>AS239*'DATA - Awards Matrices'!$G$35</f>
        <v>0</v>
      </c>
      <c r="AT244" s="938">
        <f>AT239*'DATA - Awards Matrices'!$H$35</f>
        <v>0</v>
      </c>
      <c r="AU244" s="938">
        <f>AU239*'DATA - Awards Matrices'!$I$35</f>
        <v>0</v>
      </c>
      <c r="AV244" s="938">
        <f>AV239*'DATA - Awards Matrices'!$J$35</f>
        <v>0</v>
      </c>
      <c r="AW244" s="939">
        <f>AW239*'DATA - Awards Matrices'!$K$35</f>
        <v>0</v>
      </c>
      <c r="AX244" s="1062"/>
      <c r="AZ244" s="937">
        <f>AZ239*'DATA - Awards Matrices'!$B$35</f>
        <v>0</v>
      </c>
      <c r="BA244" s="938">
        <f>BA239*'DATA - Awards Matrices'!$C$35</f>
        <v>6000</v>
      </c>
      <c r="BB244" s="938">
        <f>BB239*'DATA - Awards Matrices'!$D$35</f>
        <v>0</v>
      </c>
      <c r="BC244" s="938">
        <f>BC239*'DATA - Awards Matrices'!$E$35</f>
        <v>500</v>
      </c>
      <c r="BD244" s="938">
        <f>BD239*'DATA - Awards Matrices'!$F$35</f>
        <v>0</v>
      </c>
      <c r="BE244" s="938">
        <f>BE239*'DATA - Awards Matrices'!$G$35</f>
        <v>0</v>
      </c>
      <c r="BF244" s="938">
        <f>BF239*'DATA - Awards Matrices'!$H$35</f>
        <v>0</v>
      </c>
      <c r="BG244" s="938">
        <f>BG239*'DATA - Awards Matrices'!$I$35</f>
        <v>0</v>
      </c>
      <c r="BH244" s="938">
        <f>BH239*'DATA - Awards Matrices'!$J$35</f>
        <v>0</v>
      </c>
      <c r="BI244" s="939">
        <f>BI239*'DATA - Awards Matrices'!$K$35</f>
        <v>0</v>
      </c>
      <c r="BJ244" s="1057"/>
      <c r="BL244" s="1250"/>
      <c r="BM244" s="1250"/>
      <c r="BN244" s="1250"/>
    </row>
    <row r="245" spans="1:66" ht="16" thickBot="1">
      <c r="A245" s="1489"/>
      <c r="B245" s="440" t="s">
        <v>81</v>
      </c>
      <c r="C245" s="426" t="s">
        <v>90</v>
      </c>
      <c r="D245" s="330">
        <f>D240*'DATA - Awards Matrices'!$B$36</f>
        <v>0</v>
      </c>
      <c r="E245" s="12">
        <f>E240*'DATA - Awards Matrices'!$C$36</f>
        <v>0</v>
      </c>
      <c r="F245" s="12">
        <f>F240*'DATA - Awards Matrices'!$D$36</f>
        <v>0</v>
      </c>
      <c r="G245" s="12">
        <f>G240*'DATA - Awards Matrices'!$E$36</f>
        <v>0</v>
      </c>
      <c r="H245" s="12">
        <f>H240*'DATA - Awards Matrices'!$F$36</f>
        <v>0</v>
      </c>
      <c r="I245" s="12">
        <f>I240*'DATA - Awards Matrices'!$G$36</f>
        <v>0</v>
      </c>
      <c r="J245" s="12">
        <f>J240*'DATA - Awards Matrices'!$H$36</f>
        <v>0</v>
      </c>
      <c r="K245" s="12">
        <f>K240*'DATA - Awards Matrices'!$I$36</f>
        <v>0</v>
      </c>
      <c r="L245" s="12">
        <f>L240*'DATA - Awards Matrices'!$J$36</f>
        <v>0</v>
      </c>
      <c r="M245" s="331">
        <f>M240*'DATA - Awards Matrices'!$K$36</f>
        <v>0</v>
      </c>
      <c r="N245" s="12"/>
      <c r="O245" s="12"/>
      <c r="P245" s="330">
        <f>P240*'DATA - Awards Matrices'!$B$36</f>
        <v>0</v>
      </c>
      <c r="Q245" s="12">
        <f>Q240*'DATA - Awards Matrices'!$C$36</f>
        <v>0</v>
      </c>
      <c r="R245" s="12">
        <f>R240*'DATA - Awards Matrices'!$D$36</f>
        <v>0</v>
      </c>
      <c r="S245" s="12">
        <f>S240*'DATA - Awards Matrices'!$E$36</f>
        <v>0</v>
      </c>
      <c r="T245" s="12">
        <f>T240*'DATA - Awards Matrices'!$F$36</f>
        <v>0</v>
      </c>
      <c r="U245" s="12">
        <f>U240*'DATA - Awards Matrices'!$G$36</f>
        <v>0</v>
      </c>
      <c r="V245" s="12">
        <f>V240*'DATA - Awards Matrices'!$H$36</f>
        <v>0</v>
      </c>
      <c r="W245" s="12">
        <f>W240*'DATA - Awards Matrices'!$I$36</f>
        <v>0</v>
      </c>
      <c r="X245" s="12">
        <f>X240*'DATA - Awards Matrices'!$J$36</f>
        <v>0</v>
      </c>
      <c r="Y245" s="331">
        <f>Y240*'DATA - Awards Matrices'!$K$36</f>
        <v>0</v>
      </c>
      <c r="Z245" s="12"/>
      <c r="AA245" s="12"/>
      <c r="AB245" s="330">
        <f>AB240*'DATA - Awards Matrices'!$B$36</f>
        <v>0</v>
      </c>
      <c r="AC245" s="12">
        <f>AC240*'DATA - Awards Matrices'!$C$36</f>
        <v>0</v>
      </c>
      <c r="AD245" s="12">
        <f>AD240*'DATA - Awards Matrices'!$D$36</f>
        <v>0</v>
      </c>
      <c r="AE245" s="12">
        <f>AE240*'DATA - Awards Matrices'!$E$36</f>
        <v>0</v>
      </c>
      <c r="AF245" s="12">
        <f>AF240*'DATA - Awards Matrices'!$F$36</f>
        <v>0</v>
      </c>
      <c r="AG245" s="12">
        <f>AG240*'DATA - Awards Matrices'!$G$36</f>
        <v>0</v>
      </c>
      <c r="AH245" s="12">
        <f>AH240*'DATA - Awards Matrices'!$H$36</f>
        <v>0</v>
      </c>
      <c r="AI245" s="12">
        <f>AI240*'DATA - Awards Matrices'!$I$36</f>
        <v>0</v>
      </c>
      <c r="AJ245" s="12">
        <f>AJ240*'DATA - Awards Matrices'!$J$36</f>
        <v>0</v>
      </c>
      <c r="AK245" s="331">
        <f>AK240*'DATA - Awards Matrices'!$K$36</f>
        <v>0</v>
      </c>
      <c r="AL245" s="12"/>
      <c r="AM245" s="938"/>
      <c r="AN245" s="937">
        <f>AN240*'DATA - Awards Matrices'!$B$36</f>
        <v>0</v>
      </c>
      <c r="AO245" s="938">
        <f>AO240*'DATA - Awards Matrices'!$C$36</f>
        <v>0</v>
      </c>
      <c r="AP245" s="938">
        <f>AP240*'DATA - Awards Matrices'!$D$36</f>
        <v>0</v>
      </c>
      <c r="AQ245" s="938">
        <f>AQ240*'DATA - Awards Matrices'!$E$36</f>
        <v>0</v>
      </c>
      <c r="AR245" s="938">
        <f>AR240*'DATA - Awards Matrices'!$F$36</f>
        <v>0</v>
      </c>
      <c r="AS245" s="938">
        <f>AS240*'DATA - Awards Matrices'!$G$36</f>
        <v>0</v>
      </c>
      <c r="AT245" s="938">
        <f>AT240*'DATA - Awards Matrices'!$H$36</f>
        <v>0</v>
      </c>
      <c r="AU245" s="938">
        <f>AU240*'DATA - Awards Matrices'!$I$36</f>
        <v>0</v>
      </c>
      <c r="AV245" s="938">
        <f>AV240*'DATA - Awards Matrices'!$J$36</f>
        <v>0</v>
      </c>
      <c r="AW245" s="939">
        <f>AW240*'DATA - Awards Matrices'!$K$36</f>
        <v>0</v>
      </c>
      <c r="AX245" s="1062"/>
      <c r="AZ245" s="937">
        <f>AZ240*'DATA - Awards Matrices'!$B$36</f>
        <v>0</v>
      </c>
      <c r="BA245" s="938">
        <f>BA240*'DATA - Awards Matrices'!$C$36</f>
        <v>0</v>
      </c>
      <c r="BB245" s="938">
        <f>BB240*'DATA - Awards Matrices'!$D$36</f>
        <v>0</v>
      </c>
      <c r="BC245" s="938">
        <f>BC240*'DATA - Awards Matrices'!$E$36</f>
        <v>0</v>
      </c>
      <c r="BD245" s="938">
        <f>BD240*'DATA - Awards Matrices'!$F$36</f>
        <v>0</v>
      </c>
      <c r="BE245" s="938">
        <f>BE240*'DATA - Awards Matrices'!$G$36</f>
        <v>0</v>
      </c>
      <c r="BF245" s="938">
        <f>BF240*'DATA - Awards Matrices'!$H$36</f>
        <v>0</v>
      </c>
      <c r="BG245" s="938">
        <f>BG240*'DATA - Awards Matrices'!$I$36</f>
        <v>0</v>
      </c>
      <c r="BH245" s="938">
        <f>BH240*'DATA - Awards Matrices'!$J$36</f>
        <v>0</v>
      </c>
      <c r="BI245" s="939">
        <f>BI240*'DATA - Awards Matrices'!$K$36</f>
        <v>0</v>
      </c>
      <c r="BJ245" s="1057"/>
      <c r="BL245" s="1250"/>
      <c r="BM245" s="1250"/>
      <c r="BN245" s="1250"/>
    </row>
    <row r="246" spans="1:66" ht="33" thickBot="1">
      <c r="A246" s="406" t="s">
        <v>272</v>
      </c>
      <c r="B246" s="413" t="str">
        <f>B240</f>
        <v>SFCC</v>
      </c>
      <c r="C246" s="414"/>
      <c r="D246" s="334">
        <f t="shared" ref="D246:M246" si="235">SUM(D243:D245)</f>
        <v>0</v>
      </c>
      <c r="E246" s="335">
        <f t="shared" si="235"/>
        <v>0</v>
      </c>
      <c r="F246" s="335">
        <f t="shared" si="235"/>
        <v>0</v>
      </c>
      <c r="G246" s="335">
        <f t="shared" si="235"/>
        <v>0</v>
      </c>
      <c r="H246" s="335">
        <f t="shared" si="235"/>
        <v>0</v>
      </c>
      <c r="I246" s="335">
        <f t="shared" si="235"/>
        <v>0</v>
      </c>
      <c r="J246" s="335">
        <f t="shared" si="235"/>
        <v>0</v>
      </c>
      <c r="K246" s="335">
        <f t="shared" si="235"/>
        <v>0</v>
      </c>
      <c r="L246" s="335">
        <f t="shared" si="235"/>
        <v>0</v>
      </c>
      <c r="M246" s="336">
        <f t="shared" si="235"/>
        <v>0</v>
      </c>
      <c r="N246" s="415">
        <f>SUM(D246:M246)/'DATA - Awards Matrices'!$L$36</f>
        <v>0</v>
      </c>
      <c r="O246" s="415"/>
      <c r="P246" s="334">
        <f t="shared" ref="P246:Y246" si="236">SUM(P243:P245)</f>
        <v>0</v>
      </c>
      <c r="Q246" s="335">
        <f t="shared" si="236"/>
        <v>0</v>
      </c>
      <c r="R246" s="335">
        <f t="shared" si="236"/>
        <v>0</v>
      </c>
      <c r="S246" s="335">
        <f t="shared" si="236"/>
        <v>0</v>
      </c>
      <c r="T246" s="335">
        <f t="shared" si="236"/>
        <v>0</v>
      </c>
      <c r="U246" s="335">
        <f t="shared" si="236"/>
        <v>0</v>
      </c>
      <c r="V246" s="335">
        <f t="shared" si="236"/>
        <v>0</v>
      </c>
      <c r="W246" s="335">
        <f t="shared" si="236"/>
        <v>0</v>
      </c>
      <c r="X246" s="335">
        <f t="shared" si="236"/>
        <v>0</v>
      </c>
      <c r="Y246" s="336">
        <f t="shared" si="236"/>
        <v>0</v>
      </c>
      <c r="Z246" s="415">
        <f>SUM(P246:Y246)/'DATA - Awards Matrices'!$L$36</f>
        <v>0</v>
      </c>
      <c r="AA246" s="415"/>
      <c r="AB246" s="334">
        <f t="shared" ref="AB246:AK246" si="237">SUM(AB243:AB245)</f>
        <v>0</v>
      </c>
      <c r="AC246" s="335">
        <f t="shared" si="237"/>
        <v>87000</v>
      </c>
      <c r="AD246" s="335">
        <f t="shared" si="237"/>
        <v>0</v>
      </c>
      <c r="AE246" s="335">
        <f t="shared" si="237"/>
        <v>26000</v>
      </c>
      <c r="AF246" s="335">
        <f t="shared" si="237"/>
        <v>0</v>
      </c>
      <c r="AG246" s="335">
        <f t="shared" si="237"/>
        <v>0</v>
      </c>
      <c r="AH246" s="335">
        <f t="shared" si="237"/>
        <v>0</v>
      </c>
      <c r="AI246" s="335">
        <f t="shared" si="237"/>
        <v>0</v>
      </c>
      <c r="AJ246" s="335">
        <f t="shared" si="237"/>
        <v>0</v>
      </c>
      <c r="AK246" s="336">
        <f t="shared" si="237"/>
        <v>0</v>
      </c>
      <c r="AL246" s="1252">
        <f>SUM(AB246:AK246)/'DATA - Awards Matrices'!$L$74</f>
        <v>216.06118546845124</v>
      </c>
      <c r="AM246" s="941"/>
      <c r="AN246" s="1020">
        <f t="shared" ref="AN246:AW246" si="238">SUM(AN243:AN245)</f>
        <v>0</v>
      </c>
      <c r="AO246" s="1021">
        <f t="shared" si="238"/>
        <v>65000</v>
      </c>
      <c r="AP246" s="1021">
        <f t="shared" si="238"/>
        <v>0</v>
      </c>
      <c r="AQ246" s="1021">
        <f t="shared" si="238"/>
        <v>22000</v>
      </c>
      <c r="AR246" s="1021">
        <f t="shared" si="238"/>
        <v>0</v>
      </c>
      <c r="AS246" s="1021">
        <f t="shared" si="238"/>
        <v>0</v>
      </c>
      <c r="AT246" s="1021">
        <f t="shared" si="238"/>
        <v>0</v>
      </c>
      <c r="AU246" s="1021">
        <f t="shared" si="238"/>
        <v>0</v>
      </c>
      <c r="AV246" s="1021">
        <f t="shared" si="238"/>
        <v>0</v>
      </c>
      <c r="AW246" s="1022">
        <f t="shared" si="238"/>
        <v>0</v>
      </c>
      <c r="AX246" s="1253">
        <f>SUM(AN246:AW246)/'DATA - Awards Matrices'!$L$74</f>
        <v>166.34799235181643</v>
      </c>
      <c r="AZ246" s="1020">
        <f t="shared" ref="AZ246:BI246" si="239">SUM(AZ243:AZ245)</f>
        <v>0</v>
      </c>
      <c r="BA246" s="1021">
        <f t="shared" si="239"/>
        <v>65500</v>
      </c>
      <c r="BB246" s="1021">
        <f t="shared" si="239"/>
        <v>0</v>
      </c>
      <c r="BC246" s="1021">
        <f t="shared" si="239"/>
        <v>20000</v>
      </c>
      <c r="BD246" s="1021">
        <f t="shared" si="239"/>
        <v>0</v>
      </c>
      <c r="BE246" s="1021">
        <f t="shared" si="239"/>
        <v>0</v>
      </c>
      <c r="BF246" s="1021">
        <f t="shared" si="239"/>
        <v>0</v>
      </c>
      <c r="BG246" s="1021">
        <f t="shared" si="239"/>
        <v>0</v>
      </c>
      <c r="BH246" s="1021">
        <f t="shared" si="239"/>
        <v>0</v>
      </c>
      <c r="BI246" s="1022">
        <f t="shared" si="239"/>
        <v>0</v>
      </c>
      <c r="BJ246" s="1254">
        <f>SUM(AZ246:BI246)/'DATA - Awards Matrices'!$L$74</f>
        <v>163.47992351816444</v>
      </c>
      <c r="BL246" s="1251">
        <f>SUM(AB246:AK246)</f>
        <v>113000</v>
      </c>
      <c r="BM246" s="1251">
        <f>SUM(AN246:AW246)</f>
        <v>87000</v>
      </c>
      <c r="BN246" s="1251">
        <f>SUM(AZ246:BI246)</f>
        <v>85500</v>
      </c>
    </row>
    <row r="247" spans="1:66">
      <c r="BL247" s="1251"/>
      <c r="BM247" s="1251"/>
      <c r="BN247" s="1251"/>
    </row>
    <row r="248" spans="1:66">
      <c r="BL248" s="6"/>
      <c r="BM248" s="6"/>
      <c r="BN248" s="6"/>
    </row>
    <row r="249" spans="1:66">
      <c r="BL249" s="1250"/>
      <c r="BM249" s="1250"/>
      <c r="BN249" s="1250"/>
    </row>
    <row r="250" spans="1:66">
      <c r="BL250" s="1250"/>
      <c r="BM250" s="1250"/>
      <c r="BN250" s="1250"/>
    </row>
    <row r="251" spans="1:66">
      <c r="BL251" s="1250"/>
      <c r="BM251" s="1250"/>
      <c r="BN251" s="1250"/>
    </row>
    <row r="252" spans="1:66">
      <c r="BL252" s="1250"/>
      <c r="BM252" s="1250"/>
      <c r="BN252" s="1250"/>
    </row>
    <row r="253" spans="1:66">
      <c r="BL253" s="1250"/>
      <c r="BM253" s="1250"/>
      <c r="BN253" s="1250"/>
    </row>
    <row r="254" spans="1:66">
      <c r="BL254" s="1250"/>
      <c r="BM254" s="1250"/>
      <c r="BN254" s="1250"/>
    </row>
    <row r="255" spans="1:66">
      <c r="BL255" s="1250"/>
      <c r="BM255" s="1250"/>
      <c r="BN255" s="1250"/>
    </row>
    <row r="256" spans="1:66">
      <c r="BL256" s="1251"/>
      <c r="BM256" s="1251"/>
      <c r="BN256" s="1251"/>
    </row>
  </sheetData>
  <mergeCells count="83">
    <mergeCell ref="A223:A225"/>
    <mergeCell ref="A228:A230"/>
    <mergeCell ref="A233:A235"/>
    <mergeCell ref="A238:A240"/>
    <mergeCell ref="A243:A245"/>
    <mergeCell ref="A218:A220"/>
    <mergeCell ref="A163:A165"/>
    <mergeCell ref="A168:A170"/>
    <mergeCell ref="A173:A175"/>
    <mergeCell ref="A178:A180"/>
    <mergeCell ref="A183:A185"/>
    <mergeCell ref="A188:A190"/>
    <mergeCell ref="A193:A195"/>
    <mergeCell ref="A198:A200"/>
    <mergeCell ref="A203:A205"/>
    <mergeCell ref="A208:A210"/>
    <mergeCell ref="A213:A215"/>
    <mergeCell ref="A158:A160"/>
    <mergeCell ref="A103:A105"/>
    <mergeCell ref="A108:A110"/>
    <mergeCell ref="A113:A115"/>
    <mergeCell ref="A118:A120"/>
    <mergeCell ref="A123:A125"/>
    <mergeCell ref="A128:A130"/>
    <mergeCell ref="A133:A135"/>
    <mergeCell ref="A138:A140"/>
    <mergeCell ref="A143:A145"/>
    <mergeCell ref="A148:A150"/>
    <mergeCell ref="A153:A155"/>
    <mergeCell ref="A98:A100"/>
    <mergeCell ref="A43:A45"/>
    <mergeCell ref="A48:A50"/>
    <mergeCell ref="A53:A55"/>
    <mergeCell ref="A58:A60"/>
    <mergeCell ref="A63:A65"/>
    <mergeCell ref="A68:A70"/>
    <mergeCell ref="A73:A75"/>
    <mergeCell ref="A78:A80"/>
    <mergeCell ref="A83:A85"/>
    <mergeCell ref="A88:A90"/>
    <mergeCell ref="A93:A95"/>
    <mergeCell ref="A38:A40"/>
    <mergeCell ref="D6:M6"/>
    <mergeCell ref="P6:Y6"/>
    <mergeCell ref="AB6:AK6"/>
    <mergeCell ref="AN6:AW6"/>
    <mergeCell ref="A13:A15"/>
    <mergeCell ref="A18:A20"/>
    <mergeCell ref="A23:A25"/>
    <mergeCell ref="A28:A30"/>
    <mergeCell ref="A33:A35"/>
    <mergeCell ref="AZ6:BI6"/>
    <mergeCell ref="A8:A10"/>
    <mergeCell ref="AZ4:BB4"/>
    <mergeCell ref="BC4:BC5"/>
    <mergeCell ref="BD4:BD5"/>
    <mergeCell ref="BE4:BE5"/>
    <mergeCell ref="BF4:BG4"/>
    <mergeCell ref="BH4:BI4"/>
    <mergeCell ref="AN4:AP4"/>
    <mergeCell ref="AQ4:AQ5"/>
    <mergeCell ref="AR4:AR5"/>
    <mergeCell ref="AS4:AS5"/>
    <mergeCell ref="AT4:AU4"/>
    <mergeCell ref="AV4:AW4"/>
    <mergeCell ref="AB4:AD4"/>
    <mergeCell ref="AE4:AE5"/>
    <mergeCell ref="AF4:AF5"/>
    <mergeCell ref="AG4:AG5"/>
    <mergeCell ref="AH4:AI4"/>
    <mergeCell ref="AJ4:AK4"/>
    <mergeCell ref="P4:R4"/>
    <mergeCell ref="S4:S5"/>
    <mergeCell ref="T4:T5"/>
    <mergeCell ref="U4:U5"/>
    <mergeCell ref="V4:W4"/>
    <mergeCell ref="X4:Y4"/>
    <mergeCell ref="L4:M4"/>
    <mergeCell ref="D4:F4"/>
    <mergeCell ref="G4:G5"/>
    <mergeCell ref="H4:H5"/>
    <mergeCell ref="I4:I5"/>
    <mergeCell ref="J4:K4"/>
  </mergeCells>
  <pageMargins left="0.25" right="0.25" top="0.75" bottom="0.75" header="0.3" footer="0.3"/>
  <pageSetup scale="23" fitToHeight="0" orientation="landscape" r:id="rId1"/>
  <headerFooter>
    <oddFooter>&amp;L&amp;F - &amp;A&amp;RPage &amp;P of &amp;N  &amp;D</oddFooter>
  </headerFooter>
  <rowBreaks count="3" manualBreakCount="3">
    <brk id="77" max="16383" man="1"/>
    <brk id="137" max="16383" man="1"/>
    <brk id="177" max="16383" man="1"/>
  </rowBreaks>
  <colBreaks count="1" manualBreakCount="1">
    <brk id="2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pageSetUpPr fitToPage="1"/>
  </sheetPr>
  <dimension ref="A1:BJ248"/>
  <sheetViews>
    <sheetView workbookViewId="0"/>
  </sheetViews>
  <sheetFormatPr baseColWidth="10" defaultColWidth="8.83203125" defaultRowHeight="15"/>
  <cols>
    <col min="1" max="1" width="11.6640625" style="5" customWidth="1"/>
    <col min="3" max="3" width="8.83203125" style="10"/>
    <col min="4" max="14" width="11.6640625" customWidth="1"/>
    <col min="15" max="15" width="2.6640625" customWidth="1"/>
    <col min="16" max="19" width="11.6640625" customWidth="1"/>
    <col min="20" max="20" width="16.6640625" customWidth="1"/>
    <col min="21" max="21" width="18.33203125" customWidth="1"/>
    <col min="22" max="22" width="11.6640625" customWidth="1"/>
    <col min="23" max="23" width="13" customWidth="1"/>
    <col min="24" max="26" width="11.6640625" customWidth="1"/>
    <col min="27" max="27" width="2.6640625" customWidth="1"/>
    <col min="28" max="31" width="11.6640625" customWidth="1"/>
    <col min="32" max="32" width="16.6640625" customWidth="1"/>
    <col min="33" max="33" width="18.33203125" customWidth="1"/>
    <col min="34" max="34" width="11.6640625" customWidth="1"/>
    <col min="35" max="35" width="13" customWidth="1"/>
    <col min="36" max="38" width="11.6640625" customWidth="1"/>
    <col min="39" max="39" width="2.6640625" customWidth="1"/>
    <col min="40" max="43" width="11.6640625" style="808" customWidth="1"/>
    <col min="44" max="44" width="16.6640625" style="808" bestFit="1" customWidth="1"/>
    <col min="45" max="45" width="18.33203125" style="808" bestFit="1" customWidth="1"/>
    <col min="46" max="46" width="11.6640625" style="808" customWidth="1"/>
    <col min="47" max="47" width="13" style="808" bestFit="1" customWidth="1"/>
    <col min="48" max="50" width="11.6640625" style="808" customWidth="1"/>
    <col min="51" max="51" width="3.5" customWidth="1"/>
    <col min="52" max="55" width="11.6640625" style="1029" customWidth="1"/>
    <col min="56" max="56" width="16.6640625" style="1029" bestFit="1" customWidth="1"/>
    <col min="57" max="57" width="18.33203125" style="1029" bestFit="1" customWidth="1"/>
    <col min="58" max="58" width="11.6640625" style="1029" customWidth="1"/>
    <col min="59" max="59" width="13" style="1029" bestFit="1" customWidth="1"/>
    <col min="60" max="62" width="11.6640625" style="1029" customWidth="1"/>
  </cols>
  <sheetData>
    <row r="1" spans="1:62" ht="16">
      <c r="A1" s="16" t="s">
        <v>398</v>
      </c>
      <c r="B1" s="9"/>
      <c r="C1" s="9"/>
    </row>
    <row r="2" spans="1:62" ht="16">
      <c r="A2" s="16"/>
      <c r="B2" s="9"/>
      <c r="C2" s="9"/>
      <c r="D2" s="9"/>
      <c r="E2" s="9"/>
      <c r="F2" s="3"/>
    </row>
    <row r="3" spans="1:62" ht="17" thickBot="1">
      <c r="A3" s="16"/>
      <c r="B3" s="9"/>
      <c r="C3" s="9"/>
      <c r="D3" s="9"/>
      <c r="E3" s="9"/>
      <c r="F3" s="3"/>
    </row>
    <row r="4" spans="1:62" ht="17.25" customHeight="1">
      <c r="A4" s="16"/>
      <c r="B4" s="9"/>
      <c r="C4" s="9"/>
      <c r="D4" s="1517" t="s">
        <v>128</v>
      </c>
      <c r="E4" s="1518"/>
      <c r="F4" s="1519"/>
      <c r="G4" s="1520" t="s">
        <v>127</v>
      </c>
      <c r="H4" s="1520" t="s">
        <v>126</v>
      </c>
      <c r="I4" s="1520" t="s">
        <v>125</v>
      </c>
      <c r="J4" s="1515" t="s">
        <v>124</v>
      </c>
      <c r="K4" s="1519"/>
      <c r="L4" s="1515" t="s">
        <v>123</v>
      </c>
      <c r="M4" s="1516"/>
      <c r="P4" s="1533" t="s">
        <v>128</v>
      </c>
      <c r="Q4" s="1534"/>
      <c r="R4" s="1534"/>
      <c r="S4" s="1520" t="s">
        <v>127</v>
      </c>
      <c r="T4" s="1520" t="s">
        <v>126</v>
      </c>
      <c r="U4" s="1520" t="s">
        <v>125</v>
      </c>
      <c r="V4" s="1534" t="s">
        <v>124</v>
      </c>
      <c r="W4" s="1534"/>
      <c r="X4" s="1534" t="s">
        <v>123</v>
      </c>
      <c r="Y4" s="1535"/>
      <c r="AB4" s="1517" t="s">
        <v>128</v>
      </c>
      <c r="AC4" s="1518"/>
      <c r="AD4" s="1519"/>
      <c r="AE4" s="1520" t="s">
        <v>127</v>
      </c>
      <c r="AF4" s="1520" t="s">
        <v>126</v>
      </c>
      <c r="AG4" s="1520" t="s">
        <v>125</v>
      </c>
      <c r="AH4" s="1534" t="s">
        <v>124</v>
      </c>
      <c r="AI4" s="1534"/>
      <c r="AJ4" s="1534" t="s">
        <v>123</v>
      </c>
      <c r="AK4" s="1535"/>
      <c r="AN4" s="1533" t="s">
        <v>128</v>
      </c>
      <c r="AO4" s="1534"/>
      <c r="AP4" s="1534"/>
      <c r="AQ4" s="1520" t="s">
        <v>127</v>
      </c>
      <c r="AR4" s="1520" t="s">
        <v>126</v>
      </c>
      <c r="AS4" s="1520" t="s">
        <v>125</v>
      </c>
      <c r="AT4" s="1534" t="s">
        <v>124</v>
      </c>
      <c r="AU4" s="1534"/>
      <c r="AV4" s="1534" t="s">
        <v>123</v>
      </c>
      <c r="AW4" s="1535"/>
      <c r="AZ4" s="1522" t="s">
        <v>487</v>
      </c>
      <c r="BA4" s="1523"/>
      <c r="BB4" s="1523"/>
      <c r="BC4" s="1524" t="s">
        <v>127</v>
      </c>
      <c r="BD4" s="1524" t="s">
        <v>126</v>
      </c>
      <c r="BE4" s="1524" t="s">
        <v>125</v>
      </c>
      <c r="BF4" s="1523" t="s">
        <v>124</v>
      </c>
      <c r="BG4" s="1523"/>
      <c r="BH4" s="1523" t="s">
        <v>123</v>
      </c>
      <c r="BI4" s="1526"/>
    </row>
    <row r="5" spans="1:62" ht="19" thickBot="1">
      <c r="A5" s="1"/>
      <c r="B5" s="9"/>
      <c r="C5" s="9"/>
      <c r="D5" s="326" t="s">
        <v>122</v>
      </c>
      <c r="E5" s="327" t="s">
        <v>121</v>
      </c>
      <c r="F5" s="327" t="s">
        <v>120</v>
      </c>
      <c r="G5" s="1536"/>
      <c r="H5" s="1536"/>
      <c r="I5" s="1536"/>
      <c r="J5" s="327" t="s">
        <v>119</v>
      </c>
      <c r="K5" s="327" t="s">
        <v>118</v>
      </c>
      <c r="L5" s="327" t="s">
        <v>117</v>
      </c>
      <c r="M5" s="328" t="s">
        <v>116</v>
      </c>
      <c r="P5" s="280" t="s">
        <v>122</v>
      </c>
      <c r="Q5" s="281" t="s">
        <v>121</v>
      </c>
      <c r="R5" s="281" t="s">
        <v>120</v>
      </c>
      <c r="S5" s="1521"/>
      <c r="T5" s="1521"/>
      <c r="U5" s="1521"/>
      <c r="V5" s="281" t="s">
        <v>119</v>
      </c>
      <c r="W5" s="281" t="s">
        <v>118</v>
      </c>
      <c r="X5" s="281" t="s">
        <v>117</v>
      </c>
      <c r="Y5" s="282" t="s">
        <v>116</v>
      </c>
      <c r="AB5" s="280" t="s">
        <v>122</v>
      </c>
      <c r="AC5" s="281" t="s">
        <v>121</v>
      </c>
      <c r="AD5" s="281" t="s">
        <v>120</v>
      </c>
      <c r="AE5" s="1521"/>
      <c r="AF5" s="1521"/>
      <c r="AG5" s="1521"/>
      <c r="AH5" s="281" t="s">
        <v>119</v>
      </c>
      <c r="AI5" s="281" t="s">
        <v>118</v>
      </c>
      <c r="AJ5" s="281" t="s">
        <v>117</v>
      </c>
      <c r="AK5" s="282" t="s">
        <v>116</v>
      </c>
      <c r="AN5" s="280" t="s">
        <v>122</v>
      </c>
      <c r="AO5" s="281" t="s">
        <v>121</v>
      </c>
      <c r="AP5" s="281" t="s">
        <v>120</v>
      </c>
      <c r="AQ5" s="1521"/>
      <c r="AR5" s="1521"/>
      <c r="AS5" s="1521"/>
      <c r="AT5" s="281" t="s">
        <v>119</v>
      </c>
      <c r="AU5" s="281" t="s">
        <v>118</v>
      </c>
      <c r="AV5" s="281" t="s">
        <v>117</v>
      </c>
      <c r="AW5" s="282" t="s">
        <v>116</v>
      </c>
      <c r="AZ5" s="1030" t="s">
        <v>122</v>
      </c>
      <c r="BA5" s="1031" t="s">
        <v>121</v>
      </c>
      <c r="BB5" s="1031" t="s">
        <v>120</v>
      </c>
      <c r="BC5" s="1525"/>
      <c r="BD5" s="1525"/>
      <c r="BE5" s="1525"/>
      <c r="BF5" s="1031" t="s">
        <v>119</v>
      </c>
      <c r="BG5" s="1031" t="s">
        <v>118</v>
      </c>
      <c r="BH5" s="1031" t="s">
        <v>117</v>
      </c>
      <c r="BI5" s="1032" t="s">
        <v>116</v>
      </c>
    </row>
    <row r="6" spans="1:62" ht="16" thickBot="1">
      <c r="A6" s="337" t="s">
        <v>182</v>
      </c>
      <c r="B6" s="275"/>
      <c r="C6" s="338"/>
      <c r="D6" s="1530" t="s">
        <v>324</v>
      </c>
      <c r="E6" s="1531"/>
      <c r="F6" s="1531"/>
      <c r="G6" s="1531"/>
      <c r="H6" s="1531"/>
      <c r="I6" s="1531"/>
      <c r="J6" s="1531"/>
      <c r="K6" s="1531"/>
      <c r="L6" s="1531"/>
      <c r="M6" s="1532"/>
      <c r="N6" s="755"/>
      <c r="O6" s="755"/>
      <c r="P6" s="1530" t="s">
        <v>361</v>
      </c>
      <c r="Q6" s="1531"/>
      <c r="R6" s="1531"/>
      <c r="S6" s="1531"/>
      <c r="T6" s="1531"/>
      <c r="U6" s="1531"/>
      <c r="V6" s="1531"/>
      <c r="W6" s="1531"/>
      <c r="X6" s="1531"/>
      <c r="Y6" s="1532"/>
      <c r="Z6" s="755"/>
      <c r="AA6" s="755"/>
      <c r="AB6" s="1530" t="s">
        <v>401</v>
      </c>
      <c r="AC6" s="1531"/>
      <c r="AD6" s="1531"/>
      <c r="AE6" s="1531"/>
      <c r="AF6" s="1531"/>
      <c r="AG6" s="1531"/>
      <c r="AH6" s="1531"/>
      <c r="AI6" s="1531"/>
      <c r="AJ6" s="1531"/>
      <c r="AK6" s="1532"/>
      <c r="AL6" s="755"/>
      <c r="AM6" s="755"/>
      <c r="AN6" s="1530" t="s">
        <v>431</v>
      </c>
      <c r="AO6" s="1531"/>
      <c r="AP6" s="1531"/>
      <c r="AQ6" s="1531"/>
      <c r="AR6" s="1531"/>
      <c r="AS6" s="1531"/>
      <c r="AT6" s="1531"/>
      <c r="AU6" s="1531"/>
      <c r="AV6" s="1531"/>
      <c r="AW6" s="1532"/>
      <c r="AX6" s="1013"/>
      <c r="AZ6" s="1527" t="s">
        <v>455</v>
      </c>
      <c r="BA6" s="1528"/>
      <c r="BB6" s="1528"/>
      <c r="BC6" s="1528"/>
      <c r="BD6" s="1528"/>
      <c r="BE6" s="1528"/>
      <c r="BF6" s="1528"/>
      <c r="BG6" s="1528"/>
      <c r="BH6" s="1528"/>
      <c r="BI6" s="1529"/>
      <c r="BJ6" s="1033"/>
    </row>
    <row r="7" spans="1:62" ht="17" thickBot="1">
      <c r="A7" s="417" t="s">
        <v>269</v>
      </c>
      <c r="B7" s="418" t="str">
        <f>'RAW DATA-Awards'!B6</f>
        <v>InstAbbr</v>
      </c>
      <c r="C7" s="419" t="str">
        <f>'RAW DATA-Awards'!C6</f>
        <v>Tier</v>
      </c>
      <c r="D7" s="7" t="str">
        <f>RIGHT('RAW DATA-At-Risk'!D6,4)</f>
        <v>1-01</v>
      </c>
      <c r="E7" s="2" t="str">
        <f>RIGHT('RAW DATA-At-Risk'!E6,4)</f>
        <v>1-02</v>
      </c>
      <c r="F7" s="2" t="str">
        <f>RIGHT('RAW DATA-At-Risk'!F6,4)</f>
        <v>1-04</v>
      </c>
      <c r="G7" s="2" t="str">
        <f>RIGHT('RAW DATA-At-Risk'!G6,4)</f>
        <v>2-03</v>
      </c>
      <c r="H7" s="2" t="str">
        <f>RIGHT('RAW DATA-At-Risk'!H6,4)</f>
        <v>3-05</v>
      </c>
      <c r="I7" s="2" t="str">
        <f>RIGHT('RAW DATA-At-Risk'!I6,4)</f>
        <v>4-07</v>
      </c>
      <c r="J7" s="2" t="str">
        <f>RIGHT('RAW DATA-At-Risk'!J6,4)</f>
        <v>5-17</v>
      </c>
      <c r="K7" s="2" t="str">
        <f>RIGHT('RAW DATA-At-Risk'!K6,4)</f>
        <v>5-18</v>
      </c>
      <c r="L7" s="2" t="str">
        <f>RIGHT('RAW DATA-At-Risk'!L6,4)</f>
        <v>6-06</v>
      </c>
      <c r="M7" s="8" t="str">
        <f>RIGHT('RAW DATA-At-Risk'!M6,4)</f>
        <v>6-08</v>
      </c>
      <c r="N7" s="2"/>
      <c r="O7" s="2"/>
      <c r="P7" s="7" t="str">
        <f>RIGHT('RAW DATA-At-Risk'!N6,4)</f>
        <v>1-01</v>
      </c>
      <c r="Q7" s="2" t="str">
        <f>RIGHT('RAW DATA-At-Risk'!O6,4)</f>
        <v>1-02</v>
      </c>
      <c r="R7" s="2" t="str">
        <f>RIGHT('RAW DATA-At-Risk'!P6,4)</f>
        <v>1-04</v>
      </c>
      <c r="S7" s="2" t="str">
        <f>RIGHT('RAW DATA-At-Risk'!Q6,4)</f>
        <v>2-03</v>
      </c>
      <c r="T7" s="2" t="str">
        <f>RIGHT('RAW DATA-At-Risk'!R6,4)</f>
        <v>3-05</v>
      </c>
      <c r="U7" s="2" t="str">
        <f>RIGHT('RAW DATA-At-Risk'!S6,4)</f>
        <v>4-07</v>
      </c>
      <c r="V7" s="2" t="str">
        <f>RIGHT('RAW DATA-At-Risk'!T6,4)</f>
        <v>5-17</v>
      </c>
      <c r="W7" s="2" t="str">
        <f>RIGHT('RAW DATA-At-Risk'!U6,4)</f>
        <v>5-18</v>
      </c>
      <c r="X7" s="2" t="str">
        <f>RIGHT('RAW DATA-At-Risk'!V6,4)</f>
        <v>6-06</v>
      </c>
      <c r="Y7" s="8" t="str">
        <f>RIGHT('RAW DATA-At-Risk'!W6,4)</f>
        <v>6-08</v>
      </c>
      <c r="Z7" s="2"/>
      <c r="AA7" s="2"/>
      <c r="AB7" s="7" t="str">
        <f>RIGHT('RAW DATA-At-Risk'!X6,4)</f>
        <v>1-01</v>
      </c>
      <c r="AC7" s="2" t="str">
        <f>RIGHT('RAW DATA-At-Risk'!Y6,4)</f>
        <v>1-02</v>
      </c>
      <c r="AD7" s="2" t="str">
        <f>RIGHT('RAW DATA-At-Risk'!Z6,4)</f>
        <v>1-04</v>
      </c>
      <c r="AE7" s="2" t="str">
        <f>RIGHT('RAW DATA-At-Risk'!AA6,4)</f>
        <v>2-03</v>
      </c>
      <c r="AF7" s="2" t="str">
        <f>RIGHT('RAW DATA-At-Risk'!AB6,4)</f>
        <v>3-05</v>
      </c>
      <c r="AG7" s="2" t="str">
        <f>RIGHT('RAW DATA-At-Risk'!AC6,4)</f>
        <v>4-07</v>
      </c>
      <c r="AH7" s="2" t="str">
        <f>RIGHT('RAW DATA-At-Risk'!AD6,4)</f>
        <v>5-17</v>
      </c>
      <c r="AI7" s="2" t="str">
        <f>RIGHT('RAW DATA-At-Risk'!AE6,4)</f>
        <v>5-18</v>
      </c>
      <c r="AJ7" s="2" t="str">
        <f>RIGHT('RAW DATA-At-Risk'!AF6,4)</f>
        <v>6-06</v>
      </c>
      <c r="AK7" s="8" t="str">
        <f>RIGHT('RAW DATA-At-Risk'!AG6,4)</f>
        <v>6-08</v>
      </c>
      <c r="AL7" s="2"/>
      <c r="AM7" s="2"/>
      <c r="AN7" s="1014" t="str">
        <f>RIGHT('RAW DATA-At-Risk'!AH6,4)</f>
        <v>1-01</v>
      </c>
      <c r="AO7" s="1015" t="str">
        <f>RIGHT('RAW DATA-At-Risk'!AI6,4)</f>
        <v>1-02</v>
      </c>
      <c r="AP7" s="1015" t="str">
        <f>RIGHT('RAW DATA-At-Risk'!AJ6,4)</f>
        <v>1-04</v>
      </c>
      <c r="AQ7" s="1015" t="str">
        <f>RIGHT('RAW DATA-At-Risk'!AK6,4)</f>
        <v>2-03</v>
      </c>
      <c r="AR7" s="1015" t="str">
        <f>RIGHT('RAW DATA-At-Risk'!AL6,4)</f>
        <v>3-05</v>
      </c>
      <c r="AS7" s="1015" t="str">
        <f>RIGHT('RAW DATA-At-Risk'!AM6,4)</f>
        <v>4-07</v>
      </c>
      <c r="AT7" s="1015" t="str">
        <f>RIGHT('RAW DATA-At-Risk'!AN6,4)</f>
        <v>5-17</v>
      </c>
      <c r="AU7" s="1015" t="str">
        <f>RIGHT('RAW DATA-At-Risk'!AO6,4)</f>
        <v>5-18</v>
      </c>
      <c r="AV7" s="1015" t="str">
        <f>RIGHT('RAW DATA-At-Risk'!AP6,4)</f>
        <v>6-06</v>
      </c>
      <c r="AW7" s="1016" t="str">
        <f>RIGHT('RAW DATA-At-Risk'!AQ6,4)</f>
        <v>6-08</v>
      </c>
      <c r="AX7" s="1016"/>
      <c r="AZ7" s="1034" t="s">
        <v>115</v>
      </c>
      <c r="BA7" s="1035" t="s">
        <v>114</v>
      </c>
      <c r="BB7" s="1035" t="s">
        <v>113</v>
      </c>
      <c r="BC7" s="1035" t="s">
        <v>112</v>
      </c>
      <c r="BD7" s="1035" t="s">
        <v>111</v>
      </c>
      <c r="BE7" s="1035" t="s">
        <v>110</v>
      </c>
      <c r="BF7" s="1035" t="s">
        <v>109</v>
      </c>
      <c r="BG7" s="1035" t="s">
        <v>108</v>
      </c>
      <c r="BH7" s="1035" t="s">
        <v>107</v>
      </c>
      <c r="BI7" s="1036" t="s">
        <v>106</v>
      </c>
      <c r="BJ7" s="1036"/>
    </row>
    <row r="8" spans="1:62" ht="15" customHeight="1">
      <c r="A8" s="1490" t="s">
        <v>270</v>
      </c>
      <c r="B8" s="421" t="str">
        <f>'RAW DATA-Awards'!B7</f>
        <v>NMT</v>
      </c>
      <c r="C8" s="424" t="str">
        <f>'RAW DATA-Awards'!C7</f>
        <v>1</v>
      </c>
      <c r="D8" s="408">
        <f>'RAW DATA-At-Risk'!D7</f>
        <v>0</v>
      </c>
      <c r="E8" s="408">
        <f>'RAW DATA-At-Risk'!E7</f>
        <v>0</v>
      </c>
      <c r="F8" s="408">
        <f>'RAW DATA-At-Risk'!F7</f>
        <v>0</v>
      </c>
      <c r="G8" s="408">
        <f>'RAW DATA-At-Risk'!G7</f>
        <v>0</v>
      </c>
      <c r="H8" s="408">
        <f>'RAW DATA-At-Risk'!H7</f>
        <v>11</v>
      </c>
      <c r="I8" s="408">
        <f>'RAW DATA-At-Risk'!I7</f>
        <v>0</v>
      </c>
      <c r="J8" s="408">
        <f>'RAW DATA-At-Risk'!J7</f>
        <v>0</v>
      </c>
      <c r="K8" s="408">
        <f>'RAW DATA-At-Risk'!K7</f>
        <v>0</v>
      </c>
      <c r="L8" s="408">
        <f>'RAW DATA-At-Risk'!L7</f>
        <v>0</v>
      </c>
      <c r="M8" s="409">
        <f>'RAW DATA-At-Risk'!M7</f>
        <v>0</v>
      </c>
      <c r="N8" s="408"/>
      <c r="O8" s="408"/>
      <c r="P8" s="407">
        <f>'RAW DATA-At-Risk'!N7</f>
        <v>0</v>
      </c>
      <c r="Q8" s="408">
        <f>'RAW DATA-At-Risk'!O7</f>
        <v>0</v>
      </c>
      <c r="R8" s="408">
        <f>'RAW DATA-At-Risk'!P7</f>
        <v>0</v>
      </c>
      <c r="S8" s="408">
        <f>'RAW DATA-At-Risk'!Q7</f>
        <v>1</v>
      </c>
      <c r="T8" s="408">
        <f>'RAW DATA-At-Risk'!R7</f>
        <v>16</v>
      </c>
      <c r="U8" s="408">
        <f>'RAW DATA-At-Risk'!S7</f>
        <v>0</v>
      </c>
      <c r="V8" s="408">
        <f>'RAW DATA-At-Risk'!T7</f>
        <v>0</v>
      </c>
      <c r="W8" s="408">
        <f>'RAW DATA-At-Risk'!U7</f>
        <v>0</v>
      </c>
      <c r="X8" s="408">
        <f>'RAW DATA-At-Risk'!V7</f>
        <v>0</v>
      </c>
      <c r="Y8" s="409">
        <f>'RAW DATA-At-Risk'!W7</f>
        <v>0</v>
      </c>
      <c r="Z8" s="408"/>
      <c r="AA8" s="408"/>
      <c r="AB8" s="407">
        <f>'RAW DATA-At-Risk'!X7</f>
        <v>0</v>
      </c>
      <c r="AC8" s="408">
        <f>'RAW DATA-At-Risk'!Y7</f>
        <v>0</v>
      </c>
      <c r="AD8" s="408">
        <f>'RAW DATA-At-Risk'!Z7</f>
        <v>0</v>
      </c>
      <c r="AE8" s="408">
        <f>'RAW DATA-At-Risk'!AA7</f>
        <v>0</v>
      </c>
      <c r="AF8" s="408">
        <f>'RAW DATA-At-Risk'!AB7</f>
        <v>21</v>
      </c>
      <c r="AG8" s="408">
        <f>'RAW DATA-At-Risk'!AC7</f>
        <v>0</v>
      </c>
      <c r="AH8" s="408">
        <f>'RAW DATA-At-Risk'!AD7</f>
        <v>0</v>
      </c>
      <c r="AI8" s="408">
        <f>'RAW DATA-At-Risk'!AE7</f>
        <v>0</v>
      </c>
      <c r="AJ8" s="408">
        <f>'RAW DATA-At-Risk'!AF7</f>
        <v>0</v>
      </c>
      <c r="AK8" s="409">
        <f>'RAW DATA-At-Risk'!AG7</f>
        <v>0</v>
      </c>
      <c r="AL8" s="408"/>
      <c r="AM8" s="408"/>
      <c r="AN8" s="943">
        <f>'RAW DATA-At-Risk'!AH7</f>
        <v>0</v>
      </c>
      <c r="AO8" s="944">
        <f>'RAW DATA-At-Risk'!AI7</f>
        <v>0</v>
      </c>
      <c r="AP8" s="944">
        <f>'RAW DATA-At-Risk'!AJ7</f>
        <v>0</v>
      </c>
      <c r="AQ8" s="944">
        <f>'RAW DATA-At-Risk'!AK7</f>
        <v>0</v>
      </c>
      <c r="AR8" s="944">
        <f>'RAW DATA-At-Risk'!AL7</f>
        <v>24</v>
      </c>
      <c r="AS8" s="944">
        <f>'RAW DATA-At-Risk'!AM7</f>
        <v>0</v>
      </c>
      <c r="AT8" s="944">
        <f>'RAW DATA-At-Risk'!AN7</f>
        <v>0</v>
      </c>
      <c r="AU8" s="944">
        <f>'RAW DATA-At-Risk'!AO7</f>
        <v>0</v>
      </c>
      <c r="AV8" s="944">
        <f>'RAW DATA-At-Risk'!AP7</f>
        <v>0</v>
      </c>
      <c r="AW8" s="945">
        <f>'RAW DATA-At-Risk'!AQ7</f>
        <v>0</v>
      </c>
      <c r="AX8" s="945"/>
      <c r="AZ8" s="1037">
        <f>'RAW DATA-At-Risk'!AR7</f>
        <v>0</v>
      </c>
      <c r="BA8" s="1038">
        <f>'RAW DATA-At-Risk'!AS7</f>
        <v>0</v>
      </c>
      <c r="BB8" s="1038">
        <f>'RAW DATA-At-Risk'!AT7</f>
        <v>0</v>
      </c>
      <c r="BC8" s="1038">
        <f>'RAW DATA-At-Risk'!AU7</f>
        <v>0</v>
      </c>
      <c r="BD8" s="1038">
        <f>'RAW DATA-At-Risk'!AV7</f>
        <v>14</v>
      </c>
      <c r="BE8" s="1038">
        <f>'RAW DATA-At-Risk'!AW7</f>
        <v>0</v>
      </c>
      <c r="BF8" s="1038">
        <f>'RAW DATA-At-Risk'!AX7</f>
        <v>0</v>
      </c>
      <c r="BG8" s="1038">
        <f>'RAW DATA-At-Risk'!AY7</f>
        <v>0</v>
      </c>
      <c r="BH8" s="1038">
        <f>'RAW DATA-At-Risk'!AZ7</f>
        <v>0</v>
      </c>
      <c r="BI8" s="1039">
        <f>'RAW DATA-At-Risk'!BA7</f>
        <v>0</v>
      </c>
      <c r="BJ8" s="1039"/>
    </row>
    <row r="9" spans="1:62">
      <c r="A9" s="1491"/>
      <c r="B9" s="422" t="str">
        <f>'RAW DATA-Awards'!B8</f>
        <v>NMT</v>
      </c>
      <c r="C9" s="425" t="str">
        <f>'RAW DATA-Awards'!C8</f>
        <v>2</v>
      </c>
      <c r="D9" s="12">
        <f>'RAW DATA-At-Risk'!D8</f>
        <v>0</v>
      </c>
      <c r="E9" s="12">
        <f>'RAW DATA-At-Risk'!E8</f>
        <v>0</v>
      </c>
      <c r="F9" s="12">
        <f>'RAW DATA-At-Risk'!F8</f>
        <v>0</v>
      </c>
      <c r="G9" s="12">
        <f>'RAW DATA-At-Risk'!G8</f>
        <v>0</v>
      </c>
      <c r="H9" s="12">
        <f>'RAW DATA-At-Risk'!H8</f>
        <v>10</v>
      </c>
      <c r="I9" s="12">
        <f>'RAW DATA-At-Risk'!I8</f>
        <v>4</v>
      </c>
      <c r="J9" s="12">
        <f>'RAW DATA-At-Risk'!J8</f>
        <v>0</v>
      </c>
      <c r="K9" s="12">
        <f>'RAW DATA-At-Risk'!K8</f>
        <v>0</v>
      </c>
      <c r="L9" s="12">
        <f>'RAW DATA-At-Risk'!L8</f>
        <v>0</v>
      </c>
      <c r="M9" s="331">
        <f>'RAW DATA-At-Risk'!M8</f>
        <v>0</v>
      </c>
      <c r="N9" s="12"/>
      <c r="O9" s="12"/>
      <c r="P9" s="330">
        <f>'RAW DATA-At-Risk'!N8</f>
        <v>0</v>
      </c>
      <c r="Q9" s="12">
        <f>'RAW DATA-At-Risk'!O8</f>
        <v>0</v>
      </c>
      <c r="R9" s="12">
        <f>'RAW DATA-At-Risk'!P8</f>
        <v>0</v>
      </c>
      <c r="S9" s="12">
        <f>'RAW DATA-At-Risk'!Q8</f>
        <v>0</v>
      </c>
      <c r="T9" s="12">
        <f>'RAW DATA-At-Risk'!R8</f>
        <v>11</v>
      </c>
      <c r="U9" s="12">
        <f>'RAW DATA-At-Risk'!S8</f>
        <v>2</v>
      </c>
      <c r="V9" s="12">
        <f>'RAW DATA-At-Risk'!T8</f>
        <v>0</v>
      </c>
      <c r="W9" s="12">
        <f>'RAW DATA-At-Risk'!U8</f>
        <v>0</v>
      </c>
      <c r="X9" s="12">
        <f>'RAW DATA-At-Risk'!V8</f>
        <v>0</v>
      </c>
      <c r="Y9" s="331">
        <f>'RAW DATA-At-Risk'!W8</f>
        <v>0</v>
      </c>
      <c r="Z9" s="12"/>
      <c r="AA9" s="12"/>
      <c r="AB9" s="330">
        <f>'RAW DATA-At-Risk'!X8</f>
        <v>0</v>
      </c>
      <c r="AC9" s="12">
        <f>'RAW DATA-At-Risk'!Y8</f>
        <v>0</v>
      </c>
      <c r="AD9" s="12">
        <f>'RAW DATA-At-Risk'!Z8</f>
        <v>0</v>
      </c>
      <c r="AE9" s="12">
        <f>'RAW DATA-At-Risk'!AA8</f>
        <v>0</v>
      </c>
      <c r="AF9" s="12">
        <f>'RAW DATA-At-Risk'!AB8</f>
        <v>8</v>
      </c>
      <c r="AG9" s="12">
        <f>'RAW DATA-At-Risk'!AC8</f>
        <v>2</v>
      </c>
      <c r="AH9" s="12">
        <f>'RAW DATA-At-Risk'!AD8</f>
        <v>0</v>
      </c>
      <c r="AI9" s="12">
        <f>'RAW DATA-At-Risk'!AE8</f>
        <v>0</v>
      </c>
      <c r="AJ9" s="12">
        <f>'RAW DATA-At-Risk'!AF8</f>
        <v>0</v>
      </c>
      <c r="AK9" s="331">
        <f>'RAW DATA-At-Risk'!AG8</f>
        <v>0</v>
      </c>
      <c r="AL9" s="12"/>
      <c r="AM9" s="12"/>
      <c r="AN9" s="937">
        <f>'RAW DATA-At-Risk'!AH8</f>
        <v>0</v>
      </c>
      <c r="AO9" s="938">
        <f>'RAW DATA-At-Risk'!AI8</f>
        <v>0</v>
      </c>
      <c r="AP9" s="938">
        <f>'RAW DATA-At-Risk'!AJ8</f>
        <v>0</v>
      </c>
      <c r="AQ9" s="938">
        <f>'RAW DATA-At-Risk'!AK8</f>
        <v>0</v>
      </c>
      <c r="AR9" s="938">
        <f>'RAW DATA-At-Risk'!AL8</f>
        <v>6</v>
      </c>
      <c r="AS9" s="938">
        <f>'RAW DATA-At-Risk'!AM8</f>
        <v>3</v>
      </c>
      <c r="AT9" s="938">
        <f>'RAW DATA-At-Risk'!AN8</f>
        <v>0</v>
      </c>
      <c r="AU9" s="938">
        <f>'RAW DATA-At-Risk'!AO8</f>
        <v>0</v>
      </c>
      <c r="AV9" s="938">
        <f>'RAW DATA-At-Risk'!AP8</f>
        <v>0</v>
      </c>
      <c r="AW9" s="939">
        <f>'RAW DATA-At-Risk'!AQ8</f>
        <v>0</v>
      </c>
      <c r="AX9" s="939"/>
      <c r="AZ9" s="1040">
        <f>'RAW DATA-At-Risk'!AR8</f>
        <v>0</v>
      </c>
      <c r="BA9" s="816">
        <f>'RAW DATA-At-Risk'!AS8</f>
        <v>0</v>
      </c>
      <c r="BB9" s="816">
        <f>'RAW DATA-At-Risk'!AT8</f>
        <v>0</v>
      </c>
      <c r="BC9" s="816">
        <f>'RAW DATA-At-Risk'!AU8</f>
        <v>0</v>
      </c>
      <c r="BD9" s="816">
        <f>'RAW DATA-At-Risk'!AV8</f>
        <v>13</v>
      </c>
      <c r="BE9" s="816">
        <f>'RAW DATA-At-Risk'!AW8</f>
        <v>8</v>
      </c>
      <c r="BF9" s="816">
        <f>'RAW DATA-At-Risk'!AX8</f>
        <v>0</v>
      </c>
      <c r="BG9" s="816">
        <f>'RAW DATA-At-Risk'!AY8</f>
        <v>0</v>
      </c>
      <c r="BH9" s="816">
        <f>'RAW DATA-At-Risk'!AZ8</f>
        <v>0</v>
      </c>
      <c r="BI9" s="1041">
        <f>'RAW DATA-At-Risk'!BA8</f>
        <v>0</v>
      </c>
      <c r="BJ9" s="1041"/>
    </row>
    <row r="10" spans="1:62" ht="16" thickBot="1">
      <c r="A10" s="1491"/>
      <c r="B10" s="422" t="str">
        <f>'RAW DATA-Awards'!B9</f>
        <v>NMT</v>
      </c>
      <c r="C10" s="425" t="str">
        <f>'RAW DATA-Awards'!C9</f>
        <v>3</v>
      </c>
      <c r="D10" s="12">
        <f>'RAW DATA-At-Risk'!D9</f>
        <v>0</v>
      </c>
      <c r="E10" s="12">
        <f>'RAW DATA-At-Risk'!E9</f>
        <v>0</v>
      </c>
      <c r="F10" s="12">
        <f>'RAW DATA-At-Risk'!F9</f>
        <v>0</v>
      </c>
      <c r="G10" s="12">
        <f>'RAW DATA-At-Risk'!G9</f>
        <v>0</v>
      </c>
      <c r="H10" s="12">
        <f>'RAW DATA-At-Risk'!H9</f>
        <v>111</v>
      </c>
      <c r="I10" s="12">
        <f>'RAW DATA-At-Risk'!I9</f>
        <v>18</v>
      </c>
      <c r="J10" s="12">
        <f>'RAW DATA-At-Risk'!J9</f>
        <v>0</v>
      </c>
      <c r="K10" s="12">
        <f>'RAW DATA-At-Risk'!K9</f>
        <v>0</v>
      </c>
      <c r="L10" s="12">
        <f>'RAW DATA-At-Risk'!L9</f>
        <v>0</v>
      </c>
      <c r="M10" s="331">
        <f>'RAW DATA-At-Risk'!M9</f>
        <v>0</v>
      </c>
      <c r="N10" s="12"/>
      <c r="O10" s="12"/>
      <c r="P10" s="330">
        <f>'RAW DATA-At-Risk'!N9</f>
        <v>0</v>
      </c>
      <c r="Q10" s="12">
        <f>'RAW DATA-At-Risk'!O9</f>
        <v>0</v>
      </c>
      <c r="R10" s="12">
        <f>'RAW DATA-At-Risk'!P9</f>
        <v>0</v>
      </c>
      <c r="S10" s="12">
        <f>'RAW DATA-At-Risk'!Q9</f>
        <v>0</v>
      </c>
      <c r="T10" s="12">
        <f>'RAW DATA-At-Risk'!R9</f>
        <v>102</v>
      </c>
      <c r="U10" s="12">
        <f>'RAW DATA-At-Risk'!S9</f>
        <v>14</v>
      </c>
      <c r="V10" s="12">
        <f>'RAW DATA-At-Risk'!T9</f>
        <v>0</v>
      </c>
      <c r="W10" s="12">
        <f>'RAW DATA-At-Risk'!U9</f>
        <v>0</v>
      </c>
      <c r="X10" s="12">
        <f>'RAW DATA-At-Risk'!V9</f>
        <v>0</v>
      </c>
      <c r="Y10" s="331">
        <f>'RAW DATA-At-Risk'!W9</f>
        <v>0</v>
      </c>
      <c r="Z10" s="12"/>
      <c r="AA10" s="12"/>
      <c r="AB10" s="330">
        <f>'RAW DATA-At-Risk'!X9</f>
        <v>0</v>
      </c>
      <c r="AC10" s="12">
        <f>'RAW DATA-At-Risk'!Y9</f>
        <v>0</v>
      </c>
      <c r="AD10" s="12">
        <f>'RAW DATA-At-Risk'!Z9</f>
        <v>0</v>
      </c>
      <c r="AE10" s="12">
        <f>'RAW DATA-At-Risk'!AA9</f>
        <v>0</v>
      </c>
      <c r="AF10" s="12">
        <f>'RAW DATA-At-Risk'!AB9</f>
        <v>88</v>
      </c>
      <c r="AG10" s="12">
        <f>'RAW DATA-At-Risk'!AC9</f>
        <v>13</v>
      </c>
      <c r="AH10" s="12">
        <f>'RAW DATA-At-Risk'!AD9</f>
        <v>1</v>
      </c>
      <c r="AI10" s="12">
        <f>'RAW DATA-At-Risk'!AE9</f>
        <v>2</v>
      </c>
      <c r="AJ10" s="12">
        <f>'RAW DATA-At-Risk'!AF9</f>
        <v>0</v>
      </c>
      <c r="AK10" s="331">
        <f>'RAW DATA-At-Risk'!AG9</f>
        <v>0</v>
      </c>
      <c r="AL10" s="12"/>
      <c r="AM10" s="12"/>
      <c r="AN10" s="937">
        <f>'RAW DATA-At-Risk'!AH9</f>
        <v>0</v>
      </c>
      <c r="AO10" s="938">
        <f>'RAW DATA-At-Risk'!AI9</f>
        <v>0</v>
      </c>
      <c r="AP10" s="938">
        <f>'RAW DATA-At-Risk'!AJ9</f>
        <v>0</v>
      </c>
      <c r="AQ10" s="938">
        <f>'RAW DATA-At-Risk'!AK9</f>
        <v>0</v>
      </c>
      <c r="AR10" s="938">
        <f>'RAW DATA-At-Risk'!AL9</f>
        <v>98</v>
      </c>
      <c r="AS10" s="938">
        <f>'RAW DATA-At-Risk'!AM9</f>
        <v>13</v>
      </c>
      <c r="AT10" s="938">
        <f>'RAW DATA-At-Risk'!AN9</f>
        <v>0</v>
      </c>
      <c r="AU10" s="938">
        <f>'RAW DATA-At-Risk'!AO9</f>
        <v>0</v>
      </c>
      <c r="AV10" s="938">
        <f>'RAW DATA-At-Risk'!AP9</f>
        <v>0</v>
      </c>
      <c r="AW10" s="939">
        <f>'RAW DATA-At-Risk'!AQ9</f>
        <v>0</v>
      </c>
      <c r="AX10" s="939"/>
      <c r="AZ10" s="1040">
        <f>'RAW DATA-At-Risk'!AR9</f>
        <v>0</v>
      </c>
      <c r="BA10" s="816">
        <f>'RAW DATA-At-Risk'!AS9</f>
        <v>0</v>
      </c>
      <c r="BB10" s="816">
        <f>'RAW DATA-At-Risk'!AT9</f>
        <v>0</v>
      </c>
      <c r="BC10" s="816">
        <f>'RAW DATA-At-Risk'!AU9</f>
        <v>0</v>
      </c>
      <c r="BD10" s="816">
        <f>'RAW DATA-At-Risk'!AV9</f>
        <v>71</v>
      </c>
      <c r="BE10" s="816">
        <f>'RAW DATA-At-Risk'!AW9</f>
        <v>19</v>
      </c>
      <c r="BF10" s="816">
        <f>'RAW DATA-At-Risk'!AX9</f>
        <v>1</v>
      </c>
      <c r="BG10" s="816">
        <f>'RAW DATA-At-Risk'!AY9</f>
        <v>0</v>
      </c>
      <c r="BH10" s="816">
        <f>'RAW DATA-At-Risk'!AZ9</f>
        <v>0</v>
      </c>
      <c r="BI10" s="1041">
        <f>'RAW DATA-At-Risk'!BA9</f>
        <v>0</v>
      </c>
      <c r="BJ10" s="1041"/>
    </row>
    <row r="11" spans="1:62">
      <c r="A11" s="456"/>
      <c r="B11" s="274"/>
      <c r="C11" s="424"/>
      <c r="D11" s="11">
        <f t="shared" ref="D11:M11" si="0">SUM(D8:D10)</f>
        <v>0</v>
      </c>
      <c r="E11" s="11">
        <f t="shared" si="0"/>
        <v>0</v>
      </c>
      <c r="F11" s="11">
        <f t="shared" si="0"/>
        <v>0</v>
      </c>
      <c r="G11" s="11">
        <f t="shared" si="0"/>
        <v>0</v>
      </c>
      <c r="H11" s="11">
        <f t="shared" si="0"/>
        <v>132</v>
      </c>
      <c r="I11" s="11">
        <f t="shared" si="0"/>
        <v>22</v>
      </c>
      <c r="J11" s="11">
        <f t="shared" si="0"/>
        <v>0</v>
      </c>
      <c r="K11" s="11">
        <f t="shared" si="0"/>
        <v>0</v>
      </c>
      <c r="L11" s="11">
        <f t="shared" si="0"/>
        <v>0</v>
      </c>
      <c r="M11" s="333">
        <f t="shared" si="0"/>
        <v>0</v>
      </c>
      <c r="N11" s="12"/>
      <c r="O11" s="12"/>
      <c r="P11" s="332">
        <f t="shared" ref="P11:Y11" si="1">SUM(P8:P10)</f>
        <v>0</v>
      </c>
      <c r="Q11" s="11">
        <f t="shared" si="1"/>
        <v>0</v>
      </c>
      <c r="R11" s="11">
        <f t="shared" si="1"/>
        <v>0</v>
      </c>
      <c r="S11" s="11">
        <f t="shared" si="1"/>
        <v>1</v>
      </c>
      <c r="T11" s="11">
        <f t="shared" si="1"/>
        <v>129</v>
      </c>
      <c r="U11" s="11">
        <f t="shared" si="1"/>
        <v>16</v>
      </c>
      <c r="V11" s="11">
        <f t="shared" si="1"/>
        <v>0</v>
      </c>
      <c r="W11" s="11">
        <f t="shared" si="1"/>
        <v>0</v>
      </c>
      <c r="X11" s="11">
        <f t="shared" si="1"/>
        <v>0</v>
      </c>
      <c r="Y11" s="333">
        <f t="shared" si="1"/>
        <v>0</v>
      </c>
      <c r="Z11" s="12"/>
      <c r="AA11" s="12"/>
      <c r="AB11" s="332">
        <f t="shared" ref="AB11:AK11" si="2">SUM(AB8:AB10)</f>
        <v>0</v>
      </c>
      <c r="AC11" s="11">
        <f t="shared" si="2"/>
        <v>0</v>
      </c>
      <c r="AD11" s="11">
        <f t="shared" si="2"/>
        <v>0</v>
      </c>
      <c r="AE11" s="11">
        <f t="shared" si="2"/>
        <v>0</v>
      </c>
      <c r="AF11" s="11">
        <f t="shared" si="2"/>
        <v>117</v>
      </c>
      <c r="AG11" s="11">
        <f t="shared" si="2"/>
        <v>15</v>
      </c>
      <c r="AH11" s="11">
        <f t="shared" si="2"/>
        <v>1</v>
      </c>
      <c r="AI11" s="11">
        <f t="shared" si="2"/>
        <v>2</v>
      </c>
      <c r="AJ11" s="11">
        <f t="shared" si="2"/>
        <v>0</v>
      </c>
      <c r="AK11" s="333">
        <f t="shared" si="2"/>
        <v>0</v>
      </c>
      <c r="AL11" s="12"/>
      <c r="AM11" s="12"/>
      <c r="AN11" s="1017">
        <f t="shared" ref="AN11:AW11" si="3">SUM(AN8:AN10)</f>
        <v>0</v>
      </c>
      <c r="AO11" s="1018">
        <f t="shared" si="3"/>
        <v>0</v>
      </c>
      <c r="AP11" s="1018">
        <f t="shared" si="3"/>
        <v>0</v>
      </c>
      <c r="AQ11" s="1018">
        <f t="shared" si="3"/>
        <v>0</v>
      </c>
      <c r="AR11" s="1018">
        <f t="shared" si="3"/>
        <v>128</v>
      </c>
      <c r="AS11" s="1018">
        <f t="shared" si="3"/>
        <v>16</v>
      </c>
      <c r="AT11" s="1018">
        <f t="shared" si="3"/>
        <v>0</v>
      </c>
      <c r="AU11" s="1018">
        <f t="shared" si="3"/>
        <v>0</v>
      </c>
      <c r="AV11" s="1018">
        <f t="shared" si="3"/>
        <v>0</v>
      </c>
      <c r="AW11" s="1019">
        <f t="shared" si="3"/>
        <v>0</v>
      </c>
      <c r="AX11" s="939"/>
      <c r="AZ11" s="1042">
        <f t="shared" ref="AZ11:BI11" si="4">SUM(AZ8:AZ10)</f>
        <v>0</v>
      </c>
      <c r="BA11" s="1043">
        <f t="shared" si="4"/>
        <v>0</v>
      </c>
      <c r="BB11" s="1043">
        <f t="shared" si="4"/>
        <v>0</v>
      </c>
      <c r="BC11" s="1043">
        <f t="shared" si="4"/>
        <v>0</v>
      </c>
      <c r="BD11" s="1043">
        <f t="shared" si="4"/>
        <v>98</v>
      </c>
      <c r="BE11" s="1043">
        <f t="shared" si="4"/>
        <v>27</v>
      </c>
      <c r="BF11" s="1043">
        <f t="shared" si="4"/>
        <v>1</v>
      </c>
      <c r="BG11" s="1043">
        <f t="shared" si="4"/>
        <v>0</v>
      </c>
      <c r="BH11" s="1043">
        <f t="shared" si="4"/>
        <v>0</v>
      </c>
      <c r="BI11" s="1044">
        <f t="shared" si="4"/>
        <v>0</v>
      </c>
      <c r="BJ11" s="1041"/>
    </row>
    <row r="12" spans="1:62" ht="16" thickBot="1">
      <c r="A12" s="412"/>
      <c r="B12" s="410"/>
      <c r="C12" s="425"/>
      <c r="D12" s="12"/>
      <c r="E12" s="12"/>
      <c r="F12" s="12"/>
      <c r="G12" s="12"/>
      <c r="H12" s="12"/>
      <c r="I12" s="12"/>
      <c r="J12" s="12"/>
      <c r="K12" s="12"/>
      <c r="L12" s="12"/>
      <c r="M12" s="331"/>
      <c r="N12" s="12"/>
      <c r="O12" s="12"/>
      <c r="P12" s="330"/>
      <c r="Q12" s="12"/>
      <c r="R12" s="12"/>
      <c r="S12" s="12"/>
      <c r="T12" s="12"/>
      <c r="U12" s="12"/>
      <c r="V12" s="12"/>
      <c r="W12" s="12"/>
      <c r="X12" s="12"/>
      <c r="Y12" s="331"/>
      <c r="Z12" s="12"/>
      <c r="AA12" s="12"/>
      <c r="AB12" s="330"/>
      <c r="AC12" s="12"/>
      <c r="AD12" s="12"/>
      <c r="AE12" s="12"/>
      <c r="AF12" s="12"/>
      <c r="AG12" s="12"/>
      <c r="AH12" s="12"/>
      <c r="AI12" s="12"/>
      <c r="AJ12" s="12"/>
      <c r="AK12" s="331"/>
      <c r="AL12" s="12"/>
      <c r="AM12" s="12"/>
      <c r="AN12" s="937"/>
      <c r="AO12" s="938"/>
      <c r="AP12" s="938"/>
      <c r="AQ12" s="938"/>
      <c r="AR12" s="938"/>
      <c r="AS12" s="938"/>
      <c r="AT12" s="938"/>
      <c r="AU12" s="938"/>
      <c r="AV12" s="938"/>
      <c r="AW12" s="939"/>
      <c r="AX12" s="939"/>
      <c r="AZ12" s="1040"/>
      <c r="BA12" s="816"/>
      <c r="BB12" s="816"/>
      <c r="BC12" s="816"/>
      <c r="BD12" s="816"/>
      <c r="BE12" s="816"/>
      <c r="BF12" s="816"/>
      <c r="BG12" s="816"/>
      <c r="BH12" s="816"/>
      <c r="BI12" s="1041"/>
      <c r="BJ12" s="1041"/>
    </row>
    <row r="13" spans="1:62" ht="15" customHeight="1">
      <c r="A13" s="1490" t="s">
        <v>271</v>
      </c>
      <c r="B13" s="421" t="s">
        <v>35</v>
      </c>
      <c r="C13" s="459" t="s">
        <v>92</v>
      </c>
      <c r="D13" s="12">
        <f>D8*'DATA - Awards Matrices'!$B$43</f>
        <v>0</v>
      </c>
      <c r="E13" s="12">
        <f>E8*'DATA - Awards Matrices'!$C$43</f>
        <v>0</v>
      </c>
      <c r="F13" s="12">
        <f>F8*'DATA - Awards Matrices'!$D$43</f>
        <v>0</v>
      </c>
      <c r="G13" s="12">
        <f>G8*'DATA - Awards Matrices'!$E$43</f>
        <v>0</v>
      </c>
      <c r="H13" s="12">
        <f>H8*'DATA - Awards Matrices'!$F$43</f>
        <v>363000</v>
      </c>
      <c r="I13" s="12">
        <f>I8*'DATA - Awards Matrices'!$G$43</f>
        <v>0</v>
      </c>
      <c r="J13" s="12">
        <f>J8*'DATA - Awards Matrices'!$H$43</f>
        <v>0</v>
      </c>
      <c r="K13" s="12">
        <f>K8*'DATA - Awards Matrices'!$I$43</f>
        <v>0</v>
      </c>
      <c r="L13" s="12">
        <f>L8*'DATA - Awards Matrices'!$J$43</f>
        <v>0</v>
      </c>
      <c r="M13" s="331">
        <f>M8*'DATA - Awards Matrices'!$K$43</f>
        <v>0</v>
      </c>
      <c r="N13" s="12"/>
      <c r="O13" s="12"/>
      <c r="P13" s="330">
        <f>P8*'DATA - Awards Matrices'!$B$43</f>
        <v>0</v>
      </c>
      <c r="Q13" s="12">
        <f>Q8*'DATA - Awards Matrices'!$C$43</f>
        <v>0</v>
      </c>
      <c r="R13" s="12">
        <f>R8*'DATA - Awards Matrices'!$D$43</f>
        <v>0</v>
      </c>
      <c r="S13" s="12">
        <f>S8*'DATA - Awards Matrices'!$E$43</f>
        <v>14455</v>
      </c>
      <c r="T13" s="12">
        <f>T8*'DATA - Awards Matrices'!$F$43</f>
        <v>528000</v>
      </c>
      <c r="U13" s="12">
        <f>U8*'DATA - Awards Matrices'!$G$43</f>
        <v>0</v>
      </c>
      <c r="V13" s="12">
        <f>V8*'DATA - Awards Matrices'!$H$43</f>
        <v>0</v>
      </c>
      <c r="W13" s="12">
        <f>W8*'DATA - Awards Matrices'!$I$43</f>
        <v>0</v>
      </c>
      <c r="X13" s="12">
        <f>X8*'DATA - Awards Matrices'!$J$43</f>
        <v>0</v>
      </c>
      <c r="Y13" s="331">
        <f>Y8*'DATA - Awards Matrices'!$K$43</f>
        <v>0</v>
      </c>
      <c r="Z13" s="12"/>
      <c r="AA13" s="12"/>
      <c r="AB13" s="330">
        <f>AB8*'DATA - Awards Matrices'!$B$43</f>
        <v>0</v>
      </c>
      <c r="AC13" s="12">
        <f>AC8*'DATA - Awards Matrices'!$C$43</f>
        <v>0</v>
      </c>
      <c r="AD13" s="12">
        <f>AD8*'DATA - Awards Matrices'!$D$43</f>
        <v>0</v>
      </c>
      <c r="AE13" s="12">
        <f>AE8*'DATA - Awards Matrices'!$E$43</f>
        <v>0</v>
      </c>
      <c r="AF13" s="12">
        <f>AF8*'DATA - Awards Matrices'!$F$43</f>
        <v>693000</v>
      </c>
      <c r="AG13" s="12">
        <f>AG8*'DATA - Awards Matrices'!$G$43</f>
        <v>0</v>
      </c>
      <c r="AH13" s="12">
        <f>AH8*'DATA - Awards Matrices'!$H$43</f>
        <v>0</v>
      </c>
      <c r="AI13" s="12">
        <f>AI8*'DATA - Awards Matrices'!$I$43</f>
        <v>0</v>
      </c>
      <c r="AJ13" s="12">
        <f>AJ8*'DATA - Awards Matrices'!$J$43</f>
        <v>0</v>
      </c>
      <c r="AK13" s="331">
        <f>AK8*'DATA - Awards Matrices'!$K$43</f>
        <v>0</v>
      </c>
      <c r="AL13" s="12"/>
      <c r="AM13" s="12"/>
      <c r="AN13" s="937">
        <f>AN8*'DATA - Awards Matrices'!$B$43</f>
        <v>0</v>
      </c>
      <c r="AO13" s="938">
        <f>AO8*'DATA - Awards Matrices'!$C$43</f>
        <v>0</v>
      </c>
      <c r="AP13" s="938">
        <f>AP8*'DATA - Awards Matrices'!$D$43</f>
        <v>0</v>
      </c>
      <c r="AQ13" s="938">
        <f>AQ8*'DATA - Awards Matrices'!$E$43</f>
        <v>0</v>
      </c>
      <c r="AR13" s="938">
        <f>AR8*'DATA - Awards Matrices'!$F$43</f>
        <v>792000</v>
      </c>
      <c r="AS13" s="938">
        <f>AS8*'DATA - Awards Matrices'!$G$43</f>
        <v>0</v>
      </c>
      <c r="AT13" s="938">
        <f>AT8*'DATA - Awards Matrices'!$H$43</f>
        <v>0</v>
      </c>
      <c r="AU13" s="938">
        <f>AU8*'DATA - Awards Matrices'!$I$43</f>
        <v>0</v>
      </c>
      <c r="AV13" s="938">
        <f>AV8*'DATA - Awards Matrices'!$J$43</f>
        <v>0</v>
      </c>
      <c r="AW13" s="939">
        <f>AW8*'DATA - Awards Matrices'!$K$43</f>
        <v>0</v>
      </c>
      <c r="AX13" s="939"/>
      <c r="AZ13" s="1040">
        <f>AZ8*'DATA - Awards Matrices'!$B$43</f>
        <v>0</v>
      </c>
      <c r="BA13" s="816">
        <f>BA8*'DATA - Awards Matrices'!$C$43</f>
        <v>0</v>
      </c>
      <c r="BB13" s="816">
        <f>BB8*'DATA - Awards Matrices'!$D$43</f>
        <v>0</v>
      </c>
      <c r="BC13" s="816">
        <f>BC8*'DATA - Awards Matrices'!$E$43</f>
        <v>0</v>
      </c>
      <c r="BD13" s="816">
        <f>BD8*'DATA - Awards Matrices'!$F$43</f>
        <v>462000</v>
      </c>
      <c r="BE13" s="816">
        <f>BE8*'DATA - Awards Matrices'!$G$43</f>
        <v>0</v>
      </c>
      <c r="BF13" s="816">
        <f>BF8*'DATA - Awards Matrices'!$H$43</f>
        <v>0</v>
      </c>
      <c r="BG13" s="816">
        <f>BG8*'DATA - Awards Matrices'!$I$43</f>
        <v>0</v>
      </c>
      <c r="BH13" s="816">
        <f>BH8*'DATA - Awards Matrices'!$J$43</f>
        <v>0</v>
      </c>
      <c r="BI13" s="1041">
        <f>BI8*'DATA - Awards Matrices'!$K$43</f>
        <v>0</v>
      </c>
      <c r="BJ13" s="1041"/>
    </row>
    <row r="14" spans="1:62">
      <c r="A14" s="1491"/>
      <c r="B14" s="422" t="s">
        <v>35</v>
      </c>
      <c r="C14" s="460" t="s">
        <v>91</v>
      </c>
      <c r="D14" s="12">
        <f>D9*'DATA - Awards Matrices'!$B$44</f>
        <v>0</v>
      </c>
      <c r="E14" s="12">
        <f>E9*'DATA - Awards Matrices'!$C$44</f>
        <v>0</v>
      </c>
      <c r="F14" s="12">
        <f>F9*'DATA - Awards Matrices'!$D$44</f>
        <v>0</v>
      </c>
      <c r="G14" s="12">
        <f>G9*'DATA - Awards Matrices'!$E$44</f>
        <v>0</v>
      </c>
      <c r="H14" s="12">
        <f>H9*'DATA - Awards Matrices'!$F$44</f>
        <v>476230</v>
      </c>
      <c r="I14" s="12">
        <f>I9*'DATA - Awards Matrices'!$G$44</f>
        <v>189844</v>
      </c>
      <c r="J14" s="12">
        <f>J9*'DATA - Awards Matrices'!$H$44</f>
        <v>0</v>
      </c>
      <c r="K14" s="12">
        <f>K9*'DATA - Awards Matrices'!$I$44</f>
        <v>0</v>
      </c>
      <c r="L14" s="12">
        <f>L9*'DATA - Awards Matrices'!$J$44</f>
        <v>0</v>
      </c>
      <c r="M14" s="331">
        <f>M9*'DATA - Awards Matrices'!$K$44</f>
        <v>0</v>
      </c>
      <c r="N14" s="12"/>
      <c r="O14" s="12"/>
      <c r="P14" s="330">
        <f>P9*'DATA - Awards Matrices'!$B$44</f>
        <v>0</v>
      </c>
      <c r="Q14" s="12">
        <f>Q9*'DATA - Awards Matrices'!$C$44</f>
        <v>0</v>
      </c>
      <c r="R14" s="12">
        <f>R9*'DATA - Awards Matrices'!$D$44</f>
        <v>0</v>
      </c>
      <c r="S14" s="12">
        <f>S9*'DATA - Awards Matrices'!$E$44</f>
        <v>0</v>
      </c>
      <c r="T14" s="12">
        <f>T9*'DATA - Awards Matrices'!$F$44</f>
        <v>523853</v>
      </c>
      <c r="U14" s="12">
        <f>U9*'DATA - Awards Matrices'!$G$44</f>
        <v>94922</v>
      </c>
      <c r="V14" s="12">
        <f>V9*'DATA - Awards Matrices'!$H$44</f>
        <v>0</v>
      </c>
      <c r="W14" s="12">
        <f>W9*'DATA - Awards Matrices'!$I$44</f>
        <v>0</v>
      </c>
      <c r="X14" s="12">
        <f>X9*'DATA - Awards Matrices'!$J$44</f>
        <v>0</v>
      </c>
      <c r="Y14" s="331">
        <f>Y9*'DATA - Awards Matrices'!$K$44</f>
        <v>0</v>
      </c>
      <c r="Z14" s="12"/>
      <c r="AA14" s="12"/>
      <c r="AB14" s="330">
        <f>AB9*'DATA - Awards Matrices'!$B$44</f>
        <v>0</v>
      </c>
      <c r="AC14" s="12">
        <f>AC9*'DATA - Awards Matrices'!$C$44</f>
        <v>0</v>
      </c>
      <c r="AD14" s="12">
        <f>AD9*'DATA - Awards Matrices'!$D$44</f>
        <v>0</v>
      </c>
      <c r="AE14" s="12">
        <f>AE9*'DATA - Awards Matrices'!$E$44</f>
        <v>0</v>
      </c>
      <c r="AF14" s="12">
        <f>AF9*'DATA - Awards Matrices'!$F$44</f>
        <v>380984</v>
      </c>
      <c r="AG14" s="12">
        <f>AG9*'DATA - Awards Matrices'!$G$44</f>
        <v>94922</v>
      </c>
      <c r="AH14" s="12">
        <f>AH9*'DATA - Awards Matrices'!$H$44</f>
        <v>0</v>
      </c>
      <c r="AI14" s="12">
        <f>AI9*'DATA - Awards Matrices'!$I$44</f>
        <v>0</v>
      </c>
      <c r="AJ14" s="12">
        <f>AJ9*'DATA - Awards Matrices'!$J$44</f>
        <v>0</v>
      </c>
      <c r="AK14" s="331">
        <f>AK9*'DATA - Awards Matrices'!$K$44</f>
        <v>0</v>
      </c>
      <c r="AL14" s="12"/>
      <c r="AM14" s="12"/>
      <c r="AN14" s="937">
        <f>AN9*'DATA - Awards Matrices'!$B$44</f>
        <v>0</v>
      </c>
      <c r="AO14" s="938">
        <f>AO9*'DATA - Awards Matrices'!$C$44</f>
        <v>0</v>
      </c>
      <c r="AP14" s="938">
        <f>AP9*'DATA - Awards Matrices'!$D$44</f>
        <v>0</v>
      </c>
      <c r="AQ14" s="938">
        <f>AQ9*'DATA - Awards Matrices'!$E$44</f>
        <v>0</v>
      </c>
      <c r="AR14" s="938">
        <f>AR9*'DATA - Awards Matrices'!$F$44</f>
        <v>285738</v>
      </c>
      <c r="AS14" s="938">
        <f>AS9*'DATA - Awards Matrices'!$G$44</f>
        <v>142383</v>
      </c>
      <c r="AT14" s="938">
        <f>AT9*'DATA - Awards Matrices'!$H$44</f>
        <v>0</v>
      </c>
      <c r="AU14" s="938">
        <f>AU9*'DATA - Awards Matrices'!$I$44</f>
        <v>0</v>
      </c>
      <c r="AV14" s="938">
        <f>AV9*'DATA - Awards Matrices'!$J$44</f>
        <v>0</v>
      </c>
      <c r="AW14" s="939">
        <f>AW9*'DATA - Awards Matrices'!$K$44</f>
        <v>0</v>
      </c>
      <c r="AX14" s="939"/>
      <c r="AZ14" s="1040">
        <f>AZ9*'DATA - Awards Matrices'!$B$44</f>
        <v>0</v>
      </c>
      <c r="BA14" s="816">
        <f>BA9*'DATA - Awards Matrices'!$C$44</f>
        <v>0</v>
      </c>
      <c r="BB14" s="816">
        <f>BB9*'DATA - Awards Matrices'!$D$44</f>
        <v>0</v>
      </c>
      <c r="BC14" s="816">
        <f>BC9*'DATA - Awards Matrices'!$E$44</f>
        <v>0</v>
      </c>
      <c r="BD14" s="816">
        <f>BD9*'DATA - Awards Matrices'!$F$44</f>
        <v>619099</v>
      </c>
      <c r="BE14" s="816">
        <f>BE9*'DATA - Awards Matrices'!$G$44</f>
        <v>379688</v>
      </c>
      <c r="BF14" s="816">
        <f>BF9*'DATA - Awards Matrices'!$H$44</f>
        <v>0</v>
      </c>
      <c r="BG14" s="816">
        <f>BG9*'DATA - Awards Matrices'!$I$44</f>
        <v>0</v>
      </c>
      <c r="BH14" s="816">
        <f>BH9*'DATA - Awards Matrices'!$J$44</f>
        <v>0</v>
      </c>
      <c r="BI14" s="1041">
        <f>BI9*'DATA - Awards Matrices'!$K$44</f>
        <v>0</v>
      </c>
      <c r="BJ14" s="1041"/>
    </row>
    <row r="15" spans="1:62" ht="16" thickBot="1">
      <c r="A15" s="1492"/>
      <c r="B15" s="423" t="s">
        <v>35</v>
      </c>
      <c r="C15" s="461" t="s">
        <v>90</v>
      </c>
      <c r="D15" s="12">
        <f>D10*'DATA - Awards Matrices'!$B$45</f>
        <v>0</v>
      </c>
      <c r="E15" s="12">
        <f>E10*'DATA - Awards Matrices'!$C$45</f>
        <v>0</v>
      </c>
      <c r="F15" s="12">
        <f>F10*'DATA - Awards Matrices'!$D$45</f>
        <v>0</v>
      </c>
      <c r="G15" s="12">
        <f>G10*'DATA - Awards Matrices'!$E$45</f>
        <v>0</v>
      </c>
      <c r="H15" s="12">
        <f>H10*'DATA - Awards Matrices'!$F$45</f>
        <v>7746912</v>
      </c>
      <c r="I15" s="12">
        <f>I10*'DATA - Awards Matrices'!$G$45</f>
        <v>1251990</v>
      </c>
      <c r="J15" s="12">
        <f>J10*'DATA - Awards Matrices'!$H$45</f>
        <v>0</v>
      </c>
      <c r="K15" s="12">
        <f>K10*'DATA - Awards Matrices'!$I$45</f>
        <v>0</v>
      </c>
      <c r="L15" s="12">
        <f>L10*'DATA - Awards Matrices'!$J$45</f>
        <v>0</v>
      </c>
      <c r="M15" s="331">
        <f>M10*'DATA - Awards Matrices'!$K$45</f>
        <v>0</v>
      </c>
      <c r="N15" s="12"/>
      <c r="O15" s="12"/>
      <c r="P15" s="330">
        <f>P10*'DATA - Awards Matrices'!$B$45</f>
        <v>0</v>
      </c>
      <c r="Q15" s="12">
        <f>Q10*'DATA - Awards Matrices'!$C$45</f>
        <v>0</v>
      </c>
      <c r="R15" s="12">
        <f>R10*'DATA - Awards Matrices'!$D$45</f>
        <v>0</v>
      </c>
      <c r="S15" s="12">
        <f>S10*'DATA - Awards Matrices'!$E$45</f>
        <v>0</v>
      </c>
      <c r="T15" s="12">
        <f>T10*'DATA - Awards Matrices'!$F$45</f>
        <v>7118784</v>
      </c>
      <c r="U15" s="12">
        <f>U10*'DATA - Awards Matrices'!$G$45</f>
        <v>973770</v>
      </c>
      <c r="V15" s="12">
        <f>V10*'DATA - Awards Matrices'!$H$45</f>
        <v>0</v>
      </c>
      <c r="W15" s="12">
        <f>W10*'DATA - Awards Matrices'!$I$45</f>
        <v>0</v>
      </c>
      <c r="X15" s="12">
        <f>X10*'DATA - Awards Matrices'!$J$45</f>
        <v>0</v>
      </c>
      <c r="Y15" s="331">
        <f>Y10*'DATA - Awards Matrices'!$K$45</f>
        <v>0</v>
      </c>
      <c r="Z15" s="12"/>
      <c r="AA15" s="12"/>
      <c r="AB15" s="330">
        <f>AB10*'DATA - Awards Matrices'!$B$45</f>
        <v>0</v>
      </c>
      <c r="AC15" s="12">
        <f>AC10*'DATA - Awards Matrices'!$C$45</f>
        <v>0</v>
      </c>
      <c r="AD15" s="12">
        <f>AD10*'DATA - Awards Matrices'!$D$45</f>
        <v>0</v>
      </c>
      <c r="AE15" s="12">
        <f>AE10*'DATA - Awards Matrices'!$E$45</f>
        <v>0</v>
      </c>
      <c r="AF15" s="12">
        <f>AF10*'DATA - Awards Matrices'!$F$45</f>
        <v>6141696</v>
      </c>
      <c r="AG15" s="12">
        <f>AG10*'DATA - Awards Matrices'!$G$45</f>
        <v>904215</v>
      </c>
      <c r="AH15" s="12">
        <f>AH10*'DATA - Awards Matrices'!$H$45</f>
        <v>229805</v>
      </c>
      <c r="AI15" s="12">
        <f>AI10*'DATA - Awards Matrices'!$I$45</f>
        <v>459610</v>
      </c>
      <c r="AJ15" s="12">
        <f>AJ10*'DATA - Awards Matrices'!$J$45</f>
        <v>0</v>
      </c>
      <c r="AK15" s="331">
        <f>AK10*'DATA - Awards Matrices'!$K$45</f>
        <v>0</v>
      </c>
      <c r="AL15" s="12"/>
      <c r="AM15" s="12"/>
      <c r="AN15" s="937">
        <f>AN10*'DATA - Awards Matrices'!$B$45</f>
        <v>0</v>
      </c>
      <c r="AO15" s="938">
        <f>AO10*'DATA - Awards Matrices'!$C$45</f>
        <v>0</v>
      </c>
      <c r="AP15" s="938">
        <f>AP10*'DATA - Awards Matrices'!$D$45</f>
        <v>0</v>
      </c>
      <c r="AQ15" s="938">
        <f>AQ10*'DATA - Awards Matrices'!$E$45</f>
        <v>0</v>
      </c>
      <c r="AR15" s="938">
        <f>AR10*'DATA - Awards Matrices'!$F$45</f>
        <v>6839616</v>
      </c>
      <c r="AS15" s="938">
        <f>AS10*'DATA - Awards Matrices'!$G$45</f>
        <v>904215</v>
      </c>
      <c r="AT15" s="938">
        <f>AT10*'DATA - Awards Matrices'!$H$45</f>
        <v>0</v>
      </c>
      <c r="AU15" s="938">
        <f>AU10*'DATA - Awards Matrices'!$I$45</f>
        <v>0</v>
      </c>
      <c r="AV15" s="938">
        <f>AV10*'DATA - Awards Matrices'!$J$45</f>
        <v>0</v>
      </c>
      <c r="AW15" s="939">
        <f>AW10*'DATA - Awards Matrices'!$K$45</f>
        <v>0</v>
      </c>
      <c r="AX15" s="939"/>
      <c r="AZ15" s="1040">
        <f>AZ10*'DATA - Awards Matrices'!$B$45</f>
        <v>0</v>
      </c>
      <c r="BA15" s="816">
        <f>BA10*'DATA - Awards Matrices'!$C$45</f>
        <v>0</v>
      </c>
      <c r="BB15" s="816">
        <f>BB10*'DATA - Awards Matrices'!$D$45</f>
        <v>0</v>
      </c>
      <c r="BC15" s="816">
        <f>BC10*'DATA - Awards Matrices'!$E$45</f>
        <v>0</v>
      </c>
      <c r="BD15" s="816">
        <f>BD10*'DATA - Awards Matrices'!$F$45</f>
        <v>4955232</v>
      </c>
      <c r="BE15" s="816">
        <f>BE10*'DATA - Awards Matrices'!$G$45</f>
        <v>1321545</v>
      </c>
      <c r="BF15" s="816">
        <f>BF10*'DATA - Awards Matrices'!$H$45</f>
        <v>229805</v>
      </c>
      <c r="BG15" s="816">
        <f>BG10*'DATA - Awards Matrices'!$I$45</f>
        <v>0</v>
      </c>
      <c r="BH15" s="816">
        <f>BH10*'DATA - Awards Matrices'!$J$45</f>
        <v>0</v>
      </c>
      <c r="BI15" s="1041">
        <f>BI10*'DATA - Awards Matrices'!$K$45</f>
        <v>0</v>
      </c>
      <c r="BJ15" s="1041"/>
    </row>
    <row r="16" spans="1:62" ht="33" thickBot="1">
      <c r="A16" s="458" t="s">
        <v>272</v>
      </c>
      <c r="B16" s="423" t="str">
        <f>B10</f>
        <v>NMT</v>
      </c>
      <c r="C16" s="426"/>
      <c r="D16" s="335">
        <f t="shared" ref="D16:M16" si="5">SUM(D13:D15)</f>
        <v>0</v>
      </c>
      <c r="E16" s="335">
        <f t="shared" si="5"/>
        <v>0</v>
      </c>
      <c r="F16" s="335">
        <f t="shared" si="5"/>
        <v>0</v>
      </c>
      <c r="G16" s="335">
        <f t="shared" si="5"/>
        <v>0</v>
      </c>
      <c r="H16" s="335">
        <f t="shared" si="5"/>
        <v>8586142</v>
      </c>
      <c r="I16" s="335">
        <f t="shared" si="5"/>
        <v>1441834</v>
      </c>
      <c r="J16" s="335">
        <f t="shared" si="5"/>
        <v>0</v>
      </c>
      <c r="K16" s="335">
        <f t="shared" si="5"/>
        <v>0</v>
      </c>
      <c r="L16" s="335">
        <f t="shared" si="5"/>
        <v>0</v>
      </c>
      <c r="M16" s="336">
        <f t="shared" si="5"/>
        <v>0</v>
      </c>
      <c r="N16" s="415">
        <f>SUM(D16:M16)/'DATA - Awards Matrices'!$L$45</f>
        <v>77.523492149458519</v>
      </c>
      <c r="O16" s="415"/>
      <c r="P16" s="334">
        <f t="shared" ref="P16:Y16" si="6">SUM(P13:P15)</f>
        <v>0</v>
      </c>
      <c r="Q16" s="335">
        <f t="shared" si="6"/>
        <v>0</v>
      </c>
      <c r="R16" s="335">
        <f t="shared" si="6"/>
        <v>0</v>
      </c>
      <c r="S16" s="335">
        <f t="shared" si="6"/>
        <v>14455</v>
      </c>
      <c r="T16" s="335">
        <f t="shared" si="6"/>
        <v>8170637</v>
      </c>
      <c r="U16" s="335">
        <f t="shared" si="6"/>
        <v>1068692</v>
      </c>
      <c r="V16" s="335">
        <f t="shared" si="6"/>
        <v>0</v>
      </c>
      <c r="W16" s="335">
        <f t="shared" si="6"/>
        <v>0</v>
      </c>
      <c r="X16" s="335">
        <f t="shared" si="6"/>
        <v>0</v>
      </c>
      <c r="Y16" s="336">
        <f t="shared" si="6"/>
        <v>0</v>
      </c>
      <c r="Z16" s="415">
        <f>SUM(P16:Y16)/'DATA - Awards Matrices'!$L$45</f>
        <v>71.538429218097932</v>
      </c>
      <c r="AA16" s="415"/>
      <c r="AB16" s="334">
        <f t="shared" ref="AB16:AK16" si="7">SUM(AB13:AB15)</f>
        <v>0</v>
      </c>
      <c r="AC16" s="335">
        <f t="shared" si="7"/>
        <v>0</v>
      </c>
      <c r="AD16" s="335">
        <f t="shared" si="7"/>
        <v>0</v>
      </c>
      <c r="AE16" s="335">
        <f t="shared" si="7"/>
        <v>0</v>
      </c>
      <c r="AF16" s="335">
        <f t="shared" si="7"/>
        <v>7215680</v>
      </c>
      <c r="AG16" s="335">
        <f t="shared" si="7"/>
        <v>999137</v>
      </c>
      <c r="AH16" s="335">
        <f t="shared" si="7"/>
        <v>229805</v>
      </c>
      <c r="AI16" s="335">
        <f t="shared" si="7"/>
        <v>459610</v>
      </c>
      <c r="AJ16" s="335">
        <f t="shared" si="7"/>
        <v>0</v>
      </c>
      <c r="AK16" s="336">
        <f t="shared" si="7"/>
        <v>0</v>
      </c>
      <c r="AL16" s="415">
        <f>SUM(AB16:AK16)/'DATA - Awards Matrices'!$L$45</f>
        <v>68.836139969716456</v>
      </c>
      <c r="AM16" s="415"/>
      <c r="AN16" s="1020">
        <f t="shared" ref="AN16:AW16" si="8">SUM(AN13:AN15)</f>
        <v>0</v>
      </c>
      <c r="AO16" s="1021">
        <f t="shared" si="8"/>
        <v>0</v>
      </c>
      <c r="AP16" s="1021">
        <f t="shared" si="8"/>
        <v>0</v>
      </c>
      <c r="AQ16" s="1021">
        <f t="shared" si="8"/>
        <v>0</v>
      </c>
      <c r="AR16" s="1021">
        <f t="shared" si="8"/>
        <v>7917354</v>
      </c>
      <c r="AS16" s="1021">
        <f t="shared" si="8"/>
        <v>1046598</v>
      </c>
      <c r="AT16" s="1021">
        <f t="shared" si="8"/>
        <v>0</v>
      </c>
      <c r="AU16" s="1021">
        <f t="shared" si="8"/>
        <v>0</v>
      </c>
      <c r="AV16" s="1021">
        <f t="shared" si="8"/>
        <v>0</v>
      </c>
      <c r="AW16" s="1022">
        <f t="shared" si="8"/>
        <v>0</v>
      </c>
      <c r="AX16" s="942">
        <f>SUM(AN16:AW16)/'DATA - Awards Matrices'!$L$45</f>
        <v>69.297818672494131</v>
      </c>
      <c r="AZ16" s="1045">
        <f t="shared" ref="AZ16:BI16" si="9">SUM(AZ13:AZ15)</f>
        <v>0</v>
      </c>
      <c r="BA16" s="1046">
        <f t="shared" si="9"/>
        <v>0</v>
      </c>
      <c r="BB16" s="1046">
        <f t="shared" si="9"/>
        <v>0</v>
      </c>
      <c r="BC16" s="1046">
        <f t="shared" si="9"/>
        <v>0</v>
      </c>
      <c r="BD16" s="1046">
        <f t="shared" si="9"/>
        <v>6036331</v>
      </c>
      <c r="BE16" s="1046">
        <f t="shared" si="9"/>
        <v>1701233</v>
      </c>
      <c r="BF16" s="1046">
        <f t="shared" si="9"/>
        <v>229805</v>
      </c>
      <c r="BG16" s="1046">
        <f t="shared" si="9"/>
        <v>0</v>
      </c>
      <c r="BH16" s="1046">
        <f t="shared" si="9"/>
        <v>0</v>
      </c>
      <c r="BI16" s="1047">
        <f t="shared" si="9"/>
        <v>0</v>
      </c>
      <c r="BJ16" s="1048">
        <f>SUM(AZ16:BI16)/'DATA - Awards Matrices'!$L$45</f>
        <v>61.593512800922063</v>
      </c>
    </row>
    <row r="17" spans="1:62" ht="16" thickBot="1">
      <c r="A17" s="428"/>
      <c r="B17" s="429"/>
      <c r="C17" s="430"/>
      <c r="D17" s="431"/>
      <c r="E17" s="432"/>
      <c r="F17" s="432"/>
      <c r="G17" s="432"/>
      <c r="H17" s="432"/>
      <c r="I17" s="432"/>
      <c r="J17" s="432"/>
      <c r="K17" s="432"/>
      <c r="L17" s="432"/>
      <c r="M17" s="433"/>
      <c r="N17" s="434"/>
      <c r="O17" s="434"/>
      <c r="P17" s="431"/>
      <c r="Q17" s="432"/>
      <c r="R17" s="432"/>
      <c r="S17" s="432"/>
      <c r="T17" s="432"/>
      <c r="U17" s="432"/>
      <c r="V17" s="432"/>
      <c r="W17" s="432"/>
      <c r="X17" s="432"/>
      <c r="Y17" s="433"/>
      <c r="Z17" s="434"/>
      <c r="AA17" s="434"/>
      <c r="AB17" s="431"/>
      <c r="AC17" s="432"/>
      <c r="AD17" s="432"/>
      <c r="AE17" s="432"/>
      <c r="AF17" s="432"/>
      <c r="AG17" s="432"/>
      <c r="AH17" s="432"/>
      <c r="AI17" s="432"/>
      <c r="AJ17" s="432"/>
      <c r="AK17" s="433"/>
      <c r="AL17" s="434"/>
      <c r="AM17" s="434"/>
      <c r="AN17" s="1023"/>
      <c r="AO17" s="1024"/>
      <c r="AP17" s="1024"/>
      <c r="AQ17" s="1024"/>
      <c r="AR17" s="1024"/>
      <c r="AS17" s="1024"/>
      <c r="AT17" s="1024"/>
      <c r="AU17" s="1024"/>
      <c r="AV17" s="1024"/>
      <c r="AW17" s="1025"/>
      <c r="AX17" s="1026"/>
      <c r="AZ17" s="1049"/>
      <c r="BA17" s="1050"/>
      <c r="BB17" s="1050"/>
      <c r="BC17" s="1050"/>
      <c r="BD17" s="1050"/>
      <c r="BE17" s="1050"/>
      <c r="BF17" s="1050"/>
      <c r="BG17" s="1050"/>
      <c r="BH17" s="1050"/>
      <c r="BI17" s="1051"/>
      <c r="BJ17" s="1052"/>
    </row>
    <row r="18" spans="1:62" ht="15" customHeight="1">
      <c r="A18" s="1487" t="s">
        <v>270</v>
      </c>
      <c r="B18" s="274" t="str">
        <f>'RAW DATA-Awards'!B10</f>
        <v>NMSU</v>
      </c>
      <c r="C18" s="329" t="str">
        <f>'RAW DATA-Awards'!C10</f>
        <v>1</v>
      </c>
      <c r="D18" s="407">
        <f>'RAW DATA-At-Risk'!D10</f>
        <v>0</v>
      </c>
      <c r="E18" s="408">
        <f>'RAW DATA-At-Risk'!E10</f>
        <v>0</v>
      </c>
      <c r="F18" s="408">
        <f>'RAW DATA-At-Risk'!F10</f>
        <v>0</v>
      </c>
      <c r="G18" s="408">
        <f>'RAW DATA-At-Risk'!G10</f>
        <v>12</v>
      </c>
      <c r="H18" s="408">
        <f>'RAW DATA-At-Risk'!H10</f>
        <v>967</v>
      </c>
      <c r="I18" s="408">
        <f>'RAW DATA-At-Risk'!I10</f>
        <v>237</v>
      </c>
      <c r="J18" s="408">
        <f>'RAW DATA-At-Risk'!J10</f>
        <v>11</v>
      </c>
      <c r="K18" s="408">
        <f>'RAW DATA-At-Risk'!K10</f>
        <v>0</v>
      </c>
      <c r="L18" s="408">
        <f>'RAW DATA-At-Risk'!L10</f>
        <v>5</v>
      </c>
      <c r="M18" s="409">
        <f>'RAW DATA-At-Risk'!M10</f>
        <v>0</v>
      </c>
      <c r="N18" s="408"/>
      <c r="O18" s="408"/>
      <c r="P18" s="407">
        <f>'RAW DATA-At-Risk'!N10</f>
        <v>0</v>
      </c>
      <c r="Q18" s="408">
        <f>'RAW DATA-At-Risk'!O10</f>
        <v>0</v>
      </c>
      <c r="R18" s="408">
        <f>'RAW DATA-At-Risk'!P10</f>
        <v>0</v>
      </c>
      <c r="S18" s="408">
        <f>'RAW DATA-At-Risk'!Q10</f>
        <v>8</v>
      </c>
      <c r="T18" s="408">
        <f>'RAW DATA-At-Risk'!R10</f>
        <v>917</v>
      </c>
      <c r="U18" s="408">
        <f>'RAW DATA-At-Risk'!S10</f>
        <v>212</v>
      </c>
      <c r="V18" s="408">
        <f>'RAW DATA-At-Risk'!T10</f>
        <v>14</v>
      </c>
      <c r="W18" s="408">
        <f>'RAW DATA-At-Risk'!U10</f>
        <v>0</v>
      </c>
      <c r="X18" s="408">
        <f>'RAW DATA-At-Risk'!V10</f>
        <v>3</v>
      </c>
      <c r="Y18" s="409">
        <f>'RAW DATA-At-Risk'!W10</f>
        <v>3</v>
      </c>
      <c r="Z18" s="408"/>
      <c r="AA18" s="408"/>
      <c r="AB18" s="407">
        <f>'RAW DATA-At-Risk'!X10</f>
        <v>0</v>
      </c>
      <c r="AC18" s="408">
        <f>'RAW DATA-At-Risk'!Y10</f>
        <v>0</v>
      </c>
      <c r="AD18" s="408">
        <f>'RAW DATA-At-Risk'!Z10</f>
        <v>0</v>
      </c>
      <c r="AE18" s="408">
        <f>'RAW DATA-At-Risk'!AA10</f>
        <v>3</v>
      </c>
      <c r="AF18" s="408">
        <f>'RAW DATA-At-Risk'!AB10</f>
        <v>896</v>
      </c>
      <c r="AG18" s="408">
        <f>'RAW DATA-At-Risk'!AC10</f>
        <v>197</v>
      </c>
      <c r="AH18" s="408">
        <f>'RAW DATA-At-Risk'!AD10</f>
        <v>20</v>
      </c>
      <c r="AI18" s="408">
        <f>'RAW DATA-At-Risk'!AE10</f>
        <v>0</v>
      </c>
      <c r="AJ18" s="408">
        <f>'RAW DATA-At-Risk'!AF10</f>
        <v>11</v>
      </c>
      <c r="AK18" s="409">
        <f>'RAW DATA-At-Risk'!AG10</f>
        <v>0</v>
      </c>
      <c r="AL18" s="408"/>
      <c r="AM18" s="408"/>
      <c r="AN18" s="943">
        <f>'RAW DATA-At-Risk'!AH10</f>
        <v>0</v>
      </c>
      <c r="AO18" s="944">
        <f>'RAW DATA-At-Risk'!AI10</f>
        <v>0</v>
      </c>
      <c r="AP18" s="944">
        <f>'RAW DATA-At-Risk'!AJ10</f>
        <v>0</v>
      </c>
      <c r="AQ18" s="944">
        <f>'RAW DATA-At-Risk'!AK10</f>
        <v>2</v>
      </c>
      <c r="AR18" s="944">
        <f>'RAW DATA-At-Risk'!AL10</f>
        <v>917</v>
      </c>
      <c r="AS18" s="944">
        <f>'RAW DATA-At-Risk'!AM10</f>
        <v>222</v>
      </c>
      <c r="AT18" s="944">
        <f>'RAW DATA-At-Risk'!AN10</f>
        <v>21</v>
      </c>
      <c r="AU18" s="944">
        <f>'RAW DATA-At-Risk'!AO10</f>
        <v>0</v>
      </c>
      <c r="AV18" s="944">
        <f>'RAW DATA-At-Risk'!AP10</f>
        <v>6</v>
      </c>
      <c r="AW18" s="945">
        <f>'RAW DATA-At-Risk'!AQ10</f>
        <v>4</v>
      </c>
      <c r="AX18" s="945"/>
      <c r="AZ18" s="1037">
        <f>'RAW DATA-At-Risk'!AR10</f>
        <v>0</v>
      </c>
      <c r="BA18" s="1038">
        <f>'RAW DATA-At-Risk'!AS10</f>
        <v>0</v>
      </c>
      <c r="BB18" s="1038">
        <f>'RAW DATA-At-Risk'!AT10</f>
        <v>0</v>
      </c>
      <c r="BC18" s="1038">
        <f>'RAW DATA-At-Risk'!AU10</f>
        <v>2</v>
      </c>
      <c r="BD18" s="1038">
        <f>'RAW DATA-At-Risk'!AV10</f>
        <v>855</v>
      </c>
      <c r="BE18" s="1038">
        <f>'RAW DATA-At-Risk'!AW10</f>
        <v>194</v>
      </c>
      <c r="BF18" s="1038">
        <f>'RAW DATA-At-Risk'!AX10</f>
        <v>14</v>
      </c>
      <c r="BG18" s="1038">
        <f>'RAW DATA-At-Risk'!AY10</f>
        <v>0</v>
      </c>
      <c r="BH18" s="1038">
        <f>'RAW DATA-At-Risk'!AZ10</f>
        <v>7</v>
      </c>
      <c r="BI18" s="1039">
        <f>'RAW DATA-At-Risk'!BA10</f>
        <v>0</v>
      </c>
      <c r="BJ18" s="1039"/>
    </row>
    <row r="19" spans="1:62">
      <c r="A19" s="1488"/>
      <c r="B19" s="410" t="str">
        <f>'RAW DATA-Awards'!B11</f>
        <v>NMSU</v>
      </c>
      <c r="C19" s="411" t="str">
        <f>'RAW DATA-Awards'!C11</f>
        <v>2</v>
      </c>
      <c r="D19" s="330">
        <f>'RAW DATA-At-Risk'!D11</f>
        <v>0</v>
      </c>
      <c r="E19" s="12">
        <f>'RAW DATA-At-Risk'!E11</f>
        <v>0</v>
      </c>
      <c r="F19" s="12">
        <f>'RAW DATA-At-Risk'!F11</f>
        <v>0</v>
      </c>
      <c r="G19" s="12">
        <f>'RAW DATA-At-Risk'!G11</f>
        <v>0</v>
      </c>
      <c r="H19" s="12">
        <f>'RAW DATA-At-Risk'!H11</f>
        <v>280</v>
      </c>
      <c r="I19" s="12">
        <f>'RAW DATA-At-Risk'!I11</f>
        <v>40</v>
      </c>
      <c r="J19" s="12">
        <f>'RAW DATA-At-Risk'!J11</f>
        <v>3</v>
      </c>
      <c r="K19" s="12">
        <f>'RAW DATA-At-Risk'!K11</f>
        <v>0</v>
      </c>
      <c r="L19" s="12">
        <f>'RAW DATA-At-Risk'!L11</f>
        <v>0</v>
      </c>
      <c r="M19" s="331">
        <f>'RAW DATA-At-Risk'!M11</f>
        <v>0</v>
      </c>
      <c r="N19" s="12"/>
      <c r="O19" s="12"/>
      <c r="P19" s="330">
        <f>'RAW DATA-At-Risk'!N11</f>
        <v>0</v>
      </c>
      <c r="Q19" s="12">
        <f>'RAW DATA-At-Risk'!O11</f>
        <v>0</v>
      </c>
      <c r="R19" s="12">
        <f>'RAW DATA-At-Risk'!P11</f>
        <v>0</v>
      </c>
      <c r="S19" s="12">
        <f>'RAW DATA-At-Risk'!Q11</f>
        <v>0</v>
      </c>
      <c r="T19" s="12">
        <f>'RAW DATA-At-Risk'!R11</f>
        <v>286</v>
      </c>
      <c r="U19" s="12">
        <f>'RAW DATA-At-Risk'!S11</f>
        <v>47</v>
      </c>
      <c r="V19" s="12">
        <f>'RAW DATA-At-Risk'!T11</f>
        <v>8</v>
      </c>
      <c r="W19" s="12">
        <f>'RAW DATA-At-Risk'!U11</f>
        <v>0</v>
      </c>
      <c r="X19" s="12">
        <f>'RAW DATA-At-Risk'!V11</f>
        <v>1</v>
      </c>
      <c r="Y19" s="331">
        <f>'RAW DATA-At-Risk'!W11</f>
        <v>0</v>
      </c>
      <c r="Z19" s="12"/>
      <c r="AA19" s="12"/>
      <c r="AB19" s="330">
        <f>'RAW DATA-At-Risk'!X11</f>
        <v>0</v>
      </c>
      <c r="AC19" s="12">
        <f>'RAW DATA-At-Risk'!Y11</f>
        <v>0</v>
      </c>
      <c r="AD19" s="12">
        <f>'RAW DATA-At-Risk'!Z11</f>
        <v>0</v>
      </c>
      <c r="AE19" s="12">
        <f>'RAW DATA-At-Risk'!AA11</f>
        <v>0</v>
      </c>
      <c r="AF19" s="12">
        <f>'RAW DATA-At-Risk'!AB11</f>
        <v>253</v>
      </c>
      <c r="AG19" s="12">
        <f>'RAW DATA-At-Risk'!AC11</f>
        <v>42</v>
      </c>
      <c r="AH19" s="12">
        <f>'RAW DATA-At-Risk'!AD11</f>
        <v>8</v>
      </c>
      <c r="AI19" s="12">
        <f>'RAW DATA-At-Risk'!AE11</f>
        <v>0</v>
      </c>
      <c r="AJ19" s="12">
        <f>'RAW DATA-At-Risk'!AF11</f>
        <v>2</v>
      </c>
      <c r="AK19" s="331">
        <f>'RAW DATA-At-Risk'!AG11</f>
        <v>1</v>
      </c>
      <c r="AL19" s="12"/>
      <c r="AM19" s="12"/>
      <c r="AN19" s="937">
        <f>'RAW DATA-At-Risk'!AH11</f>
        <v>0</v>
      </c>
      <c r="AO19" s="938">
        <f>'RAW DATA-At-Risk'!AI11</f>
        <v>0</v>
      </c>
      <c r="AP19" s="938">
        <f>'RAW DATA-At-Risk'!AJ11</f>
        <v>0</v>
      </c>
      <c r="AQ19" s="938">
        <f>'RAW DATA-At-Risk'!AK11</f>
        <v>0</v>
      </c>
      <c r="AR19" s="938">
        <f>'RAW DATA-At-Risk'!AL11</f>
        <v>277</v>
      </c>
      <c r="AS19" s="938">
        <f>'RAW DATA-At-Risk'!AM11</f>
        <v>39</v>
      </c>
      <c r="AT19" s="938">
        <f>'RAW DATA-At-Risk'!AN11</f>
        <v>4</v>
      </c>
      <c r="AU19" s="938">
        <f>'RAW DATA-At-Risk'!AO11</f>
        <v>0</v>
      </c>
      <c r="AV19" s="938">
        <f>'RAW DATA-At-Risk'!AP11</f>
        <v>4</v>
      </c>
      <c r="AW19" s="939">
        <f>'RAW DATA-At-Risk'!AQ11</f>
        <v>0</v>
      </c>
      <c r="AX19" s="939"/>
      <c r="AZ19" s="1040">
        <f>'RAW DATA-At-Risk'!AR11</f>
        <v>0</v>
      </c>
      <c r="BA19" s="816">
        <f>'RAW DATA-At-Risk'!AS11</f>
        <v>0</v>
      </c>
      <c r="BB19" s="816">
        <f>'RAW DATA-At-Risk'!AT11</f>
        <v>0</v>
      </c>
      <c r="BC19" s="816">
        <f>'RAW DATA-At-Risk'!AU11</f>
        <v>0</v>
      </c>
      <c r="BD19" s="816">
        <f>'RAW DATA-At-Risk'!AV11</f>
        <v>338</v>
      </c>
      <c r="BE19" s="816">
        <f>'RAW DATA-At-Risk'!AW11</f>
        <v>44</v>
      </c>
      <c r="BF19" s="816">
        <f>'RAW DATA-At-Risk'!AX11</f>
        <v>9</v>
      </c>
      <c r="BG19" s="816">
        <f>'RAW DATA-At-Risk'!AY11</f>
        <v>0</v>
      </c>
      <c r="BH19" s="816">
        <f>'RAW DATA-At-Risk'!AZ11</f>
        <v>2</v>
      </c>
      <c r="BI19" s="1041">
        <f>'RAW DATA-At-Risk'!BA11</f>
        <v>0</v>
      </c>
      <c r="BJ19" s="1041"/>
    </row>
    <row r="20" spans="1:62" ht="16" thickBot="1">
      <c r="A20" s="1488"/>
      <c r="B20" s="410" t="str">
        <f>'RAW DATA-Awards'!B12</f>
        <v>NMSU</v>
      </c>
      <c r="C20" s="411" t="str">
        <f>'RAW DATA-Awards'!C12</f>
        <v>3</v>
      </c>
      <c r="D20" s="330">
        <f>'RAW DATA-At-Risk'!D12</f>
        <v>0</v>
      </c>
      <c r="E20" s="12">
        <f>'RAW DATA-At-Risk'!E12</f>
        <v>0</v>
      </c>
      <c r="F20" s="12">
        <f>'RAW DATA-At-Risk'!F12</f>
        <v>0</v>
      </c>
      <c r="G20" s="12">
        <f>'RAW DATA-At-Risk'!G12</f>
        <v>0</v>
      </c>
      <c r="H20" s="12">
        <f>'RAW DATA-At-Risk'!H12</f>
        <v>171</v>
      </c>
      <c r="I20" s="12">
        <f>'RAW DATA-At-Risk'!I12</f>
        <v>29</v>
      </c>
      <c r="J20" s="12">
        <f>'RAW DATA-At-Risk'!J12</f>
        <v>4</v>
      </c>
      <c r="K20" s="12">
        <f>'RAW DATA-At-Risk'!K12</f>
        <v>0</v>
      </c>
      <c r="L20" s="12">
        <f>'RAW DATA-At-Risk'!L12</f>
        <v>0</v>
      </c>
      <c r="M20" s="331">
        <f>'RAW DATA-At-Risk'!M12</f>
        <v>0</v>
      </c>
      <c r="N20" s="12"/>
      <c r="O20" s="12"/>
      <c r="P20" s="330">
        <f>'RAW DATA-At-Risk'!N12</f>
        <v>0</v>
      </c>
      <c r="Q20" s="12">
        <f>'RAW DATA-At-Risk'!O12</f>
        <v>0</v>
      </c>
      <c r="R20" s="12">
        <f>'RAW DATA-At-Risk'!P12</f>
        <v>0</v>
      </c>
      <c r="S20" s="12">
        <f>'RAW DATA-At-Risk'!Q12</f>
        <v>0</v>
      </c>
      <c r="T20" s="12">
        <f>'RAW DATA-At-Risk'!R12</f>
        <v>164</v>
      </c>
      <c r="U20" s="12">
        <f>'RAW DATA-At-Risk'!S12</f>
        <v>38</v>
      </c>
      <c r="V20" s="12">
        <f>'RAW DATA-At-Risk'!T12</f>
        <v>5</v>
      </c>
      <c r="W20" s="12">
        <f>'RAW DATA-At-Risk'!U12</f>
        <v>0</v>
      </c>
      <c r="X20" s="12">
        <f>'RAW DATA-At-Risk'!V12</f>
        <v>0</v>
      </c>
      <c r="Y20" s="331">
        <f>'RAW DATA-At-Risk'!W12</f>
        <v>0</v>
      </c>
      <c r="Z20" s="12"/>
      <c r="AA20" s="12"/>
      <c r="AB20" s="330">
        <f>'RAW DATA-At-Risk'!X12</f>
        <v>0</v>
      </c>
      <c r="AC20" s="12">
        <f>'RAW DATA-At-Risk'!Y12</f>
        <v>0</v>
      </c>
      <c r="AD20" s="12">
        <f>'RAW DATA-At-Risk'!Z12</f>
        <v>0</v>
      </c>
      <c r="AE20" s="12">
        <f>'RAW DATA-At-Risk'!AA12</f>
        <v>0</v>
      </c>
      <c r="AF20" s="12">
        <f>'RAW DATA-At-Risk'!AB12</f>
        <v>172</v>
      </c>
      <c r="AG20" s="12">
        <f>'RAW DATA-At-Risk'!AC12</f>
        <v>37</v>
      </c>
      <c r="AH20" s="12">
        <f>'RAW DATA-At-Risk'!AD12</f>
        <v>5</v>
      </c>
      <c r="AI20" s="12">
        <f>'RAW DATA-At-Risk'!AE12</f>
        <v>0</v>
      </c>
      <c r="AJ20" s="12">
        <f>'RAW DATA-At-Risk'!AF12</f>
        <v>0</v>
      </c>
      <c r="AK20" s="331">
        <f>'RAW DATA-At-Risk'!AG12</f>
        <v>0</v>
      </c>
      <c r="AL20" s="12"/>
      <c r="AM20" s="12"/>
      <c r="AN20" s="937">
        <f>'RAW DATA-At-Risk'!AH12</f>
        <v>0</v>
      </c>
      <c r="AO20" s="938">
        <f>'RAW DATA-At-Risk'!AI12</f>
        <v>0</v>
      </c>
      <c r="AP20" s="938">
        <f>'RAW DATA-At-Risk'!AJ12</f>
        <v>0</v>
      </c>
      <c r="AQ20" s="938">
        <f>'RAW DATA-At-Risk'!AK12</f>
        <v>0</v>
      </c>
      <c r="AR20" s="938">
        <f>'RAW DATA-At-Risk'!AL12</f>
        <v>179</v>
      </c>
      <c r="AS20" s="938">
        <f>'RAW DATA-At-Risk'!AM12</f>
        <v>30</v>
      </c>
      <c r="AT20" s="938">
        <f>'RAW DATA-At-Risk'!AN12</f>
        <v>2</v>
      </c>
      <c r="AU20" s="938">
        <f>'RAW DATA-At-Risk'!AO12</f>
        <v>0</v>
      </c>
      <c r="AV20" s="938">
        <f>'RAW DATA-At-Risk'!AP12</f>
        <v>0</v>
      </c>
      <c r="AW20" s="939">
        <f>'RAW DATA-At-Risk'!AQ12</f>
        <v>0</v>
      </c>
      <c r="AX20" s="939"/>
      <c r="AZ20" s="1040">
        <f>'RAW DATA-At-Risk'!AR12</f>
        <v>0</v>
      </c>
      <c r="BA20" s="816">
        <f>'RAW DATA-At-Risk'!AS12</f>
        <v>0</v>
      </c>
      <c r="BB20" s="816">
        <f>'RAW DATA-At-Risk'!AT12</f>
        <v>0</v>
      </c>
      <c r="BC20" s="816">
        <f>'RAW DATA-At-Risk'!AU12</f>
        <v>0</v>
      </c>
      <c r="BD20" s="816">
        <f>'RAW DATA-At-Risk'!AV12</f>
        <v>134</v>
      </c>
      <c r="BE20" s="816">
        <f>'RAW DATA-At-Risk'!AW12</f>
        <v>32</v>
      </c>
      <c r="BF20" s="816">
        <f>'RAW DATA-At-Risk'!AX12</f>
        <v>5</v>
      </c>
      <c r="BG20" s="816">
        <f>'RAW DATA-At-Risk'!AY12</f>
        <v>0</v>
      </c>
      <c r="BH20" s="816">
        <f>'RAW DATA-At-Risk'!AZ12</f>
        <v>0</v>
      </c>
      <c r="BI20" s="1041">
        <f>'RAW DATA-At-Risk'!BA12</f>
        <v>0</v>
      </c>
      <c r="BJ20" s="1041"/>
    </row>
    <row r="21" spans="1:62">
      <c r="A21" s="456"/>
      <c r="B21" s="274"/>
      <c r="C21" s="424"/>
      <c r="D21" s="11">
        <f t="shared" ref="D21:M21" si="10">SUM(D18:D20)</f>
        <v>0</v>
      </c>
      <c r="E21" s="11">
        <f t="shared" si="10"/>
        <v>0</v>
      </c>
      <c r="F21" s="11">
        <f t="shared" si="10"/>
        <v>0</v>
      </c>
      <c r="G21" s="11">
        <f t="shared" si="10"/>
        <v>12</v>
      </c>
      <c r="H21" s="11">
        <f t="shared" si="10"/>
        <v>1418</v>
      </c>
      <c r="I21" s="11">
        <f t="shared" si="10"/>
        <v>306</v>
      </c>
      <c r="J21" s="11">
        <f t="shared" si="10"/>
        <v>18</v>
      </c>
      <c r="K21" s="11">
        <f t="shared" si="10"/>
        <v>0</v>
      </c>
      <c r="L21" s="11">
        <f t="shared" si="10"/>
        <v>5</v>
      </c>
      <c r="M21" s="333">
        <f t="shared" si="10"/>
        <v>0</v>
      </c>
      <c r="N21" s="12"/>
      <c r="O21" s="12"/>
      <c r="P21" s="332">
        <f t="shared" ref="P21:Y21" si="11">SUM(P18:P20)</f>
        <v>0</v>
      </c>
      <c r="Q21" s="11">
        <f t="shared" si="11"/>
        <v>0</v>
      </c>
      <c r="R21" s="11">
        <f t="shared" si="11"/>
        <v>0</v>
      </c>
      <c r="S21" s="11">
        <f t="shared" si="11"/>
        <v>8</v>
      </c>
      <c r="T21" s="11">
        <f t="shared" si="11"/>
        <v>1367</v>
      </c>
      <c r="U21" s="11">
        <f t="shared" si="11"/>
        <v>297</v>
      </c>
      <c r="V21" s="11">
        <f t="shared" si="11"/>
        <v>27</v>
      </c>
      <c r="W21" s="11">
        <f t="shared" si="11"/>
        <v>0</v>
      </c>
      <c r="X21" s="11">
        <f t="shared" si="11"/>
        <v>4</v>
      </c>
      <c r="Y21" s="333">
        <f t="shared" si="11"/>
        <v>3</v>
      </c>
      <c r="Z21" s="12"/>
      <c r="AA21" s="12"/>
      <c r="AB21" s="332">
        <f t="shared" ref="AB21:AK21" si="12">SUM(AB18:AB20)</f>
        <v>0</v>
      </c>
      <c r="AC21" s="11">
        <f t="shared" si="12"/>
        <v>0</v>
      </c>
      <c r="AD21" s="11">
        <f t="shared" si="12"/>
        <v>0</v>
      </c>
      <c r="AE21" s="11">
        <f t="shared" si="12"/>
        <v>3</v>
      </c>
      <c r="AF21" s="11">
        <f t="shared" si="12"/>
        <v>1321</v>
      </c>
      <c r="AG21" s="11">
        <f t="shared" si="12"/>
        <v>276</v>
      </c>
      <c r="AH21" s="11">
        <f t="shared" si="12"/>
        <v>33</v>
      </c>
      <c r="AI21" s="11">
        <f t="shared" si="12"/>
        <v>0</v>
      </c>
      <c r="AJ21" s="11">
        <f t="shared" si="12"/>
        <v>13</v>
      </c>
      <c r="AK21" s="333">
        <f t="shared" si="12"/>
        <v>1</v>
      </c>
      <c r="AL21" s="12"/>
      <c r="AM21" s="12"/>
      <c r="AN21" s="1017">
        <f t="shared" ref="AN21:AW21" si="13">SUM(AN18:AN20)</f>
        <v>0</v>
      </c>
      <c r="AO21" s="1018">
        <f t="shared" si="13"/>
        <v>0</v>
      </c>
      <c r="AP21" s="1018">
        <f t="shared" si="13"/>
        <v>0</v>
      </c>
      <c r="AQ21" s="1018">
        <f t="shared" si="13"/>
        <v>2</v>
      </c>
      <c r="AR21" s="1018">
        <f t="shared" si="13"/>
        <v>1373</v>
      </c>
      <c r="AS21" s="1018">
        <f t="shared" si="13"/>
        <v>291</v>
      </c>
      <c r="AT21" s="1018">
        <f t="shared" si="13"/>
        <v>27</v>
      </c>
      <c r="AU21" s="1018">
        <f t="shared" si="13"/>
        <v>0</v>
      </c>
      <c r="AV21" s="1018">
        <f t="shared" si="13"/>
        <v>10</v>
      </c>
      <c r="AW21" s="1019">
        <f t="shared" si="13"/>
        <v>4</v>
      </c>
      <c r="AX21" s="939"/>
      <c r="AZ21" s="1042">
        <f t="shared" ref="AZ21:BI21" si="14">SUM(AZ18:AZ20)</f>
        <v>0</v>
      </c>
      <c r="BA21" s="1043">
        <f t="shared" si="14"/>
        <v>0</v>
      </c>
      <c r="BB21" s="1043">
        <f t="shared" si="14"/>
        <v>0</v>
      </c>
      <c r="BC21" s="1043">
        <f t="shared" si="14"/>
        <v>2</v>
      </c>
      <c r="BD21" s="1043">
        <f t="shared" si="14"/>
        <v>1327</v>
      </c>
      <c r="BE21" s="1043">
        <f t="shared" si="14"/>
        <v>270</v>
      </c>
      <c r="BF21" s="1043">
        <f t="shared" si="14"/>
        <v>28</v>
      </c>
      <c r="BG21" s="1043">
        <f t="shared" si="14"/>
        <v>0</v>
      </c>
      <c r="BH21" s="1043">
        <f t="shared" si="14"/>
        <v>9</v>
      </c>
      <c r="BI21" s="1044">
        <f t="shared" si="14"/>
        <v>0</v>
      </c>
      <c r="BJ21" s="1041"/>
    </row>
    <row r="22" spans="1:62" ht="16" thickBot="1">
      <c r="A22" s="457"/>
      <c r="B22" s="413"/>
      <c r="C22" s="426"/>
      <c r="D22" s="12"/>
      <c r="E22" s="12"/>
      <c r="F22" s="12"/>
      <c r="G22" s="12"/>
      <c r="H22" s="12"/>
      <c r="I22" s="12"/>
      <c r="J22" s="12"/>
      <c r="K22" s="12"/>
      <c r="L22" s="12"/>
      <c r="M22" s="331"/>
      <c r="N22" s="12"/>
      <c r="O22" s="12"/>
      <c r="P22" s="330"/>
      <c r="Q22" s="12"/>
      <c r="R22" s="12"/>
      <c r="S22" s="12"/>
      <c r="T22" s="12"/>
      <c r="U22" s="12"/>
      <c r="V22" s="12"/>
      <c r="W22" s="12"/>
      <c r="X22" s="12"/>
      <c r="Y22" s="331"/>
      <c r="Z22" s="12"/>
      <c r="AA22" s="12"/>
      <c r="AB22" s="330"/>
      <c r="AC22" s="12"/>
      <c r="AD22" s="12"/>
      <c r="AE22" s="12"/>
      <c r="AF22" s="12"/>
      <c r="AG22" s="12"/>
      <c r="AH22" s="12"/>
      <c r="AI22" s="12"/>
      <c r="AJ22" s="12"/>
      <c r="AK22" s="331"/>
      <c r="AL22" s="12"/>
      <c r="AM22" s="12"/>
      <c r="AN22" s="937"/>
      <c r="AO22" s="938"/>
      <c r="AP22" s="938"/>
      <c r="AQ22" s="938"/>
      <c r="AR22" s="938"/>
      <c r="AS22" s="938"/>
      <c r="AT22" s="938"/>
      <c r="AU22" s="938"/>
      <c r="AV22" s="938"/>
      <c r="AW22" s="939"/>
      <c r="AX22" s="939"/>
      <c r="AZ22" s="1040"/>
      <c r="BA22" s="816"/>
      <c r="BB22" s="816"/>
      <c r="BC22" s="816"/>
      <c r="BD22" s="816"/>
      <c r="BE22" s="816"/>
      <c r="BF22" s="816"/>
      <c r="BG22" s="816"/>
      <c r="BH22" s="816"/>
      <c r="BI22" s="1041"/>
      <c r="BJ22" s="1041"/>
    </row>
    <row r="23" spans="1:62" ht="15" customHeight="1">
      <c r="A23" s="1487" t="s">
        <v>271</v>
      </c>
      <c r="B23" s="274" t="s">
        <v>37</v>
      </c>
      <c r="C23" s="424" t="s">
        <v>92</v>
      </c>
      <c r="D23" s="330">
        <f>D18*'DATA - Awards Matrices'!$B$43</f>
        <v>0</v>
      </c>
      <c r="E23" s="12">
        <f>E18*'DATA - Awards Matrices'!$C$43</f>
        <v>0</v>
      </c>
      <c r="F23" s="12">
        <f>F18*'DATA - Awards Matrices'!$D$43</f>
        <v>0</v>
      </c>
      <c r="G23" s="12">
        <f>G18*'DATA - Awards Matrices'!$E$43</f>
        <v>173460</v>
      </c>
      <c r="H23" s="12">
        <f>H18*'DATA - Awards Matrices'!$F$43</f>
        <v>31911000</v>
      </c>
      <c r="I23" s="12">
        <f>I18*'DATA - Awards Matrices'!$G$43</f>
        <v>7794456</v>
      </c>
      <c r="J23" s="12">
        <f>J18*'DATA - Awards Matrices'!$H$43</f>
        <v>1195249</v>
      </c>
      <c r="K23" s="12">
        <f>K18*'DATA - Awards Matrices'!$I$43</f>
        <v>0</v>
      </c>
      <c r="L23" s="12">
        <f>L18*'DATA - Awards Matrices'!$J$43</f>
        <v>39095</v>
      </c>
      <c r="M23" s="331">
        <f>M18*'DATA - Awards Matrices'!$K$43</f>
        <v>0</v>
      </c>
      <c r="N23" s="12"/>
      <c r="O23" s="12"/>
      <c r="P23" s="330">
        <f>P18*'DATA - Awards Matrices'!$B$43</f>
        <v>0</v>
      </c>
      <c r="Q23" s="12">
        <f>Q18*'DATA - Awards Matrices'!$C$43</f>
        <v>0</v>
      </c>
      <c r="R23" s="12">
        <f>R18*'DATA - Awards Matrices'!$D$43</f>
        <v>0</v>
      </c>
      <c r="S23" s="12">
        <f>S18*'DATA - Awards Matrices'!$E$43</f>
        <v>115640</v>
      </c>
      <c r="T23" s="12">
        <f>T18*'DATA - Awards Matrices'!$F$43</f>
        <v>30261000</v>
      </c>
      <c r="U23" s="12">
        <f>U18*'DATA - Awards Matrices'!$G$43</f>
        <v>6972256</v>
      </c>
      <c r="V23" s="12">
        <f>V18*'DATA - Awards Matrices'!$H$43</f>
        <v>1521226</v>
      </c>
      <c r="W23" s="12">
        <f>W18*'DATA - Awards Matrices'!$I$43</f>
        <v>0</v>
      </c>
      <c r="X23" s="12">
        <f>X18*'DATA - Awards Matrices'!$J$43</f>
        <v>23457</v>
      </c>
      <c r="Y23" s="331">
        <f>Y18*'DATA - Awards Matrices'!$K$43</f>
        <v>57768</v>
      </c>
      <c r="Z23" s="12"/>
      <c r="AA23" s="12"/>
      <c r="AB23" s="330">
        <f>AB18*'DATA - Awards Matrices'!$B$43</f>
        <v>0</v>
      </c>
      <c r="AC23" s="12">
        <f>AC18*'DATA - Awards Matrices'!$C$43</f>
        <v>0</v>
      </c>
      <c r="AD23" s="12">
        <f>AD18*'DATA - Awards Matrices'!$D$43</f>
        <v>0</v>
      </c>
      <c r="AE23" s="12">
        <f>AE18*'DATA - Awards Matrices'!$E$43</f>
        <v>43365</v>
      </c>
      <c r="AF23" s="12">
        <f>AF18*'DATA - Awards Matrices'!$F$43</f>
        <v>29568000</v>
      </c>
      <c r="AG23" s="12">
        <f>AG18*'DATA - Awards Matrices'!$G$43</f>
        <v>6478936</v>
      </c>
      <c r="AH23" s="12">
        <f>AH18*'DATA - Awards Matrices'!$H$43</f>
        <v>2173180</v>
      </c>
      <c r="AI23" s="12">
        <f>AI18*'DATA - Awards Matrices'!$I$43</f>
        <v>0</v>
      </c>
      <c r="AJ23" s="12">
        <f>AJ18*'DATA - Awards Matrices'!$J$43</f>
        <v>86009</v>
      </c>
      <c r="AK23" s="331">
        <f>AK18*'DATA - Awards Matrices'!$K$43</f>
        <v>0</v>
      </c>
      <c r="AL23" s="12"/>
      <c r="AM23" s="12"/>
      <c r="AN23" s="937">
        <f>AN18*'DATA - Awards Matrices'!$B$43</f>
        <v>0</v>
      </c>
      <c r="AO23" s="938">
        <f>AO18*'DATA - Awards Matrices'!$C$43</f>
        <v>0</v>
      </c>
      <c r="AP23" s="938">
        <f>AP18*'DATA - Awards Matrices'!$D$43</f>
        <v>0</v>
      </c>
      <c r="AQ23" s="938">
        <f>AQ18*'DATA - Awards Matrices'!$E$43</f>
        <v>28910</v>
      </c>
      <c r="AR23" s="938">
        <f>AR18*'DATA - Awards Matrices'!$F$43</f>
        <v>30261000</v>
      </c>
      <c r="AS23" s="938">
        <f>AS18*'DATA - Awards Matrices'!$G$43</f>
        <v>7301136</v>
      </c>
      <c r="AT23" s="938">
        <f>AT18*'DATA - Awards Matrices'!$H$43</f>
        <v>2281839</v>
      </c>
      <c r="AU23" s="938">
        <f>AU18*'DATA - Awards Matrices'!$I$43</f>
        <v>0</v>
      </c>
      <c r="AV23" s="938">
        <f>AV18*'DATA - Awards Matrices'!$J$43</f>
        <v>46914</v>
      </c>
      <c r="AW23" s="939">
        <f>AW18*'DATA - Awards Matrices'!$K$43</f>
        <v>77024</v>
      </c>
      <c r="AX23" s="939"/>
      <c r="AZ23" s="1040">
        <f>AZ18*'DATA - Awards Matrices'!$B$43</f>
        <v>0</v>
      </c>
      <c r="BA23" s="816">
        <f>BA18*'DATA - Awards Matrices'!$C$43</f>
        <v>0</v>
      </c>
      <c r="BB23" s="816">
        <f>BB18*'DATA - Awards Matrices'!$D$43</f>
        <v>0</v>
      </c>
      <c r="BC23" s="816">
        <f>BC18*'DATA - Awards Matrices'!$E$43</f>
        <v>28910</v>
      </c>
      <c r="BD23" s="816">
        <f>BD18*'DATA - Awards Matrices'!$F$43</f>
        <v>28215000</v>
      </c>
      <c r="BE23" s="816">
        <f>BE18*'DATA - Awards Matrices'!$G$43</f>
        <v>6380272</v>
      </c>
      <c r="BF23" s="816">
        <f>BF18*'DATA - Awards Matrices'!$H$43</f>
        <v>1521226</v>
      </c>
      <c r="BG23" s="816">
        <f>BG18*'DATA - Awards Matrices'!$I$43</f>
        <v>0</v>
      </c>
      <c r="BH23" s="816">
        <f>BH18*'DATA - Awards Matrices'!$J$43</f>
        <v>54733</v>
      </c>
      <c r="BI23" s="1041">
        <f>BI18*'DATA - Awards Matrices'!$K$43</f>
        <v>0</v>
      </c>
      <c r="BJ23" s="1041"/>
    </row>
    <row r="24" spans="1:62">
      <c r="A24" s="1488"/>
      <c r="B24" s="410" t="s">
        <v>37</v>
      </c>
      <c r="C24" s="425" t="s">
        <v>91</v>
      </c>
      <c r="D24" s="330">
        <f>D19*'DATA - Awards Matrices'!$B$44</f>
        <v>0</v>
      </c>
      <c r="E24" s="12">
        <f>E19*'DATA - Awards Matrices'!$C$44</f>
        <v>0</v>
      </c>
      <c r="F24" s="12">
        <f>F19*'DATA - Awards Matrices'!$D$44</f>
        <v>0</v>
      </c>
      <c r="G24" s="12">
        <f>G19*'DATA - Awards Matrices'!$E$44</f>
        <v>0</v>
      </c>
      <c r="H24" s="12">
        <f>H19*'DATA - Awards Matrices'!$F$44</f>
        <v>13334440</v>
      </c>
      <c r="I24" s="12">
        <f>I19*'DATA - Awards Matrices'!$G$44</f>
        <v>1898440</v>
      </c>
      <c r="J24" s="12">
        <f>J19*'DATA - Awards Matrices'!$H$44</f>
        <v>470424</v>
      </c>
      <c r="K24" s="12">
        <f>K19*'DATA - Awards Matrices'!$I$44</f>
        <v>0</v>
      </c>
      <c r="L24" s="12">
        <f>L19*'DATA - Awards Matrices'!$J$44</f>
        <v>0</v>
      </c>
      <c r="M24" s="331">
        <f>M19*'DATA - Awards Matrices'!$K$44</f>
        <v>0</v>
      </c>
      <c r="N24" s="12"/>
      <c r="O24" s="12"/>
      <c r="P24" s="330">
        <f>P19*'DATA - Awards Matrices'!$B$44</f>
        <v>0</v>
      </c>
      <c r="Q24" s="12">
        <f>Q19*'DATA - Awards Matrices'!$C$44</f>
        <v>0</v>
      </c>
      <c r="R24" s="12">
        <f>R19*'DATA - Awards Matrices'!$D$44</f>
        <v>0</v>
      </c>
      <c r="S24" s="12">
        <f>S19*'DATA - Awards Matrices'!$E$44</f>
        <v>0</v>
      </c>
      <c r="T24" s="12">
        <f>T19*'DATA - Awards Matrices'!$F$44</f>
        <v>13620178</v>
      </c>
      <c r="U24" s="12">
        <f>U19*'DATA - Awards Matrices'!$G$44</f>
        <v>2230667</v>
      </c>
      <c r="V24" s="12">
        <f>V19*'DATA - Awards Matrices'!$H$44</f>
        <v>1254464</v>
      </c>
      <c r="W24" s="12">
        <f>W19*'DATA - Awards Matrices'!$I$44</f>
        <v>0</v>
      </c>
      <c r="X24" s="12">
        <f>X19*'DATA - Awards Matrices'!$J$44</f>
        <v>11284</v>
      </c>
      <c r="Y24" s="331">
        <f>Y19*'DATA - Awards Matrices'!$K$44</f>
        <v>0</v>
      </c>
      <c r="Z24" s="12"/>
      <c r="AA24" s="12"/>
      <c r="AB24" s="330">
        <f>AB19*'DATA - Awards Matrices'!$B$44</f>
        <v>0</v>
      </c>
      <c r="AC24" s="12">
        <f>AC19*'DATA - Awards Matrices'!$C$44</f>
        <v>0</v>
      </c>
      <c r="AD24" s="12">
        <f>AD19*'DATA - Awards Matrices'!$D$44</f>
        <v>0</v>
      </c>
      <c r="AE24" s="12">
        <f>AE19*'DATA - Awards Matrices'!$E$44</f>
        <v>0</v>
      </c>
      <c r="AF24" s="12">
        <f>AF19*'DATA - Awards Matrices'!$F$44</f>
        <v>12048619</v>
      </c>
      <c r="AG24" s="12">
        <f>AG19*'DATA - Awards Matrices'!$G$44</f>
        <v>1993362</v>
      </c>
      <c r="AH24" s="12">
        <f>AH19*'DATA - Awards Matrices'!$H$44</f>
        <v>1254464</v>
      </c>
      <c r="AI24" s="12">
        <f>AI19*'DATA - Awards Matrices'!$I$44</f>
        <v>0</v>
      </c>
      <c r="AJ24" s="12">
        <f>AJ19*'DATA - Awards Matrices'!$J$44</f>
        <v>22568</v>
      </c>
      <c r="AK24" s="331">
        <f>AK19*'DATA - Awards Matrices'!$K$44</f>
        <v>27788</v>
      </c>
      <c r="AL24" s="12"/>
      <c r="AM24" s="12"/>
      <c r="AN24" s="937">
        <f>AN19*'DATA - Awards Matrices'!$B$44</f>
        <v>0</v>
      </c>
      <c r="AO24" s="938">
        <f>AO19*'DATA - Awards Matrices'!$C$44</f>
        <v>0</v>
      </c>
      <c r="AP24" s="938">
        <f>AP19*'DATA - Awards Matrices'!$D$44</f>
        <v>0</v>
      </c>
      <c r="AQ24" s="938">
        <f>AQ19*'DATA - Awards Matrices'!$E$44</f>
        <v>0</v>
      </c>
      <c r="AR24" s="938">
        <f>AR19*'DATA - Awards Matrices'!$F$44</f>
        <v>13191571</v>
      </c>
      <c r="AS24" s="938">
        <f>AS19*'DATA - Awards Matrices'!$G$44</f>
        <v>1850979</v>
      </c>
      <c r="AT24" s="938">
        <f>AT19*'DATA - Awards Matrices'!$H$44</f>
        <v>627232</v>
      </c>
      <c r="AU24" s="938">
        <f>AU19*'DATA - Awards Matrices'!$I$44</f>
        <v>0</v>
      </c>
      <c r="AV24" s="938">
        <f>AV19*'DATA - Awards Matrices'!$J$44</f>
        <v>45136</v>
      </c>
      <c r="AW24" s="939">
        <f>AW19*'DATA - Awards Matrices'!$K$44</f>
        <v>0</v>
      </c>
      <c r="AX24" s="939"/>
      <c r="AZ24" s="1040">
        <f>AZ19*'DATA - Awards Matrices'!$B$44</f>
        <v>0</v>
      </c>
      <c r="BA24" s="816">
        <f>BA19*'DATA - Awards Matrices'!$C$44</f>
        <v>0</v>
      </c>
      <c r="BB24" s="816">
        <f>BB19*'DATA - Awards Matrices'!$D$44</f>
        <v>0</v>
      </c>
      <c r="BC24" s="816">
        <f>BC19*'DATA - Awards Matrices'!$E$44</f>
        <v>0</v>
      </c>
      <c r="BD24" s="816">
        <f>BD19*'DATA - Awards Matrices'!$F$44</f>
        <v>16096574</v>
      </c>
      <c r="BE24" s="816">
        <f>BE19*'DATA - Awards Matrices'!$G$44</f>
        <v>2088284</v>
      </c>
      <c r="BF24" s="816">
        <f>BF19*'DATA - Awards Matrices'!$H$44</f>
        <v>1411272</v>
      </c>
      <c r="BG24" s="816">
        <f>BG19*'DATA - Awards Matrices'!$I$44</f>
        <v>0</v>
      </c>
      <c r="BH24" s="816">
        <f>BH19*'DATA - Awards Matrices'!$J$44</f>
        <v>22568</v>
      </c>
      <c r="BI24" s="1041">
        <f>BI19*'DATA - Awards Matrices'!$K$44</f>
        <v>0</v>
      </c>
      <c r="BJ24" s="1041"/>
    </row>
    <row r="25" spans="1:62" ht="16" thickBot="1">
      <c r="A25" s="1489"/>
      <c r="B25" s="413" t="s">
        <v>37</v>
      </c>
      <c r="C25" s="426" t="s">
        <v>90</v>
      </c>
      <c r="D25" s="330">
        <f>D20*'DATA - Awards Matrices'!$B$45</f>
        <v>0</v>
      </c>
      <c r="E25" s="12">
        <f>E20*'DATA - Awards Matrices'!$C$45</f>
        <v>0</v>
      </c>
      <c r="F25" s="12">
        <f>F20*'DATA - Awards Matrices'!$D$45</f>
        <v>0</v>
      </c>
      <c r="G25" s="12">
        <f>G20*'DATA - Awards Matrices'!$E$45</f>
        <v>0</v>
      </c>
      <c r="H25" s="12">
        <f>H20*'DATA - Awards Matrices'!$F$45</f>
        <v>11934432</v>
      </c>
      <c r="I25" s="12">
        <f>I20*'DATA - Awards Matrices'!$G$45</f>
        <v>2017095</v>
      </c>
      <c r="J25" s="12">
        <f>J20*'DATA - Awards Matrices'!$H$45</f>
        <v>919220</v>
      </c>
      <c r="K25" s="12">
        <f>K20*'DATA - Awards Matrices'!$I$45</f>
        <v>0</v>
      </c>
      <c r="L25" s="12">
        <f>L20*'DATA - Awards Matrices'!$J$45</f>
        <v>0</v>
      </c>
      <c r="M25" s="331">
        <f>M20*'DATA - Awards Matrices'!$K$45</f>
        <v>0</v>
      </c>
      <c r="N25" s="12"/>
      <c r="O25" s="12"/>
      <c r="P25" s="330">
        <f>P20*'DATA - Awards Matrices'!$B$45</f>
        <v>0</v>
      </c>
      <c r="Q25" s="12">
        <f>Q20*'DATA - Awards Matrices'!$C$45</f>
        <v>0</v>
      </c>
      <c r="R25" s="12">
        <f>R20*'DATA - Awards Matrices'!$D$45</f>
        <v>0</v>
      </c>
      <c r="S25" s="12">
        <f>S20*'DATA - Awards Matrices'!$E$45</f>
        <v>0</v>
      </c>
      <c r="T25" s="12">
        <f>T20*'DATA - Awards Matrices'!$F$45</f>
        <v>11445888</v>
      </c>
      <c r="U25" s="12">
        <f>U20*'DATA - Awards Matrices'!$G$45</f>
        <v>2643090</v>
      </c>
      <c r="V25" s="12">
        <f>V20*'DATA - Awards Matrices'!$H$45</f>
        <v>1149025</v>
      </c>
      <c r="W25" s="12">
        <f>W20*'DATA - Awards Matrices'!$I$45</f>
        <v>0</v>
      </c>
      <c r="X25" s="12">
        <f>X20*'DATA - Awards Matrices'!$J$45</f>
        <v>0</v>
      </c>
      <c r="Y25" s="331">
        <f>Y20*'DATA - Awards Matrices'!$K$45</f>
        <v>0</v>
      </c>
      <c r="Z25" s="12"/>
      <c r="AA25" s="12"/>
      <c r="AB25" s="330">
        <f>AB20*'DATA - Awards Matrices'!$B$45</f>
        <v>0</v>
      </c>
      <c r="AC25" s="12">
        <f>AC20*'DATA - Awards Matrices'!$C$45</f>
        <v>0</v>
      </c>
      <c r="AD25" s="12">
        <f>AD20*'DATA - Awards Matrices'!$D$45</f>
        <v>0</v>
      </c>
      <c r="AE25" s="12">
        <f>AE20*'DATA - Awards Matrices'!$E$45</f>
        <v>0</v>
      </c>
      <c r="AF25" s="12">
        <f>AF20*'DATA - Awards Matrices'!$F$45</f>
        <v>12004224</v>
      </c>
      <c r="AG25" s="12">
        <f>AG20*'DATA - Awards Matrices'!$G$45</f>
        <v>2573535</v>
      </c>
      <c r="AH25" s="12">
        <f>AH20*'DATA - Awards Matrices'!$H$45</f>
        <v>1149025</v>
      </c>
      <c r="AI25" s="12">
        <f>AI20*'DATA - Awards Matrices'!$I$45</f>
        <v>0</v>
      </c>
      <c r="AJ25" s="12">
        <f>AJ20*'DATA - Awards Matrices'!$J$45</f>
        <v>0</v>
      </c>
      <c r="AK25" s="331">
        <f>AK20*'DATA - Awards Matrices'!$K$45</f>
        <v>0</v>
      </c>
      <c r="AL25" s="12"/>
      <c r="AM25" s="12"/>
      <c r="AN25" s="937">
        <f>AN20*'DATA - Awards Matrices'!$B$45</f>
        <v>0</v>
      </c>
      <c r="AO25" s="938">
        <f>AO20*'DATA - Awards Matrices'!$C$45</f>
        <v>0</v>
      </c>
      <c r="AP25" s="938">
        <f>AP20*'DATA - Awards Matrices'!$D$45</f>
        <v>0</v>
      </c>
      <c r="AQ25" s="938">
        <f>AQ20*'DATA - Awards Matrices'!$E$45</f>
        <v>0</v>
      </c>
      <c r="AR25" s="938">
        <f>AR20*'DATA - Awards Matrices'!$F$45</f>
        <v>12492768</v>
      </c>
      <c r="AS25" s="938">
        <f>AS20*'DATA - Awards Matrices'!$G$45</f>
        <v>2086650</v>
      </c>
      <c r="AT25" s="938">
        <f>AT20*'DATA - Awards Matrices'!$H$45</f>
        <v>459610</v>
      </c>
      <c r="AU25" s="938">
        <f>AU20*'DATA - Awards Matrices'!$I$45</f>
        <v>0</v>
      </c>
      <c r="AV25" s="938">
        <f>AV20*'DATA - Awards Matrices'!$J$45</f>
        <v>0</v>
      </c>
      <c r="AW25" s="939">
        <f>AW20*'DATA - Awards Matrices'!$K$45</f>
        <v>0</v>
      </c>
      <c r="AX25" s="939"/>
      <c r="AZ25" s="1040">
        <f>AZ20*'DATA - Awards Matrices'!$B$45</f>
        <v>0</v>
      </c>
      <c r="BA25" s="816">
        <f>BA20*'DATA - Awards Matrices'!$C$45</f>
        <v>0</v>
      </c>
      <c r="BB25" s="816">
        <f>BB20*'DATA - Awards Matrices'!$D$45</f>
        <v>0</v>
      </c>
      <c r="BC25" s="816">
        <f>BC20*'DATA - Awards Matrices'!$E$45</f>
        <v>0</v>
      </c>
      <c r="BD25" s="816">
        <f>BD20*'DATA - Awards Matrices'!$F$45</f>
        <v>9352128</v>
      </c>
      <c r="BE25" s="816">
        <f>BE20*'DATA - Awards Matrices'!$G$45</f>
        <v>2225760</v>
      </c>
      <c r="BF25" s="816">
        <f>BF20*'DATA - Awards Matrices'!$H$45</f>
        <v>1149025</v>
      </c>
      <c r="BG25" s="816">
        <f>BG20*'DATA - Awards Matrices'!$I$45</f>
        <v>0</v>
      </c>
      <c r="BH25" s="816">
        <f>BH20*'DATA - Awards Matrices'!$J$45</f>
        <v>0</v>
      </c>
      <c r="BI25" s="1041">
        <f>BI20*'DATA - Awards Matrices'!$K$45</f>
        <v>0</v>
      </c>
      <c r="BJ25" s="1041"/>
    </row>
    <row r="26" spans="1:62" ht="33" thickBot="1">
      <c r="A26" s="455" t="s">
        <v>272</v>
      </c>
      <c r="B26" s="413" t="str">
        <f>B20</f>
        <v>NMSU</v>
      </c>
      <c r="C26" s="414"/>
      <c r="D26" s="334">
        <f t="shared" ref="D26:M26" si="15">SUM(D23:D25)</f>
        <v>0</v>
      </c>
      <c r="E26" s="335">
        <f t="shared" si="15"/>
        <v>0</v>
      </c>
      <c r="F26" s="335">
        <f t="shared" si="15"/>
        <v>0</v>
      </c>
      <c r="G26" s="335">
        <f t="shared" si="15"/>
        <v>173460</v>
      </c>
      <c r="H26" s="335">
        <f t="shared" si="15"/>
        <v>57179872</v>
      </c>
      <c r="I26" s="335">
        <f t="shared" si="15"/>
        <v>11709991</v>
      </c>
      <c r="J26" s="335">
        <f t="shared" si="15"/>
        <v>2584893</v>
      </c>
      <c r="K26" s="335">
        <f t="shared" si="15"/>
        <v>0</v>
      </c>
      <c r="L26" s="335">
        <f t="shared" si="15"/>
        <v>39095</v>
      </c>
      <c r="M26" s="336">
        <f t="shared" si="15"/>
        <v>0</v>
      </c>
      <c r="N26" s="415">
        <f>SUM(D26:M26)/'DATA - Awards Matrices'!$L$45</f>
        <v>554.1946541878732</v>
      </c>
      <c r="O26" s="415"/>
      <c r="P26" s="334">
        <f t="shared" ref="P26:Y26" si="16">SUM(P23:P25)</f>
        <v>0</v>
      </c>
      <c r="Q26" s="335">
        <f t="shared" si="16"/>
        <v>0</v>
      </c>
      <c r="R26" s="335">
        <f t="shared" si="16"/>
        <v>0</v>
      </c>
      <c r="S26" s="335">
        <f t="shared" si="16"/>
        <v>115640</v>
      </c>
      <c r="T26" s="335">
        <f t="shared" si="16"/>
        <v>55327066</v>
      </c>
      <c r="U26" s="335">
        <f t="shared" si="16"/>
        <v>11846013</v>
      </c>
      <c r="V26" s="335">
        <f t="shared" si="16"/>
        <v>3924715</v>
      </c>
      <c r="W26" s="335">
        <f t="shared" si="16"/>
        <v>0</v>
      </c>
      <c r="X26" s="335">
        <f t="shared" si="16"/>
        <v>34741</v>
      </c>
      <c r="Y26" s="336">
        <f t="shared" si="16"/>
        <v>57768</v>
      </c>
      <c r="Z26" s="415">
        <f>SUM(P26:Y26)/'DATA - Awards Matrices'!$L$45</f>
        <v>551.24640429636418</v>
      </c>
      <c r="AA26" s="415"/>
      <c r="AB26" s="334">
        <f t="shared" ref="AB26:AK26" si="17">SUM(AB23:AB25)</f>
        <v>0</v>
      </c>
      <c r="AC26" s="335">
        <f t="shared" si="17"/>
        <v>0</v>
      </c>
      <c r="AD26" s="335">
        <f t="shared" si="17"/>
        <v>0</v>
      </c>
      <c r="AE26" s="335">
        <f t="shared" si="17"/>
        <v>43365</v>
      </c>
      <c r="AF26" s="335">
        <f t="shared" si="17"/>
        <v>53620843</v>
      </c>
      <c r="AG26" s="335">
        <f t="shared" si="17"/>
        <v>11045833</v>
      </c>
      <c r="AH26" s="335">
        <f t="shared" si="17"/>
        <v>4576669</v>
      </c>
      <c r="AI26" s="335">
        <f t="shared" si="17"/>
        <v>0</v>
      </c>
      <c r="AJ26" s="335">
        <f t="shared" si="17"/>
        <v>108577</v>
      </c>
      <c r="AK26" s="336">
        <f t="shared" si="17"/>
        <v>27788</v>
      </c>
      <c r="AL26" s="415">
        <f>SUM(AB26:AK26)/'DATA - Awards Matrices'!$L$45</f>
        <v>536.69047570055716</v>
      </c>
      <c r="AM26" s="415"/>
      <c r="AN26" s="1020">
        <f t="shared" ref="AN26:AW26" si="18">SUM(AN23:AN25)</f>
        <v>0</v>
      </c>
      <c r="AO26" s="1021">
        <f t="shared" si="18"/>
        <v>0</v>
      </c>
      <c r="AP26" s="1021">
        <f t="shared" si="18"/>
        <v>0</v>
      </c>
      <c r="AQ26" s="1021">
        <f t="shared" si="18"/>
        <v>28910</v>
      </c>
      <c r="AR26" s="1021">
        <f t="shared" si="18"/>
        <v>55945339</v>
      </c>
      <c r="AS26" s="1021">
        <f t="shared" si="18"/>
        <v>11238765</v>
      </c>
      <c r="AT26" s="1021">
        <f t="shared" si="18"/>
        <v>3368681</v>
      </c>
      <c r="AU26" s="1021">
        <f t="shared" si="18"/>
        <v>0</v>
      </c>
      <c r="AV26" s="1021">
        <f t="shared" si="18"/>
        <v>92050</v>
      </c>
      <c r="AW26" s="1022">
        <f t="shared" si="18"/>
        <v>77024</v>
      </c>
      <c r="AX26" s="942">
        <f>SUM(AN26:AW26)/'DATA - Awards Matrices'!$L$45</f>
        <v>546.95450858075981</v>
      </c>
      <c r="AZ26" s="1045">
        <f t="shared" ref="AZ26:BI26" si="19">SUM(AZ23:AZ25)</f>
        <v>0</v>
      </c>
      <c r="BA26" s="1046">
        <f t="shared" si="19"/>
        <v>0</v>
      </c>
      <c r="BB26" s="1046">
        <f t="shared" si="19"/>
        <v>0</v>
      </c>
      <c r="BC26" s="1046">
        <f t="shared" si="19"/>
        <v>28910</v>
      </c>
      <c r="BD26" s="1046">
        <f t="shared" si="19"/>
        <v>53663702</v>
      </c>
      <c r="BE26" s="1046">
        <f t="shared" si="19"/>
        <v>10694316</v>
      </c>
      <c r="BF26" s="1046">
        <f t="shared" si="19"/>
        <v>4081523</v>
      </c>
      <c r="BG26" s="1046">
        <f t="shared" si="19"/>
        <v>0</v>
      </c>
      <c r="BH26" s="1046">
        <f t="shared" si="19"/>
        <v>77301</v>
      </c>
      <c r="BI26" s="1047">
        <f t="shared" si="19"/>
        <v>0</v>
      </c>
      <c r="BJ26" s="1048">
        <f>SUM(AZ26:BI26)/'DATA - Awards Matrices'!$L$45</f>
        <v>529.90813570462581</v>
      </c>
    </row>
    <row r="27" spans="1:62" ht="16" thickBot="1">
      <c r="A27" s="428"/>
      <c r="B27" s="429"/>
      <c r="C27" s="430"/>
      <c r="D27" s="431"/>
      <c r="E27" s="432"/>
      <c r="F27" s="432"/>
      <c r="G27" s="432"/>
      <c r="H27" s="432"/>
      <c r="I27" s="432"/>
      <c r="J27" s="432"/>
      <c r="K27" s="432"/>
      <c r="L27" s="432"/>
      <c r="M27" s="433"/>
      <c r="N27" s="434"/>
      <c r="O27" s="434"/>
      <c r="P27" s="431"/>
      <c r="Q27" s="432"/>
      <c r="R27" s="432"/>
      <c r="S27" s="432"/>
      <c r="T27" s="432"/>
      <c r="U27" s="432"/>
      <c r="V27" s="432"/>
      <c r="W27" s="432"/>
      <c r="X27" s="432"/>
      <c r="Y27" s="433"/>
      <c r="Z27" s="434"/>
      <c r="AA27" s="434"/>
      <c r="AB27" s="431"/>
      <c r="AC27" s="432"/>
      <c r="AD27" s="432"/>
      <c r="AE27" s="432"/>
      <c r="AF27" s="432"/>
      <c r="AG27" s="432"/>
      <c r="AH27" s="432"/>
      <c r="AI27" s="432"/>
      <c r="AJ27" s="432"/>
      <c r="AK27" s="433"/>
      <c r="AL27" s="434"/>
      <c r="AM27" s="434"/>
      <c r="AN27" s="1023"/>
      <c r="AO27" s="1024"/>
      <c r="AP27" s="1024"/>
      <c r="AQ27" s="1024"/>
      <c r="AR27" s="1024"/>
      <c r="AS27" s="1024"/>
      <c r="AT27" s="1024"/>
      <c r="AU27" s="1024"/>
      <c r="AV27" s="1024"/>
      <c r="AW27" s="1025"/>
      <c r="AX27" s="1026"/>
      <c r="AZ27" s="1049"/>
      <c r="BA27" s="1050"/>
      <c r="BB27" s="1050"/>
      <c r="BC27" s="1050"/>
      <c r="BD27" s="1050"/>
      <c r="BE27" s="1050"/>
      <c r="BF27" s="1050"/>
      <c r="BG27" s="1050"/>
      <c r="BH27" s="1050"/>
      <c r="BI27" s="1051"/>
      <c r="BJ27" s="1052"/>
    </row>
    <row r="28" spans="1:62" ht="15" customHeight="1">
      <c r="A28" s="1487" t="s">
        <v>270</v>
      </c>
      <c r="B28" s="274" t="str">
        <f>'RAW DATA-Awards'!B13</f>
        <v>UNM</v>
      </c>
      <c r="C28" s="424" t="str">
        <f>'RAW DATA-Awards'!C13</f>
        <v>1</v>
      </c>
      <c r="D28" s="407">
        <f>'RAW DATA-At-Risk'!D13</f>
        <v>0</v>
      </c>
      <c r="E28" s="408">
        <f>'RAW DATA-At-Risk'!E13</f>
        <v>0</v>
      </c>
      <c r="F28" s="408">
        <f>'RAW DATA-At-Risk'!F13</f>
        <v>0</v>
      </c>
      <c r="G28" s="408">
        <f>'RAW DATA-At-Risk'!G13</f>
        <v>0</v>
      </c>
      <c r="H28" s="408">
        <f>'RAW DATA-At-Risk'!H13</f>
        <v>1685</v>
      </c>
      <c r="I28" s="408">
        <f>'RAW DATA-At-Risk'!I13</f>
        <v>295</v>
      </c>
      <c r="J28" s="408">
        <f>'RAW DATA-At-Risk'!J13</f>
        <v>41</v>
      </c>
      <c r="K28" s="408">
        <f>'RAW DATA-At-Risk'!K13</f>
        <v>88</v>
      </c>
      <c r="L28" s="408">
        <f>'RAW DATA-At-Risk'!L13</f>
        <v>11</v>
      </c>
      <c r="M28" s="409">
        <f>'RAW DATA-At-Risk'!M13</f>
        <v>2</v>
      </c>
      <c r="N28" s="408"/>
      <c r="O28" s="408"/>
      <c r="P28" s="407">
        <f>'RAW DATA-At-Risk'!N13</f>
        <v>0</v>
      </c>
      <c r="Q28" s="408">
        <f>'RAW DATA-At-Risk'!O13</f>
        <v>2</v>
      </c>
      <c r="R28" s="408">
        <f>'RAW DATA-At-Risk'!P13</f>
        <v>0</v>
      </c>
      <c r="S28" s="408">
        <f>'RAW DATA-At-Risk'!Q13</f>
        <v>0</v>
      </c>
      <c r="T28" s="408">
        <f>'RAW DATA-At-Risk'!R13</f>
        <v>1609</v>
      </c>
      <c r="U28" s="408">
        <f>'RAW DATA-At-Risk'!S13</f>
        <v>276</v>
      </c>
      <c r="V28" s="408">
        <f>'RAW DATA-At-Risk'!T13</f>
        <v>43</v>
      </c>
      <c r="W28" s="408">
        <f>'RAW DATA-At-Risk'!U13</f>
        <v>78</v>
      </c>
      <c r="X28" s="408">
        <f>'RAW DATA-At-Risk'!V13</f>
        <v>8</v>
      </c>
      <c r="Y28" s="409">
        <f>'RAW DATA-At-Risk'!W13</f>
        <v>4</v>
      </c>
      <c r="Z28" s="408"/>
      <c r="AA28" s="408"/>
      <c r="AB28" s="407">
        <f>'RAW DATA-At-Risk'!X13</f>
        <v>0</v>
      </c>
      <c r="AC28" s="408">
        <f>'RAW DATA-At-Risk'!Y13</f>
        <v>0</v>
      </c>
      <c r="AD28" s="408">
        <f>'RAW DATA-At-Risk'!Z13</f>
        <v>0</v>
      </c>
      <c r="AE28" s="408">
        <f>'RAW DATA-At-Risk'!AA13</f>
        <v>0</v>
      </c>
      <c r="AF28" s="408">
        <f>'RAW DATA-At-Risk'!AB13</f>
        <v>1365</v>
      </c>
      <c r="AG28" s="408">
        <f>'RAW DATA-At-Risk'!AC13</f>
        <v>264</v>
      </c>
      <c r="AH28" s="408">
        <f>'RAW DATA-At-Risk'!AD13</f>
        <v>36</v>
      </c>
      <c r="AI28" s="408">
        <f>'RAW DATA-At-Risk'!AE13</f>
        <v>80</v>
      </c>
      <c r="AJ28" s="408">
        <f>'RAW DATA-At-Risk'!AF13</f>
        <v>7</v>
      </c>
      <c r="AK28" s="409">
        <f>'RAW DATA-At-Risk'!AG13</f>
        <v>3</v>
      </c>
      <c r="AL28" s="408"/>
      <c r="AM28" s="408"/>
      <c r="AN28" s="943">
        <f>'RAW DATA-At-Risk'!AH13</f>
        <v>0</v>
      </c>
      <c r="AO28" s="944">
        <f>'RAW DATA-At-Risk'!AI13</f>
        <v>6</v>
      </c>
      <c r="AP28" s="944">
        <f>'RAW DATA-At-Risk'!AJ13</f>
        <v>0</v>
      </c>
      <c r="AQ28" s="944">
        <f>'RAW DATA-At-Risk'!AK13</f>
        <v>0</v>
      </c>
      <c r="AR28" s="944">
        <f>'RAW DATA-At-Risk'!AL13</f>
        <v>1366</v>
      </c>
      <c r="AS28" s="944">
        <f>'RAW DATA-At-Risk'!AM13</f>
        <v>246</v>
      </c>
      <c r="AT28" s="944">
        <f>'RAW DATA-At-Risk'!AN13</f>
        <v>27</v>
      </c>
      <c r="AU28" s="944">
        <f>'RAW DATA-At-Risk'!AO13</f>
        <v>95</v>
      </c>
      <c r="AV28" s="944">
        <f>'RAW DATA-At-Risk'!AP13</f>
        <v>6</v>
      </c>
      <c r="AW28" s="945">
        <f>'RAW DATA-At-Risk'!AQ13</f>
        <v>5</v>
      </c>
      <c r="AX28" s="945"/>
      <c r="AZ28" s="1037">
        <f>'RAW DATA-At-Risk'!AR13</f>
        <v>0</v>
      </c>
      <c r="BA28" s="1038">
        <f>'RAW DATA-At-Risk'!AS13</f>
        <v>1</v>
      </c>
      <c r="BB28" s="1038">
        <f>'RAW DATA-At-Risk'!AT13</f>
        <v>0</v>
      </c>
      <c r="BC28" s="1038">
        <f>'RAW DATA-At-Risk'!AU13</f>
        <v>0</v>
      </c>
      <c r="BD28" s="1038">
        <f>'RAW DATA-At-Risk'!AV13</f>
        <v>1404</v>
      </c>
      <c r="BE28" s="1038">
        <f>'RAW DATA-At-Risk'!AW13</f>
        <v>240</v>
      </c>
      <c r="BF28" s="1038">
        <f>'RAW DATA-At-Risk'!AX13</f>
        <v>34</v>
      </c>
      <c r="BG28" s="1038">
        <f>'RAW DATA-At-Risk'!AY13</f>
        <v>77</v>
      </c>
      <c r="BH28" s="1038">
        <f>'RAW DATA-At-Risk'!AZ13</f>
        <v>7</v>
      </c>
      <c r="BI28" s="1039">
        <f>'RAW DATA-At-Risk'!BA13</f>
        <v>2</v>
      </c>
      <c r="BJ28" s="1039"/>
    </row>
    <row r="29" spans="1:62">
      <c r="A29" s="1488"/>
      <c r="B29" s="410" t="str">
        <f>'RAW DATA-Awards'!B14</f>
        <v>UNM</v>
      </c>
      <c r="C29" s="425" t="str">
        <f>'RAW DATA-Awards'!C14</f>
        <v>2</v>
      </c>
      <c r="D29" s="330">
        <f>'RAW DATA-At-Risk'!D14</f>
        <v>0</v>
      </c>
      <c r="E29" s="12">
        <f>'RAW DATA-At-Risk'!E14</f>
        <v>0</v>
      </c>
      <c r="F29" s="12">
        <f>'RAW DATA-At-Risk'!F14</f>
        <v>0</v>
      </c>
      <c r="G29" s="12">
        <f>'RAW DATA-At-Risk'!G14</f>
        <v>0</v>
      </c>
      <c r="H29" s="12">
        <f>'RAW DATA-At-Risk'!H14</f>
        <v>334</v>
      </c>
      <c r="I29" s="12">
        <f>'RAW DATA-At-Risk'!I14</f>
        <v>198</v>
      </c>
      <c r="J29" s="12">
        <f>'RAW DATA-At-Risk'!J14</f>
        <v>6</v>
      </c>
      <c r="K29" s="12">
        <f>'RAW DATA-At-Risk'!K14</f>
        <v>122</v>
      </c>
      <c r="L29" s="12">
        <f>'RAW DATA-At-Risk'!L14</f>
        <v>0</v>
      </c>
      <c r="M29" s="331">
        <f>'RAW DATA-At-Risk'!M14</f>
        <v>0</v>
      </c>
      <c r="N29" s="12"/>
      <c r="O29" s="12"/>
      <c r="P29" s="330">
        <f>'RAW DATA-At-Risk'!N14</f>
        <v>0</v>
      </c>
      <c r="Q29" s="12">
        <f>'RAW DATA-At-Risk'!O14</f>
        <v>0</v>
      </c>
      <c r="R29" s="12">
        <f>'RAW DATA-At-Risk'!P14</f>
        <v>0</v>
      </c>
      <c r="S29" s="12">
        <f>'RAW DATA-At-Risk'!Q14</f>
        <v>0</v>
      </c>
      <c r="T29" s="12">
        <f>'RAW DATA-At-Risk'!R14</f>
        <v>413</v>
      </c>
      <c r="U29" s="12">
        <f>'RAW DATA-At-Risk'!S14</f>
        <v>177</v>
      </c>
      <c r="V29" s="12">
        <f>'RAW DATA-At-Risk'!T14</f>
        <v>5</v>
      </c>
      <c r="W29" s="12">
        <f>'RAW DATA-At-Risk'!U14</f>
        <v>83</v>
      </c>
      <c r="X29" s="12">
        <f>'RAW DATA-At-Risk'!V14</f>
        <v>1</v>
      </c>
      <c r="Y29" s="331">
        <f>'RAW DATA-At-Risk'!W14</f>
        <v>0</v>
      </c>
      <c r="Z29" s="12"/>
      <c r="AA29" s="12"/>
      <c r="AB29" s="330">
        <f>'RAW DATA-At-Risk'!X14</f>
        <v>0</v>
      </c>
      <c r="AC29" s="12">
        <f>'RAW DATA-At-Risk'!Y14</f>
        <v>0</v>
      </c>
      <c r="AD29" s="12">
        <f>'RAW DATA-At-Risk'!Z14</f>
        <v>0</v>
      </c>
      <c r="AE29" s="12">
        <f>'RAW DATA-At-Risk'!AA14</f>
        <v>0</v>
      </c>
      <c r="AF29" s="12">
        <f>'RAW DATA-At-Risk'!AB14</f>
        <v>508</v>
      </c>
      <c r="AG29" s="12">
        <f>'RAW DATA-At-Risk'!AC14</f>
        <v>187</v>
      </c>
      <c r="AH29" s="12">
        <f>'RAW DATA-At-Risk'!AD14</f>
        <v>9</v>
      </c>
      <c r="AI29" s="12">
        <f>'RAW DATA-At-Risk'!AE14</f>
        <v>89</v>
      </c>
      <c r="AJ29" s="12">
        <f>'RAW DATA-At-Risk'!AF14</f>
        <v>0</v>
      </c>
      <c r="AK29" s="331">
        <f>'RAW DATA-At-Risk'!AG14</f>
        <v>0</v>
      </c>
      <c r="AL29" s="12"/>
      <c r="AM29" s="12"/>
      <c r="AN29" s="937">
        <f>'RAW DATA-At-Risk'!AH14</f>
        <v>0</v>
      </c>
      <c r="AO29" s="938">
        <f>'RAW DATA-At-Risk'!AI14</f>
        <v>0</v>
      </c>
      <c r="AP29" s="938">
        <f>'RAW DATA-At-Risk'!AJ14</f>
        <v>0</v>
      </c>
      <c r="AQ29" s="938">
        <f>'RAW DATA-At-Risk'!AK14</f>
        <v>0</v>
      </c>
      <c r="AR29" s="938">
        <f>'RAW DATA-At-Risk'!AL14</f>
        <v>422</v>
      </c>
      <c r="AS29" s="938">
        <f>'RAW DATA-At-Risk'!AM14</f>
        <v>200</v>
      </c>
      <c r="AT29" s="938">
        <f>'RAW DATA-At-Risk'!AN14</f>
        <v>4</v>
      </c>
      <c r="AU29" s="938">
        <f>'RAW DATA-At-Risk'!AO14</f>
        <v>91</v>
      </c>
      <c r="AV29" s="938">
        <f>'RAW DATA-At-Risk'!AP14</f>
        <v>4</v>
      </c>
      <c r="AW29" s="939">
        <f>'RAW DATA-At-Risk'!AQ14</f>
        <v>3</v>
      </c>
      <c r="AX29" s="939"/>
      <c r="AZ29" s="1040">
        <f>'RAW DATA-At-Risk'!AR14</f>
        <v>0</v>
      </c>
      <c r="BA29" s="816">
        <f>'RAW DATA-At-Risk'!AS14</f>
        <v>0</v>
      </c>
      <c r="BB29" s="816">
        <f>'RAW DATA-At-Risk'!AT14</f>
        <v>0</v>
      </c>
      <c r="BC29" s="816">
        <f>'RAW DATA-At-Risk'!AU14</f>
        <v>0</v>
      </c>
      <c r="BD29" s="816">
        <f>'RAW DATA-At-Risk'!AV14</f>
        <v>515</v>
      </c>
      <c r="BE29" s="816">
        <f>'RAW DATA-At-Risk'!AW14</f>
        <v>196</v>
      </c>
      <c r="BF29" s="816">
        <f>'RAW DATA-At-Risk'!AX14</f>
        <v>6</v>
      </c>
      <c r="BG29" s="816">
        <f>'RAW DATA-At-Risk'!AY14</f>
        <v>64</v>
      </c>
      <c r="BH29" s="816">
        <f>'RAW DATA-At-Risk'!AZ14</f>
        <v>1</v>
      </c>
      <c r="BI29" s="1041">
        <f>'RAW DATA-At-Risk'!BA14</f>
        <v>2</v>
      </c>
      <c r="BJ29" s="1041"/>
    </row>
    <row r="30" spans="1:62" ht="16" thickBot="1">
      <c r="A30" s="1488"/>
      <c r="B30" s="410" t="str">
        <f>'RAW DATA-Awards'!B15</f>
        <v>UNM</v>
      </c>
      <c r="C30" s="425" t="str">
        <f>'RAW DATA-Awards'!C15</f>
        <v>3</v>
      </c>
      <c r="D30" s="330">
        <f>'RAW DATA-At-Risk'!D15</f>
        <v>0</v>
      </c>
      <c r="E30" s="12">
        <f>'RAW DATA-At-Risk'!E15</f>
        <v>4</v>
      </c>
      <c r="F30" s="12">
        <f>'RAW DATA-At-Risk'!F15</f>
        <v>0</v>
      </c>
      <c r="G30" s="12">
        <f>'RAW DATA-At-Risk'!G15</f>
        <v>0</v>
      </c>
      <c r="H30" s="12">
        <f>'RAW DATA-At-Risk'!H15</f>
        <v>173</v>
      </c>
      <c r="I30" s="12">
        <f>'RAW DATA-At-Risk'!I15</f>
        <v>65</v>
      </c>
      <c r="J30" s="12">
        <f>'RAW DATA-At-Risk'!J15</f>
        <v>9</v>
      </c>
      <c r="K30" s="12">
        <f>'RAW DATA-At-Risk'!K15</f>
        <v>0</v>
      </c>
      <c r="L30" s="12">
        <f>'RAW DATA-At-Risk'!L15</f>
        <v>0</v>
      </c>
      <c r="M30" s="331">
        <f>'RAW DATA-At-Risk'!M15</f>
        <v>0</v>
      </c>
      <c r="N30" s="12"/>
      <c r="O30" s="12"/>
      <c r="P30" s="330">
        <f>'RAW DATA-At-Risk'!N15</f>
        <v>0</v>
      </c>
      <c r="Q30" s="12">
        <f>'RAW DATA-At-Risk'!O15</f>
        <v>1</v>
      </c>
      <c r="R30" s="12">
        <f>'RAW DATA-At-Risk'!P15</f>
        <v>0</v>
      </c>
      <c r="S30" s="12">
        <f>'RAW DATA-At-Risk'!Q15</f>
        <v>0</v>
      </c>
      <c r="T30" s="12">
        <f>'RAW DATA-At-Risk'!R15</f>
        <v>171</v>
      </c>
      <c r="U30" s="12">
        <f>'RAW DATA-At-Risk'!S15</f>
        <v>78</v>
      </c>
      <c r="V30" s="12">
        <f>'RAW DATA-At-Risk'!T15</f>
        <v>9</v>
      </c>
      <c r="W30" s="12">
        <f>'RAW DATA-At-Risk'!U15</f>
        <v>0</v>
      </c>
      <c r="X30" s="12">
        <f>'RAW DATA-At-Risk'!V15</f>
        <v>0</v>
      </c>
      <c r="Y30" s="331">
        <f>'RAW DATA-At-Risk'!W15</f>
        <v>0</v>
      </c>
      <c r="Z30" s="12"/>
      <c r="AA30" s="12"/>
      <c r="AB30" s="330">
        <f>'RAW DATA-At-Risk'!X15</f>
        <v>0</v>
      </c>
      <c r="AC30" s="12">
        <f>'RAW DATA-At-Risk'!Y15</f>
        <v>6</v>
      </c>
      <c r="AD30" s="12">
        <f>'RAW DATA-At-Risk'!Z15</f>
        <v>0</v>
      </c>
      <c r="AE30" s="12">
        <f>'RAW DATA-At-Risk'!AA15</f>
        <v>0</v>
      </c>
      <c r="AF30" s="12">
        <f>'RAW DATA-At-Risk'!AB15</f>
        <v>173</v>
      </c>
      <c r="AG30" s="12">
        <f>'RAW DATA-At-Risk'!AC15</f>
        <v>72</v>
      </c>
      <c r="AH30" s="12">
        <f>'RAW DATA-At-Risk'!AD15</f>
        <v>11</v>
      </c>
      <c r="AI30" s="12">
        <f>'RAW DATA-At-Risk'!AE15</f>
        <v>0</v>
      </c>
      <c r="AJ30" s="12">
        <f>'RAW DATA-At-Risk'!AF15</f>
        <v>0</v>
      </c>
      <c r="AK30" s="331">
        <f>'RAW DATA-At-Risk'!AG15</f>
        <v>0</v>
      </c>
      <c r="AL30" s="12"/>
      <c r="AM30" s="12"/>
      <c r="AN30" s="937">
        <f>'RAW DATA-At-Risk'!AH15</f>
        <v>0</v>
      </c>
      <c r="AO30" s="938">
        <f>'RAW DATA-At-Risk'!AI15</f>
        <v>2</v>
      </c>
      <c r="AP30" s="938">
        <f>'RAW DATA-At-Risk'!AJ15</f>
        <v>0</v>
      </c>
      <c r="AQ30" s="938">
        <f>'RAW DATA-At-Risk'!AK15</f>
        <v>0</v>
      </c>
      <c r="AR30" s="938">
        <f>'RAW DATA-At-Risk'!AL15</f>
        <v>133</v>
      </c>
      <c r="AS30" s="938">
        <f>'RAW DATA-At-Risk'!AM15</f>
        <v>56</v>
      </c>
      <c r="AT30" s="938">
        <f>'RAW DATA-At-Risk'!AN15</f>
        <v>9</v>
      </c>
      <c r="AU30" s="938">
        <f>'RAW DATA-At-Risk'!AO15</f>
        <v>0</v>
      </c>
      <c r="AV30" s="938">
        <f>'RAW DATA-At-Risk'!AP15</f>
        <v>0</v>
      </c>
      <c r="AW30" s="939">
        <f>'RAW DATA-At-Risk'!AQ15</f>
        <v>0</v>
      </c>
      <c r="AX30" s="939"/>
      <c r="AZ30" s="1040">
        <f>'RAW DATA-At-Risk'!AR15</f>
        <v>0</v>
      </c>
      <c r="BA30" s="816">
        <f>'RAW DATA-At-Risk'!AS15</f>
        <v>0</v>
      </c>
      <c r="BB30" s="816">
        <f>'RAW DATA-At-Risk'!AT15</f>
        <v>0</v>
      </c>
      <c r="BC30" s="816">
        <f>'RAW DATA-At-Risk'!AU15</f>
        <v>0</v>
      </c>
      <c r="BD30" s="816">
        <f>'RAW DATA-At-Risk'!AV15</f>
        <v>144</v>
      </c>
      <c r="BE30" s="816">
        <f>'RAW DATA-At-Risk'!AW15</f>
        <v>65</v>
      </c>
      <c r="BF30" s="816">
        <f>'RAW DATA-At-Risk'!AX15</f>
        <v>5</v>
      </c>
      <c r="BG30" s="816">
        <f>'RAW DATA-At-Risk'!AY15</f>
        <v>0</v>
      </c>
      <c r="BH30" s="816">
        <f>'RAW DATA-At-Risk'!AZ15</f>
        <v>0</v>
      </c>
      <c r="BI30" s="1041">
        <f>'RAW DATA-At-Risk'!BA15</f>
        <v>0</v>
      </c>
      <c r="BJ30" s="1041"/>
    </row>
    <row r="31" spans="1:62">
      <c r="A31" s="456"/>
      <c r="B31" s="274"/>
      <c r="C31" s="424"/>
      <c r="D31" s="11">
        <f t="shared" ref="D31:M31" si="20">SUM(D28:D30)</f>
        <v>0</v>
      </c>
      <c r="E31" s="11">
        <f t="shared" si="20"/>
        <v>4</v>
      </c>
      <c r="F31" s="11">
        <f t="shared" si="20"/>
        <v>0</v>
      </c>
      <c r="G31" s="11">
        <f t="shared" si="20"/>
        <v>0</v>
      </c>
      <c r="H31" s="11">
        <f t="shared" si="20"/>
        <v>2192</v>
      </c>
      <c r="I31" s="11">
        <f t="shared" si="20"/>
        <v>558</v>
      </c>
      <c r="J31" s="11">
        <f t="shared" si="20"/>
        <v>56</v>
      </c>
      <c r="K31" s="11">
        <f t="shared" si="20"/>
        <v>210</v>
      </c>
      <c r="L31" s="11">
        <f t="shared" si="20"/>
        <v>11</v>
      </c>
      <c r="M31" s="333">
        <f t="shared" si="20"/>
        <v>2</v>
      </c>
      <c r="N31" s="12"/>
      <c r="O31" s="12"/>
      <c r="P31" s="332">
        <f t="shared" ref="P31:Y31" si="21">SUM(P28:P30)</f>
        <v>0</v>
      </c>
      <c r="Q31" s="11">
        <f t="shared" si="21"/>
        <v>3</v>
      </c>
      <c r="R31" s="11">
        <f t="shared" si="21"/>
        <v>0</v>
      </c>
      <c r="S31" s="11">
        <f t="shared" si="21"/>
        <v>0</v>
      </c>
      <c r="T31" s="11">
        <f t="shared" si="21"/>
        <v>2193</v>
      </c>
      <c r="U31" s="11">
        <f t="shared" si="21"/>
        <v>531</v>
      </c>
      <c r="V31" s="11">
        <f t="shared" si="21"/>
        <v>57</v>
      </c>
      <c r="W31" s="11">
        <f t="shared" si="21"/>
        <v>161</v>
      </c>
      <c r="X31" s="11">
        <f t="shared" si="21"/>
        <v>9</v>
      </c>
      <c r="Y31" s="333">
        <f t="shared" si="21"/>
        <v>4</v>
      </c>
      <c r="Z31" s="12"/>
      <c r="AA31" s="12"/>
      <c r="AB31" s="332">
        <f t="shared" ref="AB31:AK31" si="22">SUM(AB28:AB30)</f>
        <v>0</v>
      </c>
      <c r="AC31" s="11">
        <f t="shared" si="22"/>
        <v>6</v>
      </c>
      <c r="AD31" s="11">
        <f t="shared" si="22"/>
        <v>0</v>
      </c>
      <c r="AE31" s="11">
        <f t="shared" si="22"/>
        <v>0</v>
      </c>
      <c r="AF31" s="11">
        <f t="shared" si="22"/>
        <v>2046</v>
      </c>
      <c r="AG31" s="11">
        <f t="shared" si="22"/>
        <v>523</v>
      </c>
      <c r="AH31" s="11">
        <f t="shared" si="22"/>
        <v>56</v>
      </c>
      <c r="AI31" s="11">
        <f t="shared" si="22"/>
        <v>169</v>
      </c>
      <c r="AJ31" s="11">
        <f t="shared" si="22"/>
        <v>7</v>
      </c>
      <c r="AK31" s="333">
        <f t="shared" si="22"/>
        <v>3</v>
      </c>
      <c r="AL31" s="12"/>
      <c r="AM31" s="12"/>
      <c r="AN31" s="1017">
        <f t="shared" ref="AN31:AW31" si="23">SUM(AN28:AN30)</f>
        <v>0</v>
      </c>
      <c r="AO31" s="1018">
        <f t="shared" si="23"/>
        <v>8</v>
      </c>
      <c r="AP31" s="1018">
        <f t="shared" si="23"/>
        <v>0</v>
      </c>
      <c r="AQ31" s="1018">
        <f t="shared" si="23"/>
        <v>0</v>
      </c>
      <c r="AR31" s="1018">
        <f t="shared" si="23"/>
        <v>1921</v>
      </c>
      <c r="AS31" s="1018">
        <f t="shared" si="23"/>
        <v>502</v>
      </c>
      <c r="AT31" s="1018">
        <f t="shared" si="23"/>
        <v>40</v>
      </c>
      <c r="AU31" s="1018">
        <f t="shared" si="23"/>
        <v>186</v>
      </c>
      <c r="AV31" s="1018">
        <f t="shared" si="23"/>
        <v>10</v>
      </c>
      <c r="AW31" s="1019">
        <f t="shared" si="23"/>
        <v>8</v>
      </c>
      <c r="AX31" s="939"/>
      <c r="AZ31" s="1042">
        <f t="shared" ref="AZ31:BI31" si="24">SUM(AZ28:AZ30)</f>
        <v>0</v>
      </c>
      <c r="BA31" s="1043">
        <f t="shared" si="24"/>
        <v>1</v>
      </c>
      <c r="BB31" s="1043">
        <f t="shared" si="24"/>
        <v>0</v>
      </c>
      <c r="BC31" s="1043">
        <f t="shared" si="24"/>
        <v>0</v>
      </c>
      <c r="BD31" s="1043">
        <f t="shared" si="24"/>
        <v>2063</v>
      </c>
      <c r="BE31" s="1043">
        <f t="shared" si="24"/>
        <v>501</v>
      </c>
      <c r="BF31" s="1043">
        <f t="shared" si="24"/>
        <v>45</v>
      </c>
      <c r="BG31" s="1043">
        <f t="shared" si="24"/>
        <v>141</v>
      </c>
      <c r="BH31" s="1043">
        <f t="shared" si="24"/>
        <v>8</v>
      </c>
      <c r="BI31" s="1044">
        <f t="shared" si="24"/>
        <v>4</v>
      </c>
      <c r="BJ31" s="1041"/>
    </row>
    <row r="32" spans="1:62" ht="16" thickBot="1">
      <c r="A32" s="457"/>
      <c r="B32" s="413"/>
      <c r="C32" s="426"/>
      <c r="D32" s="12"/>
      <c r="E32" s="12"/>
      <c r="F32" s="12"/>
      <c r="G32" s="12"/>
      <c r="H32" s="12"/>
      <c r="I32" s="12"/>
      <c r="J32" s="12"/>
      <c r="K32" s="12"/>
      <c r="L32" s="12"/>
      <c r="M32" s="331"/>
      <c r="N32" s="12"/>
      <c r="O32" s="12"/>
      <c r="P32" s="330"/>
      <c r="Q32" s="12"/>
      <c r="R32" s="12"/>
      <c r="S32" s="12"/>
      <c r="T32" s="12"/>
      <c r="U32" s="12"/>
      <c r="V32" s="12"/>
      <c r="W32" s="12"/>
      <c r="X32" s="12"/>
      <c r="Y32" s="331"/>
      <c r="Z32" s="12"/>
      <c r="AA32" s="12"/>
      <c r="AB32" s="330"/>
      <c r="AC32" s="12"/>
      <c r="AD32" s="12"/>
      <c r="AE32" s="12"/>
      <c r="AF32" s="12"/>
      <c r="AG32" s="12"/>
      <c r="AH32" s="12"/>
      <c r="AI32" s="12"/>
      <c r="AJ32" s="12"/>
      <c r="AK32" s="331"/>
      <c r="AL32" s="12"/>
      <c r="AM32" s="12"/>
      <c r="AN32" s="937"/>
      <c r="AO32" s="938"/>
      <c r="AP32" s="938"/>
      <c r="AQ32" s="938"/>
      <c r="AR32" s="938"/>
      <c r="AS32" s="938"/>
      <c r="AT32" s="938"/>
      <c r="AU32" s="938"/>
      <c r="AV32" s="938"/>
      <c r="AW32" s="939"/>
      <c r="AX32" s="939"/>
      <c r="AZ32" s="1040"/>
      <c r="BA32" s="816"/>
      <c r="BB32" s="816"/>
      <c r="BC32" s="816"/>
      <c r="BD32" s="816"/>
      <c r="BE32" s="816"/>
      <c r="BF32" s="816"/>
      <c r="BG32" s="816"/>
      <c r="BH32" s="816"/>
      <c r="BI32" s="1041"/>
      <c r="BJ32" s="1041"/>
    </row>
    <row r="33" spans="1:62" ht="15" customHeight="1">
      <c r="A33" s="1488" t="s">
        <v>271</v>
      </c>
      <c r="B33" s="410" t="s">
        <v>39</v>
      </c>
      <c r="C33" s="425" t="s">
        <v>92</v>
      </c>
      <c r="D33" s="330">
        <f>D28*'DATA - Awards Matrices'!$B$43</f>
        <v>0</v>
      </c>
      <c r="E33" s="12">
        <f>E28*'DATA - Awards Matrices'!$C$43</f>
        <v>0</v>
      </c>
      <c r="F33" s="12">
        <f>F28*'DATA - Awards Matrices'!$D$43</f>
        <v>0</v>
      </c>
      <c r="G33" s="12">
        <f>G28*'DATA - Awards Matrices'!$E$43</f>
        <v>0</v>
      </c>
      <c r="H33" s="12">
        <f>H28*'DATA - Awards Matrices'!$F$43</f>
        <v>55605000</v>
      </c>
      <c r="I33" s="12">
        <f>I28*'DATA - Awards Matrices'!$G$43</f>
        <v>9701960</v>
      </c>
      <c r="J33" s="12">
        <f>J28*'DATA - Awards Matrices'!$H$43</f>
        <v>4455019</v>
      </c>
      <c r="K33" s="12">
        <f>K28*'DATA - Awards Matrices'!$I$43</f>
        <v>9561992</v>
      </c>
      <c r="L33" s="12">
        <f>L28*'DATA - Awards Matrices'!$J$43</f>
        <v>86009</v>
      </c>
      <c r="M33" s="331">
        <f>M28*'DATA - Awards Matrices'!$K$43</f>
        <v>38512</v>
      </c>
      <c r="N33" s="12"/>
      <c r="O33" s="12"/>
      <c r="P33" s="330">
        <f>P28*'DATA - Awards Matrices'!$B$43</f>
        <v>0</v>
      </c>
      <c r="Q33" s="12">
        <f>Q28*'DATA - Awards Matrices'!$C$43</f>
        <v>14520</v>
      </c>
      <c r="R33" s="12">
        <f>R28*'DATA - Awards Matrices'!$D$43</f>
        <v>0</v>
      </c>
      <c r="S33" s="12">
        <f>S28*'DATA - Awards Matrices'!$E$43</f>
        <v>0</v>
      </c>
      <c r="T33" s="12">
        <f>T28*'DATA - Awards Matrices'!$F$43</f>
        <v>53097000</v>
      </c>
      <c r="U33" s="12">
        <f>U28*'DATA - Awards Matrices'!$G$43</f>
        <v>9077088</v>
      </c>
      <c r="V33" s="12">
        <f>V28*'DATA - Awards Matrices'!$H$43</f>
        <v>4672337</v>
      </c>
      <c r="W33" s="12">
        <f>W28*'DATA - Awards Matrices'!$I$43</f>
        <v>8475402</v>
      </c>
      <c r="X33" s="12">
        <f>X28*'DATA - Awards Matrices'!$J$43</f>
        <v>62552</v>
      </c>
      <c r="Y33" s="331">
        <f>Y28*'DATA - Awards Matrices'!$K$43</f>
        <v>77024</v>
      </c>
      <c r="Z33" s="12"/>
      <c r="AA33" s="12"/>
      <c r="AB33" s="330">
        <f>AB28*'DATA - Awards Matrices'!$B$43</f>
        <v>0</v>
      </c>
      <c r="AC33" s="12">
        <f>AC28*'DATA - Awards Matrices'!$C$43</f>
        <v>0</v>
      </c>
      <c r="AD33" s="12">
        <f>AD28*'DATA - Awards Matrices'!$D$43</f>
        <v>0</v>
      </c>
      <c r="AE33" s="12">
        <f>AE28*'DATA - Awards Matrices'!$E$43</f>
        <v>0</v>
      </c>
      <c r="AF33" s="12">
        <f>AF28*'DATA - Awards Matrices'!$F$43</f>
        <v>45045000</v>
      </c>
      <c r="AG33" s="12">
        <f>AG28*'DATA - Awards Matrices'!$G$43</f>
        <v>8682432</v>
      </c>
      <c r="AH33" s="12">
        <f>AH28*'DATA - Awards Matrices'!$H$43</f>
        <v>3911724</v>
      </c>
      <c r="AI33" s="12">
        <f>AI28*'DATA - Awards Matrices'!$I$43</f>
        <v>8692720</v>
      </c>
      <c r="AJ33" s="12">
        <f>AJ28*'DATA - Awards Matrices'!$J$43</f>
        <v>54733</v>
      </c>
      <c r="AK33" s="331">
        <f>AK28*'DATA - Awards Matrices'!$K$43</f>
        <v>57768</v>
      </c>
      <c r="AL33" s="12"/>
      <c r="AM33" s="12"/>
      <c r="AN33" s="937">
        <f>AN28*'DATA - Awards Matrices'!$B$43</f>
        <v>0</v>
      </c>
      <c r="AO33" s="938">
        <f>AO28*'DATA - Awards Matrices'!$C$43</f>
        <v>43560</v>
      </c>
      <c r="AP33" s="938">
        <f>AP28*'DATA - Awards Matrices'!$D$43</f>
        <v>0</v>
      </c>
      <c r="AQ33" s="938">
        <f>AQ28*'DATA - Awards Matrices'!$E$43</f>
        <v>0</v>
      </c>
      <c r="AR33" s="938">
        <f>AR28*'DATA - Awards Matrices'!$F$43</f>
        <v>45078000</v>
      </c>
      <c r="AS33" s="938">
        <f>AS28*'DATA - Awards Matrices'!$G$43</f>
        <v>8090448</v>
      </c>
      <c r="AT33" s="938">
        <f>AT28*'DATA - Awards Matrices'!$H$43</f>
        <v>2933793</v>
      </c>
      <c r="AU33" s="938">
        <f>AU28*'DATA - Awards Matrices'!$I$43</f>
        <v>10322605</v>
      </c>
      <c r="AV33" s="938">
        <f>AV28*'DATA - Awards Matrices'!$J$43</f>
        <v>46914</v>
      </c>
      <c r="AW33" s="939">
        <f>AW28*'DATA - Awards Matrices'!$K$43</f>
        <v>96280</v>
      </c>
      <c r="AX33" s="939"/>
      <c r="AZ33" s="1040">
        <f>AZ28*'DATA - Awards Matrices'!$B$43</f>
        <v>0</v>
      </c>
      <c r="BA33" s="816">
        <f>BA28*'DATA - Awards Matrices'!$C$43</f>
        <v>7260</v>
      </c>
      <c r="BB33" s="816">
        <f>BB28*'DATA - Awards Matrices'!$D$43</f>
        <v>0</v>
      </c>
      <c r="BC33" s="816">
        <f>BC28*'DATA - Awards Matrices'!$E$43</f>
        <v>0</v>
      </c>
      <c r="BD33" s="816">
        <f>BD28*'DATA - Awards Matrices'!$F$43</f>
        <v>46332000</v>
      </c>
      <c r="BE33" s="816">
        <f>BE28*'DATA - Awards Matrices'!$G$43</f>
        <v>7893120</v>
      </c>
      <c r="BF33" s="816">
        <f>BF28*'DATA - Awards Matrices'!$H$43</f>
        <v>3694406</v>
      </c>
      <c r="BG33" s="816">
        <f>BG28*'DATA - Awards Matrices'!$I$43</f>
        <v>8366743</v>
      </c>
      <c r="BH33" s="816">
        <f>BH28*'DATA - Awards Matrices'!$J$43</f>
        <v>54733</v>
      </c>
      <c r="BI33" s="1041">
        <f>BI28*'DATA - Awards Matrices'!$K$43</f>
        <v>38512</v>
      </c>
      <c r="BJ33" s="1041"/>
    </row>
    <row r="34" spans="1:62">
      <c r="A34" s="1488"/>
      <c r="B34" s="410" t="s">
        <v>39</v>
      </c>
      <c r="C34" s="425" t="s">
        <v>91</v>
      </c>
      <c r="D34" s="330">
        <f>D29*'DATA - Awards Matrices'!$B$44</f>
        <v>0</v>
      </c>
      <c r="E34" s="12">
        <f>E29*'DATA - Awards Matrices'!$C$44</f>
        <v>0</v>
      </c>
      <c r="F34" s="12">
        <f>F29*'DATA - Awards Matrices'!$D$44</f>
        <v>0</v>
      </c>
      <c r="G34" s="12">
        <f>G29*'DATA - Awards Matrices'!$E$44</f>
        <v>0</v>
      </c>
      <c r="H34" s="12">
        <f>H29*'DATA - Awards Matrices'!$F$44</f>
        <v>15906082</v>
      </c>
      <c r="I34" s="12">
        <f>I29*'DATA - Awards Matrices'!$G$44</f>
        <v>9397278</v>
      </c>
      <c r="J34" s="12">
        <f>J29*'DATA - Awards Matrices'!$H$44</f>
        <v>940848</v>
      </c>
      <c r="K34" s="12">
        <f>K29*'DATA - Awards Matrices'!$I$44</f>
        <v>19130576</v>
      </c>
      <c r="L34" s="12">
        <f>L29*'DATA - Awards Matrices'!$J$44</f>
        <v>0</v>
      </c>
      <c r="M34" s="331">
        <f>M29*'DATA - Awards Matrices'!$K$44</f>
        <v>0</v>
      </c>
      <c r="N34" s="12"/>
      <c r="O34" s="12"/>
      <c r="P34" s="330">
        <f>P29*'DATA - Awards Matrices'!$B$44</f>
        <v>0</v>
      </c>
      <c r="Q34" s="12">
        <f>Q29*'DATA - Awards Matrices'!$C$44</f>
        <v>0</v>
      </c>
      <c r="R34" s="12">
        <f>R29*'DATA - Awards Matrices'!$D$44</f>
        <v>0</v>
      </c>
      <c r="S34" s="12">
        <f>S29*'DATA - Awards Matrices'!$E$44</f>
        <v>0</v>
      </c>
      <c r="T34" s="12">
        <f>T29*'DATA - Awards Matrices'!$F$44</f>
        <v>19668299</v>
      </c>
      <c r="U34" s="12">
        <f>U29*'DATA - Awards Matrices'!$G$44</f>
        <v>8400597</v>
      </c>
      <c r="V34" s="12">
        <f>V29*'DATA - Awards Matrices'!$H$44</f>
        <v>784040</v>
      </c>
      <c r="W34" s="12">
        <f>W29*'DATA - Awards Matrices'!$I$44</f>
        <v>13015064</v>
      </c>
      <c r="X34" s="12">
        <f>X29*'DATA - Awards Matrices'!$J$44</f>
        <v>11284</v>
      </c>
      <c r="Y34" s="331">
        <f>Y29*'DATA - Awards Matrices'!$K$44</f>
        <v>0</v>
      </c>
      <c r="Z34" s="12"/>
      <c r="AA34" s="12"/>
      <c r="AB34" s="330">
        <f>AB29*'DATA - Awards Matrices'!$B$44</f>
        <v>0</v>
      </c>
      <c r="AC34" s="12">
        <f>AC29*'DATA - Awards Matrices'!$C$44</f>
        <v>0</v>
      </c>
      <c r="AD34" s="12">
        <f>AD29*'DATA - Awards Matrices'!$D$44</f>
        <v>0</v>
      </c>
      <c r="AE34" s="12">
        <f>AE29*'DATA - Awards Matrices'!$E$44</f>
        <v>0</v>
      </c>
      <c r="AF34" s="12">
        <f>AF29*'DATA - Awards Matrices'!$F$44</f>
        <v>24192484</v>
      </c>
      <c r="AG34" s="12">
        <f>AG29*'DATA - Awards Matrices'!$G$44</f>
        <v>8875207</v>
      </c>
      <c r="AH34" s="12">
        <f>AH29*'DATA - Awards Matrices'!$H$44</f>
        <v>1411272</v>
      </c>
      <c r="AI34" s="12">
        <f>AI29*'DATA - Awards Matrices'!$I$44</f>
        <v>13955912</v>
      </c>
      <c r="AJ34" s="12">
        <f>AJ29*'DATA - Awards Matrices'!$J$44</f>
        <v>0</v>
      </c>
      <c r="AK34" s="331">
        <f>AK29*'DATA - Awards Matrices'!$K$44</f>
        <v>0</v>
      </c>
      <c r="AL34" s="12"/>
      <c r="AM34" s="12"/>
      <c r="AN34" s="937">
        <f>AN29*'DATA - Awards Matrices'!$B$44</f>
        <v>0</v>
      </c>
      <c r="AO34" s="938">
        <f>AO29*'DATA - Awards Matrices'!$C$44</f>
        <v>0</v>
      </c>
      <c r="AP34" s="938">
        <f>AP29*'DATA - Awards Matrices'!$D$44</f>
        <v>0</v>
      </c>
      <c r="AQ34" s="938">
        <f>AQ29*'DATA - Awards Matrices'!$E$44</f>
        <v>0</v>
      </c>
      <c r="AR34" s="938">
        <f>AR29*'DATA - Awards Matrices'!$F$44</f>
        <v>20096906</v>
      </c>
      <c r="AS34" s="938">
        <f>AS29*'DATA - Awards Matrices'!$G$44</f>
        <v>9492200</v>
      </c>
      <c r="AT34" s="938">
        <f>AT29*'DATA - Awards Matrices'!$H$44</f>
        <v>627232</v>
      </c>
      <c r="AU34" s="938">
        <f>AU29*'DATA - Awards Matrices'!$I$44</f>
        <v>14269528</v>
      </c>
      <c r="AV34" s="938">
        <f>AV29*'DATA - Awards Matrices'!$J$44</f>
        <v>45136</v>
      </c>
      <c r="AW34" s="939">
        <f>AW29*'DATA - Awards Matrices'!$K$44</f>
        <v>83364</v>
      </c>
      <c r="AX34" s="939"/>
      <c r="AZ34" s="1040">
        <f>AZ29*'DATA - Awards Matrices'!$B$44</f>
        <v>0</v>
      </c>
      <c r="BA34" s="816">
        <f>BA29*'DATA - Awards Matrices'!$C$44</f>
        <v>0</v>
      </c>
      <c r="BB34" s="816">
        <f>BB29*'DATA - Awards Matrices'!$D$44</f>
        <v>0</v>
      </c>
      <c r="BC34" s="816">
        <f>BC29*'DATA - Awards Matrices'!$E$44</f>
        <v>0</v>
      </c>
      <c r="BD34" s="816">
        <f>BD29*'DATA - Awards Matrices'!$F$44</f>
        <v>24525845</v>
      </c>
      <c r="BE34" s="816">
        <f>BE29*'DATA - Awards Matrices'!$G$44</f>
        <v>9302356</v>
      </c>
      <c r="BF34" s="816">
        <f>BF29*'DATA - Awards Matrices'!$H$44</f>
        <v>940848</v>
      </c>
      <c r="BG34" s="816">
        <f>BG29*'DATA - Awards Matrices'!$I$44</f>
        <v>10035712</v>
      </c>
      <c r="BH34" s="816">
        <f>BH29*'DATA - Awards Matrices'!$J$44</f>
        <v>11284</v>
      </c>
      <c r="BI34" s="1041">
        <f>BI29*'DATA - Awards Matrices'!$K$44</f>
        <v>55576</v>
      </c>
      <c r="BJ34" s="1041"/>
    </row>
    <row r="35" spans="1:62" ht="16" thickBot="1">
      <c r="A35" s="1489"/>
      <c r="B35" s="413" t="s">
        <v>39</v>
      </c>
      <c r="C35" s="426" t="s">
        <v>90</v>
      </c>
      <c r="D35" s="330">
        <f>D30*'DATA - Awards Matrices'!$B$45</f>
        <v>0</v>
      </c>
      <c r="E35" s="12">
        <f>E30*'DATA - Awards Matrices'!$C$45</f>
        <v>61416</v>
      </c>
      <c r="F35" s="12">
        <f>F30*'DATA - Awards Matrices'!$D$45</f>
        <v>0</v>
      </c>
      <c r="G35" s="12">
        <f>G30*'DATA - Awards Matrices'!$E$45</f>
        <v>0</v>
      </c>
      <c r="H35" s="12">
        <f>H30*'DATA - Awards Matrices'!$F$45</f>
        <v>12074016</v>
      </c>
      <c r="I35" s="12">
        <f>I30*'DATA - Awards Matrices'!$G$45</f>
        <v>4521075</v>
      </c>
      <c r="J35" s="12">
        <f>J30*'DATA - Awards Matrices'!$H$45</f>
        <v>2068245</v>
      </c>
      <c r="K35" s="12">
        <f>K30*'DATA - Awards Matrices'!$I$45</f>
        <v>0</v>
      </c>
      <c r="L35" s="12">
        <f>L30*'DATA - Awards Matrices'!$J$45</f>
        <v>0</v>
      </c>
      <c r="M35" s="331">
        <f>M30*'DATA - Awards Matrices'!$K$45</f>
        <v>0</v>
      </c>
      <c r="N35" s="12"/>
      <c r="O35" s="12"/>
      <c r="P35" s="330">
        <f>P30*'DATA - Awards Matrices'!$B$45</f>
        <v>0</v>
      </c>
      <c r="Q35" s="12">
        <f>Q30*'DATA - Awards Matrices'!$C$45</f>
        <v>15354</v>
      </c>
      <c r="R35" s="12">
        <f>R30*'DATA - Awards Matrices'!$D$45</f>
        <v>0</v>
      </c>
      <c r="S35" s="12">
        <f>S30*'DATA - Awards Matrices'!$E$45</f>
        <v>0</v>
      </c>
      <c r="T35" s="12">
        <f>T30*'DATA - Awards Matrices'!$F$45</f>
        <v>11934432</v>
      </c>
      <c r="U35" s="12">
        <f>U30*'DATA - Awards Matrices'!$G$45</f>
        <v>5425290</v>
      </c>
      <c r="V35" s="12">
        <f>V30*'DATA - Awards Matrices'!$H$45</f>
        <v>2068245</v>
      </c>
      <c r="W35" s="12">
        <f>W30*'DATA - Awards Matrices'!$I$45</f>
        <v>0</v>
      </c>
      <c r="X35" s="12">
        <f>X30*'DATA - Awards Matrices'!$J$45</f>
        <v>0</v>
      </c>
      <c r="Y35" s="331">
        <f>Y30*'DATA - Awards Matrices'!$K$45</f>
        <v>0</v>
      </c>
      <c r="Z35" s="12"/>
      <c r="AA35" s="12"/>
      <c r="AB35" s="330">
        <f>AB30*'DATA - Awards Matrices'!$B$45</f>
        <v>0</v>
      </c>
      <c r="AC35" s="12">
        <f>AC30*'DATA - Awards Matrices'!$C$45</f>
        <v>92124</v>
      </c>
      <c r="AD35" s="12">
        <f>AD30*'DATA - Awards Matrices'!$D$45</f>
        <v>0</v>
      </c>
      <c r="AE35" s="12">
        <f>AE30*'DATA - Awards Matrices'!$E$45</f>
        <v>0</v>
      </c>
      <c r="AF35" s="12">
        <f>AF30*'DATA - Awards Matrices'!$F$45</f>
        <v>12074016</v>
      </c>
      <c r="AG35" s="12">
        <f>AG30*'DATA - Awards Matrices'!$G$45</f>
        <v>5007960</v>
      </c>
      <c r="AH35" s="12">
        <f>AH30*'DATA - Awards Matrices'!$H$45</f>
        <v>2527855</v>
      </c>
      <c r="AI35" s="12">
        <f>AI30*'DATA - Awards Matrices'!$I$45</f>
        <v>0</v>
      </c>
      <c r="AJ35" s="12">
        <f>AJ30*'DATA - Awards Matrices'!$J$45</f>
        <v>0</v>
      </c>
      <c r="AK35" s="331">
        <f>AK30*'DATA - Awards Matrices'!$K$45</f>
        <v>0</v>
      </c>
      <c r="AL35" s="12"/>
      <c r="AM35" s="12"/>
      <c r="AN35" s="937">
        <f>AN30*'DATA - Awards Matrices'!$B$45</f>
        <v>0</v>
      </c>
      <c r="AO35" s="938">
        <f>AO30*'DATA - Awards Matrices'!$C$45</f>
        <v>30708</v>
      </c>
      <c r="AP35" s="938">
        <f>AP30*'DATA - Awards Matrices'!$D$45</f>
        <v>0</v>
      </c>
      <c r="AQ35" s="938">
        <f>AQ30*'DATA - Awards Matrices'!$E$45</f>
        <v>0</v>
      </c>
      <c r="AR35" s="938">
        <f>AR30*'DATA - Awards Matrices'!$F$45</f>
        <v>9282336</v>
      </c>
      <c r="AS35" s="938">
        <f>AS30*'DATA - Awards Matrices'!$G$45</f>
        <v>3895080</v>
      </c>
      <c r="AT35" s="938">
        <f>AT30*'DATA - Awards Matrices'!$H$45</f>
        <v>2068245</v>
      </c>
      <c r="AU35" s="938">
        <f>AU30*'DATA - Awards Matrices'!$I$45</f>
        <v>0</v>
      </c>
      <c r="AV35" s="938">
        <f>AV30*'DATA - Awards Matrices'!$J$45</f>
        <v>0</v>
      </c>
      <c r="AW35" s="939">
        <f>AW30*'DATA - Awards Matrices'!$K$45</f>
        <v>0</v>
      </c>
      <c r="AX35" s="939"/>
      <c r="AZ35" s="1040">
        <f>AZ30*'DATA - Awards Matrices'!$B$45</f>
        <v>0</v>
      </c>
      <c r="BA35" s="816">
        <f>BA30*'DATA - Awards Matrices'!$C$45</f>
        <v>0</v>
      </c>
      <c r="BB35" s="816">
        <f>BB30*'DATA - Awards Matrices'!$D$45</f>
        <v>0</v>
      </c>
      <c r="BC35" s="816">
        <f>BC30*'DATA - Awards Matrices'!$E$45</f>
        <v>0</v>
      </c>
      <c r="BD35" s="816">
        <f>BD30*'DATA - Awards Matrices'!$F$45</f>
        <v>10050048</v>
      </c>
      <c r="BE35" s="816">
        <f>BE30*'DATA - Awards Matrices'!$G$45</f>
        <v>4521075</v>
      </c>
      <c r="BF35" s="816">
        <f>BF30*'DATA - Awards Matrices'!$H$45</f>
        <v>1149025</v>
      </c>
      <c r="BG35" s="816">
        <f>BG30*'DATA - Awards Matrices'!$I$45</f>
        <v>0</v>
      </c>
      <c r="BH35" s="816">
        <f>BH30*'DATA - Awards Matrices'!$J$45</f>
        <v>0</v>
      </c>
      <c r="BI35" s="1041">
        <f>BI30*'DATA - Awards Matrices'!$K$45</f>
        <v>0</v>
      </c>
      <c r="BJ35" s="1041"/>
    </row>
    <row r="36" spans="1:62" ht="33" thickBot="1">
      <c r="A36" s="455" t="s">
        <v>272</v>
      </c>
      <c r="B36" s="413" t="str">
        <f>B30</f>
        <v>UNM</v>
      </c>
      <c r="C36" s="414"/>
      <c r="D36" s="334">
        <f t="shared" ref="D36:M36" si="25">SUM(D33:D35)</f>
        <v>0</v>
      </c>
      <c r="E36" s="335">
        <f t="shared" si="25"/>
        <v>61416</v>
      </c>
      <c r="F36" s="335">
        <f t="shared" si="25"/>
        <v>0</v>
      </c>
      <c r="G36" s="335">
        <f t="shared" si="25"/>
        <v>0</v>
      </c>
      <c r="H36" s="335">
        <f t="shared" si="25"/>
        <v>83585098</v>
      </c>
      <c r="I36" s="335">
        <f t="shared" si="25"/>
        <v>23620313</v>
      </c>
      <c r="J36" s="335">
        <f t="shared" si="25"/>
        <v>7464112</v>
      </c>
      <c r="K36" s="335">
        <f t="shared" si="25"/>
        <v>28692568</v>
      </c>
      <c r="L36" s="335">
        <f t="shared" si="25"/>
        <v>86009</v>
      </c>
      <c r="M36" s="336">
        <f t="shared" si="25"/>
        <v>38512</v>
      </c>
      <c r="N36" s="415">
        <f>SUM(D36:M36)/'DATA - Awards Matrices'!$L$45</f>
        <v>1109.7298619111425</v>
      </c>
      <c r="O36" s="415"/>
      <c r="P36" s="334">
        <f t="shared" ref="P36:Y36" si="26">SUM(P33:P35)</f>
        <v>0</v>
      </c>
      <c r="Q36" s="335">
        <f t="shared" si="26"/>
        <v>29874</v>
      </c>
      <c r="R36" s="335">
        <f t="shared" si="26"/>
        <v>0</v>
      </c>
      <c r="S36" s="335">
        <f t="shared" si="26"/>
        <v>0</v>
      </c>
      <c r="T36" s="335">
        <f t="shared" si="26"/>
        <v>84699731</v>
      </c>
      <c r="U36" s="335">
        <f t="shared" si="26"/>
        <v>22902975</v>
      </c>
      <c r="V36" s="335">
        <f t="shared" si="26"/>
        <v>7524622</v>
      </c>
      <c r="W36" s="335">
        <f t="shared" si="26"/>
        <v>21490466</v>
      </c>
      <c r="X36" s="335">
        <f t="shared" si="26"/>
        <v>73836</v>
      </c>
      <c r="Y36" s="336">
        <f t="shared" si="26"/>
        <v>77024</v>
      </c>
      <c r="Z36" s="415">
        <f>SUM(P36:Y36)/'DATA - Awards Matrices'!$L$45</f>
        <v>1057.5513554744728</v>
      </c>
      <c r="AA36" s="415"/>
      <c r="AB36" s="334">
        <f t="shared" ref="AB36:AK36" si="27">SUM(AB33:AB35)</f>
        <v>0</v>
      </c>
      <c r="AC36" s="335">
        <f t="shared" si="27"/>
        <v>92124</v>
      </c>
      <c r="AD36" s="335">
        <f t="shared" si="27"/>
        <v>0</v>
      </c>
      <c r="AE36" s="335">
        <f t="shared" si="27"/>
        <v>0</v>
      </c>
      <c r="AF36" s="335">
        <f t="shared" si="27"/>
        <v>81311500</v>
      </c>
      <c r="AG36" s="335">
        <f t="shared" si="27"/>
        <v>22565599</v>
      </c>
      <c r="AH36" s="335">
        <f t="shared" si="27"/>
        <v>7850851</v>
      </c>
      <c r="AI36" s="335">
        <f t="shared" si="27"/>
        <v>22648632</v>
      </c>
      <c r="AJ36" s="335">
        <f t="shared" si="27"/>
        <v>54733</v>
      </c>
      <c r="AK36" s="336">
        <f t="shared" si="27"/>
        <v>57768</v>
      </c>
      <c r="AL36" s="415">
        <f>SUM(AB36:AK36)/'DATA - Awards Matrices'!$L$45</f>
        <v>1040.4098637979541</v>
      </c>
      <c r="AM36" s="415"/>
      <c r="AN36" s="1020">
        <f t="shared" ref="AN36:AW36" si="28">SUM(AN33:AN35)</f>
        <v>0</v>
      </c>
      <c r="AO36" s="1021">
        <f t="shared" si="28"/>
        <v>74268</v>
      </c>
      <c r="AP36" s="1021">
        <f t="shared" si="28"/>
        <v>0</v>
      </c>
      <c r="AQ36" s="1021">
        <f t="shared" si="28"/>
        <v>0</v>
      </c>
      <c r="AR36" s="1021">
        <f t="shared" si="28"/>
        <v>74457242</v>
      </c>
      <c r="AS36" s="1021">
        <f t="shared" si="28"/>
        <v>21477728</v>
      </c>
      <c r="AT36" s="1021">
        <f t="shared" si="28"/>
        <v>5629270</v>
      </c>
      <c r="AU36" s="1021">
        <f t="shared" si="28"/>
        <v>24592133</v>
      </c>
      <c r="AV36" s="1021">
        <f t="shared" si="28"/>
        <v>92050</v>
      </c>
      <c r="AW36" s="1022">
        <f t="shared" si="28"/>
        <v>179644</v>
      </c>
      <c r="AX36" s="942">
        <f>SUM(AN36:AW36)/'DATA - Awards Matrices'!$L$45</f>
        <v>977.95435232998886</v>
      </c>
      <c r="AZ36" s="1045">
        <f t="shared" ref="AZ36:BI36" si="29">SUM(AZ33:AZ35)</f>
        <v>0</v>
      </c>
      <c r="BA36" s="1046">
        <f t="shared" si="29"/>
        <v>7260</v>
      </c>
      <c r="BB36" s="1046">
        <f t="shared" si="29"/>
        <v>0</v>
      </c>
      <c r="BC36" s="1046">
        <f t="shared" si="29"/>
        <v>0</v>
      </c>
      <c r="BD36" s="1046">
        <f t="shared" si="29"/>
        <v>80907893</v>
      </c>
      <c r="BE36" s="1046">
        <f t="shared" si="29"/>
        <v>21716551</v>
      </c>
      <c r="BF36" s="1046">
        <f t="shared" si="29"/>
        <v>5784279</v>
      </c>
      <c r="BG36" s="1046">
        <f t="shared" si="29"/>
        <v>18402455</v>
      </c>
      <c r="BH36" s="1046">
        <f t="shared" si="29"/>
        <v>66017</v>
      </c>
      <c r="BI36" s="1047">
        <f t="shared" si="29"/>
        <v>94088</v>
      </c>
      <c r="BJ36" s="1048">
        <f>SUM(AZ36:BI36)/'DATA - Awards Matrices'!$L$45</f>
        <v>981.63578387205769</v>
      </c>
    </row>
    <row r="37" spans="1:62" ht="16" thickBot="1">
      <c r="A37" s="428"/>
      <c r="B37" s="429"/>
      <c r="C37" s="430"/>
      <c r="D37" s="431"/>
      <c r="E37" s="432"/>
      <c r="F37" s="432"/>
      <c r="G37" s="432"/>
      <c r="H37" s="432"/>
      <c r="I37" s="432"/>
      <c r="J37" s="432"/>
      <c r="K37" s="432"/>
      <c r="L37" s="432"/>
      <c r="M37" s="433"/>
      <c r="N37" s="434"/>
      <c r="O37" s="434"/>
      <c r="P37" s="431"/>
      <c r="Q37" s="432"/>
      <c r="R37" s="432"/>
      <c r="S37" s="432"/>
      <c r="T37" s="432"/>
      <c r="U37" s="432"/>
      <c r="V37" s="432"/>
      <c r="W37" s="432"/>
      <c r="X37" s="432"/>
      <c r="Y37" s="433"/>
      <c r="Z37" s="434"/>
      <c r="AA37" s="434"/>
      <c r="AB37" s="431"/>
      <c r="AC37" s="432"/>
      <c r="AD37" s="432"/>
      <c r="AE37" s="432"/>
      <c r="AF37" s="432"/>
      <c r="AG37" s="432"/>
      <c r="AH37" s="432"/>
      <c r="AI37" s="432"/>
      <c r="AJ37" s="432"/>
      <c r="AK37" s="433"/>
      <c r="AL37" s="434"/>
      <c r="AM37" s="434"/>
      <c r="AN37" s="1023"/>
      <c r="AO37" s="1024"/>
      <c r="AP37" s="1024"/>
      <c r="AQ37" s="1024"/>
      <c r="AR37" s="1024"/>
      <c r="AS37" s="1024"/>
      <c r="AT37" s="1024"/>
      <c r="AU37" s="1024"/>
      <c r="AV37" s="1024"/>
      <c r="AW37" s="1025"/>
      <c r="AX37" s="1026"/>
      <c r="AZ37" s="1049"/>
      <c r="BA37" s="1050"/>
      <c r="BB37" s="1050"/>
      <c r="BC37" s="1050"/>
      <c r="BD37" s="1050"/>
      <c r="BE37" s="1050"/>
      <c r="BF37" s="1050"/>
      <c r="BG37" s="1050"/>
      <c r="BH37" s="1050"/>
      <c r="BI37" s="1051"/>
      <c r="BJ37" s="1052"/>
    </row>
    <row r="38" spans="1:62" ht="15" customHeight="1">
      <c r="A38" s="1487" t="s">
        <v>270</v>
      </c>
      <c r="B38" s="274" t="str">
        <f>'RAW DATA-Awards'!B16</f>
        <v>ENMU</v>
      </c>
      <c r="C38" s="329" t="str">
        <f>'RAW DATA-Awards'!C16</f>
        <v>1</v>
      </c>
      <c r="D38" s="407">
        <f>'RAW DATA-At-Risk'!D16</f>
        <v>0</v>
      </c>
      <c r="E38" s="408">
        <f>'RAW DATA-At-Risk'!E16</f>
        <v>0</v>
      </c>
      <c r="F38" s="408">
        <f>'RAW DATA-At-Risk'!F16</f>
        <v>0</v>
      </c>
      <c r="G38" s="408">
        <f>'RAW DATA-At-Risk'!G16</f>
        <v>150</v>
      </c>
      <c r="H38" s="408">
        <f>'RAW DATA-At-Risk'!H16</f>
        <v>282</v>
      </c>
      <c r="I38" s="408">
        <f>'RAW DATA-At-Risk'!I16</f>
        <v>78</v>
      </c>
      <c r="J38" s="408">
        <f>'RAW DATA-At-Risk'!J16</f>
        <v>0</v>
      </c>
      <c r="K38" s="408">
        <f>'RAW DATA-At-Risk'!K16</f>
        <v>0</v>
      </c>
      <c r="L38" s="408">
        <f>'RAW DATA-At-Risk'!L16</f>
        <v>11</v>
      </c>
      <c r="M38" s="409">
        <f>'RAW DATA-At-Risk'!M16</f>
        <v>0</v>
      </c>
      <c r="N38" s="408"/>
      <c r="O38" s="408"/>
      <c r="P38" s="407">
        <f>'RAW DATA-At-Risk'!N16</f>
        <v>0</v>
      </c>
      <c r="Q38" s="408">
        <f>'RAW DATA-At-Risk'!O16</f>
        <v>0</v>
      </c>
      <c r="R38" s="408">
        <f>'RAW DATA-At-Risk'!P16</f>
        <v>0</v>
      </c>
      <c r="S38" s="408">
        <f>'RAW DATA-At-Risk'!Q16</f>
        <v>132</v>
      </c>
      <c r="T38" s="408">
        <f>'RAW DATA-At-Risk'!R16</f>
        <v>264</v>
      </c>
      <c r="U38" s="408">
        <f>'RAW DATA-At-Risk'!S16</f>
        <v>80</v>
      </c>
      <c r="V38" s="408">
        <f>'RAW DATA-At-Risk'!T16</f>
        <v>0</v>
      </c>
      <c r="W38" s="408">
        <f>'RAW DATA-At-Risk'!U16</f>
        <v>0</v>
      </c>
      <c r="X38" s="408">
        <f>'RAW DATA-At-Risk'!V16</f>
        <v>4</v>
      </c>
      <c r="Y38" s="409">
        <f>'RAW DATA-At-Risk'!W16</f>
        <v>0</v>
      </c>
      <c r="Z38" s="408"/>
      <c r="AA38" s="408"/>
      <c r="AB38" s="407">
        <f>'RAW DATA-At-Risk'!X16</f>
        <v>0</v>
      </c>
      <c r="AC38" s="408">
        <f>'RAW DATA-At-Risk'!Y16</f>
        <v>0</v>
      </c>
      <c r="AD38" s="408">
        <f>'RAW DATA-At-Risk'!Z16</f>
        <v>0</v>
      </c>
      <c r="AE38" s="408">
        <f>'RAW DATA-At-Risk'!AA16</f>
        <v>148</v>
      </c>
      <c r="AF38" s="408">
        <f>'RAW DATA-At-Risk'!AB16</f>
        <v>258</v>
      </c>
      <c r="AG38" s="408">
        <f>'RAW DATA-At-Risk'!AC16</f>
        <v>83</v>
      </c>
      <c r="AH38" s="408">
        <f>'RAW DATA-At-Risk'!AD16</f>
        <v>0</v>
      </c>
      <c r="AI38" s="408">
        <f>'RAW DATA-At-Risk'!AE16</f>
        <v>0</v>
      </c>
      <c r="AJ38" s="408">
        <f>'RAW DATA-At-Risk'!AF16</f>
        <v>2</v>
      </c>
      <c r="AK38" s="409">
        <f>'RAW DATA-At-Risk'!AG16</f>
        <v>0</v>
      </c>
      <c r="AL38" s="408"/>
      <c r="AM38" s="408"/>
      <c r="AN38" s="943">
        <f>'RAW DATA-At-Risk'!AH16</f>
        <v>0</v>
      </c>
      <c r="AO38" s="944">
        <f>'RAW DATA-At-Risk'!AI16</f>
        <v>0</v>
      </c>
      <c r="AP38" s="944">
        <f>'RAW DATA-At-Risk'!AJ16</f>
        <v>0</v>
      </c>
      <c r="AQ38" s="944">
        <f>'RAW DATA-At-Risk'!AK16</f>
        <v>122</v>
      </c>
      <c r="AR38" s="944">
        <f>'RAW DATA-At-Risk'!AL16</f>
        <v>246</v>
      </c>
      <c r="AS38" s="944">
        <f>'RAW DATA-At-Risk'!AM16</f>
        <v>92</v>
      </c>
      <c r="AT38" s="944">
        <f>'RAW DATA-At-Risk'!AN16</f>
        <v>0</v>
      </c>
      <c r="AU38" s="944">
        <f>'RAW DATA-At-Risk'!AO16</f>
        <v>0</v>
      </c>
      <c r="AV38" s="944">
        <f>'RAW DATA-At-Risk'!AP16</f>
        <v>0</v>
      </c>
      <c r="AW38" s="945">
        <f>'RAW DATA-At-Risk'!AQ16</f>
        <v>0</v>
      </c>
      <c r="AX38" s="945"/>
      <c r="AZ38" s="1037">
        <f>'RAW DATA-At-Risk'!AR16</f>
        <v>0</v>
      </c>
      <c r="BA38" s="1038">
        <f>'RAW DATA-At-Risk'!AS16</f>
        <v>0</v>
      </c>
      <c r="BB38" s="1038">
        <f>'RAW DATA-At-Risk'!AT16</f>
        <v>0</v>
      </c>
      <c r="BC38" s="1038">
        <f>'RAW DATA-At-Risk'!AU16</f>
        <v>131</v>
      </c>
      <c r="BD38" s="1038">
        <f>'RAW DATA-At-Risk'!AV16</f>
        <v>257</v>
      </c>
      <c r="BE38" s="1038">
        <f>'RAW DATA-At-Risk'!AW16</f>
        <v>96</v>
      </c>
      <c r="BF38" s="1038">
        <f>'RAW DATA-At-Risk'!AX16</f>
        <v>0</v>
      </c>
      <c r="BG38" s="1038">
        <f>'RAW DATA-At-Risk'!AY16</f>
        <v>0</v>
      </c>
      <c r="BH38" s="1038">
        <f>'RAW DATA-At-Risk'!AZ16</f>
        <v>7</v>
      </c>
      <c r="BI38" s="1039">
        <f>'RAW DATA-At-Risk'!BA16</f>
        <v>0</v>
      </c>
      <c r="BJ38" s="1039"/>
    </row>
    <row r="39" spans="1:62">
      <c r="A39" s="1488"/>
      <c r="B39" s="410" t="str">
        <f>'RAW DATA-Awards'!B17</f>
        <v>ENMU</v>
      </c>
      <c r="C39" s="411" t="str">
        <f>'RAW DATA-Awards'!C17</f>
        <v>2</v>
      </c>
      <c r="D39" s="330">
        <f>'RAW DATA-At-Risk'!D17</f>
        <v>0</v>
      </c>
      <c r="E39" s="12">
        <f>'RAW DATA-At-Risk'!E17</f>
        <v>0</v>
      </c>
      <c r="F39" s="12">
        <f>'RAW DATA-At-Risk'!F17</f>
        <v>0</v>
      </c>
      <c r="G39" s="12">
        <f>'RAW DATA-At-Risk'!G17</f>
        <v>0</v>
      </c>
      <c r="H39" s="12">
        <f>'RAW DATA-At-Risk'!H17</f>
        <v>115</v>
      </c>
      <c r="I39" s="12">
        <f>'RAW DATA-At-Risk'!I17</f>
        <v>41</v>
      </c>
      <c r="J39" s="12">
        <f>'RAW DATA-At-Risk'!J17</f>
        <v>0</v>
      </c>
      <c r="K39" s="12">
        <f>'RAW DATA-At-Risk'!K17</f>
        <v>0</v>
      </c>
      <c r="L39" s="12">
        <f>'RAW DATA-At-Risk'!L17</f>
        <v>0</v>
      </c>
      <c r="M39" s="331">
        <f>'RAW DATA-At-Risk'!M17</f>
        <v>0</v>
      </c>
      <c r="N39" s="12"/>
      <c r="O39" s="12"/>
      <c r="P39" s="330">
        <f>'RAW DATA-At-Risk'!N17</f>
        <v>0</v>
      </c>
      <c r="Q39" s="12">
        <f>'RAW DATA-At-Risk'!O17</f>
        <v>0</v>
      </c>
      <c r="R39" s="12">
        <f>'RAW DATA-At-Risk'!P17</f>
        <v>0</v>
      </c>
      <c r="S39" s="12">
        <f>'RAW DATA-At-Risk'!Q17</f>
        <v>0</v>
      </c>
      <c r="T39" s="12">
        <f>'RAW DATA-At-Risk'!R17</f>
        <v>115</v>
      </c>
      <c r="U39" s="12">
        <f>'RAW DATA-At-Risk'!S17</f>
        <v>35</v>
      </c>
      <c r="V39" s="12">
        <f>'RAW DATA-At-Risk'!T17</f>
        <v>0</v>
      </c>
      <c r="W39" s="12">
        <f>'RAW DATA-At-Risk'!U17</f>
        <v>0</v>
      </c>
      <c r="X39" s="12">
        <f>'RAW DATA-At-Risk'!V17</f>
        <v>0</v>
      </c>
      <c r="Y39" s="331">
        <f>'RAW DATA-At-Risk'!W17</f>
        <v>0</v>
      </c>
      <c r="Z39" s="12"/>
      <c r="AA39" s="12"/>
      <c r="AB39" s="330">
        <f>'RAW DATA-At-Risk'!X17</f>
        <v>0</v>
      </c>
      <c r="AC39" s="12">
        <f>'RAW DATA-At-Risk'!Y17</f>
        <v>0</v>
      </c>
      <c r="AD39" s="12">
        <f>'RAW DATA-At-Risk'!Z17</f>
        <v>0</v>
      </c>
      <c r="AE39" s="12">
        <f>'RAW DATA-At-Risk'!AA17</f>
        <v>1</v>
      </c>
      <c r="AF39" s="12">
        <f>'RAW DATA-At-Risk'!AB17</f>
        <v>103</v>
      </c>
      <c r="AG39" s="12">
        <f>'RAW DATA-At-Risk'!AC17</f>
        <v>38</v>
      </c>
      <c r="AH39" s="12">
        <f>'RAW DATA-At-Risk'!AD17</f>
        <v>0</v>
      </c>
      <c r="AI39" s="12">
        <f>'RAW DATA-At-Risk'!AE17</f>
        <v>0</v>
      </c>
      <c r="AJ39" s="12">
        <f>'RAW DATA-At-Risk'!AF17</f>
        <v>0</v>
      </c>
      <c r="AK39" s="331">
        <f>'RAW DATA-At-Risk'!AG17</f>
        <v>0</v>
      </c>
      <c r="AL39" s="12"/>
      <c r="AM39" s="12"/>
      <c r="AN39" s="937">
        <f>'RAW DATA-At-Risk'!AH17</f>
        <v>0</v>
      </c>
      <c r="AO39" s="938">
        <f>'RAW DATA-At-Risk'!AI17</f>
        <v>0</v>
      </c>
      <c r="AP39" s="938">
        <f>'RAW DATA-At-Risk'!AJ17</f>
        <v>0</v>
      </c>
      <c r="AQ39" s="938">
        <f>'RAW DATA-At-Risk'!AK17</f>
        <v>0</v>
      </c>
      <c r="AR39" s="938">
        <f>'RAW DATA-At-Risk'!AL17</f>
        <v>114</v>
      </c>
      <c r="AS39" s="938">
        <f>'RAW DATA-At-Risk'!AM17</f>
        <v>30</v>
      </c>
      <c r="AT39" s="938">
        <f>'RAW DATA-At-Risk'!AN17</f>
        <v>0</v>
      </c>
      <c r="AU39" s="938">
        <f>'RAW DATA-At-Risk'!AO17</f>
        <v>0</v>
      </c>
      <c r="AV39" s="938">
        <f>'RAW DATA-At-Risk'!AP17</f>
        <v>0</v>
      </c>
      <c r="AW39" s="939">
        <f>'RAW DATA-At-Risk'!AQ17</f>
        <v>0</v>
      </c>
      <c r="AX39" s="939"/>
      <c r="AZ39" s="1040">
        <f>'RAW DATA-At-Risk'!AR17</f>
        <v>0</v>
      </c>
      <c r="BA39" s="816">
        <f>'RAW DATA-At-Risk'!AS17</f>
        <v>0</v>
      </c>
      <c r="BB39" s="816">
        <f>'RAW DATA-At-Risk'!AT17</f>
        <v>0</v>
      </c>
      <c r="BC39" s="816">
        <f>'RAW DATA-At-Risk'!AU17</f>
        <v>0</v>
      </c>
      <c r="BD39" s="816">
        <f>'RAW DATA-At-Risk'!AV17</f>
        <v>119</v>
      </c>
      <c r="BE39" s="816">
        <f>'RAW DATA-At-Risk'!AW17</f>
        <v>29</v>
      </c>
      <c r="BF39" s="816">
        <f>'RAW DATA-At-Risk'!AX17</f>
        <v>0</v>
      </c>
      <c r="BG39" s="816">
        <f>'RAW DATA-At-Risk'!AY17</f>
        <v>0</v>
      </c>
      <c r="BH39" s="816">
        <f>'RAW DATA-At-Risk'!AZ17</f>
        <v>0</v>
      </c>
      <c r="BI39" s="1041">
        <f>'RAW DATA-At-Risk'!BA17</f>
        <v>0</v>
      </c>
      <c r="BJ39" s="1041"/>
    </row>
    <row r="40" spans="1:62" ht="16" thickBot="1">
      <c r="A40" s="1488"/>
      <c r="B40" s="410" t="str">
        <f>'RAW DATA-Awards'!B18</f>
        <v>ENMU</v>
      </c>
      <c r="C40" s="411" t="str">
        <f>'RAW DATA-Awards'!C18</f>
        <v>3</v>
      </c>
      <c r="D40" s="330">
        <f>'RAW DATA-At-Risk'!D18</f>
        <v>0</v>
      </c>
      <c r="E40" s="12">
        <f>'RAW DATA-At-Risk'!E18</f>
        <v>0</v>
      </c>
      <c r="F40" s="12">
        <f>'RAW DATA-At-Risk'!F18</f>
        <v>0</v>
      </c>
      <c r="G40" s="12">
        <f>'RAW DATA-At-Risk'!G18</f>
        <v>0</v>
      </c>
      <c r="H40" s="12">
        <f>'RAW DATA-At-Risk'!H18</f>
        <v>2</v>
      </c>
      <c r="I40" s="12">
        <f>'RAW DATA-At-Risk'!I18</f>
        <v>1</v>
      </c>
      <c r="J40" s="12">
        <f>'RAW DATA-At-Risk'!J18</f>
        <v>0</v>
      </c>
      <c r="K40" s="12">
        <f>'RAW DATA-At-Risk'!K18</f>
        <v>0</v>
      </c>
      <c r="L40" s="12">
        <f>'RAW DATA-At-Risk'!L18</f>
        <v>0</v>
      </c>
      <c r="M40" s="331">
        <f>'RAW DATA-At-Risk'!M18</f>
        <v>0</v>
      </c>
      <c r="N40" s="12"/>
      <c r="O40" s="12"/>
      <c r="P40" s="330">
        <f>'RAW DATA-At-Risk'!N18</f>
        <v>0</v>
      </c>
      <c r="Q40" s="12">
        <f>'RAW DATA-At-Risk'!O18</f>
        <v>0</v>
      </c>
      <c r="R40" s="12">
        <f>'RAW DATA-At-Risk'!P18</f>
        <v>0</v>
      </c>
      <c r="S40" s="12">
        <f>'RAW DATA-At-Risk'!Q18</f>
        <v>0</v>
      </c>
      <c r="T40" s="12">
        <f>'RAW DATA-At-Risk'!R18</f>
        <v>7</v>
      </c>
      <c r="U40" s="12">
        <f>'RAW DATA-At-Risk'!S18</f>
        <v>2</v>
      </c>
      <c r="V40" s="12">
        <f>'RAW DATA-At-Risk'!T18</f>
        <v>0</v>
      </c>
      <c r="W40" s="12">
        <f>'RAW DATA-At-Risk'!U18</f>
        <v>0</v>
      </c>
      <c r="X40" s="12">
        <f>'RAW DATA-At-Risk'!V18</f>
        <v>0</v>
      </c>
      <c r="Y40" s="331">
        <f>'RAW DATA-At-Risk'!W18</f>
        <v>0</v>
      </c>
      <c r="Z40" s="12"/>
      <c r="AA40" s="12"/>
      <c r="AB40" s="330">
        <f>'RAW DATA-At-Risk'!X18</f>
        <v>0</v>
      </c>
      <c r="AC40" s="12">
        <f>'RAW DATA-At-Risk'!Y18</f>
        <v>0</v>
      </c>
      <c r="AD40" s="12">
        <f>'RAW DATA-At-Risk'!Z18</f>
        <v>0</v>
      </c>
      <c r="AE40" s="12">
        <f>'RAW DATA-At-Risk'!AA18</f>
        <v>1</v>
      </c>
      <c r="AF40" s="12">
        <f>'RAW DATA-At-Risk'!AB18</f>
        <v>7</v>
      </c>
      <c r="AG40" s="12">
        <f>'RAW DATA-At-Risk'!AC18</f>
        <v>0</v>
      </c>
      <c r="AH40" s="12">
        <f>'RAW DATA-At-Risk'!AD18</f>
        <v>0</v>
      </c>
      <c r="AI40" s="12">
        <f>'RAW DATA-At-Risk'!AE18</f>
        <v>0</v>
      </c>
      <c r="AJ40" s="12">
        <f>'RAW DATA-At-Risk'!AF18</f>
        <v>0</v>
      </c>
      <c r="AK40" s="331">
        <f>'RAW DATA-At-Risk'!AG18</f>
        <v>0</v>
      </c>
      <c r="AL40" s="12"/>
      <c r="AM40" s="12"/>
      <c r="AN40" s="937">
        <f>'RAW DATA-At-Risk'!AH18</f>
        <v>0</v>
      </c>
      <c r="AO40" s="938">
        <f>'RAW DATA-At-Risk'!AI18</f>
        <v>0</v>
      </c>
      <c r="AP40" s="938">
        <f>'RAW DATA-At-Risk'!AJ18</f>
        <v>0</v>
      </c>
      <c r="AQ40" s="938">
        <f>'RAW DATA-At-Risk'!AK18</f>
        <v>0</v>
      </c>
      <c r="AR40" s="938">
        <f>'RAW DATA-At-Risk'!AL18</f>
        <v>7</v>
      </c>
      <c r="AS40" s="938">
        <f>'RAW DATA-At-Risk'!AM18</f>
        <v>1</v>
      </c>
      <c r="AT40" s="938">
        <f>'RAW DATA-At-Risk'!AN18</f>
        <v>0</v>
      </c>
      <c r="AU40" s="938">
        <f>'RAW DATA-At-Risk'!AO18</f>
        <v>0</v>
      </c>
      <c r="AV40" s="938">
        <f>'RAW DATA-At-Risk'!AP18</f>
        <v>0</v>
      </c>
      <c r="AW40" s="939">
        <f>'RAW DATA-At-Risk'!AQ18</f>
        <v>0</v>
      </c>
      <c r="AX40" s="939"/>
      <c r="AZ40" s="1040">
        <f>'RAW DATA-At-Risk'!AR18</f>
        <v>0</v>
      </c>
      <c r="BA40" s="816">
        <f>'RAW DATA-At-Risk'!AS18</f>
        <v>0</v>
      </c>
      <c r="BB40" s="816">
        <f>'RAW DATA-At-Risk'!AT18</f>
        <v>0</v>
      </c>
      <c r="BC40" s="816">
        <f>'RAW DATA-At-Risk'!AU18</f>
        <v>2</v>
      </c>
      <c r="BD40" s="816">
        <f>'RAW DATA-At-Risk'!AV18</f>
        <v>4</v>
      </c>
      <c r="BE40" s="816">
        <f>'RAW DATA-At-Risk'!AW18</f>
        <v>1</v>
      </c>
      <c r="BF40" s="816">
        <f>'RAW DATA-At-Risk'!AX18</f>
        <v>0</v>
      </c>
      <c r="BG40" s="816">
        <f>'RAW DATA-At-Risk'!AY18</f>
        <v>0</v>
      </c>
      <c r="BH40" s="816">
        <f>'RAW DATA-At-Risk'!AZ18</f>
        <v>0</v>
      </c>
      <c r="BI40" s="1041">
        <f>'RAW DATA-At-Risk'!BA18</f>
        <v>0</v>
      </c>
      <c r="BJ40" s="1041"/>
    </row>
    <row r="41" spans="1:62">
      <c r="A41" s="456"/>
      <c r="B41" s="274"/>
      <c r="C41" s="424"/>
      <c r="D41" s="11">
        <f t="shared" ref="D41:M41" si="30">SUM(D38:D40)</f>
        <v>0</v>
      </c>
      <c r="E41" s="11">
        <f t="shared" si="30"/>
        <v>0</v>
      </c>
      <c r="F41" s="11">
        <f t="shared" si="30"/>
        <v>0</v>
      </c>
      <c r="G41" s="11">
        <f t="shared" si="30"/>
        <v>150</v>
      </c>
      <c r="H41" s="11">
        <f t="shared" si="30"/>
        <v>399</v>
      </c>
      <c r="I41" s="11">
        <f t="shared" si="30"/>
        <v>120</v>
      </c>
      <c r="J41" s="11">
        <f t="shared" si="30"/>
        <v>0</v>
      </c>
      <c r="K41" s="11">
        <f t="shared" si="30"/>
        <v>0</v>
      </c>
      <c r="L41" s="11">
        <f t="shared" si="30"/>
        <v>11</v>
      </c>
      <c r="M41" s="333">
        <f t="shared" si="30"/>
        <v>0</v>
      </c>
      <c r="N41" s="12"/>
      <c r="O41" s="12"/>
      <c r="P41" s="332">
        <f t="shared" ref="P41:Y41" si="31">SUM(P38:P40)</f>
        <v>0</v>
      </c>
      <c r="Q41" s="11">
        <f t="shared" si="31"/>
        <v>0</v>
      </c>
      <c r="R41" s="11">
        <f t="shared" si="31"/>
        <v>0</v>
      </c>
      <c r="S41" s="11">
        <f t="shared" si="31"/>
        <v>132</v>
      </c>
      <c r="T41" s="11">
        <f t="shared" si="31"/>
        <v>386</v>
      </c>
      <c r="U41" s="11">
        <f t="shared" si="31"/>
        <v>117</v>
      </c>
      <c r="V41" s="11">
        <f t="shared" si="31"/>
        <v>0</v>
      </c>
      <c r="W41" s="11">
        <f t="shared" si="31"/>
        <v>0</v>
      </c>
      <c r="X41" s="11">
        <f t="shared" si="31"/>
        <v>4</v>
      </c>
      <c r="Y41" s="333">
        <f t="shared" si="31"/>
        <v>0</v>
      </c>
      <c r="Z41" s="12"/>
      <c r="AA41" s="12"/>
      <c r="AB41" s="332">
        <f t="shared" ref="AB41:AK41" si="32">SUM(AB38:AB40)</f>
        <v>0</v>
      </c>
      <c r="AC41" s="11">
        <f t="shared" si="32"/>
        <v>0</v>
      </c>
      <c r="AD41" s="11">
        <f t="shared" si="32"/>
        <v>0</v>
      </c>
      <c r="AE41" s="11">
        <f t="shared" si="32"/>
        <v>150</v>
      </c>
      <c r="AF41" s="11">
        <f t="shared" si="32"/>
        <v>368</v>
      </c>
      <c r="AG41" s="11">
        <f t="shared" si="32"/>
        <v>121</v>
      </c>
      <c r="AH41" s="11">
        <f t="shared" si="32"/>
        <v>0</v>
      </c>
      <c r="AI41" s="11">
        <f t="shared" si="32"/>
        <v>0</v>
      </c>
      <c r="AJ41" s="11">
        <f t="shared" si="32"/>
        <v>2</v>
      </c>
      <c r="AK41" s="333">
        <f t="shared" si="32"/>
        <v>0</v>
      </c>
      <c r="AL41" s="12"/>
      <c r="AM41" s="12"/>
      <c r="AN41" s="1017">
        <f t="shared" ref="AN41:AW41" si="33">SUM(AN38:AN40)</f>
        <v>0</v>
      </c>
      <c r="AO41" s="1018">
        <f t="shared" si="33"/>
        <v>0</v>
      </c>
      <c r="AP41" s="1018">
        <f t="shared" si="33"/>
        <v>0</v>
      </c>
      <c r="AQ41" s="1018">
        <f t="shared" si="33"/>
        <v>122</v>
      </c>
      <c r="AR41" s="1018">
        <f t="shared" si="33"/>
        <v>367</v>
      </c>
      <c r="AS41" s="1018">
        <f t="shared" si="33"/>
        <v>123</v>
      </c>
      <c r="AT41" s="1018">
        <f t="shared" si="33"/>
        <v>0</v>
      </c>
      <c r="AU41" s="1018">
        <f t="shared" si="33"/>
        <v>0</v>
      </c>
      <c r="AV41" s="1018">
        <f t="shared" si="33"/>
        <v>0</v>
      </c>
      <c r="AW41" s="1019">
        <f t="shared" si="33"/>
        <v>0</v>
      </c>
      <c r="AX41" s="939"/>
      <c r="AZ41" s="1042">
        <f t="shared" ref="AZ41:BI41" si="34">SUM(AZ38:AZ40)</f>
        <v>0</v>
      </c>
      <c r="BA41" s="1043">
        <f t="shared" si="34"/>
        <v>0</v>
      </c>
      <c r="BB41" s="1043">
        <f t="shared" si="34"/>
        <v>0</v>
      </c>
      <c r="BC41" s="1043">
        <f t="shared" si="34"/>
        <v>133</v>
      </c>
      <c r="BD41" s="1043">
        <f t="shared" si="34"/>
        <v>380</v>
      </c>
      <c r="BE41" s="1043">
        <f t="shared" si="34"/>
        <v>126</v>
      </c>
      <c r="BF41" s="1043">
        <f t="shared" si="34"/>
        <v>0</v>
      </c>
      <c r="BG41" s="1043">
        <f t="shared" si="34"/>
        <v>0</v>
      </c>
      <c r="BH41" s="1043">
        <f t="shared" si="34"/>
        <v>7</v>
      </c>
      <c r="BI41" s="1044">
        <f t="shared" si="34"/>
        <v>0</v>
      </c>
      <c r="BJ41" s="1041"/>
    </row>
    <row r="42" spans="1:62" ht="16" thickBot="1">
      <c r="A42" s="457"/>
      <c r="B42" s="413"/>
      <c r="C42" s="426"/>
      <c r="D42" s="12"/>
      <c r="E42" s="12"/>
      <c r="F42" s="12"/>
      <c r="G42" s="12"/>
      <c r="H42" s="12"/>
      <c r="I42" s="12"/>
      <c r="J42" s="12"/>
      <c r="K42" s="12"/>
      <c r="L42" s="12"/>
      <c r="M42" s="331"/>
      <c r="N42" s="12"/>
      <c r="O42" s="12"/>
      <c r="P42" s="330"/>
      <c r="Q42" s="12"/>
      <c r="R42" s="12"/>
      <c r="S42" s="12"/>
      <c r="T42" s="12"/>
      <c r="U42" s="12"/>
      <c r="V42" s="12"/>
      <c r="W42" s="12"/>
      <c r="X42" s="12"/>
      <c r="Y42" s="331"/>
      <c r="Z42" s="12"/>
      <c r="AA42" s="12"/>
      <c r="AB42" s="330"/>
      <c r="AC42" s="12"/>
      <c r="AD42" s="12"/>
      <c r="AE42" s="12"/>
      <c r="AF42" s="12"/>
      <c r="AG42" s="12"/>
      <c r="AH42" s="12"/>
      <c r="AI42" s="12"/>
      <c r="AJ42" s="12"/>
      <c r="AK42" s="331"/>
      <c r="AL42" s="12"/>
      <c r="AM42" s="12"/>
      <c r="AN42" s="937"/>
      <c r="AO42" s="938"/>
      <c r="AP42" s="938"/>
      <c r="AQ42" s="938"/>
      <c r="AR42" s="938"/>
      <c r="AS42" s="938"/>
      <c r="AT42" s="938"/>
      <c r="AU42" s="938"/>
      <c r="AV42" s="938"/>
      <c r="AW42" s="939"/>
      <c r="AX42" s="939"/>
      <c r="AZ42" s="1040"/>
      <c r="BA42" s="816"/>
      <c r="BB42" s="816"/>
      <c r="BC42" s="816"/>
      <c r="BD42" s="816"/>
      <c r="BE42" s="816"/>
      <c r="BF42" s="816"/>
      <c r="BG42" s="816"/>
      <c r="BH42" s="816"/>
      <c r="BI42" s="1041"/>
      <c r="BJ42" s="1041"/>
    </row>
    <row r="43" spans="1:62" ht="15" customHeight="1">
      <c r="A43" s="1487" t="s">
        <v>271</v>
      </c>
      <c r="B43" s="274" t="s">
        <v>41</v>
      </c>
      <c r="C43" s="424" t="s">
        <v>92</v>
      </c>
      <c r="D43" s="330">
        <f>D38*'DATA - Awards Matrices'!$B$48</f>
        <v>0</v>
      </c>
      <c r="E43" s="12">
        <f>E38*'DATA - Awards Matrices'!$C$48</f>
        <v>0</v>
      </c>
      <c r="F43" s="12">
        <f>F38*'DATA - Awards Matrices'!$D$48</f>
        <v>0</v>
      </c>
      <c r="G43" s="12">
        <f>G38*'DATA - Awards Matrices'!$E$48</f>
        <v>172500</v>
      </c>
      <c r="H43" s="12">
        <f>H38*'DATA - Awards Matrices'!$F$48</f>
        <v>324300</v>
      </c>
      <c r="I43" s="12">
        <f>I38*'DATA - Awards Matrices'!$G$48</f>
        <v>89700</v>
      </c>
      <c r="J43" s="12">
        <f>J38*'DATA - Awards Matrices'!$H$48</f>
        <v>0</v>
      </c>
      <c r="K43" s="12">
        <f>K38*'DATA - Awards Matrices'!$I$48</f>
        <v>0</v>
      </c>
      <c r="L43" s="12">
        <f>L38*'DATA - Awards Matrices'!$J$48</f>
        <v>12650</v>
      </c>
      <c r="M43" s="331">
        <f>M38*'DATA - Awards Matrices'!$K$48</f>
        <v>0</v>
      </c>
      <c r="N43" s="12"/>
      <c r="O43" s="12"/>
      <c r="P43" s="330">
        <f>P38*'DATA - Awards Matrices'!$B$48</f>
        <v>0</v>
      </c>
      <c r="Q43" s="12">
        <f>Q38*'DATA - Awards Matrices'!$C$48</f>
        <v>0</v>
      </c>
      <c r="R43" s="12">
        <f>R38*'DATA - Awards Matrices'!$D$48</f>
        <v>0</v>
      </c>
      <c r="S43" s="12">
        <f>S38*'DATA - Awards Matrices'!$E$48</f>
        <v>151800</v>
      </c>
      <c r="T43" s="12">
        <f>T38*'DATA - Awards Matrices'!$F$48</f>
        <v>303600</v>
      </c>
      <c r="U43" s="12">
        <f>U38*'DATA - Awards Matrices'!$G$48</f>
        <v>92000</v>
      </c>
      <c r="V43" s="12">
        <f>V38*'DATA - Awards Matrices'!$H$48</f>
        <v>0</v>
      </c>
      <c r="W43" s="12">
        <f>W38*'DATA - Awards Matrices'!$I$48</f>
        <v>0</v>
      </c>
      <c r="X43" s="12">
        <f>X38*'DATA - Awards Matrices'!$J$48</f>
        <v>4600</v>
      </c>
      <c r="Y43" s="331">
        <f>Y38*'DATA - Awards Matrices'!$K$48</f>
        <v>0</v>
      </c>
      <c r="Z43" s="12"/>
      <c r="AA43" s="12"/>
      <c r="AB43" s="330">
        <f>AB38*'DATA - Awards Matrices'!$B$48</f>
        <v>0</v>
      </c>
      <c r="AC43" s="12">
        <f>AC38*'DATA - Awards Matrices'!$C$48</f>
        <v>0</v>
      </c>
      <c r="AD43" s="12">
        <f>AD38*'DATA - Awards Matrices'!$D$48</f>
        <v>0</v>
      </c>
      <c r="AE43" s="12">
        <f>AE38*'DATA - Awards Matrices'!$E$48</f>
        <v>170200</v>
      </c>
      <c r="AF43" s="12">
        <f>AF38*'DATA - Awards Matrices'!$F$48</f>
        <v>296700</v>
      </c>
      <c r="AG43" s="12">
        <f>AG38*'DATA - Awards Matrices'!$G$48</f>
        <v>95450</v>
      </c>
      <c r="AH43" s="12">
        <f>AH38*'DATA - Awards Matrices'!$H$48</f>
        <v>0</v>
      </c>
      <c r="AI43" s="12">
        <f>AI38*'DATA - Awards Matrices'!$I$48</f>
        <v>0</v>
      </c>
      <c r="AJ43" s="12">
        <f>AJ38*'DATA - Awards Matrices'!$J$48</f>
        <v>2300</v>
      </c>
      <c r="AK43" s="331">
        <f>AK38*'DATA - Awards Matrices'!$K$48</f>
        <v>0</v>
      </c>
      <c r="AL43" s="12"/>
      <c r="AM43" s="12"/>
      <c r="AN43" s="937">
        <f>AN38*'DATA - Awards Matrices'!$B$48</f>
        <v>0</v>
      </c>
      <c r="AO43" s="938">
        <f>AO38*'DATA - Awards Matrices'!$C$48</f>
        <v>0</v>
      </c>
      <c r="AP43" s="938">
        <f>AP38*'DATA - Awards Matrices'!$D$48</f>
        <v>0</v>
      </c>
      <c r="AQ43" s="938">
        <f>AQ38*'DATA - Awards Matrices'!$E$48</f>
        <v>140300</v>
      </c>
      <c r="AR43" s="938">
        <f>AR38*'DATA - Awards Matrices'!$F$48</f>
        <v>282900</v>
      </c>
      <c r="AS43" s="938">
        <f>AS38*'DATA - Awards Matrices'!$G$48</f>
        <v>105800</v>
      </c>
      <c r="AT43" s="938">
        <f>AT38*'DATA - Awards Matrices'!$H$48</f>
        <v>0</v>
      </c>
      <c r="AU43" s="938">
        <f>AU38*'DATA - Awards Matrices'!$I$48</f>
        <v>0</v>
      </c>
      <c r="AV43" s="938">
        <f>AV38*'DATA - Awards Matrices'!$J$48</f>
        <v>0</v>
      </c>
      <c r="AW43" s="939">
        <f>AW38*'DATA - Awards Matrices'!$K$48</f>
        <v>0</v>
      </c>
      <c r="AX43" s="939"/>
      <c r="AZ43" s="1040">
        <f>AZ38*'DATA - Awards Matrices'!$B$48</f>
        <v>0</v>
      </c>
      <c r="BA43" s="816">
        <f>BA38*'DATA - Awards Matrices'!$C$48</f>
        <v>0</v>
      </c>
      <c r="BB43" s="816">
        <f>BB38*'DATA - Awards Matrices'!$D$48</f>
        <v>0</v>
      </c>
      <c r="BC43" s="816">
        <f>BC38*'DATA - Awards Matrices'!$E$48</f>
        <v>150650</v>
      </c>
      <c r="BD43" s="816">
        <f>BD38*'DATA - Awards Matrices'!$F$48</f>
        <v>295550</v>
      </c>
      <c r="BE43" s="816">
        <f>BE38*'DATA - Awards Matrices'!$G$48</f>
        <v>110400</v>
      </c>
      <c r="BF43" s="816">
        <f>BF38*'DATA - Awards Matrices'!$H$48</f>
        <v>0</v>
      </c>
      <c r="BG43" s="816">
        <f>BG38*'DATA - Awards Matrices'!$I$48</f>
        <v>0</v>
      </c>
      <c r="BH43" s="816">
        <f>BH38*'DATA - Awards Matrices'!$J$48</f>
        <v>8050</v>
      </c>
      <c r="BI43" s="1041">
        <f>BI38*'DATA - Awards Matrices'!$K$48</f>
        <v>0</v>
      </c>
      <c r="BJ43" s="1041"/>
    </row>
    <row r="44" spans="1:62">
      <c r="A44" s="1488"/>
      <c r="B44" s="410" t="s">
        <v>41</v>
      </c>
      <c r="C44" s="425" t="s">
        <v>91</v>
      </c>
      <c r="D44" s="330">
        <f>D39*'DATA - Awards Matrices'!$B$49</f>
        <v>0</v>
      </c>
      <c r="E44" s="12">
        <f>E39*'DATA - Awards Matrices'!$C$49</f>
        <v>0</v>
      </c>
      <c r="F44" s="12">
        <f>F39*'DATA - Awards Matrices'!$D$49</f>
        <v>0</v>
      </c>
      <c r="G44" s="12">
        <f>G39*'DATA - Awards Matrices'!$E$49</f>
        <v>0</v>
      </c>
      <c r="H44" s="12">
        <f>H39*'DATA - Awards Matrices'!$F$49</f>
        <v>132250</v>
      </c>
      <c r="I44" s="12">
        <f>I39*'DATA - Awards Matrices'!$G$49</f>
        <v>47150</v>
      </c>
      <c r="J44" s="12">
        <f>J39*'DATA - Awards Matrices'!$H$49</f>
        <v>0</v>
      </c>
      <c r="K44" s="12">
        <f>K39*'DATA - Awards Matrices'!$I$49</f>
        <v>0</v>
      </c>
      <c r="L44" s="12">
        <f>L39*'DATA - Awards Matrices'!$J$49</f>
        <v>0</v>
      </c>
      <c r="M44" s="331">
        <f>M39*'DATA - Awards Matrices'!$K$49</f>
        <v>0</v>
      </c>
      <c r="N44" s="12"/>
      <c r="O44" s="12"/>
      <c r="P44" s="330">
        <f>P39*'DATA - Awards Matrices'!$B$49</f>
        <v>0</v>
      </c>
      <c r="Q44" s="12">
        <f>Q39*'DATA - Awards Matrices'!$C$49</f>
        <v>0</v>
      </c>
      <c r="R44" s="12">
        <f>R39*'DATA - Awards Matrices'!$D$49</f>
        <v>0</v>
      </c>
      <c r="S44" s="12">
        <f>S39*'DATA - Awards Matrices'!$E$49</f>
        <v>0</v>
      </c>
      <c r="T44" s="12">
        <f>T39*'DATA - Awards Matrices'!$F$49</f>
        <v>132250</v>
      </c>
      <c r="U44" s="12">
        <f>U39*'DATA - Awards Matrices'!$G$49</f>
        <v>40250</v>
      </c>
      <c r="V44" s="12">
        <f>V39*'DATA - Awards Matrices'!$H$49</f>
        <v>0</v>
      </c>
      <c r="W44" s="12">
        <f>W39*'DATA - Awards Matrices'!$I$49</f>
        <v>0</v>
      </c>
      <c r="X44" s="12">
        <f>X39*'DATA - Awards Matrices'!$J$49</f>
        <v>0</v>
      </c>
      <c r="Y44" s="331">
        <f>Y39*'DATA - Awards Matrices'!$K$49</f>
        <v>0</v>
      </c>
      <c r="Z44" s="12"/>
      <c r="AA44" s="12"/>
      <c r="AB44" s="330">
        <f>AB39*'DATA - Awards Matrices'!$B$49</f>
        <v>0</v>
      </c>
      <c r="AC44" s="12">
        <f>AC39*'DATA - Awards Matrices'!$C$49</f>
        <v>0</v>
      </c>
      <c r="AD44" s="12">
        <f>AD39*'DATA - Awards Matrices'!$D$49</f>
        <v>0</v>
      </c>
      <c r="AE44" s="12">
        <f>AE39*'DATA - Awards Matrices'!$E$49</f>
        <v>1150</v>
      </c>
      <c r="AF44" s="12">
        <f>AF39*'DATA - Awards Matrices'!$F$49</f>
        <v>118450</v>
      </c>
      <c r="AG44" s="12">
        <f>AG39*'DATA - Awards Matrices'!$G$49</f>
        <v>43700</v>
      </c>
      <c r="AH44" s="12">
        <f>AH39*'DATA - Awards Matrices'!$H$49</f>
        <v>0</v>
      </c>
      <c r="AI44" s="12">
        <f>AI39*'DATA - Awards Matrices'!$I$49</f>
        <v>0</v>
      </c>
      <c r="AJ44" s="12">
        <f>AJ39*'DATA - Awards Matrices'!$J$49</f>
        <v>0</v>
      </c>
      <c r="AK44" s="331">
        <f>AK39*'DATA - Awards Matrices'!$K$49</f>
        <v>0</v>
      </c>
      <c r="AL44" s="12"/>
      <c r="AM44" s="12"/>
      <c r="AN44" s="937">
        <f>AN39*'DATA - Awards Matrices'!$B$49</f>
        <v>0</v>
      </c>
      <c r="AO44" s="938">
        <f>AO39*'DATA - Awards Matrices'!$C$49</f>
        <v>0</v>
      </c>
      <c r="AP44" s="938">
        <f>AP39*'DATA - Awards Matrices'!$D$49</f>
        <v>0</v>
      </c>
      <c r="AQ44" s="938">
        <f>AQ39*'DATA - Awards Matrices'!$E$49</f>
        <v>0</v>
      </c>
      <c r="AR44" s="938">
        <f>AR39*'DATA - Awards Matrices'!$F$49</f>
        <v>131100</v>
      </c>
      <c r="AS44" s="938">
        <f>AS39*'DATA - Awards Matrices'!$G$49</f>
        <v>34500</v>
      </c>
      <c r="AT44" s="938">
        <f>AT39*'DATA - Awards Matrices'!$H$49</f>
        <v>0</v>
      </c>
      <c r="AU44" s="938">
        <f>AU39*'DATA - Awards Matrices'!$I$49</f>
        <v>0</v>
      </c>
      <c r="AV44" s="938">
        <f>AV39*'DATA - Awards Matrices'!$J$49</f>
        <v>0</v>
      </c>
      <c r="AW44" s="939">
        <f>AW39*'DATA - Awards Matrices'!$K$49</f>
        <v>0</v>
      </c>
      <c r="AX44" s="939"/>
      <c r="AZ44" s="1040">
        <f>AZ39*'DATA - Awards Matrices'!$B$49</f>
        <v>0</v>
      </c>
      <c r="BA44" s="816">
        <f>BA39*'DATA - Awards Matrices'!$C$49</f>
        <v>0</v>
      </c>
      <c r="BB44" s="816">
        <f>BB39*'DATA - Awards Matrices'!$D$49</f>
        <v>0</v>
      </c>
      <c r="BC44" s="816">
        <f>BC39*'DATA - Awards Matrices'!$E$49</f>
        <v>0</v>
      </c>
      <c r="BD44" s="816">
        <f>BD39*'DATA - Awards Matrices'!$F$49</f>
        <v>136850</v>
      </c>
      <c r="BE44" s="816">
        <f>BE39*'DATA - Awards Matrices'!$G$49</f>
        <v>33350</v>
      </c>
      <c r="BF44" s="816">
        <f>BF39*'DATA - Awards Matrices'!$H$49</f>
        <v>0</v>
      </c>
      <c r="BG44" s="816">
        <f>BG39*'DATA - Awards Matrices'!$I$49</f>
        <v>0</v>
      </c>
      <c r="BH44" s="816">
        <f>BH39*'DATA - Awards Matrices'!$J$49</f>
        <v>0</v>
      </c>
      <c r="BI44" s="1041">
        <f>BI39*'DATA - Awards Matrices'!$K$49</f>
        <v>0</v>
      </c>
      <c r="BJ44" s="1041"/>
    </row>
    <row r="45" spans="1:62" ht="16" thickBot="1">
      <c r="A45" s="1489"/>
      <c r="B45" s="413" t="s">
        <v>41</v>
      </c>
      <c r="C45" s="426" t="s">
        <v>90</v>
      </c>
      <c r="D45" s="330">
        <f>D40*'DATA - Awards Matrices'!$B$50</f>
        <v>0</v>
      </c>
      <c r="E45" s="12">
        <f>E40*'DATA - Awards Matrices'!$C$50</f>
        <v>0</v>
      </c>
      <c r="F45" s="12">
        <f>F40*'DATA - Awards Matrices'!$D$50</f>
        <v>0</v>
      </c>
      <c r="G45" s="12">
        <f>G40*'DATA - Awards Matrices'!$E$50</f>
        <v>0</v>
      </c>
      <c r="H45" s="12">
        <f>H40*'DATA - Awards Matrices'!$F$50</f>
        <v>2300</v>
      </c>
      <c r="I45" s="12">
        <f>I40*'DATA - Awards Matrices'!$G$50</f>
        <v>1150</v>
      </c>
      <c r="J45" s="12">
        <f>J40*'DATA - Awards Matrices'!$H$50</f>
        <v>0</v>
      </c>
      <c r="K45" s="12">
        <f>K40*'DATA - Awards Matrices'!$I$50</f>
        <v>0</v>
      </c>
      <c r="L45" s="12">
        <f>L40*'DATA - Awards Matrices'!$J$50</f>
        <v>0</v>
      </c>
      <c r="M45" s="331">
        <f>M40*'DATA - Awards Matrices'!$K$50</f>
        <v>0</v>
      </c>
      <c r="N45" s="12"/>
      <c r="O45" s="12"/>
      <c r="P45" s="330">
        <f>P40*'DATA - Awards Matrices'!$B$50</f>
        <v>0</v>
      </c>
      <c r="Q45" s="12">
        <f>Q40*'DATA - Awards Matrices'!$C$50</f>
        <v>0</v>
      </c>
      <c r="R45" s="12">
        <f>R40*'DATA - Awards Matrices'!$D$50</f>
        <v>0</v>
      </c>
      <c r="S45" s="12">
        <f>S40*'DATA - Awards Matrices'!$E$50</f>
        <v>0</v>
      </c>
      <c r="T45" s="12">
        <f>T40*'DATA - Awards Matrices'!$F$50</f>
        <v>8050</v>
      </c>
      <c r="U45" s="12">
        <f>U40*'DATA - Awards Matrices'!$G$50</f>
        <v>2300</v>
      </c>
      <c r="V45" s="12">
        <f>V40*'DATA - Awards Matrices'!$H$50</f>
        <v>0</v>
      </c>
      <c r="W45" s="12">
        <f>W40*'DATA - Awards Matrices'!$I$50</f>
        <v>0</v>
      </c>
      <c r="X45" s="12">
        <f>X40*'DATA - Awards Matrices'!$J$50</f>
        <v>0</v>
      </c>
      <c r="Y45" s="331">
        <f>Y40*'DATA - Awards Matrices'!$K$50</f>
        <v>0</v>
      </c>
      <c r="Z45" s="12"/>
      <c r="AA45" s="12"/>
      <c r="AB45" s="330">
        <f>AB40*'DATA - Awards Matrices'!$B$50</f>
        <v>0</v>
      </c>
      <c r="AC45" s="12">
        <f>AC40*'DATA - Awards Matrices'!$C$50</f>
        <v>0</v>
      </c>
      <c r="AD45" s="12">
        <f>AD40*'DATA - Awards Matrices'!$D$50</f>
        <v>0</v>
      </c>
      <c r="AE45" s="12">
        <f>AE40*'DATA - Awards Matrices'!$E$50</f>
        <v>1150</v>
      </c>
      <c r="AF45" s="12">
        <f>AF40*'DATA - Awards Matrices'!$F$50</f>
        <v>8050</v>
      </c>
      <c r="AG45" s="12">
        <f>AG40*'DATA - Awards Matrices'!$G$50</f>
        <v>0</v>
      </c>
      <c r="AH45" s="12">
        <f>AH40*'DATA - Awards Matrices'!$H$50</f>
        <v>0</v>
      </c>
      <c r="AI45" s="12">
        <f>AI40*'DATA - Awards Matrices'!$I$50</f>
        <v>0</v>
      </c>
      <c r="AJ45" s="12">
        <f>AJ40*'DATA - Awards Matrices'!$J$50</f>
        <v>0</v>
      </c>
      <c r="AK45" s="331">
        <f>AK40*'DATA - Awards Matrices'!$K$50</f>
        <v>0</v>
      </c>
      <c r="AL45" s="12"/>
      <c r="AM45" s="12"/>
      <c r="AN45" s="937">
        <f>AN40*'DATA - Awards Matrices'!$B$50</f>
        <v>0</v>
      </c>
      <c r="AO45" s="938">
        <f>AO40*'DATA - Awards Matrices'!$C$50</f>
        <v>0</v>
      </c>
      <c r="AP45" s="938">
        <f>AP40*'DATA - Awards Matrices'!$D$50</f>
        <v>0</v>
      </c>
      <c r="AQ45" s="938">
        <f>AQ40*'DATA - Awards Matrices'!$E$50</f>
        <v>0</v>
      </c>
      <c r="AR45" s="938">
        <f>AR40*'DATA - Awards Matrices'!$F$50</f>
        <v>8050</v>
      </c>
      <c r="AS45" s="938">
        <f>AS40*'DATA - Awards Matrices'!$G$50</f>
        <v>1150</v>
      </c>
      <c r="AT45" s="938">
        <f>AT40*'DATA - Awards Matrices'!$H$50</f>
        <v>0</v>
      </c>
      <c r="AU45" s="938">
        <f>AU40*'DATA - Awards Matrices'!$I$50</f>
        <v>0</v>
      </c>
      <c r="AV45" s="938">
        <f>AV40*'DATA - Awards Matrices'!$J$50</f>
        <v>0</v>
      </c>
      <c r="AW45" s="939">
        <f>AW40*'DATA - Awards Matrices'!$K$50</f>
        <v>0</v>
      </c>
      <c r="AX45" s="939"/>
      <c r="AZ45" s="1040">
        <f>AZ40*'DATA - Awards Matrices'!$B$50</f>
        <v>0</v>
      </c>
      <c r="BA45" s="816">
        <f>BA40*'DATA - Awards Matrices'!$C$50</f>
        <v>0</v>
      </c>
      <c r="BB45" s="816">
        <f>BB40*'DATA - Awards Matrices'!$D$50</f>
        <v>0</v>
      </c>
      <c r="BC45" s="816">
        <f>BC40*'DATA - Awards Matrices'!$E$50</f>
        <v>2300</v>
      </c>
      <c r="BD45" s="816">
        <f>BD40*'DATA - Awards Matrices'!$F$50</f>
        <v>4600</v>
      </c>
      <c r="BE45" s="816">
        <f>BE40*'DATA - Awards Matrices'!$G$50</f>
        <v>1150</v>
      </c>
      <c r="BF45" s="816">
        <f>BF40*'DATA - Awards Matrices'!$H$50</f>
        <v>0</v>
      </c>
      <c r="BG45" s="816">
        <f>BG40*'DATA - Awards Matrices'!$I$50</f>
        <v>0</v>
      </c>
      <c r="BH45" s="816">
        <f>BH40*'DATA - Awards Matrices'!$J$50</f>
        <v>0</v>
      </c>
      <c r="BI45" s="1041">
        <f>BI40*'DATA - Awards Matrices'!$K$50</f>
        <v>0</v>
      </c>
      <c r="BJ45" s="1041"/>
    </row>
    <row r="46" spans="1:62" ht="33" thickBot="1">
      <c r="A46" s="455" t="s">
        <v>272</v>
      </c>
      <c r="B46" s="413" t="str">
        <f>B40</f>
        <v>ENMU</v>
      </c>
      <c r="C46" s="414"/>
      <c r="D46" s="334">
        <f t="shared" ref="D46:M46" si="35">SUM(D43:D45)</f>
        <v>0</v>
      </c>
      <c r="E46" s="335">
        <f t="shared" si="35"/>
        <v>0</v>
      </c>
      <c r="F46" s="335">
        <f t="shared" si="35"/>
        <v>0</v>
      </c>
      <c r="G46" s="335">
        <f t="shared" si="35"/>
        <v>172500</v>
      </c>
      <c r="H46" s="335">
        <f t="shared" si="35"/>
        <v>458850</v>
      </c>
      <c r="I46" s="335">
        <f t="shared" si="35"/>
        <v>138000</v>
      </c>
      <c r="J46" s="335">
        <f t="shared" si="35"/>
        <v>0</v>
      </c>
      <c r="K46" s="335">
        <f t="shared" si="35"/>
        <v>0</v>
      </c>
      <c r="L46" s="335">
        <f t="shared" si="35"/>
        <v>12650</v>
      </c>
      <c r="M46" s="336">
        <f t="shared" si="35"/>
        <v>0</v>
      </c>
      <c r="N46" s="415">
        <f>SUM(D46:M46)/'DATA - Awards Matrices'!$L$50</f>
        <v>247.33268671193014</v>
      </c>
      <c r="O46" s="415"/>
      <c r="P46" s="334">
        <f t="shared" ref="P46:Y46" si="36">SUM(P43:P45)</f>
        <v>0</v>
      </c>
      <c r="Q46" s="335">
        <f t="shared" si="36"/>
        <v>0</v>
      </c>
      <c r="R46" s="335">
        <f t="shared" si="36"/>
        <v>0</v>
      </c>
      <c r="S46" s="335">
        <f t="shared" si="36"/>
        <v>151800</v>
      </c>
      <c r="T46" s="335">
        <f t="shared" si="36"/>
        <v>443900</v>
      </c>
      <c r="U46" s="335">
        <f t="shared" si="36"/>
        <v>134550</v>
      </c>
      <c r="V46" s="335">
        <f t="shared" si="36"/>
        <v>0</v>
      </c>
      <c r="W46" s="335">
        <f t="shared" si="36"/>
        <v>0</v>
      </c>
      <c r="X46" s="335">
        <f t="shared" si="36"/>
        <v>4600</v>
      </c>
      <c r="Y46" s="336">
        <f t="shared" si="36"/>
        <v>0</v>
      </c>
      <c r="Z46" s="415">
        <f>SUM(P46:Y46)/'DATA - Awards Matrices'!$L$50</f>
        <v>232.41998060135788</v>
      </c>
      <c r="AA46" s="415"/>
      <c r="AB46" s="334">
        <f t="shared" ref="AB46:AK46" si="37">SUM(AB43:AB45)</f>
        <v>0</v>
      </c>
      <c r="AC46" s="335">
        <f t="shared" si="37"/>
        <v>0</v>
      </c>
      <c r="AD46" s="335">
        <f t="shared" si="37"/>
        <v>0</v>
      </c>
      <c r="AE46" s="335">
        <f t="shared" si="37"/>
        <v>172500</v>
      </c>
      <c r="AF46" s="335">
        <f t="shared" si="37"/>
        <v>423200</v>
      </c>
      <c r="AG46" s="335">
        <f t="shared" si="37"/>
        <v>139150</v>
      </c>
      <c r="AH46" s="335">
        <f t="shared" si="37"/>
        <v>0</v>
      </c>
      <c r="AI46" s="335">
        <f t="shared" si="37"/>
        <v>0</v>
      </c>
      <c r="AJ46" s="335">
        <f t="shared" si="37"/>
        <v>2300</v>
      </c>
      <c r="AK46" s="336">
        <f t="shared" si="37"/>
        <v>0</v>
      </c>
      <c r="AL46" s="415">
        <f>SUM(AB46:AK46)/'DATA - Awards Matrices'!$L$50</f>
        <v>233.1474296799224</v>
      </c>
      <c r="AM46" s="415"/>
      <c r="AN46" s="1020">
        <f t="shared" ref="AN46:AW46" si="38">SUM(AN43:AN45)</f>
        <v>0</v>
      </c>
      <c r="AO46" s="1021">
        <f t="shared" si="38"/>
        <v>0</v>
      </c>
      <c r="AP46" s="1021">
        <f t="shared" si="38"/>
        <v>0</v>
      </c>
      <c r="AQ46" s="1021">
        <f t="shared" si="38"/>
        <v>140300</v>
      </c>
      <c r="AR46" s="1021">
        <f t="shared" si="38"/>
        <v>422050</v>
      </c>
      <c r="AS46" s="1021">
        <f t="shared" si="38"/>
        <v>141450</v>
      </c>
      <c r="AT46" s="1021">
        <f t="shared" si="38"/>
        <v>0</v>
      </c>
      <c r="AU46" s="1021">
        <f t="shared" si="38"/>
        <v>0</v>
      </c>
      <c r="AV46" s="1021">
        <f t="shared" si="38"/>
        <v>0</v>
      </c>
      <c r="AW46" s="1022">
        <f t="shared" si="38"/>
        <v>0</v>
      </c>
      <c r="AX46" s="942">
        <f>SUM(AN46:AW46)/'DATA - Awards Matrices'!$L$50</f>
        <v>222.59941804073713</v>
      </c>
      <c r="AZ46" s="1045">
        <f t="shared" ref="AZ46:BI46" si="39">SUM(AZ43:AZ45)</f>
        <v>0</v>
      </c>
      <c r="BA46" s="1046">
        <f t="shared" si="39"/>
        <v>0</v>
      </c>
      <c r="BB46" s="1046">
        <f t="shared" si="39"/>
        <v>0</v>
      </c>
      <c r="BC46" s="1046">
        <f t="shared" si="39"/>
        <v>152950</v>
      </c>
      <c r="BD46" s="1046">
        <f t="shared" si="39"/>
        <v>437000</v>
      </c>
      <c r="BE46" s="1046">
        <f t="shared" si="39"/>
        <v>144900</v>
      </c>
      <c r="BF46" s="1046">
        <f t="shared" si="39"/>
        <v>0</v>
      </c>
      <c r="BG46" s="1046">
        <f t="shared" si="39"/>
        <v>0</v>
      </c>
      <c r="BH46" s="1046">
        <f t="shared" si="39"/>
        <v>8050</v>
      </c>
      <c r="BI46" s="1047">
        <f t="shared" si="39"/>
        <v>0</v>
      </c>
      <c r="BJ46" s="1048">
        <f>SUM(AZ46:BI46)/'DATA - Awards Matrices'!$L$50</f>
        <v>234.96605237633364</v>
      </c>
    </row>
    <row r="47" spans="1:62" ht="16" thickBot="1">
      <c r="A47" s="428"/>
      <c r="B47" s="429"/>
      <c r="C47" s="430"/>
      <c r="D47" s="431"/>
      <c r="E47" s="432"/>
      <c r="F47" s="432"/>
      <c r="G47" s="432"/>
      <c r="H47" s="432"/>
      <c r="I47" s="432"/>
      <c r="J47" s="432"/>
      <c r="K47" s="432"/>
      <c r="L47" s="432"/>
      <c r="M47" s="433"/>
      <c r="N47" s="434"/>
      <c r="O47" s="434"/>
      <c r="P47" s="431"/>
      <c r="Q47" s="432"/>
      <c r="R47" s="432"/>
      <c r="S47" s="432"/>
      <c r="T47" s="432"/>
      <c r="U47" s="432"/>
      <c r="V47" s="432"/>
      <c r="W47" s="432"/>
      <c r="X47" s="432"/>
      <c r="Y47" s="433"/>
      <c r="Z47" s="434"/>
      <c r="AA47" s="434"/>
      <c r="AB47" s="431"/>
      <c r="AC47" s="432"/>
      <c r="AD47" s="432"/>
      <c r="AE47" s="432"/>
      <c r="AF47" s="432"/>
      <c r="AG47" s="432"/>
      <c r="AH47" s="432"/>
      <c r="AI47" s="432"/>
      <c r="AJ47" s="432"/>
      <c r="AK47" s="433"/>
      <c r="AL47" s="434"/>
      <c r="AM47" s="434"/>
      <c r="AN47" s="1023"/>
      <c r="AO47" s="1024"/>
      <c r="AP47" s="1024"/>
      <c r="AQ47" s="1024"/>
      <c r="AR47" s="1024"/>
      <c r="AS47" s="1024"/>
      <c r="AT47" s="1024"/>
      <c r="AU47" s="1024"/>
      <c r="AV47" s="1024"/>
      <c r="AW47" s="1025"/>
      <c r="AX47" s="1026"/>
      <c r="AZ47" s="1049"/>
      <c r="BA47" s="1050"/>
      <c r="BB47" s="1050"/>
      <c r="BC47" s="1050"/>
      <c r="BD47" s="1050"/>
      <c r="BE47" s="1050"/>
      <c r="BF47" s="1050"/>
      <c r="BG47" s="1050"/>
      <c r="BH47" s="1050"/>
      <c r="BI47" s="1051"/>
      <c r="BJ47" s="1052"/>
    </row>
    <row r="48" spans="1:62" ht="15" customHeight="1">
      <c r="A48" s="1487" t="s">
        <v>270</v>
      </c>
      <c r="B48" s="274" t="str">
        <f>'RAW DATA-Awards'!B19</f>
        <v>NMHU</v>
      </c>
      <c r="C48" s="424" t="str">
        <f>'RAW DATA-Awards'!C19</f>
        <v>1</v>
      </c>
      <c r="D48" s="407">
        <f>'RAW DATA-At-Risk'!D19</f>
        <v>0</v>
      </c>
      <c r="E48" s="408">
        <f>'RAW DATA-At-Risk'!E19</f>
        <v>0</v>
      </c>
      <c r="F48" s="408">
        <f>'RAW DATA-At-Risk'!F19</f>
        <v>0</v>
      </c>
      <c r="G48" s="408">
        <f>'RAW DATA-At-Risk'!G19</f>
        <v>0</v>
      </c>
      <c r="H48" s="408">
        <f>'RAW DATA-At-Risk'!H19</f>
        <v>244</v>
      </c>
      <c r="I48" s="408">
        <f>'RAW DATA-At-Risk'!I19</f>
        <v>139</v>
      </c>
      <c r="J48" s="408">
        <f>'RAW DATA-At-Risk'!J19</f>
        <v>0</v>
      </c>
      <c r="K48" s="408">
        <f>'RAW DATA-At-Risk'!K19</f>
        <v>0</v>
      </c>
      <c r="L48" s="408">
        <f>'RAW DATA-At-Risk'!L19</f>
        <v>1</v>
      </c>
      <c r="M48" s="409">
        <f>'RAW DATA-At-Risk'!M19</f>
        <v>0</v>
      </c>
      <c r="N48" s="408"/>
      <c r="O48" s="408"/>
      <c r="P48" s="407">
        <f>'RAW DATA-At-Risk'!N19</f>
        <v>0</v>
      </c>
      <c r="Q48" s="408">
        <f>'RAW DATA-At-Risk'!O19</f>
        <v>0</v>
      </c>
      <c r="R48" s="408">
        <f>'RAW DATA-At-Risk'!P19</f>
        <v>0</v>
      </c>
      <c r="S48" s="408">
        <f>'RAW DATA-At-Risk'!Q19</f>
        <v>0</v>
      </c>
      <c r="T48" s="408">
        <f>'RAW DATA-At-Risk'!R19</f>
        <v>231</v>
      </c>
      <c r="U48" s="408">
        <f>'RAW DATA-At-Risk'!S19</f>
        <v>145</v>
      </c>
      <c r="V48" s="408">
        <f>'RAW DATA-At-Risk'!T19</f>
        <v>0</v>
      </c>
      <c r="W48" s="408">
        <f>'RAW DATA-At-Risk'!U19</f>
        <v>0</v>
      </c>
      <c r="X48" s="408">
        <f>'RAW DATA-At-Risk'!V19</f>
        <v>3</v>
      </c>
      <c r="Y48" s="409">
        <f>'RAW DATA-At-Risk'!W19</f>
        <v>0</v>
      </c>
      <c r="Z48" s="408"/>
      <c r="AA48" s="408"/>
      <c r="AB48" s="407">
        <f>'RAW DATA-At-Risk'!X19</f>
        <v>0</v>
      </c>
      <c r="AC48" s="408">
        <f>'RAW DATA-At-Risk'!Y19</f>
        <v>0</v>
      </c>
      <c r="AD48" s="408">
        <f>'RAW DATA-At-Risk'!Z19</f>
        <v>0</v>
      </c>
      <c r="AE48" s="408">
        <f>'RAW DATA-At-Risk'!AA19</f>
        <v>0</v>
      </c>
      <c r="AF48" s="408">
        <f>'RAW DATA-At-Risk'!AB19</f>
        <v>198</v>
      </c>
      <c r="AG48" s="408">
        <f>'RAW DATA-At-Risk'!AC19</f>
        <v>141</v>
      </c>
      <c r="AH48" s="408">
        <f>'RAW DATA-At-Risk'!AD19</f>
        <v>0</v>
      </c>
      <c r="AI48" s="408">
        <f>'RAW DATA-At-Risk'!AE19</f>
        <v>0</v>
      </c>
      <c r="AJ48" s="408">
        <f>'RAW DATA-At-Risk'!AF19</f>
        <v>5</v>
      </c>
      <c r="AK48" s="409">
        <f>'RAW DATA-At-Risk'!AG19</f>
        <v>0</v>
      </c>
      <c r="AL48" s="408"/>
      <c r="AM48" s="408"/>
      <c r="AN48" s="943">
        <f>'RAW DATA-At-Risk'!AH19</f>
        <v>0</v>
      </c>
      <c r="AO48" s="944">
        <f>'RAW DATA-At-Risk'!AI19</f>
        <v>0</v>
      </c>
      <c r="AP48" s="944">
        <f>'RAW DATA-At-Risk'!AJ19</f>
        <v>0</v>
      </c>
      <c r="AQ48" s="944">
        <f>'RAW DATA-At-Risk'!AK19</f>
        <v>2</v>
      </c>
      <c r="AR48" s="944">
        <f>'RAW DATA-At-Risk'!AL19</f>
        <v>164</v>
      </c>
      <c r="AS48" s="944">
        <f>'RAW DATA-At-Risk'!AM19</f>
        <v>98</v>
      </c>
      <c r="AT48" s="944">
        <f>'RAW DATA-At-Risk'!AN19</f>
        <v>0</v>
      </c>
      <c r="AU48" s="944">
        <f>'RAW DATA-At-Risk'!AO19</f>
        <v>0</v>
      </c>
      <c r="AV48" s="944">
        <f>'RAW DATA-At-Risk'!AP19</f>
        <v>10</v>
      </c>
      <c r="AW48" s="945">
        <f>'RAW DATA-At-Risk'!AQ19</f>
        <v>0</v>
      </c>
      <c r="AX48" s="945"/>
      <c r="AZ48" s="1037">
        <f>'RAW DATA-At-Risk'!AR19</f>
        <v>0</v>
      </c>
      <c r="BA48" s="1038">
        <f>'RAW DATA-At-Risk'!AS19</f>
        <v>0</v>
      </c>
      <c r="BB48" s="1038">
        <f>'RAW DATA-At-Risk'!AT19</f>
        <v>0</v>
      </c>
      <c r="BC48" s="1038">
        <f>'RAW DATA-At-Risk'!AU19</f>
        <v>0</v>
      </c>
      <c r="BD48" s="1038">
        <f>'RAW DATA-At-Risk'!AV19</f>
        <v>171</v>
      </c>
      <c r="BE48" s="1038">
        <f>'RAW DATA-At-Risk'!AW19</f>
        <v>92</v>
      </c>
      <c r="BF48" s="1038">
        <f>'RAW DATA-At-Risk'!AX19</f>
        <v>0</v>
      </c>
      <c r="BG48" s="1038">
        <f>'RAW DATA-At-Risk'!AY19</f>
        <v>0</v>
      </c>
      <c r="BH48" s="1038">
        <f>'RAW DATA-At-Risk'!AZ19</f>
        <v>23</v>
      </c>
      <c r="BI48" s="1039">
        <f>'RAW DATA-At-Risk'!BA19</f>
        <v>0</v>
      </c>
      <c r="BJ48" s="1039"/>
    </row>
    <row r="49" spans="1:62">
      <c r="A49" s="1488"/>
      <c r="B49" s="410" t="str">
        <f>'RAW DATA-Awards'!B20</f>
        <v>NMHU</v>
      </c>
      <c r="C49" s="425" t="str">
        <f>'RAW DATA-Awards'!C20</f>
        <v>2</v>
      </c>
      <c r="D49" s="330">
        <f>'RAW DATA-At-Risk'!D20</f>
        <v>0</v>
      </c>
      <c r="E49" s="12">
        <f>'RAW DATA-At-Risk'!E20</f>
        <v>0</v>
      </c>
      <c r="F49" s="12">
        <f>'RAW DATA-At-Risk'!F20</f>
        <v>0</v>
      </c>
      <c r="G49" s="12">
        <f>'RAW DATA-At-Risk'!G20</f>
        <v>0</v>
      </c>
      <c r="H49" s="12">
        <f>'RAW DATA-At-Risk'!H20</f>
        <v>156</v>
      </c>
      <c r="I49" s="12">
        <f>'RAW DATA-At-Risk'!I20</f>
        <v>117</v>
      </c>
      <c r="J49" s="12">
        <f>'RAW DATA-At-Risk'!J20</f>
        <v>0</v>
      </c>
      <c r="K49" s="12">
        <f>'RAW DATA-At-Risk'!K20</f>
        <v>0</v>
      </c>
      <c r="L49" s="12">
        <f>'RAW DATA-At-Risk'!L20</f>
        <v>3</v>
      </c>
      <c r="M49" s="331">
        <f>'RAW DATA-At-Risk'!M20</f>
        <v>0</v>
      </c>
      <c r="N49" s="12"/>
      <c r="O49" s="12"/>
      <c r="P49" s="330">
        <f>'RAW DATA-At-Risk'!N20</f>
        <v>0</v>
      </c>
      <c r="Q49" s="12">
        <f>'RAW DATA-At-Risk'!O20</f>
        <v>0</v>
      </c>
      <c r="R49" s="12">
        <f>'RAW DATA-At-Risk'!P20</f>
        <v>0</v>
      </c>
      <c r="S49" s="12">
        <f>'RAW DATA-At-Risk'!Q20</f>
        <v>0</v>
      </c>
      <c r="T49" s="12">
        <f>'RAW DATA-At-Risk'!R20</f>
        <v>145</v>
      </c>
      <c r="U49" s="12">
        <f>'RAW DATA-At-Risk'!S20</f>
        <v>106</v>
      </c>
      <c r="V49" s="12">
        <f>'RAW DATA-At-Risk'!T20</f>
        <v>0</v>
      </c>
      <c r="W49" s="12">
        <f>'RAW DATA-At-Risk'!U20</f>
        <v>0</v>
      </c>
      <c r="X49" s="12">
        <f>'RAW DATA-At-Risk'!V20</f>
        <v>2</v>
      </c>
      <c r="Y49" s="331">
        <f>'RAW DATA-At-Risk'!W20</f>
        <v>0</v>
      </c>
      <c r="Z49" s="12"/>
      <c r="AA49" s="12"/>
      <c r="AB49" s="330">
        <f>'RAW DATA-At-Risk'!X20</f>
        <v>0</v>
      </c>
      <c r="AC49" s="12">
        <f>'RAW DATA-At-Risk'!Y20</f>
        <v>0</v>
      </c>
      <c r="AD49" s="12">
        <f>'RAW DATA-At-Risk'!Z20</f>
        <v>0</v>
      </c>
      <c r="AE49" s="12">
        <f>'RAW DATA-At-Risk'!AA20</f>
        <v>0</v>
      </c>
      <c r="AF49" s="12">
        <f>'RAW DATA-At-Risk'!AB20</f>
        <v>131</v>
      </c>
      <c r="AG49" s="12">
        <f>'RAW DATA-At-Risk'!AC20</f>
        <v>122</v>
      </c>
      <c r="AH49" s="12">
        <f>'RAW DATA-At-Risk'!AD20</f>
        <v>0</v>
      </c>
      <c r="AI49" s="12">
        <f>'RAW DATA-At-Risk'!AE20</f>
        <v>0</v>
      </c>
      <c r="AJ49" s="12">
        <f>'RAW DATA-At-Risk'!AF20</f>
        <v>0</v>
      </c>
      <c r="AK49" s="331">
        <f>'RAW DATA-At-Risk'!AG20</f>
        <v>0</v>
      </c>
      <c r="AL49" s="12"/>
      <c r="AM49" s="12"/>
      <c r="AN49" s="937">
        <f>'RAW DATA-At-Risk'!AH20</f>
        <v>0</v>
      </c>
      <c r="AO49" s="938">
        <f>'RAW DATA-At-Risk'!AI20</f>
        <v>0</v>
      </c>
      <c r="AP49" s="938">
        <f>'RAW DATA-At-Risk'!AJ20</f>
        <v>0</v>
      </c>
      <c r="AQ49" s="938">
        <f>'RAW DATA-At-Risk'!AK20</f>
        <v>0</v>
      </c>
      <c r="AR49" s="938">
        <f>'RAW DATA-At-Risk'!AL20</f>
        <v>112</v>
      </c>
      <c r="AS49" s="938">
        <f>'RAW DATA-At-Risk'!AM20</f>
        <v>127</v>
      </c>
      <c r="AT49" s="938">
        <f>'RAW DATA-At-Risk'!AN20</f>
        <v>0</v>
      </c>
      <c r="AU49" s="938">
        <f>'RAW DATA-At-Risk'!AO20</f>
        <v>0</v>
      </c>
      <c r="AV49" s="938">
        <f>'RAW DATA-At-Risk'!AP20</f>
        <v>1</v>
      </c>
      <c r="AW49" s="939">
        <f>'RAW DATA-At-Risk'!AQ20</f>
        <v>0</v>
      </c>
      <c r="AX49" s="939"/>
      <c r="AZ49" s="1040">
        <f>'RAW DATA-At-Risk'!AR20</f>
        <v>0</v>
      </c>
      <c r="BA49" s="816">
        <f>'RAW DATA-At-Risk'!AS20</f>
        <v>0</v>
      </c>
      <c r="BB49" s="816">
        <f>'RAW DATA-At-Risk'!AT20</f>
        <v>0</v>
      </c>
      <c r="BC49" s="816">
        <f>'RAW DATA-At-Risk'!AU20</f>
        <v>0</v>
      </c>
      <c r="BD49" s="816">
        <f>'RAW DATA-At-Risk'!AV20</f>
        <v>83</v>
      </c>
      <c r="BE49" s="816">
        <f>'RAW DATA-At-Risk'!AW20</f>
        <v>89</v>
      </c>
      <c r="BF49" s="816">
        <f>'RAW DATA-At-Risk'!AX20</f>
        <v>0</v>
      </c>
      <c r="BG49" s="816">
        <f>'RAW DATA-At-Risk'!AY20</f>
        <v>0</v>
      </c>
      <c r="BH49" s="816">
        <f>'RAW DATA-At-Risk'!AZ20</f>
        <v>3</v>
      </c>
      <c r="BI49" s="1041">
        <f>'RAW DATA-At-Risk'!BA20</f>
        <v>0</v>
      </c>
      <c r="BJ49" s="1041"/>
    </row>
    <row r="50" spans="1:62" ht="16" thickBot="1">
      <c r="A50" s="1488"/>
      <c r="B50" s="410" t="str">
        <f>'RAW DATA-Awards'!B21</f>
        <v>NMHU</v>
      </c>
      <c r="C50" s="425" t="str">
        <f>'RAW DATA-Awards'!C21</f>
        <v>3</v>
      </c>
      <c r="D50" s="330">
        <f>'RAW DATA-At-Risk'!D21</f>
        <v>0</v>
      </c>
      <c r="E50" s="12">
        <f>'RAW DATA-At-Risk'!E21</f>
        <v>0</v>
      </c>
      <c r="F50" s="12">
        <f>'RAW DATA-At-Risk'!F21</f>
        <v>0</v>
      </c>
      <c r="G50" s="12">
        <f>'RAW DATA-At-Risk'!G21</f>
        <v>0</v>
      </c>
      <c r="H50" s="12">
        <f>'RAW DATA-At-Risk'!H21</f>
        <v>6</v>
      </c>
      <c r="I50" s="12">
        <f>'RAW DATA-At-Risk'!I21</f>
        <v>0</v>
      </c>
      <c r="J50" s="12">
        <f>'RAW DATA-At-Risk'!J21</f>
        <v>0</v>
      </c>
      <c r="K50" s="12">
        <f>'RAW DATA-At-Risk'!K21</f>
        <v>0</v>
      </c>
      <c r="L50" s="12">
        <f>'RAW DATA-At-Risk'!L21</f>
        <v>1</v>
      </c>
      <c r="M50" s="331">
        <f>'RAW DATA-At-Risk'!M21</f>
        <v>0</v>
      </c>
      <c r="N50" s="12"/>
      <c r="O50" s="12"/>
      <c r="P50" s="330">
        <f>'RAW DATA-At-Risk'!N21</f>
        <v>0</v>
      </c>
      <c r="Q50" s="12">
        <f>'RAW DATA-At-Risk'!O21</f>
        <v>0</v>
      </c>
      <c r="R50" s="12">
        <f>'RAW DATA-At-Risk'!P21</f>
        <v>0</v>
      </c>
      <c r="S50" s="12">
        <f>'RAW DATA-At-Risk'!Q21</f>
        <v>1</v>
      </c>
      <c r="T50" s="12">
        <f>'RAW DATA-At-Risk'!R21</f>
        <v>10</v>
      </c>
      <c r="U50" s="12">
        <f>'RAW DATA-At-Risk'!S21</f>
        <v>1</v>
      </c>
      <c r="V50" s="12">
        <f>'RAW DATA-At-Risk'!T21</f>
        <v>0</v>
      </c>
      <c r="W50" s="12">
        <f>'RAW DATA-At-Risk'!U21</f>
        <v>0</v>
      </c>
      <c r="X50" s="12">
        <f>'RAW DATA-At-Risk'!V21</f>
        <v>4</v>
      </c>
      <c r="Y50" s="331">
        <f>'RAW DATA-At-Risk'!W21</f>
        <v>0</v>
      </c>
      <c r="Z50" s="12"/>
      <c r="AA50" s="12"/>
      <c r="AB50" s="330">
        <f>'RAW DATA-At-Risk'!X21</f>
        <v>0</v>
      </c>
      <c r="AC50" s="12">
        <f>'RAW DATA-At-Risk'!Y21</f>
        <v>0</v>
      </c>
      <c r="AD50" s="12">
        <f>'RAW DATA-At-Risk'!Z21</f>
        <v>0</v>
      </c>
      <c r="AE50" s="12">
        <f>'RAW DATA-At-Risk'!AA21</f>
        <v>0</v>
      </c>
      <c r="AF50" s="12">
        <f>'RAW DATA-At-Risk'!AB21</f>
        <v>7</v>
      </c>
      <c r="AG50" s="12">
        <f>'RAW DATA-At-Risk'!AC21</f>
        <v>2</v>
      </c>
      <c r="AH50" s="12">
        <f>'RAW DATA-At-Risk'!AD21</f>
        <v>0</v>
      </c>
      <c r="AI50" s="12">
        <f>'RAW DATA-At-Risk'!AE21</f>
        <v>0</v>
      </c>
      <c r="AJ50" s="12">
        <f>'RAW DATA-At-Risk'!AF21</f>
        <v>2</v>
      </c>
      <c r="AK50" s="331">
        <f>'RAW DATA-At-Risk'!AG21</f>
        <v>0</v>
      </c>
      <c r="AL50" s="12"/>
      <c r="AM50" s="12"/>
      <c r="AN50" s="937">
        <f>'RAW DATA-At-Risk'!AH21</f>
        <v>0</v>
      </c>
      <c r="AO50" s="938">
        <f>'RAW DATA-At-Risk'!AI21</f>
        <v>0</v>
      </c>
      <c r="AP50" s="938">
        <f>'RAW DATA-At-Risk'!AJ21</f>
        <v>0</v>
      </c>
      <c r="AQ50" s="938">
        <f>'RAW DATA-At-Risk'!AK21</f>
        <v>0</v>
      </c>
      <c r="AR50" s="938">
        <f>'RAW DATA-At-Risk'!AL21</f>
        <v>5</v>
      </c>
      <c r="AS50" s="938">
        <f>'RAW DATA-At-Risk'!AM21</f>
        <v>0</v>
      </c>
      <c r="AT50" s="938">
        <f>'RAW DATA-At-Risk'!AN21</f>
        <v>0</v>
      </c>
      <c r="AU50" s="938">
        <f>'RAW DATA-At-Risk'!AO21</f>
        <v>0</v>
      </c>
      <c r="AV50" s="938">
        <f>'RAW DATA-At-Risk'!AP21</f>
        <v>2</v>
      </c>
      <c r="AW50" s="939">
        <f>'RAW DATA-At-Risk'!AQ21</f>
        <v>0</v>
      </c>
      <c r="AX50" s="939"/>
      <c r="AZ50" s="1040">
        <f>'RAW DATA-At-Risk'!AR21</f>
        <v>0</v>
      </c>
      <c r="BA50" s="816">
        <f>'RAW DATA-At-Risk'!AS21</f>
        <v>0</v>
      </c>
      <c r="BB50" s="816">
        <f>'RAW DATA-At-Risk'!AT21</f>
        <v>0</v>
      </c>
      <c r="BC50" s="816">
        <f>'RAW DATA-At-Risk'!AU21</f>
        <v>0</v>
      </c>
      <c r="BD50" s="816">
        <f>'RAW DATA-At-Risk'!AV21</f>
        <v>3</v>
      </c>
      <c r="BE50" s="816">
        <f>'RAW DATA-At-Risk'!AW21</f>
        <v>1</v>
      </c>
      <c r="BF50" s="816">
        <f>'RAW DATA-At-Risk'!AX21</f>
        <v>0</v>
      </c>
      <c r="BG50" s="816">
        <f>'RAW DATA-At-Risk'!AY21</f>
        <v>0</v>
      </c>
      <c r="BH50" s="816">
        <f>'RAW DATA-At-Risk'!AZ21</f>
        <v>0</v>
      </c>
      <c r="BI50" s="1041">
        <f>'RAW DATA-At-Risk'!BA21</f>
        <v>0</v>
      </c>
      <c r="BJ50" s="1041"/>
    </row>
    <row r="51" spans="1:62">
      <c r="A51" s="456"/>
      <c r="B51" s="274"/>
      <c r="C51" s="424"/>
      <c r="D51" s="11">
        <f t="shared" ref="D51:M51" si="40">SUM(D48:D50)</f>
        <v>0</v>
      </c>
      <c r="E51" s="11">
        <f t="shared" si="40"/>
        <v>0</v>
      </c>
      <c r="F51" s="11">
        <f t="shared" si="40"/>
        <v>0</v>
      </c>
      <c r="G51" s="11">
        <f t="shared" si="40"/>
        <v>0</v>
      </c>
      <c r="H51" s="11">
        <f t="shared" si="40"/>
        <v>406</v>
      </c>
      <c r="I51" s="11">
        <f t="shared" si="40"/>
        <v>256</v>
      </c>
      <c r="J51" s="11">
        <f t="shared" si="40"/>
        <v>0</v>
      </c>
      <c r="K51" s="11">
        <f t="shared" si="40"/>
        <v>0</v>
      </c>
      <c r="L51" s="11">
        <f t="shared" si="40"/>
        <v>5</v>
      </c>
      <c r="M51" s="333">
        <f t="shared" si="40"/>
        <v>0</v>
      </c>
      <c r="N51" s="12"/>
      <c r="O51" s="12"/>
      <c r="P51" s="332">
        <f t="shared" ref="P51:Y51" si="41">SUM(P48:P50)</f>
        <v>0</v>
      </c>
      <c r="Q51" s="11">
        <f t="shared" si="41"/>
        <v>0</v>
      </c>
      <c r="R51" s="11">
        <f t="shared" si="41"/>
        <v>0</v>
      </c>
      <c r="S51" s="11">
        <f t="shared" si="41"/>
        <v>1</v>
      </c>
      <c r="T51" s="11">
        <f t="shared" si="41"/>
        <v>386</v>
      </c>
      <c r="U51" s="11">
        <f t="shared" si="41"/>
        <v>252</v>
      </c>
      <c r="V51" s="11">
        <f t="shared" si="41"/>
        <v>0</v>
      </c>
      <c r="W51" s="11">
        <f t="shared" si="41"/>
        <v>0</v>
      </c>
      <c r="X51" s="11">
        <f t="shared" si="41"/>
        <v>9</v>
      </c>
      <c r="Y51" s="333">
        <f t="shared" si="41"/>
        <v>0</v>
      </c>
      <c r="Z51" s="12"/>
      <c r="AA51" s="12"/>
      <c r="AB51" s="332">
        <f t="shared" ref="AB51:AK51" si="42">SUM(AB48:AB50)</f>
        <v>0</v>
      </c>
      <c r="AC51" s="11">
        <f t="shared" si="42"/>
        <v>0</v>
      </c>
      <c r="AD51" s="11">
        <f t="shared" si="42"/>
        <v>0</v>
      </c>
      <c r="AE51" s="11">
        <f t="shared" si="42"/>
        <v>0</v>
      </c>
      <c r="AF51" s="11">
        <f t="shared" si="42"/>
        <v>336</v>
      </c>
      <c r="AG51" s="11">
        <f t="shared" si="42"/>
        <v>265</v>
      </c>
      <c r="AH51" s="11">
        <f t="shared" si="42"/>
        <v>0</v>
      </c>
      <c r="AI51" s="11">
        <f t="shared" si="42"/>
        <v>0</v>
      </c>
      <c r="AJ51" s="11">
        <f t="shared" si="42"/>
        <v>7</v>
      </c>
      <c r="AK51" s="333">
        <f t="shared" si="42"/>
        <v>0</v>
      </c>
      <c r="AL51" s="12"/>
      <c r="AM51" s="12"/>
      <c r="AN51" s="1017">
        <f t="shared" ref="AN51:AW51" si="43">SUM(AN48:AN50)</f>
        <v>0</v>
      </c>
      <c r="AO51" s="1018">
        <f t="shared" si="43"/>
        <v>0</v>
      </c>
      <c r="AP51" s="1018">
        <f t="shared" si="43"/>
        <v>0</v>
      </c>
      <c r="AQ51" s="1018">
        <f t="shared" si="43"/>
        <v>2</v>
      </c>
      <c r="AR51" s="1018">
        <f t="shared" si="43"/>
        <v>281</v>
      </c>
      <c r="AS51" s="1018">
        <f t="shared" si="43"/>
        <v>225</v>
      </c>
      <c r="AT51" s="1018">
        <f t="shared" si="43"/>
        <v>0</v>
      </c>
      <c r="AU51" s="1018">
        <f t="shared" si="43"/>
        <v>0</v>
      </c>
      <c r="AV51" s="1018">
        <f t="shared" si="43"/>
        <v>13</v>
      </c>
      <c r="AW51" s="1019">
        <f t="shared" si="43"/>
        <v>0</v>
      </c>
      <c r="AX51" s="939"/>
      <c r="AZ51" s="1042">
        <f t="shared" ref="AZ51:BI51" si="44">SUM(AZ48:AZ50)</f>
        <v>0</v>
      </c>
      <c r="BA51" s="1043">
        <f t="shared" si="44"/>
        <v>0</v>
      </c>
      <c r="BB51" s="1043">
        <f t="shared" si="44"/>
        <v>0</v>
      </c>
      <c r="BC51" s="1043">
        <f t="shared" si="44"/>
        <v>0</v>
      </c>
      <c r="BD51" s="1043">
        <f t="shared" si="44"/>
        <v>257</v>
      </c>
      <c r="BE51" s="1043">
        <f t="shared" si="44"/>
        <v>182</v>
      </c>
      <c r="BF51" s="1043">
        <f t="shared" si="44"/>
        <v>0</v>
      </c>
      <c r="BG51" s="1043">
        <f t="shared" si="44"/>
        <v>0</v>
      </c>
      <c r="BH51" s="1043">
        <f t="shared" si="44"/>
        <v>26</v>
      </c>
      <c r="BI51" s="1044">
        <f t="shared" si="44"/>
        <v>0</v>
      </c>
      <c r="BJ51" s="1041"/>
    </row>
    <row r="52" spans="1:62" ht="16" thickBot="1">
      <c r="A52" s="457"/>
      <c r="B52" s="413"/>
      <c r="C52" s="426"/>
      <c r="D52" s="12"/>
      <c r="E52" s="12"/>
      <c r="F52" s="12"/>
      <c r="G52" s="12"/>
      <c r="H52" s="12"/>
      <c r="I52" s="12"/>
      <c r="J52" s="12"/>
      <c r="K52" s="12"/>
      <c r="L52" s="12"/>
      <c r="M52" s="331"/>
      <c r="N52" s="12"/>
      <c r="O52" s="12"/>
      <c r="P52" s="330"/>
      <c r="Q52" s="12"/>
      <c r="R52" s="12"/>
      <c r="S52" s="12"/>
      <c r="T52" s="12"/>
      <c r="U52" s="12"/>
      <c r="V52" s="12"/>
      <c r="W52" s="12"/>
      <c r="X52" s="12"/>
      <c r="Y52" s="331"/>
      <c r="Z52" s="12"/>
      <c r="AA52" s="12"/>
      <c r="AB52" s="330"/>
      <c r="AC52" s="12"/>
      <c r="AD52" s="12"/>
      <c r="AE52" s="12"/>
      <c r="AF52" s="12"/>
      <c r="AG52" s="12"/>
      <c r="AH52" s="12"/>
      <c r="AI52" s="12"/>
      <c r="AJ52" s="12"/>
      <c r="AK52" s="331"/>
      <c r="AL52" s="12"/>
      <c r="AM52" s="12"/>
      <c r="AN52" s="937"/>
      <c r="AO52" s="938"/>
      <c r="AP52" s="938"/>
      <c r="AQ52" s="938"/>
      <c r="AR52" s="938"/>
      <c r="AS52" s="938"/>
      <c r="AT52" s="938"/>
      <c r="AU52" s="938"/>
      <c r="AV52" s="938"/>
      <c r="AW52" s="939"/>
      <c r="AX52" s="939"/>
      <c r="AZ52" s="1040"/>
      <c r="BA52" s="816"/>
      <c r="BB52" s="816"/>
      <c r="BC52" s="816"/>
      <c r="BD52" s="816"/>
      <c r="BE52" s="816"/>
      <c r="BF52" s="816"/>
      <c r="BG52" s="816"/>
      <c r="BH52" s="816"/>
      <c r="BI52" s="1041"/>
      <c r="BJ52" s="1041"/>
    </row>
    <row r="53" spans="1:62" ht="15" customHeight="1">
      <c r="A53" s="1488" t="s">
        <v>271</v>
      </c>
      <c r="B53" s="12" t="s">
        <v>43</v>
      </c>
      <c r="C53" s="425" t="s">
        <v>92</v>
      </c>
      <c r="D53" s="330">
        <f>D48*'DATA - Awards Matrices'!$B$48</f>
        <v>0</v>
      </c>
      <c r="E53" s="12">
        <f>E48*'DATA - Awards Matrices'!$C$48</f>
        <v>0</v>
      </c>
      <c r="F53" s="12">
        <f>F48*'DATA - Awards Matrices'!$D$48</f>
        <v>0</v>
      </c>
      <c r="G53" s="12">
        <f>G48*'DATA - Awards Matrices'!$E$48</f>
        <v>0</v>
      </c>
      <c r="H53" s="12">
        <f>H48*'DATA - Awards Matrices'!$F$48</f>
        <v>280600</v>
      </c>
      <c r="I53" s="12">
        <f>I48*'DATA - Awards Matrices'!$G$48</f>
        <v>159850</v>
      </c>
      <c r="J53" s="12">
        <f>J48*'DATA - Awards Matrices'!$H$48</f>
        <v>0</v>
      </c>
      <c r="K53" s="12">
        <f>K48*'DATA - Awards Matrices'!$I$48</f>
        <v>0</v>
      </c>
      <c r="L53" s="12">
        <f>L48*'DATA - Awards Matrices'!$J$48</f>
        <v>1150</v>
      </c>
      <c r="M53" s="331">
        <f>M48*'DATA - Awards Matrices'!$K$48</f>
        <v>0</v>
      </c>
      <c r="N53" s="12"/>
      <c r="O53" s="12"/>
      <c r="P53" s="330">
        <f>P48*'DATA - Awards Matrices'!$B$48</f>
        <v>0</v>
      </c>
      <c r="Q53" s="12">
        <f>Q48*'DATA - Awards Matrices'!$C$48</f>
        <v>0</v>
      </c>
      <c r="R53" s="12">
        <f>R48*'DATA - Awards Matrices'!$D$48</f>
        <v>0</v>
      </c>
      <c r="S53" s="12">
        <f>S48*'DATA - Awards Matrices'!$E$48</f>
        <v>0</v>
      </c>
      <c r="T53" s="12">
        <f>T48*'DATA - Awards Matrices'!$F$48</f>
        <v>265650</v>
      </c>
      <c r="U53" s="12">
        <f>U48*'DATA - Awards Matrices'!$G$48</f>
        <v>166750</v>
      </c>
      <c r="V53" s="12">
        <f>V48*'DATA - Awards Matrices'!$H$48</f>
        <v>0</v>
      </c>
      <c r="W53" s="12">
        <f>W48*'DATA - Awards Matrices'!$I$48</f>
        <v>0</v>
      </c>
      <c r="X53" s="12">
        <f>X48*'DATA - Awards Matrices'!$J$48</f>
        <v>3450</v>
      </c>
      <c r="Y53" s="331">
        <f>Y48*'DATA - Awards Matrices'!$K$48</f>
        <v>0</v>
      </c>
      <c r="Z53" s="12"/>
      <c r="AA53" s="12"/>
      <c r="AB53" s="330">
        <f>AB48*'DATA - Awards Matrices'!$B$48</f>
        <v>0</v>
      </c>
      <c r="AC53" s="12">
        <f>AC48*'DATA - Awards Matrices'!$C$48</f>
        <v>0</v>
      </c>
      <c r="AD53" s="12">
        <f>AD48*'DATA - Awards Matrices'!$D$48</f>
        <v>0</v>
      </c>
      <c r="AE53" s="12">
        <f>AE48*'DATA - Awards Matrices'!$E$48</f>
        <v>0</v>
      </c>
      <c r="AF53" s="12">
        <f>AF48*'DATA - Awards Matrices'!$F$48</f>
        <v>227700</v>
      </c>
      <c r="AG53" s="12">
        <f>AG48*'DATA - Awards Matrices'!$G$48</f>
        <v>162150</v>
      </c>
      <c r="AH53" s="12">
        <f>AH48*'DATA - Awards Matrices'!$H$48</f>
        <v>0</v>
      </c>
      <c r="AI53" s="12">
        <f>AI48*'DATA - Awards Matrices'!$I$48</f>
        <v>0</v>
      </c>
      <c r="AJ53" s="12">
        <f>AJ48*'DATA - Awards Matrices'!$J$48</f>
        <v>5750</v>
      </c>
      <c r="AK53" s="331">
        <f>AK48*'DATA - Awards Matrices'!$K$48</f>
        <v>0</v>
      </c>
      <c r="AL53" s="12"/>
      <c r="AM53" s="12"/>
      <c r="AN53" s="937">
        <f>AN48*'DATA - Awards Matrices'!$B$48</f>
        <v>0</v>
      </c>
      <c r="AO53" s="938">
        <f>AO48*'DATA - Awards Matrices'!$C$48</f>
        <v>0</v>
      </c>
      <c r="AP53" s="938">
        <f>AP48*'DATA - Awards Matrices'!$D$48</f>
        <v>0</v>
      </c>
      <c r="AQ53" s="938">
        <f>AQ48*'DATA - Awards Matrices'!$E$48</f>
        <v>2300</v>
      </c>
      <c r="AR53" s="938">
        <f>AR48*'DATA - Awards Matrices'!$F$48</f>
        <v>188600</v>
      </c>
      <c r="AS53" s="938">
        <f>AS48*'DATA - Awards Matrices'!$G$48</f>
        <v>112700</v>
      </c>
      <c r="AT53" s="938">
        <f>AT48*'DATA - Awards Matrices'!$H$48</f>
        <v>0</v>
      </c>
      <c r="AU53" s="938">
        <f>AU48*'DATA - Awards Matrices'!$I$48</f>
        <v>0</v>
      </c>
      <c r="AV53" s="938">
        <f>AV48*'DATA - Awards Matrices'!$J$48</f>
        <v>11500</v>
      </c>
      <c r="AW53" s="939">
        <f>AW48*'DATA - Awards Matrices'!$K$48</f>
        <v>0</v>
      </c>
      <c r="AX53" s="939"/>
      <c r="AZ53" s="1040">
        <f>AZ48*'DATA - Awards Matrices'!$B$48</f>
        <v>0</v>
      </c>
      <c r="BA53" s="816">
        <f>BA48*'DATA - Awards Matrices'!$C$48</f>
        <v>0</v>
      </c>
      <c r="BB53" s="816">
        <f>BB48*'DATA - Awards Matrices'!$D$48</f>
        <v>0</v>
      </c>
      <c r="BC53" s="816">
        <f>BC48*'DATA - Awards Matrices'!$E$48</f>
        <v>0</v>
      </c>
      <c r="BD53" s="816">
        <f>BD48*'DATA - Awards Matrices'!$F$48</f>
        <v>196650</v>
      </c>
      <c r="BE53" s="816">
        <f>BE48*'DATA - Awards Matrices'!$G$48</f>
        <v>105800</v>
      </c>
      <c r="BF53" s="816">
        <f>BF48*'DATA - Awards Matrices'!$H$48</f>
        <v>0</v>
      </c>
      <c r="BG53" s="816">
        <f>BG48*'DATA - Awards Matrices'!$I$48</f>
        <v>0</v>
      </c>
      <c r="BH53" s="816">
        <f>BH48*'DATA - Awards Matrices'!$J$48</f>
        <v>26450</v>
      </c>
      <c r="BI53" s="1041">
        <f>BI48*'DATA - Awards Matrices'!$K$48</f>
        <v>0</v>
      </c>
      <c r="BJ53" s="1041"/>
    </row>
    <row r="54" spans="1:62">
      <c r="A54" s="1488"/>
      <c r="B54" s="410" t="s">
        <v>43</v>
      </c>
      <c r="C54" s="425" t="s">
        <v>91</v>
      </c>
      <c r="D54" s="330">
        <f>D49*'DATA - Awards Matrices'!$B$49</f>
        <v>0</v>
      </c>
      <c r="E54" s="12">
        <f>E49*'DATA - Awards Matrices'!$C$49</f>
        <v>0</v>
      </c>
      <c r="F54" s="12">
        <f>F49*'DATA - Awards Matrices'!$D$49</f>
        <v>0</v>
      </c>
      <c r="G54" s="12">
        <f>G49*'DATA - Awards Matrices'!$E$49</f>
        <v>0</v>
      </c>
      <c r="H54" s="12">
        <f>H49*'DATA - Awards Matrices'!$F$49</f>
        <v>179400</v>
      </c>
      <c r="I54" s="12">
        <f>I49*'DATA - Awards Matrices'!$G$49</f>
        <v>134550</v>
      </c>
      <c r="J54" s="12">
        <f>J49*'DATA - Awards Matrices'!$H$49</f>
        <v>0</v>
      </c>
      <c r="K54" s="12">
        <f>K49*'DATA - Awards Matrices'!$I$49</f>
        <v>0</v>
      </c>
      <c r="L54" s="12">
        <f>L49*'DATA - Awards Matrices'!$J$49</f>
        <v>3450</v>
      </c>
      <c r="M54" s="331">
        <f>M49*'DATA - Awards Matrices'!$K$49</f>
        <v>0</v>
      </c>
      <c r="N54" s="12"/>
      <c r="O54" s="12"/>
      <c r="P54" s="330">
        <f>P49*'DATA - Awards Matrices'!$B$49</f>
        <v>0</v>
      </c>
      <c r="Q54" s="12">
        <f>Q49*'DATA - Awards Matrices'!$C$49</f>
        <v>0</v>
      </c>
      <c r="R54" s="12">
        <f>R49*'DATA - Awards Matrices'!$D$49</f>
        <v>0</v>
      </c>
      <c r="S54" s="12">
        <f>S49*'DATA - Awards Matrices'!$E$49</f>
        <v>0</v>
      </c>
      <c r="T54" s="12">
        <f>T49*'DATA - Awards Matrices'!$F$49</f>
        <v>166750</v>
      </c>
      <c r="U54" s="12">
        <f>U49*'DATA - Awards Matrices'!$G$49</f>
        <v>121900</v>
      </c>
      <c r="V54" s="12">
        <f>V49*'DATA - Awards Matrices'!$H$49</f>
        <v>0</v>
      </c>
      <c r="W54" s="12">
        <f>W49*'DATA - Awards Matrices'!$I$49</f>
        <v>0</v>
      </c>
      <c r="X54" s="12">
        <f>X49*'DATA - Awards Matrices'!$J$49</f>
        <v>2300</v>
      </c>
      <c r="Y54" s="331">
        <f>Y49*'DATA - Awards Matrices'!$K$49</f>
        <v>0</v>
      </c>
      <c r="Z54" s="12"/>
      <c r="AA54" s="12"/>
      <c r="AB54" s="330">
        <f>AB49*'DATA - Awards Matrices'!$B$49</f>
        <v>0</v>
      </c>
      <c r="AC54" s="12">
        <f>AC49*'DATA - Awards Matrices'!$C$49</f>
        <v>0</v>
      </c>
      <c r="AD54" s="12">
        <f>AD49*'DATA - Awards Matrices'!$D$49</f>
        <v>0</v>
      </c>
      <c r="AE54" s="12">
        <f>AE49*'DATA - Awards Matrices'!$E$49</f>
        <v>0</v>
      </c>
      <c r="AF54" s="12">
        <f>AF49*'DATA - Awards Matrices'!$F$49</f>
        <v>150650</v>
      </c>
      <c r="AG54" s="12">
        <f>AG49*'DATA - Awards Matrices'!$G$49</f>
        <v>140300</v>
      </c>
      <c r="AH54" s="12">
        <f>AH49*'DATA - Awards Matrices'!$H$49</f>
        <v>0</v>
      </c>
      <c r="AI54" s="12">
        <f>AI49*'DATA - Awards Matrices'!$I$49</f>
        <v>0</v>
      </c>
      <c r="AJ54" s="12">
        <f>AJ49*'DATA - Awards Matrices'!$J$49</f>
        <v>0</v>
      </c>
      <c r="AK54" s="331">
        <f>AK49*'DATA - Awards Matrices'!$K$49</f>
        <v>0</v>
      </c>
      <c r="AL54" s="12"/>
      <c r="AM54" s="12"/>
      <c r="AN54" s="937">
        <f>AN49*'DATA - Awards Matrices'!$B$49</f>
        <v>0</v>
      </c>
      <c r="AO54" s="938">
        <f>AO49*'DATA - Awards Matrices'!$C$49</f>
        <v>0</v>
      </c>
      <c r="AP54" s="938">
        <f>AP49*'DATA - Awards Matrices'!$D$49</f>
        <v>0</v>
      </c>
      <c r="AQ54" s="938">
        <f>AQ49*'DATA - Awards Matrices'!$E$49</f>
        <v>0</v>
      </c>
      <c r="AR54" s="938">
        <f>AR49*'DATA - Awards Matrices'!$F$49</f>
        <v>128800</v>
      </c>
      <c r="AS54" s="938">
        <f>AS49*'DATA - Awards Matrices'!$G$49</f>
        <v>146050</v>
      </c>
      <c r="AT54" s="938">
        <f>AT49*'DATA - Awards Matrices'!$H$49</f>
        <v>0</v>
      </c>
      <c r="AU54" s="938">
        <f>AU49*'DATA - Awards Matrices'!$I$49</f>
        <v>0</v>
      </c>
      <c r="AV54" s="938">
        <f>AV49*'DATA - Awards Matrices'!$J$49</f>
        <v>1150</v>
      </c>
      <c r="AW54" s="939">
        <f>AW49*'DATA - Awards Matrices'!$K$49</f>
        <v>0</v>
      </c>
      <c r="AX54" s="939"/>
      <c r="AZ54" s="1040">
        <f>AZ49*'DATA - Awards Matrices'!$B$49</f>
        <v>0</v>
      </c>
      <c r="BA54" s="816">
        <f>BA49*'DATA - Awards Matrices'!$C$49</f>
        <v>0</v>
      </c>
      <c r="BB54" s="816">
        <f>BB49*'DATA - Awards Matrices'!$D$49</f>
        <v>0</v>
      </c>
      <c r="BC54" s="816">
        <f>BC49*'DATA - Awards Matrices'!$E$49</f>
        <v>0</v>
      </c>
      <c r="BD54" s="816">
        <f>BD49*'DATA - Awards Matrices'!$F$49</f>
        <v>95450</v>
      </c>
      <c r="BE54" s="816">
        <f>BE49*'DATA - Awards Matrices'!$G$49</f>
        <v>102350</v>
      </c>
      <c r="BF54" s="816">
        <f>BF49*'DATA - Awards Matrices'!$H$49</f>
        <v>0</v>
      </c>
      <c r="BG54" s="816">
        <f>BG49*'DATA - Awards Matrices'!$I$49</f>
        <v>0</v>
      </c>
      <c r="BH54" s="816">
        <f>BH49*'DATA - Awards Matrices'!$J$49</f>
        <v>3450</v>
      </c>
      <c r="BI54" s="1041">
        <f>BI49*'DATA - Awards Matrices'!$K$49</f>
        <v>0</v>
      </c>
      <c r="BJ54" s="1041"/>
    </row>
    <row r="55" spans="1:62" ht="16" thickBot="1">
      <c r="A55" s="1489"/>
      <c r="B55" s="413" t="s">
        <v>43</v>
      </c>
      <c r="C55" s="426" t="s">
        <v>90</v>
      </c>
      <c r="D55" s="330">
        <f>D50*'DATA - Awards Matrices'!$B$50</f>
        <v>0</v>
      </c>
      <c r="E55" s="12">
        <f>E50*'DATA - Awards Matrices'!$C$50</f>
        <v>0</v>
      </c>
      <c r="F55" s="12">
        <f>F50*'DATA - Awards Matrices'!$D$50</f>
        <v>0</v>
      </c>
      <c r="G55" s="12">
        <f>G50*'DATA - Awards Matrices'!$E$50</f>
        <v>0</v>
      </c>
      <c r="H55" s="12">
        <f>H50*'DATA - Awards Matrices'!$F$50</f>
        <v>6900</v>
      </c>
      <c r="I55" s="12">
        <f>I50*'DATA - Awards Matrices'!$G$50</f>
        <v>0</v>
      </c>
      <c r="J55" s="12">
        <f>J50*'DATA - Awards Matrices'!$H$50</f>
        <v>0</v>
      </c>
      <c r="K55" s="12">
        <f>K50*'DATA - Awards Matrices'!$I$50</f>
        <v>0</v>
      </c>
      <c r="L55" s="12">
        <f>L50*'DATA - Awards Matrices'!$J$50</f>
        <v>1150</v>
      </c>
      <c r="M55" s="331">
        <f>M50*'DATA - Awards Matrices'!$K$50</f>
        <v>0</v>
      </c>
      <c r="N55" s="12"/>
      <c r="O55" s="12"/>
      <c r="P55" s="330">
        <f>P50*'DATA - Awards Matrices'!$B$50</f>
        <v>0</v>
      </c>
      <c r="Q55" s="12">
        <f>Q50*'DATA - Awards Matrices'!$C$50</f>
        <v>0</v>
      </c>
      <c r="R55" s="12">
        <f>R50*'DATA - Awards Matrices'!$D$50</f>
        <v>0</v>
      </c>
      <c r="S55" s="12">
        <f>S50*'DATA - Awards Matrices'!$E$50</f>
        <v>1150</v>
      </c>
      <c r="T55" s="12">
        <f>T50*'DATA - Awards Matrices'!$F$50</f>
        <v>11500</v>
      </c>
      <c r="U55" s="12">
        <f>U50*'DATA - Awards Matrices'!$G$50</f>
        <v>1150</v>
      </c>
      <c r="V55" s="12">
        <f>V50*'DATA - Awards Matrices'!$H$50</f>
        <v>0</v>
      </c>
      <c r="W55" s="12">
        <f>W50*'DATA - Awards Matrices'!$I$50</f>
        <v>0</v>
      </c>
      <c r="X55" s="12">
        <f>X50*'DATA - Awards Matrices'!$J$50</f>
        <v>4600</v>
      </c>
      <c r="Y55" s="331">
        <f>Y50*'DATA - Awards Matrices'!$K$50</f>
        <v>0</v>
      </c>
      <c r="Z55" s="12"/>
      <c r="AA55" s="12"/>
      <c r="AB55" s="330">
        <f>AB50*'DATA - Awards Matrices'!$B$50</f>
        <v>0</v>
      </c>
      <c r="AC55" s="12">
        <f>AC50*'DATA - Awards Matrices'!$C$50</f>
        <v>0</v>
      </c>
      <c r="AD55" s="12">
        <f>AD50*'DATA - Awards Matrices'!$D$50</f>
        <v>0</v>
      </c>
      <c r="AE55" s="12">
        <f>AE50*'DATA - Awards Matrices'!$E$50</f>
        <v>0</v>
      </c>
      <c r="AF55" s="12">
        <f>AF50*'DATA - Awards Matrices'!$F$50</f>
        <v>8050</v>
      </c>
      <c r="AG55" s="12">
        <f>AG50*'DATA - Awards Matrices'!$G$50</f>
        <v>2300</v>
      </c>
      <c r="AH55" s="12">
        <f>AH50*'DATA - Awards Matrices'!$H$50</f>
        <v>0</v>
      </c>
      <c r="AI55" s="12">
        <f>AI50*'DATA - Awards Matrices'!$I$50</f>
        <v>0</v>
      </c>
      <c r="AJ55" s="12">
        <f>AJ50*'DATA - Awards Matrices'!$J$50</f>
        <v>2300</v>
      </c>
      <c r="AK55" s="331">
        <f>AK50*'DATA - Awards Matrices'!$K$50</f>
        <v>0</v>
      </c>
      <c r="AL55" s="12"/>
      <c r="AM55" s="12"/>
      <c r="AN55" s="937">
        <f>AN50*'DATA - Awards Matrices'!$B$50</f>
        <v>0</v>
      </c>
      <c r="AO55" s="938">
        <f>AO50*'DATA - Awards Matrices'!$C$50</f>
        <v>0</v>
      </c>
      <c r="AP55" s="938">
        <f>AP50*'DATA - Awards Matrices'!$D$50</f>
        <v>0</v>
      </c>
      <c r="AQ55" s="938">
        <f>AQ50*'DATA - Awards Matrices'!$E$50</f>
        <v>0</v>
      </c>
      <c r="AR55" s="938">
        <f>AR50*'DATA - Awards Matrices'!$F$50</f>
        <v>5750</v>
      </c>
      <c r="AS55" s="938">
        <f>AS50*'DATA - Awards Matrices'!$G$50</f>
        <v>0</v>
      </c>
      <c r="AT55" s="938">
        <f>AT50*'DATA - Awards Matrices'!$H$50</f>
        <v>0</v>
      </c>
      <c r="AU55" s="938">
        <f>AU50*'DATA - Awards Matrices'!$I$50</f>
        <v>0</v>
      </c>
      <c r="AV55" s="938">
        <f>AV50*'DATA - Awards Matrices'!$J$50</f>
        <v>2300</v>
      </c>
      <c r="AW55" s="939">
        <f>AW50*'DATA - Awards Matrices'!$K$50</f>
        <v>0</v>
      </c>
      <c r="AX55" s="939"/>
      <c r="AZ55" s="1040">
        <f>AZ50*'DATA - Awards Matrices'!$B$50</f>
        <v>0</v>
      </c>
      <c r="BA55" s="816">
        <f>BA50*'DATA - Awards Matrices'!$C$50</f>
        <v>0</v>
      </c>
      <c r="BB55" s="816">
        <f>BB50*'DATA - Awards Matrices'!$D$50</f>
        <v>0</v>
      </c>
      <c r="BC55" s="816">
        <f>BC50*'DATA - Awards Matrices'!$E$50</f>
        <v>0</v>
      </c>
      <c r="BD55" s="816">
        <f>BD50*'DATA - Awards Matrices'!$F$50</f>
        <v>3450</v>
      </c>
      <c r="BE55" s="816">
        <f>BE50*'DATA - Awards Matrices'!$G$50</f>
        <v>1150</v>
      </c>
      <c r="BF55" s="816">
        <f>BF50*'DATA - Awards Matrices'!$H$50</f>
        <v>0</v>
      </c>
      <c r="BG55" s="816">
        <f>BG50*'DATA - Awards Matrices'!$I$50</f>
        <v>0</v>
      </c>
      <c r="BH55" s="816">
        <f>BH50*'DATA - Awards Matrices'!$J$50</f>
        <v>0</v>
      </c>
      <c r="BI55" s="1041">
        <f>BI50*'DATA - Awards Matrices'!$K$50</f>
        <v>0</v>
      </c>
      <c r="BJ55" s="1041"/>
    </row>
    <row r="56" spans="1:62" ht="33" thickBot="1">
      <c r="A56" s="455" t="s">
        <v>272</v>
      </c>
      <c r="B56" s="413" t="str">
        <f>B50</f>
        <v>NMHU</v>
      </c>
      <c r="C56" s="414"/>
      <c r="D56" s="334">
        <f t="shared" ref="D56:M56" si="45">SUM(D53:D55)</f>
        <v>0</v>
      </c>
      <c r="E56" s="335">
        <f t="shared" si="45"/>
        <v>0</v>
      </c>
      <c r="F56" s="335">
        <f t="shared" si="45"/>
        <v>0</v>
      </c>
      <c r="G56" s="335">
        <f t="shared" si="45"/>
        <v>0</v>
      </c>
      <c r="H56" s="335">
        <f t="shared" si="45"/>
        <v>466900</v>
      </c>
      <c r="I56" s="335">
        <f t="shared" si="45"/>
        <v>294400</v>
      </c>
      <c r="J56" s="335">
        <f t="shared" si="45"/>
        <v>0</v>
      </c>
      <c r="K56" s="335">
        <f t="shared" si="45"/>
        <v>0</v>
      </c>
      <c r="L56" s="335">
        <f t="shared" si="45"/>
        <v>5750</v>
      </c>
      <c r="M56" s="336">
        <f t="shared" si="45"/>
        <v>0</v>
      </c>
      <c r="N56" s="415">
        <f>SUM(D56:M56)/'DATA - Awards Matrices'!$L$50</f>
        <v>242.60426770126088</v>
      </c>
      <c r="O56" s="415"/>
      <c r="P56" s="334">
        <f t="shared" ref="P56:Y56" si="46">SUM(P53:P55)</f>
        <v>0</v>
      </c>
      <c r="Q56" s="335">
        <f t="shared" si="46"/>
        <v>0</v>
      </c>
      <c r="R56" s="335">
        <f t="shared" si="46"/>
        <v>0</v>
      </c>
      <c r="S56" s="335">
        <f t="shared" si="46"/>
        <v>1150</v>
      </c>
      <c r="T56" s="335">
        <f t="shared" si="46"/>
        <v>443900</v>
      </c>
      <c r="U56" s="335">
        <f t="shared" si="46"/>
        <v>289800</v>
      </c>
      <c r="V56" s="335">
        <f t="shared" si="46"/>
        <v>0</v>
      </c>
      <c r="W56" s="335">
        <f t="shared" si="46"/>
        <v>0</v>
      </c>
      <c r="X56" s="335">
        <f t="shared" si="46"/>
        <v>10350</v>
      </c>
      <c r="Y56" s="336">
        <f t="shared" si="46"/>
        <v>0</v>
      </c>
      <c r="Z56" s="415">
        <f>SUM(P56:Y56)/'DATA - Awards Matrices'!$L$50</f>
        <v>235.69350145489813</v>
      </c>
      <c r="AA56" s="415"/>
      <c r="AB56" s="334">
        <f t="shared" ref="AB56:AK56" si="47">SUM(AB53:AB55)</f>
        <v>0</v>
      </c>
      <c r="AC56" s="335">
        <f t="shared" si="47"/>
        <v>0</v>
      </c>
      <c r="AD56" s="335">
        <f t="shared" si="47"/>
        <v>0</v>
      </c>
      <c r="AE56" s="335">
        <f t="shared" si="47"/>
        <v>0</v>
      </c>
      <c r="AF56" s="335">
        <f t="shared" si="47"/>
        <v>386400</v>
      </c>
      <c r="AG56" s="335">
        <f t="shared" si="47"/>
        <v>304750</v>
      </c>
      <c r="AH56" s="335">
        <f t="shared" si="47"/>
        <v>0</v>
      </c>
      <c r="AI56" s="335">
        <f t="shared" si="47"/>
        <v>0</v>
      </c>
      <c r="AJ56" s="335">
        <f t="shared" si="47"/>
        <v>8050</v>
      </c>
      <c r="AK56" s="336">
        <f t="shared" si="47"/>
        <v>0</v>
      </c>
      <c r="AL56" s="415">
        <f>SUM(AB56:AK56)/'DATA - Awards Matrices'!$L$50</f>
        <v>221.14451988360813</v>
      </c>
      <c r="AM56" s="415"/>
      <c r="AN56" s="1020">
        <f t="shared" ref="AN56:AW56" si="48">SUM(AN53:AN55)</f>
        <v>0</v>
      </c>
      <c r="AO56" s="1021">
        <f t="shared" si="48"/>
        <v>0</v>
      </c>
      <c r="AP56" s="1021">
        <f t="shared" si="48"/>
        <v>0</v>
      </c>
      <c r="AQ56" s="1021">
        <f t="shared" si="48"/>
        <v>2300</v>
      </c>
      <c r="AR56" s="1021">
        <f t="shared" si="48"/>
        <v>323150</v>
      </c>
      <c r="AS56" s="1021">
        <f t="shared" si="48"/>
        <v>258750</v>
      </c>
      <c r="AT56" s="1021">
        <f t="shared" si="48"/>
        <v>0</v>
      </c>
      <c r="AU56" s="1021">
        <f t="shared" si="48"/>
        <v>0</v>
      </c>
      <c r="AV56" s="1021">
        <f t="shared" si="48"/>
        <v>14950</v>
      </c>
      <c r="AW56" s="1022">
        <f t="shared" si="48"/>
        <v>0</v>
      </c>
      <c r="AX56" s="942">
        <f>SUM(AN56:AW56)/'DATA - Awards Matrices'!$L$50</f>
        <v>189.50048496605237</v>
      </c>
      <c r="AZ56" s="1045">
        <f t="shared" ref="AZ56:BI56" si="49">SUM(AZ53:AZ55)</f>
        <v>0</v>
      </c>
      <c r="BA56" s="1046">
        <f t="shared" si="49"/>
        <v>0</v>
      </c>
      <c r="BB56" s="1046">
        <f t="shared" si="49"/>
        <v>0</v>
      </c>
      <c r="BC56" s="1046">
        <f t="shared" si="49"/>
        <v>0</v>
      </c>
      <c r="BD56" s="1046">
        <f t="shared" si="49"/>
        <v>295550</v>
      </c>
      <c r="BE56" s="1046">
        <f t="shared" si="49"/>
        <v>209300</v>
      </c>
      <c r="BF56" s="1046">
        <f t="shared" si="49"/>
        <v>0</v>
      </c>
      <c r="BG56" s="1046">
        <f t="shared" si="49"/>
        <v>0</v>
      </c>
      <c r="BH56" s="1046">
        <f t="shared" si="49"/>
        <v>29900</v>
      </c>
      <c r="BI56" s="1047">
        <f t="shared" si="49"/>
        <v>0</v>
      </c>
      <c r="BJ56" s="1048">
        <f>SUM(AZ56:BI56)/'DATA - Awards Matrices'!$L$50</f>
        <v>169.13191076624636</v>
      </c>
    </row>
    <row r="57" spans="1:62" ht="16" thickBot="1">
      <c r="A57" s="428"/>
      <c r="B57" s="429"/>
      <c r="C57" s="430"/>
      <c r="D57" s="431"/>
      <c r="E57" s="432"/>
      <c r="F57" s="432"/>
      <c r="G57" s="432"/>
      <c r="H57" s="432"/>
      <c r="I57" s="432"/>
      <c r="J57" s="432"/>
      <c r="K57" s="432"/>
      <c r="L57" s="432"/>
      <c r="M57" s="433"/>
      <c r="N57" s="434"/>
      <c r="O57" s="434"/>
      <c r="P57" s="431"/>
      <c r="Q57" s="432"/>
      <c r="R57" s="432"/>
      <c r="S57" s="432"/>
      <c r="T57" s="432"/>
      <c r="U57" s="432"/>
      <c r="V57" s="432"/>
      <c r="W57" s="432"/>
      <c r="X57" s="432"/>
      <c r="Y57" s="433"/>
      <c r="Z57" s="434"/>
      <c r="AA57" s="434"/>
      <c r="AB57" s="431"/>
      <c r="AC57" s="432"/>
      <c r="AD57" s="432"/>
      <c r="AE57" s="432"/>
      <c r="AF57" s="432"/>
      <c r="AG57" s="432"/>
      <c r="AH57" s="432"/>
      <c r="AI57" s="432"/>
      <c r="AJ57" s="432"/>
      <c r="AK57" s="433"/>
      <c r="AL57" s="434"/>
      <c r="AM57" s="434"/>
      <c r="AN57" s="1023"/>
      <c r="AO57" s="1024"/>
      <c r="AP57" s="1024"/>
      <c r="AQ57" s="1024"/>
      <c r="AR57" s="1024"/>
      <c r="AS57" s="1024"/>
      <c r="AT57" s="1024"/>
      <c r="AU57" s="1024"/>
      <c r="AV57" s="1024"/>
      <c r="AW57" s="1025"/>
      <c r="AX57" s="1026"/>
      <c r="AZ57" s="1049"/>
      <c r="BA57" s="1050"/>
      <c r="BB57" s="1050"/>
      <c r="BC57" s="1050"/>
      <c r="BD57" s="1050"/>
      <c r="BE57" s="1050"/>
      <c r="BF57" s="1050"/>
      <c r="BG57" s="1050"/>
      <c r="BH57" s="1050"/>
      <c r="BI57" s="1051"/>
      <c r="BJ57" s="1052"/>
    </row>
    <row r="58" spans="1:62" ht="15" customHeight="1">
      <c r="A58" s="1487" t="s">
        <v>270</v>
      </c>
      <c r="B58" s="274" t="str">
        <f>'RAW DATA-Awards'!B22</f>
        <v>NNMC</v>
      </c>
      <c r="C58" s="424" t="str">
        <f>'RAW DATA-Awards'!C22</f>
        <v>1</v>
      </c>
      <c r="D58" s="407">
        <f>'RAW DATA-At-Risk'!D22</f>
        <v>0</v>
      </c>
      <c r="E58" s="408">
        <f>'RAW DATA-At-Risk'!E22</f>
        <v>1</v>
      </c>
      <c r="F58" s="408">
        <f>'RAW DATA-At-Risk'!F22</f>
        <v>0</v>
      </c>
      <c r="G58" s="408">
        <f>'RAW DATA-At-Risk'!G22</f>
        <v>27</v>
      </c>
      <c r="H58" s="408">
        <f>'RAW DATA-At-Risk'!H22</f>
        <v>27</v>
      </c>
      <c r="I58" s="408">
        <f>'RAW DATA-At-Risk'!I22</f>
        <v>0</v>
      </c>
      <c r="J58" s="408">
        <f>'RAW DATA-At-Risk'!J22</f>
        <v>0</v>
      </c>
      <c r="K58" s="408">
        <f>'RAW DATA-At-Risk'!K22</f>
        <v>0</v>
      </c>
      <c r="L58" s="408">
        <f>'RAW DATA-At-Risk'!L22</f>
        <v>0</v>
      </c>
      <c r="M58" s="409">
        <f>'RAW DATA-At-Risk'!M22</f>
        <v>0</v>
      </c>
      <c r="N58" s="408"/>
      <c r="O58" s="408"/>
      <c r="P58" s="407">
        <f>'RAW DATA-At-Risk'!N22</f>
        <v>0</v>
      </c>
      <c r="Q58" s="408">
        <f>'RAW DATA-At-Risk'!O22</f>
        <v>0</v>
      </c>
      <c r="R58" s="408">
        <f>'RAW DATA-At-Risk'!P22</f>
        <v>0</v>
      </c>
      <c r="S58" s="408">
        <f>'RAW DATA-At-Risk'!Q22</f>
        <v>25</v>
      </c>
      <c r="T58" s="408">
        <f>'RAW DATA-At-Risk'!R22</f>
        <v>28</v>
      </c>
      <c r="U58" s="408">
        <f>'RAW DATA-At-Risk'!S22</f>
        <v>0</v>
      </c>
      <c r="V58" s="408">
        <f>'RAW DATA-At-Risk'!T22</f>
        <v>0</v>
      </c>
      <c r="W58" s="408">
        <f>'RAW DATA-At-Risk'!U22</f>
        <v>0</v>
      </c>
      <c r="X58" s="408">
        <f>'RAW DATA-At-Risk'!V22</f>
        <v>0</v>
      </c>
      <c r="Y58" s="409">
        <f>'RAW DATA-At-Risk'!W22</f>
        <v>0</v>
      </c>
      <c r="Z58" s="408"/>
      <c r="AA58" s="408"/>
      <c r="AB58" s="407">
        <f>'RAW DATA-At-Risk'!X22</f>
        <v>0</v>
      </c>
      <c r="AC58" s="408">
        <f>'RAW DATA-At-Risk'!Y22</f>
        <v>0</v>
      </c>
      <c r="AD58" s="408">
        <f>'RAW DATA-At-Risk'!Z22</f>
        <v>0</v>
      </c>
      <c r="AE58" s="408">
        <f>'RAW DATA-At-Risk'!AA22</f>
        <v>32</v>
      </c>
      <c r="AF58" s="408">
        <f>'RAW DATA-At-Risk'!AB22</f>
        <v>35</v>
      </c>
      <c r="AG58" s="408">
        <f>'RAW DATA-At-Risk'!AC22</f>
        <v>0</v>
      </c>
      <c r="AH58" s="408">
        <f>'RAW DATA-At-Risk'!AD22</f>
        <v>0</v>
      </c>
      <c r="AI58" s="408">
        <f>'RAW DATA-At-Risk'!AE22</f>
        <v>0</v>
      </c>
      <c r="AJ58" s="408">
        <f>'RAW DATA-At-Risk'!AF22</f>
        <v>0</v>
      </c>
      <c r="AK58" s="409">
        <f>'RAW DATA-At-Risk'!AG22</f>
        <v>0</v>
      </c>
      <c r="AL58" s="408"/>
      <c r="AM58" s="408"/>
      <c r="AN58" s="943">
        <f>'RAW DATA-At-Risk'!AH22</f>
        <v>0</v>
      </c>
      <c r="AO58" s="944">
        <f>'RAW DATA-At-Risk'!AI22</f>
        <v>2</v>
      </c>
      <c r="AP58" s="944">
        <f>'RAW DATA-At-Risk'!AJ22</f>
        <v>0</v>
      </c>
      <c r="AQ58" s="944">
        <f>'RAW DATA-At-Risk'!AK22</f>
        <v>27</v>
      </c>
      <c r="AR58" s="944">
        <f>'RAW DATA-At-Risk'!AL22</f>
        <v>26</v>
      </c>
      <c r="AS58" s="944">
        <f>'RAW DATA-At-Risk'!AM22</f>
        <v>0</v>
      </c>
      <c r="AT58" s="944">
        <f>'RAW DATA-At-Risk'!AN22</f>
        <v>0</v>
      </c>
      <c r="AU58" s="944">
        <f>'RAW DATA-At-Risk'!AO22</f>
        <v>0</v>
      </c>
      <c r="AV58" s="944">
        <f>'RAW DATA-At-Risk'!AP22</f>
        <v>0</v>
      </c>
      <c r="AW58" s="945">
        <f>'RAW DATA-At-Risk'!AQ22</f>
        <v>0</v>
      </c>
      <c r="AX58" s="945"/>
      <c r="AZ58" s="1037">
        <f>'RAW DATA-At-Risk'!AR22</f>
        <v>0</v>
      </c>
      <c r="BA58" s="1038">
        <f>'RAW DATA-At-Risk'!AS22</f>
        <v>8</v>
      </c>
      <c r="BB58" s="1038">
        <f>'RAW DATA-At-Risk'!AT22</f>
        <v>0</v>
      </c>
      <c r="BC58" s="1038">
        <f>'RAW DATA-At-Risk'!AU22</f>
        <v>30</v>
      </c>
      <c r="BD58" s="1038">
        <f>'RAW DATA-At-Risk'!AV22</f>
        <v>50</v>
      </c>
      <c r="BE58" s="1038">
        <f>'RAW DATA-At-Risk'!AW22</f>
        <v>0</v>
      </c>
      <c r="BF58" s="1038">
        <f>'RAW DATA-At-Risk'!AX22</f>
        <v>0</v>
      </c>
      <c r="BG58" s="1038">
        <f>'RAW DATA-At-Risk'!AY22</f>
        <v>0</v>
      </c>
      <c r="BH58" s="1038">
        <f>'RAW DATA-At-Risk'!AZ22</f>
        <v>0</v>
      </c>
      <c r="BI58" s="1039">
        <f>'RAW DATA-At-Risk'!BA22</f>
        <v>0</v>
      </c>
      <c r="BJ58" s="1039"/>
    </row>
    <row r="59" spans="1:62">
      <c r="A59" s="1488"/>
      <c r="B59" s="410" t="str">
        <f>'RAW DATA-Awards'!B23</f>
        <v>NNMC</v>
      </c>
      <c r="C59" s="425" t="str">
        <f>'RAW DATA-Awards'!C23</f>
        <v>2</v>
      </c>
      <c r="D59" s="330">
        <f>'RAW DATA-At-Risk'!D23</f>
        <v>0</v>
      </c>
      <c r="E59" s="12">
        <f>'RAW DATA-At-Risk'!E23</f>
        <v>6</v>
      </c>
      <c r="F59" s="12">
        <f>'RAW DATA-At-Risk'!F23</f>
        <v>0</v>
      </c>
      <c r="G59" s="12">
        <f>'RAW DATA-At-Risk'!G23</f>
        <v>6</v>
      </c>
      <c r="H59" s="12">
        <f>'RAW DATA-At-Risk'!H23</f>
        <v>9</v>
      </c>
      <c r="I59" s="12">
        <f>'RAW DATA-At-Risk'!I23</f>
        <v>0</v>
      </c>
      <c r="J59" s="12">
        <f>'RAW DATA-At-Risk'!J23</f>
        <v>0</v>
      </c>
      <c r="K59" s="12">
        <f>'RAW DATA-At-Risk'!K23</f>
        <v>0</v>
      </c>
      <c r="L59" s="12">
        <f>'RAW DATA-At-Risk'!L23</f>
        <v>0</v>
      </c>
      <c r="M59" s="331">
        <f>'RAW DATA-At-Risk'!M23</f>
        <v>0</v>
      </c>
      <c r="N59" s="12"/>
      <c r="O59" s="12"/>
      <c r="P59" s="330">
        <f>'RAW DATA-At-Risk'!N23</f>
        <v>0</v>
      </c>
      <c r="Q59" s="12">
        <f>'RAW DATA-At-Risk'!O23</f>
        <v>5</v>
      </c>
      <c r="R59" s="12">
        <f>'RAW DATA-At-Risk'!P23</f>
        <v>0</v>
      </c>
      <c r="S59" s="12">
        <f>'RAW DATA-At-Risk'!Q23</f>
        <v>10</v>
      </c>
      <c r="T59" s="12">
        <f>'RAW DATA-At-Risk'!R23</f>
        <v>9</v>
      </c>
      <c r="U59" s="12">
        <f>'RAW DATA-At-Risk'!S23</f>
        <v>0</v>
      </c>
      <c r="V59" s="12">
        <f>'RAW DATA-At-Risk'!T23</f>
        <v>0</v>
      </c>
      <c r="W59" s="12">
        <f>'RAW DATA-At-Risk'!U23</f>
        <v>0</v>
      </c>
      <c r="X59" s="12">
        <f>'RAW DATA-At-Risk'!V23</f>
        <v>0</v>
      </c>
      <c r="Y59" s="331">
        <f>'RAW DATA-At-Risk'!W23</f>
        <v>0</v>
      </c>
      <c r="Z59" s="12"/>
      <c r="AA59" s="12"/>
      <c r="AB59" s="330">
        <f>'RAW DATA-At-Risk'!X23</f>
        <v>0</v>
      </c>
      <c r="AC59" s="12">
        <f>'RAW DATA-At-Risk'!Y23</f>
        <v>0</v>
      </c>
      <c r="AD59" s="12">
        <f>'RAW DATA-At-Risk'!Z23</f>
        <v>0</v>
      </c>
      <c r="AE59" s="12">
        <f>'RAW DATA-At-Risk'!AA23</f>
        <v>9</v>
      </c>
      <c r="AF59" s="12">
        <f>'RAW DATA-At-Risk'!AB23</f>
        <v>8</v>
      </c>
      <c r="AG59" s="12">
        <f>'RAW DATA-At-Risk'!AC23</f>
        <v>0</v>
      </c>
      <c r="AH59" s="12">
        <f>'RAW DATA-At-Risk'!AD23</f>
        <v>0</v>
      </c>
      <c r="AI59" s="12">
        <f>'RAW DATA-At-Risk'!AE23</f>
        <v>0</v>
      </c>
      <c r="AJ59" s="12">
        <f>'RAW DATA-At-Risk'!AF23</f>
        <v>0</v>
      </c>
      <c r="AK59" s="331">
        <f>'RAW DATA-At-Risk'!AG23</f>
        <v>0</v>
      </c>
      <c r="AL59" s="12"/>
      <c r="AM59" s="12"/>
      <c r="AN59" s="937">
        <f>'RAW DATA-At-Risk'!AH23</f>
        <v>0</v>
      </c>
      <c r="AO59" s="938">
        <f>'RAW DATA-At-Risk'!AI23</f>
        <v>1</v>
      </c>
      <c r="AP59" s="938">
        <f>'RAW DATA-At-Risk'!AJ23</f>
        <v>0</v>
      </c>
      <c r="AQ59" s="938">
        <f>'RAW DATA-At-Risk'!AK23</f>
        <v>6</v>
      </c>
      <c r="AR59" s="938">
        <f>'RAW DATA-At-Risk'!AL23</f>
        <v>7</v>
      </c>
      <c r="AS59" s="938">
        <f>'RAW DATA-At-Risk'!AM23</f>
        <v>0</v>
      </c>
      <c r="AT59" s="938">
        <f>'RAW DATA-At-Risk'!AN23</f>
        <v>0</v>
      </c>
      <c r="AU59" s="938">
        <f>'RAW DATA-At-Risk'!AO23</f>
        <v>0</v>
      </c>
      <c r="AV59" s="938">
        <f>'RAW DATA-At-Risk'!AP23</f>
        <v>0</v>
      </c>
      <c r="AW59" s="939">
        <f>'RAW DATA-At-Risk'!AQ23</f>
        <v>0</v>
      </c>
      <c r="AX59" s="939"/>
      <c r="AZ59" s="1040">
        <f>'RAW DATA-At-Risk'!AR23</f>
        <v>0</v>
      </c>
      <c r="BA59" s="816">
        <f>'RAW DATA-At-Risk'!AS23</f>
        <v>2</v>
      </c>
      <c r="BB59" s="816">
        <f>'RAW DATA-At-Risk'!AT23</f>
        <v>0</v>
      </c>
      <c r="BC59" s="816">
        <f>'RAW DATA-At-Risk'!AU23</f>
        <v>13</v>
      </c>
      <c r="BD59" s="816">
        <f>'RAW DATA-At-Risk'!AV23</f>
        <v>2</v>
      </c>
      <c r="BE59" s="816">
        <f>'RAW DATA-At-Risk'!AW23</f>
        <v>0</v>
      </c>
      <c r="BF59" s="816">
        <f>'RAW DATA-At-Risk'!AX23</f>
        <v>0</v>
      </c>
      <c r="BG59" s="816">
        <f>'RAW DATA-At-Risk'!AY23</f>
        <v>0</v>
      </c>
      <c r="BH59" s="816">
        <f>'RAW DATA-At-Risk'!AZ23</f>
        <v>0</v>
      </c>
      <c r="BI59" s="1041">
        <f>'RAW DATA-At-Risk'!BA23</f>
        <v>0</v>
      </c>
      <c r="BJ59" s="1041"/>
    </row>
    <row r="60" spans="1:62" ht="16" thickBot="1">
      <c r="A60" s="1489"/>
      <c r="B60" s="413" t="str">
        <f>'RAW DATA-Awards'!B24</f>
        <v>NNMC</v>
      </c>
      <c r="C60" s="426" t="str">
        <f>'RAW DATA-Awards'!C24</f>
        <v>3</v>
      </c>
      <c r="D60" s="330">
        <f>'RAW DATA-At-Risk'!D24</f>
        <v>1</v>
      </c>
      <c r="E60" s="12">
        <f>'RAW DATA-At-Risk'!E24</f>
        <v>6</v>
      </c>
      <c r="F60" s="12">
        <f>'RAW DATA-At-Risk'!F24</f>
        <v>0</v>
      </c>
      <c r="G60" s="12">
        <f>'RAW DATA-At-Risk'!G24</f>
        <v>16</v>
      </c>
      <c r="H60" s="12">
        <f>'RAW DATA-At-Risk'!H24</f>
        <v>7</v>
      </c>
      <c r="I60" s="12">
        <f>'RAW DATA-At-Risk'!I24</f>
        <v>0</v>
      </c>
      <c r="J60" s="12">
        <f>'RAW DATA-At-Risk'!J24</f>
        <v>0</v>
      </c>
      <c r="K60" s="12">
        <f>'RAW DATA-At-Risk'!K24</f>
        <v>0</v>
      </c>
      <c r="L60" s="12">
        <f>'RAW DATA-At-Risk'!L24</f>
        <v>0</v>
      </c>
      <c r="M60" s="331">
        <f>'RAW DATA-At-Risk'!M24</f>
        <v>0</v>
      </c>
      <c r="N60" s="12"/>
      <c r="O60" s="12"/>
      <c r="P60" s="330">
        <f>'RAW DATA-At-Risk'!N24</f>
        <v>0</v>
      </c>
      <c r="Q60" s="12">
        <f>'RAW DATA-At-Risk'!O24</f>
        <v>0</v>
      </c>
      <c r="R60" s="12">
        <f>'RAW DATA-At-Risk'!P24</f>
        <v>0</v>
      </c>
      <c r="S60" s="12">
        <f>'RAW DATA-At-Risk'!Q24</f>
        <v>35</v>
      </c>
      <c r="T60" s="12">
        <f>'RAW DATA-At-Risk'!R24</f>
        <v>8</v>
      </c>
      <c r="U60" s="12">
        <f>'RAW DATA-At-Risk'!S24</f>
        <v>0</v>
      </c>
      <c r="V60" s="12">
        <f>'RAW DATA-At-Risk'!T24</f>
        <v>0</v>
      </c>
      <c r="W60" s="12">
        <f>'RAW DATA-At-Risk'!U24</f>
        <v>0</v>
      </c>
      <c r="X60" s="12">
        <f>'RAW DATA-At-Risk'!V24</f>
        <v>0</v>
      </c>
      <c r="Y60" s="331">
        <f>'RAW DATA-At-Risk'!W24</f>
        <v>0</v>
      </c>
      <c r="Z60" s="12"/>
      <c r="AA60" s="12"/>
      <c r="AB60" s="330">
        <f>'RAW DATA-At-Risk'!X24</f>
        <v>0</v>
      </c>
      <c r="AC60" s="12">
        <f>'RAW DATA-At-Risk'!Y24</f>
        <v>0</v>
      </c>
      <c r="AD60" s="12">
        <f>'RAW DATA-At-Risk'!Z24</f>
        <v>0</v>
      </c>
      <c r="AE60" s="12">
        <f>'RAW DATA-At-Risk'!AA24</f>
        <v>31</v>
      </c>
      <c r="AF60" s="12">
        <f>'RAW DATA-At-Risk'!AB24</f>
        <v>3</v>
      </c>
      <c r="AG60" s="12">
        <f>'RAW DATA-At-Risk'!AC24</f>
        <v>0</v>
      </c>
      <c r="AH60" s="12">
        <f>'RAW DATA-At-Risk'!AD24</f>
        <v>0</v>
      </c>
      <c r="AI60" s="12">
        <f>'RAW DATA-At-Risk'!AE24</f>
        <v>0</v>
      </c>
      <c r="AJ60" s="12">
        <f>'RAW DATA-At-Risk'!AF24</f>
        <v>0</v>
      </c>
      <c r="AK60" s="331">
        <f>'RAW DATA-At-Risk'!AG24</f>
        <v>0</v>
      </c>
      <c r="AL60" s="12"/>
      <c r="AM60" s="12"/>
      <c r="AN60" s="937">
        <f>'RAW DATA-At-Risk'!AH24</f>
        <v>0</v>
      </c>
      <c r="AO60" s="938">
        <f>'RAW DATA-At-Risk'!AI24</f>
        <v>3</v>
      </c>
      <c r="AP60" s="938">
        <f>'RAW DATA-At-Risk'!AJ24</f>
        <v>0</v>
      </c>
      <c r="AQ60" s="938">
        <f>'RAW DATA-At-Risk'!AK24</f>
        <v>13</v>
      </c>
      <c r="AR60" s="938">
        <f>'RAW DATA-At-Risk'!AL24</f>
        <v>12</v>
      </c>
      <c r="AS60" s="938">
        <f>'RAW DATA-At-Risk'!AM24</f>
        <v>0</v>
      </c>
      <c r="AT60" s="938">
        <f>'RAW DATA-At-Risk'!AN24</f>
        <v>0</v>
      </c>
      <c r="AU60" s="938">
        <f>'RAW DATA-At-Risk'!AO24</f>
        <v>0</v>
      </c>
      <c r="AV60" s="938">
        <f>'RAW DATA-At-Risk'!AP24</f>
        <v>0</v>
      </c>
      <c r="AW60" s="939">
        <f>'RAW DATA-At-Risk'!AQ24</f>
        <v>0</v>
      </c>
      <c r="AX60" s="939"/>
      <c r="AZ60" s="1040">
        <f>'RAW DATA-At-Risk'!AR24</f>
        <v>0</v>
      </c>
      <c r="BA60" s="816">
        <f>'RAW DATA-At-Risk'!AS24</f>
        <v>0</v>
      </c>
      <c r="BB60" s="816">
        <f>'RAW DATA-At-Risk'!AT24</f>
        <v>0</v>
      </c>
      <c r="BC60" s="816">
        <f>'RAW DATA-At-Risk'!AU24</f>
        <v>22</v>
      </c>
      <c r="BD60" s="816">
        <f>'RAW DATA-At-Risk'!AV24</f>
        <v>5</v>
      </c>
      <c r="BE60" s="816">
        <f>'RAW DATA-At-Risk'!AW24</f>
        <v>0</v>
      </c>
      <c r="BF60" s="816">
        <f>'RAW DATA-At-Risk'!AX24</f>
        <v>0</v>
      </c>
      <c r="BG60" s="816">
        <f>'RAW DATA-At-Risk'!AY24</f>
        <v>0</v>
      </c>
      <c r="BH60" s="816">
        <f>'RAW DATA-At-Risk'!AZ24</f>
        <v>0</v>
      </c>
      <c r="BI60" s="1041">
        <f>'RAW DATA-At-Risk'!BA24</f>
        <v>0</v>
      </c>
      <c r="BJ60" s="1041"/>
    </row>
    <row r="61" spans="1:62">
      <c r="A61" s="437"/>
      <c r="B61" s="410"/>
      <c r="C61" s="411"/>
      <c r="D61" s="332">
        <f t="shared" ref="D61:M61" si="50">SUM(D58:D60)</f>
        <v>1</v>
      </c>
      <c r="E61" s="11">
        <f t="shared" si="50"/>
        <v>13</v>
      </c>
      <c r="F61" s="11">
        <f t="shared" si="50"/>
        <v>0</v>
      </c>
      <c r="G61" s="11">
        <f t="shared" si="50"/>
        <v>49</v>
      </c>
      <c r="H61" s="11">
        <f t="shared" si="50"/>
        <v>43</v>
      </c>
      <c r="I61" s="11">
        <f t="shared" si="50"/>
        <v>0</v>
      </c>
      <c r="J61" s="11">
        <f t="shared" si="50"/>
        <v>0</v>
      </c>
      <c r="K61" s="11">
        <f t="shared" si="50"/>
        <v>0</v>
      </c>
      <c r="L61" s="11">
        <f t="shared" si="50"/>
        <v>0</v>
      </c>
      <c r="M61" s="333">
        <f t="shared" si="50"/>
        <v>0</v>
      </c>
      <c r="N61" s="12"/>
      <c r="O61" s="12"/>
      <c r="P61" s="332">
        <f t="shared" ref="P61:Y61" si="51">SUM(P58:P60)</f>
        <v>0</v>
      </c>
      <c r="Q61" s="11">
        <f t="shared" si="51"/>
        <v>5</v>
      </c>
      <c r="R61" s="11">
        <f t="shared" si="51"/>
        <v>0</v>
      </c>
      <c r="S61" s="11">
        <f t="shared" si="51"/>
        <v>70</v>
      </c>
      <c r="T61" s="11">
        <f t="shared" si="51"/>
        <v>45</v>
      </c>
      <c r="U61" s="11">
        <f t="shared" si="51"/>
        <v>0</v>
      </c>
      <c r="V61" s="11">
        <f t="shared" si="51"/>
        <v>0</v>
      </c>
      <c r="W61" s="11">
        <f t="shared" si="51"/>
        <v>0</v>
      </c>
      <c r="X61" s="11">
        <f t="shared" si="51"/>
        <v>0</v>
      </c>
      <c r="Y61" s="333">
        <f t="shared" si="51"/>
        <v>0</v>
      </c>
      <c r="Z61" s="12"/>
      <c r="AA61" s="12"/>
      <c r="AB61" s="332">
        <f t="shared" ref="AB61:AK61" si="52">SUM(AB58:AB60)</f>
        <v>0</v>
      </c>
      <c r="AC61" s="11">
        <f t="shared" si="52"/>
        <v>0</v>
      </c>
      <c r="AD61" s="11">
        <f t="shared" si="52"/>
        <v>0</v>
      </c>
      <c r="AE61" s="11">
        <f t="shared" si="52"/>
        <v>72</v>
      </c>
      <c r="AF61" s="11">
        <f t="shared" si="52"/>
        <v>46</v>
      </c>
      <c r="AG61" s="11">
        <f t="shared" si="52"/>
        <v>0</v>
      </c>
      <c r="AH61" s="11">
        <f t="shared" si="52"/>
        <v>0</v>
      </c>
      <c r="AI61" s="11">
        <f t="shared" si="52"/>
        <v>0</v>
      </c>
      <c r="AJ61" s="11">
        <f t="shared" si="52"/>
        <v>0</v>
      </c>
      <c r="AK61" s="333">
        <f t="shared" si="52"/>
        <v>0</v>
      </c>
      <c r="AL61" s="12"/>
      <c r="AM61" s="12"/>
      <c r="AN61" s="1017">
        <f t="shared" ref="AN61:AW61" si="53">SUM(AN58:AN60)</f>
        <v>0</v>
      </c>
      <c r="AO61" s="1018">
        <f t="shared" si="53"/>
        <v>6</v>
      </c>
      <c r="AP61" s="1018">
        <f t="shared" si="53"/>
        <v>0</v>
      </c>
      <c r="AQ61" s="1018">
        <f t="shared" si="53"/>
        <v>46</v>
      </c>
      <c r="AR61" s="1018">
        <f t="shared" si="53"/>
        <v>45</v>
      </c>
      <c r="AS61" s="1018">
        <f t="shared" si="53"/>
        <v>0</v>
      </c>
      <c r="AT61" s="1018">
        <f t="shared" si="53"/>
        <v>0</v>
      </c>
      <c r="AU61" s="1018">
        <f t="shared" si="53"/>
        <v>0</v>
      </c>
      <c r="AV61" s="1018">
        <f t="shared" si="53"/>
        <v>0</v>
      </c>
      <c r="AW61" s="1019">
        <f t="shared" si="53"/>
        <v>0</v>
      </c>
      <c r="AX61" s="939"/>
      <c r="AZ61" s="1042">
        <f t="shared" ref="AZ61:BI61" si="54">SUM(AZ58:AZ60)</f>
        <v>0</v>
      </c>
      <c r="BA61" s="1043">
        <f t="shared" si="54"/>
        <v>10</v>
      </c>
      <c r="BB61" s="1043">
        <f t="shared" si="54"/>
        <v>0</v>
      </c>
      <c r="BC61" s="1043">
        <f t="shared" si="54"/>
        <v>65</v>
      </c>
      <c r="BD61" s="1043">
        <f t="shared" si="54"/>
        <v>57</v>
      </c>
      <c r="BE61" s="1043">
        <f t="shared" si="54"/>
        <v>0</v>
      </c>
      <c r="BF61" s="1043">
        <f t="shared" si="54"/>
        <v>0</v>
      </c>
      <c r="BG61" s="1043">
        <f t="shared" si="54"/>
        <v>0</v>
      </c>
      <c r="BH61" s="1043">
        <f t="shared" si="54"/>
        <v>0</v>
      </c>
      <c r="BI61" s="1044">
        <f t="shared" si="54"/>
        <v>0</v>
      </c>
      <c r="BJ61" s="1041"/>
    </row>
    <row r="62" spans="1:62" ht="16" thickBot="1">
      <c r="A62" s="437"/>
      <c r="B62" s="410"/>
      <c r="C62" s="411"/>
      <c r="D62" s="330"/>
      <c r="E62" s="12"/>
      <c r="F62" s="12"/>
      <c r="G62" s="12"/>
      <c r="H62" s="12"/>
      <c r="I62" s="12"/>
      <c r="J62" s="12"/>
      <c r="K62" s="12"/>
      <c r="L62" s="12"/>
      <c r="M62" s="331"/>
      <c r="N62" s="12"/>
      <c r="O62" s="12"/>
      <c r="P62" s="330"/>
      <c r="Q62" s="12"/>
      <c r="R62" s="12"/>
      <c r="S62" s="12"/>
      <c r="T62" s="12"/>
      <c r="U62" s="12"/>
      <c r="V62" s="12"/>
      <c r="W62" s="12"/>
      <c r="X62" s="12"/>
      <c r="Y62" s="331"/>
      <c r="Z62" s="12"/>
      <c r="AA62" s="12"/>
      <c r="AB62" s="330"/>
      <c r="AC62" s="12"/>
      <c r="AD62" s="12"/>
      <c r="AE62" s="12"/>
      <c r="AF62" s="12"/>
      <c r="AG62" s="12"/>
      <c r="AH62" s="12"/>
      <c r="AI62" s="12"/>
      <c r="AJ62" s="12"/>
      <c r="AK62" s="331"/>
      <c r="AL62" s="12"/>
      <c r="AM62" s="12"/>
      <c r="AN62" s="937"/>
      <c r="AO62" s="938"/>
      <c r="AP62" s="938"/>
      <c r="AQ62" s="938"/>
      <c r="AR62" s="938"/>
      <c r="AS62" s="938"/>
      <c r="AT62" s="938"/>
      <c r="AU62" s="938"/>
      <c r="AV62" s="938"/>
      <c r="AW62" s="939"/>
      <c r="AX62" s="939"/>
      <c r="AZ62" s="1040"/>
      <c r="BA62" s="816"/>
      <c r="BB62" s="816"/>
      <c r="BC62" s="816"/>
      <c r="BD62" s="816"/>
      <c r="BE62" s="816"/>
      <c r="BF62" s="816"/>
      <c r="BG62" s="816"/>
      <c r="BH62" s="816"/>
      <c r="BI62" s="1041"/>
      <c r="BJ62" s="1041"/>
    </row>
    <row r="63" spans="1:62" ht="15" customHeight="1">
      <c r="A63" s="1487" t="s">
        <v>271</v>
      </c>
      <c r="B63" s="410" t="s">
        <v>45</v>
      </c>
      <c r="C63" s="411" t="s">
        <v>92</v>
      </c>
      <c r="D63" s="330">
        <f>D58*'DATA - Awards Matrices'!$B$48</f>
        <v>0</v>
      </c>
      <c r="E63" s="12">
        <f>E58*'DATA - Awards Matrices'!$C$48</f>
        <v>1150</v>
      </c>
      <c r="F63" s="12">
        <f>F58*'DATA - Awards Matrices'!$D$48</f>
        <v>0</v>
      </c>
      <c r="G63" s="12">
        <f>G58*'DATA - Awards Matrices'!$E$48</f>
        <v>31050</v>
      </c>
      <c r="H63" s="12">
        <f>H58*'DATA - Awards Matrices'!$F$48</f>
        <v>31050</v>
      </c>
      <c r="I63" s="12">
        <f>I58*'DATA - Awards Matrices'!$G$48</f>
        <v>0</v>
      </c>
      <c r="J63" s="12">
        <f>J58*'DATA - Awards Matrices'!$H$48</f>
        <v>0</v>
      </c>
      <c r="K63" s="12">
        <f>K58*'DATA - Awards Matrices'!$I$48</f>
        <v>0</v>
      </c>
      <c r="L63" s="12">
        <f>L58*'DATA - Awards Matrices'!$J$48</f>
        <v>0</v>
      </c>
      <c r="M63" s="331">
        <f>M58*'DATA - Awards Matrices'!$K$48</f>
        <v>0</v>
      </c>
      <c r="N63" s="12"/>
      <c r="O63" s="12"/>
      <c r="P63" s="330">
        <f>P58*'DATA - Awards Matrices'!$B$48</f>
        <v>0</v>
      </c>
      <c r="Q63" s="12">
        <f>Q58*'DATA - Awards Matrices'!$C$48</f>
        <v>0</v>
      </c>
      <c r="R63" s="12">
        <f>R58*'DATA - Awards Matrices'!$D$48</f>
        <v>0</v>
      </c>
      <c r="S63" s="12">
        <f>S58*'DATA - Awards Matrices'!$E$48</f>
        <v>28750</v>
      </c>
      <c r="T63" s="12">
        <f>T58*'DATA - Awards Matrices'!$F$48</f>
        <v>32200</v>
      </c>
      <c r="U63" s="12">
        <f>U58*'DATA - Awards Matrices'!$G$48</f>
        <v>0</v>
      </c>
      <c r="V63" s="12">
        <f>V58*'DATA - Awards Matrices'!$H$48</f>
        <v>0</v>
      </c>
      <c r="W63" s="12">
        <f>W58*'DATA - Awards Matrices'!$I$48</f>
        <v>0</v>
      </c>
      <c r="X63" s="12">
        <f>X58*'DATA - Awards Matrices'!$J$48</f>
        <v>0</v>
      </c>
      <c r="Y63" s="331">
        <f>Y58*'DATA - Awards Matrices'!$K$48</f>
        <v>0</v>
      </c>
      <c r="Z63" s="12"/>
      <c r="AA63" s="12"/>
      <c r="AB63" s="330">
        <f>AB58*'DATA - Awards Matrices'!$B$48</f>
        <v>0</v>
      </c>
      <c r="AC63" s="12">
        <f>AC58*'DATA - Awards Matrices'!$C$48</f>
        <v>0</v>
      </c>
      <c r="AD63" s="12">
        <f>AD58*'DATA - Awards Matrices'!$D$48</f>
        <v>0</v>
      </c>
      <c r="AE63" s="12">
        <f>AE58*'DATA - Awards Matrices'!$E$48</f>
        <v>36800</v>
      </c>
      <c r="AF63" s="12">
        <f>AF58*'DATA - Awards Matrices'!$F$48</f>
        <v>40250</v>
      </c>
      <c r="AG63" s="12">
        <f>AG58*'DATA - Awards Matrices'!$G$48</f>
        <v>0</v>
      </c>
      <c r="AH63" s="12">
        <f>AH58*'DATA - Awards Matrices'!$H$48</f>
        <v>0</v>
      </c>
      <c r="AI63" s="12">
        <f>AI58*'DATA - Awards Matrices'!$I$48</f>
        <v>0</v>
      </c>
      <c r="AJ63" s="12">
        <f>AJ58*'DATA - Awards Matrices'!$J$48</f>
        <v>0</v>
      </c>
      <c r="AK63" s="331">
        <f>AK58*'DATA - Awards Matrices'!$K$48</f>
        <v>0</v>
      </c>
      <c r="AL63" s="12"/>
      <c r="AM63" s="12"/>
      <c r="AN63" s="937">
        <f>AN58*'DATA - Awards Matrices'!$B$48</f>
        <v>0</v>
      </c>
      <c r="AO63" s="938">
        <f>AO58*'DATA - Awards Matrices'!$C$48</f>
        <v>2300</v>
      </c>
      <c r="AP63" s="938">
        <f>AP58*'DATA - Awards Matrices'!$D$48</f>
        <v>0</v>
      </c>
      <c r="AQ63" s="938">
        <f>AQ58*'DATA - Awards Matrices'!$E$48</f>
        <v>31050</v>
      </c>
      <c r="AR63" s="938">
        <f>AR58*'DATA - Awards Matrices'!$F$48</f>
        <v>29900</v>
      </c>
      <c r="AS63" s="938">
        <f>AS58*'DATA - Awards Matrices'!$G$48</f>
        <v>0</v>
      </c>
      <c r="AT63" s="938">
        <f>AT58*'DATA - Awards Matrices'!$H$48</f>
        <v>0</v>
      </c>
      <c r="AU63" s="938">
        <f>AU58*'DATA - Awards Matrices'!$I$48</f>
        <v>0</v>
      </c>
      <c r="AV63" s="938">
        <f>AV58*'DATA - Awards Matrices'!$J$48</f>
        <v>0</v>
      </c>
      <c r="AW63" s="939">
        <f>AW58*'DATA - Awards Matrices'!$K$48</f>
        <v>0</v>
      </c>
      <c r="AX63" s="939"/>
      <c r="AZ63" s="1040">
        <f>AZ58*'DATA - Awards Matrices'!$B$48</f>
        <v>0</v>
      </c>
      <c r="BA63" s="816">
        <f>BA58*'DATA - Awards Matrices'!$C$48</f>
        <v>9200</v>
      </c>
      <c r="BB63" s="816">
        <f>BB58*'DATA - Awards Matrices'!$D$48</f>
        <v>0</v>
      </c>
      <c r="BC63" s="816">
        <f>BC58*'DATA - Awards Matrices'!$E$48</f>
        <v>34500</v>
      </c>
      <c r="BD63" s="816">
        <f>BD58*'DATA - Awards Matrices'!$F$48</f>
        <v>57500</v>
      </c>
      <c r="BE63" s="816">
        <f>BE58*'DATA - Awards Matrices'!$G$48</f>
        <v>0</v>
      </c>
      <c r="BF63" s="816">
        <f>BF58*'DATA - Awards Matrices'!$H$48</f>
        <v>0</v>
      </c>
      <c r="BG63" s="816">
        <f>BG58*'DATA - Awards Matrices'!$I$48</f>
        <v>0</v>
      </c>
      <c r="BH63" s="816">
        <f>BH58*'DATA - Awards Matrices'!$J$48</f>
        <v>0</v>
      </c>
      <c r="BI63" s="1041">
        <f>BI58*'DATA - Awards Matrices'!$K$48</f>
        <v>0</v>
      </c>
      <c r="BJ63" s="1041"/>
    </row>
    <row r="64" spans="1:62">
      <c r="A64" s="1488"/>
      <c r="B64" s="410" t="s">
        <v>45</v>
      </c>
      <c r="C64" s="411" t="s">
        <v>91</v>
      </c>
      <c r="D64" s="330">
        <f>D59*'DATA - Awards Matrices'!$B$49</f>
        <v>0</v>
      </c>
      <c r="E64" s="12">
        <f>E59*'DATA - Awards Matrices'!$C$49</f>
        <v>6900</v>
      </c>
      <c r="F64" s="12">
        <f>F59*'DATA - Awards Matrices'!$D$49</f>
        <v>0</v>
      </c>
      <c r="G64" s="12">
        <f>G59*'DATA - Awards Matrices'!$E$49</f>
        <v>6900</v>
      </c>
      <c r="H64" s="12">
        <f>H59*'DATA - Awards Matrices'!$F$49</f>
        <v>10350</v>
      </c>
      <c r="I64" s="12">
        <f>I59*'DATA - Awards Matrices'!$G$49</f>
        <v>0</v>
      </c>
      <c r="J64" s="12">
        <f>J59*'DATA - Awards Matrices'!$H$49</f>
        <v>0</v>
      </c>
      <c r="K64" s="12">
        <f>K59*'DATA - Awards Matrices'!$I$49</f>
        <v>0</v>
      </c>
      <c r="L64" s="12">
        <f>L59*'DATA - Awards Matrices'!$J$49</f>
        <v>0</v>
      </c>
      <c r="M64" s="331">
        <f>M59*'DATA - Awards Matrices'!$K$49</f>
        <v>0</v>
      </c>
      <c r="N64" s="12"/>
      <c r="O64" s="12"/>
      <c r="P64" s="330">
        <f>P59*'DATA - Awards Matrices'!$B$49</f>
        <v>0</v>
      </c>
      <c r="Q64" s="12">
        <f>Q59*'DATA - Awards Matrices'!$C$49</f>
        <v>5750</v>
      </c>
      <c r="R64" s="12">
        <f>R59*'DATA - Awards Matrices'!$D$49</f>
        <v>0</v>
      </c>
      <c r="S64" s="12">
        <f>S59*'DATA - Awards Matrices'!$E$49</f>
        <v>11500</v>
      </c>
      <c r="T64" s="12">
        <f>T59*'DATA - Awards Matrices'!$F$49</f>
        <v>10350</v>
      </c>
      <c r="U64" s="12">
        <f>U59*'DATA - Awards Matrices'!$G$49</f>
        <v>0</v>
      </c>
      <c r="V64" s="12">
        <f>V59*'DATA - Awards Matrices'!$H$49</f>
        <v>0</v>
      </c>
      <c r="W64" s="12">
        <f>W59*'DATA - Awards Matrices'!$I$49</f>
        <v>0</v>
      </c>
      <c r="X64" s="12">
        <f>X59*'DATA - Awards Matrices'!$J$49</f>
        <v>0</v>
      </c>
      <c r="Y64" s="331">
        <f>Y59*'DATA - Awards Matrices'!$K$49</f>
        <v>0</v>
      </c>
      <c r="Z64" s="12"/>
      <c r="AA64" s="12"/>
      <c r="AB64" s="330">
        <f>AB59*'DATA - Awards Matrices'!$B$49</f>
        <v>0</v>
      </c>
      <c r="AC64" s="12">
        <f>AC59*'DATA - Awards Matrices'!$C$49</f>
        <v>0</v>
      </c>
      <c r="AD64" s="12">
        <f>AD59*'DATA - Awards Matrices'!$D$49</f>
        <v>0</v>
      </c>
      <c r="AE64" s="12">
        <f>AE59*'DATA - Awards Matrices'!$E$49</f>
        <v>10350</v>
      </c>
      <c r="AF64" s="12">
        <f>AF59*'DATA - Awards Matrices'!$F$49</f>
        <v>9200</v>
      </c>
      <c r="AG64" s="12">
        <f>AG59*'DATA - Awards Matrices'!$G$49</f>
        <v>0</v>
      </c>
      <c r="AH64" s="12">
        <f>AH59*'DATA - Awards Matrices'!$H$49</f>
        <v>0</v>
      </c>
      <c r="AI64" s="12">
        <f>AI59*'DATA - Awards Matrices'!$I$49</f>
        <v>0</v>
      </c>
      <c r="AJ64" s="12">
        <f>AJ59*'DATA - Awards Matrices'!$J$49</f>
        <v>0</v>
      </c>
      <c r="AK64" s="331">
        <f>AK59*'DATA - Awards Matrices'!$K$49</f>
        <v>0</v>
      </c>
      <c r="AL64" s="12"/>
      <c r="AM64" s="12"/>
      <c r="AN64" s="937">
        <f>AN59*'DATA - Awards Matrices'!$B$49</f>
        <v>0</v>
      </c>
      <c r="AO64" s="938">
        <f>AO59*'DATA - Awards Matrices'!$C$49</f>
        <v>1150</v>
      </c>
      <c r="AP64" s="938">
        <f>AP59*'DATA - Awards Matrices'!$D$49</f>
        <v>0</v>
      </c>
      <c r="AQ64" s="938">
        <f>AQ59*'DATA - Awards Matrices'!$E$49</f>
        <v>6900</v>
      </c>
      <c r="AR64" s="938">
        <f>AR59*'DATA - Awards Matrices'!$F$49</f>
        <v>8050</v>
      </c>
      <c r="AS64" s="938">
        <f>AS59*'DATA - Awards Matrices'!$G$49</f>
        <v>0</v>
      </c>
      <c r="AT64" s="938">
        <f>AT59*'DATA - Awards Matrices'!$H$49</f>
        <v>0</v>
      </c>
      <c r="AU64" s="938">
        <f>AU59*'DATA - Awards Matrices'!$I$49</f>
        <v>0</v>
      </c>
      <c r="AV64" s="938">
        <f>AV59*'DATA - Awards Matrices'!$J$49</f>
        <v>0</v>
      </c>
      <c r="AW64" s="939">
        <f>AW59*'DATA - Awards Matrices'!$K$49</f>
        <v>0</v>
      </c>
      <c r="AX64" s="939"/>
      <c r="AZ64" s="1040">
        <f>AZ59*'DATA - Awards Matrices'!$B$49</f>
        <v>0</v>
      </c>
      <c r="BA64" s="816">
        <f>BA59*'DATA - Awards Matrices'!$C$49</f>
        <v>2300</v>
      </c>
      <c r="BB64" s="816">
        <f>BB59*'DATA - Awards Matrices'!$D$49</f>
        <v>0</v>
      </c>
      <c r="BC64" s="816">
        <f>BC59*'DATA - Awards Matrices'!$E$49</f>
        <v>14950</v>
      </c>
      <c r="BD64" s="816">
        <f>BD59*'DATA - Awards Matrices'!$F$49</f>
        <v>2300</v>
      </c>
      <c r="BE64" s="816">
        <f>BE59*'DATA - Awards Matrices'!$G$49</f>
        <v>0</v>
      </c>
      <c r="BF64" s="816">
        <f>BF59*'DATA - Awards Matrices'!$H$49</f>
        <v>0</v>
      </c>
      <c r="BG64" s="816">
        <f>BG59*'DATA - Awards Matrices'!$I$49</f>
        <v>0</v>
      </c>
      <c r="BH64" s="816">
        <f>BH59*'DATA - Awards Matrices'!$J$49</f>
        <v>0</v>
      </c>
      <c r="BI64" s="1041">
        <f>BI59*'DATA - Awards Matrices'!$K$49</f>
        <v>0</v>
      </c>
      <c r="BJ64" s="1041"/>
    </row>
    <row r="65" spans="1:62" ht="16" thickBot="1">
      <c r="A65" s="1489"/>
      <c r="B65" s="410" t="s">
        <v>45</v>
      </c>
      <c r="C65" s="411" t="s">
        <v>90</v>
      </c>
      <c r="D65" s="330">
        <f>D60*'DATA - Awards Matrices'!$B$50</f>
        <v>1150</v>
      </c>
      <c r="E65" s="12">
        <f>E60*'DATA - Awards Matrices'!$C$50</f>
        <v>6900</v>
      </c>
      <c r="F65" s="12">
        <f>F60*'DATA - Awards Matrices'!$D$50</f>
        <v>0</v>
      </c>
      <c r="G65" s="12">
        <f>G60*'DATA - Awards Matrices'!$E$50</f>
        <v>18400</v>
      </c>
      <c r="H65" s="12">
        <f>H60*'DATA - Awards Matrices'!$F$50</f>
        <v>8050</v>
      </c>
      <c r="I65" s="12">
        <f>I60*'DATA - Awards Matrices'!$G$50</f>
        <v>0</v>
      </c>
      <c r="J65" s="12">
        <f>J60*'DATA - Awards Matrices'!$H$50</f>
        <v>0</v>
      </c>
      <c r="K65" s="12">
        <f>K60*'DATA - Awards Matrices'!$I$50</f>
        <v>0</v>
      </c>
      <c r="L65" s="12">
        <f>L60*'DATA - Awards Matrices'!$J$50</f>
        <v>0</v>
      </c>
      <c r="M65" s="331">
        <f>M60*'DATA - Awards Matrices'!$K$50</f>
        <v>0</v>
      </c>
      <c r="N65" s="12"/>
      <c r="O65" s="12"/>
      <c r="P65" s="330">
        <f>P60*'DATA - Awards Matrices'!$B$50</f>
        <v>0</v>
      </c>
      <c r="Q65" s="12">
        <f>Q60*'DATA - Awards Matrices'!$C$50</f>
        <v>0</v>
      </c>
      <c r="R65" s="12">
        <f>R60*'DATA - Awards Matrices'!$D$50</f>
        <v>0</v>
      </c>
      <c r="S65" s="12">
        <f>S60*'DATA - Awards Matrices'!$E$50</f>
        <v>40250</v>
      </c>
      <c r="T65" s="12">
        <f>T60*'DATA - Awards Matrices'!$F$50</f>
        <v>9200</v>
      </c>
      <c r="U65" s="12">
        <f>U60*'DATA - Awards Matrices'!$G$50</f>
        <v>0</v>
      </c>
      <c r="V65" s="12">
        <f>V60*'DATA - Awards Matrices'!$H$50</f>
        <v>0</v>
      </c>
      <c r="W65" s="12">
        <f>W60*'DATA - Awards Matrices'!$I$50</f>
        <v>0</v>
      </c>
      <c r="X65" s="12">
        <f>X60*'DATA - Awards Matrices'!$J$50</f>
        <v>0</v>
      </c>
      <c r="Y65" s="331">
        <f>Y60*'DATA - Awards Matrices'!$K$50</f>
        <v>0</v>
      </c>
      <c r="Z65" s="12"/>
      <c r="AA65" s="12"/>
      <c r="AB65" s="330">
        <f>AB60*'DATA - Awards Matrices'!$B$50</f>
        <v>0</v>
      </c>
      <c r="AC65" s="12">
        <f>AC60*'DATA - Awards Matrices'!$C$50</f>
        <v>0</v>
      </c>
      <c r="AD65" s="12">
        <f>AD60*'DATA - Awards Matrices'!$D$50</f>
        <v>0</v>
      </c>
      <c r="AE65" s="12">
        <f>AE60*'DATA - Awards Matrices'!$E$50</f>
        <v>35650</v>
      </c>
      <c r="AF65" s="12">
        <f>AF60*'DATA - Awards Matrices'!$F$50</f>
        <v>3450</v>
      </c>
      <c r="AG65" s="12">
        <f>AG60*'DATA - Awards Matrices'!$G$50</f>
        <v>0</v>
      </c>
      <c r="AH65" s="12">
        <f>AH60*'DATA - Awards Matrices'!$H$50</f>
        <v>0</v>
      </c>
      <c r="AI65" s="12">
        <f>AI60*'DATA - Awards Matrices'!$I$50</f>
        <v>0</v>
      </c>
      <c r="AJ65" s="12">
        <f>AJ60*'DATA - Awards Matrices'!$J$50</f>
        <v>0</v>
      </c>
      <c r="AK65" s="331">
        <f>AK60*'DATA - Awards Matrices'!$K$50</f>
        <v>0</v>
      </c>
      <c r="AL65" s="12"/>
      <c r="AM65" s="12"/>
      <c r="AN65" s="937">
        <f>AN60*'DATA - Awards Matrices'!$B$50</f>
        <v>0</v>
      </c>
      <c r="AO65" s="938">
        <f>AO60*'DATA - Awards Matrices'!$C$50</f>
        <v>3450</v>
      </c>
      <c r="AP65" s="938">
        <f>AP60*'DATA - Awards Matrices'!$D$50</f>
        <v>0</v>
      </c>
      <c r="AQ65" s="938">
        <f>AQ60*'DATA - Awards Matrices'!$E$50</f>
        <v>14950</v>
      </c>
      <c r="AR65" s="938">
        <f>AR60*'DATA - Awards Matrices'!$F$50</f>
        <v>13800</v>
      </c>
      <c r="AS65" s="938">
        <f>AS60*'DATA - Awards Matrices'!$G$50</f>
        <v>0</v>
      </c>
      <c r="AT65" s="938">
        <f>AT60*'DATA - Awards Matrices'!$H$50</f>
        <v>0</v>
      </c>
      <c r="AU65" s="938">
        <f>AU60*'DATA - Awards Matrices'!$I$50</f>
        <v>0</v>
      </c>
      <c r="AV65" s="938">
        <f>AV60*'DATA - Awards Matrices'!$J$50</f>
        <v>0</v>
      </c>
      <c r="AW65" s="939">
        <f>AW60*'DATA - Awards Matrices'!$K$50</f>
        <v>0</v>
      </c>
      <c r="AX65" s="939"/>
      <c r="AZ65" s="1040">
        <f>AZ60*'DATA - Awards Matrices'!$B$50</f>
        <v>0</v>
      </c>
      <c r="BA65" s="816">
        <f>BA60*'DATA - Awards Matrices'!$C$50</f>
        <v>0</v>
      </c>
      <c r="BB65" s="816">
        <f>BB60*'DATA - Awards Matrices'!$D$50</f>
        <v>0</v>
      </c>
      <c r="BC65" s="816">
        <f>BC60*'DATA - Awards Matrices'!$E$50</f>
        <v>25300</v>
      </c>
      <c r="BD65" s="816">
        <f>BD60*'DATA - Awards Matrices'!$F$50</f>
        <v>5750</v>
      </c>
      <c r="BE65" s="816">
        <f>BE60*'DATA - Awards Matrices'!$G$50</f>
        <v>0</v>
      </c>
      <c r="BF65" s="816">
        <f>BF60*'DATA - Awards Matrices'!$H$50</f>
        <v>0</v>
      </c>
      <c r="BG65" s="816">
        <f>BG60*'DATA - Awards Matrices'!$I$50</f>
        <v>0</v>
      </c>
      <c r="BH65" s="816">
        <f>BH60*'DATA - Awards Matrices'!$J$50</f>
        <v>0</v>
      </c>
      <c r="BI65" s="1041">
        <f>BI60*'DATA - Awards Matrices'!$K$50</f>
        <v>0</v>
      </c>
      <c r="BJ65" s="1041"/>
    </row>
    <row r="66" spans="1:62" ht="33" thickBot="1">
      <c r="A66" s="406" t="s">
        <v>272</v>
      </c>
      <c r="B66" s="413" t="str">
        <f>B60</f>
        <v>NNMC</v>
      </c>
      <c r="C66" s="414"/>
      <c r="D66" s="334">
        <f t="shared" ref="D66:M66" si="55">SUM(D63:D65)</f>
        <v>1150</v>
      </c>
      <c r="E66" s="335">
        <f t="shared" si="55"/>
        <v>14950</v>
      </c>
      <c r="F66" s="335">
        <f t="shared" si="55"/>
        <v>0</v>
      </c>
      <c r="G66" s="335">
        <f t="shared" si="55"/>
        <v>56350</v>
      </c>
      <c r="H66" s="335">
        <f t="shared" si="55"/>
        <v>49450</v>
      </c>
      <c r="I66" s="335">
        <f t="shared" si="55"/>
        <v>0</v>
      </c>
      <c r="J66" s="335">
        <f t="shared" si="55"/>
        <v>0</v>
      </c>
      <c r="K66" s="335">
        <f t="shared" si="55"/>
        <v>0</v>
      </c>
      <c r="L66" s="335">
        <f t="shared" si="55"/>
        <v>0</v>
      </c>
      <c r="M66" s="336">
        <f t="shared" si="55"/>
        <v>0</v>
      </c>
      <c r="N66" s="415">
        <f>SUM(D66:M66)/'DATA - Awards Matrices'!$L$50</f>
        <v>38.554801163918526</v>
      </c>
      <c r="O66" s="415"/>
      <c r="P66" s="334">
        <f t="shared" ref="P66:Y66" si="56">SUM(P63:P65)</f>
        <v>0</v>
      </c>
      <c r="Q66" s="335">
        <f t="shared" si="56"/>
        <v>5750</v>
      </c>
      <c r="R66" s="335">
        <f t="shared" si="56"/>
        <v>0</v>
      </c>
      <c r="S66" s="335">
        <f t="shared" si="56"/>
        <v>80500</v>
      </c>
      <c r="T66" s="335">
        <f t="shared" si="56"/>
        <v>51750</v>
      </c>
      <c r="U66" s="335">
        <f t="shared" si="56"/>
        <v>0</v>
      </c>
      <c r="V66" s="335">
        <f t="shared" si="56"/>
        <v>0</v>
      </c>
      <c r="W66" s="335">
        <f t="shared" si="56"/>
        <v>0</v>
      </c>
      <c r="X66" s="335">
        <f t="shared" si="56"/>
        <v>0</v>
      </c>
      <c r="Y66" s="336">
        <f t="shared" si="56"/>
        <v>0</v>
      </c>
      <c r="Z66" s="415">
        <f>SUM(P66:Y66)/'DATA - Awards Matrices'!$L$50</f>
        <v>43.646944713870027</v>
      </c>
      <c r="AA66" s="415"/>
      <c r="AB66" s="334">
        <f t="shared" ref="AB66:AK66" si="57">SUM(AB63:AB65)</f>
        <v>0</v>
      </c>
      <c r="AC66" s="335">
        <f t="shared" si="57"/>
        <v>0</v>
      </c>
      <c r="AD66" s="335">
        <f t="shared" si="57"/>
        <v>0</v>
      </c>
      <c r="AE66" s="335">
        <f t="shared" si="57"/>
        <v>82800</v>
      </c>
      <c r="AF66" s="335">
        <f t="shared" si="57"/>
        <v>52900</v>
      </c>
      <c r="AG66" s="335">
        <f t="shared" si="57"/>
        <v>0</v>
      </c>
      <c r="AH66" s="335">
        <f t="shared" si="57"/>
        <v>0</v>
      </c>
      <c r="AI66" s="335">
        <f t="shared" si="57"/>
        <v>0</v>
      </c>
      <c r="AJ66" s="335">
        <f t="shared" si="57"/>
        <v>0</v>
      </c>
      <c r="AK66" s="336">
        <f t="shared" si="57"/>
        <v>0</v>
      </c>
      <c r="AL66" s="415">
        <f>SUM(AB66:AK66)/'DATA - Awards Matrices'!$L$50</f>
        <v>42.919495635305523</v>
      </c>
      <c r="AM66" s="415"/>
      <c r="AN66" s="1020">
        <f t="shared" ref="AN66:AW66" si="58">SUM(AN63:AN65)</f>
        <v>0</v>
      </c>
      <c r="AO66" s="1021">
        <f t="shared" si="58"/>
        <v>6900</v>
      </c>
      <c r="AP66" s="1021">
        <f t="shared" si="58"/>
        <v>0</v>
      </c>
      <c r="AQ66" s="1021">
        <f t="shared" si="58"/>
        <v>52900</v>
      </c>
      <c r="AR66" s="1021">
        <f t="shared" si="58"/>
        <v>51750</v>
      </c>
      <c r="AS66" s="1021">
        <f t="shared" si="58"/>
        <v>0</v>
      </c>
      <c r="AT66" s="1021">
        <f t="shared" si="58"/>
        <v>0</v>
      </c>
      <c r="AU66" s="1021">
        <f t="shared" si="58"/>
        <v>0</v>
      </c>
      <c r="AV66" s="1021">
        <f t="shared" si="58"/>
        <v>0</v>
      </c>
      <c r="AW66" s="1022">
        <f t="shared" si="58"/>
        <v>0</v>
      </c>
      <c r="AX66" s="942">
        <f>SUM(AN66:AW66)/'DATA - Awards Matrices'!$L$50</f>
        <v>35.281280310378271</v>
      </c>
      <c r="AZ66" s="1045">
        <f t="shared" ref="AZ66:BI66" si="59">SUM(AZ63:AZ65)</f>
        <v>0</v>
      </c>
      <c r="BA66" s="1046">
        <f t="shared" si="59"/>
        <v>11500</v>
      </c>
      <c r="BB66" s="1046">
        <f t="shared" si="59"/>
        <v>0</v>
      </c>
      <c r="BC66" s="1046">
        <f t="shared" si="59"/>
        <v>74750</v>
      </c>
      <c r="BD66" s="1046">
        <f t="shared" si="59"/>
        <v>65550</v>
      </c>
      <c r="BE66" s="1046">
        <f t="shared" si="59"/>
        <v>0</v>
      </c>
      <c r="BF66" s="1046">
        <f t="shared" si="59"/>
        <v>0</v>
      </c>
      <c r="BG66" s="1046">
        <f t="shared" si="59"/>
        <v>0</v>
      </c>
      <c r="BH66" s="1046">
        <f t="shared" si="59"/>
        <v>0</v>
      </c>
      <c r="BI66" s="1047">
        <f t="shared" si="59"/>
        <v>0</v>
      </c>
      <c r="BJ66" s="1048">
        <f>SUM(AZ66:BI66)/'DATA - Awards Matrices'!$L$50</f>
        <v>48.011639185257032</v>
      </c>
    </row>
    <row r="67" spans="1:62" ht="16" thickBot="1">
      <c r="A67" s="428"/>
      <c r="B67" s="429"/>
      <c r="C67" s="430"/>
      <c r="D67" s="431"/>
      <c r="E67" s="432"/>
      <c r="F67" s="432"/>
      <c r="G67" s="432"/>
      <c r="H67" s="432"/>
      <c r="I67" s="432"/>
      <c r="J67" s="432"/>
      <c r="K67" s="432"/>
      <c r="L67" s="432"/>
      <c r="M67" s="433"/>
      <c r="N67" s="434"/>
      <c r="O67" s="434"/>
      <c r="P67" s="431"/>
      <c r="Q67" s="432"/>
      <c r="R67" s="432"/>
      <c r="S67" s="432"/>
      <c r="T67" s="432"/>
      <c r="U67" s="432"/>
      <c r="V67" s="432"/>
      <c r="W67" s="432"/>
      <c r="X67" s="432"/>
      <c r="Y67" s="433"/>
      <c r="Z67" s="434"/>
      <c r="AA67" s="434"/>
      <c r="AB67" s="431"/>
      <c r="AC67" s="432"/>
      <c r="AD67" s="432"/>
      <c r="AE67" s="432"/>
      <c r="AF67" s="432"/>
      <c r="AG67" s="432"/>
      <c r="AH67" s="432"/>
      <c r="AI67" s="432"/>
      <c r="AJ67" s="432"/>
      <c r="AK67" s="433"/>
      <c r="AL67" s="434"/>
      <c r="AM67" s="434"/>
      <c r="AN67" s="1023"/>
      <c r="AO67" s="1024"/>
      <c r="AP67" s="1024"/>
      <c r="AQ67" s="1024"/>
      <c r="AR67" s="1024"/>
      <c r="AS67" s="1024"/>
      <c r="AT67" s="1024"/>
      <c r="AU67" s="1024"/>
      <c r="AV67" s="1024"/>
      <c r="AW67" s="1025"/>
      <c r="AX67" s="1026"/>
      <c r="AZ67" s="1049"/>
      <c r="BA67" s="1050"/>
      <c r="BB67" s="1050"/>
      <c r="BC67" s="1050"/>
      <c r="BD67" s="1050"/>
      <c r="BE67" s="1050"/>
      <c r="BF67" s="1050"/>
      <c r="BG67" s="1050"/>
      <c r="BH67" s="1050"/>
      <c r="BI67" s="1051"/>
      <c r="BJ67" s="1052"/>
    </row>
    <row r="68" spans="1:62" ht="15" customHeight="1">
      <c r="A68" s="1487" t="s">
        <v>270</v>
      </c>
      <c r="B68" s="274" t="str">
        <f>'RAW DATA-Awards'!B25</f>
        <v>WNMU</v>
      </c>
      <c r="C68" s="329" t="str">
        <f>'RAW DATA-Awards'!C25</f>
        <v>1</v>
      </c>
      <c r="D68" s="407">
        <f>'RAW DATA-At-Risk'!D25</f>
        <v>0</v>
      </c>
      <c r="E68" s="408">
        <f>'RAW DATA-At-Risk'!E25</f>
        <v>8</v>
      </c>
      <c r="F68" s="408">
        <f>'RAW DATA-At-Risk'!F25</f>
        <v>0</v>
      </c>
      <c r="G68" s="408">
        <f>'RAW DATA-At-Risk'!G25</f>
        <v>36</v>
      </c>
      <c r="H68" s="408">
        <f>'RAW DATA-At-Risk'!H25</f>
        <v>125</v>
      </c>
      <c r="I68" s="408">
        <f>'RAW DATA-At-Risk'!I25</f>
        <v>45</v>
      </c>
      <c r="J68" s="408">
        <f>'RAW DATA-At-Risk'!J25</f>
        <v>0</v>
      </c>
      <c r="K68" s="408">
        <f>'RAW DATA-At-Risk'!K25</f>
        <v>0</v>
      </c>
      <c r="L68" s="408">
        <f>'RAW DATA-At-Risk'!L25</f>
        <v>9</v>
      </c>
      <c r="M68" s="409">
        <f>'RAW DATA-At-Risk'!M25</f>
        <v>0</v>
      </c>
      <c r="N68" s="408"/>
      <c r="O68" s="408"/>
      <c r="P68" s="407">
        <f>'RAW DATA-At-Risk'!N25</f>
        <v>0</v>
      </c>
      <c r="Q68" s="408">
        <f>'RAW DATA-At-Risk'!O25</f>
        <v>9</v>
      </c>
      <c r="R68" s="408">
        <f>'RAW DATA-At-Risk'!P25</f>
        <v>0</v>
      </c>
      <c r="S68" s="408">
        <f>'RAW DATA-At-Risk'!Q25</f>
        <v>31</v>
      </c>
      <c r="T68" s="408">
        <f>'RAW DATA-At-Risk'!R25</f>
        <v>130</v>
      </c>
      <c r="U68" s="408">
        <f>'RAW DATA-At-Risk'!S25</f>
        <v>132</v>
      </c>
      <c r="V68" s="408">
        <f>'RAW DATA-At-Risk'!T25</f>
        <v>0</v>
      </c>
      <c r="W68" s="408">
        <f>'RAW DATA-At-Risk'!U25</f>
        <v>0</v>
      </c>
      <c r="X68" s="408">
        <f>'RAW DATA-At-Risk'!V25</f>
        <v>20</v>
      </c>
      <c r="Y68" s="409">
        <f>'RAW DATA-At-Risk'!W25</f>
        <v>0</v>
      </c>
      <c r="Z68" s="408"/>
      <c r="AA68" s="408"/>
      <c r="AB68" s="407">
        <f>'RAW DATA-At-Risk'!X25</f>
        <v>0</v>
      </c>
      <c r="AC68" s="408">
        <f>'RAW DATA-At-Risk'!Y25</f>
        <v>4</v>
      </c>
      <c r="AD68" s="408">
        <f>'RAW DATA-At-Risk'!Z25</f>
        <v>0</v>
      </c>
      <c r="AE68" s="408">
        <f>'RAW DATA-At-Risk'!AA25</f>
        <v>37</v>
      </c>
      <c r="AF68" s="408">
        <f>'RAW DATA-At-Risk'!AB25</f>
        <v>129</v>
      </c>
      <c r="AG68" s="408">
        <f>'RAW DATA-At-Risk'!AC25</f>
        <v>126</v>
      </c>
      <c r="AH68" s="408">
        <f>'RAW DATA-At-Risk'!AD25</f>
        <v>0</v>
      </c>
      <c r="AI68" s="408">
        <f>'RAW DATA-At-Risk'!AE25</f>
        <v>0</v>
      </c>
      <c r="AJ68" s="408">
        <f>'RAW DATA-At-Risk'!AF25</f>
        <v>8</v>
      </c>
      <c r="AK68" s="409">
        <f>'RAW DATA-At-Risk'!AG25</f>
        <v>0</v>
      </c>
      <c r="AL68" s="408"/>
      <c r="AM68" s="408"/>
      <c r="AN68" s="943">
        <f>'RAW DATA-At-Risk'!AH25</f>
        <v>0</v>
      </c>
      <c r="AO68" s="944">
        <f>'RAW DATA-At-Risk'!AI25</f>
        <v>6</v>
      </c>
      <c r="AP68" s="944">
        <f>'RAW DATA-At-Risk'!AJ25</f>
        <v>0</v>
      </c>
      <c r="AQ68" s="944">
        <f>'RAW DATA-At-Risk'!AK25</f>
        <v>29</v>
      </c>
      <c r="AR68" s="944">
        <f>'RAW DATA-At-Risk'!AL25</f>
        <v>120</v>
      </c>
      <c r="AS68" s="944">
        <f>'RAW DATA-At-Risk'!AM25</f>
        <v>142</v>
      </c>
      <c r="AT68" s="944">
        <f>'RAW DATA-At-Risk'!AN25</f>
        <v>0</v>
      </c>
      <c r="AU68" s="944">
        <f>'RAW DATA-At-Risk'!AO25</f>
        <v>0</v>
      </c>
      <c r="AV68" s="944">
        <f>'RAW DATA-At-Risk'!AP25</f>
        <v>8</v>
      </c>
      <c r="AW68" s="945">
        <f>'RAW DATA-At-Risk'!AQ25</f>
        <v>0</v>
      </c>
      <c r="AX68" s="945"/>
      <c r="AZ68" s="1037">
        <f>'RAW DATA-At-Risk'!AR25</f>
        <v>0</v>
      </c>
      <c r="BA68" s="1038">
        <f>'RAW DATA-At-Risk'!AS25</f>
        <v>3</v>
      </c>
      <c r="BB68" s="1038">
        <f>'RAW DATA-At-Risk'!AT25</f>
        <v>0</v>
      </c>
      <c r="BC68" s="1038">
        <f>'RAW DATA-At-Risk'!AU25</f>
        <v>30</v>
      </c>
      <c r="BD68" s="1038">
        <f>'RAW DATA-At-Risk'!AV25</f>
        <v>107</v>
      </c>
      <c r="BE68" s="1038">
        <f>'RAW DATA-At-Risk'!AW25</f>
        <v>106</v>
      </c>
      <c r="BF68" s="1038">
        <f>'RAW DATA-At-Risk'!AX25</f>
        <v>0</v>
      </c>
      <c r="BG68" s="1038">
        <f>'RAW DATA-At-Risk'!AY25</f>
        <v>0</v>
      </c>
      <c r="BH68" s="1038">
        <f>'RAW DATA-At-Risk'!AZ25</f>
        <v>16</v>
      </c>
      <c r="BI68" s="1039">
        <f>'RAW DATA-At-Risk'!BA25</f>
        <v>0</v>
      </c>
      <c r="BJ68" s="1039"/>
    </row>
    <row r="69" spans="1:62">
      <c r="A69" s="1488"/>
      <c r="B69" s="410" t="str">
        <f>'RAW DATA-Awards'!B26</f>
        <v>WNMU</v>
      </c>
      <c r="C69" s="411" t="str">
        <f>'RAW DATA-Awards'!C26</f>
        <v>2</v>
      </c>
      <c r="D69" s="330">
        <f>'RAW DATA-At-Risk'!D26</f>
        <v>0</v>
      </c>
      <c r="E69" s="12">
        <f>'RAW DATA-At-Risk'!E26</f>
        <v>3</v>
      </c>
      <c r="F69" s="12">
        <f>'RAW DATA-At-Risk'!F26</f>
        <v>0</v>
      </c>
      <c r="G69" s="12">
        <f>'RAW DATA-At-Risk'!G26</f>
        <v>6</v>
      </c>
      <c r="H69" s="12">
        <f>'RAW DATA-At-Risk'!H26</f>
        <v>47</v>
      </c>
      <c r="I69" s="12">
        <f>'RAW DATA-At-Risk'!I26</f>
        <v>79</v>
      </c>
      <c r="J69" s="12">
        <f>'RAW DATA-At-Risk'!J26</f>
        <v>0</v>
      </c>
      <c r="K69" s="12">
        <f>'RAW DATA-At-Risk'!K26</f>
        <v>0</v>
      </c>
      <c r="L69" s="12">
        <f>'RAW DATA-At-Risk'!L26</f>
        <v>2</v>
      </c>
      <c r="M69" s="331">
        <f>'RAW DATA-At-Risk'!M26</f>
        <v>0</v>
      </c>
      <c r="N69" s="12"/>
      <c r="O69" s="12"/>
      <c r="P69" s="330">
        <f>'RAW DATA-At-Risk'!N26</f>
        <v>0</v>
      </c>
      <c r="Q69" s="12">
        <f>'RAW DATA-At-Risk'!O26</f>
        <v>3</v>
      </c>
      <c r="R69" s="12">
        <f>'RAW DATA-At-Risk'!P26</f>
        <v>0</v>
      </c>
      <c r="S69" s="12">
        <f>'RAW DATA-At-Risk'!Q26</f>
        <v>6</v>
      </c>
      <c r="T69" s="12">
        <f>'RAW DATA-At-Risk'!R26</f>
        <v>40</v>
      </c>
      <c r="U69" s="12">
        <f>'RAW DATA-At-Risk'!S26</f>
        <v>0</v>
      </c>
      <c r="V69" s="12">
        <f>'RAW DATA-At-Risk'!T26</f>
        <v>0</v>
      </c>
      <c r="W69" s="12">
        <f>'RAW DATA-At-Risk'!U26</f>
        <v>0</v>
      </c>
      <c r="X69" s="12">
        <f>'RAW DATA-At-Risk'!V26</f>
        <v>2</v>
      </c>
      <c r="Y69" s="331">
        <f>'RAW DATA-At-Risk'!W26</f>
        <v>0</v>
      </c>
      <c r="Z69" s="12"/>
      <c r="AA69" s="12"/>
      <c r="AB69" s="330">
        <f>'RAW DATA-At-Risk'!X26</f>
        <v>0</v>
      </c>
      <c r="AC69" s="12">
        <f>'RAW DATA-At-Risk'!Y26</f>
        <v>4</v>
      </c>
      <c r="AD69" s="12">
        <f>'RAW DATA-At-Risk'!Z26</f>
        <v>0</v>
      </c>
      <c r="AE69" s="12">
        <f>'RAW DATA-At-Risk'!AA26</f>
        <v>11</v>
      </c>
      <c r="AF69" s="12">
        <f>'RAW DATA-At-Risk'!AB26</f>
        <v>39</v>
      </c>
      <c r="AG69" s="12">
        <f>'RAW DATA-At-Risk'!AC26</f>
        <v>0</v>
      </c>
      <c r="AH69" s="12">
        <f>'RAW DATA-At-Risk'!AD26</f>
        <v>0</v>
      </c>
      <c r="AI69" s="12">
        <f>'RAW DATA-At-Risk'!AE26</f>
        <v>0</v>
      </c>
      <c r="AJ69" s="12">
        <f>'RAW DATA-At-Risk'!AF26</f>
        <v>3</v>
      </c>
      <c r="AK69" s="331">
        <f>'RAW DATA-At-Risk'!AG26</f>
        <v>0</v>
      </c>
      <c r="AL69" s="12"/>
      <c r="AM69" s="12"/>
      <c r="AN69" s="937">
        <f>'RAW DATA-At-Risk'!AH26</f>
        <v>0</v>
      </c>
      <c r="AO69" s="938">
        <f>'RAW DATA-At-Risk'!AI26</f>
        <v>3</v>
      </c>
      <c r="AP69" s="938">
        <f>'RAW DATA-At-Risk'!AJ26</f>
        <v>0</v>
      </c>
      <c r="AQ69" s="938">
        <f>'RAW DATA-At-Risk'!AK26</f>
        <v>7</v>
      </c>
      <c r="AR69" s="938">
        <f>'RAW DATA-At-Risk'!AL26</f>
        <v>50</v>
      </c>
      <c r="AS69" s="938">
        <f>'RAW DATA-At-Risk'!AM26</f>
        <v>0</v>
      </c>
      <c r="AT69" s="938">
        <f>'RAW DATA-At-Risk'!AN26</f>
        <v>0</v>
      </c>
      <c r="AU69" s="938">
        <f>'RAW DATA-At-Risk'!AO26</f>
        <v>0</v>
      </c>
      <c r="AV69" s="938">
        <f>'RAW DATA-At-Risk'!AP26</f>
        <v>0</v>
      </c>
      <c r="AW69" s="939">
        <f>'RAW DATA-At-Risk'!AQ26</f>
        <v>0</v>
      </c>
      <c r="AX69" s="939"/>
      <c r="AZ69" s="1040">
        <f>'RAW DATA-At-Risk'!AR26</f>
        <v>3</v>
      </c>
      <c r="BA69" s="816">
        <f>'RAW DATA-At-Risk'!AS26</f>
        <v>7</v>
      </c>
      <c r="BB69" s="816">
        <f>'RAW DATA-At-Risk'!AT26</f>
        <v>0</v>
      </c>
      <c r="BC69" s="816">
        <f>'RAW DATA-At-Risk'!AU26</f>
        <v>3</v>
      </c>
      <c r="BD69" s="816">
        <f>'RAW DATA-At-Risk'!AV26</f>
        <v>43</v>
      </c>
      <c r="BE69" s="816">
        <f>'RAW DATA-At-Risk'!AW26</f>
        <v>2</v>
      </c>
      <c r="BF69" s="816">
        <f>'RAW DATA-At-Risk'!AX26</f>
        <v>0</v>
      </c>
      <c r="BG69" s="816">
        <f>'RAW DATA-At-Risk'!AY26</f>
        <v>0</v>
      </c>
      <c r="BH69" s="816">
        <f>'RAW DATA-At-Risk'!AZ26</f>
        <v>0</v>
      </c>
      <c r="BI69" s="1041">
        <f>'RAW DATA-At-Risk'!BA26</f>
        <v>0</v>
      </c>
      <c r="BJ69" s="1041"/>
    </row>
    <row r="70" spans="1:62" ht="16" thickBot="1">
      <c r="A70" s="1489"/>
      <c r="B70" s="410" t="str">
        <f>'RAW DATA-Awards'!B27</f>
        <v>WNMU</v>
      </c>
      <c r="C70" s="411" t="str">
        <f>'RAW DATA-Awards'!C27</f>
        <v>3</v>
      </c>
      <c r="D70" s="330">
        <f>'RAW DATA-At-Risk'!D27</f>
        <v>4</v>
      </c>
      <c r="E70" s="12">
        <f>'RAW DATA-At-Risk'!E27</f>
        <v>0</v>
      </c>
      <c r="F70" s="12">
        <f>'RAW DATA-At-Risk'!F27</f>
        <v>0</v>
      </c>
      <c r="G70" s="12">
        <f>'RAW DATA-At-Risk'!G27</f>
        <v>32</v>
      </c>
      <c r="H70" s="12">
        <f>'RAW DATA-At-Risk'!H27</f>
        <v>6</v>
      </c>
      <c r="I70" s="12">
        <f>'RAW DATA-At-Risk'!I27</f>
        <v>0</v>
      </c>
      <c r="J70" s="12">
        <f>'RAW DATA-At-Risk'!J27</f>
        <v>0</v>
      </c>
      <c r="K70" s="12">
        <f>'RAW DATA-At-Risk'!K27</f>
        <v>0</v>
      </c>
      <c r="L70" s="12">
        <f>'RAW DATA-At-Risk'!L27</f>
        <v>0</v>
      </c>
      <c r="M70" s="331">
        <f>'RAW DATA-At-Risk'!M27</f>
        <v>0</v>
      </c>
      <c r="N70" s="12"/>
      <c r="O70" s="12"/>
      <c r="P70" s="330">
        <f>'RAW DATA-At-Risk'!N27</f>
        <v>6</v>
      </c>
      <c r="Q70" s="12">
        <f>'RAW DATA-At-Risk'!O27</f>
        <v>1</v>
      </c>
      <c r="R70" s="12">
        <f>'RAW DATA-At-Risk'!P27</f>
        <v>0</v>
      </c>
      <c r="S70" s="12">
        <f>'RAW DATA-At-Risk'!Q27</f>
        <v>24</v>
      </c>
      <c r="T70" s="12">
        <f>'RAW DATA-At-Risk'!R27</f>
        <v>8</v>
      </c>
      <c r="U70" s="12">
        <f>'RAW DATA-At-Risk'!S27</f>
        <v>0</v>
      </c>
      <c r="V70" s="12">
        <f>'RAW DATA-At-Risk'!T27</f>
        <v>0</v>
      </c>
      <c r="W70" s="12">
        <f>'RAW DATA-At-Risk'!U27</f>
        <v>0</v>
      </c>
      <c r="X70" s="12">
        <f>'RAW DATA-At-Risk'!V27</f>
        <v>0</v>
      </c>
      <c r="Y70" s="331">
        <f>'RAW DATA-At-Risk'!W27</f>
        <v>0</v>
      </c>
      <c r="Z70" s="12"/>
      <c r="AA70" s="12"/>
      <c r="AB70" s="330">
        <f>'RAW DATA-At-Risk'!X27</f>
        <v>2</v>
      </c>
      <c r="AC70" s="12">
        <f>'RAW DATA-At-Risk'!Y27</f>
        <v>1</v>
      </c>
      <c r="AD70" s="12">
        <f>'RAW DATA-At-Risk'!Z27</f>
        <v>0</v>
      </c>
      <c r="AE70" s="12">
        <f>'RAW DATA-At-Risk'!AA27</f>
        <v>14</v>
      </c>
      <c r="AF70" s="12">
        <f>'RAW DATA-At-Risk'!AB27</f>
        <v>1</v>
      </c>
      <c r="AG70" s="12">
        <f>'RAW DATA-At-Risk'!AC27</f>
        <v>0</v>
      </c>
      <c r="AH70" s="12">
        <f>'RAW DATA-At-Risk'!AD27</f>
        <v>0</v>
      </c>
      <c r="AI70" s="12">
        <f>'RAW DATA-At-Risk'!AE27</f>
        <v>0</v>
      </c>
      <c r="AJ70" s="12">
        <f>'RAW DATA-At-Risk'!AF27</f>
        <v>0</v>
      </c>
      <c r="AK70" s="331">
        <f>'RAW DATA-At-Risk'!AG27</f>
        <v>0</v>
      </c>
      <c r="AL70" s="12"/>
      <c r="AM70" s="12"/>
      <c r="AN70" s="937">
        <f>'RAW DATA-At-Risk'!AH27</f>
        <v>7</v>
      </c>
      <c r="AO70" s="938">
        <f>'RAW DATA-At-Risk'!AI27</f>
        <v>1</v>
      </c>
      <c r="AP70" s="938">
        <f>'RAW DATA-At-Risk'!AJ27</f>
        <v>0</v>
      </c>
      <c r="AQ70" s="938">
        <f>'RAW DATA-At-Risk'!AK27</f>
        <v>7</v>
      </c>
      <c r="AR70" s="938">
        <f>'RAW DATA-At-Risk'!AL27</f>
        <v>2</v>
      </c>
      <c r="AS70" s="938">
        <f>'RAW DATA-At-Risk'!AM27</f>
        <v>0</v>
      </c>
      <c r="AT70" s="938">
        <f>'RAW DATA-At-Risk'!AN27</f>
        <v>0</v>
      </c>
      <c r="AU70" s="938">
        <f>'RAW DATA-At-Risk'!AO27</f>
        <v>0</v>
      </c>
      <c r="AV70" s="938">
        <f>'RAW DATA-At-Risk'!AP27</f>
        <v>0</v>
      </c>
      <c r="AW70" s="939">
        <f>'RAW DATA-At-Risk'!AQ27</f>
        <v>0</v>
      </c>
      <c r="AX70" s="939"/>
      <c r="AZ70" s="1040">
        <f>'RAW DATA-At-Risk'!AR27</f>
        <v>4</v>
      </c>
      <c r="BA70" s="816">
        <f>'RAW DATA-At-Risk'!AS27</f>
        <v>0</v>
      </c>
      <c r="BB70" s="816">
        <f>'RAW DATA-At-Risk'!AT27</f>
        <v>0</v>
      </c>
      <c r="BC70" s="816">
        <f>'RAW DATA-At-Risk'!AU27</f>
        <v>11</v>
      </c>
      <c r="BD70" s="816">
        <f>'RAW DATA-At-Risk'!AV27</f>
        <v>2</v>
      </c>
      <c r="BE70" s="816">
        <f>'RAW DATA-At-Risk'!AW27</f>
        <v>0</v>
      </c>
      <c r="BF70" s="816">
        <f>'RAW DATA-At-Risk'!AX27</f>
        <v>0</v>
      </c>
      <c r="BG70" s="816">
        <f>'RAW DATA-At-Risk'!AY27</f>
        <v>0</v>
      </c>
      <c r="BH70" s="816">
        <f>'RAW DATA-At-Risk'!AZ27</f>
        <v>0</v>
      </c>
      <c r="BI70" s="1041">
        <f>'RAW DATA-At-Risk'!BA27</f>
        <v>0</v>
      </c>
      <c r="BJ70" s="1041"/>
    </row>
    <row r="71" spans="1:62">
      <c r="A71" s="437"/>
      <c r="B71" s="410"/>
      <c r="C71" s="411"/>
      <c r="D71" s="332">
        <f t="shared" ref="D71:M71" si="60">SUM(D68:D70)</f>
        <v>4</v>
      </c>
      <c r="E71" s="11">
        <f t="shared" si="60"/>
        <v>11</v>
      </c>
      <c r="F71" s="11">
        <f t="shared" si="60"/>
        <v>0</v>
      </c>
      <c r="G71" s="11">
        <f t="shared" si="60"/>
        <v>74</v>
      </c>
      <c r="H71" s="11">
        <f t="shared" si="60"/>
        <v>178</v>
      </c>
      <c r="I71" s="11">
        <f t="shared" si="60"/>
        <v>124</v>
      </c>
      <c r="J71" s="11">
        <f t="shared" si="60"/>
        <v>0</v>
      </c>
      <c r="K71" s="11">
        <f t="shared" si="60"/>
        <v>0</v>
      </c>
      <c r="L71" s="11">
        <f t="shared" si="60"/>
        <v>11</v>
      </c>
      <c r="M71" s="333">
        <f t="shared" si="60"/>
        <v>0</v>
      </c>
      <c r="N71" s="12"/>
      <c r="O71" s="12"/>
      <c r="P71" s="332">
        <f t="shared" ref="P71:Y71" si="61">SUM(P68:P70)</f>
        <v>6</v>
      </c>
      <c r="Q71" s="11">
        <f t="shared" si="61"/>
        <v>13</v>
      </c>
      <c r="R71" s="11">
        <f t="shared" si="61"/>
        <v>0</v>
      </c>
      <c r="S71" s="11">
        <f t="shared" si="61"/>
        <v>61</v>
      </c>
      <c r="T71" s="11">
        <f t="shared" si="61"/>
        <v>178</v>
      </c>
      <c r="U71" s="11">
        <f t="shared" si="61"/>
        <v>132</v>
      </c>
      <c r="V71" s="11">
        <f t="shared" si="61"/>
        <v>0</v>
      </c>
      <c r="W71" s="11">
        <f t="shared" si="61"/>
        <v>0</v>
      </c>
      <c r="X71" s="11">
        <f t="shared" si="61"/>
        <v>22</v>
      </c>
      <c r="Y71" s="333">
        <f t="shared" si="61"/>
        <v>0</v>
      </c>
      <c r="Z71" s="12"/>
      <c r="AA71" s="12"/>
      <c r="AB71" s="332">
        <f t="shared" ref="AB71:AK71" si="62">SUM(AB68:AB70)</f>
        <v>2</v>
      </c>
      <c r="AC71" s="11">
        <f t="shared" si="62"/>
        <v>9</v>
      </c>
      <c r="AD71" s="11">
        <f t="shared" si="62"/>
        <v>0</v>
      </c>
      <c r="AE71" s="11">
        <f t="shared" si="62"/>
        <v>62</v>
      </c>
      <c r="AF71" s="11">
        <f t="shared" si="62"/>
        <v>169</v>
      </c>
      <c r="AG71" s="11">
        <f t="shared" si="62"/>
        <v>126</v>
      </c>
      <c r="AH71" s="11">
        <f t="shared" si="62"/>
        <v>0</v>
      </c>
      <c r="AI71" s="11">
        <f t="shared" si="62"/>
        <v>0</v>
      </c>
      <c r="AJ71" s="11">
        <f t="shared" si="62"/>
        <v>11</v>
      </c>
      <c r="AK71" s="333">
        <f t="shared" si="62"/>
        <v>0</v>
      </c>
      <c r="AL71" s="12"/>
      <c r="AM71" s="12"/>
      <c r="AN71" s="1017">
        <f t="shared" ref="AN71:AW71" si="63">SUM(AN68:AN70)</f>
        <v>7</v>
      </c>
      <c r="AO71" s="1018">
        <f t="shared" si="63"/>
        <v>10</v>
      </c>
      <c r="AP71" s="1018">
        <f t="shared" si="63"/>
        <v>0</v>
      </c>
      <c r="AQ71" s="1018">
        <f t="shared" si="63"/>
        <v>43</v>
      </c>
      <c r="AR71" s="1018">
        <f t="shared" si="63"/>
        <v>172</v>
      </c>
      <c r="AS71" s="1018">
        <f t="shared" si="63"/>
        <v>142</v>
      </c>
      <c r="AT71" s="1018">
        <f t="shared" si="63"/>
        <v>0</v>
      </c>
      <c r="AU71" s="1018">
        <f t="shared" si="63"/>
        <v>0</v>
      </c>
      <c r="AV71" s="1018">
        <f t="shared" si="63"/>
        <v>8</v>
      </c>
      <c r="AW71" s="1019">
        <f t="shared" si="63"/>
        <v>0</v>
      </c>
      <c r="AX71" s="939"/>
      <c r="AZ71" s="1042">
        <f t="shared" ref="AZ71:BI71" si="64">SUM(AZ68:AZ70)</f>
        <v>7</v>
      </c>
      <c r="BA71" s="1043">
        <f t="shared" si="64"/>
        <v>10</v>
      </c>
      <c r="BB71" s="1043">
        <f t="shared" si="64"/>
        <v>0</v>
      </c>
      <c r="BC71" s="1043">
        <f t="shared" si="64"/>
        <v>44</v>
      </c>
      <c r="BD71" s="1043">
        <f t="shared" si="64"/>
        <v>152</v>
      </c>
      <c r="BE71" s="1043">
        <f t="shared" si="64"/>
        <v>108</v>
      </c>
      <c r="BF71" s="1043">
        <f t="shared" si="64"/>
        <v>0</v>
      </c>
      <c r="BG71" s="1043">
        <f t="shared" si="64"/>
        <v>0</v>
      </c>
      <c r="BH71" s="1043">
        <f t="shared" si="64"/>
        <v>16</v>
      </c>
      <c r="BI71" s="1044">
        <f t="shared" si="64"/>
        <v>0</v>
      </c>
      <c r="BJ71" s="1041"/>
    </row>
    <row r="72" spans="1:62" ht="16" thickBot="1">
      <c r="A72" s="437"/>
      <c r="B72" s="410"/>
      <c r="C72" s="411"/>
      <c r="D72" s="330"/>
      <c r="E72" s="12"/>
      <c r="F72" s="12"/>
      <c r="G72" s="12"/>
      <c r="H72" s="12"/>
      <c r="I72" s="12"/>
      <c r="J72" s="12"/>
      <c r="K72" s="12"/>
      <c r="L72" s="12"/>
      <c r="M72" s="331"/>
      <c r="N72" s="12"/>
      <c r="O72" s="12"/>
      <c r="P72" s="330"/>
      <c r="Q72" s="12"/>
      <c r="R72" s="12"/>
      <c r="S72" s="12"/>
      <c r="T72" s="12"/>
      <c r="U72" s="12"/>
      <c r="V72" s="12"/>
      <c r="W72" s="12"/>
      <c r="X72" s="12"/>
      <c r="Y72" s="331"/>
      <c r="Z72" s="12"/>
      <c r="AA72" s="12"/>
      <c r="AB72" s="330"/>
      <c r="AC72" s="12"/>
      <c r="AD72" s="12"/>
      <c r="AE72" s="12"/>
      <c r="AF72" s="12"/>
      <c r="AG72" s="12"/>
      <c r="AH72" s="12"/>
      <c r="AI72" s="12"/>
      <c r="AJ72" s="12"/>
      <c r="AK72" s="331"/>
      <c r="AL72" s="12"/>
      <c r="AM72" s="12"/>
      <c r="AN72" s="937"/>
      <c r="AO72" s="938"/>
      <c r="AP72" s="938"/>
      <c r="AQ72" s="938"/>
      <c r="AR72" s="938"/>
      <c r="AS72" s="938"/>
      <c r="AT72" s="938"/>
      <c r="AU72" s="938"/>
      <c r="AV72" s="938"/>
      <c r="AW72" s="939"/>
      <c r="AX72" s="939"/>
      <c r="AZ72" s="1040"/>
      <c r="BA72" s="816"/>
      <c r="BB72" s="816"/>
      <c r="BC72" s="816"/>
      <c r="BD72" s="816"/>
      <c r="BE72" s="816"/>
      <c r="BF72" s="816"/>
      <c r="BG72" s="816"/>
      <c r="BH72" s="816"/>
      <c r="BI72" s="1041"/>
      <c r="BJ72" s="1041"/>
    </row>
    <row r="73" spans="1:62" ht="15" customHeight="1">
      <c r="A73" s="1487" t="s">
        <v>271</v>
      </c>
      <c r="B73" s="410" t="s">
        <v>47</v>
      </c>
      <c r="C73" s="411" t="s">
        <v>92</v>
      </c>
      <c r="D73" s="330">
        <f>D68*'DATA - Awards Matrices'!$B$48</f>
        <v>0</v>
      </c>
      <c r="E73" s="12">
        <f>E68*'DATA - Awards Matrices'!$C$48</f>
        <v>9200</v>
      </c>
      <c r="F73" s="12">
        <f>F68*'DATA - Awards Matrices'!$D$48</f>
        <v>0</v>
      </c>
      <c r="G73" s="12">
        <f>G68*'DATA - Awards Matrices'!$E$48</f>
        <v>41400</v>
      </c>
      <c r="H73" s="12">
        <f>H68*'DATA - Awards Matrices'!$F$48</f>
        <v>143750</v>
      </c>
      <c r="I73" s="12">
        <f>I68*'DATA - Awards Matrices'!$G$48</f>
        <v>51750</v>
      </c>
      <c r="J73" s="12">
        <f>J68*'DATA - Awards Matrices'!$H$48</f>
        <v>0</v>
      </c>
      <c r="K73" s="12">
        <f>K68*'DATA - Awards Matrices'!$I$48</f>
        <v>0</v>
      </c>
      <c r="L73" s="12">
        <f>L68*'DATA - Awards Matrices'!$J$48</f>
        <v>10350</v>
      </c>
      <c r="M73" s="331">
        <f>M68*'DATA - Awards Matrices'!$K$48</f>
        <v>0</v>
      </c>
      <c r="N73" s="12"/>
      <c r="O73" s="12"/>
      <c r="P73" s="330">
        <f>P68*'DATA - Awards Matrices'!$B$48</f>
        <v>0</v>
      </c>
      <c r="Q73" s="12">
        <f>Q68*'DATA - Awards Matrices'!$C$48</f>
        <v>10350</v>
      </c>
      <c r="R73" s="12">
        <f>R68*'DATA - Awards Matrices'!$D$48</f>
        <v>0</v>
      </c>
      <c r="S73" s="12">
        <f>S68*'DATA - Awards Matrices'!$E$48</f>
        <v>35650</v>
      </c>
      <c r="T73" s="12">
        <f>T68*'DATA - Awards Matrices'!$F$48</f>
        <v>149500</v>
      </c>
      <c r="U73" s="12">
        <f>U68*'DATA - Awards Matrices'!$G$48</f>
        <v>151800</v>
      </c>
      <c r="V73" s="12">
        <f>V68*'DATA - Awards Matrices'!$H$48</f>
        <v>0</v>
      </c>
      <c r="W73" s="12">
        <f>W68*'DATA - Awards Matrices'!$I$48</f>
        <v>0</v>
      </c>
      <c r="X73" s="12">
        <f>X68*'DATA - Awards Matrices'!$J$48</f>
        <v>23000</v>
      </c>
      <c r="Y73" s="331">
        <f>Y68*'DATA - Awards Matrices'!$K$48</f>
        <v>0</v>
      </c>
      <c r="Z73" s="12"/>
      <c r="AA73" s="12"/>
      <c r="AB73" s="330">
        <f>AB68*'DATA - Awards Matrices'!$B$48</f>
        <v>0</v>
      </c>
      <c r="AC73" s="12">
        <f>AC68*'DATA - Awards Matrices'!$C$48</f>
        <v>4600</v>
      </c>
      <c r="AD73" s="12">
        <f>AD68*'DATA - Awards Matrices'!$D$48</f>
        <v>0</v>
      </c>
      <c r="AE73" s="12">
        <f>AE68*'DATA - Awards Matrices'!$E$48</f>
        <v>42550</v>
      </c>
      <c r="AF73" s="12">
        <f>AF68*'DATA - Awards Matrices'!$F$48</f>
        <v>148350</v>
      </c>
      <c r="AG73" s="12">
        <f>AG68*'DATA - Awards Matrices'!$G$48</f>
        <v>144900</v>
      </c>
      <c r="AH73" s="12">
        <f>AH68*'DATA - Awards Matrices'!$H$48</f>
        <v>0</v>
      </c>
      <c r="AI73" s="12">
        <f>AI68*'DATA - Awards Matrices'!$I$48</f>
        <v>0</v>
      </c>
      <c r="AJ73" s="12">
        <f>AJ68*'DATA - Awards Matrices'!$J$48</f>
        <v>9200</v>
      </c>
      <c r="AK73" s="331">
        <f>AK68*'DATA - Awards Matrices'!$K$48</f>
        <v>0</v>
      </c>
      <c r="AL73" s="12"/>
      <c r="AM73" s="12"/>
      <c r="AN73" s="937">
        <f>AN68*'DATA - Awards Matrices'!$B$48</f>
        <v>0</v>
      </c>
      <c r="AO73" s="938">
        <f>AO68*'DATA - Awards Matrices'!$C$48</f>
        <v>6900</v>
      </c>
      <c r="AP73" s="938">
        <f>AP68*'DATA - Awards Matrices'!$D$48</f>
        <v>0</v>
      </c>
      <c r="AQ73" s="938">
        <f>AQ68*'DATA - Awards Matrices'!$E$48</f>
        <v>33350</v>
      </c>
      <c r="AR73" s="938">
        <f>AR68*'DATA - Awards Matrices'!$F$48</f>
        <v>138000</v>
      </c>
      <c r="AS73" s="938">
        <f>AS68*'DATA - Awards Matrices'!$G$48</f>
        <v>163300</v>
      </c>
      <c r="AT73" s="938">
        <f>AT68*'DATA - Awards Matrices'!$H$48</f>
        <v>0</v>
      </c>
      <c r="AU73" s="938">
        <f>AU68*'DATA - Awards Matrices'!$I$48</f>
        <v>0</v>
      </c>
      <c r="AV73" s="938">
        <f>AV68*'DATA - Awards Matrices'!$J$48</f>
        <v>9200</v>
      </c>
      <c r="AW73" s="939">
        <f>AW68*'DATA - Awards Matrices'!$K$48</f>
        <v>0</v>
      </c>
      <c r="AX73" s="939"/>
      <c r="AZ73" s="1040">
        <f>AZ68*'DATA - Awards Matrices'!$B$48</f>
        <v>0</v>
      </c>
      <c r="BA73" s="816">
        <f>BA68*'DATA - Awards Matrices'!$C$48</f>
        <v>3450</v>
      </c>
      <c r="BB73" s="816">
        <f>BB68*'DATA - Awards Matrices'!$D$48</f>
        <v>0</v>
      </c>
      <c r="BC73" s="816">
        <f>BC68*'DATA - Awards Matrices'!$E$48</f>
        <v>34500</v>
      </c>
      <c r="BD73" s="816">
        <f>BD68*'DATA - Awards Matrices'!$F$48</f>
        <v>123050</v>
      </c>
      <c r="BE73" s="816">
        <f>BE68*'DATA - Awards Matrices'!$G$48</f>
        <v>121900</v>
      </c>
      <c r="BF73" s="816">
        <f>BF68*'DATA - Awards Matrices'!$H$48</f>
        <v>0</v>
      </c>
      <c r="BG73" s="816">
        <f>BG68*'DATA - Awards Matrices'!$I$48</f>
        <v>0</v>
      </c>
      <c r="BH73" s="816">
        <f>BH68*'DATA - Awards Matrices'!$J$48</f>
        <v>18400</v>
      </c>
      <c r="BI73" s="1041">
        <f>BI68*'DATA - Awards Matrices'!$K$48</f>
        <v>0</v>
      </c>
      <c r="BJ73" s="1041"/>
    </row>
    <row r="74" spans="1:62">
      <c r="A74" s="1488"/>
      <c r="B74" s="410" t="s">
        <v>47</v>
      </c>
      <c r="C74" s="411" t="s">
        <v>91</v>
      </c>
      <c r="D74" s="330">
        <f>D69*'DATA - Awards Matrices'!$B$49</f>
        <v>0</v>
      </c>
      <c r="E74" s="12">
        <f>E69*'DATA - Awards Matrices'!$C$49</f>
        <v>3450</v>
      </c>
      <c r="F74" s="12">
        <f>F69*'DATA - Awards Matrices'!$D$49</f>
        <v>0</v>
      </c>
      <c r="G74" s="12">
        <f>G69*'DATA - Awards Matrices'!$E$49</f>
        <v>6900</v>
      </c>
      <c r="H74" s="12">
        <f>H69*'DATA - Awards Matrices'!$F$49</f>
        <v>54050</v>
      </c>
      <c r="I74" s="12">
        <f>I69*'DATA - Awards Matrices'!$G$49</f>
        <v>90850</v>
      </c>
      <c r="J74" s="12">
        <f>J69*'DATA - Awards Matrices'!$H$49</f>
        <v>0</v>
      </c>
      <c r="K74" s="12">
        <f>K69*'DATA - Awards Matrices'!$I$49</f>
        <v>0</v>
      </c>
      <c r="L74" s="12">
        <f>L69*'DATA - Awards Matrices'!$J$49</f>
        <v>2300</v>
      </c>
      <c r="M74" s="331">
        <f>M69*'DATA - Awards Matrices'!$K$49</f>
        <v>0</v>
      </c>
      <c r="N74" s="12"/>
      <c r="O74" s="12"/>
      <c r="P74" s="330">
        <f>P69*'DATA - Awards Matrices'!$B$49</f>
        <v>0</v>
      </c>
      <c r="Q74" s="12">
        <f>Q69*'DATA - Awards Matrices'!$C$49</f>
        <v>3450</v>
      </c>
      <c r="R74" s="12">
        <f>R69*'DATA - Awards Matrices'!$D$49</f>
        <v>0</v>
      </c>
      <c r="S74" s="12">
        <f>S69*'DATA - Awards Matrices'!$E$49</f>
        <v>6900</v>
      </c>
      <c r="T74" s="12">
        <f>T69*'DATA - Awards Matrices'!$F$49</f>
        <v>46000</v>
      </c>
      <c r="U74" s="12">
        <f>U69*'DATA - Awards Matrices'!$G$49</f>
        <v>0</v>
      </c>
      <c r="V74" s="12">
        <f>V69*'DATA - Awards Matrices'!$H$49</f>
        <v>0</v>
      </c>
      <c r="W74" s="12">
        <f>W69*'DATA - Awards Matrices'!$I$49</f>
        <v>0</v>
      </c>
      <c r="X74" s="12">
        <f>X69*'DATA - Awards Matrices'!$J$49</f>
        <v>2300</v>
      </c>
      <c r="Y74" s="331">
        <f>Y69*'DATA - Awards Matrices'!$K$49</f>
        <v>0</v>
      </c>
      <c r="Z74" s="12"/>
      <c r="AA74" s="12"/>
      <c r="AB74" s="330">
        <f>AB69*'DATA - Awards Matrices'!$B$49</f>
        <v>0</v>
      </c>
      <c r="AC74" s="12">
        <f>AC69*'DATA - Awards Matrices'!$C$49</f>
        <v>4600</v>
      </c>
      <c r="AD74" s="12">
        <f>AD69*'DATA - Awards Matrices'!$D$49</f>
        <v>0</v>
      </c>
      <c r="AE74" s="12">
        <f>AE69*'DATA - Awards Matrices'!$E$49</f>
        <v>12650</v>
      </c>
      <c r="AF74" s="12">
        <f>AF69*'DATA - Awards Matrices'!$F$49</f>
        <v>44850</v>
      </c>
      <c r="AG74" s="12">
        <f>AG69*'DATA - Awards Matrices'!$G$49</f>
        <v>0</v>
      </c>
      <c r="AH74" s="12">
        <f>AH69*'DATA - Awards Matrices'!$H$49</f>
        <v>0</v>
      </c>
      <c r="AI74" s="12">
        <f>AI69*'DATA - Awards Matrices'!$I$49</f>
        <v>0</v>
      </c>
      <c r="AJ74" s="12">
        <f>AJ69*'DATA - Awards Matrices'!$J$49</f>
        <v>3450</v>
      </c>
      <c r="AK74" s="331">
        <f>AK69*'DATA - Awards Matrices'!$K$49</f>
        <v>0</v>
      </c>
      <c r="AL74" s="12"/>
      <c r="AM74" s="12"/>
      <c r="AN74" s="937">
        <f>AN69*'DATA - Awards Matrices'!$B$49</f>
        <v>0</v>
      </c>
      <c r="AO74" s="938">
        <f>AO69*'DATA - Awards Matrices'!$C$49</f>
        <v>3450</v>
      </c>
      <c r="AP74" s="938">
        <f>AP69*'DATA - Awards Matrices'!$D$49</f>
        <v>0</v>
      </c>
      <c r="AQ74" s="938">
        <f>AQ69*'DATA - Awards Matrices'!$E$49</f>
        <v>8050</v>
      </c>
      <c r="AR74" s="938">
        <f>AR69*'DATA - Awards Matrices'!$F$49</f>
        <v>57500</v>
      </c>
      <c r="AS74" s="938">
        <f>AS69*'DATA - Awards Matrices'!$G$49</f>
        <v>0</v>
      </c>
      <c r="AT74" s="938">
        <f>AT69*'DATA - Awards Matrices'!$H$49</f>
        <v>0</v>
      </c>
      <c r="AU74" s="938">
        <f>AU69*'DATA - Awards Matrices'!$I$49</f>
        <v>0</v>
      </c>
      <c r="AV74" s="938">
        <f>AV69*'DATA - Awards Matrices'!$J$49</f>
        <v>0</v>
      </c>
      <c r="AW74" s="939">
        <f>AW69*'DATA - Awards Matrices'!$K$49</f>
        <v>0</v>
      </c>
      <c r="AX74" s="939"/>
      <c r="AZ74" s="1040">
        <f>AZ69*'DATA - Awards Matrices'!$B$49</f>
        <v>3450</v>
      </c>
      <c r="BA74" s="816">
        <f>BA69*'DATA - Awards Matrices'!$C$49</f>
        <v>8050</v>
      </c>
      <c r="BB74" s="816">
        <f>BB69*'DATA - Awards Matrices'!$D$49</f>
        <v>0</v>
      </c>
      <c r="BC74" s="816">
        <f>BC69*'DATA - Awards Matrices'!$E$49</f>
        <v>3450</v>
      </c>
      <c r="BD74" s="816">
        <f>BD69*'DATA - Awards Matrices'!$F$49</f>
        <v>49450</v>
      </c>
      <c r="BE74" s="816">
        <f>BE69*'DATA - Awards Matrices'!$G$49</f>
        <v>2300</v>
      </c>
      <c r="BF74" s="816">
        <f>BF69*'DATA - Awards Matrices'!$H$49</f>
        <v>0</v>
      </c>
      <c r="BG74" s="816">
        <f>BG69*'DATA - Awards Matrices'!$I$49</f>
        <v>0</v>
      </c>
      <c r="BH74" s="816">
        <f>BH69*'DATA - Awards Matrices'!$J$49</f>
        <v>0</v>
      </c>
      <c r="BI74" s="1041">
        <f>BI69*'DATA - Awards Matrices'!$K$49</f>
        <v>0</v>
      </c>
      <c r="BJ74" s="1041"/>
    </row>
    <row r="75" spans="1:62" ht="16" thickBot="1">
      <c r="A75" s="1489"/>
      <c r="B75" s="410" t="s">
        <v>47</v>
      </c>
      <c r="C75" s="411" t="s">
        <v>90</v>
      </c>
      <c r="D75" s="330">
        <f>D70*'DATA - Awards Matrices'!$B$50</f>
        <v>4600</v>
      </c>
      <c r="E75" s="12">
        <f>E70*'DATA - Awards Matrices'!$C$50</f>
        <v>0</v>
      </c>
      <c r="F75" s="12">
        <f>F70*'DATA - Awards Matrices'!$D$50</f>
        <v>0</v>
      </c>
      <c r="G75" s="12">
        <f>G70*'DATA - Awards Matrices'!$E$50</f>
        <v>36800</v>
      </c>
      <c r="H75" s="12">
        <f>H70*'DATA - Awards Matrices'!$F$50</f>
        <v>6900</v>
      </c>
      <c r="I75" s="12">
        <f>I70*'DATA - Awards Matrices'!$G$50</f>
        <v>0</v>
      </c>
      <c r="J75" s="12">
        <f>J70*'DATA - Awards Matrices'!$H$50</f>
        <v>0</v>
      </c>
      <c r="K75" s="12">
        <f>K70*'DATA - Awards Matrices'!$I$50</f>
        <v>0</v>
      </c>
      <c r="L75" s="12">
        <f>L70*'DATA - Awards Matrices'!$J$50</f>
        <v>0</v>
      </c>
      <c r="M75" s="331">
        <f>M70*'DATA - Awards Matrices'!$K$50</f>
        <v>0</v>
      </c>
      <c r="N75" s="12"/>
      <c r="O75" s="12"/>
      <c r="P75" s="330">
        <f>P70*'DATA - Awards Matrices'!$B$50</f>
        <v>6900</v>
      </c>
      <c r="Q75" s="12">
        <f>Q70*'DATA - Awards Matrices'!$C$50</f>
        <v>1150</v>
      </c>
      <c r="R75" s="12">
        <f>R70*'DATA - Awards Matrices'!$D$50</f>
        <v>0</v>
      </c>
      <c r="S75" s="12">
        <f>S70*'DATA - Awards Matrices'!$E$50</f>
        <v>27600</v>
      </c>
      <c r="T75" s="12">
        <f>T70*'DATA - Awards Matrices'!$F$50</f>
        <v>9200</v>
      </c>
      <c r="U75" s="12">
        <f>U70*'DATA - Awards Matrices'!$G$50</f>
        <v>0</v>
      </c>
      <c r="V75" s="12">
        <f>V70*'DATA - Awards Matrices'!$H$50</f>
        <v>0</v>
      </c>
      <c r="W75" s="12">
        <f>W70*'DATA - Awards Matrices'!$I$50</f>
        <v>0</v>
      </c>
      <c r="X75" s="12">
        <f>X70*'DATA - Awards Matrices'!$J$50</f>
        <v>0</v>
      </c>
      <c r="Y75" s="331">
        <f>Y70*'DATA - Awards Matrices'!$K$50</f>
        <v>0</v>
      </c>
      <c r="Z75" s="12"/>
      <c r="AA75" s="12"/>
      <c r="AB75" s="330">
        <f>AB70*'DATA - Awards Matrices'!$B$50</f>
        <v>2300</v>
      </c>
      <c r="AC75" s="12">
        <f>AC70*'DATA - Awards Matrices'!$C$50</f>
        <v>1150</v>
      </c>
      <c r="AD75" s="12">
        <f>AD70*'DATA - Awards Matrices'!$D$50</f>
        <v>0</v>
      </c>
      <c r="AE75" s="12">
        <f>AE70*'DATA - Awards Matrices'!$E$50</f>
        <v>16100</v>
      </c>
      <c r="AF75" s="12">
        <f>AF70*'DATA - Awards Matrices'!$F$50</f>
        <v>1150</v>
      </c>
      <c r="AG75" s="12">
        <f>AG70*'DATA - Awards Matrices'!$G$50</f>
        <v>0</v>
      </c>
      <c r="AH75" s="12">
        <f>AH70*'DATA - Awards Matrices'!$H$50</f>
        <v>0</v>
      </c>
      <c r="AI75" s="12">
        <f>AI70*'DATA - Awards Matrices'!$I$50</f>
        <v>0</v>
      </c>
      <c r="AJ75" s="12">
        <f>AJ70*'DATA - Awards Matrices'!$J$50</f>
        <v>0</v>
      </c>
      <c r="AK75" s="331">
        <f>AK70*'DATA - Awards Matrices'!$K$50</f>
        <v>0</v>
      </c>
      <c r="AL75" s="12"/>
      <c r="AM75" s="12"/>
      <c r="AN75" s="937">
        <f>AN70*'DATA - Awards Matrices'!$B$50</f>
        <v>8050</v>
      </c>
      <c r="AO75" s="938">
        <f>AO70*'DATA - Awards Matrices'!$C$50</f>
        <v>1150</v>
      </c>
      <c r="AP75" s="938">
        <f>AP70*'DATA - Awards Matrices'!$D$50</f>
        <v>0</v>
      </c>
      <c r="AQ75" s="938">
        <f>AQ70*'DATA - Awards Matrices'!$E$50</f>
        <v>8050</v>
      </c>
      <c r="AR75" s="938">
        <f>AR70*'DATA - Awards Matrices'!$F$50</f>
        <v>2300</v>
      </c>
      <c r="AS75" s="938">
        <f>AS70*'DATA - Awards Matrices'!$G$50</f>
        <v>0</v>
      </c>
      <c r="AT75" s="938">
        <f>AT70*'DATA - Awards Matrices'!$H$50</f>
        <v>0</v>
      </c>
      <c r="AU75" s="938">
        <f>AU70*'DATA - Awards Matrices'!$I$50</f>
        <v>0</v>
      </c>
      <c r="AV75" s="938">
        <f>AV70*'DATA - Awards Matrices'!$J$50</f>
        <v>0</v>
      </c>
      <c r="AW75" s="939">
        <f>AW70*'DATA - Awards Matrices'!$K$50</f>
        <v>0</v>
      </c>
      <c r="AX75" s="939"/>
      <c r="AZ75" s="1040">
        <f>AZ70*'DATA - Awards Matrices'!$B$50</f>
        <v>4600</v>
      </c>
      <c r="BA75" s="816">
        <f>BA70*'DATA - Awards Matrices'!$C$50</f>
        <v>0</v>
      </c>
      <c r="BB75" s="816">
        <f>BB70*'DATA - Awards Matrices'!$D$50</f>
        <v>0</v>
      </c>
      <c r="BC75" s="816">
        <f>BC70*'DATA - Awards Matrices'!$E$50</f>
        <v>12650</v>
      </c>
      <c r="BD75" s="816">
        <f>BD70*'DATA - Awards Matrices'!$F$50</f>
        <v>2300</v>
      </c>
      <c r="BE75" s="816">
        <f>BE70*'DATA - Awards Matrices'!$G$50</f>
        <v>0</v>
      </c>
      <c r="BF75" s="816">
        <f>BF70*'DATA - Awards Matrices'!$H$50</f>
        <v>0</v>
      </c>
      <c r="BG75" s="816">
        <f>BG70*'DATA - Awards Matrices'!$I$50</f>
        <v>0</v>
      </c>
      <c r="BH75" s="816">
        <f>BH70*'DATA - Awards Matrices'!$J$50</f>
        <v>0</v>
      </c>
      <c r="BI75" s="1041">
        <f>BI70*'DATA - Awards Matrices'!$K$50</f>
        <v>0</v>
      </c>
      <c r="BJ75" s="1041"/>
    </row>
    <row r="76" spans="1:62" ht="33" thickBot="1">
      <c r="A76" s="406" t="s">
        <v>272</v>
      </c>
      <c r="B76" s="413" t="str">
        <f>B70</f>
        <v>WNMU</v>
      </c>
      <c r="C76" s="414"/>
      <c r="D76" s="334">
        <f t="shared" ref="D76:M76" si="65">SUM(D73:D75)</f>
        <v>4600</v>
      </c>
      <c r="E76" s="335">
        <f t="shared" si="65"/>
        <v>12650</v>
      </c>
      <c r="F76" s="335">
        <f t="shared" si="65"/>
        <v>0</v>
      </c>
      <c r="G76" s="335">
        <f t="shared" si="65"/>
        <v>85100</v>
      </c>
      <c r="H76" s="335">
        <f t="shared" si="65"/>
        <v>204700</v>
      </c>
      <c r="I76" s="335">
        <f t="shared" si="65"/>
        <v>142600</v>
      </c>
      <c r="J76" s="335">
        <f t="shared" si="65"/>
        <v>0</v>
      </c>
      <c r="K76" s="335">
        <f t="shared" si="65"/>
        <v>0</v>
      </c>
      <c r="L76" s="335">
        <f t="shared" si="65"/>
        <v>12650</v>
      </c>
      <c r="M76" s="336">
        <f t="shared" si="65"/>
        <v>0</v>
      </c>
      <c r="N76" s="415">
        <f>SUM(D76:M76)/'DATA - Awards Matrices'!$L$50</f>
        <v>146.21726479146457</v>
      </c>
      <c r="O76" s="415"/>
      <c r="P76" s="334">
        <f t="shared" ref="P76:Y76" si="66">SUM(P73:P75)</f>
        <v>6900</v>
      </c>
      <c r="Q76" s="335">
        <f t="shared" si="66"/>
        <v>14950</v>
      </c>
      <c r="R76" s="335">
        <f t="shared" si="66"/>
        <v>0</v>
      </c>
      <c r="S76" s="335">
        <f t="shared" si="66"/>
        <v>70150</v>
      </c>
      <c r="T76" s="335">
        <f t="shared" si="66"/>
        <v>204700</v>
      </c>
      <c r="U76" s="335">
        <f t="shared" si="66"/>
        <v>151800</v>
      </c>
      <c r="V76" s="335">
        <f t="shared" si="66"/>
        <v>0</v>
      </c>
      <c r="W76" s="335">
        <f t="shared" si="66"/>
        <v>0</v>
      </c>
      <c r="X76" s="335">
        <f t="shared" si="66"/>
        <v>25300</v>
      </c>
      <c r="Y76" s="336">
        <f t="shared" si="66"/>
        <v>0</v>
      </c>
      <c r="Z76" s="415">
        <f>SUM(P76:Y76)/'DATA - Awards Matrices'!$L$50</f>
        <v>149.85451018428708</v>
      </c>
      <c r="AA76" s="415"/>
      <c r="AB76" s="334">
        <f t="shared" ref="AB76:AK76" si="67">SUM(AB73:AB75)</f>
        <v>2300</v>
      </c>
      <c r="AC76" s="335">
        <f t="shared" si="67"/>
        <v>10350</v>
      </c>
      <c r="AD76" s="335">
        <f t="shared" si="67"/>
        <v>0</v>
      </c>
      <c r="AE76" s="335">
        <f t="shared" si="67"/>
        <v>71300</v>
      </c>
      <c r="AF76" s="335">
        <f t="shared" si="67"/>
        <v>194350</v>
      </c>
      <c r="AG76" s="335">
        <f t="shared" si="67"/>
        <v>144900</v>
      </c>
      <c r="AH76" s="335">
        <f t="shared" si="67"/>
        <v>0</v>
      </c>
      <c r="AI76" s="335">
        <f t="shared" si="67"/>
        <v>0</v>
      </c>
      <c r="AJ76" s="335">
        <f t="shared" si="67"/>
        <v>12650</v>
      </c>
      <c r="AK76" s="336">
        <f t="shared" si="67"/>
        <v>0</v>
      </c>
      <c r="AL76" s="415">
        <f>SUM(AB76:AK76)/'DATA - Awards Matrices'!$L$50</f>
        <v>137.85160038797284</v>
      </c>
      <c r="AM76" s="415"/>
      <c r="AN76" s="1020">
        <f t="shared" ref="AN76:AW76" si="68">SUM(AN73:AN75)</f>
        <v>8050</v>
      </c>
      <c r="AO76" s="1021">
        <f t="shared" si="68"/>
        <v>11500</v>
      </c>
      <c r="AP76" s="1021">
        <f t="shared" si="68"/>
        <v>0</v>
      </c>
      <c r="AQ76" s="1021">
        <f t="shared" si="68"/>
        <v>49450</v>
      </c>
      <c r="AR76" s="1021">
        <f t="shared" si="68"/>
        <v>197800</v>
      </c>
      <c r="AS76" s="1021">
        <f t="shared" si="68"/>
        <v>163300</v>
      </c>
      <c r="AT76" s="1021">
        <f t="shared" si="68"/>
        <v>0</v>
      </c>
      <c r="AU76" s="1021">
        <f t="shared" si="68"/>
        <v>0</v>
      </c>
      <c r="AV76" s="1021">
        <f t="shared" si="68"/>
        <v>9200</v>
      </c>
      <c r="AW76" s="1022">
        <f t="shared" si="68"/>
        <v>0</v>
      </c>
      <c r="AX76" s="942">
        <f>SUM(AN76:AW76)/'DATA - Awards Matrices'!$L$50</f>
        <v>138.94277400581959</v>
      </c>
      <c r="AZ76" s="1045">
        <f t="shared" ref="AZ76:BI76" si="69">SUM(AZ73:AZ75)</f>
        <v>8050</v>
      </c>
      <c r="BA76" s="1046">
        <f t="shared" si="69"/>
        <v>11500</v>
      </c>
      <c r="BB76" s="1046">
        <f t="shared" si="69"/>
        <v>0</v>
      </c>
      <c r="BC76" s="1046">
        <f t="shared" si="69"/>
        <v>50600</v>
      </c>
      <c r="BD76" s="1046">
        <f t="shared" si="69"/>
        <v>174800</v>
      </c>
      <c r="BE76" s="1046">
        <f t="shared" si="69"/>
        <v>124200</v>
      </c>
      <c r="BF76" s="1046">
        <f t="shared" si="69"/>
        <v>0</v>
      </c>
      <c r="BG76" s="1046">
        <f t="shared" si="69"/>
        <v>0</v>
      </c>
      <c r="BH76" s="1046">
        <f t="shared" si="69"/>
        <v>18400</v>
      </c>
      <c r="BI76" s="1047">
        <f t="shared" si="69"/>
        <v>0</v>
      </c>
      <c r="BJ76" s="1048">
        <f>SUM(AZ76:BI76)/'DATA - Awards Matrices'!$L$50</f>
        <v>122.57516973811832</v>
      </c>
    </row>
    <row r="77" spans="1:62" ht="16" thickBot="1">
      <c r="A77" s="428"/>
      <c r="B77" s="429"/>
      <c r="C77" s="430"/>
      <c r="D77" s="431"/>
      <c r="E77" s="432"/>
      <c r="F77" s="432"/>
      <c r="G77" s="432"/>
      <c r="H77" s="432"/>
      <c r="I77" s="432"/>
      <c r="J77" s="432"/>
      <c r="K77" s="432"/>
      <c r="L77" s="432"/>
      <c r="M77" s="433"/>
      <c r="N77" s="434"/>
      <c r="O77" s="434"/>
      <c r="P77" s="431"/>
      <c r="Q77" s="432"/>
      <c r="R77" s="432"/>
      <c r="S77" s="432"/>
      <c r="T77" s="432"/>
      <c r="U77" s="432"/>
      <c r="V77" s="432"/>
      <c r="W77" s="432"/>
      <c r="X77" s="432"/>
      <c r="Y77" s="433"/>
      <c r="Z77" s="434"/>
      <c r="AA77" s="434"/>
      <c r="AB77" s="431"/>
      <c r="AC77" s="432"/>
      <c r="AD77" s="432"/>
      <c r="AE77" s="432"/>
      <c r="AF77" s="432"/>
      <c r="AG77" s="432"/>
      <c r="AH77" s="432"/>
      <c r="AI77" s="432"/>
      <c r="AJ77" s="432"/>
      <c r="AK77" s="433"/>
      <c r="AL77" s="434"/>
      <c r="AM77" s="434"/>
      <c r="AN77" s="1023"/>
      <c r="AO77" s="1024"/>
      <c r="AP77" s="1024"/>
      <c r="AQ77" s="1024"/>
      <c r="AR77" s="1024"/>
      <c r="AS77" s="1024"/>
      <c r="AT77" s="1024"/>
      <c r="AU77" s="1024"/>
      <c r="AV77" s="1024"/>
      <c r="AW77" s="1025"/>
      <c r="AX77" s="1026"/>
      <c r="AZ77" s="1049"/>
      <c r="BA77" s="1050"/>
      <c r="BB77" s="1050"/>
      <c r="BC77" s="1050"/>
      <c r="BD77" s="1050"/>
      <c r="BE77" s="1050"/>
      <c r="BF77" s="1050"/>
      <c r="BG77" s="1050"/>
      <c r="BH77" s="1050"/>
      <c r="BI77" s="1051"/>
      <c r="BJ77" s="1052"/>
    </row>
    <row r="78" spans="1:62" ht="15" customHeight="1">
      <c r="A78" s="1487" t="s">
        <v>270</v>
      </c>
      <c r="B78" s="274" t="str">
        <f>'RAW DATA-Awards'!B28</f>
        <v>ENMU-RO</v>
      </c>
      <c r="C78" s="329" t="str">
        <f>'RAW DATA-Awards'!C28</f>
        <v>1</v>
      </c>
      <c r="D78" s="407">
        <f>'RAW DATA-At-Risk'!D28</f>
        <v>3</v>
      </c>
      <c r="E78" s="408">
        <f>'RAW DATA-At-Risk'!E28</f>
        <v>11</v>
      </c>
      <c r="F78" s="408">
        <f>'RAW DATA-At-Risk'!F28</f>
        <v>0</v>
      </c>
      <c r="G78" s="408">
        <f>'RAW DATA-At-Risk'!G28</f>
        <v>51</v>
      </c>
      <c r="H78" s="408">
        <f>'RAW DATA-At-Risk'!H28</f>
        <v>0</v>
      </c>
      <c r="I78" s="408">
        <f>'RAW DATA-At-Risk'!I28</f>
        <v>0</v>
      </c>
      <c r="J78" s="408">
        <f>'RAW DATA-At-Risk'!J28</f>
        <v>0</v>
      </c>
      <c r="K78" s="408">
        <f>'RAW DATA-At-Risk'!K28</f>
        <v>0</v>
      </c>
      <c r="L78" s="408">
        <f>'RAW DATA-At-Risk'!L28</f>
        <v>0</v>
      </c>
      <c r="M78" s="409">
        <f>'RAW DATA-At-Risk'!M28</f>
        <v>0</v>
      </c>
      <c r="N78" s="408"/>
      <c r="O78" s="408"/>
      <c r="P78" s="407">
        <f>'RAW DATA-At-Risk'!N28</f>
        <v>4</v>
      </c>
      <c r="Q78" s="408">
        <f>'RAW DATA-At-Risk'!O28</f>
        <v>13</v>
      </c>
      <c r="R78" s="408">
        <f>'RAW DATA-At-Risk'!P28</f>
        <v>0</v>
      </c>
      <c r="S78" s="408">
        <f>'RAW DATA-At-Risk'!Q28</f>
        <v>38</v>
      </c>
      <c r="T78" s="408">
        <f>'RAW DATA-At-Risk'!R28</f>
        <v>0</v>
      </c>
      <c r="U78" s="408">
        <f>'RAW DATA-At-Risk'!S28</f>
        <v>0</v>
      </c>
      <c r="V78" s="408">
        <f>'RAW DATA-At-Risk'!T28</f>
        <v>0</v>
      </c>
      <c r="W78" s="408">
        <f>'RAW DATA-At-Risk'!U28</f>
        <v>0</v>
      </c>
      <c r="X78" s="408">
        <f>'RAW DATA-At-Risk'!V28</f>
        <v>0</v>
      </c>
      <c r="Y78" s="409">
        <f>'RAW DATA-At-Risk'!W28</f>
        <v>0</v>
      </c>
      <c r="Z78" s="408"/>
      <c r="AA78" s="408"/>
      <c r="AB78" s="407">
        <f>'RAW DATA-At-Risk'!X28</f>
        <v>1</v>
      </c>
      <c r="AC78" s="408">
        <f>'RAW DATA-At-Risk'!Y28</f>
        <v>18</v>
      </c>
      <c r="AD78" s="408">
        <f>'RAW DATA-At-Risk'!Z28</f>
        <v>0</v>
      </c>
      <c r="AE78" s="408">
        <f>'RAW DATA-At-Risk'!AA28</f>
        <v>37</v>
      </c>
      <c r="AF78" s="408">
        <f>'RAW DATA-At-Risk'!AB28</f>
        <v>0</v>
      </c>
      <c r="AG78" s="408">
        <f>'RAW DATA-At-Risk'!AC28</f>
        <v>0</v>
      </c>
      <c r="AH78" s="408">
        <f>'RAW DATA-At-Risk'!AD28</f>
        <v>0</v>
      </c>
      <c r="AI78" s="408">
        <f>'RAW DATA-At-Risk'!AE28</f>
        <v>0</v>
      </c>
      <c r="AJ78" s="408">
        <f>'RAW DATA-At-Risk'!AF28</f>
        <v>0</v>
      </c>
      <c r="AK78" s="409">
        <f>'RAW DATA-At-Risk'!AG28</f>
        <v>0</v>
      </c>
      <c r="AL78" s="408"/>
      <c r="AM78" s="408"/>
      <c r="AN78" s="943">
        <f>'RAW DATA-At-Risk'!AH28</f>
        <v>0</v>
      </c>
      <c r="AO78" s="944">
        <f>'RAW DATA-At-Risk'!AI28</f>
        <v>20</v>
      </c>
      <c r="AP78" s="944">
        <f>'RAW DATA-At-Risk'!AJ28</f>
        <v>0</v>
      </c>
      <c r="AQ78" s="944">
        <f>'RAW DATA-At-Risk'!AK28</f>
        <v>39</v>
      </c>
      <c r="AR78" s="944">
        <f>'RAW DATA-At-Risk'!AL28</f>
        <v>0</v>
      </c>
      <c r="AS78" s="944">
        <f>'RAW DATA-At-Risk'!AM28</f>
        <v>0</v>
      </c>
      <c r="AT78" s="944">
        <f>'RAW DATA-At-Risk'!AN28</f>
        <v>0</v>
      </c>
      <c r="AU78" s="944">
        <f>'RAW DATA-At-Risk'!AO28</f>
        <v>0</v>
      </c>
      <c r="AV78" s="944">
        <f>'RAW DATA-At-Risk'!AP28</f>
        <v>0</v>
      </c>
      <c r="AW78" s="945">
        <f>'RAW DATA-At-Risk'!AQ28</f>
        <v>0</v>
      </c>
      <c r="AX78" s="945"/>
      <c r="AZ78" s="1037">
        <f>'RAW DATA-At-Risk'!AR28</f>
        <v>0</v>
      </c>
      <c r="BA78" s="1038">
        <f>'RAW DATA-At-Risk'!AS28</f>
        <v>26</v>
      </c>
      <c r="BB78" s="1038">
        <f>'RAW DATA-At-Risk'!AT28</f>
        <v>0</v>
      </c>
      <c r="BC78" s="1038">
        <f>'RAW DATA-At-Risk'!AU28</f>
        <v>38</v>
      </c>
      <c r="BD78" s="1038">
        <f>'RAW DATA-At-Risk'!AV28</f>
        <v>0</v>
      </c>
      <c r="BE78" s="1038">
        <f>'RAW DATA-At-Risk'!AW28</f>
        <v>0</v>
      </c>
      <c r="BF78" s="1038">
        <f>'RAW DATA-At-Risk'!AX28</f>
        <v>0</v>
      </c>
      <c r="BG78" s="1038">
        <f>'RAW DATA-At-Risk'!AY28</f>
        <v>0</v>
      </c>
      <c r="BH78" s="1038">
        <f>'RAW DATA-At-Risk'!AZ28</f>
        <v>0</v>
      </c>
      <c r="BI78" s="1039">
        <f>'RAW DATA-At-Risk'!BA28</f>
        <v>0</v>
      </c>
      <c r="BJ78" s="1039"/>
    </row>
    <row r="79" spans="1:62">
      <c r="A79" s="1488"/>
      <c r="B79" s="410" t="str">
        <f>'RAW DATA-Awards'!B29</f>
        <v>ENMU-RO</v>
      </c>
      <c r="C79" s="411" t="str">
        <f>'RAW DATA-Awards'!C29</f>
        <v>2</v>
      </c>
      <c r="D79" s="330">
        <f>'RAW DATA-At-Risk'!D29</f>
        <v>3</v>
      </c>
      <c r="E79" s="12">
        <f>'RAW DATA-At-Risk'!E29</f>
        <v>18</v>
      </c>
      <c r="F79" s="12">
        <f>'RAW DATA-At-Risk'!F29</f>
        <v>9</v>
      </c>
      <c r="G79" s="12">
        <f>'RAW DATA-At-Risk'!G29</f>
        <v>19</v>
      </c>
      <c r="H79" s="12">
        <f>'RAW DATA-At-Risk'!H29</f>
        <v>0</v>
      </c>
      <c r="I79" s="12">
        <f>'RAW DATA-At-Risk'!I29</f>
        <v>0</v>
      </c>
      <c r="J79" s="12">
        <f>'RAW DATA-At-Risk'!J29</f>
        <v>0</v>
      </c>
      <c r="K79" s="12">
        <f>'RAW DATA-At-Risk'!K29</f>
        <v>0</v>
      </c>
      <c r="L79" s="12">
        <f>'RAW DATA-At-Risk'!L29</f>
        <v>0</v>
      </c>
      <c r="M79" s="331">
        <f>'RAW DATA-At-Risk'!M29</f>
        <v>0</v>
      </c>
      <c r="N79" s="12"/>
      <c r="O79" s="12"/>
      <c r="P79" s="330">
        <f>'RAW DATA-At-Risk'!N29</f>
        <v>1</v>
      </c>
      <c r="Q79" s="12">
        <f>'RAW DATA-At-Risk'!O29</f>
        <v>15</v>
      </c>
      <c r="R79" s="12">
        <f>'RAW DATA-At-Risk'!P29</f>
        <v>4</v>
      </c>
      <c r="S79" s="12">
        <f>'RAW DATA-At-Risk'!Q29</f>
        <v>31</v>
      </c>
      <c r="T79" s="12">
        <f>'RAW DATA-At-Risk'!R29</f>
        <v>0</v>
      </c>
      <c r="U79" s="12">
        <f>'RAW DATA-At-Risk'!S29</f>
        <v>0</v>
      </c>
      <c r="V79" s="12">
        <f>'RAW DATA-At-Risk'!T29</f>
        <v>0</v>
      </c>
      <c r="W79" s="12">
        <f>'RAW DATA-At-Risk'!U29</f>
        <v>0</v>
      </c>
      <c r="X79" s="12">
        <f>'RAW DATA-At-Risk'!V29</f>
        <v>0</v>
      </c>
      <c r="Y79" s="331">
        <f>'RAW DATA-At-Risk'!W29</f>
        <v>0</v>
      </c>
      <c r="Z79" s="12"/>
      <c r="AA79" s="12"/>
      <c r="AB79" s="330">
        <f>'RAW DATA-At-Risk'!X29</f>
        <v>2</v>
      </c>
      <c r="AC79" s="12">
        <f>'RAW DATA-At-Risk'!Y29</f>
        <v>11</v>
      </c>
      <c r="AD79" s="12">
        <f>'RAW DATA-At-Risk'!Z29</f>
        <v>4</v>
      </c>
      <c r="AE79" s="12">
        <f>'RAW DATA-At-Risk'!AA29</f>
        <v>16</v>
      </c>
      <c r="AF79" s="12">
        <f>'RAW DATA-At-Risk'!AB29</f>
        <v>0</v>
      </c>
      <c r="AG79" s="12">
        <f>'RAW DATA-At-Risk'!AC29</f>
        <v>0</v>
      </c>
      <c r="AH79" s="12">
        <f>'RAW DATA-At-Risk'!AD29</f>
        <v>0</v>
      </c>
      <c r="AI79" s="12">
        <f>'RAW DATA-At-Risk'!AE29</f>
        <v>0</v>
      </c>
      <c r="AJ79" s="12">
        <f>'RAW DATA-At-Risk'!AF29</f>
        <v>0</v>
      </c>
      <c r="AK79" s="331">
        <f>'RAW DATA-At-Risk'!AG29</f>
        <v>0</v>
      </c>
      <c r="AL79" s="12"/>
      <c r="AM79" s="12"/>
      <c r="AN79" s="937">
        <f>'RAW DATA-At-Risk'!AH29</f>
        <v>2</v>
      </c>
      <c r="AO79" s="938">
        <f>'RAW DATA-At-Risk'!AI29</f>
        <v>14</v>
      </c>
      <c r="AP79" s="938">
        <f>'RAW DATA-At-Risk'!AJ29</f>
        <v>3</v>
      </c>
      <c r="AQ79" s="938">
        <f>'RAW DATA-At-Risk'!AK29</f>
        <v>12</v>
      </c>
      <c r="AR79" s="938">
        <f>'RAW DATA-At-Risk'!AL29</f>
        <v>0</v>
      </c>
      <c r="AS79" s="938">
        <f>'RAW DATA-At-Risk'!AM29</f>
        <v>0</v>
      </c>
      <c r="AT79" s="938">
        <f>'RAW DATA-At-Risk'!AN29</f>
        <v>0</v>
      </c>
      <c r="AU79" s="938">
        <f>'RAW DATA-At-Risk'!AO29</f>
        <v>0</v>
      </c>
      <c r="AV79" s="938">
        <f>'RAW DATA-At-Risk'!AP29</f>
        <v>0</v>
      </c>
      <c r="AW79" s="939">
        <f>'RAW DATA-At-Risk'!AQ29</f>
        <v>0</v>
      </c>
      <c r="AX79" s="939"/>
      <c r="AZ79" s="1040">
        <f>'RAW DATA-At-Risk'!AR29</f>
        <v>2</v>
      </c>
      <c r="BA79" s="816">
        <f>'RAW DATA-At-Risk'!AS29</f>
        <v>13</v>
      </c>
      <c r="BB79" s="816">
        <f>'RAW DATA-At-Risk'!AT29</f>
        <v>0</v>
      </c>
      <c r="BC79" s="816">
        <f>'RAW DATA-At-Risk'!AU29</f>
        <v>9</v>
      </c>
      <c r="BD79" s="816">
        <f>'RAW DATA-At-Risk'!AV29</f>
        <v>0</v>
      </c>
      <c r="BE79" s="816">
        <f>'RAW DATA-At-Risk'!AW29</f>
        <v>0</v>
      </c>
      <c r="BF79" s="816">
        <f>'RAW DATA-At-Risk'!AX29</f>
        <v>0</v>
      </c>
      <c r="BG79" s="816">
        <f>'RAW DATA-At-Risk'!AY29</f>
        <v>0</v>
      </c>
      <c r="BH79" s="816">
        <f>'RAW DATA-At-Risk'!AZ29</f>
        <v>0</v>
      </c>
      <c r="BI79" s="1041">
        <f>'RAW DATA-At-Risk'!BA29</f>
        <v>0</v>
      </c>
      <c r="BJ79" s="1041"/>
    </row>
    <row r="80" spans="1:62" ht="16" thickBot="1">
      <c r="A80" s="1489"/>
      <c r="B80" s="410" t="str">
        <f>'RAW DATA-Awards'!B30</f>
        <v>ENMU-RO</v>
      </c>
      <c r="C80" s="411" t="str">
        <f>'RAW DATA-Awards'!C30</f>
        <v>3</v>
      </c>
      <c r="D80" s="330">
        <f>'RAW DATA-At-Risk'!D30</f>
        <v>21</v>
      </c>
      <c r="E80" s="12">
        <f>'RAW DATA-At-Risk'!E30</f>
        <v>12</v>
      </c>
      <c r="F80" s="12">
        <f>'RAW DATA-At-Risk'!F30</f>
        <v>0</v>
      </c>
      <c r="G80" s="12">
        <f>'RAW DATA-At-Risk'!G30</f>
        <v>36</v>
      </c>
      <c r="H80" s="12">
        <f>'RAW DATA-At-Risk'!H30</f>
        <v>0</v>
      </c>
      <c r="I80" s="12">
        <f>'RAW DATA-At-Risk'!I30</f>
        <v>0</v>
      </c>
      <c r="J80" s="12">
        <f>'RAW DATA-At-Risk'!J30</f>
        <v>0</v>
      </c>
      <c r="K80" s="12">
        <f>'RAW DATA-At-Risk'!K30</f>
        <v>0</v>
      </c>
      <c r="L80" s="12">
        <f>'RAW DATA-At-Risk'!L30</f>
        <v>0</v>
      </c>
      <c r="M80" s="331">
        <f>'RAW DATA-At-Risk'!M30</f>
        <v>0</v>
      </c>
      <c r="N80" s="12"/>
      <c r="O80" s="12"/>
      <c r="P80" s="330">
        <f>'RAW DATA-At-Risk'!N30</f>
        <v>45</v>
      </c>
      <c r="Q80" s="12">
        <f>'RAW DATA-At-Risk'!O30</f>
        <v>23</v>
      </c>
      <c r="R80" s="12">
        <f>'RAW DATA-At-Risk'!P30</f>
        <v>0</v>
      </c>
      <c r="S80" s="12">
        <f>'RAW DATA-At-Risk'!Q30</f>
        <v>32</v>
      </c>
      <c r="T80" s="12">
        <f>'RAW DATA-At-Risk'!R30</f>
        <v>0</v>
      </c>
      <c r="U80" s="12">
        <f>'RAW DATA-At-Risk'!S30</f>
        <v>0</v>
      </c>
      <c r="V80" s="12">
        <f>'RAW DATA-At-Risk'!T30</f>
        <v>0</v>
      </c>
      <c r="W80" s="12">
        <f>'RAW DATA-At-Risk'!U30</f>
        <v>0</v>
      </c>
      <c r="X80" s="12">
        <f>'RAW DATA-At-Risk'!V30</f>
        <v>0</v>
      </c>
      <c r="Y80" s="331">
        <f>'RAW DATA-At-Risk'!W30</f>
        <v>0</v>
      </c>
      <c r="Z80" s="12"/>
      <c r="AA80" s="12"/>
      <c r="AB80" s="330">
        <f>'RAW DATA-At-Risk'!X30</f>
        <v>40</v>
      </c>
      <c r="AC80" s="12">
        <f>'RAW DATA-At-Risk'!Y30</f>
        <v>22</v>
      </c>
      <c r="AD80" s="12">
        <f>'RAW DATA-At-Risk'!Z30</f>
        <v>0</v>
      </c>
      <c r="AE80" s="12">
        <f>'RAW DATA-At-Risk'!AA30</f>
        <v>20</v>
      </c>
      <c r="AF80" s="12">
        <f>'RAW DATA-At-Risk'!AB30</f>
        <v>0</v>
      </c>
      <c r="AG80" s="12">
        <f>'RAW DATA-At-Risk'!AC30</f>
        <v>0</v>
      </c>
      <c r="AH80" s="12">
        <f>'RAW DATA-At-Risk'!AD30</f>
        <v>0</v>
      </c>
      <c r="AI80" s="12">
        <f>'RAW DATA-At-Risk'!AE30</f>
        <v>0</v>
      </c>
      <c r="AJ80" s="12">
        <f>'RAW DATA-At-Risk'!AF30</f>
        <v>0</v>
      </c>
      <c r="AK80" s="331">
        <f>'RAW DATA-At-Risk'!AG30</f>
        <v>0</v>
      </c>
      <c r="AL80" s="12"/>
      <c r="AM80" s="12"/>
      <c r="AN80" s="937">
        <f>'RAW DATA-At-Risk'!AH30</f>
        <v>15</v>
      </c>
      <c r="AO80" s="938">
        <f>'RAW DATA-At-Risk'!AI30</f>
        <v>19</v>
      </c>
      <c r="AP80" s="938">
        <f>'RAW DATA-At-Risk'!AJ30</f>
        <v>0</v>
      </c>
      <c r="AQ80" s="938">
        <f>'RAW DATA-At-Risk'!AK30</f>
        <v>21</v>
      </c>
      <c r="AR80" s="938">
        <f>'RAW DATA-At-Risk'!AL30</f>
        <v>0</v>
      </c>
      <c r="AS80" s="938">
        <f>'RAW DATA-At-Risk'!AM30</f>
        <v>0</v>
      </c>
      <c r="AT80" s="938">
        <f>'RAW DATA-At-Risk'!AN30</f>
        <v>0</v>
      </c>
      <c r="AU80" s="938">
        <f>'RAW DATA-At-Risk'!AO30</f>
        <v>0</v>
      </c>
      <c r="AV80" s="938">
        <f>'RAW DATA-At-Risk'!AP30</f>
        <v>0</v>
      </c>
      <c r="AW80" s="939">
        <f>'RAW DATA-At-Risk'!AQ30</f>
        <v>0</v>
      </c>
      <c r="AX80" s="939"/>
      <c r="AZ80" s="1040">
        <f>'RAW DATA-At-Risk'!AR30</f>
        <v>5</v>
      </c>
      <c r="BA80" s="816">
        <f>'RAW DATA-At-Risk'!AS30</f>
        <v>6</v>
      </c>
      <c r="BB80" s="816">
        <f>'RAW DATA-At-Risk'!AT30</f>
        <v>0</v>
      </c>
      <c r="BC80" s="816">
        <f>'RAW DATA-At-Risk'!AU30</f>
        <v>30</v>
      </c>
      <c r="BD80" s="816">
        <f>'RAW DATA-At-Risk'!AV30</f>
        <v>0</v>
      </c>
      <c r="BE80" s="816">
        <f>'RAW DATA-At-Risk'!AW30</f>
        <v>0</v>
      </c>
      <c r="BF80" s="816">
        <f>'RAW DATA-At-Risk'!AX30</f>
        <v>0</v>
      </c>
      <c r="BG80" s="816">
        <f>'RAW DATA-At-Risk'!AY30</f>
        <v>0</v>
      </c>
      <c r="BH80" s="816">
        <f>'RAW DATA-At-Risk'!AZ30</f>
        <v>0</v>
      </c>
      <c r="BI80" s="1041">
        <f>'RAW DATA-At-Risk'!BA30</f>
        <v>0</v>
      </c>
      <c r="BJ80" s="1041"/>
    </row>
    <row r="81" spans="1:62">
      <c r="A81" s="437"/>
      <c r="B81" s="410"/>
      <c r="C81" s="411"/>
      <c r="D81" s="332">
        <f t="shared" ref="D81:M81" si="70">SUM(D78:D80)</f>
        <v>27</v>
      </c>
      <c r="E81" s="11">
        <f t="shared" si="70"/>
        <v>41</v>
      </c>
      <c r="F81" s="11">
        <f t="shared" si="70"/>
        <v>9</v>
      </c>
      <c r="G81" s="11">
        <f t="shared" si="70"/>
        <v>106</v>
      </c>
      <c r="H81" s="11">
        <f t="shared" si="70"/>
        <v>0</v>
      </c>
      <c r="I81" s="11">
        <f t="shared" si="70"/>
        <v>0</v>
      </c>
      <c r="J81" s="11">
        <f t="shared" si="70"/>
        <v>0</v>
      </c>
      <c r="K81" s="11">
        <f t="shared" si="70"/>
        <v>0</v>
      </c>
      <c r="L81" s="11">
        <f t="shared" si="70"/>
        <v>0</v>
      </c>
      <c r="M81" s="333">
        <f t="shared" si="70"/>
        <v>0</v>
      </c>
      <c r="N81" s="12"/>
      <c r="O81" s="12"/>
      <c r="P81" s="332">
        <f t="shared" ref="P81:Y81" si="71">SUM(P78:P80)</f>
        <v>50</v>
      </c>
      <c r="Q81" s="11">
        <f t="shared" si="71"/>
        <v>51</v>
      </c>
      <c r="R81" s="11">
        <f t="shared" si="71"/>
        <v>4</v>
      </c>
      <c r="S81" s="11">
        <f t="shared" si="71"/>
        <v>101</v>
      </c>
      <c r="T81" s="11">
        <f t="shared" si="71"/>
        <v>0</v>
      </c>
      <c r="U81" s="11">
        <f t="shared" si="71"/>
        <v>0</v>
      </c>
      <c r="V81" s="11">
        <f t="shared" si="71"/>
        <v>0</v>
      </c>
      <c r="W81" s="11">
        <f t="shared" si="71"/>
        <v>0</v>
      </c>
      <c r="X81" s="11">
        <f t="shared" si="71"/>
        <v>0</v>
      </c>
      <c r="Y81" s="333">
        <f t="shared" si="71"/>
        <v>0</v>
      </c>
      <c r="Z81" s="12"/>
      <c r="AA81" s="12"/>
      <c r="AB81" s="332">
        <f t="shared" ref="AB81:AK81" si="72">SUM(AB78:AB80)</f>
        <v>43</v>
      </c>
      <c r="AC81" s="11">
        <f t="shared" si="72"/>
        <v>51</v>
      </c>
      <c r="AD81" s="11">
        <f t="shared" si="72"/>
        <v>4</v>
      </c>
      <c r="AE81" s="11">
        <f t="shared" si="72"/>
        <v>73</v>
      </c>
      <c r="AF81" s="11">
        <f t="shared" si="72"/>
        <v>0</v>
      </c>
      <c r="AG81" s="11">
        <f t="shared" si="72"/>
        <v>0</v>
      </c>
      <c r="AH81" s="11">
        <f t="shared" si="72"/>
        <v>0</v>
      </c>
      <c r="AI81" s="11">
        <f t="shared" si="72"/>
        <v>0</v>
      </c>
      <c r="AJ81" s="11">
        <f t="shared" si="72"/>
        <v>0</v>
      </c>
      <c r="AK81" s="333">
        <f t="shared" si="72"/>
        <v>0</v>
      </c>
      <c r="AL81" s="12"/>
      <c r="AM81" s="12"/>
      <c r="AN81" s="1017">
        <f t="shared" ref="AN81:AW81" si="73">SUM(AN78:AN80)</f>
        <v>17</v>
      </c>
      <c r="AO81" s="1018">
        <f t="shared" si="73"/>
        <v>53</v>
      </c>
      <c r="AP81" s="1018">
        <f t="shared" si="73"/>
        <v>3</v>
      </c>
      <c r="AQ81" s="1018">
        <f t="shared" si="73"/>
        <v>72</v>
      </c>
      <c r="AR81" s="1018">
        <f t="shared" si="73"/>
        <v>0</v>
      </c>
      <c r="AS81" s="1018">
        <f t="shared" si="73"/>
        <v>0</v>
      </c>
      <c r="AT81" s="1018">
        <f t="shared" si="73"/>
        <v>0</v>
      </c>
      <c r="AU81" s="1018">
        <f t="shared" si="73"/>
        <v>0</v>
      </c>
      <c r="AV81" s="1018">
        <f t="shared" si="73"/>
        <v>0</v>
      </c>
      <c r="AW81" s="1019">
        <f t="shared" si="73"/>
        <v>0</v>
      </c>
      <c r="AX81" s="939"/>
      <c r="AZ81" s="1042">
        <f t="shared" ref="AZ81:BI81" si="74">SUM(AZ78:AZ80)</f>
        <v>7</v>
      </c>
      <c r="BA81" s="1043">
        <f t="shared" si="74"/>
        <v>45</v>
      </c>
      <c r="BB81" s="1043">
        <f t="shared" si="74"/>
        <v>0</v>
      </c>
      <c r="BC81" s="1043">
        <f t="shared" si="74"/>
        <v>77</v>
      </c>
      <c r="BD81" s="1043">
        <f t="shared" si="74"/>
        <v>0</v>
      </c>
      <c r="BE81" s="1043">
        <f t="shared" si="74"/>
        <v>0</v>
      </c>
      <c r="BF81" s="1043">
        <f t="shared" si="74"/>
        <v>0</v>
      </c>
      <c r="BG81" s="1043">
        <f t="shared" si="74"/>
        <v>0</v>
      </c>
      <c r="BH81" s="1043">
        <f t="shared" si="74"/>
        <v>0</v>
      </c>
      <c r="BI81" s="1044">
        <f t="shared" si="74"/>
        <v>0</v>
      </c>
      <c r="BJ81" s="1041"/>
    </row>
    <row r="82" spans="1:62" ht="16" thickBot="1">
      <c r="A82" s="437"/>
      <c r="B82" s="410"/>
      <c r="C82" s="411"/>
      <c r="D82" s="330"/>
      <c r="E82" s="12"/>
      <c r="F82" s="12"/>
      <c r="G82" s="12"/>
      <c r="H82" s="12"/>
      <c r="I82" s="12"/>
      <c r="J82" s="12"/>
      <c r="K82" s="12"/>
      <c r="L82" s="12"/>
      <c r="M82" s="331"/>
      <c r="N82" s="12"/>
      <c r="O82" s="12"/>
      <c r="P82" s="330"/>
      <c r="Q82" s="12"/>
      <c r="R82" s="12"/>
      <c r="S82" s="12"/>
      <c r="T82" s="12"/>
      <c r="U82" s="12"/>
      <c r="V82" s="12"/>
      <c r="W82" s="12"/>
      <c r="X82" s="12"/>
      <c r="Y82" s="331"/>
      <c r="Z82" s="12"/>
      <c r="AA82" s="12"/>
      <c r="AB82" s="330"/>
      <c r="AC82" s="12"/>
      <c r="AD82" s="12"/>
      <c r="AE82" s="12"/>
      <c r="AF82" s="12"/>
      <c r="AG82" s="12"/>
      <c r="AH82" s="12"/>
      <c r="AI82" s="12"/>
      <c r="AJ82" s="12"/>
      <c r="AK82" s="331"/>
      <c r="AL82" s="12"/>
      <c r="AM82" s="12"/>
      <c r="AN82" s="937"/>
      <c r="AO82" s="938"/>
      <c r="AP82" s="938"/>
      <c r="AQ82" s="938"/>
      <c r="AR82" s="938"/>
      <c r="AS82" s="938"/>
      <c r="AT82" s="938"/>
      <c r="AU82" s="938"/>
      <c r="AV82" s="938"/>
      <c r="AW82" s="939"/>
      <c r="AX82" s="939"/>
      <c r="AZ82" s="1040"/>
      <c r="BA82" s="816"/>
      <c r="BB82" s="816"/>
      <c r="BC82" s="816"/>
      <c r="BD82" s="816"/>
      <c r="BE82" s="816"/>
      <c r="BF82" s="816"/>
      <c r="BG82" s="816"/>
      <c r="BH82" s="816"/>
      <c r="BI82" s="1041"/>
      <c r="BJ82" s="1041"/>
    </row>
    <row r="83" spans="1:62" ht="15" customHeight="1">
      <c r="A83" s="1487" t="s">
        <v>271</v>
      </c>
      <c r="B83" s="410" t="s">
        <v>49</v>
      </c>
      <c r="C83" s="411" t="s">
        <v>92</v>
      </c>
      <c r="D83" s="330">
        <f>D78*'DATA - Awards Matrices'!$B$53</f>
        <v>1725</v>
      </c>
      <c r="E83" s="12">
        <f>E78*'DATA - Awards Matrices'!$C$53</f>
        <v>6325</v>
      </c>
      <c r="F83" s="12">
        <f>F78*'DATA - Awards Matrices'!$D$53</f>
        <v>0</v>
      </c>
      <c r="G83" s="12">
        <f>G78*'DATA - Awards Matrices'!$E$53</f>
        <v>29325</v>
      </c>
      <c r="H83" s="12">
        <f>H78*'DATA - Awards Matrices'!$F$53</f>
        <v>0</v>
      </c>
      <c r="I83" s="12">
        <f>I78*'DATA - Awards Matrices'!$G$53</f>
        <v>0</v>
      </c>
      <c r="J83" s="12">
        <f>J78*'DATA - Awards Matrices'!$H$53</f>
        <v>0</v>
      </c>
      <c r="K83" s="12">
        <f>K78*'DATA - Awards Matrices'!$I$53</f>
        <v>0</v>
      </c>
      <c r="L83" s="12">
        <f>L78*'DATA - Awards Matrices'!$J$53</f>
        <v>0</v>
      </c>
      <c r="M83" s="331">
        <f>M78*'DATA - Awards Matrices'!$K$53</f>
        <v>0</v>
      </c>
      <c r="N83" s="12"/>
      <c r="O83" s="12"/>
      <c r="P83" s="330">
        <f>P78*'DATA - Awards Matrices'!$B$53</f>
        <v>2300</v>
      </c>
      <c r="Q83" s="12">
        <f>Q78*'DATA - Awards Matrices'!$C$53</f>
        <v>7475</v>
      </c>
      <c r="R83" s="12">
        <f>R78*'DATA - Awards Matrices'!$D$53</f>
        <v>0</v>
      </c>
      <c r="S83" s="12">
        <f>S78*'DATA - Awards Matrices'!$E$53</f>
        <v>21850</v>
      </c>
      <c r="T83" s="12">
        <f>T78*'DATA - Awards Matrices'!$F$53</f>
        <v>0</v>
      </c>
      <c r="U83" s="12">
        <f>U78*'DATA - Awards Matrices'!$G$53</f>
        <v>0</v>
      </c>
      <c r="V83" s="12">
        <f>V78*'DATA - Awards Matrices'!$H$53</f>
        <v>0</v>
      </c>
      <c r="W83" s="12">
        <f>W78*'DATA - Awards Matrices'!$I$53</f>
        <v>0</v>
      </c>
      <c r="X83" s="12">
        <f>X78*'DATA - Awards Matrices'!$J$53</f>
        <v>0</v>
      </c>
      <c r="Y83" s="331">
        <f>Y78*'DATA - Awards Matrices'!$K$53</f>
        <v>0</v>
      </c>
      <c r="Z83" s="12"/>
      <c r="AA83" s="12"/>
      <c r="AB83" s="330">
        <f>AB78*'DATA - Awards Matrices'!$B$53</f>
        <v>575</v>
      </c>
      <c r="AC83" s="12">
        <f>AC78*'DATA - Awards Matrices'!$C$53</f>
        <v>10350</v>
      </c>
      <c r="AD83" s="12">
        <f>AD78*'DATA - Awards Matrices'!$D$53</f>
        <v>0</v>
      </c>
      <c r="AE83" s="12">
        <f>AE78*'DATA - Awards Matrices'!$E$53</f>
        <v>21275</v>
      </c>
      <c r="AF83" s="12">
        <f>AF78*'DATA - Awards Matrices'!$F$53</f>
        <v>0</v>
      </c>
      <c r="AG83" s="12">
        <f>AG78*'DATA - Awards Matrices'!$G$53</f>
        <v>0</v>
      </c>
      <c r="AH83" s="12">
        <f>AH78*'DATA - Awards Matrices'!$H$53</f>
        <v>0</v>
      </c>
      <c r="AI83" s="12">
        <f>AI78*'DATA - Awards Matrices'!$I$53</f>
        <v>0</v>
      </c>
      <c r="AJ83" s="12">
        <f>AJ78*'DATA - Awards Matrices'!$J$53</f>
        <v>0</v>
      </c>
      <c r="AK83" s="331">
        <f>AK78*'DATA - Awards Matrices'!$K$53</f>
        <v>0</v>
      </c>
      <c r="AL83" s="12"/>
      <c r="AM83" s="12"/>
      <c r="AN83" s="937">
        <f>AN78*'DATA - Awards Matrices'!$B$53</f>
        <v>0</v>
      </c>
      <c r="AO83" s="938">
        <f>AO78*'DATA - Awards Matrices'!$C$53</f>
        <v>11500</v>
      </c>
      <c r="AP83" s="938">
        <f>AP78*'DATA - Awards Matrices'!$D$53</f>
        <v>0</v>
      </c>
      <c r="AQ83" s="938">
        <f>AQ78*'DATA - Awards Matrices'!$E$53</f>
        <v>22425</v>
      </c>
      <c r="AR83" s="938">
        <f>AR78*'DATA - Awards Matrices'!$F$53</f>
        <v>0</v>
      </c>
      <c r="AS83" s="938">
        <f>AS78*'DATA - Awards Matrices'!$G$53</f>
        <v>0</v>
      </c>
      <c r="AT83" s="938">
        <f>AT78*'DATA - Awards Matrices'!$H$53</f>
        <v>0</v>
      </c>
      <c r="AU83" s="938">
        <f>AU78*'DATA - Awards Matrices'!$I$53</f>
        <v>0</v>
      </c>
      <c r="AV83" s="938">
        <f>AV78*'DATA - Awards Matrices'!$J$53</f>
        <v>0</v>
      </c>
      <c r="AW83" s="939">
        <f>AW78*'DATA - Awards Matrices'!$K$53</f>
        <v>0</v>
      </c>
      <c r="AX83" s="939"/>
      <c r="AZ83" s="1040">
        <f>AZ78*'DATA - Awards Matrices'!$B$53</f>
        <v>0</v>
      </c>
      <c r="BA83" s="816">
        <f>BA78*'DATA - Awards Matrices'!$C$53</f>
        <v>14950</v>
      </c>
      <c r="BB83" s="816">
        <f>BB78*'DATA - Awards Matrices'!$D$53</f>
        <v>0</v>
      </c>
      <c r="BC83" s="816">
        <f>BC78*'DATA - Awards Matrices'!$E$53</f>
        <v>21850</v>
      </c>
      <c r="BD83" s="816">
        <f>BD78*'DATA - Awards Matrices'!$F$53</f>
        <v>0</v>
      </c>
      <c r="BE83" s="816">
        <f>BE78*'DATA - Awards Matrices'!$G$53</f>
        <v>0</v>
      </c>
      <c r="BF83" s="816">
        <f>BF78*'DATA - Awards Matrices'!$H$53</f>
        <v>0</v>
      </c>
      <c r="BG83" s="816">
        <f>BG78*'DATA - Awards Matrices'!$I$53</f>
        <v>0</v>
      </c>
      <c r="BH83" s="816">
        <f>BH78*'DATA - Awards Matrices'!$J$53</f>
        <v>0</v>
      </c>
      <c r="BI83" s="1041">
        <f>BI78*'DATA - Awards Matrices'!$K$53</f>
        <v>0</v>
      </c>
      <c r="BJ83" s="1041"/>
    </row>
    <row r="84" spans="1:62">
      <c r="A84" s="1488"/>
      <c r="B84" s="410" t="s">
        <v>49</v>
      </c>
      <c r="C84" s="411" t="s">
        <v>91</v>
      </c>
      <c r="D84" s="330">
        <f>D79*'DATA - Awards Matrices'!$B$54</f>
        <v>1725</v>
      </c>
      <c r="E84" s="12">
        <f>E79*'DATA - Awards Matrices'!$C$54</f>
        <v>10350</v>
      </c>
      <c r="F84" s="12">
        <f>F79*'DATA - Awards Matrices'!$D$54</f>
        <v>5175</v>
      </c>
      <c r="G84" s="12">
        <f>G79*'DATA - Awards Matrices'!$E$54</f>
        <v>10925</v>
      </c>
      <c r="H84" s="12">
        <f>H79*'DATA - Awards Matrices'!$F$54</f>
        <v>0</v>
      </c>
      <c r="I84" s="12">
        <f>I79*'DATA - Awards Matrices'!$G$54</f>
        <v>0</v>
      </c>
      <c r="J84" s="12">
        <f>J79*'DATA - Awards Matrices'!$H$54</f>
        <v>0</v>
      </c>
      <c r="K84" s="12">
        <f>K79*'DATA - Awards Matrices'!$I$54</f>
        <v>0</v>
      </c>
      <c r="L84" s="12">
        <f>L79*'DATA - Awards Matrices'!$J$54</f>
        <v>0</v>
      </c>
      <c r="M84" s="331">
        <f>M79*'DATA - Awards Matrices'!$K$54</f>
        <v>0</v>
      </c>
      <c r="N84" s="12"/>
      <c r="O84" s="12"/>
      <c r="P84" s="330">
        <f>P79*'DATA - Awards Matrices'!$B$54</f>
        <v>575</v>
      </c>
      <c r="Q84" s="12">
        <f>Q79*'DATA - Awards Matrices'!$C$54</f>
        <v>8625</v>
      </c>
      <c r="R84" s="12">
        <f>R79*'DATA - Awards Matrices'!$D$54</f>
        <v>2300</v>
      </c>
      <c r="S84" s="12">
        <f>S79*'DATA - Awards Matrices'!$E$54</f>
        <v>17825</v>
      </c>
      <c r="T84" s="12">
        <f>T79*'DATA - Awards Matrices'!$F$54</f>
        <v>0</v>
      </c>
      <c r="U84" s="12">
        <f>U79*'DATA - Awards Matrices'!$G$54</f>
        <v>0</v>
      </c>
      <c r="V84" s="12">
        <f>V79*'DATA - Awards Matrices'!$H$54</f>
        <v>0</v>
      </c>
      <c r="W84" s="12">
        <f>W79*'DATA - Awards Matrices'!$I$54</f>
        <v>0</v>
      </c>
      <c r="X84" s="12">
        <f>X79*'DATA - Awards Matrices'!$J$54</f>
        <v>0</v>
      </c>
      <c r="Y84" s="331">
        <f>Y79*'DATA - Awards Matrices'!$K$54</f>
        <v>0</v>
      </c>
      <c r="Z84" s="12"/>
      <c r="AA84" s="12"/>
      <c r="AB84" s="330">
        <f>AB79*'DATA - Awards Matrices'!$B$54</f>
        <v>1150</v>
      </c>
      <c r="AC84" s="12">
        <f>AC79*'DATA - Awards Matrices'!$C$54</f>
        <v>6325</v>
      </c>
      <c r="AD84" s="12">
        <f>AD79*'DATA - Awards Matrices'!$D$54</f>
        <v>2300</v>
      </c>
      <c r="AE84" s="12">
        <f>AE79*'DATA - Awards Matrices'!$E$54</f>
        <v>9200</v>
      </c>
      <c r="AF84" s="12">
        <f>AF79*'DATA - Awards Matrices'!$F$54</f>
        <v>0</v>
      </c>
      <c r="AG84" s="12">
        <f>AG79*'DATA - Awards Matrices'!$G$54</f>
        <v>0</v>
      </c>
      <c r="AH84" s="12">
        <f>AH79*'DATA - Awards Matrices'!$H$54</f>
        <v>0</v>
      </c>
      <c r="AI84" s="12">
        <f>AI79*'DATA - Awards Matrices'!$I$54</f>
        <v>0</v>
      </c>
      <c r="AJ84" s="12">
        <f>AJ79*'DATA - Awards Matrices'!$J$54</f>
        <v>0</v>
      </c>
      <c r="AK84" s="331">
        <f>AK79*'DATA - Awards Matrices'!$K$54</f>
        <v>0</v>
      </c>
      <c r="AL84" s="12"/>
      <c r="AM84" s="12"/>
      <c r="AN84" s="937">
        <f>AN79*'DATA - Awards Matrices'!$B$54</f>
        <v>1150</v>
      </c>
      <c r="AO84" s="938">
        <f>AO79*'DATA - Awards Matrices'!$C$54</f>
        <v>8050</v>
      </c>
      <c r="AP84" s="938">
        <f>AP79*'DATA - Awards Matrices'!$D$54</f>
        <v>1725</v>
      </c>
      <c r="AQ84" s="938">
        <f>AQ79*'DATA - Awards Matrices'!$E$54</f>
        <v>6900</v>
      </c>
      <c r="AR84" s="938">
        <f>AR79*'DATA - Awards Matrices'!$F$54</f>
        <v>0</v>
      </c>
      <c r="AS84" s="938">
        <f>AS79*'DATA - Awards Matrices'!$G$54</f>
        <v>0</v>
      </c>
      <c r="AT84" s="938">
        <f>AT79*'DATA - Awards Matrices'!$H$54</f>
        <v>0</v>
      </c>
      <c r="AU84" s="938">
        <f>AU79*'DATA - Awards Matrices'!$I$54</f>
        <v>0</v>
      </c>
      <c r="AV84" s="938">
        <f>AV79*'DATA - Awards Matrices'!$J$54</f>
        <v>0</v>
      </c>
      <c r="AW84" s="939">
        <f>AW79*'DATA - Awards Matrices'!$K$54</f>
        <v>0</v>
      </c>
      <c r="AX84" s="939"/>
      <c r="AZ84" s="1040">
        <f>AZ79*'DATA - Awards Matrices'!$B$54</f>
        <v>1150</v>
      </c>
      <c r="BA84" s="816">
        <f>BA79*'DATA - Awards Matrices'!$C$54</f>
        <v>7475</v>
      </c>
      <c r="BB84" s="816">
        <f>BB79*'DATA - Awards Matrices'!$D$54</f>
        <v>0</v>
      </c>
      <c r="BC84" s="816">
        <f>BC79*'DATA - Awards Matrices'!$E$54</f>
        <v>5175</v>
      </c>
      <c r="BD84" s="816">
        <f>BD79*'DATA - Awards Matrices'!$F$54</f>
        <v>0</v>
      </c>
      <c r="BE84" s="816">
        <f>BE79*'DATA - Awards Matrices'!$G$54</f>
        <v>0</v>
      </c>
      <c r="BF84" s="816">
        <f>BF79*'DATA - Awards Matrices'!$H$54</f>
        <v>0</v>
      </c>
      <c r="BG84" s="816">
        <f>BG79*'DATA - Awards Matrices'!$I$54</f>
        <v>0</v>
      </c>
      <c r="BH84" s="816">
        <f>BH79*'DATA - Awards Matrices'!$J$54</f>
        <v>0</v>
      </c>
      <c r="BI84" s="1041">
        <f>BI79*'DATA - Awards Matrices'!$K$54</f>
        <v>0</v>
      </c>
      <c r="BJ84" s="1041"/>
    </row>
    <row r="85" spans="1:62" ht="16" thickBot="1">
      <c r="A85" s="1489"/>
      <c r="B85" s="410" t="s">
        <v>49</v>
      </c>
      <c r="C85" s="411" t="s">
        <v>90</v>
      </c>
      <c r="D85" s="330">
        <f>D80*'DATA - Awards Matrices'!$B$55</f>
        <v>12075</v>
      </c>
      <c r="E85" s="12">
        <f>E80*'DATA - Awards Matrices'!$C$55</f>
        <v>6900</v>
      </c>
      <c r="F85" s="12">
        <f>F80*'DATA - Awards Matrices'!$D$55</f>
        <v>0</v>
      </c>
      <c r="G85" s="12">
        <f>G80*'DATA - Awards Matrices'!$E$55</f>
        <v>20700</v>
      </c>
      <c r="H85" s="12">
        <f>H80*'DATA - Awards Matrices'!$F$55</f>
        <v>0</v>
      </c>
      <c r="I85" s="12">
        <f>I80*'DATA - Awards Matrices'!$G$55</f>
        <v>0</v>
      </c>
      <c r="J85" s="12">
        <f>J80*'DATA - Awards Matrices'!$H$55</f>
        <v>0</v>
      </c>
      <c r="K85" s="12">
        <f>K80*'DATA - Awards Matrices'!$I$55</f>
        <v>0</v>
      </c>
      <c r="L85" s="12">
        <f>L80*'DATA - Awards Matrices'!$J$55</f>
        <v>0</v>
      </c>
      <c r="M85" s="331">
        <f>M80*'DATA - Awards Matrices'!$K$55</f>
        <v>0</v>
      </c>
      <c r="N85" s="12"/>
      <c r="O85" s="12"/>
      <c r="P85" s="330">
        <f>P80*'DATA - Awards Matrices'!$B$55</f>
        <v>25875</v>
      </c>
      <c r="Q85" s="12">
        <f>Q80*'DATA - Awards Matrices'!$C$55</f>
        <v>13225</v>
      </c>
      <c r="R85" s="12">
        <f>R80*'DATA - Awards Matrices'!$D$55</f>
        <v>0</v>
      </c>
      <c r="S85" s="12">
        <f>S80*'DATA - Awards Matrices'!$E$55</f>
        <v>18400</v>
      </c>
      <c r="T85" s="12">
        <f>T80*'DATA - Awards Matrices'!$F$55</f>
        <v>0</v>
      </c>
      <c r="U85" s="12">
        <f>U80*'DATA - Awards Matrices'!$G$55</f>
        <v>0</v>
      </c>
      <c r="V85" s="12">
        <f>V80*'DATA - Awards Matrices'!$H$55</f>
        <v>0</v>
      </c>
      <c r="W85" s="12">
        <f>W80*'DATA - Awards Matrices'!$I$55</f>
        <v>0</v>
      </c>
      <c r="X85" s="12">
        <f>X80*'DATA - Awards Matrices'!$J$55</f>
        <v>0</v>
      </c>
      <c r="Y85" s="331">
        <f>Y80*'DATA - Awards Matrices'!$K$55</f>
        <v>0</v>
      </c>
      <c r="Z85" s="12"/>
      <c r="AA85" s="12"/>
      <c r="AB85" s="330">
        <f>AB80*'DATA - Awards Matrices'!$B$55</f>
        <v>23000</v>
      </c>
      <c r="AC85" s="12">
        <f>AC80*'DATA - Awards Matrices'!$C$55</f>
        <v>12650</v>
      </c>
      <c r="AD85" s="12">
        <f>AD80*'DATA - Awards Matrices'!$D$55</f>
        <v>0</v>
      </c>
      <c r="AE85" s="12">
        <f>AE80*'DATA - Awards Matrices'!$E$55</f>
        <v>11500</v>
      </c>
      <c r="AF85" s="12">
        <f>AF80*'DATA - Awards Matrices'!$F$55</f>
        <v>0</v>
      </c>
      <c r="AG85" s="12">
        <f>AG80*'DATA - Awards Matrices'!$G$55</f>
        <v>0</v>
      </c>
      <c r="AH85" s="12">
        <f>AH80*'DATA - Awards Matrices'!$H$55</f>
        <v>0</v>
      </c>
      <c r="AI85" s="12">
        <f>AI80*'DATA - Awards Matrices'!$I$55</f>
        <v>0</v>
      </c>
      <c r="AJ85" s="12">
        <f>AJ80*'DATA - Awards Matrices'!$J$55</f>
        <v>0</v>
      </c>
      <c r="AK85" s="331">
        <f>AK80*'DATA - Awards Matrices'!$K$55</f>
        <v>0</v>
      </c>
      <c r="AL85" s="12"/>
      <c r="AM85" s="12"/>
      <c r="AN85" s="937">
        <f>AN80*'DATA - Awards Matrices'!$B$55</f>
        <v>8625</v>
      </c>
      <c r="AO85" s="938">
        <f>AO80*'DATA - Awards Matrices'!$C$55</f>
        <v>10925</v>
      </c>
      <c r="AP85" s="938">
        <f>AP80*'DATA - Awards Matrices'!$D$55</f>
        <v>0</v>
      </c>
      <c r="AQ85" s="938">
        <f>AQ80*'DATA - Awards Matrices'!$E$55</f>
        <v>12075</v>
      </c>
      <c r="AR85" s="938">
        <f>AR80*'DATA - Awards Matrices'!$F$55</f>
        <v>0</v>
      </c>
      <c r="AS85" s="938">
        <f>AS80*'DATA - Awards Matrices'!$G$55</f>
        <v>0</v>
      </c>
      <c r="AT85" s="938">
        <f>AT80*'DATA - Awards Matrices'!$H$55</f>
        <v>0</v>
      </c>
      <c r="AU85" s="938">
        <f>AU80*'DATA - Awards Matrices'!$I$55</f>
        <v>0</v>
      </c>
      <c r="AV85" s="938">
        <f>AV80*'DATA - Awards Matrices'!$J$55</f>
        <v>0</v>
      </c>
      <c r="AW85" s="939">
        <f>AW80*'DATA - Awards Matrices'!$K$55</f>
        <v>0</v>
      </c>
      <c r="AX85" s="939"/>
      <c r="AZ85" s="1040">
        <f>AZ80*'DATA - Awards Matrices'!$B$55</f>
        <v>2875</v>
      </c>
      <c r="BA85" s="816">
        <f>BA80*'DATA - Awards Matrices'!$C$55</f>
        <v>3450</v>
      </c>
      <c r="BB85" s="816">
        <f>BB80*'DATA - Awards Matrices'!$D$55</f>
        <v>0</v>
      </c>
      <c r="BC85" s="816">
        <f>BC80*'DATA - Awards Matrices'!$E$55</f>
        <v>17250</v>
      </c>
      <c r="BD85" s="816">
        <f>BD80*'DATA - Awards Matrices'!$F$55</f>
        <v>0</v>
      </c>
      <c r="BE85" s="816">
        <f>BE80*'DATA - Awards Matrices'!$G$55</f>
        <v>0</v>
      </c>
      <c r="BF85" s="816">
        <f>BF80*'DATA - Awards Matrices'!$H$55</f>
        <v>0</v>
      </c>
      <c r="BG85" s="816">
        <f>BG80*'DATA - Awards Matrices'!$I$55</f>
        <v>0</v>
      </c>
      <c r="BH85" s="816">
        <f>BH80*'DATA - Awards Matrices'!$J$55</f>
        <v>0</v>
      </c>
      <c r="BI85" s="1041">
        <f>BI80*'DATA - Awards Matrices'!$K$55</f>
        <v>0</v>
      </c>
      <c r="BJ85" s="1041"/>
    </row>
    <row r="86" spans="1:62" ht="33" thickBot="1">
      <c r="A86" s="406" t="s">
        <v>272</v>
      </c>
      <c r="B86" s="413" t="str">
        <f>B80</f>
        <v>ENMU-RO</v>
      </c>
      <c r="C86" s="414"/>
      <c r="D86" s="334">
        <f t="shared" ref="D86:M86" si="75">SUM(D83:D85)</f>
        <v>15525</v>
      </c>
      <c r="E86" s="335">
        <f t="shared" si="75"/>
        <v>23575</v>
      </c>
      <c r="F86" s="335">
        <f t="shared" si="75"/>
        <v>5175</v>
      </c>
      <c r="G86" s="335">
        <f t="shared" si="75"/>
        <v>60950</v>
      </c>
      <c r="H86" s="335">
        <f t="shared" si="75"/>
        <v>0</v>
      </c>
      <c r="I86" s="335">
        <f t="shared" si="75"/>
        <v>0</v>
      </c>
      <c r="J86" s="335">
        <f t="shared" si="75"/>
        <v>0</v>
      </c>
      <c r="K86" s="335">
        <f t="shared" si="75"/>
        <v>0</v>
      </c>
      <c r="L86" s="335">
        <f t="shared" si="75"/>
        <v>0</v>
      </c>
      <c r="M86" s="336">
        <f t="shared" si="75"/>
        <v>0</v>
      </c>
      <c r="N86" s="415">
        <f>SUM(D86:M86)/'DATA - Awards Matrices'!$L$55</f>
        <v>33.280795344325895</v>
      </c>
      <c r="O86" s="415"/>
      <c r="P86" s="334">
        <f t="shared" ref="P86:Y86" si="76">SUM(P83:P85)</f>
        <v>28750</v>
      </c>
      <c r="Q86" s="335">
        <f t="shared" si="76"/>
        <v>29325</v>
      </c>
      <c r="R86" s="335">
        <f t="shared" si="76"/>
        <v>2300</v>
      </c>
      <c r="S86" s="335">
        <f t="shared" si="76"/>
        <v>58075</v>
      </c>
      <c r="T86" s="335">
        <f t="shared" si="76"/>
        <v>0</v>
      </c>
      <c r="U86" s="335">
        <f t="shared" si="76"/>
        <v>0</v>
      </c>
      <c r="V86" s="335">
        <f t="shared" si="76"/>
        <v>0</v>
      </c>
      <c r="W86" s="335">
        <f t="shared" si="76"/>
        <v>0</v>
      </c>
      <c r="X86" s="335">
        <f t="shared" si="76"/>
        <v>0</v>
      </c>
      <c r="Y86" s="336">
        <f t="shared" si="76"/>
        <v>0</v>
      </c>
      <c r="Z86" s="415">
        <f>SUM(P86:Y86)/'DATA - Awards Matrices'!$L$55</f>
        <v>37.46362754607177</v>
      </c>
      <c r="AA86" s="415"/>
      <c r="AB86" s="334">
        <f t="shared" ref="AB86:AK86" si="77">SUM(AB83:AB85)</f>
        <v>24725</v>
      </c>
      <c r="AC86" s="335">
        <f t="shared" si="77"/>
        <v>29325</v>
      </c>
      <c r="AD86" s="335">
        <f t="shared" si="77"/>
        <v>2300</v>
      </c>
      <c r="AE86" s="335">
        <f t="shared" si="77"/>
        <v>41975</v>
      </c>
      <c r="AF86" s="335">
        <f t="shared" si="77"/>
        <v>0</v>
      </c>
      <c r="AG86" s="335">
        <f t="shared" si="77"/>
        <v>0</v>
      </c>
      <c r="AH86" s="335">
        <f t="shared" si="77"/>
        <v>0</v>
      </c>
      <c r="AI86" s="335">
        <f t="shared" si="77"/>
        <v>0</v>
      </c>
      <c r="AJ86" s="335">
        <f t="shared" si="77"/>
        <v>0</v>
      </c>
      <c r="AK86" s="336">
        <f t="shared" si="77"/>
        <v>0</v>
      </c>
      <c r="AL86" s="415">
        <f>SUM(AB86:AK86)/'DATA - Awards Matrices'!$L$55</f>
        <v>31.098448108632393</v>
      </c>
      <c r="AM86" s="415"/>
      <c r="AN86" s="1020">
        <f t="shared" ref="AN86:AW86" si="78">SUM(AN83:AN85)</f>
        <v>9775</v>
      </c>
      <c r="AO86" s="1021">
        <f t="shared" si="78"/>
        <v>30475</v>
      </c>
      <c r="AP86" s="1021">
        <f t="shared" si="78"/>
        <v>1725</v>
      </c>
      <c r="AQ86" s="1021">
        <f t="shared" si="78"/>
        <v>41400</v>
      </c>
      <c r="AR86" s="1021">
        <f t="shared" si="78"/>
        <v>0</v>
      </c>
      <c r="AS86" s="1021">
        <f t="shared" si="78"/>
        <v>0</v>
      </c>
      <c r="AT86" s="1021">
        <f t="shared" si="78"/>
        <v>0</v>
      </c>
      <c r="AU86" s="1021">
        <f t="shared" si="78"/>
        <v>0</v>
      </c>
      <c r="AV86" s="1021">
        <f t="shared" si="78"/>
        <v>0</v>
      </c>
      <c r="AW86" s="1022">
        <f t="shared" si="78"/>
        <v>0</v>
      </c>
      <c r="AX86" s="942">
        <f>SUM(AN86:AW86)/'DATA - Awards Matrices'!$L$55</f>
        <v>26.37002909796314</v>
      </c>
      <c r="AZ86" s="1045">
        <f t="shared" ref="AZ86:BI86" si="79">SUM(AZ83:AZ85)</f>
        <v>4025</v>
      </c>
      <c r="BA86" s="1046">
        <f t="shared" si="79"/>
        <v>25875</v>
      </c>
      <c r="BB86" s="1046">
        <f t="shared" si="79"/>
        <v>0</v>
      </c>
      <c r="BC86" s="1046">
        <f t="shared" si="79"/>
        <v>44275</v>
      </c>
      <c r="BD86" s="1046">
        <f t="shared" si="79"/>
        <v>0</v>
      </c>
      <c r="BE86" s="1046">
        <f t="shared" si="79"/>
        <v>0</v>
      </c>
      <c r="BF86" s="1046">
        <f t="shared" si="79"/>
        <v>0</v>
      </c>
      <c r="BG86" s="1046">
        <f t="shared" si="79"/>
        <v>0</v>
      </c>
      <c r="BH86" s="1046">
        <f t="shared" si="79"/>
        <v>0</v>
      </c>
      <c r="BI86" s="1047">
        <f t="shared" si="79"/>
        <v>0</v>
      </c>
      <c r="BJ86" s="1048">
        <f>SUM(AZ86:BI86)/'DATA - Awards Matrices'!$L$55</f>
        <v>23.460232783705138</v>
      </c>
    </row>
    <row r="87" spans="1:62" ht="16" thickBot="1">
      <c r="A87" s="428"/>
      <c r="B87" s="429"/>
      <c r="C87" s="430"/>
      <c r="D87" s="431"/>
      <c r="E87" s="432"/>
      <c r="F87" s="432"/>
      <c r="G87" s="432"/>
      <c r="H87" s="432"/>
      <c r="I87" s="432"/>
      <c r="J87" s="432"/>
      <c r="K87" s="432"/>
      <c r="L87" s="432"/>
      <c r="M87" s="433"/>
      <c r="N87" s="434"/>
      <c r="O87" s="434"/>
      <c r="P87" s="431"/>
      <c r="Q87" s="432"/>
      <c r="R87" s="432"/>
      <c r="S87" s="432"/>
      <c r="T87" s="432"/>
      <c r="U87" s="432"/>
      <c r="V87" s="432"/>
      <c r="W87" s="432"/>
      <c r="X87" s="432"/>
      <c r="Y87" s="433"/>
      <c r="Z87" s="434"/>
      <c r="AA87" s="434"/>
      <c r="AB87" s="431"/>
      <c r="AC87" s="432"/>
      <c r="AD87" s="432"/>
      <c r="AE87" s="432"/>
      <c r="AF87" s="432"/>
      <c r="AG87" s="432"/>
      <c r="AH87" s="432"/>
      <c r="AI87" s="432"/>
      <c r="AJ87" s="432"/>
      <c r="AK87" s="433"/>
      <c r="AL87" s="434"/>
      <c r="AM87" s="434"/>
      <c r="AN87" s="1023"/>
      <c r="AO87" s="1024"/>
      <c r="AP87" s="1024"/>
      <c r="AQ87" s="1024"/>
      <c r="AR87" s="1024"/>
      <c r="AS87" s="1024"/>
      <c r="AT87" s="1024"/>
      <c r="AU87" s="1024"/>
      <c r="AV87" s="1024"/>
      <c r="AW87" s="1025"/>
      <c r="AX87" s="1026"/>
      <c r="AZ87" s="1049"/>
      <c r="BA87" s="1050"/>
      <c r="BB87" s="1050"/>
      <c r="BC87" s="1050"/>
      <c r="BD87" s="1050"/>
      <c r="BE87" s="1050"/>
      <c r="BF87" s="1050"/>
      <c r="BG87" s="1050"/>
      <c r="BH87" s="1050"/>
      <c r="BI87" s="1051"/>
      <c r="BJ87" s="1052"/>
    </row>
    <row r="88" spans="1:62" ht="15" customHeight="1">
      <c r="A88" s="1487" t="s">
        <v>270</v>
      </c>
      <c r="B88" s="274" t="str">
        <f>'RAW DATA-Awards'!B31</f>
        <v>ENMU-RU</v>
      </c>
      <c r="C88" s="329" t="str">
        <f>'RAW DATA-Awards'!C31</f>
        <v>1</v>
      </c>
      <c r="D88" s="407">
        <f>'RAW DATA-At-Risk'!D31</f>
        <v>1</v>
      </c>
      <c r="E88" s="408">
        <f>'RAW DATA-At-Risk'!E31</f>
        <v>1</v>
      </c>
      <c r="F88" s="408">
        <f>'RAW DATA-At-Risk'!F31</f>
        <v>0</v>
      </c>
      <c r="G88" s="408">
        <f>'RAW DATA-At-Risk'!G31</f>
        <v>16</v>
      </c>
      <c r="H88" s="408">
        <f>'RAW DATA-At-Risk'!H31</f>
        <v>0</v>
      </c>
      <c r="I88" s="408">
        <f>'RAW DATA-At-Risk'!I31</f>
        <v>0</v>
      </c>
      <c r="J88" s="408">
        <f>'RAW DATA-At-Risk'!J31</f>
        <v>0</v>
      </c>
      <c r="K88" s="408">
        <f>'RAW DATA-At-Risk'!K31</f>
        <v>0</v>
      </c>
      <c r="L88" s="408">
        <f>'RAW DATA-At-Risk'!L31</f>
        <v>0</v>
      </c>
      <c r="M88" s="409">
        <f>'RAW DATA-At-Risk'!M31</f>
        <v>0</v>
      </c>
      <c r="N88" s="408"/>
      <c r="O88" s="408"/>
      <c r="P88" s="407">
        <f>'RAW DATA-At-Risk'!N31</f>
        <v>2</v>
      </c>
      <c r="Q88" s="408">
        <f>'RAW DATA-At-Risk'!O31</f>
        <v>0</v>
      </c>
      <c r="R88" s="408">
        <f>'RAW DATA-At-Risk'!P31</f>
        <v>0</v>
      </c>
      <c r="S88" s="408">
        <f>'RAW DATA-At-Risk'!Q31</f>
        <v>12</v>
      </c>
      <c r="T88" s="408">
        <f>'RAW DATA-At-Risk'!R31</f>
        <v>0</v>
      </c>
      <c r="U88" s="408">
        <f>'RAW DATA-At-Risk'!S31</f>
        <v>0</v>
      </c>
      <c r="V88" s="408">
        <f>'RAW DATA-At-Risk'!T31</f>
        <v>0</v>
      </c>
      <c r="W88" s="408">
        <f>'RAW DATA-At-Risk'!U31</f>
        <v>0</v>
      </c>
      <c r="X88" s="408">
        <f>'RAW DATA-At-Risk'!V31</f>
        <v>0</v>
      </c>
      <c r="Y88" s="409">
        <f>'RAW DATA-At-Risk'!W31</f>
        <v>0</v>
      </c>
      <c r="Z88" s="408"/>
      <c r="AA88" s="408"/>
      <c r="AB88" s="407">
        <f>'RAW DATA-At-Risk'!X31</f>
        <v>1</v>
      </c>
      <c r="AC88" s="408">
        <f>'RAW DATA-At-Risk'!Y31</f>
        <v>0</v>
      </c>
      <c r="AD88" s="408">
        <f>'RAW DATA-At-Risk'!Z31</f>
        <v>0</v>
      </c>
      <c r="AE88" s="408">
        <f>'RAW DATA-At-Risk'!AA31</f>
        <v>22</v>
      </c>
      <c r="AF88" s="408">
        <f>'RAW DATA-At-Risk'!AB31</f>
        <v>0</v>
      </c>
      <c r="AG88" s="408">
        <f>'RAW DATA-At-Risk'!AC31</f>
        <v>0</v>
      </c>
      <c r="AH88" s="408">
        <f>'RAW DATA-At-Risk'!AD31</f>
        <v>0</v>
      </c>
      <c r="AI88" s="408">
        <f>'RAW DATA-At-Risk'!AE31</f>
        <v>0</v>
      </c>
      <c r="AJ88" s="408">
        <f>'RAW DATA-At-Risk'!AF31</f>
        <v>0</v>
      </c>
      <c r="AK88" s="409">
        <f>'RAW DATA-At-Risk'!AG31</f>
        <v>0</v>
      </c>
      <c r="AL88" s="408"/>
      <c r="AM88" s="408"/>
      <c r="AN88" s="943">
        <f>'RAW DATA-At-Risk'!AH31</f>
        <v>1</v>
      </c>
      <c r="AO88" s="944">
        <f>'RAW DATA-At-Risk'!AI31</f>
        <v>2</v>
      </c>
      <c r="AP88" s="944">
        <f>'RAW DATA-At-Risk'!AJ31</f>
        <v>0</v>
      </c>
      <c r="AQ88" s="944">
        <f>'RAW DATA-At-Risk'!AK31</f>
        <v>9</v>
      </c>
      <c r="AR88" s="944">
        <f>'RAW DATA-At-Risk'!AL31</f>
        <v>0</v>
      </c>
      <c r="AS88" s="944">
        <f>'RAW DATA-At-Risk'!AM31</f>
        <v>0</v>
      </c>
      <c r="AT88" s="944">
        <f>'RAW DATA-At-Risk'!AN31</f>
        <v>0</v>
      </c>
      <c r="AU88" s="944">
        <f>'RAW DATA-At-Risk'!AO31</f>
        <v>0</v>
      </c>
      <c r="AV88" s="944">
        <f>'RAW DATA-At-Risk'!AP31</f>
        <v>0</v>
      </c>
      <c r="AW88" s="945">
        <f>'RAW DATA-At-Risk'!AQ31</f>
        <v>0</v>
      </c>
      <c r="AX88" s="945"/>
      <c r="AZ88" s="1037">
        <f>'RAW DATA-At-Risk'!AR31</f>
        <v>3</v>
      </c>
      <c r="BA88" s="1038">
        <f>'RAW DATA-At-Risk'!AS31</f>
        <v>8</v>
      </c>
      <c r="BB88" s="1038">
        <f>'RAW DATA-At-Risk'!AT31</f>
        <v>0</v>
      </c>
      <c r="BC88" s="1038">
        <f>'RAW DATA-At-Risk'!AU31</f>
        <v>14</v>
      </c>
      <c r="BD88" s="1038">
        <f>'RAW DATA-At-Risk'!AV31</f>
        <v>0</v>
      </c>
      <c r="BE88" s="1038">
        <f>'RAW DATA-At-Risk'!AW31</f>
        <v>0</v>
      </c>
      <c r="BF88" s="1038">
        <f>'RAW DATA-At-Risk'!AX31</f>
        <v>0</v>
      </c>
      <c r="BG88" s="1038">
        <f>'RAW DATA-At-Risk'!AY31</f>
        <v>0</v>
      </c>
      <c r="BH88" s="1038">
        <f>'RAW DATA-At-Risk'!AZ31</f>
        <v>0</v>
      </c>
      <c r="BI88" s="1039">
        <f>'RAW DATA-At-Risk'!BA31</f>
        <v>0</v>
      </c>
      <c r="BJ88" s="1039"/>
    </row>
    <row r="89" spans="1:62">
      <c r="A89" s="1488"/>
      <c r="B89" s="410" t="str">
        <f>'RAW DATA-Awards'!B32</f>
        <v>ENMU-RU</v>
      </c>
      <c r="C89" s="411" t="str">
        <f>'RAW DATA-Awards'!C32</f>
        <v>2</v>
      </c>
      <c r="D89" s="330">
        <f>'RAW DATA-At-Risk'!D32</f>
        <v>0</v>
      </c>
      <c r="E89" s="12">
        <f>'RAW DATA-At-Risk'!E32</f>
        <v>0</v>
      </c>
      <c r="F89" s="12">
        <f>'RAW DATA-At-Risk'!F32</f>
        <v>0</v>
      </c>
      <c r="G89" s="12">
        <f>'RAW DATA-At-Risk'!G32</f>
        <v>3</v>
      </c>
      <c r="H89" s="12">
        <f>'RAW DATA-At-Risk'!H32</f>
        <v>0</v>
      </c>
      <c r="I89" s="12">
        <f>'RAW DATA-At-Risk'!I32</f>
        <v>0</v>
      </c>
      <c r="J89" s="12">
        <f>'RAW DATA-At-Risk'!J32</f>
        <v>0</v>
      </c>
      <c r="K89" s="12">
        <f>'RAW DATA-At-Risk'!K32</f>
        <v>0</v>
      </c>
      <c r="L89" s="12">
        <f>'RAW DATA-At-Risk'!L32</f>
        <v>0</v>
      </c>
      <c r="M89" s="331">
        <f>'RAW DATA-At-Risk'!M32</f>
        <v>0</v>
      </c>
      <c r="N89" s="12"/>
      <c r="O89" s="12"/>
      <c r="P89" s="330">
        <f>'RAW DATA-At-Risk'!N32</f>
        <v>0</v>
      </c>
      <c r="Q89" s="12">
        <f>'RAW DATA-At-Risk'!O32</f>
        <v>0</v>
      </c>
      <c r="R89" s="12">
        <f>'RAW DATA-At-Risk'!P32</f>
        <v>0</v>
      </c>
      <c r="S89" s="12">
        <f>'RAW DATA-At-Risk'!Q32</f>
        <v>1</v>
      </c>
      <c r="T89" s="12">
        <f>'RAW DATA-At-Risk'!R32</f>
        <v>0</v>
      </c>
      <c r="U89" s="12">
        <f>'RAW DATA-At-Risk'!S32</f>
        <v>0</v>
      </c>
      <c r="V89" s="12">
        <f>'RAW DATA-At-Risk'!T32</f>
        <v>0</v>
      </c>
      <c r="W89" s="12">
        <f>'RAW DATA-At-Risk'!U32</f>
        <v>0</v>
      </c>
      <c r="X89" s="12">
        <f>'RAW DATA-At-Risk'!V32</f>
        <v>0</v>
      </c>
      <c r="Y89" s="331">
        <f>'RAW DATA-At-Risk'!W32</f>
        <v>0</v>
      </c>
      <c r="Z89" s="12"/>
      <c r="AA89" s="12"/>
      <c r="AB89" s="330">
        <f>'RAW DATA-At-Risk'!X32</f>
        <v>0</v>
      </c>
      <c r="AC89" s="12">
        <f>'RAW DATA-At-Risk'!Y32</f>
        <v>0</v>
      </c>
      <c r="AD89" s="12">
        <f>'RAW DATA-At-Risk'!Z32</f>
        <v>0</v>
      </c>
      <c r="AE89" s="12">
        <f>'RAW DATA-At-Risk'!AA32</f>
        <v>0</v>
      </c>
      <c r="AF89" s="12">
        <f>'RAW DATA-At-Risk'!AB32</f>
        <v>0</v>
      </c>
      <c r="AG89" s="12">
        <f>'RAW DATA-At-Risk'!AC32</f>
        <v>0</v>
      </c>
      <c r="AH89" s="12">
        <f>'RAW DATA-At-Risk'!AD32</f>
        <v>0</v>
      </c>
      <c r="AI89" s="12">
        <f>'RAW DATA-At-Risk'!AE32</f>
        <v>0</v>
      </c>
      <c r="AJ89" s="12">
        <f>'RAW DATA-At-Risk'!AF32</f>
        <v>0</v>
      </c>
      <c r="AK89" s="331">
        <f>'RAW DATA-At-Risk'!AG32</f>
        <v>0</v>
      </c>
      <c r="AL89" s="12"/>
      <c r="AM89" s="12"/>
      <c r="AN89" s="937">
        <f>'RAW DATA-At-Risk'!AH32</f>
        <v>0</v>
      </c>
      <c r="AO89" s="938">
        <f>'RAW DATA-At-Risk'!AI32</f>
        <v>0</v>
      </c>
      <c r="AP89" s="938">
        <f>'RAW DATA-At-Risk'!AJ32</f>
        <v>0</v>
      </c>
      <c r="AQ89" s="938">
        <f>'RAW DATA-At-Risk'!AK32</f>
        <v>0</v>
      </c>
      <c r="AR89" s="938">
        <f>'RAW DATA-At-Risk'!AL32</f>
        <v>0</v>
      </c>
      <c r="AS89" s="938">
        <f>'RAW DATA-At-Risk'!AM32</f>
        <v>0</v>
      </c>
      <c r="AT89" s="938">
        <f>'RAW DATA-At-Risk'!AN32</f>
        <v>0</v>
      </c>
      <c r="AU89" s="938">
        <f>'RAW DATA-At-Risk'!AO32</f>
        <v>0</v>
      </c>
      <c r="AV89" s="938">
        <f>'RAW DATA-At-Risk'!AP32</f>
        <v>0</v>
      </c>
      <c r="AW89" s="939">
        <f>'RAW DATA-At-Risk'!AQ32</f>
        <v>0</v>
      </c>
      <c r="AX89" s="939"/>
      <c r="AZ89" s="1040">
        <f>'RAW DATA-At-Risk'!AR32</f>
        <v>0</v>
      </c>
      <c r="BA89" s="816">
        <f>'RAW DATA-At-Risk'!AS32</f>
        <v>0</v>
      </c>
      <c r="BB89" s="816">
        <f>'RAW DATA-At-Risk'!AT32</f>
        <v>0</v>
      </c>
      <c r="BC89" s="816">
        <f>'RAW DATA-At-Risk'!AU32</f>
        <v>1</v>
      </c>
      <c r="BD89" s="816">
        <f>'RAW DATA-At-Risk'!AV32</f>
        <v>0</v>
      </c>
      <c r="BE89" s="816">
        <f>'RAW DATA-At-Risk'!AW32</f>
        <v>0</v>
      </c>
      <c r="BF89" s="816">
        <f>'RAW DATA-At-Risk'!AX32</f>
        <v>0</v>
      </c>
      <c r="BG89" s="816">
        <f>'RAW DATA-At-Risk'!AY32</f>
        <v>0</v>
      </c>
      <c r="BH89" s="816">
        <f>'RAW DATA-At-Risk'!AZ32</f>
        <v>0</v>
      </c>
      <c r="BI89" s="1041">
        <f>'RAW DATA-At-Risk'!BA32</f>
        <v>0</v>
      </c>
      <c r="BJ89" s="1041"/>
    </row>
    <row r="90" spans="1:62" ht="16" thickBot="1">
      <c r="A90" s="1489"/>
      <c r="B90" s="410" t="str">
        <f>'RAW DATA-Awards'!B33</f>
        <v>ENMU-RU</v>
      </c>
      <c r="C90" s="411" t="str">
        <f>'RAW DATA-Awards'!C33</f>
        <v>3</v>
      </c>
      <c r="D90" s="330">
        <f>'RAW DATA-At-Risk'!D33</f>
        <v>5</v>
      </c>
      <c r="E90" s="12">
        <f>'RAW DATA-At-Risk'!E33</f>
        <v>0</v>
      </c>
      <c r="F90" s="12">
        <f>'RAW DATA-At-Risk'!F33</f>
        <v>0</v>
      </c>
      <c r="G90" s="12">
        <f>'RAW DATA-At-Risk'!G33</f>
        <v>0</v>
      </c>
      <c r="H90" s="12">
        <f>'RAW DATA-At-Risk'!H33</f>
        <v>0</v>
      </c>
      <c r="I90" s="12">
        <f>'RAW DATA-At-Risk'!I33</f>
        <v>0</v>
      </c>
      <c r="J90" s="12">
        <f>'RAW DATA-At-Risk'!J33</f>
        <v>0</v>
      </c>
      <c r="K90" s="12">
        <f>'RAW DATA-At-Risk'!K33</f>
        <v>0</v>
      </c>
      <c r="L90" s="12">
        <f>'RAW DATA-At-Risk'!L33</f>
        <v>0</v>
      </c>
      <c r="M90" s="331">
        <f>'RAW DATA-At-Risk'!M33</f>
        <v>0</v>
      </c>
      <c r="N90" s="12"/>
      <c r="O90" s="12"/>
      <c r="P90" s="330">
        <f>'RAW DATA-At-Risk'!N33</f>
        <v>4</v>
      </c>
      <c r="Q90" s="12">
        <f>'RAW DATA-At-Risk'!O33</f>
        <v>0</v>
      </c>
      <c r="R90" s="12">
        <f>'RAW DATA-At-Risk'!P33</f>
        <v>0</v>
      </c>
      <c r="S90" s="12">
        <f>'RAW DATA-At-Risk'!Q33</f>
        <v>1</v>
      </c>
      <c r="T90" s="12">
        <f>'RAW DATA-At-Risk'!R33</f>
        <v>0</v>
      </c>
      <c r="U90" s="12">
        <f>'RAW DATA-At-Risk'!S33</f>
        <v>0</v>
      </c>
      <c r="V90" s="12">
        <f>'RAW DATA-At-Risk'!T33</f>
        <v>0</v>
      </c>
      <c r="W90" s="12">
        <f>'RAW DATA-At-Risk'!U33</f>
        <v>0</v>
      </c>
      <c r="X90" s="12">
        <f>'RAW DATA-At-Risk'!V33</f>
        <v>0</v>
      </c>
      <c r="Y90" s="331">
        <f>'RAW DATA-At-Risk'!W33</f>
        <v>0</v>
      </c>
      <c r="Z90" s="12"/>
      <c r="AA90" s="12"/>
      <c r="AB90" s="330">
        <f>'RAW DATA-At-Risk'!X33</f>
        <v>5</v>
      </c>
      <c r="AC90" s="12">
        <f>'RAW DATA-At-Risk'!Y33</f>
        <v>0</v>
      </c>
      <c r="AD90" s="12">
        <f>'RAW DATA-At-Risk'!Z33</f>
        <v>0</v>
      </c>
      <c r="AE90" s="12">
        <f>'RAW DATA-At-Risk'!AA33</f>
        <v>0</v>
      </c>
      <c r="AF90" s="12">
        <f>'RAW DATA-At-Risk'!AB33</f>
        <v>0</v>
      </c>
      <c r="AG90" s="12">
        <f>'RAW DATA-At-Risk'!AC33</f>
        <v>0</v>
      </c>
      <c r="AH90" s="12">
        <f>'RAW DATA-At-Risk'!AD33</f>
        <v>0</v>
      </c>
      <c r="AI90" s="12">
        <f>'RAW DATA-At-Risk'!AE33</f>
        <v>0</v>
      </c>
      <c r="AJ90" s="12">
        <f>'RAW DATA-At-Risk'!AF33</f>
        <v>0</v>
      </c>
      <c r="AK90" s="331">
        <f>'RAW DATA-At-Risk'!AG33</f>
        <v>0</v>
      </c>
      <c r="AL90" s="12"/>
      <c r="AM90" s="12"/>
      <c r="AN90" s="937">
        <f>'RAW DATA-At-Risk'!AH33</f>
        <v>5</v>
      </c>
      <c r="AO90" s="938">
        <f>'RAW DATA-At-Risk'!AI33</f>
        <v>0</v>
      </c>
      <c r="AP90" s="938">
        <f>'RAW DATA-At-Risk'!AJ33</f>
        <v>0</v>
      </c>
      <c r="AQ90" s="938">
        <f>'RAW DATA-At-Risk'!AK33</f>
        <v>0</v>
      </c>
      <c r="AR90" s="938">
        <f>'RAW DATA-At-Risk'!AL33</f>
        <v>0</v>
      </c>
      <c r="AS90" s="938">
        <f>'RAW DATA-At-Risk'!AM33</f>
        <v>0</v>
      </c>
      <c r="AT90" s="938">
        <f>'RAW DATA-At-Risk'!AN33</f>
        <v>0</v>
      </c>
      <c r="AU90" s="938">
        <f>'RAW DATA-At-Risk'!AO33</f>
        <v>0</v>
      </c>
      <c r="AV90" s="938">
        <f>'RAW DATA-At-Risk'!AP33</f>
        <v>0</v>
      </c>
      <c r="AW90" s="939">
        <f>'RAW DATA-At-Risk'!AQ33</f>
        <v>0</v>
      </c>
      <c r="AX90" s="939"/>
      <c r="AZ90" s="1040">
        <f>'RAW DATA-At-Risk'!AR33</f>
        <v>3</v>
      </c>
      <c r="BA90" s="816">
        <f>'RAW DATA-At-Risk'!AS33</f>
        <v>0</v>
      </c>
      <c r="BB90" s="816">
        <f>'RAW DATA-At-Risk'!AT33</f>
        <v>0</v>
      </c>
      <c r="BC90" s="816">
        <f>'RAW DATA-At-Risk'!AU33</f>
        <v>0</v>
      </c>
      <c r="BD90" s="816">
        <f>'RAW DATA-At-Risk'!AV33</f>
        <v>0</v>
      </c>
      <c r="BE90" s="816">
        <f>'RAW DATA-At-Risk'!AW33</f>
        <v>0</v>
      </c>
      <c r="BF90" s="816">
        <f>'RAW DATA-At-Risk'!AX33</f>
        <v>0</v>
      </c>
      <c r="BG90" s="816">
        <f>'RAW DATA-At-Risk'!AY33</f>
        <v>0</v>
      </c>
      <c r="BH90" s="816">
        <f>'RAW DATA-At-Risk'!AZ33</f>
        <v>0</v>
      </c>
      <c r="BI90" s="1041">
        <f>'RAW DATA-At-Risk'!BA33</f>
        <v>0</v>
      </c>
      <c r="BJ90" s="1041"/>
    </row>
    <row r="91" spans="1:62">
      <c r="A91" s="437"/>
      <c r="B91" s="410"/>
      <c r="C91" s="411"/>
      <c r="D91" s="332">
        <f t="shared" ref="D91:M91" si="80">SUM(D88:D90)</f>
        <v>6</v>
      </c>
      <c r="E91" s="11">
        <f t="shared" si="80"/>
        <v>1</v>
      </c>
      <c r="F91" s="11">
        <f t="shared" si="80"/>
        <v>0</v>
      </c>
      <c r="G91" s="11">
        <f t="shared" si="80"/>
        <v>19</v>
      </c>
      <c r="H91" s="11">
        <f t="shared" si="80"/>
        <v>0</v>
      </c>
      <c r="I91" s="11">
        <f t="shared" si="80"/>
        <v>0</v>
      </c>
      <c r="J91" s="11">
        <f t="shared" si="80"/>
        <v>0</v>
      </c>
      <c r="K91" s="11">
        <f t="shared" si="80"/>
        <v>0</v>
      </c>
      <c r="L91" s="11">
        <f t="shared" si="80"/>
        <v>0</v>
      </c>
      <c r="M91" s="333">
        <f t="shared" si="80"/>
        <v>0</v>
      </c>
      <c r="N91" s="12"/>
      <c r="O91" s="12"/>
      <c r="P91" s="332">
        <f t="shared" ref="P91:Y91" si="81">SUM(P88:P90)</f>
        <v>6</v>
      </c>
      <c r="Q91" s="11">
        <f t="shared" si="81"/>
        <v>0</v>
      </c>
      <c r="R91" s="11">
        <f t="shared" si="81"/>
        <v>0</v>
      </c>
      <c r="S91" s="11">
        <f t="shared" si="81"/>
        <v>14</v>
      </c>
      <c r="T91" s="11">
        <f t="shared" si="81"/>
        <v>0</v>
      </c>
      <c r="U91" s="11">
        <f t="shared" si="81"/>
        <v>0</v>
      </c>
      <c r="V91" s="11">
        <f t="shared" si="81"/>
        <v>0</v>
      </c>
      <c r="W91" s="11">
        <f t="shared" si="81"/>
        <v>0</v>
      </c>
      <c r="X91" s="11">
        <f t="shared" si="81"/>
        <v>0</v>
      </c>
      <c r="Y91" s="333">
        <f t="shared" si="81"/>
        <v>0</v>
      </c>
      <c r="Z91" s="12"/>
      <c r="AA91" s="12"/>
      <c r="AB91" s="332">
        <f t="shared" ref="AB91:AK91" si="82">SUM(AB88:AB90)</f>
        <v>6</v>
      </c>
      <c r="AC91" s="11">
        <f t="shared" si="82"/>
        <v>0</v>
      </c>
      <c r="AD91" s="11">
        <f t="shared" si="82"/>
        <v>0</v>
      </c>
      <c r="AE91" s="11">
        <f t="shared" si="82"/>
        <v>22</v>
      </c>
      <c r="AF91" s="11">
        <f t="shared" si="82"/>
        <v>0</v>
      </c>
      <c r="AG91" s="11">
        <f t="shared" si="82"/>
        <v>0</v>
      </c>
      <c r="AH91" s="11">
        <f t="shared" si="82"/>
        <v>0</v>
      </c>
      <c r="AI91" s="11">
        <f t="shared" si="82"/>
        <v>0</v>
      </c>
      <c r="AJ91" s="11">
        <f t="shared" si="82"/>
        <v>0</v>
      </c>
      <c r="AK91" s="333">
        <f t="shared" si="82"/>
        <v>0</v>
      </c>
      <c r="AL91" s="12"/>
      <c r="AM91" s="12"/>
      <c r="AN91" s="1017">
        <f t="shared" ref="AN91:AW91" si="83">SUM(AN88:AN90)</f>
        <v>6</v>
      </c>
      <c r="AO91" s="1018">
        <f t="shared" si="83"/>
        <v>2</v>
      </c>
      <c r="AP91" s="1018">
        <f t="shared" si="83"/>
        <v>0</v>
      </c>
      <c r="AQ91" s="1018">
        <f t="shared" si="83"/>
        <v>9</v>
      </c>
      <c r="AR91" s="1018">
        <f t="shared" si="83"/>
        <v>0</v>
      </c>
      <c r="AS91" s="1018">
        <f t="shared" si="83"/>
        <v>0</v>
      </c>
      <c r="AT91" s="1018">
        <f t="shared" si="83"/>
        <v>0</v>
      </c>
      <c r="AU91" s="1018">
        <f t="shared" si="83"/>
        <v>0</v>
      </c>
      <c r="AV91" s="1018">
        <f t="shared" si="83"/>
        <v>0</v>
      </c>
      <c r="AW91" s="1019">
        <f t="shared" si="83"/>
        <v>0</v>
      </c>
      <c r="AX91" s="939"/>
      <c r="AZ91" s="1042">
        <f t="shared" ref="AZ91:BI91" si="84">SUM(AZ88:AZ90)</f>
        <v>6</v>
      </c>
      <c r="BA91" s="1043">
        <f t="shared" si="84"/>
        <v>8</v>
      </c>
      <c r="BB91" s="1043">
        <f t="shared" si="84"/>
        <v>0</v>
      </c>
      <c r="BC91" s="1043">
        <f t="shared" si="84"/>
        <v>15</v>
      </c>
      <c r="BD91" s="1043">
        <f t="shared" si="84"/>
        <v>0</v>
      </c>
      <c r="BE91" s="1043">
        <f t="shared" si="84"/>
        <v>0</v>
      </c>
      <c r="BF91" s="1043">
        <f t="shared" si="84"/>
        <v>0</v>
      </c>
      <c r="BG91" s="1043">
        <f t="shared" si="84"/>
        <v>0</v>
      </c>
      <c r="BH91" s="1043">
        <f t="shared" si="84"/>
        <v>0</v>
      </c>
      <c r="BI91" s="1044">
        <f t="shared" si="84"/>
        <v>0</v>
      </c>
      <c r="BJ91" s="1041"/>
    </row>
    <row r="92" spans="1:62" ht="16" thickBot="1">
      <c r="A92" s="437"/>
      <c r="B92" s="410"/>
      <c r="C92" s="411"/>
      <c r="D92" s="330"/>
      <c r="E92" s="12"/>
      <c r="F92" s="12"/>
      <c r="G92" s="12"/>
      <c r="H92" s="12"/>
      <c r="I92" s="12"/>
      <c r="J92" s="12"/>
      <c r="K92" s="12"/>
      <c r="L92" s="12"/>
      <c r="M92" s="331"/>
      <c r="N92" s="12"/>
      <c r="O92" s="12"/>
      <c r="P92" s="330"/>
      <c r="Q92" s="12"/>
      <c r="R92" s="12"/>
      <c r="S92" s="12"/>
      <c r="T92" s="12"/>
      <c r="U92" s="12"/>
      <c r="V92" s="12"/>
      <c r="W92" s="12"/>
      <c r="X92" s="12"/>
      <c r="Y92" s="331"/>
      <c r="Z92" s="12"/>
      <c r="AA92" s="12"/>
      <c r="AB92" s="330"/>
      <c r="AC92" s="12"/>
      <c r="AD92" s="12"/>
      <c r="AE92" s="12"/>
      <c r="AF92" s="12"/>
      <c r="AG92" s="12"/>
      <c r="AH92" s="12"/>
      <c r="AI92" s="12"/>
      <c r="AJ92" s="12"/>
      <c r="AK92" s="331"/>
      <c r="AL92" s="12"/>
      <c r="AM92" s="12"/>
      <c r="AN92" s="937"/>
      <c r="AO92" s="938"/>
      <c r="AP92" s="938"/>
      <c r="AQ92" s="938"/>
      <c r="AR92" s="938"/>
      <c r="AS92" s="938"/>
      <c r="AT92" s="938"/>
      <c r="AU92" s="938"/>
      <c r="AV92" s="938"/>
      <c r="AW92" s="939"/>
      <c r="AX92" s="939"/>
      <c r="AZ92" s="1040"/>
      <c r="BA92" s="816"/>
      <c r="BB92" s="816"/>
      <c r="BC92" s="816"/>
      <c r="BD92" s="816"/>
      <c r="BE92" s="816"/>
      <c r="BF92" s="816"/>
      <c r="BG92" s="816"/>
      <c r="BH92" s="816"/>
      <c r="BI92" s="1041"/>
      <c r="BJ92" s="1041"/>
    </row>
    <row r="93" spans="1:62" ht="15" customHeight="1">
      <c r="A93" s="1487" t="s">
        <v>271</v>
      </c>
      <c r="B93" s="410" t="s">
        <v>51</v>
      </c>
      <c r="C93" s="411" t="s">
        <v>92</v>
      </c>
      <c r="D93" s="330">
        <f>D88*'DATA - Awards Matrices'!$B$53</f>
        <v>575</v>
      </c>
      <c r="E93" s="12">
        <f>E88*'DATA - Awards Matrices'!$C$53</f>
        <v>575</v>
      </c>
      <c r="F93" s="12">
        <f>F88*'DATA - Awards Matrices'!$D$53</f>
        <v>0</v>
      </c>
      <c r="G93" s="12">
        <f>G88*'DATA - Awards Matrices'!$E$53</f>
        <v>9200</v>
      </c>
      <c r="H93" s="12">
        <f>H88*'DATA - Awards Matrices'!$F$53</f>
        <v>0</v>
      </c>
      <c r="I93" s="12">
        <f>I88*'DATA - Awards Matrices'!$G$53</f>
        <v>0</v>
      </c>
      <c r="J93" s="12">
        <f>J88*'DATA - Awards Matrices'!$H$53</f>
        <v>0</v>
      </c>
      <c r="K93" s="12">
        <f>K88*'DATA - Awards Matrices'!$I$53</f>
        <v>0</v>
      </c>
      <c r="L93" s="12">
        <f>L88*'DATA - Awards Matrices'!$J$53</f>
        <v>0</v>
      </c>
      <c r="M93" s="331">
        <f>M88*'DATA - Awards Matrices'!$K$53</f>
        <v>0</v>
      </c>
      <c r="N93" s="12"/>
      <c r="O93" s="12"/>
      <c r="P93" s="330">
        <f>P88*'DATA - Awards Matrices'!$B$53</f>
        <v>1150</v>
      </c>
      <c r="Q93" s="12">
        <f>Q88*'DATA - Awards Matrices'!$C$53</f>
        <v>0</v>
      </c>
      <c r="R93" s="12">
        <f>R88*'DATA - Awards Matrices'!$D$53</f>
        <v>0</v>
      </c>
      <c r="S93" s="12">
        <f>S88*'DATA - Awards Matrices'!$E$53</f>
        <v>6900</v>
      </c>
      <c r="T93" s="12">
        <f>T88*'DATA - Awards Matrices'!$F$53</f>
        <v>0</v>
      </c>
      <c r="U93" s="12">
        <f>U88*'DATA - Awards Matrices'!$G$53</f>
        <v>0</v>
      </c>
      <c r="V93" s="12">
        <f>V88*'DATA - Awards Matrices'!$H$53</f>
        <v>0</v>
      </c>
      <c r="W93" s="12">
        <f>W88*'DATA - Awards Matrices'!$I$53</f>
        <v>0</v>
      </c>
      <c r="X93" s="12">
        <f>X88*'DATA - Awards Matrices'!$J$53</f>
        <v>0</v>
      </c>
      <c r="Y93" s="331">
        <f>Y88*'DATA - Awards Matrices'!$K$53</f>
        <v>0</v>
      </c>
      <c r="Z93" s="12"/>
      <c r="AA93" s="12"/>
      <c r="AB93" s="330">
        <f>AB88*'DATA - Awards Matrices'!$B$53</f>
        <v>575</v>
      </c>
      <c r="AC93" s="12">
        <f>AC88*'DATA - Awards Matrices'!$C$53</f>
        <v>0</v>
      </c>
      <c r="AD93" s="12">
        <f>AD88*'DATA - Awards Matrices'!$D$53</f>
        <v>0</v>
      </c>
      <c r="AE93" s="12">
        <f>AE88*'DATA - Awards Matrices'!$E$53</f>
        <v>12650</v>
      </c>
      <c r="AF93" s="12">
        <f>AF88*'DATA - Awards Matrices'!$F$53</f>
        <v>0</v>
      </c>
      <c r="AG93" s="12">
        <f>AG88*'DATA - Awards Matrices'!$G$53</f>
        <v>0</v>
      </c>
      <c r="AH93" s="12">
        <f>AH88*'DATA - Awards Matrices'!$H$53</f>
        <v>0</v>
      </c>
      <c r="AI93" s="12">
        <f>AI88*'DATA - Awards Matrices'!$I$53</f>
        <v>0</v>
      </c>
      <c r="AJ93" s="12">
        <f>AJ88*'DATA - Awards Matrices'!$J$53</f>
        <v>0</v>
      </c>
      <c r="AK93" s="331">
        <f>AK88*'DATA - Awards Matrices'!$K$53</f>
        <v>0</v>
      </c>
      <c r="AL93" s="12"/>
      <c r="AM93" s="12"/>
      <c r="AN93" s="937">
        <f>AN88*'DATA - Awards Matrices'!$B$53</f>
        <v>575</v>
      </c>
      <c r="AO93" s="938">
        <f>AO88*'DATA - Awards Matrices'!$C$53</f>
        <v>1150</v>
      </c>
      <c r="AP93" s="938">
        <f>AP88*'DATA - Awards Matrices'!$D$53</f>
        <v>0</v>
      </c>
      <c r="AQ93" s="938">
        <f>AQ88*'DATA - Awards Matrices'!$E$53</f>
        <v>5175</v>
      </c>
      <c r="AR93" s="938">
        <f>AR88*'DATA - Awards Matrices'!$F$53</f>
        <v>0</v>
      </c>
      <c r="AS93" s="938">
        <f>AS88*'DATA - Awards Matrices'!$G$53</f>
        <v>0</v>
      </c>
      <c r="AT93" s="938">
        <f>AT88*'DATA - Awards Matrices'!$H$53</f>
        <v>0</v>
      </c>
      <c r="AU93" s="938">
        <f>AU88*'DATA - Awards Matrices'!$I$53</f>
        <v>0</v>
      </c>
      <c r="AV93" s="938">
        <f>AV88*'DATA - Awards Matrices'!$J$53</f>
        <v>0</v>
      </c>
      <c r="AW93" s="939">
        <f>AW88*'DATA - Awards Matrices'!$K$53</f>
        <v>0</v>
      </c>
      <c r="AX93" s="939"/>
      <c r="AZ93" s="1040">
        <f>AZ88*'DATA - Awards Matrices'!$B$53</f>
        <v>1725</v>
      </c>
      <c r="BA93" s="816">
        <f>BA88*'DATA - Awards Matrices'!$C$53</f>
        <v>4600</v>
      </c>
      <c r="BB93" s="816">
        <f>BB88*'DATA - Awards Matrices'!$D$53</f>
        <v>0</v>
      </c>
      <c r="BC93" s="816">
        <f>BC88*'DATA - Awards Matrices'!$E$53</f>
        <v>8050</v>
      </c>
      <c r="BD93" s="816">
        <f>BD88*'DATA - Awards Matrices'!$F$53</f>
        <v>0</v>
      </c>
      <c r="BE93" s="816">
        <f>BE88*'DATA - Awards Matrices'!$G$53</f>
        <v>0</v>
      </c>
      <c r="BF93" s="816">
        <f>BF88*'DATA - Awards Matrices'!$H$53</f>
        <v>0</v>
      </c>
      <c r="BG93" s="816">
        <f>BG88*'DATA - Awards Matrices'!$I$53</f>
        <v>0</v>
      </c>
      <c r="BH93" s="816">
        <f>BH88*'DATA - Awards Matrices'!$J$53</f>
        <v>0</v>
      </c>
      <c r="BI93" s="1041">
        <f>BI88*'DATA - Awards Matrices'!$K$53</f>
        <v>0</v>
      </c>
      <c r="BJ93" s="1041"/>
    </row>
    <row r="94" spans="1:62">
      <c r="A94" s="1488"/>
      <c r="B94" s="410" t="s">
        <v>51</v>
      </c>
      <c r="C94" s="411" t="s">
        <v>91</v>
      </c>
      <c r="D94" s="330">
        <f>D89*'DATA - Awards Matrices'!$B$54</f>
        <v>0</v>
      </c>
      <c r="E94" s="12">
        <f>E89*'DATA - Awards Matrices'!$C$54</f>
        <v>0</v>
      </c>
      <c r="F94" s="12">
        <f>F89*'DATA - Awards Matrices'!$D$54</f>
        <v>0</v>
      </c>
      <c r="G94" s="12">
        <f>G89*'DATA - Awards Matrices'!$E$54</f>
        <v>1725</v>
      </c>
      <c r="H94" s="12">
        <f>H89*'DATA - Awards Matrices'!$F$54</f>
        <v>0</v>
      </c>
      <c r="I94" s="12">
        <f>I89*'DATA - Awards Matrices'!$G$54</f>
        <v>0</v>
      </c>
      <c r="J94" s="12">
        <f>J89*'DATA - Awards Matrices'!$H$54</f>
        <v>0</v>
      </c>
      <c r="K94" s="12">
        <f>K89*'DATA - Awards Matrices'!$I$54</f>
        <v>0</v>
      </c>
      <c r="L94" s="12">
        <f>L89*'DATA - Awards Matrices'!$J$54</f>
        <v>0</v>
      </c>
      <c r="M94" s="331">
        <f>M89*'DATA - Awards Matrices'!$K$54</f>
        <v>0</v>
      </c>
      <c r="N94" s="12"/>
      <c r="O94" s="12"/>
      <c r="P94" s="330">
        <f>P89*'DATA - Awards Matrices'!$B$54</f>
        <v>0</v>
      </c>
      <c r="Q94" s="12">
        <f>Q89*'DATA - Awards Matrices'!$C$54</f>
        <v>0</v>
      </c>
      <c r="R94" s="12">
        <f>R89*'DATA - Awards Matrices'!$D$54</f>
        <v>0</v>
      </c>
      <c r="S94" s="12">
        <f>S89*'DATA - Awards Matrices'!$E$54</f>
        <v>575</v>
      </c>
      <c r="T94" s="12">
        <f>T89*'DATA - Awards Matrices'!$F$54</f>
        <v>0</v>
      </c>
      <c r="U94" s="12">
        <f>U89*'DATA - Awards Matrices'!$G$54</f>
        <v>0</v>
      </c>
      <c r="V94" s="12">
        <f>V89*'DATA - Awards Matrices'!$H$54</f>
        <v>0</v>
      </c>
      <c r="W94" s="12">
        <f>W89*'DATA - Awards Matrices'!$I$54</f>
        <v>0</v>
      </c>
      <c r="X94" s="12">
        <f>X89*'DATA - Awards Matrices'!$J$54</f>
        <v>0</v>
      </c>
      <c r="Y94" s="331">
        <f>Y89*'DATA - Awards Matrices'!$K$54</f>
        <v>0</v>
      </c>
      <c r="Z94" s="12"/>
      <c r="AA94" s="12"/>
      <c r="AB94" s="330">
        <f>AB89*'DATA - Awards Matrices'!$B$54</f>
        <v>0</v>
      </c>
      <c r="AC94" s="12">
        <f>AC89*'DATA - Awards Matrices'!$C$54</f>
        <v>0</v>
      </c>
      <c r="AD94" s="12">
        <f>AD89*'DATA - Awards Matrices'!$D$54</f>
        <v>0</v>
      </c>
      <c r="AE94" s="12">
        <f>AE89*'DATA - Awards Matrices'!$E$54</f>
        <v>0</v>
      </c>
      <c r="AF94" s="12">
        <f>AF89*'DATA - Awards Matrices'!$F$54</f>
        <v>0</v>
      </c>
      <c r="AG94" s="12">
        <f>AG89*'DATA - Awards Matrices'!$G$54</f>
        <v>0</v>
      </c>
      <c r="AH94" s="12">
        <f>AH89*'DATA - Awards Matrices'!$H$54</f>
        <v>0</v>
      </c>
      <c r="AI94" s="12">
        <f>AI89*'DATA - Awards Matrices'!$I$54</f>
        <v>0</v>
      </c>
      <c r="AJ94" s="12">
        <f>AJ89*'DATA - Awards Matrices'!$J$54</f>
        <v>0</v>
      </c>
      <c r="AK94" s="331">
        <f>AK89*'DATA - Awards Matrices'!$K$54</f>
        <v>0</v>
      </c>
      <c r="AL94" s="12"/>
      <c r="AM94" s="12"/>
      <c r="AN94" s="937">
        <f>AN89*'DATA - Awards Matrices'!$B$54</f>
        <v>0</v>
      </c>
      <c r="AO94" s="938">
        <f>AO89*'DATA - Awards Matrices'!$C$54</f>
        <v>0</v>
      </c>
      <c r="AP94" s="938">
        <f>AP89*'DATA - Awards Matrices'!$D$54</f>
        <v>0</v>
      </c>
      <c r="AQ94" s="938">
        <f>AQ89*'DATA - Awards Matrices'!$E$54</f>
        <v>0</v>
      </c>
      <c r="AR94" s="938">
        <f>AR89*'DATA - Awards Matrices'!$F$54</f>
        <v>0</v>
      </c>
      <c r="AS94" s="938">
        <f>AS89*'DATA - Awards Matrices'!$G$54</f>
        <v>0</v>
      </c>
      <c r="AT94" s="938">
        <f>AT89*'DATA - Awards Matrices'!$H$54</f>
        <v>0</v>
      </c>
      <c r="AU94" s="938">
        <f>AU89*'DATA - Awards Matrices'!$I$54</f>
        <v>0</v>
      </c>
      <c r="AV94" s="938">
        <f>AV89*'DATA - Awards Matrices'!$J$54</f>
        <v>0</v>
      </c>
      <c r="AW94" s="939">
        <f>AW89*'DATA - Awards Matrices'!$K$54</f>
        <v>0</v>
      </c>
      <c r="AX94" s="939"/>
      <c r="AZ94" s="1040">
        <f>AZ89*'DATA - Awards Matrices'!$B$54</f>
        <v>0</v>
      </c>
      <c r="BA94" s="816">
        <f>BA89*'DATA - Awards Matrices'!$C$54</f>
        <v>0</v>
      </c>
      <c r="BB94" s="816">
        <f>BB89*'DATA - Awards Matrices'!$D$54</f>
        <v>0</v>
      </c>
      <c r="BC94" s="816">
        <f>BC89*'DATA - Awards Matrices'!$E$54</f>
        <v>575</v>
      </c>
      <c r="BD94" s="816">
        <f>BD89*'DATA - Awards Matrices'!$F$54</f>
        <v>0</v>
      </c>
      <c r="BE94" s="816">
        <f>BE89*'DATA - Awards Matrices'!$G$54</f>
        <v>0</v>
      </c>
      <c r="BF94" s="816">
        <f>BF89*'DATA - Awards Matrices'!$H$54</f>
        <v>0</v>
      </c>
      <c r="BG94" s="816">
        <f>BG89*'DATA - Awards Matrices'!$I$54</f>
        <v>0</v>
      </c>
      <c r="BH94" s="816">
        <f>BH89*'DATA - Awards Matrices'!$J$54</f>
        <v>0</v>
      </c>
      <c r="BI94" s="1041">
        <f>BI89*'DATA - Awards Matrices'!$K$54</f>
        <v>0</v>
      </c>
      <c r="BJ94" s="1041"/>
    </row>
    <row r="95" spans="1:62" ht="16" thickBot="1">
      <c r="A95" s="1489"/>
      <c r="B95" s="410" t="s">
        <v>51</v>
      </c>
      <c r="C95" s="411" t="s">
        <v>90</v>
      </c>
      <c r="D95" s="330">
        <f>D90*'DATA - Awards Matrices'!$B$55</f>
        <v>2875</v>
      </c>
      <c r="E95" s="12">
        <f>E90*'DATA - Awards Matrices'!$C$55</f>
        <v>0</v>
      </c>
      <c r="F95" s="12">
        <f>F90*'DATA - Awards Matrices'!$D$55</f>
        <v>0</v>
      </c>
      <c r="G95" s="12">
        <f>G90*'DATA - Awards Matrices'!$E$55</f>
        <v>0</v>
      </c>
      <c r="H95" s="12">
        <f>H90*'DATA - Awards Matrices'!$F$55</f>
        <v>0</v>
      </c>
      <c r="I95" s="12">
        <f>I90*'DATA - Awards Matrices'!$G$55</f>
        <v>0</v>
      </c>
      <c r="J95" s="12">
        <f>J90*'DATA - Awards Matrices'!$H$55</f>
        <v>0</v>
      </c>
      <c r="K95" s="12">
        <f>K90*'DATA - Awards Matrices'!$I$55</f>
        <v>0</v>
      </c>
      <c r="L95" s="12">
        <f>L90*'DATA - Awards Matrices'!$J$55</f>
        <v>0</v>
      </c>
      <c r="M95" s="331">
        <f>M90*'DATA - Awards Matrices'!$K$55</f>
        <v>0</v>
      </c>
      <c r="N95" s="12"/>
      <c r="O95" s="12"/>
      <c r="P95" s="330">
        <f>P90*'DATA - Awards Matrices'!$B$55</f>
        <v>2300</v>
      </c>
      <c r="Q95" s="12">
        <f>Q90*'DATA - Awards Matrices'!$C$55</f>
        <v>0</v>
      </c>
      <c r="R95" s="12">
        <f>R90*'DATA - Awards Matrices'!$D$55</f>
        <v>0</v>
      </c>
      <c r="S95" s="12">
        <f>S90*'DATA - Awards Matrices'!$E$55</f>
        <v>575</v>
      </c>
      <c r="T95" s="12">
        <f>T90*'DATA - Awards Matrices'!$F$55</f>
        <v>0</v>
      </c>
      <c r="U95" s="12">
        <f>U90*'DATA - Awards Matrices'!$G$55</f>
        <v>0</v>
      </c>
      <c r="V95" s="12">
        <f>V90*'DATA - Awards Matrices'!$H$55</f>
        <v>0</v>
      </c>
      <c r="W95" s="12">
        <f>W90*'DATA - Awards Matrices'!$I$55</f>
        <v>0</v>
      </c>
      <c r="X95" s="12">
        <f>X90*'DATA - Awards Matrices'!$J$55</f>
        <v>0</v>
      </c>
      <c r="Y95" s="331">
        <f>Y90*'DATA - Awards Matrices'!$K$55</f>
        <v>0</v>
      </c>
      <c r="Z95" s="12"/>
      <c r="AA95" s="12"/>
      <c r="AB95" s="330">
        <f>AB90*'DATA - Awards Matrices'!$B$55</f>
        <v>2875</v>
      </c>
      <c r="AC95" s="12">
        <f>AC90*'DATA - Awards Matrices'!$C$55</f>
        <v>0</v>
      </c>
      <c r="AD95" s="12">
        <f>AD90*'DATA - Awards Matrices'!$D$55</f>
        <v>0</v>
      </c>
      <c r="AE95" s="12">
        <f>AE90*'DATA - Awards Matrices'!$E$55</f>
        <v>0</v>
      </c>
      <c r="AF95" s="12">
        <f>AF90*'DATA - Awards Matrices'!$F$55</f>
        <v>0</v>
      </c>
      <c r="AG95" s="12">
        <f>AG90*'DATA - Awards Matrices'!$G$55</f>
        <v>0</v>
      </c>
      <c r="AH95" s="12">
        <f>AH90*'DATA - Awards Matrices'!$H$55</f>
        <v>0</v>
      </c>
      <c r="AI95" s="12">
        <f>AI90*'DATA - Awards Matrices'!$I$55</f>
        <v>0</v>
      </c>
      <c r="AJ95" s="12">
        <f>AJ90*'DATA - Awards Matrices'!$J$55</f>
        <v>0</v>
      </c>
      <c r="AK95" s="331">
        <f>AK90*'DATA - Awards Matrices'!$K$55</f>
        <v>0</v>
      </c>
      <c r="AL95" s="12"/>
      <c r="AM95" s="12"/>
      <c r="AN95" s="937">
        <f>AN90*'DATA - Awards Matrices'!$B$55</f>
        <v>2875</v>
      </c>
      <c r="AO95" s="938">
        <f>AO90*'DATA - Awards Matrices'!$C$55</f>
        <v>0</v>
      </c>
      <c r="AP95" s="938">
        <f>AP90*'DATA - Awards Matrices'!$D$55</f>
        <v>0</v>
      </c>
      <c r="AQ95" s="938">
        <f>AQ90*'DATA - Awards Matrices'!$E$55</f>
        <v>0</v>
      </c>
      <c r="AR95" s="938">
        <f>AR90*'DATA - Awards Matrices'!$F$55</f>
        <v>0</v>
      </c>
      <c r="AS95" s="938">
        <f>AS90*'DATA - Awards Matrices'!$G$55</f>
        <v>0</v>
      </c>
      <c r="AT95" s="938">
        <f>AT90*'DATA - Awards Matrices'!$H$55</f>
        <v>0</v>
      </c>
      <c r="AU95" s="938">
        <f>AU90*'DATA - Awards Matrices'!$I$55</f>
        <v>0</v>
      </c>
      <c r="AV95" s="938">
        <f>AV90*'DATA - Awards Matrices'!$J$55</f>
        <v>0</v>
      </c>
      <c r="AW95" s="939">
        <f>AW90*'DATA - Awards Matrices'!$K$55</f>
        <v>0</v>
      </c>
      <c r="AX95" s="939"/>
      <c r="AZ95" s="1040">
        <f>AZ90*'DATA - Awards Matrices'!$B$55</f>
        <v>1725</v>
      </c>
      <c r="BA95" s="816">
        <f>BA90*'DATA - Awards Matrices'!$C$55</f>
        <v>0</v>
      </c>
      <c r="BB95" s="816">
        <f>BB90*'DATA - Awards Matrices'!$D$55</f>
        <v>0</v>
      </c>
      <c r="BC95" s="816">
        <f>BC90*'DATA - Awards Matrices'!$E$55</f>
        <v>0</v>
      </c>
      <c r="BD95" s="816">
        <f>BD90*'DATA - Awards Matrices'!$F$55</f>
        <v>0</v>
      </c>
      <c r="BE95" s="816">
        <f>BE90*'DATA - Awards Matrices'!$G$55</f>
        <v>0</v>
      </c>
      <c r="BF95" s="816">
        <f>BF90*'DATA - Awards Matrices'!$H$55</f>
        <v>0</v>
      </c>
      <c r="BG95" s="816">
        <f>BG90*'DATA - Awards Matrices'!$I$55</f>
        <v>0</v>
      </c>
      <c r="BH95" s="816">
        <f>BH90*'DATA - Awards Matrices'!$J$55</f>
        <v>0</v>
      </c>
      <c r="BI95" s="1041">
        <f>BI90*'DATA - Awards Matrices'!$K$55</f>
        <v>0</v>
      </c>
      <c r="BJ95" s="1041"/>
    </row>
    <row r="96" spans="1:62" ht="33" thickBot="1">
      <c r="A96" s="406" t="s">
        <v>272</v>
      </c>
      <c r="B96" s="413" t="str">
        <f>B90</f>
        <v>ENMU-RU</v>
      </c>
      <c r="C96" s="414"/>
      <c r="D96" s="334">
        <f t="shared" ref="D96:M96" si="85">SUM(D93:D95)</f>
        <v>3450</v>
      </c>
      <c r="E96" s="335">
        <f t="shared" si="85"/>
        <v>575</v>
      </c>
      <c r="F96" s="335">
        <f t="shared" si="85"/>
        <v>0</v>
      </c>
      <c r="G96" s="335">
        <f t="shared" si="85"/>
        <v>10925</v>
      </c>
      <c r="H96" s="335">
        <f t="shared" si="85"/>
        <v>0</v>
      </c>
      <c r="I96" s="335">
        <f t="shared" si="85"/>
        <v>0</v>
      </c>
      <c r="J96" s="335">
        <f t="shared" si="85"/>
        <v>0</v>
      </c>
      <c r="K96" s="335">
        <f t="shared" si="85"/>
        <v>0</v>
      </c>
      <c r="L96" s="335">
        <f t="shared" si="85"/>
        <v>0</v>
      </c>
      <c r="M96" s="336">
        <f t="shared" si="85"/>
        <v>0</v>
      </c>
      <c r="N96" s="415">
        <f>SUM(D96:M96)/'DATA - Awards Matrices'!$L$55</f>
        <v>4.7284190106692527</v>
      </c>
      <c r="O96" s="415"/>
      <c r="P96" s="334">
        <f t="shared" ref="P96:Y96" si="86">SUM(P93:P95)</f>
        <v>3450</v>
      </c>
      <c r="Q96" s="335">
        <f t="shared" si="86"/>
        <v>0</v>
      </c>
      <c r="R96" s="335">
        <f t="shared" si="86"/>
        <v>0</v>
      </c>
      <c r="S96" s="335">
        <f t="shared" si="86"/>
        <v>8050</v>
      </c>
      <c r="T96" s="335">
        <f t="shared" si="86"/>
        <v>0</v>
      </c>
      <c r="U96" s="335">
        <f t="shared" si="86"/>
        <v>0</v>
      </c>
      <c r="V96" s="335">
        <f t="shared" si="86"/>
        <v>0</v>
      </c>
      <c r="W96" s="335">
        <f t="shared" si="86"/>
        <v>0</v>
      </c>
      <c r="X96" s="335">
        <f t="shared" si="86"/>
        <v>0</v>
      </c>
      <c r="Y96" s="336">
        <f t="shared" si="86"/>
        <v>0</v>
      </c>
      <c r="Z96" s="415">
        <f>SUM(P96:Y96)/'DATA - Awards Matrices'!$L$55</f>
        <v>3.6372453928225021</v>
      </c>
      <c r="AA96" s="415"/>
      <c r="AB96" s="334">
        <f t="shared" ref="AB96:AK96" si="87">SUM(AB93:AB95)</f>
        <v>3450</v>
      </c>
      <c r="AC96" s="335">
        <f t="shared" si="87"/>
        <v>0</v>
      </c>
      <c r="AD96" s="335">
        <f t="shared" si="87"/>
        <v>0</v>
      </c>
      <c r="AE96" s="335">
        <f t="shared" si="87"/>
        <v>12650</v>
      </c>
      <c r="AF96" s="335">
        <f t="shared" si="87"/>
        <v>0</v>
      </c>
      <c r="AG96" s="335">
        <f t="shared" si="87"/>
        <v>0</v>
      </c>
      <c r="AH96" s="335">
        <f t="shared" si="87"/>
        <v>0</v>
      </c>
      <c r="AI96" s="335">
        <f t="shared" si="87"/>
        <v>0</v>
      </c>
      <c r="AJ96" s="335">
        <f t="shared" si="87"/>
        <v>0</v>
      </c>
      <c r="AK96" s="336">
        <f t="shared" si="87"/>
        <v>0</v>
      </c>
      <c r="AL96" s="415">
        <f>SUM(AB96:AK96)/'DATA - Awards Matrices'!$L$55</f>
        <v>5.0921435499515031</v>
      </c>
      <c r="AM96" s="415"/>
      <c r="AN96" s="1020">
        <f t="shared" ref="AN96:AW96" si="88">SUM(AN93:AN95)</f>
        <v>3450</v>
      </c>
      <c r="AO96" s="1021">
        <f t="shared" si="88"/>
        <v>1150</v>
      </c>
      <c r="AP96" s="1021">
        <f t="shared" si="88"/>
        <v>0</v>
      </c>
      <c r="AQ96" s="1021">
        <f t="shared" si="88"/>
        <v>5175</v>
      </c>
      <c r="AR96" s="1021">
        <f t="shared" si="88"/>
        <v>0</v>
      </c>
      <c r="AS96" s="1021">
        <f t="shared" si="88"/>
        <v>0</v>
      </c>
      <c r="AT96" s="1021">
        <f t="shared" si="88"/>
        <v>0</v>
      </c>
      <c r="AU96" s="1021">
        <f t="shared" si="88"/>
        <v>0</v>
      </c>
      <c r="AV96" s="1021">
        <f t="shared" si="88"/>
        <v>0</v>
      </c>
      <c r="AW96" s="1022">
        <f t="shared" si="88"/>
        <v>0</v>
      </c>
      <c r="AX96" s="942">
        <f>SUM(AN96:AW96)/'DATA - Awards Matrices'!$L$55</f>
        <v>3.0916585838991266</v>
      </c>
      <c r="AZ96" s="1045">
        <f t="shared" ref="AZ96:BI96" si="89">SUM(AZ93:AZ95)</f>
        <v>3450</v>
      </c>
      <c r="BA96" s="1046">
        <f t="shared" si="89"/>
        <v>4600</v>
      </c>
      <c r="BB96" s="1046">
        <f t="shared" si="89"/>
        <v>0</v>
      </c>
      <c r="BC96" s="1046">
        <f t="shared" si="89"/>
        <v>8625</v>
      </c>
      <c r="BD96" s="1046">
        <f t="shared" si="89"/>
        <v>0</v>
      </c>
      <c r="BE96" s="1046">
        <f t="shared" si="89"/>
        <v>0</v>
      </c>
      <c r="BF96" s="1046">
        <f t="shared" si="89"/>
        <v>0</v>
      </c>
      <c r="BG96" s="1046">
        <f t="shared" si="89"/>
        <v>0</v>
      </c>
      <c r="BH96" s="1046">
        <f t="shared" si="89"/>
        <v>0</v>
      </c>
      <c r="BI96" s="1047">
        <f t="shared" si="89"/>
        <v>0</v>
      </c>
      <c r="BJ96" s="1048">
        <f>SUM(AZ96:BI96)/'DATA - Awards Matrices'!$L$55</f>
        <v>5.2740058195926283</v>
      </c>
    </row>
    <row r="97" spans="1:62" ht="16" thickBot="1">
      <c r="A97" s="428"/>
      <c r="B97" s="429"/>
      <c r="C97" s="430"/>
      <c r="D97" s="431"/>
      <c r="E97" s="432"/>
      <c r="F97" s="432"/>
      <c r="G97" s="432"/>
      <c r="H97" s="432"/>
      <c r="I97" s="432"/>
      <c r="J97" s="432"/>
      <c r="K97" s="432"/>
      <c r="L97" s="432"/>
      <c r="M97" s="433"/>
      <c r="N97" s="434"/>
      <c r="O97" s="434"/>
      <c r="P97" s="431"/>
      <c r="Q97" s="432"/>
      <c r="R97" s="432"/>
      <c r="S97" s="432"/>
      <c r="T97" s="432"/>
      <c r="U97" s="432"/>
      <c r="V97" s="432"/>
      <c r="W97" s="432"/>
      <c r="X97" s="432"/>
      <c r="Y97" s="433"/>
      <c r="Z97" s="434"/>
      <c r="AA97" s="434"/>
      <c r="AB97" s="431"/>
      <c r="AC97" s="432"/>
      <c r="AD97" s="432"/>
      <c r="AE97" s="432"/>
      <c r="AF97" s="432"/>
      <c r="AG97" s="432"/>
      <c r="AH97" s="432"/>
      <c r="AI97" s="432"/>
      <c r="AJ97" s="432"/>
      <c r="AK97" s="433"/>
      <c r="AL97" s="434"/>
      <c r="AM97" s="434"/>
      <c r="AN97" s="1023"/>
      <c r="AO97" s="1024"/>
      <c r="AP97" s="1024"/>
      <c r="AQ97" s="1024"/>
      <c r="AR97" s="1024"/>
      <c r="AS97" s="1024"/>
      <c r="AT97" s="1024"/>
      <c r="AU97" s="1024"/>
      <c r="AV97" s="1024"/>
      <c r="AW97" s="1025"/>
      <c r="AX97" s="1026"/>
      <c r="AZ97" s="1049"/>
      <c r="BA97" s="1050"/>
      <c r="BB97" s="1050"/>
      <c r="BC97" s="1050"/>
      <c r="BD97" s="1050"/>
      <c r="BE97" s="1050"/>
      <c r="BF97" s="1050"/>
      <c r="BG97" s="1050"/>
      <c r="BH97" s="1050"/>
      <c r="BI97" s="1051"/>
      <c r="BJ97" s="1052"/>
    </row>
    <row r="98" spans="1:62" ht="15" customHeight="1">
      <c r="A98" s="1487" t="s">
        <v>270</v>
      </c>
      <c r="B98" s="274" t="str">
        <f>'RAW DATA-Awards'!B34</f>
        <v>NMSU-AL</v>
      </c>
      <c r="C98" s="329" t="str">
        <f>'RAW DATA-Awards'!C34</f>
        <v>1</v>
      </c>
      <c r="D98" s="407">
        <f>'RAW DATA-At-Risk'!D34</f>
        <v>0</v>
      </c>
      <c r="E98" s="408">
        <f>'RAW DATA-At-Risk'!E34</f>
        <v>1</v>
      </c>
      <c r="F98" s="408">
        <f>'RAW DATA-At-Risk'!F34</f>
        <v>0</v>
      </c>
      <c r="G98" s="408">
        <f>'RAW DATA-At-Risk'!G34</f>
        <v>46</v>
      </c>
      <c r="H98" s="408">
        <f>'RAW DATA-At-Risk'!H34</f>
        <v>0</v>
      </c>
      <c r="I98" s="408">
        <f>'RAW DATA-At-Risk'!I34</f>
        <v>0</v>
      </c>
      <c r="J98" s="408">
        <f>'RAW DATA-At-Risk'!J34</f>
        <v>0</v>
      </c>
      <c r="K98" s="408">
        <f>'RAW DATA-At-Risk'!K34</f>
        <v>0</v>
      </c>
      <c r="L98" s="408">
        <f>'RAW DATA-At-Risk'!L34</f>
        <v>0</v>
      </c>
      <c r="M98" s="409">
        <f>'RAW DATA-At-Risk'!M34</f>
        <v>0</v>
      </c>
      <c r="N98" s="408"/>
      <c r="O98" s="408"/>
      <c r="P98" s="407">
        <f>'RAW DATA-At-Risk'!N34</f>
        <v>0</v>
      </c>
      <c r="Q98" s="408">
        <f>'RAW DATA-At-Risk'!O34</f>
        <v>0</v>
      </c>
      <c r="R98" s="408">
        <f>'RAW DATA-At-Risk'!P34</f>
        <v>0</v>
      </c>
      <c r="S98" s="408">
        <f>'RAW DATA-At-Risk'!Q34</f>
        <v>48</v>
      </c>
      <c r="T98" s="408">
        <f>'RAW DATA-At-Risk'!R34</f>
        <v>0</v>
      </c>
      <c r="U98" s="408">
        <f>'RAW DATA-At-Risk'!S34</f>
        <v>0</v>
      </c>
      <c r="V98" s="408">
        <f>'RAW DATA-At-Risk'!T34</f>
        <v>0</v>
      </c>
      <c r="W98" s="408">
        <f>'RAW DATA-At-Risk'!U34</f>
        <v>0</v>
      </c>
      <c r="X98" s="408">
        <f>'RAW DATA-At-Risk'!V34</f>
        <v>0</v>
      </c>
      <c r="Y98" s="409">
        <f>'RAW DATA-At-Risk'!W34</f>
        <v>0</v>
      </c>
      <c r="Z98" s="408"/>
      <c r="AA98" s="408"/>
      <c r="AB98" s="407">
        <f>'RAW DATA-At-Risk'!X34</f>
        <v>0</v>
      </c>
      <c r="AC98" s="408">
        <f>'RAW DATA-At-Risk'!Y34</f>
        <v>1</v>
      </c>
      <c r="AD98" s="408">
        <f>'RAW DATA-At-Risk'!Z34</f>
        <v>0</v>
      </c>
      <c r="AE98" s="408">
        <f>'RAW DATA-At-Risk'!AA34</f>
        <v>41</v>
      </c>
      <c r="AF98" s="408">
        <f>'RAW DATA-At-Risk'!AB34</f>
        <v>0</v>
      </c>
      <c r="AG98" s="408">
        <f>'RAW DATA-At-Risk'!AC34</f>
        <v>0</v>
      </c>
      <c r="AH98" s="408">
        <f>'RAW DATA-At-Risk'!AD34</f>
        <v>0</v>
      </c>
      <c r="AI98" s="408">
        <f>'RAW DATA-At-Risk'!AE34</f>
        <v>0</v>
      </c>
      <c r="AJ98" s="408">
        <f>'RAW DATA-At-Risk'!AF34</f>
        <v>0</v>
      </c>
      <c r="AK98" s="409">
        <f>'RAW DATA-At-Risk'!AG34</f>
        <v>0</v>
      </c>
      <c r="AL98" s="408"/>
      <c r="AM98" s="408"/>
      <c r="AN98" s="943">
        <f>'RAW DATA-At-Risk'!AH34</f>
        <v>0</v>
      </c>
      <c r="AO98" s="944">
        <f>'RAW DATA-At-Risk'!AI34</f>
        <v>0</v>
      </c>
      <c r="AP98" s="944">
        <f>'RAW DATA-At-Risk'!AJ34</f>
        <v>0</v>
      </c>
      <c r="AQ98" s="944">
        <f>'RAW DATA-At-Risk'!AK34</f>
        <v>38</v>
      </c>
      <c r="AR98" s="944">
        <f>'RAW DATA-At-Risk'!AL34</f>
        <v>0</v>
      </c>
      <c r="AS98" s="944">
        <f>'RAW DATA-At-Risk'!AM34</f>
        <v>0</v>
      </c>
      <c r="AT98" s="944">
        <f>'RAW DATA-At-Risk'!AN34</f>
        <v>0</v>
      </c>
      <c r="AU98" s="944">
        <f>'RAW DATA-At-Risk'!AO34</f>
        <v>0</v>
      </c>
      <c r="AV98" s="944">
        <f>'RAW DATA-At-Risk'!AP34</f>
        <v>0</v>
      </c>
      <c r="AW98" s="945">
        <f>'RAW DATA-At-Risk'!AQ34</f>
        <v>0</v>
      </c>
      <c r="AX98" s="945"/>
      <c r="AZ98" s="1037">
        <f>'RAW DATA-At-Risk'!AR34</f>
        <v>0</v>
      </c>
      <c r="BA98" s="1038">
        <f>'RAW DATA-At-Risk'!AS34</f>
        <v>17</v>
      </c>
      <c r="BB98" s="1038">
        <f>'RAW DATA-At-Risk'!AT34</f>
        <v>0</v>
      </c>
      <c r="BC98" s="1038">
        <f>'RAW DATA-At-Risk'!AU34</f>
        <v>19</v>
      </c>
      <c r="BD98" s="1038">
        <f>'RAW DATA-At-Risk'!AV34</f>
        <v>0</v>
      </c>
      <c r="BE98" s="1038">
        <f>'RAW DATA-At-Risk'!AW34</f>
        <v>0</v>
      </c>
      <c r="BF98" s="1038">
        <f>'RAW DATA-At-Risk'!AX34</f>
        <v>0</v>
      </c>
      <c r="BG98" s="1038">
        <f>'RAW DATA-At-Risk'!AY34</f>
        <v>0</v>
      </c>
      <c r="BH98" s="1038">
        <f>'RAW DATA-At-Risk'!AZ34</f>
        <v>0</v>
      </c>
      <c r="BI98" s="1039">
        <f>'RAW DATA-At-Risk'!BA34</f>
        <v>0</v>
      </c>
      <c r="BJ98" s="1039"/>
    </row>
    <row r="99" spans="1:62">
      <c r="A99" s="1488"/>
      <c r="B99" s="410" t="str">
        <f>'RAW DATA-Awards'!B35</f>
        <v>NMSU-AL</v>
      </c>
      <c r="C99" s="411" t="str">
        <f>'RAW DATA-Awards'!C35</f>
        <v>2</v>
      </c>
      <c r="D99" s="330">
        <f>'RAW DATA-At-Risk'!D35</f>
        <v>0</v>
      </c>
      <c r="E99" s="12">
        <f>'RAW DATA-At-Risk'!E35</f>
        <v>0</v>
      </c>
      <c r="F99" s="12">
        <f>'RAW DATA-At-Risk'!F35</f>
        <v>0</v>
      </c>
      <c r="G99" s="12">
        <f>'RAW DATA-At-Risk'!G35</f>
        <v>10</v>
      </c>
      <c r="H99" s="12">
        <f>'RAW DATA-At-Risk'!H35</f>
        <v>0</v>
      </c>
      <c r="I99" s="12">
        <f>'RAW DATA-At-Risk'!I35</f>
        <v>0</v>
      </c>
      <c r="J99" s="12">
        <f>'RAW DATA-At-Risk'!J35</f>
        <v>0</v>
      </c>
      <c r="K99" s="12">
        <f>'RAW DATA-At-Risk'!K35</f>
        <v>0</v>
      </c>
      <c r="L99" s="12">
        <f>'RAW DATA-At-Risk'!L35</f>
        <v>0</v>
      </c>
      <c r="M99" s="331">
        <f>'RAW DATA-At-Risk'!M35</f>
        <v>0</v>
      </c>
      <c r="N99" s="12"/>
      <c r="O99" s="12"/>
      <c r="P99" s="330">
        <f>'RAW DATA-At-Risk'!N35</f>
        <v>0</v>
      </c>
      <c r="Q99" s="12">
        <f>'RAW DATA-At-Risk'!O35</f>
        <v>1</v>
      </c>
      <c r="R99" s="12">
        <f>'RAW DATA-At-Risk'!P35</f>
        <v>0</v>
      </c>
      <c r="S99" s="12">
        <f>'RAW DATA-At-Risk'!Q35</f>
        <v>8</v>
      </c>
      <c r="T99" s="12">
        <f>'RAW DATA-At-Risk'!R35</f>
        <v>0</v>
      </c>
      <c r="U99" s="12">
        <f>'RAW DATA-At-Risk'!S35</f>
        <v>0</v>
      </c>
      <c r="V99" s="12">
        <f>'RAW DATA-At-Risk'!T35</f>
        <v>0</v>
      </c>
      <c r="W99" s="12">
        <f>'RAW DATA-At-Risk'!U35</f>
        <v>0</v>
      </c>
      <c r="X99" s="12">
        <f>'RAW DATA-At-Risk'!V35</f>
        <v>0</v>
      </c>
      <c r="Y99" s="331">
        <f>'RAW DATA-At-Risk'!W35</f>
        <v>0</v>
      </c>
      <c r="Z99" s="12"/>
      <c r="AA99" s="12"/>
      <c r="AB99" s="330">
        <f>'RAW DATA-At-Risk'!X35</f>
        <v>0</v>
      </c>
      <c r="AC99" s="12">
        <f>'RAW DATA-At-Risk'!Y35</f>
        <v>1</v>
      </c>
      <c r="AD99" s="12">
        <f>'RAW DATA-At-Risk'!Z35</f>
        <v>0</v>
      </c>
      <c r="AE99" s="12">
        <f>'RAW DATA-At-Risk'!AA35</f>
        <v>5</v>
      </c>
      <c r="AF99" s="12">
        <f>'RAW DATA-At-Risk'!AB35</f>
        <v>0</v>
      </c>
      <c r="AG99" s="12">
        <f>'RAW DATA-At-Risk'!AC35</f>
        <v>0</v>
      </c>
      <c r="AH99" s="12">
        <f>'RAW DATA-At-Risk'!AD35</f>
        <v>0</v>
      </c>
      <c r="AI99" s="12">
        <f>'RAW DATA-At-Risk'!AE35</f>
        <v>0</v>
      </c>
      <c r="AJ99" s="12">
        <f>'RAW DATA-At-Risk'!AF35</f>
        <v>0</v>
      </c>
      <c r="AK99" s="331">
        <f>'RAW DATA-At-Risk'!AG35</f>
        <v>0</v>
      </c>
      <c r="AL99" s="12"/>
      <c r="AM99" s="12"/>
      <c r="AN99" s="937">
        <f>'RAW DATA-At-Risk'!AH35</f>
        <v>0</v>
      </c>
      <c r="AO99" s="938">
        <f>'RAW DATA-At-Risk'!AI35</f>
        <v>3</v>
      </c>
      <c r="AP99" s="938">
        <f>'RAW DATA-At-Risk'!AJ35</f>
        <v>0</v>
      </c>
      <c r="AQ99" s="938">
        <f>'RAW DATA-At-Risk'!AK35</f>
        <v>6</v>
      </c>
      <c r="AR99" s="938">
        <f>'RAW DATA-At-Risk'!AL35</f>
        <v>0</v>
      </c>
      <c r="AS99" s="938">
        <f>'RAW DATA-At-Risk'!AM35</f>
        <v>0</v>
      </c>
      <c r="AT99" s="938">
        <f>'RAW DATA-At-Risk'!AN35</f>
        <v>0</v>
      </c>
      <c r="AU99" s="938">
        <f>'RAW DATA-At-Risk'!AO35</f>
        <v>0</v>
      </c>
      <c r="AV99" s="938">
        <f>'RAW DATA-At-Risk'!AP35</f>
        <v>0</v>
      </c>
      <c r="AW99" s="939">
        <f>'RAW DATA-At-Risk'!AQ35</f>
        <v>0</v>
      </c>
      <c r="AX99" s="939"/>
      <c r="AZ99" s="1040">
        <f>'RAW DATA-At-Risk'!AR35</f>
        <v>1</v>
      </c>
      <c r="BA99" s="816">
        <f>'RAW DATA-At-Risk'!AS35</f>
        <v>0</v>
      </c>
      <c r="BB99" s="816">
        <f>'RAW DATA-At-Risk'!AT35</f>
        <v>0</v>
      </c>
      <c r="BC99" s="816">
        <f>'RAW DATA-At-Risk'!AU35</f>
        <v>1</v>
      </c>
      <c r="BD99" s="816">
        <f>'RAW DATA-At-Risk'!AV35</f>
        <v>0</v>
      </c>
      <c r="BE99" s="816">
        <f>'RAW DATA-At-Risk'!AW35</f>
        <v>0</v>
      </c>
      <c r="BF99" s="816">
        <f>'RAW DATA-At-Risk'!AX35</f>
        <v>0</v>
      </c>
      <c r="BG99" s="816">
        <f>'RAW DATA-At-Risk'!AY35</f>
        <v>0</v>
      </c>
      <c r="BH99" s="816">
        <f>'RAW DATA-At-Risk'!AZ35</f>
        <v>0</v>
      </c>
      <c r="BI99" s="1041">
        <f>'RAW DATA-At-Risk'!BA35</f>
        <v>0</v>
      </c>
      <c r="BJ99" s="1041"/>
    </row>
    <row r="100" spans="1:62" ht="16" thickBot="1">
      <c r="A100" s="1489"/>
      <c r="B100" s="410" t="str">
        <f>'RAW DATA-Awards'!B36</f>
        <v>NMSU-AL</v>
      </c>
      <c r="C100" s="411" t="str">
        <f>'RAW DATA-Awards'!C36</f>
        <v>3</v>
      </c>
      <c r="D100" s="330">
        <f>'RAW DATA-At-Risk'!D36</f>
        <v>0</v>
      </c>
      <c r="E100" s="12">
        <f>'RAW DATA-At-Risk'!E36</f>
        <v>0</v>
      </c>
      <c r="F100" s="12">
        <f>'RAW DATA-At-Risk'!F36</f>
        <v>0</v>
      </c>
      <c r="G100" s="12">
        <f>'RAW DATA-At-Risk'!G36</f>
        <v>1</v>
      </c>
      <c r="H100" s="12">
        <f>'RAW DATA-At-Risk'!H36</f>
        <v>0</v>
      </c>
      <c r="I100" s="12">
        <f>'RAW DATA-At-Risk'!I36</f>
        <v>0</v>
      </c>
      <c r="J100" s="12">
        <f>'RAW DATA-At-Risk'!J36</f>
        <v>0</v>
      </c>
      <c r="K100" s="12">
        <f>'RAW DATA-At-Risk'!K36</f>
        <v>0</v>
      </c>
      <c r="L100" s="12">
        <f>'RAW DATA-At-Risk'!L36</f>
        <v>0</v>
      </c>
      <c r="M100" s="331">
        <f>'RAW DATA-At-Risk'!M36</f>
        <v>0</v>
      </c>
      <c r="N100" s="12"/>
      <c r="O100" s="12"/>
      <c r="P100" s="330">
        <f>'RAW DATA-At-Risk'!N36</f>
        <v>0</v>
      </c>
      <c r="Q100" s="12">
        <f>'RAW DATA-At-Risk'!O36</f>
        <v>0</v>
      </c>
      <c r="R100" s="12">
        <f>'RAW DATA-At-Risk'!P36</f>
        <v>0</v>
      </c>
      <c r="S100" s="12">
        <f>'RAW DATA-At-Risk'!Q36</f>
        <v>6</v>
      </c>
      <c r="T100" s="12">
        <f>'RAW DATA-At-Risk'!R36</f>
        <v>0</v>
      </c>
      <c r="U100" s="12">
        <f>'RAW DATA-At-Risk'!S36</f>
        <v>0</v>
      </c>
      <c r="V100" s="12">
        <f>'RAW DATA-At-Risk'!T36</f>
        <v>0</v>
      </c>
      <c r="W100" s="12">
        <f>'RAW DATA-At-Risk'!U36</f>
        <v>0</v>
      </c>
      <c r="X100" s="12">
        <f>'RAW DATA-At-Risk'!V36</f>
        <v>0</v>
      </c>
      <c r="Y100" s="331">
        <f>'RAW DATA-At-Risk'!W36</f>
        <v>0</v>
      </c>
      <c r="Z100" s="12"/>
      <c r="AA100" s="12"/>
      <c r="AB100" s="330">
        <f>'RAW DATA-At-Risk'!X36</f>
        <v>0</v>
      </c>
      <c r="AC100" s="12">
        <f>'RAW DATA-At-Risk'!Y36</f>
        <v>0</v>
      </c>
      <c r="AD100" s="12">
        <f>'RAW DATA-At-Risk'!Z36</f>
        <v>0</v>
      </c>
      <c r="AE100" s="12">
        <f>'RAW DATA-At-Risk'!AA36</f>
        <v>5</v>
      </c>
      <c r="AF100" s="12">
        <f>'RAW DATA-At-Risk'!AB36</f>
        <v>0</v>
      </c>
      <c r="AG100" s="12">
        <f>'RAW DATA-At-Risk'!AC36</f>
        <v>0</v>
      </c>
      <c r="AH100" s="12">
        <f>'RAW DATA-At-Risk'!AD36</f>
        <v>0</v>
      </c>
      <c r="AI100" s="12">
        <f>'RAW DATA-At-Risk'!AE36</f>
        <v>0</v>
      </c>
      <c r="AJ100" s="12">
        <f>'RAW DATA-At-Risk'!AF36</f>
        <v>0</v>
      </c>
      <c r="AK100" s="331">
        <f>'RAW DATA-At-Risk'!AG36</f>
        <v>0</v>
      </c>
      <c r="AL100" s="12"/>
      <c r="AM100" s="12"/>
      <c r="AN100" s="937">
        <f>'RAW DATA-At-Risk'!AH36</f>
        <v>39</v>
      </c>
      <c r="AO100" s="938">
        <f>'RAW DATA-At-Risk'!AI36</f>
        <v>0</v>
      </c>
      <c r="AP100" s="938">
        <f>'RAW DATA-At-Risk'!AJ36</f>
        <v>0</v>
      </c>
      <c r="AQ100" s="938">
        <f>'RAW DATA-At-Risk'!AK36</f>
        <v>13</v>
      </c>
      <c r="AR100" s="938">
        <f>'RAW DATA-At-Risk'!AL36</f>
        <v>0</v>
      </c>
      <c r="AS100" s="938">
        <f>'RAW DATA-At-Risk'!AM36</f>
        <v>0</v>
      </c>
      <c r="AT100" s="938">
        <f>'RAW DATA-At-Risk'!AN36</f>
        <v>0</v>
      </c>
      <c r="AU100" s="938">
        <f>'RAW DATA-At-Risk'!AO36</f>
        <v>0</v>
      </c>
      <c r="AV100" s="938">
        <f>'RAW DATA-At-Risk'!AP36</f>
        <v>0</v>
      </c>
      <c r="AW100" s="939">
        <f>'RAW DATA-At-Risk'!AQ36</f>
        <v>0</v>
      </c>
      <c r="AX100" s="939"/>
      <c r="AZ100" s="1040">
        <f>'RAW DATA-At-Risk'!AR36</f>
        <v>4</v>
      </c>
      <c r="BA100" s="816">
        <f>'RAW DATA-At-Risk'!AS36</f>
        <v>3</v>
      </c>
      <c r="BB100" s="816">
        <f>'RAW DATA-At-Risk'!AT36</f>
        <v>0</v>
      </c>
      <c r="BC100" s="816">
        <f>'RAW DATA-At-Risk'!AU36</f>
        <v>9</v>
      </c>
      <c r="BD100" s="816">
        <f>'RAW DATA-At-Risk'!AV36</f>
        <v>0</v>
      </c>
      <c r="BE100" s="816">
        <f>'RAW DATA-At-Risk'!AW36</f>
        <v>0</v>
      </c>
      <c r="BF100" s="816">
        <f>'RAW DATA-At-Risk'!AX36</f>
        <v>0</v>
      </c>
      <c r="BG100" s="816">
        <f>'RAW DATA-At-Risk'!AY36</f>
        <v>0</v>
      </c>
      <c r="BH100" s="816">
        <f>'RAW DATA-At-Risk'!AZ36</f>
        <v>0</v>
      </c>
      <c r="BI100" s="1041">
        <f>'RAW DATA-At-Risk'!BA36</f>
        <v>0</v>
      </c>
      <c r="BJ100" s="1041"/>
    </row>
    <row r="101" spans="1:62">
      <c r="A101" s="437"/>
      <c r="B101" s="410"/>
      <c r="C101" s="411"/>
      <c r="D101" s="332">
        <f t="shared" ref="D101:M101" si="90">SUM(D98:D100)</f>
        <v>0</v>
      </c>
      <c r="E101" s="11">
        <f t="shared" si="90"/>
        <v>1</v>
      </c>
      <c r="F101" s="11">
        <f t="shared" si="90"/>
        <v>0</v>
      </c>
      <c r="G101" s="11">
        <f t="shared" si="90"/>
        <v>57</v>
      </c>
      <c r="H101" s="11">
        <f t="shared" si="90"/>
        <v>0</v>
      </c>
      <c r="I101" s="11">
        <f t="shared" si="90"/>
        <v>0</v>
      </c>
      <c r="J101" s="11">
        <f t="shared" si="90"/>
        <v>0</v>
      </c>
      <c r="K101" s="11">
        <f t="shared" si="90"/>
        <v>0</v>
      </c>
      <c r="L101" s="11">
        <f t="shared" si="90"/>
        <v>0</v>
      </c>
      <c r="M101" s="333">
        <f t="shared" si="90"/>
        <v>0</v>
      </c>
      <c r="N101" s="12"/>
      <c r="O101" s="12"/>
      <c r="P101" s="332">
        <f t="shared" ref="P101:Y101" si="91">SUM(P98:P100)</f>
        <v>0</v>
      </c>
      <c r="Q101" s="11">
        <f t="shared" si="91"/>
        <v>1</v>
      </c>
      <c r="R101" s="11">
        <f t="shared" si="91"/>
        <v>0</v>
      </c>
      <c r="S101" s="11">
        <f t="shared" si="91"/>
        <v>62</v>
      </c>
      <c r="T101" s="11">
        <f t="shared" si="91"/>
        <v>0</v>
      </c>
      <c r="U101" s="11">
        <f t="shared" si="91"/>
        <v>0</v>
      </c>
      <c r="V101" s="11">
        <f t="shared" si="91"/>
        <v>0</v>
      </c>
      <c r="W101" s="11">
        <f t="shared" si="91"/>
        <v>0</v>
      </c>
      <c r="X101" s="11">
        <f t="shared" si="91"/>
        <v>0</v>
      </c>
      <c r="Y101" s="333">
        <f t="shared" si="91"/>
        <v>0</v>
      </c>
      <c r="Z101" s="12"/>
      <c r="AA101" s="12"/>
      <c r="AB101" s="332">
        <f t="shared" ref="AB101:AK101" si="92">SUM(AB98:AB100)</f>
        <v>0</v>
      </c>
      <c r="AC101" s="11">
        <f t="shared" si="92"/>
        <v>2</v>
      </c>
      <c r="AD101" s="11">
        <f t="shared" si="92"/>
        <v>0</v>
      </c>
      <c r="AE101" s="11">
        <f t="shared" si="92"/>
        <v>51</v>
      </c>
      <c r="AF101" s="11">
        <f t="shared" si="92"/>
        <v>0</v>
      </c>
      <c r="AG101" s="11">
        <f t="shared" si="92"/>
        <v>0</v>
      </c>
      <c r="AH101" s="11">
        <f t="shared" si="92"/>
        <v>0</v>
      </c>
      <c r="AI101" s="11">
        <f t="shared" si="92"/>
        <v>0</v>
      </c>
      <c r="AJ101" s="11">
        <f t="shared" si="92"/>
        <v>0</v>
      </c>
      <c r="AK101" s="333">
        <f t="shared" si="92"/>
        <v>0</v>
      </c>
      <c r="AL101" s="12"/>
      <c r="AM101" s="12"/>
      <c r="AN101" s="1017">
        <f t="shared" ref="AN101:AW101" si="93">SUM(AN98:AN100)</f>
        <v>39</v>
      </c>
      <c r="AO101" s="1018">
        <f t="shared" si="93"/>
        <v>3</v>
      </c>
      <c r="AP101" s="1018">
        <f t="shared" si="93"/>
        <v>0</v>
      </c>
      <c r="AQ101" s="1018">
        <f t="shared" si="93"/>
        <v>57</v>
      </c>
      <c r="AR101" s="1018">
        <f t="shared" si="93"/>
        <v>0</v>
      </c>
      <c r="AS101" s="1018">
        <f t="shared" si="93"/>
        <v>0</v>
      </c>
      <c r="AT101" s="1018">
        <f t="shared" si="93"/>
        <v>0</v>
      </c>
      <c r="AU101" s="1018">
        <f t="shared" si="93"/>
        <v>0</v>
      </c>
      <c r="AV101" s="1018">
        <f t="shared" si="93"/>
        <v>0</v>
      </c>
      <c r="AW101" s="1019">
        <f t="shared" si="93"/>
        <v>0</v>
      </c>
      <c r="AX101" s="939"/>
      <c r="AZ101" s="1042">
        <f t="shared" ref="AZ101:BI101" si="94">SUM(AZ98:AZ100)</f>
        <v>5</v>
      </c>
      <c r="BA101" s="1043">
        <f t="shared" si="94"/>
        <v>20</v>
      </c>
      <c r="BB101" s="1043">
        <f t="shared" si="94"/>
        <v>0</v>
      </c>
      <c r="BC101" s="1043">
        <f t="shared" si="94"/>
        <v>29</v>
      </c>
      <c r="BD101" s="1043">
        <f t="shared" si="94"/>
        <v>0</v>
      </c>
      <c r="BE101" s="1043">
        <f t="shared" si="94"/>
        <v>0</v>
      </c>
      <c r="BF101" s="1043">
        <f t="shared" si="94"/>
        <v>0</v>
      </c>
      <c r="BG101" s="1043">
        <f t="shared" si="94"/>
        <v>0</v>
      </c>
      <c r="BH101" s="1043">
        <f t="shared" si="94"/>
        <v>0</v>
      </c>
      <c r="BI101" s="1044">
        <f t="shared" si="94"/>
        <v>0</v>
      </c>
      <c r="BJ101" s="1041"/>
    </row>
    <row r="102" spans="1:62" ht="16" thickBot="1">
      <c r="A102" s="437"/>
      <c r="B102" s="410"/>
      <c r="C102" s="411"/>
      <c r="D102" s="330"/>
      <c r="E102" s="12"/>
      <c r="F102" s="12"/>
      <c r="G102" s="12"/>
      <c r="H102" s="12"/>
      <c r="I102" s="12"/>
      <c r="J102" s="12"/>
      <c r="K102" s="12"/>
      <c r="L102" s="12"/>
      <c r="M102" s="331"/>
      <c r="N102" s="12"/>
      <c r="O102" s="12"/>
      <c r="P102" s="330"/>
      <c r="Q102" s="12"/>
      <c r="R102" s="12"/>
      <c r="S102" s="12"/>
      <c r="T102" s="12"/>
      <c r="U102" s="12"/>
      <c r="V102" s="12"/>
      <c r="W102" s="12"/>
      <c r="X102" s="12"/>
      <c r="Y102" s="331"/>
      <c r="Z102" s="12"/>
      <c r="AA102" s="12"/>
      <c r="AB102" s="330"/>
      <c r="AC102" s="12"/>
      <c r="AD102" s="12"/>
      <c r="AE102" s="12"/>
      <c r="AF102" s="12"/>
      <c r="AG102" s="12"/>
      <c r="AH102" s="12"/>
      <c r="AI102" s="12"/>
      <c r="AJ102" s="12"/>
      <c r="AK102" s="331"/>
      <c r="AL102" s="12"/>
      <c r="AM102" s="12"/>
      <c r="AN102" s="937"/>
      <c r="AO102" s="938"/>
      <c r="AP102" s="938"/>
      <c r="AQ102" s="938"/>
      <c r="AR102" s="938"/>
      <c r="AS102" s="938"/>
      <c r="AT102" s="938"/>
      <c r="AU102" s="938"/>
      <c r="AV102" s="938"/>
      <c r="AW102" s="939"/>
      <c r="AX102" s="939"/>
      <c r="AZ102" s="1040"/>
      <c r="BA102" s="816"/>
      <c r="BB102" s="816"/>
      <c r="BC102" s="816"/>
      <c r="BD102" s="816"/>
      <c r="BE102" s="816"/>
      <c r="BF102" s="816"/>
      <c r="BG102" s="816"/>
      <c r="BH102" s="816"/>
      <c r="BI102" s="1041"/>
      <c r="BJ102" s="1041"/>
    </row>
    <row r="103" spans="1:62" ht="15" customHeight="1">
      <c r="A103" s="1487" t="s">
        <v>271</v>
      </c>
      <c r="B103" s="410" t="s">
        <v>53</v>
      </c>
      <c r="C103" s="411" t="s">
        <v>92</v>
      </c>
      <c r="D103" s="330">
        <f>D98*'DATA - Awards Matrices'!$B$53</f>
        <v>0</v>
      </c>
      <c r="E103" s="12">
        <f>E98*'DATA - Awards Matrices'!$C$53</f>
        <v>575</v>
      </c>
      <c r="F103" s="12">
        <f>F98*'DATA - Awards Matrices'!$D$53</f>
        <v>0</v>
      </c>
      <c r="G103" s="12">
        <f>G98*'DATA - Awards Matrices'!$E$53</f>
        <v>26450</v>
      </c>
      <c r="H103" s="12">
        <f>H98*'DATA - Awards Matrices'!$F$53</f>
        <v>0</v>
      </c>
      <c r="I103" s="12">
        <f>I98*'DATA - Awards Matrices'!$G$53</f>
        <v>0</v>
      </c>
      <c r="J103" s="12">
        <f>J98*'DATA - Awards Matrices'!$H$53</f>
        <v>0</v>
      </c>
      <c r="K103" s="12">
        <f>K98*'DATA - Awards Matrices'!$I$53</f>
        <v>0</v>
      </c>
      <c r="L103" s="12">
        <f>L98*'DATA - Awards Matrices'!$J$53</f>
        <v>0</v>
      </c>
      <c r="M103" s="331">
        <f>M98*'DATA - Awards Matrices'!$K$53</f>
        <v>0</v>
      </c>
      <c r="N103" s="12"/>
      <c r="O103" s="12"/>
      <c r="P103" s="330">
        <f>P98*'DATA - Awards Matrices'!$B$53</f>
        <v>0</v>
      </c>
      <c r="Q103" s="12">
        <f>Q98*'DATA - Awards Matrices'!$C$53</f>
        <v>0</v>
      </c>
      <c r="R103" s="12">
        <f>R98*'DATA - Awards Matrices'!$D$53</f>
        <v>0</v>
      </c>
      <c r="S103" s="12">
        <f>S98*'DATA - Awards Matrices'!$E$53</f>
        <v>27600</v>
      </c>
      <c r="T103" s="12">
        <f>T98*'DATA - Awards Matrices'!$F$53</f>
        <v>0</v>
      </c>
      <c r="U103" s="12">
        <f>U98*'DATA - Awards Matrices'!$G$53</f>
        <v>0</v>
      </c>
      <c r="V103" s="12">
        <f>V98*'DATA - Awards Matrices'!$H$53</f>
        <v>0</v>
      </c>
      <c r="W103" s="12">
        <f>W98*'DATA - Awards Matrices'!$I$53</f>
        <v>0</v>
      </c>
      <c r="X103" s="12">
        <f>X98*'DATA - Awards Matrices'!$J$53</f>
        <v>0</v>
      </c>
      <c r="Y103" s="331">
        <f>Y98*'DATA - Awards Matrices'!$K$53</f>
        <v>0</v>
      </c>
      <c r="Z103" s="12"/>
      <c r="AA103" s="12"/>
      <c r="AB103" s="330">
        <f>AB98*'DATA - Awards Matrices'!$B$53</f>
        <v>0</v>
      </c>
      <c r="AC103" s="12">
        <f>AC98*'DATA - Awards Matrices'!$C$53</f>
        <v>575</v>
      </c>
      <c r="AD103" s="12">
        <f>AD98*'DATA - Awards Matrices'!$D$53</f>
        <v>0</v>
      </c>
      <c r="AE103" s="12">
        <f>AE98*'DATA - Awards Matrices'!$E$53</f>
        <v>23575</v>
      </c>
      <c r="AF103" s="12">
        <f>AF98*'DATA - Awards Matrices'!$F$53</f>
        <v>0</v>
      </c>
      <c r="AG103" s="12">
        <f>AG98*'DATA - Awards Matrices'!$G$53</f>
        <v>0</v>
      </c>
      <c r="AH103" s="12">
        <f>AH98*'DATA - Awards Matrices'!$H$53</f>
        <v>0</v>
      </c>
      <c r="AI103" s="12">
        <f>AI98*'DATA - Awards Matrices'!$I$53</f>
        <v>0</v>
      </c>
      <c r="AJ103" s="12">
        <f>AJ98*'DATA - Awards Matrices'!$J$53</f>
        <v>0</v>
      </c>
      <c r="AK103" s="331">
        <f>AK98*'DATA - Awards Matrices'!$K$53</f>
        <v>0</v>
      </c>
      <c r="AL103" s="12"/>
      <c r="AM103" s="12"/>
      <c r="AN103" s="937">
        <f>AN98*'DATA - Awards Matrices'!$B$53</f>
        <v>0</v>
      </c>
      <c r="AO103" s="938">
        <f>AO98*'DATA - Awards Matrices'!$C$53</f>
        <v>0</v>
      </c>
      <c r="AP103" s="938">
        <f>AP98*'DATA - Awards Matrices'!$D$53</f>
        <v>0</v>
      </c>
      <c r="AQ103" s="938">
        <f>AQ98*'DATA - Awards Matrices'!$E$53</f>
        <v>21850</v>
      </c>
      <c r="AR103" s="938">
        <f>AR98*'DATA - Awards Matrices'!$F$53</f>
        <v>0</v>
      </c>
      <c r="AS103" s="938">
        <f>AS98*'DATA - Awards Matrices'!$G$53</f>
        <v>0</v>
      </c>
      <c r="AT103" s="938">
        <f>AT98*'DATA - Awards Matrices'!$H$53</f>
        <v>0</v>
      </c>
      <c r="AU103" s="938">
        <f>AU98*'DATA - Awards Matrices'!$I$53</f>
        <v>0</v>
      </c>
      <c r="AV103" s="938">
        <f>AV98*'DATA - Awards Matrices'!$J$53</f>
        <v>0</v>
      </c>
      <c r="AW103" s="939">
        <f>AW98*'DATA - Awards Matrices'!$K$53</f>
        <v>0</v>
      </c>
      <c r="AX103" s="939"/>
      <c r="AZ103" s="1040">
        <f>AZ98*'DATA - Awards Matrices'!$B$53</f>
        <v>0</v>
      </c>
      <c r="BA103" s="816">
        <f>BA98*'DATA - Awards Matrices'!$C$53</f>
        <v>9775</v>
      </c>
      <c r="BB103" s="816">
        <f>BB98*'DATA - Awards Matrices'!$D$53</f>
        <v>0</v>
      </c>
      <c r="BC103" s="816">
        <f>BC98*'DATA - Awards Matrices'!$E$53</f>
        <v>10925</v>
      </c>
      <c r="BD103" s="816">
        <f>BD98*'DATA - Awards Matrices'!$F$53</f>
        <v>0</v>
      </c>
      <c r="BE103" s="816">
        <f>BE98*'DATA - Awards Matrices'!$G$53</f>
        <v>0</v>
      </c>
      <c r="BF103" s="816">
        <f>BF98*'DATA - Awards Matrices'!$H$53</f>
        <v>0</v>
      </c>
      <c r="BG103" s="816">
        <f>BG98*'DATA - Awards Matrices'!$I$53</f>
        <v>0</v>
      </c>
      <c r="BH103" s="816">
        <f>BH98*'DATA - Awards Matrices'!$J$53</f>
        <v>0</v>
      </c>
      <c r="BI103" s="1041">
        <f>BI98*'DATA - Awards Matrices'!$K$53</f>
        <v>0</v>
      </c>
      <c r="BJ103" s="1041"/>
    </row>
    <row r="104" spans="1:62">
      <c r="A104" s="1488"/>
      <c r="B104" s="410" t="s">
        <v>53</v>
      </c>
      <c r="C104" s="411" t="s">
        <v>91</v>
      </c>
      <c r="D104" s="330">
        <f>D99*'DATA - Awards Matrices'!$B$54</f>
        <v>0</v>
      </c>
      <c r="E104" s="12">
        <f>E99*'DATA - Awards Matrices'!$C$54</f>
        <v>0</v>
      </c>
      <c r="F104" s="12">
        <f>F99*'DATA - Awards Matrices'!$D$54</f>
        <v>0</v>
      </c>
      <c r="G104" s="12">
        <f>G99*'DATA - Awards Matrices'!$E$54</f>
        <v>5750</v>
      </c>
      <c r="H104" s="12">
        <f>H99*'DATA - Awards Matrices'!$F$54</f>
        <v>0</v>
      </c>
      <c r="I104" s="12">
        <f>I99*'DATA - Awards Matrices'!$G$54</f>
        <v>0</v>
      </c>
      <c r="J104" s="12">
        <f>J99*'DATA - Awards Matrices'!$H$54</f>
        <v>0</v>
      </c>
      <c r="K104" s="12">
        <f>K99*'DATA - Awards Matrices'!$I$54</f>
        <v>0</v>
      </c>
      <c r="L104" s="12">
        <f>L99*'DATA - Awards Matrices'!$J$54</f>
        <v>0</v>
      </c>
      <c r="M104" s="331">
        <f>M99*'DATA - Awards Matrices'!$K$54</f>
        <v>0</v>
      </c>
      <c r="N104" s="12"/>
      <c r="O104" s="12"/>
      <c r="P104" s="330">
        <f>P99*'DATA - Awards Matrices'!$B$54</f>
        <v>0</v>
      </c>
      <c r="Q104" s="12">
        <f>Q99*'DATA - Awards Matrices'!$C$54</f>
        <v>575</v>
      </c>
      <c r="R104" s="12">
        <f>R99*'DATA - Awards Matrices'!$D$54</f>
        <v>0</v>
      </c>
      <c r="S104" s="12">
        <f>S99*'DATA - Awards Matrices'!$E$54</f>
        <v>4600</v>
      </c>
      <c r="T104" s="12">
        <f>T99*'DATA - Awards Matrices'!$F$54</f>
        <v>0</v>
      </c>
      <c r="U104" s="12">
        <f>U99*'DATA - Awards Matrices'!$G$54</f>
        <v>0</v>
      </c>
      <c r="V104" s="12">
        <f>V99*'DATA - Awards Matrices'!$H$54</f>
        <v>0</v>
      </c>
      <c r="W104" s="12">
        <f>W99*'DATA - Awards Matrices'!$I$54</f>
        <v>0</v>
      </c>
      <c r="X104" s="12">
        <f>X99*'DATA - Awards Matrices'!$J$54</f>
        <v>0</v>
      </c>
      <c r="Y104" s="331">
        <f>Y99*'DATA - Awards Matrices'!$K$54</f>
        <v>0</v>
      </c>
      <c r="Z104" s="12"/>
      <c r="AA104" s="12"/>
      <c r="AB104" s="330">
        <f>AB99*'DATA - Awards Matrices'!$B$54</f>
        <v>0</v>
      </c>
      <c r="AC104" s="12">
        <f>AC99*'DATA - Awards Matrices'!$C$54</f>
        <v>575</v>
      </c>
      <c r="AD104" s="12">
        <f>AD99*'DATA - Awards Matrices'!$D$54</f>
        <v>0</v>
      </c>
      <c r="AE104" s="12">
        <f>AE99*'DATA - Awards Matrices'!$E$54</f>
        <v>2875</v>
      </c>
      <c r="AF104" s="12">
        <f>AF99*'DATA - Awards Matrices'!$F$54</f>
        <v>0</v>
      </c>
      <c r="AG104" s="12">
        <f>AG99*'DATA - Awards Matrices'!$G$54</f>
        <v>0</v>
      </c>
      <c r="AH104" s="12">
        <f>AH99*'DATA - Awards Matrices'!$H$54</f>
        <v>0</v>
      </c>
      <c r="AI104" s="12">
        <f>AI99*'DATA - Awards Matrices'!$I$54</f>
        <v>0</v>
      </c>
      <c r="AJ104" s="12">
        <f>AJ99*'DATA - Awards Matrices'!$J$54</f>
        <v>0</v>
      </c>
      <c r="AK104" s="331">
        <f>AK99*'DATA - Awards Matrices'!$K$54</f>
        <v>0</v>
      </c>
      <c r="AL104" s="12"/>
      <c r="AM104" s="12"/>
      <c r="AN104" s="937">
        <f>AN99*'DATA - Awards Matrices'!$B$54</f>
        <v>0</v>
      </c>
      <c r="AO104" s="938">
        <f>AO99*'DATA - Awards Matrices'!$C$54</f>
        <v>1725</v>
      </c>
      <c r="AP104" s="938">
        <f>AP99*'DATA - Awards Matrices'!$D$54</f>
        <v>0</v>
      </c>
      <c r="AQ104" s="938">
        <f>AQ99*'DATA - Awards Matrices'!$E$54</f>
        <v>3450</v>
      </c>
      <c r="AR104" s="938">
        <f>AR99*'DATA - Awards Matrices'!$F$54</f>
        <v>0</v>
      </c>
      <c r="AS104" s="938">
        <f>AS99*'DATA - Awards Matrices'!$G$54</f>
        <v>0</v>
      </c>
      <c r="AT104" s="938">
        <f>AT99*'DATA - Awards Matrices'!$H$54</f>
        <v>0</v>
      </c>
      <c r="AU104" s="938">
        <f>AU99*'DATA - Awards Matrices'!$I$54</f>
        <v>0</v>
      </c>
      <c r="AV104" s="938">
        <f>AV99*'DATA - Awards Matrices'!$J$54</f>
        <v>0</v>
      </c>
      <c r="AW104" s="939">
        <f>AW99*'DATA - Awards Matrices'!$K$54</f>
        <v>0</v>
      </c>
      <c r="AX104" s="939"/>
      <c r="AZ104" s="1040">
        <f>AZ99*'DATA - Awards Matrices'!$B$54</f>
        <v>575</v>
      </c>
      <c r="BA104" s="816">
        <f>BA99*'DATA - Awards Matrices'!$C$54</f>
        <v>0</v>
      </c>
      <c r="BB104" s="816">
        <f>BB99*'DATA - Awards Matrices'!$D$54</f>
        <v>0</v>
      </c>
      <c r="BC104" s="816">
        <f>BC99*'DATA - Awards Matrices'!$E$54</f>
        <v>575</v>
      </c>
      <c r="BD104" s="816">
        <f>BD99*'DATA - Awards Matrices'!$F$54</f>
        <v>0</v>
      </c>
      <c r="BE104" s="816">
        <f>BE99*'DATA - Awards Matrices'!$G$54</f>
        <v>0</v>
      </c>
      <c r="BF104" s="816">
        <f>BF99*'DATA - Awards Matrices'!$H$54</f>
        <v>0</v>
      </c>
      <c r="BG104" s="816">
        <f>BG99*'DATA - Awards Matrices'!$I$54</f>
        <v>0</v>
      </c>
      <c r="BH104" s="816">
        <f>BH99*'DATA - Awards Matrices'!$J$54</f>
        <v>0</v>
      </c>
      <c r="BI104" s="1041">
        <f>BI99*'DATA - Awards Matrices'!$K$54</f>
        <v>0</v>
      </c>
      <c r="BJ104" s="1041"/>
    </row>
    <row r="105" spans="1:62" ht="16" thickBot="1">
      <c r="A105" s="1489"/>
      <c r="B105" s="410" t="s">
        <v>53</v>
      </c>
      <c r="C105" s="411" t="s">
        <v>90</v>
      </c>
      <c r="D105" s="330">
        <f>D100*'DATA - Awards Matrices'!$B$55</f>
        <v>0</v>
      </c>
      <c r="E105" s="12">
        <f>E100*'DATA - Awards Matrices'!$C$55</f>
        <v>0</v>
      </c>
      <c r="F105" s="12">
        <f>F100*'DATA - Awards Matrices'!$D$55</f>
        <v>0</v>
      </c>
      <c r="G105" s="12">
        <f>G100*'DATA - Awards Matrices'!$E$55</f>
        <v>575</v>
      </c>
      <c r="H105" s="12">
        <f>H100*'DATA - Awards Matrices'!$F$55</f>
        <v>0</v>
      </c>
      <c r="I105" s="12">
        <f>I100*'DATA - Awards Matrices'!$G$55</f>
        <v>0</v>
      </c>
      <c r="J105" s="12">
        <f>J100*'DATA - Awards Matrices'!$H$55</f>
        <v>0</v>
      </c>
      <c r="K105" s="12">
        <f>K100*'DATA - Awards Matrices'!$I$55</f>
        <v>0</v>
      </c>
      <c r="L105" s="12">
        <f>L100*'DATA - Awards Matrices'!$J$55</f>
        <v>0</v>
      </c>
      <c r="M105" s="331">
        <f>M100*'DATA - Awards Matrices'!$K$55</f>
        <v>0</v>
      </c>
      <c r="N105" s="12"/>
      <c r="O105" s="12"/>
      <c r="P105" s="330">
        <f>P100*'DATA - Awards Matrices'!$B$55</f>
        <v>0</v>
      </c>
      <c r="Q105" s="12">
        <f>Q100*'DATA - Awards Matrices'!$C$55</f>
        <v>0</v>
      </c>
      <c r="R105" s="12">
        <f>R100*'DATA - Awards Matrices'!$D$55</f>
        <v>0</v>
      </c>
      <c r="S105" s="12">
        <f>S100*'DATA - Awards Matrices'!$E$55</f>
        <v>3450</v>
      </c>
      <c r="T105" s="12">
        <f>T100*'DATA - Awards Matrices'!$F$55</f>
        <v>0</v>
      </c>
      <c r="U105" s="12">
        <f>U100*'DATA - Awards Matrices'!$G$55</f>
        <v>0</v>
      </c>
      <c r="V105" s="12">
        <f>V100*'DATA - Awards Matrices'!$H$55</f>
        <v>0</v>
      </c>
      <c r="W105" s="12">
        <f>W100*'DATA - Awards Matrices'!$I$55</f>
        <v>0</v>
      </c>
      <c r="X105" s="12">
        <f>X100*'DATA - Awards Matrices'!$J$55</f>
        <v>0</v>
      </c>
      <c r="Y105" s="331">
        <f>Y100*'DATA - Awards Matrices'!$K$55</f>
        <v>0</v>
      </c>
      <c r="Z105" s="12"/>
      <c r="AA105" s="12"/>
      <c r="AB105" s="330">
        <f>AB100*'DATA - Awards Matrices'!$B$55</f>
        <v>0</v>
      </c>
      <c r="AC105" s="12">
        <f>AC100*'DATA - Awards Matrices'!$C$55</f>
        <v>0</v>
      </c>
      <c r="AD105" s="12">
        <f>AD100*'DATA - Awards Matrices'!$D$55</f>
        <v>0</v>
      </c>
      <c r="AE105" s="12">
        <f>AE100*'DATA - Awards Matrices'!$E$55</f>
        <v>2875</v>
      </c>
      <c r="AF105" s="12">
        <f>AF100*'DATA - Awards Matrices'!$F$55</f>
        <v>0</v>
      </c>
      <c r="AG105" s="12">
        <f>AG100*'DATA - Awards Matrices'!$G$55</f>
        <v>0</v>
      </c>
      <c r="AH105" s="12">
        <f>AH100*'DATA - Awards Matrices'!$H$55</f>
        <v>0</v>
      </c>
      <c r="AI105" s="12">
        <f>AI100*'DATA - Awards Matrices'!$I$55</f>
        <v>0</v>
      </c>
      <c r="AJ105" s="12">
        <f>AJ100*'DATA - Awards Matrices'!$J$55</f>
        <v>0</v>
      </c>
      <c r="AK105" s="331">
        <f>AK100*'DATA - Awards Matrices'!$K$55</f>
        <v>0</v>
      </c>
      <c r="AL105" s="12"/>
      <c r="AM105" s="12"/>
      <c r="AN105" s="937">
        <f>AN100*'DATA - Awards Matrices'!$B$55</f>
        <v>22425</v>
      </c>
      <c r="AO105" s="938">
        <f>AO100*'DATA - Awards Matrices'!$C$55</f>
        <v>0</v>
      </c>
      <c r="AP105" s="938">
        <f>AP100*'DATA - Awards Matrices'!$D$55</f>
        <v>0</v>
      </c>
      <c r="AQ105" s="938">
        <f>AQ100*'DATA - Awards Matrices'!$E$55</f>
        <v>7475</v>
      </c>
      <c r="AR105" s="938">
        <f>AR100*'DATA - Awards Matrices'!$F$55</f>
        <v>0</v>
      </c>
      <c r="AS105" s="938">
        <f>AS100*'DATA - Awards Matrices'!$G$55</f>
        <v>0</v>
      </c>
      <c r="AT105" s="938">
        <f>AT100*'DATA - Awards Matrices'!$H$55</f>
        <v>0</v>
      </c>
      <c r="AU105" s="938">
        <f>AU100*'DATA - Awards Matrices'!$I$55</f>
        <v>0</v>
      </c>
      <c r="AV105" s="938">
        <f>AV100*'DATA - Awards Matrices'!$J$55</f>
        <v>0</v>
      </c>
      <c r="AW105" s="939">
        <f>AW100*'DATA - Awards Matrices'!$K$55</f>
        <v>0</v>
      </c>
      <c r="AX105" s="939"/>
      <c r="AZ105" s="1040">
        <f>AZ100*'DATA - Awards Matrices'!$B$55</f>
        <v>2300</v>
      </c>
      <c r="BA105" s="816">
        <f>BA100*'DATA - Awards Matrices'!$C$55</f>
        <v>1725</v>
      </c>
      <c r="BB105" s="816">
        <f>BB100*'DATA - Awards Matrices'!$D$55</f>
        <v>0</v>
      </c>
      <c r="BC105" s="816">
        <f>BC100*'DATA - Awards Matrices'!$E$55</f>
        <v>5175</v>
      </c>
      <c r="BD105" s="816">
        <f>BD100*'DATA - Awards Matrices'!$F$55</f>
        <v>0</v>
      </c>
      <c r="BE105" s="816">
        <f>BE100*'DATA - Awards Matrices'!$G$55</f>
        <v>0</v>
      </c>
      <c r="BF105" s="816">
        <f>BF100*'DATA - Awards Matrices'!$H$55</f>
        <v>0</v>
      </c>
      <c r="BG105" s="816">
        <f>BG100*'DATA - Awards Matrices'!$I$55</f>
        <v>0</v>
      </c>
      <c r="BH105" s="816">
        <f>BH100*'DATA - Awards Matrices'!$J$55</f>
        <v>0</v>
      </c>
      <c r="BI105" s="1041">
        <f>BI100*'DATA - Awards Matrices'!$K$55</f>
        <v>0</v>
      </c>
      <c r="BJ105" s="1041"/>
    </row>
    <row r="106" spans="1:62" ht="33" thickBot="1">
      <c r="A106" s="406" t="s">
        <v>272</v>
      </c>
      <c r="B106" s="413" t="str">
        <f>B100</f>
        <v>NMSU-AL</v>
      </c>
      <c r="C106" s="414"/>
      <c r="D106" s="334">
        <f t="shared" ref="D106:M106" si="95">SUM(D103:D105)</f>
        <v>0</v>
      </c>
      <c r="E106" s="335">
        <f t="shared" si="95"/>
        <v>575</v>
      </c>
      <c r="F106" s="335">
        <f t="shared" si="95"/>
        <v>0</v>
      </c>
      <c r="G106" s="335">
        <f t="shared" si="95"/>
        <v>32775</v>
      </c>
      <c r="H106" s="335">
        <f t="shared" si="95"/>
        <v>0</v>
      </c>
      <c r="I106" s="335">
        <f t="shared" si="95"/>
        <v>0</v>
      </c>
      <c r="J106" s="335">
        <f t="shared" si="95"/>
        <v>0</v>
      </c>
      <c r="K106" s="335">
        <f t="shared" si="95"/>
        <v>0</v>
      </c>
      <c r="L106" s="335">
        <f t="shared" si="95"/>
        <v>0</v>
      </c>
      <c r="M106" s="336">
        <f t="shared" si="95"/>
        <v>0</v>
      </c>
      <c r="N106" s="415">
        <f>SUM(D106:M106)/'DATA - Awards Matrices'!$L$55</f>
        <v>10.548011639185257</v>
      </c>
      <c r="O106" s="415"/>
      <c r="P106" s="334">
        <f t="shared" ref="P106:Y106" si="96">SUM(P103:P105)</f>
        <v>0</v>
      </c>
      <c r="Q106" s="335">
        <f t="shared" si="96"/>
        <v>575</v>
      </c>
      <c r="R106" s="335">
        <f t="shared" si="96"/>
        <v>0</v>
      </c>
      <c r="S106" s="335">
        <f t="shared" si="96"/>
        <v>35650</v>
      </c>
      <c r="T106" s="335">
        <f t="shared" si="96"/>
        <v>0</v>
      </c>
      <c r="U106" s="335">
        <f t="shared" si="96"/>
        <v>0</v>
      </c>
      <c r="V106" s="335">
        <f t="shared" si="96"/>
        <v>0</v>
      </c>
      <c r="W106" s="335">
        <f t="shared" si="96"/>
        <v>0</v>
      </c>
      <c r="X106" s="335">
        <f t="shared" si="96"/>
        <v>0</v>
      </c>
      <c r="Y106" s="336">
        <f t="shared" si="96"/>
        <v>0</v>
      </c>
      <c r="Z106" s="415">
        <f>SUM(P106:Y106)/'DATA - Awards Matrices'!$L$55</f>
        <v>11.457322987390882</v>
      </c>
      <c r="AA106" s="415"/>
      <c r="AB106" s="334">
        <f t="shared" ref="AB106:AK106" si="97">SUM(AB103:AB105)</f>
        <v>0</v>
      </c>
      <c r="AC106" s="335">
        <f t="shared" si="97"/>
        <v>1150</v>
      </c>
      <c r="AD106" s="335">
        <f t="shared" si="97"/>
        <v>0</v>
      </c>
      <c r="AE106" s="335">
        <f t="shared" si="97"/>
        <v>29325</v>
      </c>
      <c r="AF106" s="335">
        <f t="shared" si="97"/>
        <v>0</v>
      </c>
      <c r="AG106" s="335">
        <f t="shared" si="97"/>
        <v>0</v>
      </c>
      <c r="AH106" s="335">
        <f t="shared" si="97"/>
        <v>0</v>
      </c>
      <c r="AI106" s="335">
        <f t="shared" si="97"/>
        <v>0</v>
      </c>
      <c r="AJ106" s="335">
        <f t="shared" si="97"/>
        <v>0</v>
      </c>
      <c r="AK106" s="336">
        <f t="shared" si="97"/>
        <v>0</v>
      </c>
      <c r="AL106" s="415">
        <f>SUM(AB106:AK106)/'DATA - Awards Matrices'!$L$55</f>
        <v>9.6387002909796315</v>
      </c>
      <c r="AM106" s="415"/>
      <c r="AN106" s="1020">
        <f t="shared" ref="AN106:AW106" si="98">SUM(AN103:AN105)</f>
        <v>22425</v>
      </c>
      <c r="AO106" s="1021">
        <f t="shared" si="98"/>
        <v>1725</v>
      </c>
      <c r="AP106" s="1021">
        <f t="shared" si="98"/>
        <v>0</v>
      </c>
      <c r="AQ106" s="1021">
        <f t="shared" si="98"/>
        <v>32775</v>
      </c>
      <c r="AR106" s="1021">
        <f t="shared" si="98"/>
        <v>0</v>
      </c>
      <c r="AS106" s="1021">
        <f t="shared" si="98"/>
        <v>0</v>
      </c>
      <c r="AT106" s="1021">
        <f t="shared" si="98"/>
        <v>0</v>
      </c>
      <c r="AU106" s="1021">
        <f t="shared" si="98"/>
        <v>0</v>
      </c>
      <c r="AV106" s="1021">
        <f t="shared" si="98"/>
        <v>0</v>
      </c>
      <c r="AW106" s="1022">
        <f t="shared" si="98"/>
        <v>0</v>
      </c>
      <c r="AX106" s="942">
        <f>SUM(AN106:AW106)/'DATA - Awards Matrices'!$L$55</f>
        <v>18.004364694471384</v>
      </c>
      <c r="AZ106" s="1045">
        <f t="shared" ref="AZ106:BI106" si="99">SUM(AZ103:AZ105)</f>
        <v>2875</v>
      </c>
      <c r="BA106" s="1046">
        <f t="shared" si="99"/>
        <v>11500</v>
      </c>
      <c r="BB106" s="1046">
        <f t="shared" si="99"/>
        <v>0</v>
      </c>
      <c r="BC106" s="1046">
        <f t="shared" si="99"/>
        <v>16675</v>
      </c>
      <c r="BD106" s="1046">
        <f t="shared" si="99"/>
        <v>0</v>
      </c>
      <c r="BE106" s="1046">
        <f t="shared" si="99"/>
        <v>0</v>
      </c>
      <c r="BF106" s="1046">
        <f t="shared" si="99"/>
        <v>0</v>
      </c>
      <c r="BG106" s="1046">
        <f t="shared" si="99"/>
        <v>0</v>
      </c>
      <c r="BH106" s="1046">
        <f t="shared" si="99"/>
        <v>0</v>
      </c>
      <c r="BI106" s="1047">
        <f t="shared" si="99"/>
        <v>0</v>
      </c>
      <c r="BJ106" s="1048">
        <f>SUM(AZ106:BI106)/'DATA - Awards Matrices'!$L$55</f>
        <v>9.8205625606207558</v>
      </c>
    </row>
    <row r="107" spans="1:62" ht="16" thickBot="1">
      <c r="A107" s="428"/>
      <c r="B107" s="429"/>
      <c r="C107" s="430"/>
      <c r="D107" s="431"/>
      <c r="E107" s="432"/>
      <c r="F107" s="432"/>
      <c r="G107" s="432"/>
      <c r="H107" s="432"/>
      <c r="I107" s="432"/>
      <c r="J107" s="432"/>
      <c r="K107" s="432"/>
      <c r="L107" s="432"/>
      <c r="M107" s="433"/>
      <c r="N107" s="434"/>
      <c r="O107" s="434"/>
      <c r="P107" s="431"/>
      <c r="Q107" s="432"/>
      <c r="R107" s="432"/>
      <c r="S107" s="432"/>
      <c r="T107" s="432"/>
      <c r="U107" s="432"/>
      <c r="V107" s="432"/>
      <c r="W107" s="432"/>
      <c r="X107" s="432"/>
      <c r="Y107" s="433"/>
      <c r="Z107" s="434"/>
      <c r="AA107" s="434"/>
      <c r="AB107" s="431"/>
      <c r="AC107" s="432"/>
      <c r="AD107" s="432"/>
      <c r="AE107" s="432"/>
      <c r="AF107" s="432"/>
      <c r="AG107" s="432"/>
      <c r="AH107" s="432"/>
      <c r="AI107" s="432"/>
      <c r="AJ107" s="432"/>
      <c r="AK107" s="433"/>
      <c r="AL107" s="434"/>
      <c r="AM107" s="434"/>
      <c r="AN107" s="1023"/>
      <c r="AO107" s="1024"/>
      <c r="AP107" s="1024"/>
      <c r="AQ107" s="1024"/>
      <c r="AR107" s="1024"/>
      <c r="AS107" s="1024"/>
      <c r="AT107" s="1024"/>
      <c r="AU107" s="1024"/>
      <c r="AV107" s="1024"/>
      <c r="AW107" s="1025"/>
      <c r="AX107" s="1026"/>
      <c r="AZ107" s="1049"/>
      <c r="BA107" s="1050"/>
      <c r="BB107" s="1050"/>
      <c r="BC107" s="1050"/>
      <c r="BD107" s="1050"/>
      <c r="BE107" s="1050"/>
      <c r="BF107" s="1050"/>
      <c r="BG107" s="1050"/>
      <c r="BH107" s="1050"/>
      <c r="BI107" s="1051"/>
      <c r="BJ107" s="1052"/>
    </row>
    <row r="108" spans="1:62" ht="15" customHeight="1">
      <c r="A108" s="1487" t="s">
        <v>270</v>
      </c>
      <c r="B108" s="274" t="str">
        <f>'RAW DATA-Awards'!B37</f>
        <v>NMSU-CA</v>
      </c>
      <c r="C108" s="329" t="str">
        <f>'RAW DATA-Awards'!C37</f>
        <v>1</v>
      </c>
      <c r="D108" s="407">
        <f>'RAW DATA-At-Risk'!D37</f>
        <v>0</v>
      </c>
      <c r="E108" s="408">
        <f>'RAW DATA-At-Risk'!E37</f>
        <v>1</v>
      </c>
      <c r="F108" s="408">
        <f>'RAW DATA-At-Risk'!F37</f>
        <v>0</v>
      </c>
      <c r="G108" s="408">
        <f>'RAW DATA-At-Risk'!G37</f>
        <v>40</v>
      </c>
      <c r="H108" s="408">
        <f>'RAW DATA-At-Risk'!H37</f>
        <v>0</v>
      </c>
      <c r="I108" s="408">
        <f>'RAW DATA-At-Risk'!I37</f>
        <v>0</v>
      </c>
      <c r="J108" s="408">
        <f>'RAW DATA-At-Risk'!J37</f>
        <v>0</v>
      </c>
      <c r="K108" s="408">
        <f>'RAW DATA-At-Risk'!K37</f>
        <v>0</v>
      </c>
      <c r="L108" s="408">
        <f>'RAW DATA-At-Risk'!L37</f>
        <v>0</v>
      </c>
      <c r="M108" s="409">
        <f>'RAW DATA-At-Risk'!M37</f>
        <v>0</v>
      </c>
      <c r="N108" s="408"/>
      <c r="O108" s="408"/>
      <c r="P108" s="407">
        <f>'RAW DATA-At-Risk'!N37</f>
        <v>0</v>
      </c>
      <c r="Q108" s="408">
        <f>'RAW DATA-At-Risk'!O37</f>
        <v>3</v>
      </c>
      <c r="R108" s="408">
        <f>'RAW DATA-At-Risk'!P37</f>
        <v>0</v>
      </c>
      <c r="S108" s="408">
        <f>'RAW DATA-At-Risk'!Q37</f>
        <v>37</v>
      </c>
      <c r="T108" s="408">
        <f>'RAW DATA-At-Risk'!R37</f>
        <v>0</v>
      </c>
      <c r="U108" s="408">
        <f>'RAW DATA-At-Risk'!S37</f>
        <v>0</v>
      </c>
      <c r="V108" s="408">
        <f>'RAW DATA-At-Risk'!T37</f>
        <v>0</v>
      </c>
      <c r="W108" s="408">
        <f>'RAW DATA-At-Risk'!U37</f>
        <v>0</v>
      </c>
      <c r="X108" s="408">
        <f>'RAW DATA-At-Risk'!V37</f>
        <v>0</v>
      </c>
      <c r="Y108" s="409">
        <f>'RAW DATA-At-Risk'!W37</f>
        <v>0</v>
      </c>
      <c r="Z108" s="408"/>
      <c r="AA108" s="408"/>
      <c r="AB108" s="407">
        <f>'RAW DATA-At-Risk'!X37</f>
        <v>0</v>
      </c>
      <c r="AC108" s="408">
        <f>'RAW DATA-At-Risk'!Y37</f>
        <v>1</v>
      </c>
      <c r="AD108" s="408">
        <f>'RAW DATA-At-Risk'!Z37</f>
        <v>0</v>
      </c>
      <c r="AE108" s="408">
        <f>'RAW DATA-At-Risk'!AA37</f>
        <v>32</v>
      </c>
      <c r="AF108" s="408">
        <f>'RAW DATA-At-Risk'!AB37</f>
        <v>0</v>
      </c>
      <c r="AG108" s="408">
        <f>'RAW DATA-At-Risk'!AC37</f>
        <v>0</v>
      </c>
      <c r="AH108" s="408">
        <f>'RAW DATA-At-Risk'!AD37</f>
        <v>0</v>
      </c>
      <c r="AI108" s="408">
        <f>'RAW DATA-At-Risk'!AE37</f>
        <v>0</v>
      </c>
      <c r="AJ108" s="408">
        <f>'RAW DATA-At-Risk'!AF37</f>
        <v>0</v>
      </c>
      <c r="AK108" s="409">
        <f>'RAW DATA-At-Risk'!AG37</f>
        <v>0</v>
      </c>
      <c r="AL108" s="408"/>
      <c r="AM108" s="408"/>
      <c r="AN108" s="943">
        <f>'RAW DATA-At-Risk'!AH37</f>
        <v>0</v>
      </c>
      <c r="AO108" s="944">
        <f>'RAW DATA-At-Risk'!AI37</f>
        <v>1</v>
      </c>
      <c r="AP108" s="944">
        <f>'RAW DATA-At-Risk'!AJ37</f>
        <v>0</v>
      </c>
      <c r="AQ108" s="944">
        <f>'RAW DATA-At-Risk'!AK37</f>
        <v>29</v>
      </c>
      <c r="AR108" s="944">
        <f>'RAW DATA-At-Risk'!AL37</f>
        <v>0</v>
      </c>
      <c r="AS108" s="944">
        <f>'RAW DATA-At-Risk'!AM37</f>
        <v>0</v>
      </c>
      <c r="AT108" s="944">
        <f>'RAW DATA-At-Risk'!AN37</f>
        <v>0</v>
      </c>
      <c r="AU108" s="944">
        <f>'RAW DATA-At-Risk'!AO37</f>
        <v>0</v>
      </c>
      <c r="AV108" s="944">
        <f>'RAW DATA-At-Risk'!AP37</f>
        <v>0</v>
      </c>
      <c r="AW108" s="945">
        <f>'RAW DATA-At-Risk'!AQ37</f>
        <v>0</v>
      </c>
      <c r="AX108" s="945"/>
      <c r="AZ108" s="1037">
        <f>'RAW DATA-At-Risk'!AR37</f>
        <v>0</v>
      </c>
      <c r="BA108" s="1038">
        <f>'RAW DATA-At-Risk'!AS37</f>
        <v>4</v>
      </c>
      <c r="BB108" s="1038">
        <f>'RAW DATA-At-Risk'!AT37</f>
        <v>0</v>
      </c>
      <c r="BC108" s="1038">
        <f>'RAW DATA-At-Risk'!AU37</f>
        <v>29</v>
      </c>
      <c r="BD108" s="1038">
        <f>'RAW DATA-At-Risk'!AV37</f>
        <v>0</v>
      </c>
      <c r="BE108" s="1038">
        <f>'RAW DATA-At-Risk'!AW37</f>
        <v>0</v>
      </c>
      <c r="BF108" s="1038">
        <f>'RAW DATA-At-Risk'!AX37</f>
        <v>0</v>
      </c>
      <c r="BG108" s="1038">
        <f>'RAW DATA-At-Risk'!AY37</f>
        <v>0</v>
      </c>
      <c r="BH108" s="1038">
        <f>'RAW DATA-At-Risk'!AZ37</f>
        <v>0</v>
      </c>
      <c r="BI108" s="1039">
        <f>'RAW DATA-At-Risk'!BA37</f>
        <v>0</v>
      </c>
      <c r="BJ108" s="1039"/>
    </row>
    <row r="109" spans="1:62">
      <c r="A109" s="1488"/>
      <c r="B109" s="410" t="str">
        <f>'RAW DATA-Awards'!B38</f>
        <v>NMSU-CA</v>
      </c>
      <c r="C109" s="411" t="str">
        <f>'RAW DATA-Awards'!C38</f>
        <v>2</v>
      </c>
      <c r="D109" s="330">
        <f>'RAW DATA-At-Risk'!D38</f>
        <v>0</v>
      </c>
      <c r="E109" s="12">
        <f>'RAW DATA-At-Risk'!E38</f>
        <v>0</v>
      </c>
      <c r="F109" s="12">
        <f>'RAW DATA-At-Risk'!F38</f>
        <v>0</v>
      </c>
      <c r="G109" s="12">
        <f>'RAW DATA-At-Risk'!G38</f>
        <v>1</v>
      </c>
      <c r="H109" s="12">
        <f>'RAW DATA-At-Risk'!H38</f>
        <v>0</v>
      </c>
      <c r="I109" s="12">
        <f>'RAW DATA-At-Risk'!I38</f>
        <v>0</v>
      </c>
      <c r="J109" s="12">
        <f>'RAW DATA-At-Risk'!J38</f>
        <v>0</v>
      </c>
      <c r="K109" s="12">
        <f>'RAW DATA-At-Risk'!K38</f>
        <v>0</v>
      </c>
      <c r="L109" s="12">
        <f>'RAW DATA-At-Risk'!L38</f>
        <v>0</v>
      </c>
      <c r="M109" s="331">
        <f>'RAW DATA-At-Risk'!M38</f>
        <v>0</v>
      </c>
      <c r="N109" s="12"/>
      <c r="O109" s="12"/>
      <c r="P109" s="330">
        <f>'RAW DATA-At-Risk'!N38</f>
        <v>0</v>
      </c>
      <c r="Q109" s="12">
        <f>'RAW DATA-At-Risk'!O38</f>
        <v>0</v>
      </c>
      <c r="R109" s="12">
        <f>'RAW DATA-At-Risk'!P38</f>
        <v>0</v>
      </c>
      <c r="S109" s="12">
        <f>'RAW DATA-At-Risk'!Q38</f>
        <v>3</v>
      </c>
      <c r="T109" s="12">
        <f>'RAW DATA-At-Risk'!R38</f>
        <v>0</v>
      </c>
      <c r="U109" s="12">
        <f>'RAW DATA-At-Risk'!S38</f>
        <v>0</v>
      </c>
      <c r="V109" s="12">
        <f>'RAW DATA-At-Risk'!T38</f>
        <v>0</v>
      </c>
      <c r="W109" s="12">
        <f>'RAW DATA-At-Risk'!U38</f>
        <v>0</v>
      </c>
      <c r="X109" s="12">
        <f>'RAW DATA-At-Risk'!V38</f>
        <v>0</v>
      </c>
      <c r="Y109" s="331">
        <f>'RAW DATA-At-Risk'!W38</f>
        <v>0</v>
      </c>
      <c r="Z109" s="12"/>
      <c r="AA109" s="12"/>
      <c r="AB109" s="330">
        <f>'RAW DATA-At-Risk'!X38</f>
        <v>0</v>
      </c>
      <c r="AC109" s="12">
        <f>'RAW DATA-At-Risk'!Y38</f>
        <v>1</v>
      </c>
      <c r="AD109" s="12">
        <f>'RAW DATA-At-Risk'!Z38</f>
        <v>0</v>
      </c>
      <c r="AE109" s="12">
        <f>'RAW DATA-At-Risk'!AA38</f>
        <v>3</v>
      </c>
      <c r="AF109" s="12">
        <f>'RAW DATA-At-Risk'!AB38</f>
        <v>0</v>
      </c>
      <c r="AG109" s="12">
        <f>'RAW DATA-At-Risk'!AC38</f>
        <v>0</v>
      </c>
      <c r="AH109" s="12">
        <f>'RAW DATA-At-Risk'!AD38</f>
        <v>0</v>
      </c>
      <c r="AI109" s="12">
        <f>'RAW DATA-At-Risk'!AE38</f>
        <v>0</v>
      </c>
      <c r="AJ109" s="12">
        <f>'RAW DATA-At-Risk'!AF38</f>
        <v>0</v>
      </c>
      <c r="AK109" s="331">
        <f>'RAW DATA-At-Risk'!AG38</f>
        <v>0</v>
      </c>
      <c r="AL109" s="12"/>
      <c r="AM109" s="12"/>
      <c r="AN109" s="937">
        <f>'RAW DATA-At-Risk'!AH38</f>
        <v>0</v>
      </c>
      <c r="AO109" s="938">
        <f>'RAW DATA-At-Risk'!AI38</f>
        <v>1</v>
      </c>
      <c r="AP109" s="938">
        <f>'RAW DATA-At-Risk'!AJ38</f>
        <v>0</v>
      </c>
      <c r="AQ109" s="938">
        <f>'RAW DATA-At-Risk'!AK38</f>
        <v>2</v>
      </c>
      <c r="AR109" s="938">
        <f>'RAW DATA-At-Risk'!AL38</f>
        <v>0</v>
      </c>
      <c r="AS109" s="938">
        <f>'RAW DATA-At-Risk'!AM38</f>
        <v>0</v>
      </c>
      <c r="AT109" s="938">
        <f>'RAW DATA-At-Risk'!AN38</f>
        <v>0</v>
      </c>
      <c r="AU109" s="938">
        <f>'RAW DATA-At-Risk'!AO38</f>
        <v>0</v>
      </c>
      <c r="AV109" s="938">
        <f>'RAW DATA-At-Risk'!AP38</f>
        <v>0</v>
      </c>
      <c r="AW109" s="939">
        <f>'RAW DATA-At-Risk'!AQ38</f>
        <v>0</v>
      </c>
      <c r="AX109" s="939"/>
      <c r="AZ109" s="1040">
        <f>'RAW DATA-At-Risk'!AR38</f>
        <v>0</v>
      </c>
      <c r="BA109" s="816">
        <f>'RAW DATA-At-Risk'!AS38</f>
        <v>1</v>
      </c>
      <c r="BB109" s="816">
        <f>'RAW DATA-At-Risk'!AT38</f>
        <v>0</v>
      </c>
      <c r="BC109" s="816">
        <f>'RAW DATA-At-Risk'!AU38</f>
        <v>3</v>
      </c>
      <c r="BD109" s="816">
        <f>'RAW DATA-At-Risk'!AV38</f>
        <v>0</v>
      </c>
      <c r="BE109" s="816">
        <f>'RAW DATA-At-Risk'!AW38</f>
        <v>0</v>
      </c>
      <c r="BF109" s="816">
        <f>'RAW DATA-At-Risk'!AX38</f>
        <v>0</v>
      </c>
      <c r="BG109" s="816">
        <f>'RAW DATA-At-Risk'!AY38</f>
        <v>0</v>
      </c>
      <c r="BH109" s="816">
        <f>'RAW DATA-At-Risk'!AZ38</f>
        <v>0</v>
      </c>
      <c r="BI109" s="1041">
        <f>'RAW DATA-At-Risk'!BA38</f>
        <v>0</v>
      </c>
      <c r="BJ109" s="1041"/>
    </row>
    <row r="110" spans="1:62" ht="16" thickBot="1">
      <c r="A110" s="1489"/>
      <c r="B110" s="410" t="str">
        <f>'RAW DATA-Awards'!B39</f>
        <v>NMSU-CA</v>
      </c>
      <c r="C110" s="411" t="str">
        <f>'RAW DATA-Awards'!C39</f>
        <v>3</v>
      </c>
      <c r="D110" s="330">
        <f>'RAW DATA-At-Risk'!D39</f>
        <v>0</v>
      </c>
      <c r="E110" s="12">
        <f>'RAW DATA-At-Risk'!E39</f>
        <v>3</v>
      </c>
      <c r="F110" s="12">
        <f>'RAW DATA-At-Risk'!F39</f>
        <v>0</v>
      </c>
      <c r="G110" s="12">
        <f>'RAW DATA-At-Risk'!G39</f>
        <v>10</v>
      </c>
      <c r="H110" s="12">
        <f>'RAW DATA-At-Risk'!H39</f>
        <v>0</v>
      </c>
      <c r="I110" s="12">
        <f>'RAW DATA-At-Risk'!I39</f>
        <v>0</v>
      </c>
      <c r="J110" s="12">
        <f>'RAW DATA-At-Risk'!J39</f>
        <v>0</v>
      </c>
      <c r="K110" s="12">
        <f>'RAW DATA-At-Risk'!K39</f>
        <v>0</v>
      </c>
      <c r="L110" s="12">
        <f>'RAW DATA-At-Risk'!L39</f>
        <v>0</v>
      </c>
      <c r="M110" s="331">
        <f>'RAW DATA-At-Risk'!M39</f>
        <v>0</v>
      </c>
      <c r="N110" s="12"/>
      <c r="O110" s="12"/>
      <c r="P110" s="330">
        <f>'RAW DATA-At-Risk'!N39</f>
        <v>0</v>
      </c>
      <c r="Q110" s="12">
        <f>'RAW DATA-At-Risk'!O39</f>
        <v>3</v>
      </c>
      <c r="R110" s="12">
        <f>'RAW DATA-At-Risk'!P39</f>
        <v>0</v>
      </c>
      <c r="S110" s="12">
        <f>'RAW DATA-At-Risk'!Q39</f>
        <v>4</v>
      </c>
      <c r="T110" s="12">
        <f>'RAW DATA-At-Risk'!R39</f>
        <v>0</v>
      </c>
      <c r="U110" s="12">
        <f>'RAW DATA-At-Risk'!S39</f>
        <v>0</v>
      </c>
      <c r="V110" s="12">
        <f>'RAW DATA-At-Risk'!T39</f>
        <v>0</v>
      </c>
      <c r="W110" s="12">
        <f>'RAW DATA-At-Risk'!U39</f>
        <v>0</v>
      </c>
      <c r="X110" s="12">
        <f>'RAW DATA-At-Risk'!V39</f>
        <v>0</v>
      </c>
      <c r="Y110" s="331">
        <f>'RAW DATA-At-Risk'!W39</f>
        <v>0</v>
      </c>
      <c r="Z110" s="12"/>
      <c r="AA110" s="12"/>
      <c r="AB110" s="330">
        <f>'RAW DATA-At-Risk'!X39</f>
        <v>0</v>
      </c>
      <c r="AC110" s="12">
        <f>'RAW DATA-At-Risk'!Y39</f>
        <v>5</v>
      </c>
      <c r="AD110" s="12">
        <f>'RAW DATA-At-Risk'!Z39</f>
        <v>0</v>
      </c>
      <c r="AE110" s="12">
        <f>'RAW DATA-At-Risk'!AA39</f>
        <v>13</v>
      </c>
      <c r="AF110" s="12">
        <f>'RAW DATA-At-Risk'!AB39</f>
        <v>0</v>
      </c>
      <c r="AG110" s="12">
        <f>'RAW DATA-At-Risk'!AC39</f>
        <v>0</v>
      </c>
      <c r="AH110" s="12">
        <f>'RAW DATA-At-Risk'!AD39</f>
        <v>0</v>
      </c>
      <c r="AI110" s="12">
        <f>'RAW DATA-At-Risk'!AE39</f>
        <v>0</v>
      </c>
      <c r="AJ110" s="12">
        <f>'RAW DATA-At-Risk'!AF39</f>
        <v>0</v>
      </c>
      <c r="AK110" s="331">
        <f>'RAW DATA-At-Risk'!AG39</f>
        <v>0</v>
      </c>
      <c r="AL110" s="12"/>
      <c r="AM110" s="12"/>
      <c r="AN110" s="937">
        <f>'RAW DATA-At-Risk'!AH39</f>
        <v>0</v>
      </c>
      <c r="AO110" s="938">
        <f>'RAW DATA-At-Risk'!AI39</f>
        <v>0</v>
      </c>
      <c r="AP110" s="938">
        <f>'RAW DATA-At-Risk'!AJ39</f>
        <v>0</v>
      </c>
      <c r="AQ110" s="938">
        <f>'RAW DATA-At-Risk'!AK39</f>
        <v>10</v>
      </c>
      <c r="AR110" s="938">
        <f>'RAW DATA-At-Risk'!AL39</f>
        <v>0</v>
      </c>
      <c r="AS110" s="938">
        <f>'RAW DATA-At-Risk'!AM39</f>
        <v>0</v>
      </c>
      <c r="AT110" s="938">
        <f>'RAW DATA-At-Risk'!AN39</f>
        <v>0</v>
      </c>
      <c r="AU110" s="938">
        <f>'RAW DATA-At-Risk'!AO39</f>
        <v>0</v>
      </c>
      <c r="AV110" s="938">
        <f>'RAW DATA-At-Risk'!AP39</f>
        <v>0</v>
      </c>
      <c r="AW110" s="939">
        <f>'RAW DATA-At-Risk'!AQ39</f>
        <v>0</v>
      </c>
      <c r="AX110" s="939"/>
      <c r="AZ110" s="1040">
        <f>'RAW DATA-At-Risk'!AR39</f>
        <v>0</v>
      </c>
      <c r="BA110" s="816">
        <f>'RAW DATA-At-Risk'!AS39</f>
        <v>2</v>
      </c>
      <c r="BB110" s="816">
        <f>'RAW DATA-At-Risk'!AT39</f>
        <v>0</v>
      </c>
      <c r="BC110" s="816">
        <f>'RAW DATA-At-Risk'!AU39</f>
        <v>12</v>
      </c>
      <c r="BD110" s="816">
        <f>'RAW DATA-At-Risk'!AV39</f>
        <v>0</v>
      </c>
      <c r="BE110" s="816">
        <f>'RAW DATA-At-Risk'!AW39</f>
        <v>0</v>
      </c>
      <c r="BF110" s="816">
        <f>'RAW DATA-At-Risk'!AX39</f>
        <v>0</v>
      </c>
      <c r="BG110" s="816">
        <f>'RAW DATA-At-Risk'!AY39</f>
        <v>0</v>
      </c>
      <c r="BH110" s="816">
        <f>'RAW DATA-At-Risk'!AZ39</f>
        <v>0</v>
      </c>
      <c r="BI110" s="1041">
        <f>'RAW DATA-At-Risk'!BA39</f>
        <v>0</v>
      </c>
      <c r="BJ110" s="1041"/>
    </row>
    <row r="111" spans="1:62">
      <c r="A111" s="437"/>
      <c r="B111" s="410"/>
      <c r="C111" s="411"/>
      <c r="D111" s="332">
        <f t="shared" ref="D111:M111" si="100">SUM(D108:D110)</f>
        <v>0</v>
      </c>
      <c r="E111" s="11">
        <f t="shared" si="100"/>
        <v>4</v>
      </c>
      <c r="F111" s="11">
        <f t="shared" si="100"/>
        <v>0</v>
      </c>
      <c r="G111" s="11">
        <f t="shared" si="100"/>
        <v>51</v>
      </c>
      <c r="H111" s="11">
        <f t="shared" si="100"/>
        <v>0</v>
      </c>
      <c r="I111" s="11">
        <f t="shared" si="100"/>
        <v>0</v>
      </c>
      <c r="J111" s="11">
        <f t="shared" si="100"/>
        <v>0</v>
      </c>
      <c r="K111" s="11">
        <f t="shared" si="100"/>
        <v>0</v>
      </c>
      <c r="L111" s="11">
        <f t="shared" si="100"/>
        <v>0</v>
      </c>
      <c r="M111" s="333">
        <f t="shared" si="100"/>
        <v>0</v>
      </c>
      <c r="N111" s="12"/>
      <c r="O111" s="12"/>
      <c r="P111" s="332">
        <f t="shared" ref="P111:Y111" si="101">SUM(P108:P110)</f>
        <v>0</v>
      </c>
      <c r="Q111" s="11">
        <f t="shared" si="101"/>
        <v>6</v>
      </c>
      <c r="R111" s="11">
        <f t="shared" si="101"/>
        <v>0</v>
      </c>
      <c r="S111" s="11">
        <f t="shared" si="101"/>
        <v>44</v>
      </c>
      <c r="T111" s="11">
        <f t="shared" si="101"/>
        <v>0</v>
      </c>
      <c r="U111" s="11">
        <f t="shared" si="101"/>
        <v>0</v>
      </c>
      <c r="V111" s="11">
        <f t="shared" si="101"/>
        <v>0</v>
      </c>
      <c r="W111" s="11">
        <f t="shared" si="101"/>
        <v>0</v>
      </c>
      <c r="X111" s="11">
        <f t="shared" si="101"/>
        <v>0</v>
      </c>
      <c r="Y111" s="333">
        <f t="shared" si="101"/>
        <v>0</v>
      </c>
      <c r="Z111" s="12"/>
      <c r="AA111" s="12"/>
      <c r="AB111" s="332">
        <f t="shared" ref="AB111:AK111" si="102">SUM(AB108:AB110)</f>
        <v>0</v>
      </c>
      <c r="AC111" s="11">
        <f t="shared" si="102"/>
        <v>7</v>
      </c>
      <c r="AD111" s="11">
        <f t="shared" si="102"/>
        <v>0</v>
      </c>
      <c r="AE111" s="11">
        <f t="shared" si="102"/>
        <v>48</v>
      </c>
      <c r="AF111" s="11">
        <f t="shared" si="102"/>
        <v>0</v>
      </c>
      <c r="AG111" s="11">
        <f t="shared" si="102"/>
        <v>0</v>
      </c>
      <c r="AH111" s="11">
        <f t="shared" si="102"/>
        <v>0</v>
      </c>
      <c r="AI111" s="11">
        <f t="shared" si="102"/>
        <v>0</v>
      </c>
      <c r="AJ111" s="11">
        <f t="shared" si="102"/>
        <v>0</v>
      </c>
      <c r="AK111" s="333">
        <f t="shared" si="102"/>
        <v>0</v>
      </c>
      <c r="AL111" s="12"/>
      <c r="AM111" s="12"/>
      <c r="AN111" s="1017">
        <f t="shared" ref="AN111:AW111" si="103">SUM(AN108:AN110)</f>
        <v>0</v>
      </c>
      <c r="AO111" s="1018">
        <f t="shared" si="103"/>
        <v>2</v>
      </c>
      <c r="AP111" s="1018">
        <f t="shared" si="103"/>
        <v>0</v>
      </c>
      <c r="AQ111" s="1018">
        <f t="shared" si="103"/>
        <v>41</v>
      </c>
      <c r="AR111" s="1018">
        <f t="shared" si="103"/>
        <v>0</v>
      </c>
      <c r="AS111" s="1018">
        <f t="shared" si="103"/>
        <v>0</v>
      </c>
      <c r="AT111" s="1018">
        <f t="shared" si="103"/>
        <v>0</v>
      </c>
      <c r="AU111" s="1018">
        <f t="shared" si="103"/>
        <v>0</v>
      </c>
      <c r="AV111" s="1018">
        <f t="shared" si="103"/>
        <v>0</v>
      </c>
      <c r="AW111" s="1019">
        <f t="shared" si="103"/>
        <v>0</v>
      </c>
      <c r="AX111" s="939"/>
      <c r="AZ111" s="1042">
        <f t="shared" ref="AZ111:BI111" si="104">SUM(AZ108:AZ110)</f>
        <v>0</v>
      </c>
      <c r="BA111" s="1043">
        <f t="shared" si="104"/>
        <v>7</v>
      </c>
      <c r="BB111" s="1043">
        <f t="shared" si="104"/>
        <v>0</v>
      </c>
      <c r="BC111" s="1043">
        <f t="shared" si="104"/>
        <v>44</v>
      </c>
      <c r="BD111" s="1043">
        <f t="shared" si="104"/>
        <v>0</v>
      </c>
      <c r="BE111" s="1043">
        <f t="shared" si="104"/>
        <v>0</v>
      </c>
      <c r="BF111" s="1043">
        <f t="shared" si="104"/>
        <v>0</v>
      </c>
      <c r="BG111" s="1043">
        <f t="shared" si="104"/>
        <v>0</v>
      </c>
      <c r="BH111" s="1043">
        <f t="shared" si="104"/>
        <v>0</v>
      </c>
      <c r="BI111" s="1044">
        <f t="shared" si="104"/>
        <v>0</v>
      </c>
      <c r="BJ111" s="1041"/>
    </row>
    <row r="112" spans="1:62" ht="16" thickBot="1">
      <c r="A112" s="437"/>
      <c r="B112" s="410"/>
      <c r="C112" s="411"/>
      <c r="D112" s="330"/>
      <c r="E112" s="12"/>
      <c r="F112" s="12"/>
      <c r="G112" s="12"/>
      <c r="H112" s="12"/>
      <c r="I112" s="12"/>
      <c r="J112" s="12"/>
      <c r="K112" s="12"/>
      <c r="L112" s="12"/>
      <c r="M112" s="331"/>
      <c r="N112" s="12"/>
      <c r="O112" s="12"/>
      <c r="P112" s="330"/>
      <c r="Q112" s="12"/>
      <c r="R112" s="12"/>
      <c r="S112" s="12"/>
      <c r="T112" s="12"/>
      <c r="U112" s="12"/>
      <c r="V112" s="12"/>
      <c r="W112" s="12"/>
      <c r="X112" s="12"/>
      <c r="Y112" s="331"/>
      <c r="Z112" s="12"/>
      <c r="AA112" s="12"/>
      <c r="AB112" s="330"/>
      <c r="AC112" s="12"/>
      <c r="AD112" s="12"/>
      <c r="AE112" s="12"/>
      <c r="AF112" s="12"/>
      <c r="AG112" s="12"/>
      <c r="AH112" s="12"/>
      <c r="AI112" s="12"/>
      <c r="AJ112" s="12"/>
      <c r="AK112" s="331"/>
      <c r="AL112" s="12"/>
      <c r="AM112" s="12"/>
      <c r="AN112" s="937"/>
      <c r="AO112" s="938"/>
      <c r="AP112" s="938"/>
      <c r="AQ112" s="938"/>
      <c r="AR112" s="938"/>
      <c r="AS112" s="938"/>
      <c r="AT112" s="938"/>
      <c r="AU112" s="938"/>
      <c r="AV112" s="938"/>
      <c r="AW112" s="939"/>
      <c r="AX112" s="939"/>
      <c r="AZ112" s="1040"/>
      <c r="BA112" s="816"/>
      <c r="BB112" s="816"/>
      <c r="BC112" s="816"/>
      <c r="BD112" s="816"/>
      <c r="BE112" s="816"/>
      <c r="BF112" s="816"/>
      <c r="BG112" s="816"/>
      <c r="BH112" s="816"/>
      <c r="BI112" s="1041"/>
      <c r="BJ112" s="1041"/>
    </row>
    <row r="113" spans="1:62" ht="15" customHeight="1">
      <c r="A113" s="1487" t="s">
        <v>271</v>
      </c>
      <c r="B113" s="410" t="s">
        <v>55</v>
      </c>
      <c r="C113" s="411" t="s">
        <v>92</v>
      </c>
      <c r="D113" s="330">
        <f>D108*'DATA - Awards Matrices'!$B$53</f>
        <v>0</v>
      </c>
      <c r="E113" s="12">
        <f>E108*'DATA - Awards Matrices'!$C$53</f>
        <v>575</v>
      </c>
      <c r="F113" s="12">
        <f>F108*'DATA - Awards Matrices'!$D$53</f>
        <v>0</v>
      </c>
      <c r="G113" s="12">
        <f>G108*'DATA - Awards Matrices'!$E$53</f>
        <v>23000</v>
      </c>
      <c r="H113" s="12">
        <f>H108*'DATA - Awards Matrices'!$F$53</f>
        <v>0</v>
      </c>
      <c r="I113" s="12">
        <f>I108*'DATA - Awards Matrices'!$G$53</f>
        <v>0</v>
      </c>
      <c r="J113" s="12">
        <f>J108*'DATA - Awards Matrices'!$H$53</f>
        <v>0</v>
      </c>
      <c r="K113" s="12">
        <f>K108*'DATA - Awards Matrices'!$I$53</f>
        <v>0</v>
      </c>
      <c r="L113" s="12">
        <f>L108*'DATA - Awards Matrices'!$J$53</f>
        <v>0</v>
      </c>
      <c r="M113" s="331">
        <f>M108*'DATA - Awards Matrices'!$K$53</f>
        <v>0</v>
      </c>
      <c r="N113" s="12"/>
      <c r="O113" s="12"/>
      <c r="P113" s="330">
        <f>P108*'DATA - Awards Matrices'!$B$53</f>
        <v>0</v>
      </c>
      <c r="Q113" s="12">
        <f>Q108*'DATA - Awards Matrices'!$C$53</f>
        <v>1725</v>
      </c>
      <c r="R113" s="12">
        <f>R108*'DATA - Awards Matrices'!$D$53</f>
        <v>0</v>
      </c>
      <c r="S113" s="12">
        <f>S108*'DATA - Awards Matrices'!$E$53</f>
        <v>21275</v>
      </c>
      <c r="T113" s="12">
        <f>T108*'DATA - Awards Matrices'!$F$53</f>
        <v>0</v>
      </c>
      <c r="U113" s="12">
        <f>U108*'DATA - Awards Matrices'!$G$53</f>
        <v>0</v>
      </c>
      <c r="V113" s="12">
        <f>V108*'DATA - Awards Matrices'!$H$53</f>
        <v>0</v>
      </c>
      <c r="W113" s="12">
        <f>W108*'DATA - Awards Matrices'!$I$53</f>
        <v>0</v>
      </c>
      <c r="X113" s="12">
        <f>X108*'DATA - Awards Matrices'!$J$53</f>
        <v>0</v>
      </c>
      <c r="Y113" s="331">
        <f>Y108*'DATA - Awards Matrices'!$K$53</f>
        <v>0</v>
      </c>
      <c r="Z113" s="12"/>
      <c r="AA113" s="12"/>
      <c r="AB113" s="330">
        <f>AB108*'DATA - Awards Matrices'!$B$53</f>
        <v>0</v>
      </c>
      <c r="AC113" s="12">
        <f>AC108*'DATA - Awards Matrices'!$C$53</f>
        <v>575</v>
      </c>
      <c r="AD113" s="12">
        <f>AD108*'DATA - Awards Matrices'!$D$53</f>
        <v>0</v>
      </c>
      <c r="AE113" s="12">
        <f>AE108*'DATA - Awards Matrices'!$E$53</f>
        <v>18400</v>
      </c>
      <c r="AF113" s="12">
        <f>AF108*'DATA - Awards Matrices'!$F$53</f>
        <v>0</v>
      </c>
      <c r="AG113" s="12">
        <f>AG108*'DATA - Awards Matrices'!$G$53</f>
        <v>0</v>
      </c>
      <c r="AH113" s="12">
        <f>AH108*'DATA - Awards Matrices'!$H$53</f>
        <v>0</v>
      </c>
      <c r="AI113" s="12">
        <f>AI108*'DATA - Awards Matrices'!$I$53</f>
        <v>0</v>
      </c>
      <c r="AJ113" s="12">
        <f>AJ108*'DATA - Awards Matrices'!$J$53</f>
        <v>0</v>
      </c>
      <c r="AK113" s="331">
        <f>AK108*'DATA - Awards Matrices'!$K$53</f>
        <v>0</v>
      </c>
      <c r="AL113" s="12"/>
      <c r="AM113" s="12"/>
      <c r="AN113" s="937">
        <f>AN108*'DATA - Awards Matrices'!$B$53</f>
        <v>0</v>
      </c>
      <c r="AO113" s="938">
        <f>AO108*'DATA - Awards Matrices'!$C$53</f>
        <v>575</v>
      </c>
      <c r="AP113" s="938">
        <f>AP108*'DATA - Awards Matrices'!$D$53</f>
        <v>0</v>
      </c>
      <c r="AQ113" s="938">
        <f>AQ108*'DATA - Awards Matrices'!$E$53</f>
        <v>16675</v>
      </c>
      <c r="AR113" s="938">
        <f>AR108*'DATA - Awards Matrices'!$F$53</f>
        <v>0</v>
      </c>
      <c r="AS113" s="938">
        <f>AS108*'DATA - Awards Matrices'!$G$53</f>
        <v>0</v>
      </c>
      <c r="AT113" s="938">
        <f>AT108*'DATA - Awards Matrices'!$H$53</f>
        <v>0</v>
      </c>
      <c r="AU113" s="938">
        <f>AU108*'DATA - Awards Matrices'!$I$53</f>
        <v>0</v>
      </c>
      <c r="AV113" s="938">
        <f>AV108*'DATA - Awards Matrices'!$J$53</f>
        <v>0</v>
      </c>
      <c r="AW113" s="939">
        <f>AW108*'DATA - Awards Matrices'!$K$53</f>
        <v>0</v>
      </c>
      <c r="AX113" s="939"/>
      <c r="AZ113" s="1040">
        <f>AZ108*'DATA - Awards Matrices'!$B$53</f>
        <v>0</v>
      </c>
      <c r="BA113" s="816">
        <f>BA108*'DATA - Awards Matrices'!$C$53</f>
        <v>2300</v>
      </c>
      <c r="BB113" s="816">
        <f>BB108*'DATA - Awards Matrices'!$D$53</f>
        <v>0</v>
      </c>
      <c r="BC113" s="816">
        <f>BC108*'DATA - Awards Matrices'!$E$53</f>
        <v>16675</v>
      </c>
      <c r="BD113" s="816">
        <f>BD108*'DATA - Awards Matrices'!$F$53</f>
        <v>0</v>
      </c>
      <c r="BE113" s="816">
        <f>BE108*'DATA - Awards Matrices'!$G$53</f>
        <v>0</v>
      </c>
      <c r="BF113" s="816">
        <f>BF108*'DATA - Awards Matrices'!$H$53</f>
        <v>0</v>
      </c>
      <c r="BG113" s="816">
        <f>BG108*'DATA - Awards Matrices'!$I$53</f>
        <v>0</v>
      </c>
      <c r="BH113" s="816">
        <f>BH108*'DATA - Awards Matrices'!$J$53</f>
        <v>0</v>
      </c>
      <c r="BI113" s="1041">
        <f>BI108*'DATA - Awards Matrices'!$K$53</f>
        <v>0</v>
      </c>
      <c r="BJ113" s="1041"/>
    </row>
    <row r="114" spans="1:62">
      <c r="A114" s="1488"/>
      <c r="B114" s="410" t="s">
        <v>55</v>
      </c>
      <c r="C114" s="411" t="s">
        <v>91</v>
      </c>
      <c r="D114" s="330">
        <f>D109*'DATA - Awards Matrices'!$B$54</f>
        <v>0</v>
      </c>
      <c r="E114" s="12">
        <f>E109*'DATA - Awards Matrices'!$C$54</f>
        <v>0</v>
      </c>
      <c r="F114" s="12">
        <f>F109*'DATA - Awards Matrices'!$D$54</f>
        <v>0</v>
      </c>
      <c r="G114" s="12">
        <f>G109*'DATA - Awards Matrices'!$E$54</f>
        <v>575</v>
      </c>
      <c r="H114" s="12">
        <f>H109*'DATA - Awards Matrices'!$F$54</f>
        <v>0</v>
      </c>
      <c r="I114" s="12">
        <f>I109*'DATA - Awards Matrices'!$G$54</f>
        <v>0</v>
      </c>
      <c r="J114" s="12">
        <f>J109*'DATA - Awards Matrices'!$H$54</f>
        <v>0</v>
      </c>
      <c r="K114" s="12">
        <f>K109*'DATA - Awards Matrices'!$I$54</f>
        <v>0</v>
      </c>
      <c r="L114" s="12">
        <f>L109*'DATA - Awards Matrices'!$J$54</f>
        <v>0</v>
      </c>
      <c r="M114" s="331">
        <f>M109*'DATA - Awards Matrices'!$K$54</f>
        <v>0</v>
      </c>
      <c r="N114" s="12"/>
      <c r="O114" s="12"/>
      <c r="P114" s="330">
        <f>P109*'DATA - Awards Matrices'!$B$54</f>
        <v>0</v>
      </c>
      <c r="Q114" s="12">
        <f>Q109*'DATA - Awards Matrices'!$C$54</f>
        <v>0</v>
      </c>
      <c r="R114" s="12">
        <f>R109*'DATA - Awards Matrices'!$D$54</f>
        <v>0</v>
      </c>
      <c r="S114" s="12">
        <f>S109*'DATA - Awards Matrices'!$E$54</f>
        <v>1725</v>
      </c>
      <c r="T114" s="12">
        <f>T109*'DATA - Awards Matrices'!$F$54</f>
        <v>0</v>
      </c>
      <c r="U114" s="12">
        <f>U109*'DATA - Awards Matrices'!$G$54</f>
        <v>0</v>
      </c>
      <c r="V114" s="12">
        <f>V109*'DATA - Awards Matrices'!$H$54</f>
        <v>0</v>
      </c>
      <c r="W114" s="12">
        <f>W109*'DATA - Awards Matrices'!$I$54</f>
        <v>0</v>
      </c>
      <c r="X114" s="12">
        <f>X109*'DATA - Awards Matrices'!$J$54</f>
        <v>0</v>
      </c>
      <c r="Y114" s="331">
        <f>Y109*'DATA - Awards Matrices'!$K$54</f>
        <v>0</v>
      </c>
      <c r="Z114" s="12"/>
      <c r="AA114" s="12"/>
      <c r="AB114" s="330">
        <f>AB109*'DATA - Awards Matrices'!$B$54</f>
        <v>0</v>
      </c>
      <c r="AC114" s="12">
        <f>AC109*'DATA - Awards Matrices'!$C$54</f>
        <v>575</v>
      </c>
      <c r="AD114" s="12">
        <f>AD109*'DATA - Awards Matrices'!$D$54</f>
        <v>0</v>
      </c>
      <c r="AE114" s="12">
        <f>AE109*'DATA - Awards Matrices'!$E$54</f>
        <v>1725</v>
      </c>
      <c r="AF114" s="12">
        <f>AF109*'DATA - Awards Matrices'!$F$54</f>
        <v>0</v>
      </c>
      <c r="AG114" s="12">
        <f>AG109*'DATA - Awards Matrices'!$G$54</f>
        <v>0</v>
      </c>
      <c r="AH114" s="12">
        <f>AH109*'DATA - Awards Matrices'!$H$54</f>
        <v>0</v>
      </c>
      <c r="AI114" s="12">
        <f>AI109*'DATA - Awards Matrices'!$I$54</f>
        <v>0</v>
      </c>
      <c r="AJ114" s="12">
        <f>AJ109*'DATA - Awards Matrices'!$J$54</f>
        <v>0</v>
      </c>
      <c r="AK114" s="331">
        <f>AK109*'DATA - Awards Matrices'!$K$54</f>
        <v>0</v>
      </c>
      <c r="AL114" s="12"/>
      <c r="AM114" s="12"/>
      <c r="AN114" s="937">
        <f>AN109*'DATA - Awards Matrices'!$B$54</f>
        <v>0</v>
      </c>
      <c r="AO114" s="938">
        <f>AO109*'DATA - Awards Matrices'!$C$54</f>
        <v>575</v>
      </c>
      <c r="AP114" s="938">
        <f>AP109*'DATA - Awards Matrices'!$D$54</f>
        <v>0</v>
      </c>
      <c r="AQ114" s="938">
        <f>AQ109*'DATA - Awards Matrices'!$E$54</f>
        <v>1150</v>
      </c>
      <c r="AR114" s="938">
        <f>AR109*'DATA - Awards Matrices'!$F$54</f>
        <v>0</v>
      </c>
      <c r="AS114" s="938">
        <f>AS109*'DATA - Awards Matrices'!$G$54</f>
        <v>0</v>
      </c>
      <c r="AT114" s="938">
        <f>AT109*'DATA - Awards Matrices'!$H$54</f>
        <v>0</v>
      </c>
      <c r="AU114" s="938">
        <f>AU109*'DATA - Awards Matrices'!$I$54</f>
        <v>0</v>
      </c>
      <c r="AV114" s="938">
        <f>AV109*'DATA - Awards Matrices'!$J$54</f>
        <v>0</v>
      </c>
      <c r="AW114" s="939">
        <f>AW109*'DATA - Awards Matrices'!$K$54</f>
        <v>0</v>
      </c>
      <c r="AX114" s="939"/>
      <c r="AZ114" s="1040">
        <f>AZ109*'DATA - Awards Matrices'!$B$54</f>
        <v>0</v>
      </c>
      <c r="BA114" s="816">
        <f>BA109*'DATA - Awards Matrices'!$C$54</f>
        <v>575</v>
      </c>
      <c r="BB114" s="816">
        <f>BB109*'DATA - Awards Matrices'!$D$54</f>
        <v>0</v>
      </c>
      <c r="BC114" s="816">
        <f>BC109*'DATA - Awards Matrices'!$E$54</f>
        <v>1725</v>
      </c>
      <c r="BD114" s="816">
        <f>BD109*'DATA - Awards Matrices'!$F$54</f>
        <v>0</v>
      </c>
      <c r="BE114" s="816">
        <f>BE109*'DATA - Awards Matrices'!$G$54</f>
        <v>0</v>
      </c>
      <c r="BF114" s="816">
        <f>BF109*'DATA - Awards Matrices'!$H$54</f>
        <v>0</v>
      </c>
      <c r="BG114" s="816">
        <f>BG109*'DATA - Awards Matrices'!$I$54</f>
        <v>0</v>
      </c>
      <c r="BH114" s="816">
        <f>BH109*'DATA - Awards Matrices'!$J$54</f>
        <v>0</v>
      </c>
      <c r="BI114" s="1041">
        <f>BI109*'DATA - Awards Matrices'!$K$54</f>
        <v>0</v>
      </c>
      <c r="BJ114" s="1041"/>
    </row>
    <row r="115" spans="1:62" ht="16" thickBot="1">
      <c r="A115" s="1489"/>
      <c r="B115" s="410" t="s">
        <v>55</v>
      </c>
      <c r="C115" s="411" t="s">
        <v>90</v>
      </c>
      <c r="D115" s="330">
        <f>D110*'DATA - Awards Matrices'!$B$55</f>
        <v>0</v>
      </c>
      <c r="E115" s="12">
        <f>E110*'DATA - Awards Matrices'!$C$55</f>
        <v>1725</v>
      </c>
      <c r="F115" s="12">
        <f>F110*'DATA - Awards Matrices'!$D$55</f>
        <v>0</v>
      </c>
      <c r="G115" s="12">
        <f>G110*'DATA - Awards Matrices'!$E$55</f>
        <v>5750</v>
      </c>
      <c r="H115" s="12">
        <f>H110*'DATA - Awards Matrices'!$F$55</f>
        <v>0</v>
      </c>
      <c r="I115" s="12">
        <f>I110*'DATA - Awards Matrices'!$G$55</f>
        <v>0</v>
      </c>
      <c r="J115" s="12">
        <f>J110*'DATA - Awards Matrices'!$H$55</f>
        <v>0</v>
      </c>
      <c r="K115" s="12">
        <f>K110*'DATA - Awards Matrices'!$I$55</f>
        <v>0</v>
      </c>
      <c r="L115" s="12">
        <f>L110*'DATA - Awards Matrices'!$J$55</f>
        <v>0</v>
      </c>
      <c r="M115" s="331">
        <f>M110*'DATA - Awards Matrices'!$K$55</f>
        <v>0</v>
      </c>
      <c r="N115" s="12"/>
      <c r="O115" s="12"/>
      <c r="P115" s="330">
        <f>P110*'DATA - Awards Matrices'!$B$55</f>
        <v>0</v>
      </c>
      <c r="Q115" s="12">
        <f>Q110*'DATA - Awards Matrices'!$C$55</f>
        <v>1725</v>
      </c>
      <c r="R115" s="12">
        <f>R110*'DATA - Awards Matrices'!$D$55</f>
        <v>0</v>
      </c>
      <c r="S115" s="12">
        <f>S110*'DATA - Awards Matrices'!$E$55</f>
        <v>2300</v>
      </c>
      <c r="T115" s="12">
        <f>T110*'DATA - Awards Matrices'!$F$55</f>
        <v>0</v>
      </c>
      <c r="U115" s="12">
        <f>U110*'DATA - Awards Matrices'!$G$55</f>
        <v>0</v>
      </c>
      <c r="V115" s="12">
        <f>V110*'DATA - Awards Matrices'!$H$55</f>
        <v>0</v>
      </c>
      <c r="W115" s="12">
        <f>W110*'DATA - Awards Matrices'!$I$55</f>
        <v>0</v>
      </c>
      <c r="X115" s="12">
        <f>X110*'DATA - Awards Matrices'!$J$55</f>
        <v>0</v>
      </c>
      <c r="Y115" s="331">
        <f>Y110*'DATA - Awards Matrices'!$K$55</f>
        <v>0</v>
      </c>
      <c r="Z115" s="12"/>
      <c r="AA115" s="12"/>
      <c r="AB115" s="330">
        <f>AB110*'DATA - Awards Matrices'!$B$55</f>
        <v>0</v>
      </c>
      <c r="AC115" s="12">
        <f>AC110*'DATA - Awards Matrices'!$C$55</f>
        <v>2875</v>
      </c>
      <c r="AD115" s="12">
        <f>AD110*'DATA - Awards Matrices'!$D$55</f>
        <v>0</v>
      </c>
      <c r="AE115" s="12">
        <f>AE110*'DATA - Awards Matrices'!$E$55</f>
        <v>7475</v>
      </c>
      <c r="AF115" s="12">
        <f>AF110*'DATA - Awards Matrices'!$F$55</f>
        <v>0</v>
      </c>
      <c r="AG115" s="12">
        <f>AG110*'DATA - Awards Matrices'!$G$55</f>
        <v>0</v>
      </c>
      <c r="AH115" s="12">
        <f>AH110*'DATA - Awards Matrices'!$H$55</f>
        <v>0</v>
      </c>
      <c r="AI115" s="12">
        <f>AI110*'DATA - Awards Matrices'!$I$55</f>
        <v>0</v>
      </c>
      <c r="AJ115" s="12">
        <f>AJ110*'DATA - Awards Matrices'!$J$55</f>
        <v>0</v>
      </c>
      <c r="AK115" s="331">
        <f>AK110*'DATA - Awards Matrices'!$K$55</f>
        <v>0</v>
      </c>
      <c r="AL115" s="12"/>
      <c r="AM115" s="12"/>
      <c r="AN115" s="937">
        <f>AN110*'DATA - Awards Matrices'!$B$55</f>
        <v>0</v>
      </c>
      <c r="AO115" s="938">
        <f>AO110*'DATA - Awards Matrices'!$C$55</f>
        <v>0</v>
      </c>
      <c r="AP115" s="938">
        <f>AP110*'DATA - Awards Matrices'!$D$55</f>
        <v>0</v>
      </c>
      <c r="AQ115" s="938">
        <f>AQ110*'DATA - Awards Matrices'!$E$55</f>
        <v>5750</v>
      </c>
      <c r="AR115" s="938">
        <f>AR110*'DATA - Awards Matrices'!$F$55</f>
        <v>0</v>
      </c>
      <c r="AS115" s="938">
        <f>AS110*'DATA - Awards Matrices'!$G$55</f>
        <v>0</v>
      </c>
      <c r="AT115" s="938">
        <f>AT110*'DATA - Awards Matrices'!$H$55</f>
        <v>0</v>
      </c>
      <c r="AU115" s="938">
        <f>AU110*'DATA - Awards Matrices'!$I$55</f>
        <v>0</v>
      </c>
      <c r="AV115" s="938">
        <f>AV110*'DATA - Awards Matrices'!$J$55</f>
        <v>0</v>
      </c>
      <c r="AW115" s="939">
        <f>AW110*'DATA - Awards Matrices'!$K$55</f>
        <v>0</v>
      </c>
      <c r="AX115" s="939"/>
      <c r="AZ115" s="1040">
        <f>AZ110*'DATA - Awards Matrices'!$B$55</f>
        <v>0</v>
      </c>
      <c r="BA115" s="816">
        <f>BA110*'DATA - Awards Matrices'!$C$55</f>
        <v>1150</v>
      </c>
      <c r="BB115" s="816">
        <f>BB110*'DATA - Awards Matrices'!$D$55</f>
        <v>0</v>
      </c>
      <c r="BC115" s="816">
        <f>BC110*'DATA - Awards Matrices'!$E$55</f>
        <v>6900</v>
      </c>
      <c r="BD115" s="816">
        <f>BD110*'DATA - Awards Matrices'!$F$55</f>
        <v>0</v>
      </c>
      <c r="BE115" s="816">
        <f>BE110*'DATA - Awards Matrices'!$G$55</f>
        <v>0</v>
      </c>
      <c r="BF115" s="816">
        <f>BF110*'DATA - Awards Matrices'!$H$55</f>
        <v>0</v>
      </c>
      <c r="BG115" s="816">
        <f>BG110*'DATA - Awards Matrices'!$I$55</f>
        <v>0</v>
      </c>
      <c r="BH115" s="816">
        <f>BH110*'DATA - Awards Matrices'!$J$55</f>
        <v>0</v>
      </c>
      <c r="BI115" s="1041">
        <f>BI110*'DATA - Awards Matrices'!$K$55</f>
        <v>0</v>
      </c>
      <c r="BJ115" s="1041"/>
    </row>
    <row r="116" spans="1:62" ht="33" thickBot="1">
      <c r="A116" s="406" t="s">
        <v>272</v>
      </c>
      <c r="B116" s="413" t="str">
        <f>B110</f>
        <v>NMSU-CA</v>
      </c>
      <c r="C116" s="414"/>
      <c r="D116" s="334">
        <f t="shared" ref="D116:M116" si="105">SUM(D113:D115)</f>
        <v>0</v>
      </c>
      <c r="E116" s="335">
        <f t="shared" si="105"/>
        <v>2300</v>
      </c>
      <c r="F116" s="335">
        <f t="shared" si="105"/>
        <v>0</v>
      </c>
      <c r="G116" s="335">
        <f t="shared" si="105"/>
        <v>29325</v>
      </c>
      <c r="H116" s="335">
        <f t="shared" si="105"/>
        <v>0</v>
      </c>
      <c r="I116" s="335">
        <f t="shared" si="105"/>
        <v>0</v>
      </c>
      <c r="J116" s="335">
        <f t="shared" si="105"/>
        <v>0</v>
      </c>
      <c r="K116" s="335">
        <f t="shared" si="105"/>
        <v>0</v>
      </c>
      <c r="L116" s="335">
        <f t="shared" si="105"/>
        <v>0</v>
      </c>
      <c r="M116" s="336">
        <f t="shared" si="105"/>
        <v>0</v>
      </c>
      <c r="N116" s="415">
        <f>SUM(D116:M116)/'DATA - Awards Matrices'!$L$55</f>
        <v>10.00242483026188</v>
      </c>
      <c r="O116" s="415"/>
      <c r="P116" s="334">
        <f t="shared" ref="P116:Y116" si="106">SUM(P113:P115)</f>
        <v>0</v>
      </c>
      <c r="Q116" s="335">
        <f t="shared" si="106"/>
        <v>3450</v>
      </c>
      <c r="R116" s="335">
        <f t="shared" si="106"/>
        <v>0</v>
      </c>
      <c r="S116" s="335">
        <f t="shared" si="106"/>
        <v>25300</v>
      </c>
      <c r="T116" s="335">
        <f t="shared" si="106"/>
        <v>0</v>
      </c>
      <c r="U116" s="335">
        <f t="shared" si="106"/>
        <v>0</v>
      </c>
      <c r="V116" s="335">
        <f t="shared" si="106"/>
        <v>0</v>
      </c>
      <c r="W116" s="335">
        <f t="shared" si="106"/>
        <v>0</v>
      </c>
      <c r="X116" s="335">
        <f t="shared" si="106"/>
        <v>0</v>
      </c>
      <c r="Y116" s="336">
        <f t="shared" si="106"/>
        <v>0</v>
      </c>
      <c r="Z116" s="415">
        <f>SUM(P116:Y116)/'DATA - Awards Matrices'!$L$55</f>
        <v>9.0931134820562551</v>
      </c>
      <c r="AA116" s="415"/>
      <c r="AB116" s="334">
        <f t="shared" ref="AB116:AK116" si="107">SUM(AB113:AB115)</f>
        <v>0</v>
      </c>
      <c r="AC116" s="335">
        <f t="shared" si="107"/>
        <v>4025</v>
      </c>
      <c r="AD116" s="335">
        <f t="shared" si="107"/>
        <v>0</v>
      </c>
      <c r="AE116" s="335">
        <f t="shared" si="107"/>
        <v>27600</v>
      </c>
      <c r="AF116" s="335">
        <f t="shared" si="107"/>
        <v>0</v>
      </c>
      <c r="AG116" s="335">
        <f t="shared" si="107"/>
        <v>0</v>
      </c>
      <c r="AH116" s="335">
        <f t="shared" si="107"/>
        <v>0</v>
      </c>
      <c r="AI116" s="335">
        <f t="shared" si="107"/>
        <v>0</v>
      </c>
      <c r="AJ116" s="335">
        <f t="shared" si="107"/>
        <v>0</v>
      </c>
      <c r="AK116" s="336">
        <f t="shared" si="107"/>
        <v>0</v>
      </c>
      <c r="AL116" s="415">
        <f>SUM(AB116:AK116)/'DATA - Awards Matrices'!$L$55</f>
        <v>10.00242483026188</v>
      </c>
      <c r="AM116" s="415"/>
      <c r="AN116" s="1020">
        <f t="shared" ref="AN116:AW116" si="108">SUM(AN113:AN115)</f>
        <v>0</v>
      </c>
      <c r="AO116" s="1021">
        <f t="shared" si="108"/>
        <v>1150</v>
      </c>
      <c r="AP116" s="1021">
        <f t="shared" si="108"/>
        <v>0</v>
      </c>
      <c r="AQ116" s="1021">
        <f t="shared" si="108"/>
        <v>23575</v>
      </c>
      <c r="AR116" s="1021">
        <f t="shared" si="108"/>
        <v>0</v>
      </c>
      <c r="AS116" s="1021">
        <f t="shared" si="108"/>
        <v>0</v>
      </c>
      <c r="AT116" s="1021">
        <f t="shared" si="108"/>
        <v>0</v>
      </c>
      <c r="AU116" s="1021">
        <f t="shared" si="108"/>
        <v>0</v>
      </c>
      <c r="AV116" s="1021">
        <f t="shared" si="108"/>
        <v>0</v>
      </c>
      <c r="AW116" s="1022">
        <f t="shared" si="108"/>
        <v>0</v>
      </c>
      <c r="AX116" s="942">
        <f>SUM(AN116:AW116)/'DATA - Awards Matrices'!$L$55</f>
        <v>7.8200775945683798</v>
      </c>
      <c r="AZ116" s="1045">
        <f t="shared" ref="AZ116:BI116" si="109">SUM(AZ113:AZ115)</f>
        <v>0</v>
      </c>
      <c r="BA116" s="1046">
        <f t="shared" si="109"/>
        <v>4025</v>
      </c>
      <c r="BB116" s="1046">
        <f t="shared" si="109"/>
        <v>0</v>
      </c>
      <c r="BC116" s="1046">
        <f t="shared" si="109"/>
        <v>25300</v>
      </c>
      <c r="BD116" s="1046">
        <f t="shared" si="109"/>
        <v>0</v>
      </c>
      <c r="BE116" s="1046">
        <f t="shared" si="109"/>
        <v>0</v>
      </c>
      <c r="BF116" s="1046">
        <f t="shared" si="109"/>
        <v>0</v>
      </c>
      <c r="BG116" s="1046">
        <f t="shared" si="109"/>
        <v>0</v>
      </c>
      <c r="BH116" s="1046">
        <f t="shared" si="109"/>
        <v>0</v>
      </c>
      <c r="BI116" s="1047">
        <f t="shared" si="109"/>
        <v>0</v>
      </c>
      <c r="BJ116" s="1048">
        <f>SUM(AZ116:BI116)/'DATA - Awards Matrices'!$L$55</f>
        <v>9.2749757516973812</v>
      </c>
    </row>
    <row r="117" spans="1:62" ht="16" thickBot="1">
      <c r="A117" s="428"/>
      <c r="B117" s="429"/>
      <c r="C117" s="430"/>
      <c r="D117" s="431"/>
      <c r="E117" s="432"/>
      <c r="F117" s="432"/>
      <c r="G117" s="432"/>
      <c r="H117" s="432"/>
      <c r="I117" s="432"/>
      <c r="J117" s="432"/>
      <c r="K117" s="432"/>
      <c r="L117" s="432"/>
      <c r="M117" s="433"/>
      <c r="N117" s="434"/>
      <c r="O117" s="434"/>
      <c r="P117" s="431"/>
      <c r="Q117" s="432"/>
      <c r="R117" s="432"/>
      <c r="S117" s="432"/>
      <c r="T117" s="432"/>
      <c r="U117" s="432"/>
      <c r="V117" s="432"/>
      <c r="W117" s="432"/>
      <c r="X117" s="432"/>
      <c r="Y117" s="433"/>
      <c r="Z117" s="434"/>
      <c r="AA117" s="434"/>
      <c r="AB117" s="431"/>
      <c r="AC117" s="432"/>
      <c r="AD117" s="432"/>
      <c r="AE117" s="432"/>
      <c r="AF117" s="432"/>
      <c r="AG117" s="432"/>
      <c r="AH117" s="432"/>
      <c r="AI117" s="432"/>
      <c r="AJ117" s="432"/>
      <c r="AK117" s="433"/>
      <c r="AL117" s="434"/>
      <c r="AM117" s="434"/>
      <c r="AN117" s="1023"/>
      <c r="AO117" s="1024"/>
      <c r="AP117" s="1024"/>
      <c r="AQ117" s="1024"/>
      <c r="AR117" s="1024"/>
      <c r="AS117" s="1024"/>
      <c r="AT117" s="1024"/>
      <c r="AU117" s="1024"/>
      <c r="AV117" s="1024"/>
      <c r="AW117" s="1025"/>
      <c r="AX117" s="1026"/>
      <c r="AZ117" s="1049"/>
      <c r="BA117" s="1050"/>
      <c r="BB117" s="1050"/>
      <c r="BC117" s="1050"/>
      <c r="BD117" s="1050"/>
      <c r="BE117" s="1050"/>
      <c r="BF117" s="1050"/>
      <c r="BG117" s="1050"/>
      <c r="BH117" s="1050"/>
      <c r="BI117" s="1051"/>
      <c r="BJ117" s="1052"/>
    </row>
    <row r="118" spans="1:62" ht="15" customHeight="1">
      <c r="A118" s="1487" t="s">
        <v>270</v>
      </c>
      <c r="B118" s="274" t="str">
        <f>'RAW DATA-Awards'!B40</f>
        <v>NMSU-DA</v>
      </c>
      <c r="C118" s="329" t="str">
        <f>'RAW DATA-Awards'!C40</f>
        <v>1</v>
      </c>
      <c r="D118" s="407">
        <f>'RAW DATA-At-Risk'!D40</f>
        <v>7</v>
      </c>
      <c r="E118" s="408">
        <f>'RAW DATA-At-Risk'!E40</f>
        <v>20</v>
      </c>
      <c r="F118" s="408">
        <f>'RAW DATA-At-Risk'!F40</f>
        <v>0</v>
      </c>
      <c r="G118" s="408">
        <f>'RAW DATA-At-Risk'!G40</f>
        <v>495</v>
      </c>
      <c r="H118" s="408">
        <f>'RAW DATA-At-Risk'!H40</f>
        <v>0</v>
      </c>
      <c r="I118" s="408">
        <f>'RAW DATA-At-Risk'!I40</f>
        <v>0</v>
      </c>
      <c r="J118" s="408">
        <f>'RAW DATA-At-Risk'!J40</f>
        <v>0</v>
      </c>
      <c r="K118" s="408">
        <f>'RAW DATA-At-Risk'!K40</f>
        <v>0</v>
      </c>
      <c r="L118" s="408">
        <f>'RAW DATA-At-Risk'!L40</f>
        <v>0</v>
      </c>
      <c r="M118" s="409">
        <f>'RAW DATA-At-Risk'!M40</f>
        <v>0</v>
      </c>
      <c r="N118" s="408"/>
      <c r="O118" s="408"/>
      <c r="P118" s="407">
        <f>'RAW DATA-At-Risk'!N40</f>
        <v>6</v>
      </c>
      <c r="Q118" s="408">
        <f>'RAW DATA-At-Risk'!O40</f>
        <v>37</v>
      </c>
      <c r="R118" s="408">
        <f>'RAW DATA-At-Risk'!P40</f>
        <v>0</v>
      </c>
      <c r="S118" s="408">
        <f>'RAW DATA-At-Risk'!Q40</f>
        <v>388</v>
      </c>
      <c r="T118" s="408">
        <f>'RAW DATA-At-Risk'!R40</f>
        <v>0</v>
      </c>
      <c r="U118" s="408">
        <f>'RAW DATA-At-Risk'!S40</f>
        <v>0</v>
      </c>
      <c r="V118" s="408">
        <f>'RAW DATA-At-Risk'!T40</f>
        <v>0</v>
      </c>
      <c r="W118" s="408">
        <f>'RAW DATA-At-Risk'!U40</f>
        <v>0</v>
      </c>
      <c r="X118" s="408">
        <f>'RAW DATA-At-Risk'!V40</f>
        <v>0</v>
      </c>
      <c r="Y118" s="409">
        <f>'RAW DATA-At-Risk'!W40</f>
        <v>0</v>
      </c>
      <c r="Z118" s="408"/>
      <c r="AA118" s="408"/>
      <c r="AB118" s="407">
        <f>'RAW DATA-At-Risk'!X40</f>
        <v>7</v>
      </c>
      <c r="AC118" s="408">
        <f>'RAW DATA-At-Risk'!Y40</f>
        <v>21</v>
      </c>
      <c r="AD118" s="408">
        <f>'RAW DATA-At-Risk'!Z40</f>
        <v>0</v>
      </c>
      <c r="AE118" s="408">
        <f>'RAW DATA-At-Risk'!AA40</f>
        <v>364</v>
      </c>
      <c r="AF118" s="408">
        <f>'RAW DATA-At-Risk'!AB40</f>
        <v>0</v>
      </c>
      <c r="AG118" s="408">
        <f>'RAW DATA-At-Risk'!AC40</f>
        <v>0</v>
      </c>
      <c r="AH118" s="408">
        <f>'RAW DATA-At-Risk'!AD40</f>
        <v>0</v>
      </c>
      <c r="AI118" s="408">
        <f>'RAW DATA-At-Risk'!AE40</f>
        <v>0</v>
      </c>
      <c r="AJ118" s="408">
        <f>'RAW DATA-At-Risk'!AF40</f>
        <v>0</v>
      </c>
      <c r="AK118" s="409">
        <f>'RAW DATA-At-Risk'!AG40</f>
        <v>0</v>
      </c>
      <c r="AL118" s="408"/>
      <c r="AM118" s="408"/>
      <c r="AN118" s="943">
        <f>'RAW DATA-At-Risk'!AH40</f>
        <v>5</v>
      </c>
      <c r="AO118" s="944">
        <f>'RAW DATA-At-Risk'!AI40</f>
        <v>45</v>
      </c>
      <c r="AP118" s="944">
        <f>'RAW DATA-At-Risk'!AJ40</f>
        <v>0</v>
      </c>
      <c r="AQ118" s="944">
        <f>'RAW DATA-At-Risk'!AK40</f>
        <v>379</v>
      </c>
      <c r="AR118" s="944">
        <f>'RAW DATA-At-Risk'!AL40</f>
        <v>0</v>
      </c>
      <c r="AS118" s="944">
        <f>'RAW DATA-At-Risk'!AM40</f>
        <v>0</v>
      </c>
      <c r="AT118" s="944">
        <f>'RAW DATA-At-Risk'!AN40</f>
        <v>0</v>
      </c>
      <c r="AU118" s="944">
        <f>'RAW DATA-At-Risk'!AO40</f>
        <v>0</v>
      </c>
      <c r="AV118" s="944">
        <f>'RAW DATA-At-Risk'!AP40</f>
        <v>0</v>
      </c>
      <c r="AW118" s="945">
        <f>'RAW DATA-At-Risk'!AQ40</f>
        <v>0</v>
      </c>
      <c r="AX118" s="945"/>
      <c r="AZ118" s="1037">
        <f>'RAW DATA-At-Risk'!AR40</f>
        <v>7</v>
      </c>
      <c r="BA118" s="1038">
        <f>'RAW DATA-At-Risk'!AS40</f>
        <v>23</v>
      </c>
      <c r="BB118" s="1038">
        <f>'RAW DATA-At-Risk'!AT40</f>
        <v>0</v>
      </c>
      <c r="BC118" s="1038">
        <f>'RAW DATA-At-Risk'!AU40</f>
        <v>310</v>
      </c>
      <c r="BD118" s="1038">
        <f>'RAW DATA-At-Risk'!AV40</f>
        <v>0</v>
      </c>
      <c r="BE118" s="1038">
        <f>'RAW DATA-At-Risk'!AW40</f>
        <v>0</v>
      </c>
      <c r="BF118" s="1038">
        <f>'RAW DATA-At-Risk'!AX40</f>
        <v>0</v>
      </c>
      <c r="BG118" s="1038">
        <f>'RAW DATA-At-Risk'!AY40</f>
        <v>0</v>
      </c>
      <c r="BH118" s="1038">
        <f>'RAW DATA-At-Risk'!AZ40</f>
        <v>0</v>
      </c>
      <c r="BI118" s="1039">
        <f>'RAW DATA-At-Risk'!BA40</f>
        <v>0</v>
      </c>
      <c r="BJ118" s="1039"/>
    </row>
    <row r="119" spans="1:62">
      <c r="A119" s="1488"/>
      <c r="B119" s="410" t="str">
        <f>'RAW DATA-Awards'!B41</f>
        <v>NMSU-DA</v>
      </c>
      <c r="C119" s="411" t="str">
        <f>'RAW DATA-Awards'!C41</f>
        <v>2</v>
      </c>
      <c r="D119" s="330">
        <f>'RAW DATA-At-Risk'!D41</f>
        <v>0</v>
      </c>
      <c r="E119" s="12">
        <f>'RAW DATA-At-Risk'!E41</f>
        <v>27</v>
      </c>
      <c r="F119" s="12">
        <f>'RAW DATA-At-Risk'!F41</f>
        <v>0</v>
      </c>
      <c r="G119" s="12">
        <f>'RAW DATA-At-Risk'!G41</f>
        <v>73</v>
      </c>
      <c r="H119" s="12">
        <f>'RAW DATA-At-Risk'!H41</f>
        <v>0</v>
      </c>
      <c r="I119" s="12">
        <f>'RAW DATA-At-Risk'!I41</f>
        <v>0</v>
      </c>
      <c r="J119" s="12">
        <f>'RAW DATA-At-Risk'!J41</f>
        <v>0</v>
      </c>
      <c r="K119" s="12">
        <f>'RAW DATA-At-Risk'!K41</f>
        <v>0</v>
      </c>
      <c r="L119" s="12">
        <f>'RAW DATA-At-Risk'!L41</f>
        <v>0</v>
      </c>
      <c r="M119" s="331">
        <f>'RAW DATA-At-Risk'!M41</f>
        <v>0</v>
      </c>
      <c r="N119" s="12"/>
      <c r="O119" s="12"/>
      <c r="P119" s="330">
        <f>'RAW DATA-At-Risk'!N41</f>
        <v>0</v>
      </c>
      <c r="Q119" s="12">
        <f>'RAW DATA-At-Risk'!O41</f>
        <v>37</v>
      </c>
      <c r="R119" s="12">
        <f>'RAW DATA-At-Risk'!P41</f>
        <v>0</v>
      </c>
      <c r="S119" s="12">
        <f>'RAW DATA-At-Risk'!Q41</f>
        <v>67</v>
      </c>
      <c r="T119" s="12">
        <f>'RAW DATA-At-Risk'!R41</f>
        <v>0</v>
      </c>
      <c r="U119" s="12">
        <f>'RAW DATA-At-Risk'!S41</f>
        <v>0</v>
      </c>
      <c r="V119" s="12">
        <f>'RAW DATA-At-Risk'!T41</f>
        <v>0</v>
      </c>
      <c r="W119" s="12">
        <f>'RAW DATA-At-Risk'!U41</f>
        <v>0</v>
      </c>
      <c r="X119" s="12">
        <f>'RAW DATA-At-Risk'!V41</f>
        <v>0</v>
      </c>
      <c r="Y119" s="331">
        <f>'RAW DATA-At-Risk'!W41</f>
        <v>0</v>
      </c>
      <c r="Z119" s="12"/>
      <c r="AA119" s="12"/>
      <c r="AB119" s="330">
        <f>'RAW DATA-At-Risk'!X41</f>
        <v>0</v>
      </c>
      <c r="AC119" s="12">
        <f>'RAW DATA-At-Risk'!Y41</f>
        <v>31</v>
      </c>
      <c r="AD119" s="12">
        <f>'RAW DATA-At-Risk'!Z41</f>
        <v>0</v>
      </c>
      <c r="AE119" s="12">
        <f>'RAW DATA-At-Risk'!AA41</f>
        <v>55</v>
      </c>
      <c r="AF119" s="12">
        <f>'RAW DATA-At-Risk'!AB41</f>
        <v>0</v>
      </c>
      <c r="AG119" s="12">
        <f>'RAW DATA-At-Risk'!AC41</f>
        <v>0</v>
      </c>
      <c r="AH119" s="12">
        <f>'RAW DATA-At-Risk'!AD41</f>
        <v>0</v>
      </c>
      <c r="AI119" s="12">
        <f>'RAW DATA-At-Risk'!AE41</f>
        <v>0</v>
      </c>
      <c r="AJ119" s="12">
        <f>'RAW DATA-At-Risk'!AF41</f>
        <v>0</v>
      </c>
      <c r="AK119" s="331">
        <f>'RAW DATA-At-Risk'!AG41</f>
        <v>0</v>
      </c>
      <c r="AL119" s="12"/>
      <c r="AM119" s="12"/>
      <c r="AN119" s="937">
        <f>'RAW DATA-At-Risk'!AH41</f>
        <v>0</v>
      </c>
      <c r="AO119" s="938">
        <f>'RAW DATA-At-Risk'!AI41</f>
        <v>29</v>
      </c>
      <c r="AP119" s="938">
        <f>'RAW DATA-At-Risk'!AJ41</f>
        <v>0</v>
      </c>
      <c r="AQ119" s="938">
        <f>'RAW DATA-At-Risk'!AK41</f>
        <v>56</v>
      </c>
      <c r="AR119" s="938">
        <f>'RAW DATA-At-Risk'!AL41</f>
        <v>0</v>
      </c>
      <c r="AS119" s="938">
        <f>'RAW DATA-At-Risk'!AM41</f>
        <v>0</v>
      </c>
      <c r="AT119" s="938">
        <f>'RAW DATA-At-Risk'!AN41</f>
        <v>0</v>
      </c>
      <c r="AU119" s="938">
        <f>'RAW DATA-At-Risk'!AO41</f>
        <v>0</v>
      </c>
      <c r="AV119" s="938">
        <f>'RAW DATA-At-Risk'!AP41</f>
        <v>0</v>
      </c>
      <c r="AW119" s="939">
        <f>'RAW DATA-At-Risk'!AQ41</f>
        <v>0</v>
      </c>
      <c r="AX119" s="939"/>
      <c r="AZ119" s="1040">
        <f>'RAW DATA-At-Risk'!AR41</f>
        <v>0</v>
      </c>
      <c r="BA119" s="816">
        <f>'RAW DATA-At-Risk'!AS41</f>
        <v>19</v>
      </c>
      <c r="BB119" s="816">
        <f>'RAW DATA-At-Risk'!AT41</f>
        <v>0</v>
      </c>
      <c r="BC119" s="816">
        <f>'RAW DATA-At-Risk'!AU41</f>
        <v>44</v>
      </c>
      <c r="BD119" s="816">
        <f>'RAW DATA-At-Risk'!AV41</f>
        <v>0</v>
      </c>
      <c r="BE119" s="816">
        <f>'RAW DATA-At-Risk'!AW41</f>
        <v>0</v>
      </c>
      <c r="BF119" s="816">
        <f>'RAW DATA-At-Risk'!AX41</f>
        <v>0</v>
      </c>
      <c r="BG119" s="816">
        <f>'RAW DATA-At-Risk'!AY41</f>
        <v>0</v>
      </c>
      <c r="BH119" s="816">
        <f>'RAW DATA-At-Risk'!AZ41</f>
        <v>0</v>
      </c>
      <c r="BI119" s="1041">
        <f>'RAW DATA-At-Risk'!BA41</f>
        <v>0</v>
      </c>
      <c r="BJ119" s="1041"/>
    </row>
    <row r="120" spans="1:62" ht="16" thickBot="1">
      <c r="A120" s="1489"/>
      <c r="B120" s="410" t="str">
        <f>'RAW DATA-Awards'!B42</f>
        <v>NMSU-DA</v>
      </c>
      <c r="C120" s="411" t="str">
        <f>'RAW DATA-Awards'!C42</f>
        <v>3</v>
      </c>
      <c r="D120" s="330">
        <f>'RAW DATA-At-Risk'!D42</f>
        <v>2</v>
      </c>
      <c r="E120" s="12">
        <f>'RAW DATA-At-Risk'!E42</f>
        <v>57</v>
      </c>
      <c r="F120" s="12">
        <f>'RAW DATA-At-Risk'!F42</f>
        <v>0</v>
      </c>
      <c r="G120" s="12">
        <f>'RAW DATA-At-Risk'!G42</f>
        <v>62</v>
      </c>
      <c r="H120" s="12">
        <f>'RAW DATA-At-Risk'!H42</f>
        <v>0</v>
      </c>
      <c r="I120" s="12">
        <f>'RAW DATA-At-Risk'!I42</f>
        <v>0</v>
      </c>
      <c r="J120" s="12">
        <f>'RAW DATA-At-Risk'!J42</f>
        <v>0</v>
      </c>
      <c r="K120" s="12">
        <f>'RAW DATA-At-Risk'!K42</f>
        <v>0</v>
      </c>
      <c r="L120" s="12">
        <f>'RAW DATA-At-Risk'!L42</f>
        <v>0</v>
      </c>
      <c r="M120" s="331">
        <f>'RAW DATA-At-Risk'!M42</f>
        <v>0</v>
      </c>
      <c r="N120" s="12"/>
      <c r="O120" s="12"/>
      <c r="P120" s="330">
        <f>'RAW DATA-At-Risk'!N42</f>
        <v>7</v>
      </c>
      <c r="Q120" s="12">
        <f>'RAW DATA-At-Risk'!O42</f>
        <v>56</v>
      </c>
      <c r="R120" s="12">
        <f>'RAW DATA-At-Risk'!P42</f>
        <v>0</v>
      </c>
      <c r="S120" s="12">
        <f>'RAW DATA-At-Risk'!Q42</f>
        <v>64</v>
      </c>
      <c r="T120" s="12">
        <f>'RAW DATA-At-Risk'!R42</f>
        <v>0</v>
      </c>
      <c r="U120" s="12">
        <f>'RAW DATA-At-Risk'!S42</f>
        <v>0</v>
      </c>
      <c r="V120" s="12">
        <f>'RAW DATA-At-Risk'!T42</f>
        <v>0</v>
      </c>
      <c r="W120" s="12">
        <f>'RAW DATA-At-Risk'!U42</f>
        <v>0</v>
      </c>
      <c r="X120" s="12">
        <f>'RAW DATA-At-Risk'!V42</f>
        <v>0</v>
      </c>
      <c r="Y120" s="331">
        <f>'RAW DATA-At-Risk'!W42</f>
        <v>0</v>
      </c>
      <c r="Z120" s="12"/>
      <c r="AA120" s="12"/>
      <c r="AB120" s="330">
        <f>'RAW DATA-At-Risk'!X42</f>
        <v>1</v>
      </c>
      <c r="AC120" s="12">
        <f>'RAW DATA-At-Risk'!Y42</f>
        <v>34</v>
      </c>
      <c r="AD120" s="12">
        <f>'RAW DATA-At-Risk'!Z42</f>
        <v>0</v>
      </c>
      <c r="AE120" s="12">
        <f>'RAW DATA-At-Risk'!AA42</f>
        <v>55</v>
      </c>
      <c r="AF120" s="12">
        <f>'RAW DATA-At-Risk'!AB42</f>
        <v>0</v>
      </c>
      <c r="AG120" s="12">
        <f>'RAW DATA-At-Risk'!AC42</f>
        <v>0</v>
      </c>
      <c r="AH120" s="12">
        <f>'RAW DATA-At-Risk'!AD42</f>
        <v>0</v>
      </c>
      <c r="AI120" s="12">
        <f>'RAW DATA-At-Risk'!AE42</f>
        <v>0</v>
      </c>
      <c r="AJ120" s="12">
        <f>'RAW DATA-At-Risk'!AF42</f>
        <v>0</v>
      </c>
      <c r="AK120" s="331">
        <f>'RAW DATA-At-Risk'!AG42</f>
        <v>0</v>
      </c>
      <c r="AL120" s="12"/>
      <c r="AM120" s="12"/>
      <c r="AN120" s="937">
        <f>'RAW DATA-At-Risk'!AH42</f>
        <v>8</v>
      </c>
      <c r="AO120" s="938">
        <f>'RAW DATA-At-Risk'!AI42</f>
        <v>45</v>
      </c>
      <c r="AP120" s="938">
        <f>'RAW DATA-At-Risk'!AJ42</f>
        <v>0</v>
      </c>
      <c r="AQ120" s="938">
        <f>'RAW DATA-At-Risk'!AK42</f>
        <v>62</v>
      </c>
      <c r="AR120" s="938">
        <f>'RAW DATA-At-Risk'!AL42</f>
        <v>0</v>
      </c>
      <c r="AS120" s="938">
        <f>'RAW DATA-At-Risk'!AM42</f>
        <v>0</v>
      </c>
      <c r="AT120" s="938">
        <f>'RAW DATA-At-Risk'!AN42</f>
        <v>0</v>
      </c>
      <c r="AU120" s="938">
        <f>'RAW DATA-At-Risk'!AO42</f>
        <v>0</v>
      </c>
      <c r="AV120" s="938">
        <f>'RAW DATA-At-Risk'!AP42</f>
        <v>0</v>
      </c>
      <c r="AW120" s="939">
        <f>'RAW DATA-At-Risk'!AQ42</f>
        <v>0</v>
      </c>
      <c r="AX120" s="939"/>
      <c r="AZ120" s="1040">
        <f>'RAW DATA-At-Risk'!AR42</f>
        <v>4</v>
      </c>
      <c r="BA120" s="816">
        <f>'RAW DATA-At-Risk'!AS42</f>
        <v>61</v>
      </c>
      <c r="BB120" s="816">
        <f>'RAW DATA-At-Risk'!AT42</f>
        <v>0</v>
      </c>
      <c r="BC120" s="816">
        <f>'RAW DATA-At-Risk'!AU42</f>
        <v>53</v>
      </c>
      <c r="BD120" s="816">
        <f>'RAW DATA-At-Risk'!AV42</f>
        <v>0</v>
      </c>
      <c r="BE120" s="816">
        <f>'RAW DATA-At-Risk'!AW42</f>
        <v>0</v>
      </c>
      <c r="BF120" s="816">
        <f>'RAW DATA-At-Risk'!AX42</f>
        <v>0</v>
      </c>
      <c r="BG120" s="816">
        <f>'RAW DATA-At-Risk'!AY42</f>
        <v>0</v>
      </c>
      <c r="BH120" s="816">
        <f>'RAW DATA-At-Risk'!AZ42</f>
        <v>0</v>
      </c>
      <c r="BI120" s="1041">
        <f>'RAW DATA-At-Risk'!BA42</f>
        <v>0</v>
      </c>
      <c r="BJ120" s="1041"/>
    </row>
    <row r="121" spans="1:62">
      <c r="A121" s="437"/>
      <c r="B121" s="410"/>
      <c r="C121" s="411"/>
      <c r="D121" s="332">
        <f t="shared" ref="D121:M121" si="110">SUM(D118:D120)</f>
        <v>9</v>
      </c>
      <c r="E121" s="11">
        <f t="shared" si="110"/>
        <v>104</v>
      </c>
      <c r="F121" s="11">
        <f t="shared" si="110"/>
        <v>0</v>
      </c>
      <c r="G121" s="11">
        <f t="shared" si="110"/>
        <v>630</v>
      </c>
      <c r="H121" s="11">
        <f t="shared" si="110"/>
        <v>0</v>
      </c>
      <c r="I121" s="11">
        <f t="shared" si="110"/>
        <v>0</v>
      </c>
      <c r="J121" s="11">
        <f t="shared" si="110"/>
        <v>0</v>
      </c>
      <c r="K121" s="11">
        <f t="shared" si="110"/>
        <v>0</v>
      </c>
      <c r="L121" s="11">
        <f t="shared" si="110"/>
        <v>0</v>
      </c>
      <c r="M121" s="333">
        <f t="shared" si="110"/>
        <v>0</v>
      </c>
      <c r="N121" s="12"/>
      <c r="O121" s="12"/>
      <c r="P121" s="332">
        <f t="shared" ref="P121:Y121" si="111">SUM(P118:P120)</f>
        <v>13</v>
      </c>
      <c r="Q121" s="11">
        <f t="shared" si="111"/>
        <v>130</v>
      </c>
      <c r="R121" s="11">
        <f t="shared" si="111"/>
        <v>0</v>
      </c>
      <c r="S121" s="11">
        <f t="shared" si="111"/>
        <v>519</v>
      </c>
      <c r="T121" s="11">
        <f t="shared" si="111"/>
        <v>0</v>
      </c>
      <c r="U121" s="11">
        <f t="shared" si="111"/>
        <v>0</v>
      </c>
      <c r="V121" s="11">
        <f t="shared" si="111"/>
        <v>0</v>
      </c>
      <c r="W121" s="11">
        <f t="shared" si="111"/>
        <v>0</v>
      </c>
      <c r="X121" s="11">
        <f t="shared" si="111"/>
        <v>0</v>
      </c>
      <c r="Y121" s="333">
        <f t="shared" si="111"/>
        <v>0</v>
      </c>
      <c r="Z121" s="12"/>
      <c r="AA121" s="12"/>
      <c r="AB121" s="332">
        <f t="shared" ref="AB121:AK121" si="112">SUM(AB118:AB120)</f>
        <v>8</v>
      </c>
      <c r="AC121" s="11">
        <f t="shared" si="112"/>
        <v>86</v>
      </c>
      <c r="AD121" s="11">
        <f t="shared" si="112"/>
        <v>0</v>
      </c>
      <c r="AE121" s="11">
        <f t="shared" si="112"/>
        <v>474</v>
      </c>
      <c r="AF121" s="11">
        <f t="shared" si="112"/>
        <v>0</v>
      </c>
      <c r="AG121" s="11">
        <f t="shared" si="112"/>
        <v>0</v>
      </c>
      <c r="AH121" s="11">
        <f t="shared" si="112"/>
        <v>0</v>
      </c>
      <c r="AI121" s="11">
        <f t="shared" si="112"/>
        <v>0</v>
      </c>
      <c r="AJ121" s="11">
        <f t="shared" si="112"/>
        <v>0</v>
      </c>
      <c r="AK121" s="333">
        <f t="shared" si="112"/>
        <v>0</v>
      </c>
      <c r="AL121" s="12"/>
      <c r="AM121" s="12"/>
      <c r="AN121" s="1017">
        <f t="shared" ref="AN121:AW121" si="113">SUM(AN118:AN120)</f>
        <v>13</v>
      </c>
      <c r="AO121" s="1018">
        <f t="shared" si="113"/>
        <v>119</v>
      </c>
      <c r="AP121" s="1018">
        <f t="shared" si="113"/>
        <v>0</v>
      </c>
      <c r="AQ121" s="1018">
        <f t="shared" si="113"/>
        <v>497</v>
      </c>
      <c r="AR121" s="1018">
        <f t="shared" si="113"/>
        <v>0</v>
      </c>
      <c r="AS121" s="1018">
        <f t="shared" si="113"/>
        <v>0</v>
      </c>
      <c r="AT121" s="1018">
        <f t="shared" si="113"/>
        <v>0</v>
      </c>
      <c r="AU121" s="1018">
        <f t="shared" si="113"/>
        <v>0</v>
      </c>
      <c r="AV121" s="1018">
        <f t="shared" si="113"/>
        <v>0</v>
      </c>
      <c r="AW121" s="1019">
        <f t="shared" si="113"/>
        <v>0</v>
      </c>
      <c r="AX121" s="939"/>
      <c r="AZ121" s="1042">
        <f t="shared" ref="AZ121:BI121" si="114">SUM(AZ118:AZ120)</f>
        <v>11</v>
      </c>
      <c r="BA121" s="1043">
        <f t="shared" si="114"/>
        <v>103</v>
      </c>
      <c r="BB121" s="1043">
        <f t="shared" si="114"/>
        <v>0</v>
      </c>
      <c r="BC121" s="1043">
        <f t="shared" si="114"/>
        <v>407</v>
      </c>
      <c r="BD121" s="1043">
        <f t="shared" si="114"/>
        <v>0</v>
      </c>
      <c r="BE121" s="1043">
        <f t="shared" si="114"/>
        <v>0</v>
      </c>
      <c r="BF121" s="1043">
        <f t="shared" si="114"/>
        <v>0</v>
      </c>
      <c r="BG121" s="1043">
        <f t="shared" si="114"/>
        <v>0</v>
      </c>
      <c r="BH121" s="1043">
        <f t="shared" si="114"/>
        <v>0</v>
      </c>
      <c r="BI121" s="1044">
        <f t="shared" si="114"/>
        <v>0</v>
      </c>
      <c r="BJ121" s="1041"/>
    </row>
    <row r="122" spans="1:62" ht="16" thickBot="1">
      <c r="A122" s="437"/>
      <c r="B122" s="410"/>
      <c r="C122" s="411"/>
      <c r="D122" s="330"/>
      <c r="E122" s="12"/>
      <c r="F122" s="12"/>
      <c r="G122" s="12"/>
      <c r="H122" s="12"/>
      <c r="I122" s="12"/>
      <c r="J122" s="12"/>
      <c r="K122" s="12"/>
      <c r="L122" s="12"/>
      <c r="M122" s="331"/>
      <c r="N122" s="12"/>
      <c r="O122" s="12"/>
      <c r="P122" s="330"/>
      <c r="Q122" s="12"/>
      <c r="R122" s="12"/>
      <c r="S122" s="12"/>
      <c r="T122" s="12"/>
      <c r="U122" s="12"/>
      <c r="V122" s="12"/>
      <c r="W122" s="12"/>
      <c r="X122" s="12"/>
      <c r="Y122" s="331"/>
      <c r="Z122" s="12"/>
      <c r="AA122" s="12"/>
      <c r="AB122" s="330"/>
      <c r="AC122" s="12"/>
      <c r="AD122" s="12"/>
      <c r="AE122" s="12"/>
      <c r="AF122" s="12"/>
      <c r="AG122" s="12"/>
      <c r="AH122" s="12"/>
      <c r="AI122" s="12"/>
      <c r="AJ122" s="12"/>
      <c r="AK122" s="331"/>
      <c r="AL122" s="12"/>
      <c r="AM122" s="12"/>
      <c r="AN122" s="937"/>
      <c r="AO122" s="938"/>
      <c r="AP122" s="938"/>
      <c r="AQ122" s="938"/>
      <c r="AR122" s="938"/>
      <c r="AS122" s="938"/>
      <c r="AT122" s="938"/>
      <c r="AU122" s="938"/>
      <c r="AV122" s="938"/>
      <c r="AW122" s="939"/>
      <c r="AX122" s="939"/>
      <c r="AZ122" s="1040"/>
      <c r="BA122" s="816"/>
      <c r="BB122" s="816"/>
      <c r="BC122" s="816"/>
      <c r="BD122" s="816"/>
      <c r="BE122" s="816"/>
      <c r="BF122" s="816"/>
      <c r="BG122" s="816"/>
      <c r="BH122" s="816"/>
      <c r="BI122" s="1041"/>
      <c r="BJ122" s="1041"/>
    </row>
    <row r="123" spans="1:62" ht="15" customHeight="1">
      <c r="A123" s="1487" t="s">
        <v>271</v>
      </c>
      <c r="B123" s="410" t="s">
        <v>57</v>
      </c>
      <c r="C123" s="411" t="s">
        <v>92</v>
      </c>
      <c r="D123" s="330">
        <f>D118*'DATA - Awards Matrices'!$B$53</f>
        <v>4025</v>
      </c>
      <c r="E123" s="12">
        <f>E118*'DATA - Awards Matrices'!$C$53</f>
        <v>11500</v>
      </c>
      <c r="F123" s="12">
        <f>F118*'DATA - Awards Matrices'!$D$53</f>
        <v>0</v>
      </c>
      <c r="G123" s="12">
        <f>G118*'DATA - Awards Matrices'!$E$53</f>
        <v>284625</v>
      </c>
      <c r="H123" s="12">
        <f>H118*'DATA - Awards Matrices'!$F$53</f>
        <v>0</v>
      </c>
      <c r="I123" s="12">
        <f>I118*'DATA - Awards Matrices'!$G$53</f>
        <v>0</v>
      </c>
      <c r="J123" s="12">
        <f>J118*'DATA - Awards Matrices'!$H$53</f>
        <v>0</v>
      </c>
      <c r="K123" s="12">
        <f>K118*'DATA - Awards Matrices'!$I$53</f>
        <v>0</v>
      </c>
      <c r="L123" s="12">
        <f>L118*'DATA - Awards Matrices'!$J$53</f>
        <v>0</v>
      </c>
      <c r="M123" s="331">
        <f>M118*'DATA - Awards Matrices'!$K$53</f>
        <v>0</v>
      </c>
      <c r="N123" s="12"/>
      <c r="O123" s="12"/>
      <c r="P123" s="330">
        <f>P118*'DATA - Awards Matrices'!$B$53</f>
        <v>3450</v>
      </c>
      <c r="Q123" s="12">
        <f>Q118*'DATA - Awards Matrices'!$C$53</f>
        <v>21275</v>
      </c>
      <c r="R123" s="12">
        <f>R118*'DATA - Awards Matrices'!$D$53</f>
        <v>0</v>
      </c>
      <c r="S123" s="12">
        <f>S118*'DATA - Awards Matrices'!$E$53</f>
        <v>223100</v>
      </c>
      <c r="T123" s="12">
        <f>T118*'DATA - Awards Matrices'!$F$53</f>
        <v>0</v>
      </c>
      <c r="U123" s="12">
        <f>U118*'DATA - Awards Matrices'!$G$53</f>
        <v>0</v>
      </c>
      <c r="V123" s="12">
        <f>V118*'DATA - Awards Matrices'!$H$53</f>
        <v>0</v>
      </c>
      <c r="W123" s="12">
        <f>W118*'DATA - Awards Matrices'!$I$53</f>
        <v>0</v>
      </c>
      <c r="X123" s="12">
        <f>X118*'DATA - Awards Matrices'!$J$53</f>
        <v>0</v>
      </c>
      <c r="Y123" s="331">
        <f>Y118*'DATA - Awards Matrices'!$K$53</f>
        <v>0</v>
      </c>
      <c r="Z123" s="12"/>
      <c r="AA123" s="12"/>
      <c r="AB123" s="330">
        <f>AB118*'DATA - Awards Matrices'!$B$53</f>
        <v>4025</v>
      </c>
      <c r="AC123" s="12">
        <f>AC118*'DATA - Awards Matrices'!$C$53</f>
        <v>12075</v>
      </c>
      <c r="AD123" s="12">
        <f>AD118*'DATA - Awards Matrices'!$D$53</f>
        <v>0</v>
      </c>
      <c r="AE123" s="12">
        <f>AE118*'DATA - Awards Matrices'!$E$53</f>
        <v>209300</v>
      </c>
      <c r="AF123" s="12">
        <f>AF118*'DATA - Awards Matrices'!$F$53</f>
        <v>0</v>
      </c>
      <c r="AG123" s="12">
        <f>AG118*'DATA - Awards Matrices'!$G$53</f>
        <v>0</v>
      </c>
      <c r="AH123" s="12">
        <f>AH118*'DATA - Awards Matrices'!$H$53</f>
        <v>0</v>
      </c>
      <c r="AI123" s="12">
        <f>AI118*'DATA - Awards Matrices'!$I$53</f>
        <v>0</v>
      </c>
      <c r="AJ123" s="12">
        <f>AJ118*'DATA - Awards Matrices'!$J$53</f>
        <v>0</v>
      </c>
      <c r="AK123" s="331">
        <f>AK118*'DATA - Awards Matrices'!$K$53</f>
        <v>0</v>
      </c>
      <c r="AL123" s="12"/>
      <c r="AM123" s="12"/>
      <c r="AN123" s="937">
        <f>AN118*'DATA - Awards Matrices'!$B$53</f>
        <v>2875</v>
      </c>
      <c r="AO123" s="938">
        <f>AO118*'DATA - Awards Matrices'!$C$53</f>
        <v>25875</v>
      </c>
      <c r="AP123" s="938">
        <f>AP118*'DATA - Awards Matrices'!$D$53</f>
        <v>0</v>
      </c>
      <c r="AQ123" s="938">
        <f>AQ118*'DATA - Awards Matrices'!$E$53</f>
        <v>217925</v>
      </c>
      <c r="AR123" s="938">
        <f>AR118*'DATA - Awards Matrices'!$F$53</f>
        <v>0</v>
      </c>
      <c r="AS123" s="938">
        <f>AS118*'DATA - Awards Matrices'!$G$53</f>
        <v>0</v>
      </c>
      <c r="AT123" s="938">
        <f>AT118*'DATA - Awards Matrices'!$H$53</f>
        <v>0</v>
      </c>
      <c r="AU123" s="938">
        <f>AU118*'DATA - Awards Matrices'!$I$53</f>
        <v>0</v>
      </c>
      <c r="AV123" s="938">
        <f>AV118*'DATA - Awards Matrices'!$J$53</f>
        <v>0</v>
      </c>
      <c r="AW123" s="939">
        <f>AW118*'DATA - Awards Matrices'!$K$53</f>
        <v>0</v>
      </c>
      <c r="AX123" s="939"/>
      <c r="AZ123" s="1040">
        <f>AZ118*'DATA - Awards Matrices'!$B$53</f>
        <v>4025</v>
      </c>
      <c r="BA123" s="816">
        <f>BA118*'DATA - Awards Matrices'!$C$53</f>
        <v>13225</v>
      </c>
      <c r="BB123" s="816">
        <f>BB118*'DATA - Awards Matrices'!$D$53</f>
        <v>0</v>
      </c>
      <c r="BC123" s="816">
        <f>BC118*'DATA - Awards Matrices'!$E$53</f>
        <v>178250</v>
      </c>
      <c r="BD123" s="816">
        <f>BD118*'DATA - Awards Matrices'!$F$53</f>
        <v>0</v>
      </c>
      <c r="BE123" s="816">
        <f>BE118*'DATA - Awards Matrices'!$G$53</f>
        <v>0</v>
      </c>
      <c r="BF123" s="816">
        <f>BF118*'DATA - Awards Matrices'!$H$53</f>
        <v>0</v>
      </c>
      <c r="BG123" s="816">
        <f>BG118*'DATA - Awards Matrices'!$I$53</f>
        <v>0</v>
      </c>
      <c r="BH123" s="816">
        <f>BH118*'DATA - Awards Matrices'!$J$53</f>
        <v>0</v>
      </c>
      <c r="BI123" s="1041">
        <f>BI118*'DATA - Awards Matrices'!$K$53</f>
        <v>0</v>
      </c>
      <c r="BJ123" s="1041"/>
    </row>
    <row r="124" spans="1:62">
      <c r="A124" s="1488"/>
      <c r="B124" s="410" t="s">
        <v>57</v>
      </c>
      <c r="C124" s="411" t="s">
        <v>91</v>
      </c>
      <c r="D124" s="330">
        <f>D119*'DATA - Awards Matrices'!$B$54</f>
        <v>0</v>
      </c>
      <c r="E124" s="12">
        <f>E119*'DATA - Awards Matrices'!$C$54</f>
        <v>15525</v>
      </c>
      <c r="F124" s="12">
        <f>F119*'DATA - Awards Matrices'!$D$54</f>
        <v>0</v>
      </c>
      <c r="G124" s="12">
        <f>G119*'DATA - Awards Matrices'!$E$54</f>
        <v>41975</v>
      </c>
      <c r="H124" s="12">
        <f>H119*'DATA - Awards Matrices'!$F$54</f>
        <v>0</v>
      </c>
      <c r="I124" s="12">
        <f>I119*'DATA - Awards Matrices'!$G$54</f>
        <v>0</v>
      </c>
      <c r="J124" s="12">
        <f>J119*'DATA - Awards Matrices'!$H$54</f>
        <v>0</v>
      </c>
      <c r="K124" s="12">
        <f>K119*'DATA - Awards Matrices'!$I$54</f>
        <v>0</v>
      </c>
      <c r="L124" s="12">
        <f>L119*'DATA - Awards Matrices'!$J$54</f>
        <v>0</v>
      </c>
      <c r="M124" s="331">
        <f>M119*'DATA - Awards Matrices'!$K$54</f>
        <v>0</v>
      </c>
      <c r="N124" s="12"/>
      <c r="O124" s="12"/>
      <c r="P124" s="330">
        <f>P119*'DATA - Awards Matrices'!$B$54</f>
        <v>0</v>
      </c>
      <c r="Q124" s="12">
        <f>Q119*'DATA - Awards Matrices'!$C$54</f>
        <v>21275</v>
      </c>
      <c r="R124" s="12">
        <f>R119*'DATA - Awards Matrices'!$D$54</f>
        <v>0</v>
      </c>
      <c r="S124" s="12">
        <f>S119*'DATA - Awards Matrices'!$E$54</f>
        <v>38525</v>
      </c>
      <c r="T124" s="12">
        <f>T119*'DATA - Awards Matrices'!$F$54</f>
        <v>0</v>
      </c>
      <c r="U124" s="12">
        <f>U119*'DATA - Awards Matrices'!$G$54</f>
        <v>0</v>
      </c>
      <c r="V124" s="12">
        <f>V119*'DATA - Awards Matrices'!$H$54</f>
        <v>0</v>
      </c>
      <c r="W124" s="12">
        <f>W119*'DATA - Awards Matrices'!$I$54</f>
        <v>0</v>
      </c>
      <c r="X124" s="12">
        <f>X119*'DATA - Awards Matrices'!$J$54</f>
        <v>0</v>
      </c>
      <c r="Y124" s="331">
        <f>Y119*'DATA - Awards Matrices'!$K$54</f>
        <v>0</v>
      </c>
      <c r="Z124" s="12"/>
      <c r="AA124" s="12"/>
      <c r="AB124" s="330">
        <f>AB119*'DATA - Awards Matrices'!$B$54</f>
        <v>0</v>
      </c>
      <c r="AC124" s="12">
        <f>AC119*'DATA - Awards Matrices'!$C$54</f>
        <v>17825</v>
      </c>
      <c r="AD124" s="12">
        <f>AD119*'DATA - Awards Matrices'!$D$54</f>
        <v>0</v>
      </c>
      <c r="AE124" s="12">
        <f>AE119*'DATA - Awards Matrices'!$E$54</f>
        <v>31625</v>
      </c>
      <c r="AF124" s="12">
        <f>AF119*'DATA - Awards Matrices'!$F$54</f>
        <v>0</v>
      </c>
      <c r="AG124" s="12">
        <f>AG119*'DATA - Awards Matrices'!$G$54</f>
        <v>0</v>
      </c>
      <c r="AH124" s="12">
        <f>AH119*'DATA - Awards Matrices'!$H$54</f>
        <v>0</v>
      </c>
      <c r="AI124" s="12">
        <f>AI119*'DATA - Awards Matrices'!$I$54</f>
        <v>0</v>
      </c>
      <c r="AJ124" s="12">
        <f>AJ119*'DATA - Awards Matrices'!$J$54</f>
        <v>0</v>
      </c>
      <c r="AK124" s="331">
        <f>AK119*'DATA - Awards Matrices'!$K$54</f>
        <v>0</v>
      </c>
      <c r="AL124" s="12"/>
      <c r="AM124" s="12"/>
      <c r="AN124" s="937">
        <f>AN119*'DATA - Awards Matrices'!$B$54</f>
        <v>0</v>
      </c>
      <c r="AO124" s="938">
        <f>AO119*'DATA - Awards Matrices'!$C$54</f>
        <v>16675</v>
      </c>
      <c r="AP124" s="938">
        <f>AP119*'DATA - Awards Matrices'!$D$54</f>
        <v>0</v>
      </c>
      <c r="AQ124" s="938">
        <f>AQ119*'DATA - Awards Matrices'!$E$54</f>
        <v>32200</v>
      </c>
      <c r="AR124" s="938">
        <f>AR119*'DATA - Awards Matrices'!$F$54</f>
        <v>0</v>
      </c>
      <c r="AS124" s="938">
        <f>AS119*'DATA - Awards Matrices'!$G$54</f>
        <v>0</v>
      </c>
      <c r="AT124" s="938">
        <f>AT119*'DATA - Awards Matrices'!$H$54</f>
        <v>0</v>
      </c>
      <c r="AU124" s="938">
        <f>AU119*'DATA - Awards Matrices'!$I$54</f>
        <v>0</v>
      </c>
      <c r="AV124" s="938">
        <f>AV119*'DATA - Awards Matrices'!$J$54</f>
        <v>0</v>
      </c>
      <c r="AW124" s="939">
        <f>AW119*'DATA - Awards Matrices'!$K$54</f>
        <v>0</v>
      </c>
      <c r="AX124" s="939"/>
      <c r="AZ124" s="1040">
        <f>AZ119*'DATA - Awards Matrices'!$B$54</f>
        <v>0</v>
      </c>
      <c r="BA124" s="816">
        <f>BA119*'DATA - Awards Matrices'!$C$54</f>
        <v>10925</v>
      </c>
      <c r="BB124" s="816">
        <f>BB119*'DATA - Awards Matrices'!$D$54</f>
        <v>0</v>
      </c>
      <c r="BC124" s="816">
        <f>BC119*'DATA - Awards Matrices'!$E$54</f>
        <v>25300</v>
      </c>
      <c r="BD124" s="816">
        <f>BD119*'DATA - Awards Matrices'!$F$54</f>
        <v>0</v>
      </c>
      <c r="BE124" s="816">
        <f>BE119*'DATA - Awards Matrices'!$G$54</f>
        <v>0</v>
      </c>
      <c r="BF124" s="816">
        <f>BF119*'DATA - Awards Matrices'!$H$54</f>
        <v>0</v>
      </c>
      <c r="BG124" s="816">
        <f>BG119*'DATA - Awards Matrices'!$I$54</f>
        <v>0</v>
      </c>
      <c r="BH124" s="816">
        <f>BH119*'DATA - Awards Matrices'!$J$54</f>
        <v>0</v>
      </c>
      <c r="BI124" s="1041">
        <f>BI119*'DATA - Awards Matrices'!$K$54</f>
        <v>0</v>
      </c>
      <c r="BJ124" s="1041"/>
    </row>
    <row r="125" spans="1:62" ht="16" thickBot="1">
      <c r="A125" s="1489"/>
      <c r="B125" s="410" t="s">
        <v>57</v>
      </c>
      <c r="C125" s="411" t="s">
        <v>90</v>
      </c>
      <c r="D125" s="330">
        <f>D120*'DATA - Awards Matrices'!$B$55</f>
        <v>1150</v>
      </c>
      <c r="E125" s="12">
        <f>E120*'DATA - Awards Matrices'!$C$55</f>
        <v>32775</v>
      </c>
      <c r="F125" s="12">
        <f>F120*'DATA - Awards Matrices'!$D$55</f>
        <v>0</v>
      </c>
      <c r="G125" s="12">
        <f>G120*'DATA - Awards Matrices'!$E$55</f>
        <v>35650</v>
      </c>
      <c r="H125" s="12">
        <f>H120*'DATA - Awards Matrices'!$F$55</f>
        <v>0</v>
      </c>
      <c r="I125" s="12">
        <f>I120*'DATA - Awards Matrices'!$G$55</f>
        <v>0</v>
      </c>
      <c r="J125" s="12">
        <f>J120*'DATA - Awards Matrices'!$H$55</f>
        <v>0</v>
      </c>
      <c r="K125" s="12">
        <f>K120*'DATA - Awards Matrices'!$I$55</f>
        <v>0</v>
      </c>
      <c r="L125" s="12">
        <f>L120*'DATA - Awards Matrices'!$J$55</f>
        <v>0</v>
      </c>
      <c r="M125" s="331">
        <f>M120*'DATA - Awards Matrices'!$K$55</f>
        <v>0</v>
      </c>
      <c r="N125" s="12"/>
      <c r="O125" s="12"/>
      <c r="P125" s="330">
        <f>P120*'DATA - Awards Matrices'!$B$55</f>
        <v>4025</v>
      </c>
      <c r="Q125" s="12">
        <f>Q120*'DATA - Awards Matrices'!$C$55</f>
        <v>32200</v>
      </c>
      <c r="R125" s="12">
        <f>R120*'DATA - Awards Matrices'!$D$55</f>
        <v>0</v>
      </c>
      <c r="S125" s="12">
        <f>S120*'DATA - Awards Matrices'!$E$55</f>
        <v>36800</v>
      </c>
      <c r="T125" s="12">
        <f>T120*'DATA - Awards Matrices'!$F$55</f>
        <v>0</v>
      </c>
      <c r="U125" s="12">
        <f>U120*'DATA - Awards Matrices'!$G$55</f>
        <v>0</v>
      </c>
      <c r="V125" s="12">
        <f>V120*'DATA - Awards Matrices'!$H$55</f>
        <v>0</v>
      </c>
      <c r="W125" s="12">
        <f>W120*'DATA - Awards Matrices'!$I$55</f>
        <v>0</v>
      </c>
      <c r="X125" s="12">
        <f>X120*'DATA - Awards Matrices'!$J$55</f>
        <v>0</v>
      </c>
      <c r="Y125" s="331">
        <f>Y120*'DATA - Awards Matrices'!$K$55</f>
        <v>0</v>
      </c>
      <c r="Z125" s="12"/>
      <c r="AA125" s="12"/>
      <c r="AB125" s="330">
        <f>AB120*'DATA - Awards Matrices'!$B$55</f>
        <v>575</v>
      </c>
      <c r="AC125" s="12">
        <f>AC120*'DATA - Awards Matrices'!$C$55</f>
        <v>19550</v>
      </c>
      <c r="AD125" s="12">
        <f>AD120*'DATA - Awards Matrices'!$D$55</f>
        <v>0</v>
      </c>
      <c r="AE125" s="12">
        <f>AE120*'DATA - Awards Matrices'!$E$55</f>
        <v>31625</v>
      </c>
      <c r="AF125" s="12">
        <f>AF120*'DATA - Awards Matrices'!$F$55</f>
        <v>0</v>
      </c>
      <c r="AG125" s="12">
        <f>AG120*'DATA - Awards Matrices'!$G$55</f>
        <v>0</v>
      </c>
      <c r="AH125" s="12">
        <f>AH120*'DATA - Awards Matrices'!$H$55</f>
        <v>0</v>
      </c>
      <c r="AI125" s="12">
        <f>AI120*'DATA - Awards Matrices'!$I$55</f>
        <v>0</v>
      </c>
      <c r="AJ125" s="12">
        <f>AJ120*'DATA - Awards Matrices'!$J$55</f>
        <v>0</v>
      </c>
      <c r="AK125" s="331">
        <f>AK120*'DATA - Awards Matrices'!$K$55</f>
        <v>0</v>
      </c>
      <c r="AL125" s="12"/>
      <c r="AM125" s="12"/>
      <c r="AN125" s="937">
        <f>AN120*'DATA - Awards Matrices'!$B$55</f>
        <v>4600</v>
      </c>
      <c r="AO125" s="938">
        <f>AO120*'DATA - Awards Matrices'!$C$55</f>
        <v>25875</v>
      </c>
      <c r="AP125" s="938">
        <f>AP120*'DATA - Awards Matrices'!$D$55</f>
        <v>0</v>
      </c>
      <c r="AQ125" s="938">
        <f>AQ120*'DATA - Awards Matrices'!$E$55</f>
        <v>35650</v>
      </c>
      <c r="AR125" s="938">
        <f>AR120*'DATA - Awards Matrices'!$F$55</f>
        <v>0</v>
      </c>
      <c r="AS125" s="938">
        <f>AS120*'DATA - Awards Matrices'!$G$55</f>
        <v>0</v>
      </c>
      <c r="AT125" s="938">
        <f>AT120*'DATA - Awards Matrices'!$H$55</f>
        <v>0</v>
      </c>
      <c r="AU125" s="938">
        <f>AU120*'DATA - Awards Matrices'!$I$55</f>
        <v>0</v>
      </c>
      <c r="AV125" s="938">
        <f>AV120*'DATA - Awards Matrices'!$J$55</f>
        <v>0</v>
      </c>
      <c r="AW125" s="939">
        <f>AW120*'DATA - Awards Matrices'!$K$55</f>
        <v>0</v>
      </c>
      <c r="AX125" s="939"/>
      <c r="AZ125" s="1040">
        <f>AZ120*'DATA - Awards Matrices'!$B$55</f>
        <v>2300</v>
      </c>
      <c r="BA125" s="816">
        <f>BA120*'DATA - Awards Matrices'!$C$55</f>
        <v>35075</v>
      </c>
      <c r="BB125" s="816">
        <f>BB120*'DATA - Awards Matrices'!$D$55</f>
        <v>0</v>
      </c>
      <c r="BC125" s="816">
        <f>BC120*'DATA - Awards Matrices'!$E$55</f>
        <v>30475</v>
      </c>
      <c r="BD125" s="816">
        <f>BD120*'DATA - Awards Matrices'!$F$55</f>
        <v>0</v>
      </c>
      <c r="BE125" s="816">
        <f>BE120*'DATA - Awards Matrices'!$G$55</f>
        <v>0</v>
      </c>
      <c r="BF125" s="816">
        <f>BF120*'DATA - Awards Matrices'!$H$55</f>
        <v>0</v>
      </c>
      <c r="BG125" s="816">
        <f>BG120*'DATA - Awards Matrices'!$I$55</f>
        <v>0</v>
      </c>
      <c r="BH125" s="816">
        <f>BH120*'DATA - Awards Matrices'!$J$55</f>
        <v>0</v>
      </c>
      <c r="BI125" s="1041">
        <f>BI120*'DATA - Awards Matrices'!$K$55</f>
        <v>0</v>
      </c>
      <c r="BJ125" s="1041"/>
    </row>
    <row r="126" spans="1:62" ht="33" thickBot="1">
      <c r="A126" s="406" t="s">
        <v>272</v>
      </c>
      <c r="B126" s="413" t="str">
        <f>B120</f>
        <v>NMSU-DA</v>
      </c>
      <c r="C126" s="414"/>
      <c r="D126" s="334">
        <f t="shared" ref="D126:M126" si="115">SUM(D123:D125)</f>
        <v>5175</v>
      </c>
      <c r="E126" s="335">
        <f t="shared" si="115"/>
        <v>59800</v>
      </c>
      <c r="F126" s="335">
        <f t="shared" si="115"/>
        <v>0</v>
      </c>
      <c r="G126" s="335">
        <f t="shared" si="115"/>
        <v>362250</v>
      </c>
      <c r="H126" s="335">
        <f t="shared" si="115"/>
        <v>0</v>
      </c>
      <c r="I126" s="335">
        <f t="shared" si="115"/>
        <v>0</v>
      </c>
      <c r="J126" s="335">
        <f t="shared" si="115"/>
        <v>0</v>
      </c>
      <c r="K126" s="335">
        <f t="shared" si="115"/>
        <v>0</v>
      </c>
      <c r="L126" s="335">
        <f t="shared" si="115"/>
        <v>0</v>
      </c>
      <c r="M126" s="336">
        <f t="shared" si="115"/>
        <v>0</v>
      </c>
      <c r="N126" s="415">
        <f>SUM(D126:M126)/'DATA - Awards Matrices'!$L$55</f>
        <v>135.12366634335595</v>
      </c>
      <c r="O126" s="415"/>
      <c r="P126" s="334">
        <f t="shared" ref="P126:Y126" si="116">SUM(P123:P125)</f>
        <v>7475</v>
      </c>
      <c r="Q126" s="335">
        <f t="shared" si="116"/>
        <v>74750</v>
      </c>
      <c r="R126" s="335">
        <f t="shared" si="116"/>
        <v>0</v>
      </c>
      <c r="S126" s="335">
        <f t="shared" si="116"/>
        <v>298425</v>
      </c>
      <c r="T126" s="335">
        <f t="shared" si="116"/>
        <v>0</v>
      </c>
      <c r="U126" s="335">
        <f t="shared" si="116"/>
        <v>0</v>
      </c>
      <c r="V126" s="335">
        <f t="shared" si="116"/>
        <v>0</v>
      </c>
      <c r="W126" s="335">
        <f t="shared" si="116"/>
        <v>0</v>
      </c>
      <c r="X126" s="335">
        <f t="shared" si="116"/>
        <v>0</v>
      </c>
      <c r="Y126" s="336">
        <f t="shared" si="116"/>
        <v>0</v>
      </c>
      <c r="Z126" s="415">
        <f>SUM(P126:Y126)/'DATA - Awards Matrices'!$L$55</f>
        <v>120.39282250242482</v>
      </c>
      <c r="AA126" s="415"/>
      <c r="AB126" s="334">
        <f t="shared" ref="AB126:AK126" si="117">SUM(AB123:AB125)</f>
        <v>4600</v>
      </c>
      <c r="AC126" s="335">
        <f t="shared" si="117"/>
        <v>49450</v>
      </c>
      <c r="AD126" s="335">
        <f t="shared" si="117"/>
        <v>0</v>
      </c>
      <c r="AE126" s="335">
        <f t="shared" si="117"/>
        <v>272550</v>
      </c>
      <c r="AF126" s="335">
        <f t="shared" si="117"/>
        <v>0</v>
      </c>
      <c r="AG126" s="335">
        <f t="shared" si="117"/>
        <v>0</v>
      </c>
      <c r="AH126" s="335">
        <f t="shared" si="117"/>
        <v>0</v>
      </c>
      <c r="AI126" s="335">
        <f t="shared" si="117"/>
        <v>0</v>
      </c>
      <c r="AJ126" s="335">
        <f t="shared" si="117"/>
        <v>0</v>
      </c>
      <c r="AK126" s="336">
        <f t="shared" si="117"/>
        <v>0</v>
      </c>
      <c r="AL126" s="415">
        <f>SUM(AB126:AK126)/'DATA - Awards Matrices'!$L$55</f>
        <v>103.29776915615906</v>
      </c>
      <c r="AM126" s="415"/>
      <c r="AN126" s="1020">
        <f t="shared" ref="AN126:AW126" si="118">SUM(AN123:AN125)</f>
        <v>7475</v>
      </c>
      <c r="AO126" s="1021">
        <f t="shared" si="118"/>
        <v>68425</v>
      </c>
      <c r="AP126" s="1021">
        <f t="shared" si="118"/>
        <v>0</v>
      </c>
      <c r="AQ126" s="1021">
        <f t="shared" si="118"/>
        <v>285775</v>
      </c>
      <c r="AR126" s="1021">
        <f t="shared" si="118"/>
        <v>0</v>
      </c>
      <c r="AS126" s="1021">
        <f t="shared" si="118"/>
        <v>0</v>
      </c>
      <c r="AT126" s="1021">
        <f t="shared" si="118"/>
        <v>0</v>
      </c>
      <c r="AU126" s="1021">
        <f t="shared" si="118"/>
        <v>0</v>
      </c>
      <c r="AV126" s="1021">
        <f t="shared" si="118"/>
        <v>0</v>
      </c>
      <c r="AW126" s="1022">
        <f t="shared" si="118"/>
        <v>0</v>
      </c>
      <c r="AX126" s="942">
        <f>SUM(AN126:AW126)/'DATA - Awards Matrices'!$L$55</f>
        <v>114.39136760426769</v>
      </c>
      <c r="AZ126" s="1045">
        <f t="shared" ref="AZ126:BI126" si="119">SUM(AZ123:AZ125)</f>
        <v>6325</v>
      </c>
      <c r="BA126" s="1046">
        <f t="shared" si="119"/>
        <v>59225</v>
      </c>
      <c r="BB126" s="1046">
        <f t="shared" si="119"/>
        <v>0</v>
      </c>
      <c r="BC126" s="1046">
        <f t="shared" si="119"/>
        <v>234025</v>
      </c>
      <c r="BD126" s="1046">
        <f t="shared" si="119"/>
        <v>0</v>
      </c>
      <c r="BE126" s="1046">
        <f t="shared" si="119"/>
        <v>0</v>
      </c>
      <c r="BF126" s="1046">
        <f t="shared" si="119"/>
        <v>0</v>
      </c>
      <c r="BG126" s="1046">
        <f t="shared" si="119"/>
        <v>0</v>
      </c>
      <c r="BH126" s="1046">
        <f t="shared" si="119"/>
        <v>0</v>
      </c>
      <c r="BI126" s="1047">
        <f t="shared" si="119"/>
        <v>0</v>
      </c>
      <c r="BJ126" s="1048">
        <f>SUM(AZ126:BI126)/'DATA - Awards Matrices'!$L$55</f>
        <v>94.750242483026184</v>
      </c>
    </row>
    <row r="127" spans="1:62" ht="16" thickBot="1">
      <c r="A127" s="428"/>
      <c r="B127" s="429"/>
      <c r="C127" s="430"/>
      <c r="D127" s="431"/>
      <c r="E127" s="432"/>
      <c r="F127" s="432"/>
      <c r="G127" s="432"/>
      <c r="H127" s="432"/>
      <c r="I127" s="432"/>
      <c r="J127" s="432"/>
      <c r="K127" s="432"/>
      <c r="L127" s="432"/>
      <c r="M127" s="433"/>
      <c r="N127" s="434"/>
      <c r="O127" s="434"/>
      <c r="P127" s="431"/>
      <c r="Q127" s="432"/>
      <c r="R127" s="432"/>
      <c r="S127" s="432"/>
      <c r="T127" s="432"/>
      <c r="U127" s="432"/>
      <c r="V127" s="432"/>
      <c r="W127" s="432"/>
      <c r="X127" s="432"/>
      <c r="Y127" s="433"/>
      <c r="Z127" s="434"/>
      <c r="AA127" s="434"/>
      <c r="AB127" s="431"/>
      <c r="AC127" s="432"/>
      <c r="AD127" s="432"/>
      <c r="AE127" s="432"/>
      <c r="AF127" s="432"/>
      <c r="AG127" s="432"/>
      <c r="AH127" s="432"/>
      <c r="AI127" s="432"/>
      <c r="AJ127" s="432"/>
      <c r="AK127" s="433"/>
      <c r="AL127" s="434"/>
      <c r="AM127" s="434"/>
      <c r="AN127" s="1023"/>
      <c r="AO127" s="1024"/>
      <c r="AP127" s="1024"/>
      <c r="AQ127" s="1024"/>
      <c r="AR127" s="1024"/>
      <c r="AS127" s="1024"/>
      <c r="AT127" s="1024"/>
      <c r="AU127" s="1024"/>
      <c r="AV127" s="1024"/>
      <c r="AW127" s="1025"/>
      <c r="AX127" s="1026"/>
      <c r="AZ127" s="1049"/>
      <c r="BA127" s="1050"/>
      <c r="BB127" s="1050"/>
      <c r="BC127" s="1050"/>
      <c r="BD127" s="1050"/>
      <c r="BE127" s="1050"/>
      <c r="BF127" s="1050"/>
      <c r="BG127" s="1050"/>
      <c r="BH127" s="1050"/>
      <c r="BI127" s="1051"/>
      <c r="BJ127" s="1052"/>
    </row>
    <row r="128" spans="1:62" ht="15" customHeight="1">
      <c r="A128" s="1487" t="s">
        <v>270</v>
      </c>
      <c r="B128" s="274" t="str">
        <f>'RAW DATA-Awards'!B43</f>
        <v>NMSU-GR</v>
      </c>
      <c r="C128" s="329" t="str">
        <f>'RAW DATA-Awards'!C43</f>
        <v>1</v>
      </c>
      <c r="D128" s="407">
        <f>'RAW DATA-At-Risk'!D43</f>
        <v>0</v>
      </c>
      <c r="E128" s="408">
        <f>'RAW DATA-At-Risk'!E43</f>
        <v>3</v>
      </c>
      <c r="F128" s="408">
        <f>'RAW DATA-At-Risk'!F43</f>
        <v>0</v>
      </c>
      <c r="G128" s="408">
        <f>'RAW DATA-At-Risk'!G43</f>
        <v>40</v>
      </c>
      <c r="H128" s="408">
        <f>'RAW DATA-At-Risk'!H43</f>
        <v>0</v>
      </c>
      <c r="I128" s="408">
        <f>'RAW DATA-At-Risk'!I43</f>
        <v>0</v>
      </c>
      <c r="J128" s="408">
        <f>'RAW DATA-At-Risk'!J43</f>
        <v>0</v>
      </c>
      <c r="K128" s="408">
        <f>'RAW DATA-At-Risk'!K43</f>
        <v>0</v>
      </c>
      <c r="L128" s="408">
        <f>'RAW DATA-At-Risk'!L43</f>
        <v>0</v>
      </c>
      <c r="M128" s="409">
        <f>'RAW DATA-At-Risk'!M43</f>
        <v>0</v>
      </c>
      <c r="N128" s="408"/>
      <c r="O128" s="408"/>
      <c r="P128" s="407">
        <f>'RAW DATA-At-Risk'!N43</f>
        <v>0</v>
      </c>
      <c r="Q128" s="408">
        <f>'RAW DATA-At-Risk'!O43</f>
        <v>3</v>
      </c>
      <c r="R128" s="408">
        <f>'RAW DATA-At-Risk'!P43</f>
        <v>0</v>
      </c>
      <c r="S128" s="408">
        <f>'RAW DATA-At-Risk'!Q43</f>
        <v>44</v>
      </c>
      <c r="T128" s="408">
        <f>'RAW DATA-At-Risk'!R43</f>
        <v>0</v>
      </c>
      <c r="U128" s="408">
        <f>'RAW DATA-At-Risk'!S43</f>
        <v>0</v>
      </c>
      <c r="V128" s="408">
        <f>'RAW DATA-At-Risk'!T43</f>
        <v>0</v>
      </c>
      <c r="W128" s="408">
        <f>'RAW DATA-At-Risk'!U43</f>
        <v>0</v>
      </c>
      <c r="X128" s="408">
        <f>'RAW DATA-At-Risk'!V43</f>
        <v>0</v>
      </c>
      <c r="Y128" s="409">
        <f>'RAW DATA-At-Risk'!W43</f>
        <v>0</v>
      </c>
      <c r="Z128" s="408"/>
      <c r="AA128" s="408"/>
      <c r="AB128" s="407">
        <f>'RAW DATA-At-Risk'!X43</f>
        <v>0</v>
      </c>
      <c r="AC128" s="408">
        <f>'RAW DATA-At-Risk'!Y43</f>
        <v>0</v>
      </c>
      <c r="AD128" s="408">
        <f>'RAW DATA-At-Risk'!Z43</f>
        <v>0</v>
      </c>
      <c r="AE128" s="408">
        <f>'RAW DATA-At-Risk'!AA43</f>
        <v>28</v>
      </c>
      <c r="AF128" s="408">
        <f>'RAW DATA-At-Risk'!AB43</f>
        <v>0</v>
      </c>
      <c r="AG128" s="408">
        <f>'RAW DATA-At-Risk'!AC43</f>
        <v>0</v>
      </c>
      <c r="AH128" s="408">
        <f>'RAW DATA-At-Risk'!AD43</f>
        <v>0</v>
      </c>
      <c r="AI128" s="408">
        <f>'RAW DATA-At-Risk'!AE43</f>
        <v>0</v>
      </c>
      <c r="AJ128" s="408">
        <f>'RAW DATA-At-Risk'!AF43</f>
        <v>0</v>
      </c>
      <c r="AK128" s="409">
        <f>'RAW DATA-At-Risk'!AG43</f>
        <v>0</v>
      </c>
      <c r="AL128" s="408"/>
      <c r="AM128" s="408"/>
      <c r="AN128" s="943">
        <f>'RAW DATA-At-Risk'!AH43</f>
        <v>0</v>
      </c>
      <c r="AO128" s="944">
        <f>'RAW DATA-At-Risk'!AI43</f>
        <v>2</v>
      </c>
      <c r="AP128" s="944">
        <f>'RAW DATA-At-Risk'!AJ43</f>
        <v>0</v>
      </c>
      <c r="AQ128" s="944">
        <f>'RAW DATA-At-Risk'!AK43</f>
        <v>31</v>
      </c>
      <c r="AR128" s="944">
        <f>'RAW DATA-At-Risk'!AL43</f>
        <v>0</v>
      </c>
      <c r="AS128" s="944">
        <f>'RAW DATA-At-Risk'!AM43</f>
        <v>0</v>
      </c>
      <c r="AT128" s="944">
        <f>'RAW DATA-At-Risk'!AN43</f>
        <v>0</v>
      </c>
      <c r="AU128" s="944">
        <f>'RAW DATA-At-Risk'!AO43</f>
        <v>0</v>
      </c>
      <c r="AV128" s="944">
        <f>'RAW DATA-At-Risk'!AP43</f>
        <v>0</v>
      </c>
      <c r="AW128" s="945">
        <f>'RAW DATA-At-Risk'!AQ43</f>
        <v>0</v>
      </c>
      <c r="AX128" s="945"/>
      <c r="AZ128" s="1037">
        <f>'RAW DATA-At-Risk'!AR43</f>
        <v>0</v>
      </c>
      <c r="BA128" s="1038">
        <f>'RAW DATA-At-Risk'!AS43</f>
        <v>4</v>
      </c>
      <c r="BB128" s="1038">
        <f>'RAW DATA-At-Risk'!AT43</f>
        <v>0</v>
      </c>
      <c r="BC128" s="1038">
        <f>'RAW DATA-At-Risk'!AU43</f>
        <v>25</v>
      </c>
      <c r="BD128" s="1038">
        <f>'RAW DATA-At-Risk'!AV43</f>
        <v>0</v>
      </c>
      <c r="BE128" s="1038">
        <f>'RAW DATA-At-Risk'!AW43</f>
        <v>0</v>
      </c>
      <c r="BF128" s="1038">
        <f>'RAW DATA-At-Risk'!AX43</f>
        <v>0</v>
      </c>
      <c r="BG128" s="1038">
        <f>'RAW DATA-At-Risk'!AY43</f>
        <v>0</v>
      </c>
      <c r="BH128" s="1038">
        <f>'RAW DATA-At-Risk'!AZ43</f>
        <v>0</v>
      </c>
      <c r="BI128" s="1039">
        <f>'RAW DATA-At-Risk'!BA43</f>
        <v>0</v>
      </c>
      <c r="BJ128" s="1039"/>
    </row>
    <row r="129" spans="1:62">
      <c r="A129" s="1488"/>
      <c r="B129" s="410" t="str">
        <f>'RAW DATA-Awards'!B44</f>
        <v>NMSU-GR</v>
      </c>
      <c r="C129" s="411" t="str">
        <f>'RAW DATA-Awards'!C44</f>
        <v>2</v>
      </c>
      <c r="D129" s="330">
        <f>'RAW DATA-At-Risk'!D44</f>
        <v>0</v>
      </c>
      <c r="E129" s="12">
        <f>'RAW DATA-At-Risk'!E44</f>
        <v>4</v>
      </c>
      <c r="F129" s="12">
        <f>'RAW DATA-At-Risk'!F44</f>
        <v>0</v>
      </c>
      <c r="G129" s="12">
        <f>'RAW DATA-At-Risk'!G44</f>
        <v>1</v>
      </c>
      <c r="H129" s="12">
        <f>'RAW DATA-At-Risk'!H44</f>
        <v>0</v>
      </c>
      <c r="I129" s="12">
        <f>'RAW DATA-At-Risk'!I44</f>
        <v>0</v>
      </c>
      <c r="J129" s="12">
        <f>'RAW DATA-At-Risk'!J44</f>
        <v>0</v>
      </c>
      <c r="K129" s="12">
        <f>'RAW DATA-At-Risk'!K44</f>
        <v>0</v>
      </c>
      <c r="L129" s="12">
        <f>'RAW DATA-At-Risk'!L44</f>
        <v>0</v>
      </c>
      <c r="M129" s="331">
        <f>'RAW DATA-At-Risk'!M44</f>
        <v>0</v>
      </c>
      <c r="N129" s="12"/>
      <c r="O129" s="12"/>
      <c r="P129" s="330">
        <f>'RAW DATA-At-Risk'!N44</f>
        <v>0</v>
      </c>
      <c r="Q129" s="12">
        <f>'RAW DATA-At-Risk'!O44</f>
        <v>5</v>
      </c>
      <c r="R129" s="12">
        <f>'RAW DATA-At-Risk'!P44</f>
        <v>0</v>
      </c>
      <c r="S129" s="12">
        <f>'RAW DATA-At-Risk'!Q44</f>
        <v>3</v>
      </c>
      <c r="T129" s="12">
        <f>'RAW DATA-At-Risk'!R44</f>
        <v>0</v>
      </c>
      <c r="U129" s="12">
        <f>'RAW DATA-At-Risk'!S44</f>
        <v>0</v>
      </c>
      <c r="V129" s="12">
        <f>'RAW DATA-At-Risk'!T44</f>
        <v>0</v>
      </c>
      <c r="W129" s="12">
        <f>'RAW DATA-At-Risk'!U44</f>
        <v>0</v>
      </c>
      <c r="X129" s="12">
        <f>'RAW DATA-At-Risk'!V44</f>
        <v>0</v>
      </c>
      <c r="Y129" s="331">
        <f>'RAW DATA-At-Risk'!W44</f>
        <v>0</v>
      </c>
      <c r="Z129" s="12"/>
      <c r="AA129" s="12"/>
      <c r="AB129" s="330">
        <f>'RAW DATA-At-Risk'!X44</f>
        <v>0</v>
      </c>
      <c r="AC129" s="12">
        <f>'RAW DATA-At-Risk'!Y44</f>
        <v>1</v>
      </c>
      <c r="AD129" s="12">
        <f>'RAW DATA-At-Risk'!Z44</f>
        <v>0</v>
      </c>
      <c r="AE129" s="12">
        <f>'RAW DATA-At-Risk'!AA44</f>
        <v>4</v>
      </c>
      <c r="AF129" s="12">
        <f>'RAW DATA-At-Risk'!AB44</f>
        <v>0</v>
      </c>
      <c r="AG129" s="12">
        <f>'RAW DATA-At-Risk'!AC44</f>
        <v>0</v>
      </c>
      <c r="AH129" s="12">
        <f>'RAW DATA-At-Risk'!AD44</f>
        <v>0</v>
      </c>
      <c r="AI129" s="12">
        <f>'RAW DATA-At-Risk'!AE44</f>
        <v>0</v>
      </c>
      <c r="AJ129" s="12">
        <f>'RAW DATA-At-Risk'!AF44</f>
        <v>0</v>
      </c>
      <c r="AK129" s="331">
        <f>'RAW DATA-At-Risk'!AG44</f>
        <v>0</v>
      </c>
      <c r="AL129" s="12"/>
      <c r="AM129" s="12"/>
      <c r="AN129" s="937">
        <f>'RAW DATA-At-Risk'!AH44</f>
        <v>0</v>
      </c>
      <c r="AO129" s="938">
        <f>'RAW DATA-At-Risk'!AI44</f>
        <v>1</v>
      </c>
      <c r="AP129" s="938">
        <f>'RAW DATA-At-Risk'!AJ44</f>
        <v>0</v>
      </c>
      <c r="AQ129" s="938">
        <f>'RAW DATA-At-Risk'!AK44</f>
        <v>0</v>
      </c>
      <c r="AR129" s="938">
        <f>'RAW DATA-At-Risk'!AL44</f>
        <v>0</v>
      </c>
      <c r="AS129" s="938">
        <f>'RAW DATA-At-Risk'!AM44</f>
        <v>0</v>
      </c>
      <c r="AT129" s="938">
        <f>'RAW DATA-At-Risk'!AN44</f>
        <v>0</v>
      </c>
      <c r="AU129" s="938">
        <f>'RAW DATA-At-Risk'!AO44</f>
        <v>0</v>
      </c>
      <c r="AV129" s="938">
        <f>'RAW DATA-At-Risk'!AP44</f>
        <v>0</v>
      </c>
      <c r="AW129" s="939">
        <f>'RAW DATA-At-Risk'!AQ44</f>
        <v>0</v>
      </c>
      <c r="AX129" s="939"/>
      <c r="AZ129" s="1040">
        <f>'RAW DATA-At-Risk'!AR44</f>
        <v>0</v>
      </c>
      <c r="BA129" s="816">
        <f>'RAW DATA-At-Risk'!AS44</f>
        <v>5</v>
      </c>
      <c r="BB129" s="816">
        <f>'RAW DATA-At-Risk'!AT44</f>
        <v>0</v>
      </c>
      <c r="BC129" s="816">
        <f>'RAW DATA-At-Risk'!AU44</f>
        <v>0</v>
      </c>
      <c r="BD129" s="816">
        <f>'RAW DATA-At-Risk'!AV44</f>
        <v>0</v>
      </c>
      <c r="BE129" s="816">
        <f>'RAW DATA-At-Risk'!AW44</f>
        <v>0</v>
      </c>
      <c r="BF129" s="816">
        <f>'RAW DATA-At-Risk'!AX44</f>
        <v>0</v>
      </c>
      <c r="BG129" s="816">
        <f>'RAW DATA-At-Risk'!AY44</f>
        <v>0</v>
      </c>
      <c r="BH129" s="816">
        <f>'RAW DATA-At-Risk'!AZ44</f>
        <v>0</v>
      </c>
      <c r="BI129" s="1041">
        <f>'RAW DATA-At-Risk'!BA44</f>
        <v>0</v>
      </c>
      <c r="BJ129" s="1041"/>
    </row>
    <row r="130" spans="1:62" ht="16" thickBot="1">
      <c r="A130" s="1489"/>
      <c r="B130" s="410" t="str">
        <f>'RAW DATA-Awards'!B45</f>
        <v>NMSU-GR</v>
      </c>
      <c r="C130" s="411" t="str">
        <f>'RAW DATA-Awards'!C45</f>
        <v>3</v>
      </c>
      <c r="D130" s="330">
        <f>'RAW DATA-At-Risk'!D45</f>
        <v>0</v>
      </c>
      <c r="E130" s="12">
        <f>'RAW DATA-At-Risk'!E45</f>
        <v>7</v>
      </c>
      <c r="F130" s="12">
        <f>'RAW DATA-At-Risk'!F45</f>
        <v>0</v>
      </c>
      <c r="G130" s="12">
        <f>'RAW DATA-At-Risk'!G45</f>
        <v>0</v>
      </c>
      <c r="H130" s="12">
        <f>'RAW DATA-At-Risk'!H45</f>
        <v>0</v>
      </c>
      <c r="I130" s="12">
        <f>'RAW DATA-At-Risk'!I45</f>
        <v>0</v>
      </c>
      <c r="J130" s="12">
        <f>'RAW DATA-At-Risk'!J45</f>
        <v>0</v>
      </c>
      <c r="K130" s="12">
        <f>'RAW DATA-At-Risk'!K45</f>
        <v>0</v>
      </c>
      <c r="L130" s="12">
        <f>'RAW DATA-At-Risk'!L45</f>
        <v>0</v>
      </c>
      <c r="M130" s="331">
        <f>'RAW DATA-At-Risk'!M45</f>
        <v>0</v>
      </c>
      <c r="N130" s="12"/>
      <c r="O130" s="12"/>
      <c r="P130" s="330">
        <f>'RAW DATA-At-Risk'!N45</f>
        <v>0</v>
      </c>
      <c r="Q130" s="12">
        <f>'RAW DATA-At-Risk'!O45</f>
        <v>11</v>
      </c>
      <c r="R130" s="12">
        <f>'RAW DATA-At-Risk'!P45</f>
        <v>0</v>
      </c>
      <c r="S130" s="12">
        <f>'RAW DATA-At-Risk'!Q45</f>
        <v>0</v>
      </c>
      <c r="T130" s="12">
        <f>'RAW DATA-At-Risk'!R45</f>
        <v>0</v>
      </c>
      <c r="U130" s="12">
        <f>'RAW DATA-At-Risk'!S45</f>
        <v>0</v>
      </c>
      <c r="V130" s="12">
        <f>'RAW DATA-At-Risk'!T45</f>
        <v>0</v>
      </c>
      <c r="W130" s="12">
        <f>'RAW DATA-At-Risk'!U45</f>
        <v>0</v>
      </c>
      <c r="X130" s="12">
        <f>'RAW DATA-At-Risk'!V45</f>
        <v>0</v>
      </c>
      <c r="Y130" s="331">
        <f>'RAW DATA-At-Risk'!W45</f>
        <v>0</v>
      </c>
      <c r="Z130" s="12"/>
      <c r="AA130" s="12"/>
      <c r="AB130" s="330">
        <f>'RAW DATA-At-Risk'!X45</f>
        <v>0</v>
      </c>
      <c r="AC130" s="12">
        <f>'RAW DATA-At-Risk'!Y45</f>
        <v>12</v>
      </c>
      <c r="AD130" s="12">
        <f>'RAW DATA-At-Risk'!Z45</f>
        <v>0</v>
      </c>
      <c r="AE130" s="12">
        <f>'RAW DATA-At-Risk'!AA45</f>
        <v>0</v>
      </c>
      <c r="AF130" s="12">
        <f>'RAW DATA-At-Risk'!AB45</f>
        <v>0</v>
      </c>
      <c r="AG130" s="12">
        <f>'RAW DATA-At-Risk'!AC45</f>
        <v>0</v>
      </c>
      <c r="AH130" s="12">
        <f>'RAW DATA-At-Risk'!AD45</f>
        <v>0</v>
      </c>
      <c r="AI130" s="12">
        <f>'RAW DATA-At-Risk'!AE45</f>
        <v>0</v>
      </c>
      <c r="AJ130" s="12">
        <f>'RAW DATA-At-Risk'!AF45</f>
        <v>0</v>
      </c>
      <c r="AK130" s="331">
        <f>'RAW DATA-At-Risk'!AG45</f>
        <v>0</v>
      </c>
      <c r="AL130" s="12"/>
      <c r="AM130" s="12"/>
      <c r="AN130" s="937">
        <f>'RAW DATA-At-Risk'!AH45</f>
        <v>0</v>
      </c>
      <c r="AO130" s="938">
        <f>'RAW DATA-At-Risk'!AI45</f>
        <v>5</v>
      </c>
      <c r="AP130" s="938">
        <f>'RAW DATA-At-Risk'!AJ45</f>
        <v>0</v>
      </c>
      <c r="AQ130" s="938">
        <f>'RAW DATA-At-Risk'!AK45</f>
        <v>0</v>
      </c>
      <c r="AR130" s="938">
        <f>'RAW DATA-At-Risk'!AL45</f>
        <v>0</v>
      </c>
      <c r="AS130" s="938">
        <f>'RAW DATA-At-Risk'!AM45</f>
        <v>0</v>
      </c>
      <c r="AT130" s="938">
        <f>'RAW DATA-At-Risk'!AN45</f>
        <v>0</v>
      </c>
      <c r="AU130" s="938">
        <f>'RAW DATA-At-Risk'!AO45</f>
        <v>0</v>
      </c>
      <c r="AV130" s="938">
        <f>'RAW DATA-At-Risk'!AP45</f>
        <v>0</v>
      </c>
      <c r="AW130" s="939">
        <f>'RAW DATA-At-Risk'!AQ45</f>
        <v>0</v>
      </c>
      <c r="AX130" s="939"/>
      <c r="AZ130" s="1040">
        <f>'RAW DATA-At-Risk'!AR45</f>
        <v>0</v>
      </c>
      <c r="BA130" s="816">
        <f>'RAW DATA-At-Risk'!AS45</f>
        <v>5</v>
      </c>
      <c r="BB130" s="816">
        <f>'RAW DATA-At-Risk'!AT45</f>
        <v>0</v>
      </c>
      <c r="BC130" s="816">
        <f>'RAW DATA-At-Risk'!AU45</f>
        <v>0</v>
      </c>
      <c r="BD130" s="816">
        <f>'RAW DATA-At-Risk'!AV45</f>
        <v>0</v>
      </c>
      <c r="BE130" s="816">
        <f>'RAW DATA-At-Risk'!AW45</f>
        <v>0</v>
      </c>
      <c r="BF130" s="816">
        <f>'RAW DATA-At-Risk'!AX45</f>
        <v>0</v>
      </c>
      <c r="BG130" s="816">
        <f>'RAW DATA-At-Risk'!AY45</f>
        <v>0</v>
      </c>
      <c r="BH130" s="816">
        <f>'RAW DATA-At-Risk'!AZ45</f>
        <v>0</v>
      </c>
      <c r="BI130" s="1041">
        <f>'RAW DATA-At-Risk'!BA45</f>
        <v>0</v>
      </c>
      <c r="BJ130" s="1041"/>
    </row>
    <row r="131" spans="1:62">
      <c r="A131" s="437"/>
      <c r="B131" s="410"/>
      <c r="C131" s="411"/>
      <c r="D131" s="332">
        <f t="shared" ref="D131:M131" si="120">SUM(D128:D130)</f>
        <v>0</v>
      </c>
      <c r="E131" s="11">
        <f t="shared" si="120"/>
        <v>14</v>
      </c>
      <c r="F131" s="11">
        <f t="shared" si="120"/>
        <v>0</v>
      </c>
      <c r="G131" s="11">
        <f t="shared" si="120"/>
        <v>41</v>
      </c>
      <c r="H131" s="11">
        <f t="shared" si="120"/>
        <v>0</v>
      </c>
      <c r="I131" s="11">
        <f t="shared" si="120"/>
        <v>0</v>
      </c>
      <c r="J131" s="11">
        <f t="shared" si="120"/>
        <v>0</v>
      </c>
      <c r="K131" s="11">
        <f t="shared" si="120"/>
        <v>0</v>
      </c>
      <c r="L131" s="11">
        <f t="shared" si="120"/>
        <v>0</v>
      </c>
      <c r="M131" s="333">
        <f t="shared" si="120"/>
        <v>0</v>
      </c>
      <c r="N131" s="12"/>
      <c r="O131" s="12"/>
      <c r="P131" s="332">
        <f t="shared" ref="P131:Y131" si="121">SUM(P128:P130)</f>
        <v>0</v>
      </c>
      <c r="Q131" s="11">
        <f t="shared" si="121"/>
        <v>19</v>
      </c>
      <c r="R131" s="11">
        <f t="shared" si="121"/>
        <v>0</v>
      </c>
      <c r="S131" s="11">
        <f t="shared" si="121"/>
        <v>47</v>
      </c>
      <c r="T131" s="11">
        <f t="shared" si="121"/>
        <v>0</v>
      </c>
      <c r="U131" s="11">
        <f t="shared" si="121"/>
        <v>0</v>
      </c>
      <c r="V131" s="11">
        <f t="shared" si="121"/>
        <v>0</v>
      </c>
      <c r="W131" s="11">
        <f t="shared" si="121"/>
        <v>0</v>
      </c>
      <c r="X131" s="11">
        <f t="shared" si="121"/>
        <v>0</v>
      </c>
      <c r="Y131" s="333">
        <f t="shared" si="121"/>
        <v>0</v>
      </c>
      <c r="Z131" s="12"/>
      <c r="AA131" s="12"/>
      <c r="AB131" s="332">
        <f t="shared" ref="AB131:AK131" si="122">SUM(AB128:AB130)</f>
        <v>0</v>
      </c>
      <c r="AC131" s="11">
        <f t="shared" si="122"/>
        <v>13</v>
      </c>
      <c r="AD131" s="11">
        <f t="shared" si="122"/>
        <v>0</v>
      </c>
      <c r="AE131" s="11">
        <f t="shared" si="122"/>
        <v>32</v>
      </c>
      <c r="AF131" s="11">
        <f t="shared" si="122"/>
        <v>0</v>
      </c>
      <c r="AG131" s="11">
        <f t="shared" si="122"/>
        <v>0</v>
      </c>
      <c r="AH131" s="11">
        <f t="shared" si="122"/>
        <v>0</v>
      </c>
      <c r="AI131" s="11">
        <f t="shared" si="122"/>
        <v>0</v>
      </c>
      <c r="AJ131" s="11">
        <f t="shared" si="122"/>
        <v>0</v>
      </c>
      <c r="AK131" s="333">
        <f t="shared" si="122"/>
        <v>0</v>
      </c>
      <c r="AL131" s="12"/>
      <c r="AM131" s="12"/>
      <c r="AN131" s="1017">
        <f t="shared" ref="AN131:AW131" si="123">SUM(AN128:AN130)</f>
        <v>0</v>
      </c>
      <c r="AO131" s="1018">
        <f t="shared" si="123"/>
        <v>8</v>
      </c>
      <c r="AP131" s="1018">
        <f t="shared" si="123"/>
        <v>0</v>
      </c>
      <c r="AQ131" s="1018">
        <f t="shared" si="123"/>
        <v>31</v>
      </c>
      <c r="AR131" s="1018">
        <f t="shared" si="123"/>
        <v>0</v>
      </c>
      <c r="AS131" s="1018">
        <f t="shared" si="123"/>
        <v>0</v>
      </c>
      <c r="AT131" s="1018">
        <f t="shared" si="123"/>
        <v>0</v>
      </c>
      <c r="AU131" s="1018">
        <f t="shared" si="123"/>
        <v>0</v>
      </c>
      <c r="AV131" s="1018">
        <f t="shared" si="123"/>
        <v>0</v>
      </c>
      <c r="AW131" s="1019">
        <f t="shared" si="123"/>
        <v>0</v>
      </c>
      <c r="AX131" s="939"/>
      <c r="AZ131" s="1042">
        <f t="shared" ref="AZ131:BI131" si="124">SUM(AZ128:AZ130)</f>
        <v>0</v>
      </c>
      <c r="BA131" s="1043">
        <f t="shared" si="124"/>
        <v>14</v>
      </c>
      <c r="BB131" s="1043">
        <f t="shared" si="124"/>
        <v>0</v>
      </c>
      <c r="BC131" s="1043">
        <f t="shared" si="124"/>
        <v>25</v>
      </c>
      <c r="BD131" s="1043">
        <f t="shared" si="124"/>
        <v>0</v>
      </c>
      <c r="BE131" s="1043">
        <f t="shared" si="124"/>
        <v>0</v>
      </c>
      <c r="BF131" s="1043">
        <f t="shared" si="124"/>
        <v>0</v>
      </c>
      <c r="BG131" s="1043">
        <f t="shared" si="124"/>
        <v>0</v>
      </c>
      <c r="BH131" s="1043">
        <f t="shared" si="124"/>
        <v>0</v>
      </c>
      <c r="BI131" s="1044">
        <f t="shared" si="124"/>
        <v>0</v>
      </c>
      <c r="BJ131" s="1041"/>
    </row>
    <row r="132" spans="1:62" ht="16" thickBot="1">
      <c r="A132" s="437"/>
      <c r="B132" s="410"/>
      <c r="C132" s="411"/>
      <c r="D132" s="330"/>
      <c r="E132" s="12"/>
      <c r="F132" s="12"/>
      <c r="G132" s="12"/>
      <c r="H132" s="12"/>
      <c r="I132" s="12"/>
      <c r="J132" s="12"/>
      <c r="K132" s="12"/>
      <c r="L132" s="12"/>
      <c r="M132" s="331"/>
      <c r="N132" s="12"/>
      <c r="O132" s="12"/>
      <c r="P132" s="330"/>
      <c r="Q132" s="12"/>
      <c r="R132" s="12"/>
      <c r="S132" s="12"/>
      <c r="T132" s="12"/>
      <c r="U132" s="12"/>
      <c r="V132" s="12"/>
      <c r="W132" s="12"/>
      <c r="X132" s="12"/>
      <c r="Y132" s="331"/>
      <c r="Z132" s="12"/>
      <c r="AA132" s="12"/>
      <c r="AB132" s="330"/>
      <c r="AC132" s="12"/>
      <c r="AD132" s="12"/>
      <c r="AE132" s="12"/>
      <c r="AF132" s="12"/>
      <c r="AG132" s="12"/>
      <c r="AH132" s="12"/>
      <c r="AI132" s="12"/>
      <c r="AJ132" s="12"/>
      <c r="AK132" s="331"/>
      <c r="AL132" s="12"/>
      <c r="AM132" s="12"/>
      <c r="AN132" s="937"/>
      <c r="AO132" s="938"/>
      <c r="AP132" s="938"/>
      <c r="AQ132" s="938"/>
      <c r="AR132" s="938"/>
      <c r="AS132" s="938"/>
      <c r="AT132" s="938"/>
      <c r="AU132" s="938"/>
      <c r="AV132" s="938"/>
      <c r="AW132" s="939"/>
      <c r="AX132" s="939"/>
      <c r="AZ132" s="1040"/>
      <c r="BA132" s="816"/>
      <c r="BB132" s="816"/>
      <c r="BC132" s="816"/>
      <c r="BD132" s="816"/>
      <c r="BE132" s="816"/>
      <c r="BF132" s="816"/>
      <c r="BG132" s="816"/>
      <c r="BH132" s="816"/>
      <c r="BI132" s="1041"/>
      <c r="BJ132" s="1041"/>
    </row>
    <row r="133" spans="1:62" ht="15" customHeight="1">
      <c r="A133" s="1487" t="s">
        <v>271</v>
      </c>
      <c r="B133" s="410" t="s">
        <v>59</v>
      </c>
      <c r="C133" s="411" t="s">
        <v>92</v>
      </c>
      <c r="D133" s="330">
        <f>D128*'DATA - Awards Matrices'!$B$53</f>
        <v>0</v>
      </c>
      <c r="E133" s="12">
        <f>E128*'DATA - Awards Matrices'!$C$53</f>
        <v>1725</v>
      </c>
      <c r="F133" s="12">
        <f>F128*'DATA - Awards Matrices'!$D$53</f>
        <v>0</v>
      </c>
      <c r="G133" s="12">
        <f>G128*'DATA - Awards Matrices'!$E$53</f>
        <v>23000</v>
      </c>
      <c r="H133" s="12">
        <f>H128*'DATA - Awards Matrices'!$F$53</f>
        <v>0</v>
      </c>
      <c r="I133" s="12">
        <f>I128*'DATA - Awards Matrices'!$G$53</f>
        <v>0</v>
      </c>
      <c r="J133" s="12">
        <f>J128*'DATA - Awards Matrices'!$H$53</f>
        <v>0</v>
      </c>
      <c r="K133" s="12">
        <f>K128*'DATA - Awards Matrices'!$I$53</f>
        <v>0</v>
      </c>
      <c r="L133" s="12">
        <f>L128*'DATA - Awards Matrices'!$J$53</f>
        <v>0</v>
      </c>
      <c r="M133" s="331">
        <f>M128*'DATA - Awards Matrices'!$K$53</f>
        <v>0</v>
      </c>
      <c r="N133" s="12"/>
      <c r="O133" s="12"/>
      <c r="P133" s="330">
        <f>P128*'DATA - Awards Matrices'!$B$53</f>
        <v>0</v>
      </c>
      <c r="Q133" s="12">
        <f>Q128*'DATA - Awards Matrices'!$C$53</f>
        <v>1725</v>
      </c>
      <c r="R133" s="12">
        <f>R128*'DATA - Awards Matrices'!$D$53</f>
        <v>0</v>
      </c>
      <c r="S133" s="12">
        <f>S128*'DATA - Awards Matrices'!$E$53</f>
        <v>25300</v>
      </c>
      <c r="T133" s="12">
        <f>T128*'DATA - Awards Matrices'!$F$53</f>
        <v>0</v>
      </c>
      <c r="U133" s="12">
        <f>U128*'DATA - Awards Matrices'!$G$53</f>
        <v>0</v>
      </c>
      <c r="V133" s="12">
        <f>V128*'DATA - Awards Matrices'!$H$53</f>
        <v>0</v>
      </c>
      <c r="W133" s="12">
        <f>W128*'DATA - Awards Matrices'!$I$53</f>
        <v>0</v>
      </c>
      <c r="X133" s="12">
        <f>X128*'DATA - Awards Matrices'!$J$53</f>
        <v>0</v>
      </c>
      <c r="Y133" s="331">
        <f>Y128*'DATA - Awards Matrices'!$K$53</f>
        <v>0</v>
      </c>
      <c r="Z133" s="12"/>
      <c r="AA133" s="12"/>
      <c r="AB133" s="330">
        <f>AB128*'DATA - Awards Matrices'!$B$53</f>
        <v>0</v>
      </c>
      <c r="AC133" s="12">
        <f>AC128*'DATA - Awards Matrices'!$C$53</f>
        <v>0</v>
      </c>
      <c r="AD133" s="12">
        <f>AD128*'DATA - Awards Matrices'!$D$53</f>
        <v>0</v>
      </c>
      <c r="AE133" s="12">
        <f>AE128*'DATA - Awards Matrices'!$E$53</f>
        <v>16100</v>
      </c>
      <c r="AF133" s="12">
        <f>AF128*'DATA - Awards Matrices'!$F$53</f>
        <v>0</v>
      </c>
      <c r="AG133" s="12">
        <f>AG128*'DATA - Awards Matrices'!$G$53</f>
        <v>0</v>
      </c>
      <c r="AH133" s="12">
        <f>AH128*'DATA - Awards Matrices'!$H$53</f>
        <v>0</v>
      </c>
      <c r="AI133" s="12">
        <f>AI128*'DATA - Awards Matrices'!$I$53</f>
        <v>0</v>
      </c>
      <c r="AJ133" s="12">
        <f>AJ128*'DATA - Awards Matrices'!$J$53</f>
        <v>0</v>
      </c>
      <c r="AK133" s="331">
        <f>AK128*'DATA - Awards Matrices'!$K$53</f>
        <v>0</v>
      </c>
      <c r="AL133" s="12"/>
      <c r="AM133" s="12"/>
      <c r="AN133" s="937">
        <f>AN128*'DATA - Awards Matrices'!$B$53</f>
        <v>0</v>
      </c>
      <c r="AO133" s="938">
        <f>AO128*'DATA - Awards Matrices'!$C$53</f>
        <v>1150</v>
      </c>
      <c r="AP133" s="938">
        <f>AP128*'DATA - Awards Matrices'!$D$53</f>
        <v>0</v>
      </c>
      <c r="AQ133" s="938">
        <f>AQ128*'DATA - Awards Matrices'!$E$53</f>
        <v>17825</v>
      </c>
      <c r="AR133" s="938">
        <f>AR128*'DATA - Awards Matrices'!$F$53</f>
        <v>0</v>
      </c>
      <c r="AS133" s="938">
        <f>AS128*'DATA - Awards Matrices'!$G$53</f>
        <v>0</v>
      </c>
      <c r="AT133" s="938">
        <f>AT128*'DATA - Awards Matrices'!$H$53</f>
        <v>0</v>
      </c>
      <c r="AU133" s="938">
        <f>AU128*'DATA - Awards Matrices'!$I$53</f>
        <v>0</v>
      </c>
      <c r="AV133" s="938">
        <f>AV128*'DATA - Awards Matrices'!$J$53</f>
        <v>0</v>
      </c>
      <c r="AW133" s="939">
        <f>AW128*'DATA - Awards Matrices'!$K$53</f>
        <v>0</v>
      </c>
      <c r="AX133" s="939"/>
      <c r="AZ133" s="1040">
        <f>AZ128*'DATA - Awards Matrices'!$B$53</f>
        <v>0</v>
      </c>
      <c r="BA133" s="816">
        <f>BA128*'DATA - Awards Matrices'!$C$53</f>
        <v>2300</v>
      </c>
      <c r="BB133" s="816">
        <f>BB128*'DATA - Awards Matrices'!$D$53</f>
        <v>0</v>
      </c>
      <c r="BC133" s="816">
        <f>BC128*'DATA - Awards Matrices'!$E$53</f>
        <v>14375</v>
      </c>
      <c r="BD133" s="816">
        <f>BD128*'DATA - Awards Matrices'!$F$53</f>
        <v>0</v>
      </c>
      <c r="BE133" s="816">
        <f>BE128*'DATA - Awards Matrices'!$G$53</f>
        <v>0</v>
      </c>
      <c r="BF133" s="816">
        <f>BF128*'DATA - Awards Matrices'!$H$53</f>
        <v>0</v>
      </c>
      <c r="BG133" s="816">
        <f>BG128*'DATA - Awards Matrices'!$I$53</f>
        <v>0</v>
      </c>
      <c r="BH133" s="816">
        <f>BH128*'DATA - Awards Matrices'!$J$53</f>
        <v>0</v>
      </c>
      <c r="BI133" s="1041">
        <f>BI128*'DATA - Awards Matrices'!$K$53</f>
        <v>0</v>
      </c>
      <c r="BJ133" s="1041"/>
    </row>
    <row r="134" spans="1:62">
      <c r="A134" s="1488"/>
      <c r="B134" s="410" t="s">
        <v>59</v>
      </c>
      <c r="C134" s="411" t="s">
        <v>91</v>
      </c>
      <c r="D134" s="330">
        <f>D129*'DATA - Awards Matrices'!$B$54</f>
        <v>0</v>
      </c>
      <c r="E134" s="12">
        <f>E129*'DATA - Awards Matrices'!$C$54</f>
        <v>2300</v>
      </c>
      <c r="F134" s="12">
        <f>F129*'DATA - Awards Matrices'!$D$54</f>
        <v>0</v>
      </c>
      <c r="G134" s="12">
        <f>G129*'DATA - Awards Matrices'!$E$54</f>
        <v>575</v>
      </c>
      <c r="H134" s="12">
        <f>H129*'DATA - Awards Matrices'!$F$54</f>
        <v>0</v>
      </c>
      <c r="I134" s="12">
        <f>I129*'DATA - Awards Matrices'!$G$54</f>
        <v>0</v>
      </c>
      <c r="J134" s="12">
        <f>J129*'DATA - Awards Matrices'!$H$54</f>
        <v>0</v>
      </c>
      <c r="K134" s="12">
        <f>K129*'DATA - Awards Matrices'!$I$54</f>
        <v>0</v>
      </c>
      <c r="L134" s="12">
        <f>L129*'DATA - Awards Matrices'!$J$54</f>
        <v>0</v>
      </c>
      <c r="M134" s="331">
        <f>M129*'DATA - Awards Matrices'!$K$54</f>
        <v>0</v>
      </c>
      <c r="N134" s="12"/>
      <c r="O134" s="12"/>
      <c r="P134" s="330">
        <f>P129*'DATA - Awards Matrices'!$B$54</f>
        <v>0</v>
      </c>
      <c r="Q134" s="12">
        <f>Q129*'DATA - Awards Matrices'!$C$54</f>
        <v>2875</v>
      </c>
      <c r="R134" s="12">
        <f>R129*'DATA - Awards Matrices'!$D$54</f>
        <v>0</v>
      </c>
      <c r="S134" s="12">
        <f>S129*'DATA - Awards Matrices'!$E$54</f>
        <v>1725</v>
      </c>
      <c r="T134" s="12">
        <f>T129*'DATA - Awards Matrices'!$F$54</f>
        <v>0</v>
      </c>
      <c r="U134" s="12">
        <f>U129*'DATA - Awards Matrices'!$G$54</f>
        <v>0</v>
      </c>
      <c r="V134" s="12">
        <f>V129*'DATA - Awards Matrices'!$H$54</f>
        <v>0</v>
      </c>
      <c r="W134" s="12">
        <f>W129*'DATA - Awards Matrices'!$I$54</f>
        <v>0</v>
      </c>
      <c r="X134" s="12">
        <f>X129*'DATA - Awards Matrices'!$J$54</f>
        <v>0</v>
      </c>
      <c r="Y134" s="331">
        <f>Y129*'DATA - Awards Matrices'!$K$54</f>
        <v>0</v>
      </c>
      <c r="Z134" s="12"/>
      <c r="AA134" s="12"/>
      <c r="AB134" s="330">
        <f>AB129*'DATA - Awards Matrices'!$B$54</f>
        <v>0</v>
      </c>
      <c r="AC134" s="12">
        <f>AC129*'DATA - Awards Matrices'!$C$54</f>
        <v>575</v>
      </c>
      <c r="AD134" s="12">
        <f>AD129*'DATA - Awards Matrices'!$D$54</f>
        <v>0</v>
      </c>
      <c r="AE134" s="12">
        <f>AE129*'DATA - Awards Matrices'!$E$54</f>
        <v>2300</v>
      </c>
      <c r="AF134" s="12">
        <f>AF129*'DATA - Awards Matrices'!$F$54</f>
        <v>0</v>
      </c>
      <c r="AG134" s="12">
        <f>AG129*'DATA - Awards Matrices'!$G$54</f>
        <v>0</v>
      </c>
      <c r="AH134" s="12">
        <f>AH129*'DATA - Awards Matrices'!$H$54</f>
        <v>0</v>
      </c>
      <c r="AI134" s="12">
        <f>AI129*'DATA - Awards Matrices'!$I$54</f>
        <v>0</v>
      </c>
      <c r="AJ134" s="12">
        <f>AJ129*'DATA - Awards Matrices'!$J$54</f>
        <v>0</v>
      </c>
      <c r="AK134" s="331">
        <f>AK129*'DATA - Awards Matrices'!$K$54</f>
        <v>0</v>
      </c>
      <c r="AL134" s="12"/>
      <c r="AM134" s="12"/>
      <c r="AN134" s="937">
        <f>AN129*'DATA - Awards Matrices'!$B$54</f>
        <v>0</v>
      </c>
      <c r="AO134" s="938">
        <f>AO129*'DATA - Awards Matrices'!$C$54</f>
        <v>575</v>
      </c>
      <c r="AP134" s="938">
        <f>AP129*'DATA - Awards Matrices'!$D$54</f>
        <v>0</v>
      </c>
      <c r="AQ134" s="938">
        <f>AQ129*'DATA - Awards Matrices'!$E$54</f>
        <v>0</v>
      </c>
      <c r="AR134" s="938">
        <f>AR129*'DATA - Awards Matrices'!$F$54</f>
        <v>0</v>
      </c>
      <c r="AS134" s="938">
        <f>AS129*'DATA - Awards Matrices'!$G$54</f>
        <v>0</v>
      </c>
      <c r="AT134" s="938">
        <f>AT129*'DATA - Awards Matrices'!$H$54</f>
        <v>0</v>
      </c>
      <c r="AU134" s="938">
        <f>AU129*'DATA - Awards Matrices'!$I$54</f>
        <v>0</v>
      </c>
      <c r="AV134" s="938">
        <f>AV129*'DATA - Awards Matrices'!$J$54</f>
        <v>0</v>
      </c>
      <c r="AW134" s="939">
        <f>AW129*'DATA - Awards Matrices'!$K$54</f>
        <v>0</v>
      </c>
      <c r="AX134" s="939"/>
      <c r="AZ134" s="1040">
        <f>AZ129*'DATA - Awards Matrices'!$B$54</f>
        <v>0</v>
      </c>
      <c r="BA134" s="816">
        <f>BA129*'DATA - Awards Matrices'!$C$54</f>
        <v>2875</v>
      </c>
      <c r="BB134" s="816">
        <f>BB129*'DATA - Awards Matrices'!$D$54</f>
        <v>0</v>
      </c>
      <c r="BC134" s="816">
        <f>BC129*'DATA - Awards Matrices'!$E$54</f>
        <v>0</v>
      </c>
      <c r="BD134" s="816">
        <f>BD129*'DATA - Awards Matrices'!$F$54</f>
        <v>0</v>
      </c>
      <c r="BE134" s="816">
        <f>BE129*'DATA - Awards Matrices'!$G$54</f>
        <v>0</v>
      </c>
      <c r="BF134" s="816">
        <f>BF129*'DATA - Awards Matrices'!$H$54</f>
        <v>0</v>
      </c>
      <c r="BG134" s="816">
        <f>BG129*'DATA - Awards Matrices'!$I$54</f>
        <v>0</v>
      </c>
      <c r="BH134" s="816">
        <f>BH129*'DATA - Awards Matrices'!$J$54</f>
        <v>0</v>
      </c>
      <c r="BI134" s="1041">
        <f>BI129*'DATA - Awards Matrices'!$K$54</f>
        <v>0</v>
      </c>
      <c r="BJ134" s="1041"/>
    </row>
    <row r="135" spans="1:62" ht="16" thickBot="1">
      <c r="A135" s="1489"/>
      <c r="B135" s="410" t="s">
        <v>59</v>
      </c>
      <c r="C135" s="411" t="s">
        <v>90</v>
      </c>
      <c r="D135" s="330">
        <f>D130*'DATA - Awards Matrices'!$B$55</f>
        <v>0</v>
      </c>
      <c r="E135" s="12">
        <f>E130*'DATA - Awards Matrices'!$C$55</f>
        <v>4025</v>
      </c>
      <c r="F135" s="12">
        <f>F130*'DATA - Awards Matrices'!$D$55</f>
        <v>0</v>
      </c>
      <c r="G135" s="12">
        <f>G130*'DATA - Awards Matrices'!$E$55</f>
        <v>0</v>
      </c>
      <c r="H135" s="12">
        <f>H130*'DATA - Awards Matrices'!$F$55</f>
        <v>0</v>
      </c>
      <c r="I135" s="12">
        <f>I130*'DATA - Awards Matrices'!$G$55</f>
        <v>0</v>
      </c>
      <c r="J135" s="12">
        <f>J130*'DATA - Awards Matrices'!$H$55</f>
        <v>0</v>
      </c>
      <c r="K135" s="12">
        <f>K130*'DATA - Awards Matrices'!$I$55</f>
        <v>0</v>
      </c>
      <c r="L135" s="12">
        <f>L130*'DATA - Awards Matrices'!$J$55</f>
        <v>0</v>
      </c>
      <c r="M135" s="331">
        <f>M130*'DATA - Awards Matrices'!$K$55</f>
        <v>0</v>
      </c>
      <c r="N135" s="12"/>
      <c r="O135" s="12"/>
      <c r="P135" s="330">
        <f>P130*'DATA - Awards Matrices'!$B$55</f>
        <v>0</v>
      </c>
      <c r="Q135" s="12">
        <f>Q130*'DATA - Awards Matrices'!$C$55</f>
        <v>6325</v>
      </c>
      <c r="R135" s="12">
        <f>R130*'DATA - Awards Matrices'!$D$55</f>
        <v>0</v>
      </c>
      <c r="S135" s="12">
        <f>S130*'DATA - Awards Matrices'!$E$55</f>
        <v>0</v>
      </c>
      <c r="T135" s="12">
        <f>T130*'DATA - Awards Matrices'!$F$55</f>
        <v>0</v>
      </c>
      <c r="U135" s="12">
        <f>U130*'DATA - Awards Matrices'!$G$55</f>
        <v>0</v>
      </c>
      <c r="V135" s="12">
        <f>V130*'DATA - Awards Matrices'!$H$55</f>
        <v>0</v>
      </c>
      <c r="W135" s="12">
        <f>W130*'DATA - Awards Matrices'!$I$55</f>
        <v>0</v>
      </c>
      <c r="X135" s="12">
        <f>X130*'DATA - Awards Matrices'!$J$55</f>
        <v>0</v>
      </c>
      <c r="Y135" s="331">
        <f>Y130*'DATA - Awards Matrices'!$K$55</f>
        <v>0</v>
      </c>
      <c r="Z135" s="12"/>
      <c r="AA135" s="12"/>
      <c r="AB135" s="330">
        <f>AB130*'DATA - Awards Matrices'!$B$55</f>
        <v>0</v>
      </c>
      <c r="AC135" s="12">
        <f>AC130*'DATA - Awards Matrices'!$C$55</f>
        <v>6900</v>
      </c>
      <c r="AD135" s="12">
        <f>AD130*'DATA - Awards Matrices'!$D$55</f>
        <v>0</v>
      </c>
      <c r="AE135" s="12">
        <f>AE130*'DATA - Awards Matrices'!$E$55</f>
        <v>0</v>
      </c>
      <c r="AF135" s="12">
        <f>AF130*'DATA - Awards Matrices'!$F$55</f>
        <v>0</v>
      </c>
      <c r="AG135" s="12">
        <f>AG130*'DATA - Awards Matrices'!$G$55</f>
        <v>0</v>
      </c>
      <c r="AH135" s="12">
        <f>AH130*'DATA - Awards Matrices'!$H$55</f>
        <v>0</v>
      </c>
      <c r="AI135" s="12">
        <f>AI130*'DATA - Awards Matrices'!$I$55</f>
        <v>0</v>
      </c>
      <c r="AJ135" s="12">
        <f>AJ130*'DATA - Awards Matrices'!$J$55</f>
        <v>0</v>
      </c>
      <c r="AK135" s="331">
        <f>AK130*'DATA - Awards Matrices'!$K$55</f>
        <v>0</v>
      </c>
      <c r="AL135" s="12"/>
      <c r="AM135" s="12"/>
      <c r="AN135" s="937">
        <f>AN130*'DATA - Awards Matrices'!$B$55</f>
        <v>0</v>
      </c>
      <c r="AO135" s="938">
        <f>AO130*'DATA - Awards Matrices'!$C$55</f>
        <v>2875</v>
      </c>
      <c r="AP135" s="938">
        <f>AP130*'DATA - Awards Matrices'!$D$55</f>
        <v>0</v>
      </c>
      <c r="AQ135" s="938">
        <f>AQ130*'DATA - Awards Matrices'!$E$55</f>
        <v>0</v>
      </c>
      <c r="AR135" s="938">
        <f>AR130*'DATA - Awards Matrices'!$F$55</f>
        <v>0</v>
      </c>
      <c r="AS135" s="938">
        <f>AS130*'DATA - Awards Matrices'!$G$55</f>
        <v>0</v>
      </c>
      <c r="AT135" s="938">
        <f>AT130*'DATA - Awards Matrices'!$H$55</f>
        <v>0</v>
      </c>
      <c r="AU135" s="938">
        <f>AU130*'DATA - Awards Matrices'!$I$55</f>
        <v>0</v>
      </c>
      <c r="AV135" s="938">
        <f>AV130*'DATA - Awards Matrices'!$J$55</f>
        <v>0</v>
      </c>
      <c r="AW135" s="939">
        <f>AW130*'DATA - Awards Matrices'!$K$55</f>
        <v>0</v>
      </c>
      <c r="AX135" s="939"/>
      <c r="AZ135" s="1040">
        <f>AZ130*'DATA - Awards Matrices'!$B$55</f>
        <v>0</v>
      </c>
      <c r="BA135" s="816">
        <f>BA130*'DATA - Awards Matrices'!$C$55</f>
        <v>2875</v>
      </c>
      <c r="BB135" s="816">
        <f>BB130*'DATA - Awards Matrices'!$D$55</f>
        <v>0</v>
      </c>
      <c r="BC135" s="816">
        <f>BC130*'DATA - Awards Matrices'!$E$55</f>
        <v>0</v>
      </c>
      <c r="BD135" s="816">
        <f>BD130*'DATA - Awards Matrices'!$F$55</f>
        <v>0</v>
      </c>
      <c r="BE135" s="816">
        <f>BE130*'DATA - Awards Matrices'!$G$55</f>
        <v>0</v>
      </c>
      <c r="BF135" s="816">
        <f>BF130*'DATA - Awards Matrices'!$H$55</f>
        <v>0</v>
      </c>
      <c r="BG135" s="816">
        <f>BG130*'DATA - Awards Matrices'!$I$55</f>
        <v>0</v>
      </c>
      <c r="BH135" s="816">
        <f>BH130*'DATA - Awards Matrices'!$J$55</f>
        <v>0</v>
      </c>
      <c r="BI135" s="1041">
        <f>BI130*'DATA - Awards Matrices'!$K$55</f>
        <v>0</v>
      </c>
      <c r="BJ135" s="1041"/>
    </row>
    <row r="136" spans="1:62" ht="33" thickBot="1">
      <c r="A136" s="406" t="s">
        <v>272</v>
      </c>
      <c r="B136" s="413" t="str">
        <f>B130</f>
        <v>NMSU-GR</v>
      </c>
      <c r="C136" s="414"/>
      <c r="D136" s="334">
        <f t="shared" ref="D136:M136" si="125">SUM(D133:D135)</f>
        <v>0</v>
      </c>
      <c r="E136" s="335">
        <f t="shared" si="125"/>
        <v>8050</v>
      </c>
      <c r="F136" s="335">
        <f t="shared" si="125"/>
        <v>0</v>
      </c>
      <c r="G136" s="335">
        <f t="shared" si="125"/>
        <v>23575</v>
      </c>
      <c r="H136" s="335">
        <f t="shared" si="125"/>
        <v>0</v>
      </c>
      <c r="I136" s="335">
        <f t="shared" si="125"/>
        <v>0</v>
      </c>
      <c r="J136" s="335">
        <f t="shared" si="125"/>
        <v>0</v>
      </c>
      <c r="K136" s="335">
        <f t="shared" si="125"/>
        <v>0</v>
      </c>
      <c r="L136" s="335">
        <f t="shared" si="125"/>
        <v>0</v>
      </c>
      <c r="M136" s="336">
        <f t="shared" si="125"/>
        <v>0</v>
      </c>
      <c r="N136" s="415">
        <f>SUM(D136:M136)/'DATA - Awards Matrices'!$L$55</f>
        <v>10.00242483026188</v>
      </c>
      <c r="O136" s="415"/>
      <c r="P136" s="334">
        <f t="shared" ref="P136:Y136" si="126">SUM(P133:P135)</f>
        <v>0</v>
      </c>
      <c r="Q136" s="335">
        <f t="shared" si="126"/>
        <v>10925</v>
      </c>
      <c r="R136" s="335">
        <f t="shared" si="126"/>
        <v>0</v>
      </c>
      <c r="S136" s="335">
        <f t="shared" si="126"/>
        <v>27025</v>
      </c>
      <c r="T136" s="335">
        <f t="shared" si="126"/>
        <v>0</v>
      </c>
      <c r="U136" s="335">
        <f t="shared" si="126"/>
        <v>0</v>
      </c>
      <c r="V136" s="335">
        <f t="shared" si="126"/>
        <v>0</v>
      </c>
      <c r="W136" s="335">
        <f t="shared" si="126"/>
        <v>0</v>
      </c>
      <c r="X136" s="335">
        <f t="shared" si="126"/>
        <v>0</v>
      </c>
      <c r="Y136" s="336">
        <f t="shared" si="126"/>
        <v>0</v>
      </c>
      <c r="Z136" s="415">
        <f>SUM(P136:Y136)/'DATA - Awards Matrices'!$L$55</f>
        <v>12.002909796314258</v>
      </c>
      <c r="AA136" s="415"/>
      <c r="AB136" s="334">
        <f t="shared" ref="AB136:AK136" si="127">SUM(AB133:AB135)</f>
        <v>0</v>
      </c>
      <c r="AC136" s="335">
        <f t="shared" si="127"/>
        <v>7475</v>
      </c>
      <c r="AD136" s="335">
        <f t="shared" si="127"/>
        <v>0</v>
      </c>
      <c r="AE136" s="335">
        <f t="shared" si="127"/>
        <v>18400</v>
      </c>
      <c r="AF136" s="335">
        <f t="shared" si="127"/>
        <v>0</v>
      </c>
      <c r="AG136" s="335">
        <f t="shared" si="127"/>
        <v>0</v>
      </c>
      <c r="AH136" s="335">
        <f t="shared" si="127"/>
        <v>0</v>
      </c>
      <c r="AI136" s="335">
        <f t="shared" si="127"/>
        <v>0</v>
      </c>
      <c r="AJ136" s="335">
        <f t="shared" si="127"/>
        <v>0</v>
      </c>
      <c r="AK136" s="336">
        <f t="shared" si="127"/>
        <v>0</v>
      </c>
      <c r="AL136" s="415">
        <f>SUM(AB136:AK136)/'DATA - Awards Matrices'!$L$55</f>
        <v>8.1838021338506302</v>
      </c>
      <c r="AM136" s="415"/>
      <c r="AN136" s="1020">
        <f t="shared" ref="AN136:AW136" si="128">SUM(AN133:AN135)</f>
        <v>0</v>
      </c>
      <c r="AO136" s="1021">
        <f t="shared" si="128"/>
        <v>4600</v>
      </c>
      <c r="AP136" s="1021">
        <f t="shared" si="128"/>
        <v>0</v>
      </c>
      <c r="AQ136" s="1021">
        <f t="shared" si="128"/>
        <v>17825</v>
      </c>
      <c r="AR136" s="1021">
        <f t="shared" si="128"/>
        <v>0</v>
      </c>
      <c r="AS136" s="1021">
        <f t="shared" si="128"/>
        <v>0</v>
      </c>
      <c r="AT136" s="1021">
        <f t="shared" si="128"/>
        <v>0</v>
      </c>
      <c r="AU136" s="1021">
        <f t="shared" si="128"/>
        <v>0</v>
      </c>
      <c r="AV136" s="1021">
        <f t="shared" si="128"/>
        <v>0</v>
      </c>
      <c r="AW136" s="1022">
        <f t="shared" si="128"/>
        <v>0</v>
      </c>
      <c r="AX136" s="942">
        <f>SUM(AN136:AW136)/'DATA - Awards Matrices'!$L$55</f>
        <v>7.0926285160038791</v>
      </c>
      <c r="AZ136" s="1045">
        <f t="shared" ref="AZ136:BI136" si="129">SUM(AZ133:AZ135)</f>
        <v>0</v>
      </c>
      <c r="BA136" s="1046">
        <f t="shared" si="129"/>
        <v>8050</v>
      </c>
      <c r="BB136" s="1046">
        <f t="shared" si="129"/>
        <v>0</v>
      </c>
      <c r="BC136" s="1046">
        <f t="shared" si="129"/>
        <v>14375</v>
      </c>
      <c r="BD136" s="1046">
        <f t="shared" si="129"/>
        <v>0</v>
      </c>
      <c r="BE136" s="1046">
        <f t="shared" si="129"/>
        <v>0</v>
      </c>
      <c r="BF136" s="1046">
        <f t="shared" si="129"/>
        <v>0</v>
      </c>
      <c r="BG136" s="1046">
        <f t="shared" si="129"/>
        <v>0</v>
      </c>
      <c r="BH136" s="1046">
        <f t="shared" si="129"/>
        <v>0</v>
      </c>
      <c r="BI136" s="1047">
        <f t="shared" si="129"/>
        <v>0</v>
      </c>
      <c r="BJ136" s="1048">
        <f>SUM(AZ136:BI136)/'DATA - Awards Matrices'!$L$55</f>
        <v>7.0926285160038791</v>
      </c>
    </row>
    <row r="137" spans="1:62" ht="16" thickBot="1">
      <c r="A137" s="428"/>
      <c r="B137" s="429"/>
      <c r="C137" s="430"/>
      <c r="D137" s="431"/>
      <c r="E137" s="432"/>
      <c r="F137" s="432"/>
      <c r="G137" s="432"/>
      <c r="H137" s="432"/>
      <c r="I137" s="432"/>
      <c r="J137" s="432"/>
      <c r="K137" s="432"/>
      <c r="L137" s="432"/>
      <c r="M137" s="433"/>
      <c r="N137" s="434"/>
      <c r="O137" s="434"/>
      <c r="P137" s="431"/>
      <c r="Q137" s="432"/>
      <c r="R137" s="432"/>
      <c r="S137" s="432"/>
      <c r="T137" s="432"/>
      <c r="U137" s="432"/>
      <c r="V137" s="432"/>
      <c r="W137" s="432"/>
      <c r="X137" s="432"/>
      <c r="Y137" s="433"/>
      <c r="Z137" s="434"/>
      <c r="AA137" s="434"/>
      <c r="AB137" s="431"/>
      <c r="AC137" s="432"/>
      <c r="AD137" s="432"/>
      <c r="AE137" s="432"/>
      <c r="AF137" s="432"/>
      <c r="AG137" s="432"/>
      <c r="AH137" s="432"/>
      <c r="AI137" s="432"/>
      <c r="AJ137" s="432"/>
      <c r="AK137" s="433"/>
      <c r="AL137" s="434"/>
      <c r="AM137" s="434"/>
      <c r="AN137" s="1023"/>
      <c r="AO137" s="1024"/>
      <c r="AP137" s="1024"/>
      <c r="AQ137" s="1024"/>
      <c r="AR137" s="1024"/>
      <c r="AS137" s="1024"/>
      <c r="AT137" s="1024"/>
      <c r="AU137" s="1024"/>
      <c r="AV137" s="1024"/>
      <c r="AW137" s="1025"/>
      <c r="AX137" s="1026"/>
      <c r="AZ137" s="1049"/>
      <c r="BA137" s="1050"/>
      <c r="BB137" s="1050"/>
      <c r="BC137" s="1050"/>
      <c r="BD137" s="1050"/>
      <c r="BE137" s="1050"/>
      <c r="BF137" s="1050"/>
      <c r="BG137" s="1050"/>
      <c r="BH137" s="1050"/>
      <c r="BI137" s="1051"/>
      <c r="BJ137" s="1052"/>
    </row>
    <row r="138" spans="1:62" ht="15" customHeight="1">
      <c r="A138" s="1487" t="s">
        <v>270</v>
      </c>
      <c r="B138" s="274" t="str">
        <f>'RAW DATA-Awards'!B46</f>
        <v>UNM-GA</v>
      </c>
      <c r="C138" s="329" t="str">
        <f>'RAW DATA-Awards'!C46</f>
        <v>1</v>
      </c>
      <c r="D138" s="407">
        <f>'RAW DATA-At-Risk'!D46</f>
        <v>0</v>
      </c>
      <c r="E138" s="408">
        <f>'RAW DATA-At-Risk'!E46</f>
        <v>14</v>
      </c>
      <c r="F138" s="408">
        <f>'RAW DATA-At-Risk'!F46</f>
        <v>0</v>
      </c>
      <c r="G138" s="408">
        <f>'RAW DATA-At-Risk'!G46</f>
        <v>96</v>
      </c>
      <c r="H138" s="408">
        <f>'RAW DATA-At-Risk'!H46</f>
        <v>0</v>
      </c>
      <c r="I138" s="408">
        <f>'RAW DATA-At-Risk'!I46</f>
        <v>0</v>
      </c>
      <c r="J138" s="408">
        <f>'RAW DATA-At-Risk'!J46</f>
        <v>0</v>
      </c>
      <c r="K138" s="408">
        <f>'RAW DATA-At-Risk'!K46</f>
        <v>0</v>
      </c>
      <c r="L138" s="408">
        <f>'RAW DATA-At-Risk'!L46</f>
        <v>0</v>
      </c>
      <c r="M138" s="409">
        <f>'RAW DATA-At-Risk'!M46</f>
        <v>0</v>
      </c>
      <c r="N138" s="408"/>
      <c r="O138" s="408"/>
      <c r="P138" s="407">
        <f>'RAW DATA-At-Risk'!N46</f>
        <v>0</v>
      </c>
      <c r="Q138" s="408">
        <f>'RAW DATA-At-Risk'!O46</f>
        <v>9</v>
      </c>
      <c r="R138" s="408">
        <f>'RAW DATA-At-Risk'!P46</f>
        <v>0</v>
      </c>
      <c r="S138" s="408">
        <f>'RAW DATA-At-Risk'!Q46</f>
        <v>110</v>
      </c>
      <c r="T138" s="408">
        <f>'RAW DATA-At-Risk'!R46</f>
        <v>0</v>
      </c>
      <c r="U138" s="408">
        <f>'RAW DATA-At-Risk'!S46</f>
        <v>0</v>
      </c>
      <c r="V138" s="408">
        <f>'RAW DATA-At-Risk'!T46</f>
        <v>0</v>
      </c>
      <c r="W138" s="408">
        <f>'RAW DATA-At-Risk'!U46</f>
        <v>0</v>
      </c>
      <c r="X138" s="408">
        <f>'RAW DATA-At-Risk'!V46</f>
        <v>0</v>
      </c>
      <c r="Y138" s="409">
        <f>'RAW DATA-At-Risk'!W46</f>
        <v>0</v>
      </c>
      <c r="Z138" s="408"/>
      <c r="AA138" s="408"/>
      <c r="AB138" s="407">
        <f>'RAW DATA-At-Risk'!X46</f>
        <v>0</v>
      </c>
      <c r="AC138" s="408">
        <f>'RAW DATA-At-Risk'!Y46</f>
        <v>19</v>
      </c>
      <c r="AD138" s="408">
        <f>'RAW DATA-At-Risk'!Z46</f>
        <v>0</v>
      </c>
      <c r="AE138" s="408">
        <f>'RAW DATA-At-Risk'!AA46</f>
        <v>117</v>
      </c>
      <c r="AF138" s="408">
        <f>'RAW DATA-At-Risk'!AB46</f>
        <v>0</v>
      </c>
      <c r="AG138" s="408">
        <f>'RAW DATA-At-Risk'!AC46</f>
        <v>0</v>
      </c>
      <c r="AH138" s="408">
        <f>'RAW DATA-At-Risk'!AD46</f>
        <v>0</v>
      </c>
      <c r="AI138" s="408">
        <f>'RAW DATA-At-Risk'!AE46</f>
        <v>0</v>
      </c>
      <c r="AJ138" s="408">
        <f>'RAW DATA-At-Risk'!AF46</f>
        <v>0</v>
      </c>
      <c r="AK138" s="409">
        <f>'RAW DATA-At-Risk'!AG46</f>
        <v>0</v>
      </c>
      <c r="AL138" s="408"/>
      <c r="AM138" s="408"/>
      <c r="AN138" s="943">
        <f>'RAW DATA-At-Risk'!AH46</f>
        <v>0</v>
      </c>
      <c r="AO138" s="944">
        <f>'RAW DATA-At-Risk'!AI46</f>
        <v>18</v>
      </c>
      <c r="AP138" s="944">
        <f>'RAW DATA-At-Risk'!AJ46</f>
        <v>0</v>
      </c>
      <c r="AQ138" s="944">
        <f>'RAW DATA-At-Risk'!AK46</f>
        <v>80</v>
      </c>
      <c r="AR138" s="944">
        <f>'RAW DATA-At-Risk'!AL46</f>
        <v>0</v>
      </c>
      <c r="AS138" s="944">
        <f>'RAW DATA-At-Risk'!AM46</f>
        <v>0</v>
      </c>
      <c r="AT138" s="944">
        <f>'RAW DATA-At-Risk'!AN46</f>
        <v>0</v>
      </c>
      <c r="AU138" s="944">
        <f>'RAW DATA-At-Risk'!AO46</f>
        <v>0</v>
      </c>
      <c r="AV138" s="944">
        <f>'RAW DATA-At-Risk'!AP46</f>
        <v>0</v>
      </c>
      <c r="AW138" s="945">
        <f>'RAW DATA-At-Risk'!AQ46</f>
        <v>0</v>
      </c>
      <c r="AX138" s="945"/>
      <c r="AZ138" s="1037">
        <f>'RAW DATA-At-Risk'!AR46</f>
        <v>0</v>
      </c>
      <c r="BA138" s="1038">
        <f>'RAW DATA-At-Risk'!AS46</f>
        <v>8</v>
      </c>
      <c r="BB138" s="1038">
        <f>'RAW DATA-At-Risk'!AT46</f>
        <v>0</v>
      </c>
      <c r="BC138" s="1038">
        <f>'RAW DATA-At-Risk'!AU46</f>
        <v>87</v>
      </c>
      <c r="BD138" s="1038">
        <f>'RAW DATA-At-Risk'!AV46</f>
        <v>0</v>
      </c>
      <c r="BE138" s="1038">
        <f>'RAW DATA-At-Risk'!AW46</f>
        <v>0</v>
      </c>
      <c r="BF138" s="1038">
        <f>'RAW DATA-At-Risk'!AX46</f>
        <v>0</v>
      </c>
      <c r="BG138" s="1038">
        <f>'RAW DATA-At-Risk'!AY46</f>
        <v>0</v>
      </c>
      <c r="BH138" s="1038">
        <f>'RAW DATA-At-Risk'!AZ46</f>
        <v>0</v>
      </c>
      <c r="BI138" s="1039">
        <f>'RAW DATA-At-Risk'!BA46</f>
        <v>0</v>
      </c>
      <c r="BJ138" s="1039"/>
    </row>
    <row r="139" spans="1:62">
      <c r="A139" s="1488"/>
      <c r="B139" s="410" t="str">
        <f>'RAW DATA-Awards'!B47</f>
        <v>UNM-GA</v>
      </c>
      <c r="C139" s="411" t="str">
        <f>'RAW DATA-Awards'!C47</f>
        <v>2</v>
      </c>
      <c r="D139" s="330">
        <f>'RAW DATA-At-Risk'!D47</f>
        <v>0</v>
      </c>
      <c r="E139" s="12">
        <f>'RAW DATA-At-Risk'!E47</f>
        <v>32</v>
      </c>
      <c r="F139" s="12">
        <f>'RAW DATA-At-Risk'!F47</f>
        <v>0</v>
      </c>
      <c r="G139" s="12">
        <f>'RAW DATA-At-Risk'!G47</f>
        <v>19</v>
      </c>
      <c r="H139" s="12">
        <f>'RAW DATA-At-Risk'!H47</f>
        <v>0</v>
      </c>
      <c r="I139" s="12">
        <f>'RAW DATA-At-Risk'!I47</f>
        <v>0</v>
      </c>
      <c r="J139" s="12">
        <f>'RAW DATA-At-Risk'!J47</f>
        <v>0</v>
      </c>
      <c r="K139" s="12">
        <f>'RAW DATA-At-Risk'!K47</f>
        <v>0</v>
      </c>
      <c r="L139" s="12">
        <f>'RAW DATA-At-Risk'!L47</f>
        <v>0</v>
      </c>
      <c r="M139" s="331">
        <f>'RAW DATA-At-Risk'!M47</f>
        <v>0</v>
      </c>
      <c r="N139" s="12"/>
      <c r="O139" s="12"/>
      <c r="P139" s="330">
        <f>'RAW DATA-At-Risk'!N47</f>
        <v>0</v>
      </c>
      <c r="Q139" s="12">
        <f>'RAW DATA-At-Risk'!O47</f>
        <v>33</v>
      </c>
      <c r="R139" s="12">
        <f>'RAW DATA-At-Risk'!P47</f>
        <v>0</v>
      </c>
      <c r="S139" s="12">
        <f>'RAW DATA-At-Risk'!Q47</f>
        <v>14</v>
      </c>
      <c r="T139" s="12">
        <f>'RAW DATA-At-Risk'!R47</f>
        <v>0</v>
      </c>
      <c r="U139" s="12">
        <f>'RAW DATA-At-Risk'!S47</f>
        <v>0</v>
      </c>
      <c r="V139" s="12">
        <f>'RAW DATA-At-Risk'!T47</f>
        <v>0</v>
      </c>
      <c r="W139" s="12">
        <f>'RAW DATA-At-Risk'!U47</f>
        <v>0</v>
      </c>
      <c r="X139" s="12">
        <f>'RAW DATA-At-Risk'!V47</f>
        <v>0</v>
      </c>
      <c r="Y139" s="331">
        <f>'RAW DATA-At-Risk'!W47</f>
        <v>0</v>
      </c>
      <c r="Z139" s="12"/>
      <c r="AA139" s="12"/>
      <c r="AB139" s="330">
        <f>'RAW DATA-At-Risk'!X47</f>
        <v>0</v>
      </c>
      <c r="AC139" s="12">
        <f>'RAW DATA-At-Risk'!Y47</f>
        <v>27</v>
      </c>
      <c r="AD139" s="12">
        <f>'RAW DATA-At-Risk'!Z47</f>
        <v>0</v>
      </c>
      <c r="AE139" s="12">
        <f>'RAW DATA-At-Risk'!AA47</f>
        <v>28</v>
      </c>
      <c r="AF139" s="12">
        <f>'RAW DATA-At-Risk'!AB47</f>
        <v>0</v>
      </c>
      <c r="AG139" s="12">
        <f>'RAW DATA-At-Risk'!AC47</f>
        <v>0</v>
      </c>
      <c r="AH139" s="12">
        <f>'RAW DATA-At-Risk'!AD47</f>
        <v>0</v>
      </c>
      <c r="AI139" s="12">
        <f>'RAW DATA-At-Risk'!AE47</f>
        <v>0</v>
      </c>
      <c r="AJ139" s="12">
        <f>'RAW DATA-At-Risk'!AF47</f>
        <v>0</v>
      </c>
      <c r="AK139" s="331">
        <f>'RAW DATA-At-Risk'!AG47</f>
        <v>0</v>
      </c>
      <c r="AL139" s="12"/>
      <c r="AM139" s="12"/>
      <c r="AN139" s="937">
        <f>'RAW DATA-At-Risk'!AH47</f>
        <v>0</v>
      </c>
      <c r="AO139" s="938">
        <f>'RAW DATA-At-Risk'!AI47</f>
        <v>24</v>
      </c>
      <c r="AP139" s="938">
        <f>'RAW DATA-At-Risk'!AJ47</f>
        <v>0</v>
      </c>
      <c r="AQ139" s="938">
        <f>'RAW DATA-At-Risk'!AK47</f>
        <v>22</v>
      </c>
      <c r="AR139" s="938">
        <f>'RAW DATA-At-Risk'!AL47</f>
        <v>0</v>
      </c>
      <c r="AS139" s="938">
        <f>'RAW DATA-At-Risk'!AM47</f>
        <v>0</v>
      </c>
      <c r="AT139" s="938">
        <f>'RAW DATA-At-Risk'!AN47</f>
        <v>0</v>
      </c>
      <c r="AU139" s="938">
        <f>'RAW DATA-At-Risk'!AO47</f>
        <v>0</v>
      </c>
      <c r="AV139" s="938">
        <f>'RAW DATA-At-Risk'!AP47</f>
        <v>0</v>
      </c>
      <c r="AW139" s="939">
        <f>'RAW DATA-At-Risk'!AQ47</f>
        <v>0</v>
      </c>
      <c r="AX139" s="939"/>
      <c r="AZ139" s="1040">
        <f>'RAW DATA-At-Risk'!AR47</f>
        <v>0</v>
      </c>
      <c r="BA139" s="816">
        <f>'RAW DATA-At-Risk'!AS47</f>
        <v>12</v>
      </c>
      <c r="BB139" s="816">
        <f>'RAW DATA-At-Risk'!AT47</f>
        <v>0</v>
      </c>
      <c r="BC139" s="816">
        <f>'RAW DATA-At-Risk'!AU47</f>
        <v>22</v>
      </c>
      <c r="BD139" s="816">
        <f>'RAW DATA-At-Risk'!AV47</f>
        <v>0</v>
      </c>
      <c r="BE139" s="816">
        <f>'RAW DATA-At-Risk'!AW47</f>
        <v>0</v>
      </c>
      <c r="BF139" s="816">
        <f>'RAW DATA-At-Risk'!AX47</f>
        <v>0</v>
      </c>
      <c r="BG139" s="816">
        <f>'RAW DATA-At-Risk'!AY47</f>
        <v>0</v>
      </c>
      <c r="BH139" s="816">
        <f>'RAW DATA-At-Risk'!AZ47</f>
        <v>0</v>
      </c>
      <c r="BI139" s="1041">
        <f>'RAW DATA-At-Risk'!BA47</f>
        <v>0</v>
      </c>
      <c r="BJ139" s="1041"/>
    </row>
    <row r="140" spans="1:62" ht="16" thickBot="1">
      <c r="A140" s="1489"/>
      <c r="B140" s="410" t="str">
        <f>'RAW DATA-Awards'!B48</f>
        <v>UNM-GA</v>
      </c>
      <c r="C140" s="411" t="str">
        <f>'RAW DATA-Awards'!C48</f>
        <v>3</v>
      </c>
      <c r="D140" s="330">
        <f>'RAW DATA-At-Risk'!D48</f>
        <v>0</v>
      </c>
      <c r="E140" s="12">
        <f>'RAW DATA-At-Risk'!E48</f>
        <v>8</v>
      </c>
      <c r="F140" s="12">
        <f>'RAW DATA-At-Risk'!F48</f>
        <v>0</v>
      </c>
      <c r="G140" s="12">
        <f>'RAW DATA-At-Risk'!G48</f>
        <v>37</v>
      </c>
      <c r="H140" s="12">
        <f>'RAW DATA-At-Risk'!H48</f>
        <v>0</v>
      </c>
      <c r="I140" s="12">
        <f>'RAW DATA-At-Risk'!I48</f>
        <v>0</v>
      </c>
      <c r="J140" s="12">
        <f>'RAW DATA-At-Risk'!J48</f>
        <v>0</v>
      </c>
      <c r="K140" s="12">
        <f>'RAW DATA-At-Risk'!K48</f>
        <v>0</v>
      </c>
      <c r="L140" s="12">
        <f>'RAW DATA-At-Risk'!L48</f>
        <v>0</v>
      </c>
      <c r="M140" s="331">
        <f>'RAW DATA-At-Risk'!M48</f>
        <v>0</v>
      </c>
      <c r="N140" s="12"/>
      <c r="O140" s="12"/>
      <c r="P140" s="330">
        <f>'RAW DATA-At-Risk'!N48</f>
        <v>14</v>
      </c>
      <c r="Q140" s="12">
        <f>'RAW DATA-At-Risk'!O48</f>
        <v>5</v>
      </c>
      <c r="R140" s="12">
        <f>'RAW DATA-At-Risk'!P48</f>
        <v>0</v>
      </c>
      <c r="S140" s="12">
        <f>'RAW DATA-At-Risk'!Q48</f>
        <v>21</v>
      </c>
      <c r="T140" s="12">
        <f>'RAW DATA-At-Risk'!R48</f>
        <v>0</v>
      </c>
      <c r="U140" s="12">
        <f>'RAW DATA-At-Risk'!S48</f>
        <v>0</v>
      </c>
      <c r="V140" s="12">
        <f>'RAW DATA-At-Risk'!T48</f>
        <v>0</v>
      </c>
      <c r="W140" s="12">
        <f>'RAW DATA-At-Risk'!U48</f>
        <v>0</v>
      </c>
      <c r="X140" s="12">
        <f>'RAW DATA-At-Risk'!V48</f>
        <v>0</v>
      </c>
      <c r="Y140" s="331">
        <f>'RAW DATA-At-Risk'!W48</f>
        <v>0</v>
      </c>
      <c r="Z140" s="12"/>
      <c r="AA140" s="12"/>
      <c r="AB140" s="330">
        <f>'RAW DATA-At-Risk'!X48</f>
        <v>22</v>
      </c>
      <c r="AC140" s="12">
        <f>'RAW DATA-At-Risk'!Y48</f>
        <v>10</v>
      </c>
      <c r="AD140" s="12">
        <f>'RAW DATA-At-Risk'!Z48</f>
        <v>0</v>
      </c>
      <c r="AE140" s="12">
        <f>'RAW DATA-At-Risk'!AA48</f>
        <v>17</v>
      </c>
      <c r="AF140" s="12">
        <f>'RAW DATA-At-Risk'!AB48</f>
        <v>0</v>
      </c>
      <c r="AG140" s="12">
        <f>'RAW DATA-At-Risk'!AC48</f>
        <v>0</v>
      </c>
      <c r="AH140" s="12">
        <f>'RAW DATA-At-Risk'!AD48</f>
        <v>0</v>
      </c>
      <c r="AI140" s="12">
        <f>'RAW DATA-At-Risk'!AE48</f>
        <v>0</v>
      </c>
      <c r="AJ140" s="12">
        <f>'RAW DATA-At-Risk'!AF48</f>
        <v>0</v>
      </c>
      <c r="AK140" s="331">
        <f>'RAW DATA-At-Risk'!AG48</f>
        <v>0</v>
      </c>
      <c r="AL140" s="12"/>
      <c r="AM140" s="12"/>
      <c r="AN140" s="937">
        <f>'RAW DATA-At-Risk'!AH48</f>
        <v>7</v>
      </c>
      <c r="AO140" s="938">
        <f>'RAW DATA-At-Risk'!AI48</f>
        <v>9</v>
      </c>
      <c r="AP140" s="938">
        <f>'RAW DATA-At-Risk'!AJ48</f>
        <v>0</v>
      </c>
      <c r="AQ140" s="938">
        <f>'RAW DATA-At-Risk'!AK48</f>
        <v>29</v>
      </c>
      <c r="AR140" s="938">
        <f>'RAW DATA-At-Risk'!AL48</f>
        <v>0</v>
      </c>
      <c r="AS140" s="938">
        <f>'RAW DATA-At-Risk'!AM48</f>
        <v>0</v>
      </c>
      <c r="AT140" s="938">
        <f>'RAW DATA-At-Risk'!AN48</f>
        <v>0</v>
      </c>
      <c r="AU140" s="938">
        <f>'RAW DATA-At-Risk'!AO48</f>
        <v>0</v>
      </c>
      <c r="AV140" s="938">
        <f>'RAW DATA-At-Risk'!AP48</f>
        <v>0</v>
      </c>
      <c r="AW140" s="939">
        <f>'RAW DATA-At-Risk'!AQ48</f>
        <v>0</v>
      </c>
      <c r="AX140" s="939"/>
      <c r="AZ140" s="1040">
        <f>'RAW DATA-At-Risk'!AR48</f>
        <v>16</v>
      </c>
      <c r="BA140" s="816">
        <f>'RAW DATA-At-Risk'!AS48</f>
        <v>8</v>
      </c>
      <c r="BB140" s="816">
        <f>'RAW DATA-At-Risk'!AT48</f>
        <v>0</v>
      </c>
      <c r="BC140" s="816">
        <f>'RAW DATA-At-Risk'!AU48</f>
        <v>28</v>
      </c>
      <c r="BD140" s="816">
        <f>'RAW DATA-At-Risk'!AV48</f>
        <v>0</v>
      </c>
      <c r="BE140" s="816">
        <f>'RAW DATA-At-Risk'!AW48</f>
        <v>0</v>
      </c>
      <c r="BF140" s="816">
        <f>'RAW DATA-At-Risk'!AX48</f>
        <v>0</v>
      </c>
      <c r="BG140" s="816">
        <f>'RAW DATA-At-Risk'!AY48</f>
        <v>0</v>
      </c>
      <c r="BH140" s="816">
        <f>'RAW DATA-At-Risk'!AZ48</f>
        <v>0</v>
      </c>
      <c r="BI140" s="1041">
        <f>'RAW DATA-At-Risk'!BA48</f>
        <v>0</v>
      </c>
      <c r="BJ140" s="1041"/>
    </row>
    <row r="141" spans="1:62">
      <c r="A141" s="441"/>
      <c r="B141" s="410"/>
      <c r="C141" s="411"/>
      <c r="D141" s="332">
        <f t="shared" ref="D141:M141" si="130">SUM(D138:D140)</f>
        <v>0</v>
      </c>
      <c r="E141" s="11">
        <f t="shared" si="130"/>
        <v>54</v>
      </c>
      <c r="F141" s="11">
        <f t="shared" si="130"/>
        <v>0</v>
      </c>
      <c r="G141" s="11">
        <f t="shared" si="130"/>
        <v>152</v>
      </c>
      <c r="H141" s="11">
        <f t="shared" si="130"/>
        <v>0</v>
      </c>
      <c r="I141" s="11">
        <f t="shared" si="130"/>
        <v>0</v>
      </c>
      <c r="J141" s="11">
        <f t="shared" si="130"/>
        <v>0</v>
      </c>
      <c r="K141" s="11">
        <f t="shared" si="130"/>
        <v>0</v>
      </c>
      <c r="L141" s="11">
        <f t="shared" si="130"/>
        <v>0</v>
      </c>
      <c r="M141" s="333">
        <f t="shared" si="130"/>
        <v>0</v>
      </c>
      <c r="N141" s="12"/>
      <c r="O141" s="12"/>
      <c r="P141" s="332">
        <f t="shared" ref="P141:Y141" si="131">SUM(P138:P140)</f>
        <v>14</v>
      </c>
      <c r="Q141" s="11">
        <f t="shared" si="131"/>
        <v>47</v>
      </c>
      <c r="R141" s="11">
        <f t="shared" si="131"/>
        <v>0</v>
      </c>
      <c r="S141" s="11">
        <f t="shared" si="131"/>
        <v>145</v>
      </c>
      <c r="T141" s="11">
        <f t="shared" si="131"/>
        <v>0</v>
      </c>
      <c r="U141" s="11">
        <f t="shared" si="131"/>
        <v>0</v>
      </c>
      <c r="V141" s="11">
        <f t="shared" si="131"/>
        <v>0</v>
      </c>
      <c r="W141" s="11">
        <f t="shared" si="131"/>
        <v>0</v>
      </c>
      <c r="X141" s="11">
        <f t="shared" si="131"/>
        <v>0</v>
      </c>
      <c r="Y141" s="333">
        <f t="shared" si="131"/>
        <v>0</v>
      </c>
      <c r="Z141" s="12"/>
      <c r="AA141" s="12"/>
      <c r="AB141" s="332">
        <f t="shared" ref="AB141:AK141" si="132">SUM(AB138:AB140)</f>
        <v>22</v>
      </c>
      <c r="AC141" s="11">
        <f t="shared" si="132"/>
        <v>56</v>
      </c>
      <c r="AD141" s="11">
        <f t="shared" si="132"/>
        <v>0</v>
      </c>
      <c r="AE141" s="11">
        <f t="shared" si="132"/>
        <v>162</v>
      </c>
      <c r="AF141" s="11">
        <f t="shared" si="132"/>
        <v>0</v>
      </c>
      <c r="AG141" s="11">
        <f t="shared" si="132"/>
        <v>0</v>
      </c>
      <c r="AH141" s="11">
        <f t="shared" si="132"/>
        <v>0</v>
      </c>
      <c r="AI141" s="11">
        <f t="shared" si="132"/>
        <v>0</v>
      </c>
      <c r="AJ141" s="11">
        <f t="shared" si="132"/>
        <v>0</v>
      </c>
      <c r="AK141" s="333">
        <f t="shared" si="132"/>
        <v>0</v>
      </c>
      <c r="AL141" s="12"/>
      <c r="AM141" s="12"/>
      <c r="AN141" s="1017">
        <f t="shared" ref="AN141:AW141" si="133">SUM(AN138:AN140)</f>
        <v>7</v>
      </c>
      <c r="AO141" s="1018">
        <f t="shared" si="133"/>
        <v>51</v>
      </c>
      <c r="AP141" s="1018">
        <f t="shared" si="133"/>
        <v>0</v>
      </c>
      <c r="AQ141" s="1018">
        <f t="shared" si="133"/>
        <v>131</v>
      </c>
      <c r="AR141" s="1018">
        <f t="shared" si="133"/>
        <v>0</v>
      </c>
      <c r="AS141" s="1018">
        <f t="shared" si="133"/>
        <v>0</v>
      </c>
      <c r="AT141" s="1018">
        <f t="shared" si="133"/>
        <v>0</v>
      </c>
      <c r="AU141" s="1018">
        <f t="shared" si="133"/>
        <v>0</v>
      </c>
      <c r="AV141" s="1018">
        <f t="shared" si="133"/>
        <v>0</v>
      </c>
      <c r="AW141" s="1019">
        <f t="shared" si="133"/>
        <v>0</v>
      </c>
      <c r="AX141" s="939"/>
      <c r="AZ141" s="1042">
        <f t="shared" ref="AZ141:BI141" si="134">SUM(AZ138:AZ140)</f>
        <v>16</v>
      </c>
      <c r="BA141" s="1043">
        <f t="shared" si="134"/>
        <v>28</v>
      </c>
      <c r="BB141" s="1043">
        <f t="shared" si="134"/>
        <v>0</v>
      </c>
      <c r="BC141" s="1043">
        <f t="shared" si="134"/>
        <v>137</v>
      </c>
      <c r="BD141" s="1043">
        <f t="shared" si="134"/>
        <v>0</v>
      </c>
      <c r="BE141" s="1043">
        <f t="shared" si="134"/>
        <v>0</v>
      </c>
      <c r="BF141" s="1043">
        <f t="shared" si="134"/>
        <v>0</v>
      </c>
      <c r="BG141" s="1043">
        <f t="shared" si="134"/>
        <v>0</v>
      </c>
      <c r="BH141" s="1043">
        <f t="shared" si="134"/>
        <v>0</v>
      </c>
      <c r="BI141" s="1044">
        <f t="shared" si="134"/>
        <v>0</v>
      </c>
      <c r="BJ141" s="1041"/>
    </row>
    <row r="142" spans="1:62" ht="16" thickBot="1">
      <c r="A142" s="442"/>
      <c r="B142" s="410"/>
      <c r="C142" s="411"/>
      <c r="D142" s="330"/>
      <c r="E142" s="12"/>
      <c r="F142" s="12"/>
      <c r="G142" s="12"/>
      <c r="H142" s="12"/>
      <c r="I142" s="12"/>
      <c r="J142" s="12"/>
      <c r="K142" s="12"/>
      <c r="L142" s="12"/>
      <c r="M142" s="331"/>
      <c r="N142" s="12"/>
      <c r="O142" s="12"/>
      <c r="P142" s="330"/>
      <c r="Q142" s="12"/>
      <c r="R142" s="12"/>
      <c r="S142" s="12"/>
      <c r="T142" s="12"/>
      <c r="U142" s="12"/>
      <c r="V142" s="12"/>
      <c r="W142" s="12"/>
      <c r="X142" s="12"/>
      <c r="Y142" s="331"/>
      <c r="Z142" s="12"/>
      <c r="AA142" s="12"/>
      <c r="AB142" s="330"/>
      <c r="AC142" s="12"/>
      <c r="AD142" s="12"/>
      <c r="AE142" s="12"/>
      <c r="AF142" s="12"/>
      <c r="AG142" s="12"/>
      <c r="AH142" s="12"/>
      <c r="AI142" s="12"/>
      <c r="AJ142" s="12"/>
      <c r="AK142" s="331"/>
      <c r="AL142" s="12"/>
      <c r="AM142" s="12"/>
      <c r="AN142" s="937"/>
      <c r="AO142" s="938"/>
      <c r="AP142" s="938"/>
      <c r="AQ142" s="938"/>
      <c r="AR142" s="938"/>
      <c r="AS142" s="938"/>
      <c r="AT142" s="938"/>
      <c r="AU142" s="938"/>
      <c r="AV142" s="938"/>
      <c r="AW142" s="939"/>
      <c r="AX142" s="939"/>
      <c r="AZ142" s="1040"/>
      <c r="BA142" s="816"/>
      <c r="BB142" s="816"/>
      <c r="BC142" s="816"/>
      <c r="BD142" s="816"/>
      <c r="BE142" s="816"/>
      <c r="BF142" s="816"/>
      <c r="BG142" s="816"/>
      <c r="BH142" s="816"/>
      <c r="BI142" s="1041"/>
      <c r="BJ142" s="1041"/>
    </row>
    <row r="143" spans="1:62" ht="15" customHeight="1">
      <c r="A143" s="1487" t="s">
        <v>271</v>
      </c>
      <c r="B143" s="410" t="s">
        <v>61</v>
      </c>
      <c r="C143" s="411" t="s">
        <v>92</v>
      </c>
      <c r="D143" s="330">
        <f>D138*'DATA - Awards Matrices'!$B$53</f>
        <v>0</v>
      </c>
      <c r="E143" s="12">
        <f>E138*'DATA - Awards Matrices'!$C$53</f>
        <v>8050</v>
      </c>
      <c r="F143" s="12">
        <f>F138*'DATA - Awards Matrices'!$D$53</f>
        <v>0</v>
      </c>
      <c r="G143" s="12">
        <f>G138*'DATA - Awards Matrices'!$E$53</f>
        <v>55200</v>
      </c>
      <c r="H143" s="12">
        <f>H138*'DATA - Awards Matrices'!$F$53</f>
        <v>0</v>
      </c>
      <c r="I143" s="12">
        <f>I138*'DATA - Awards Matrices'!$G$53</f>
        <v>0</v>
      </c>
      <c r="J143" s="12">
        <f>J138*'DATA - Awards Matrices'!$H$53</f>
        <v>0</v>
      </c>
      <c r="K143" s="12">
        <f>K138*'DATA - Awards Matrices'!$I$53</f>
        <v>0</v>
      </c>
      <c r="L143" s="12">
        <f>L138*'DATA - Awards Matrices'!$J$53</f>
        <v>0</v>
      </c>
      <c r="M143" s="331">
        <f>M138*'DATA - Awards Matrices'!$K$53</f>
        <v>0</v>
      </c>
      <c r="N143" s="12"/>
      <c r="O143" s="12"/>
      <c r="P143" s="330">
        <f>P138*'DATA - Awards Matrices'!$B$53</f>
        <v>0</v>
      </c>
      <c r="Q143" s="12">
        <f>Q138*'DATA - Awards Matrices'!$C$53</f>
        <v>5175</v>
      </c>
      <c r="R143" s="12">
        <f>R138*'DATA - Awards Matrices'!$D$53</f>
        <v>0</v>
      </c>
      <c r="S143" s="12">
        <f>S138*'DATA - Awards Matrices'!$E$53</f>
        <v>63250</v>
      </c>
      <c r="T143" s="12">
        <f>T138*'DATA - Awards Matrices'!$F$53</f>
        <v>0</v>
      </c>
      <c r="U143" s="12">
        <f>U138*'DATA - Awards Matrices'!$G$53</f>
        <v>0</v>
      </c>
      <c r="V143" s="12">
        <f>V138*'DATA - Awards Matrices'!$H$53</f>
        <v>0</v>
      </c>
      <c r="W143" s="12">
        <f>W138*'DATA - Awards Matrices'!$I$53</f>
        <v>0</v>
      </c>
      <c r="X143" s="12">
        <f>X138*'DATA - Awards Matrices'!$J$53</f>
        <v>0</v>
      </c>
      <c r="Y143" s="331">
        <f>Y138*'DATA - Awards Matrices'!$K$53</f>
        <v>0</v>
      </c>
      <c r="Z143" s="12"/>
      <c r="AA143" s="12"/>
      <c r="AB143" s="330">
        <f>AB138*'DATA - Awards Matrices'!$B$53</f>
        <v>0</v>
      </c>
      <c r="AC143" s="12">
        <f>AC138*'DATA - Awards Matrices'!$C$53</f>
        <v>10925</v>
      </c>
      <c r="AD143" s="12">
        <f>AD138*'DATA - Awards Matrices'!$D$53</f>
        <v>0</v>
      </c>
      <c r="AE143" s="12">
        <f>AE138*'DATA - Awards Matrices'!$E$53</f>
        <v>67275</v>
      </c>
      <c r="AF143" s="12">
        <f>AF138*'DATA - Awards Matrices'!$F$53</f>
        <v>0</v>
      </c>
      <c r="AG143" s="12">
        <f>AG138*'DATA - Awards Matrices'!$G$53</f>
        <v>0</v>
      </c>
      <c r="AH143" s="12">
        <f>AH138*'DATA - Awards Matrices'!$H$53</f>
        <v>0</v>
      </c>
      <c r="AI143" s="12">
        <f>AI138*'DATA - Awards Matrices'!$I$53</f>
        <v>0</v>
      </c>
      <c r="AJ143" s="12">
        <f>AJ138*'DATA - Awards Matrices'!$J$53</f>
        <v>0</v>
      </c>
      <c r="AK143" s="331">
        <f>AK138*'DATA - Awards Matrices'!$K$53</f>
        <v>0</v>
      </c>
      <c r="AL143" s="12"/>
      <c r="AM143" s="12"/>
      <c r="AN143" s="937">
        <f>AN138*'DATA - Awards Matrices'!$B$53</f>
        <v>0</v>
      </c>
      <c r="AO143" s="938">
        <f>AO138*'DATA - Awards Matrices'!$C$53</f>
        <v>10350</v>
      </c>
      <c r="AP143" s="938">
        <f>AP138*'DATA - Awards Matrices'!$D$53</f>
        <v>0</v>
      </c>
      <c r="AQ143" s="938">
        <f>AQ138*'DATA - Awards Matrices'!$E$53</f>
        <v>46000</v>
      </c>
      <c r="AR143" s="938">
        <f>AR138*'DATA - Awards Matrices'!$F$53</f>
        <v>0</v>
      </c>
      <c r="AS143" s="938">
        <f>AS138*'DATA - Awards Matrices'!$G$53</f>
        <v>0</v>
      </c>
      <c r="AT143" s="938">
        <f>AT138*'DATA - Awards Matrices'!$H$53</f>
        <v>0</v>
      </c>
      <c r="AU143" s="938">
        <f>AU138*'DATA - Awards Matrices'!$I$53</f>
        <v>0</v>
      </c>
      <c r="AV143" s="938">
        <f>AV138*'DATA - Awards Matrices'!$J$53</f>
        <v>0</v>
      </c>
      <c r="AW143" s="939">
        <f>AW138*'DATA - Awards Matrices'!$K$53</f>
        <v>0</v>
      </c>
      <c r="AX143" s="939"/>
      <c r="AZ143" s="1040">
        <f>AZ138*'DATA - Awards Matrices'!$B$53</f>
        <v>0</v>
      </c>
      <c r="BA143" s="816">
        <f>BA138*'DATA - Awards Matrices'!$C$53</f>
        <v>4600</v>
      </c>
      <c r="BB143" s="816">
        <f>BB138*'DATA - Awards Matrices'!$D$53</f>
        <v>0</v>
      </c>
      <c r="BC143" s="816">
        <f>BC138*'DATA - Awards Matrices'!$E$53</f>
        <v>50025</v>
      </c>
      <c r="BD143" s="816">
        <f>BD138*'DATA - Awards Matrices'!$F$53</f>
        <v>0</v>
      </c>
      <c r="BE143" s="816">
        <f>BE138*'DATA - Awards Matrices'!$G$53</f>
        <v>0</v>
      </c>
      <c r="BF143" s="816">
        <f>BF138*'DATA - Awards Matrices'!$H$53</f>
        <v>0</v>
      </c>
      <c r="BG143" s="816">
        <f>BG138*'DATA - Awards Matrices'!$I$53</f>
        <v>0</v>
      </c>
      <c r="BH143" s="816">
        <f>BH138*'DATA - Awards Matrices'!$J$53</f>
        <v>0</v>
      </c>
      <c r="BI143" s="1041">
        <f>BI138*'DATA - Awards Matrices'!$K$53</f>
        <v>0</v>
      </c>
      <c r="BJ143" s="1041"/>
    </row>
    <row r="144" spans="1:62">
      <c r="A144" s="1488"/>
      <c r="B144" s="410" t="s">
        <v>61</v>
      </c>
      <c r="C144" s="411" t="s">
        <v>91</v>
      </c>
      <c r="D144" s="330">
        <f>D139*'DATA - Awards Matrices'!$B$54</f>
        <v>0</v>
      </c>
      <c r="E144" s="12">
        <f>E139*'DATA - Awards Matrices'!$C$54</f>
        <v>18400</v>
      </c>
      <c r="F144" s="12">
        <f>F139*'DATA - Awards Matrices'!$D$54</f>
        <v>0</v>
      </c>
      <c r="G144" s="12">
        <f>G139*'DATA - Awards Matrices'!$E$54</f>
        <v>10925</v>
      </c>
      <c r="H144" s="12">
        <f>H139*'DATA - Awards Matrices'!$F$54</f>
        <v>0</v>
      </c>
      <c r="I144" s="12">
        <f>I139*'DATA - Awards Matrices'!$G$54</f>
        <v>0</v>
      </c>
      <c r="J144" s="12">
        <f>J139*'DATA - Awards Matrices'!$H$54</f>
        <v>0</v>
      </c>
      <c r="K144" s="12">
        <f>K139*'DATA - Awards Matrices'!$I$54</f>
        <v>0</v>
      </c>
      <c r="L144" s="12">
        <f>L139*'DATA - Awards Matrices'!$J$54</f>
        <v>0</v>
      </c>
      <c r="M144" s="331">
        <f>M139*'DATA - Awards Matrices'!$K$54</f>
        <v>0</v>
      </c>
      <c r="N144" s="12"/>
      <c r="O144" s="12"/>
      <c r="P144" s="330">
        <f>P139*'DATA - Awards Matrices'!$B$54</f>
        <v>0</v>
      </c>
      <c r="Q144" s="12">
        <f>Q139*'DATA - Awards Matrices'!$C$54</f>
        <v>18975</v>
      </c>
      <c r="R144" s="12">
        <f>R139*'DATA - Awards Matrices'!$D$54</f>
        <v>0</v>
      </c>
      <c r="S144" s="12">
        <f>S139*'DATA - Awards Matrices'!$E$54</f>
        <v>8050</v>
      </c>
      <c r="T144" s="12">
        <f>T139*'DATA - Awards Matrices'!$F$54</f>
        <v>0</v>
      </c>
      <c r="U144" s="12">
        <f>U139*'DATA - Awards Matrices'!$G$54</f>
        <v>0</v>
      </c>
      <c r="V144" s="12">
        <f>V139*'DATA - Awards Matrices'!$H$54</f>
        <v>0</v>
      </c>
      <c r="W144" s="12">
        <f>W139*'DATA - Awards Matrices'!$I$54</f>
        <v>0</v>
      </c>
      <c r="X144" s="12">
        <f>X139*'DATA - Awards Matrices'!$J$54</f>
        <v>0</v>
      </c>
      <c r="Y144" s="331">
        <f>Y139*'DATA - Awards Matrices'!$K$54</f>
        <v>0</v>
      </c>
      <c r="Z144" s="12"/>
      <c r="AA144" s="12"/>
      <c r="AB144" s="330">
        <f>AB139*'DATA - Awards Matrices'!$B$54</f>
        <v>0</v>
      </c>
      <c r="AC144" s="12">
        <f>AC139*'DATA - Awards Matrices'!$C$54</f>
        <v>15525</v>
      </c>
      <c r="AD144" s="12">
        <f>AD139*'DATA - Awards Matrices'!$D$54</f>
        <v>0</v>
      </c>
      <c r="AE144" s="12">
        <f>AE139*'DATA - Awards Matrices'!$E$54</f>
        <v>16100</v>
      </c>
      <c r="AF144" s="12">
        <f>AF139*'DATA - Awards Matrices'!$F$54</f>
        <v>0</v>
      </c>
      <c r="AG144" s="12">
        <f>AG139*'DATA - Awards Matrices'!$G$54</f>
        <v>0</v>
      </c>
      <c r="AH144" s="12">
        <f>AH139*'DATA - Awards Matrices'!$H$54</f>
        <v>0</v>
      </c>
      <c r="AI144" s="12">
        <f>AI139*'DATA - Awards Matrices'!$I$54</f>
        <v>0</v>
      </c>
      <c r="AJ144" s="12">
        <f>AJ139*'DATA - Awards Matrices'!$J$54</f>
        <v>0</v>
      </c>
      <c r="AK144" s="331">
        <f>AK139*'DATA - Awards Matrices'!$K$54</f>
        <v>0</v>
      </c>
      <c r="AL144" s="12"/>
      <c r="AM144" s="12"/>
      <c r="AN144" s="937">
        <f>AN139*'DATA - Awards Matrices'!$B$54</f>
        <v>0</v>
      </c>
      <c r="AO144" s="938">
        <f>AO139*'DATA - Awards Matrices'!$C$54</f>
        <v>13800</v>
      </c>
      <c r="AP144" s="938">
        <f>AP139*'DATA - Awards Matrices'!$D$54</f>
        <v>0</v>
      </c>
      <c r="AQ144" s="938">
        <f>AQ139*'DATA - Awards Matrices'!$E$54</f>
        <v>12650</v>
      </c>
      <c r="AR144" s="938">
        <f>AR139*'DATA - Awards Matrices'!$F$54</f>
        <v>0</v>
      </c>
      <c r="AS144" s="938">
        <f>AS139*'DATA - Awards Matrices'!$G$54</f>
        <v>0</v>
      </c>
      <c r="AT144" s="938">
        <f>AT139*'DATA - Awards Matrices'!$H$54</f>
        <v>0</v>
      </c>
      <c r="AU144" s="938">
        <f>AU139*'DATA - Awards Matrices'!$I$54</f>
        <v>0</v>
      </c>
      <c r="AV144" s="938">
        <f>AV139*'DATA - Awards Matrices'!$J$54</f>
        <v>0</v>
      </c>
      <c r="AW144" s="939">
        <f>AW139*'DATA - Awards Matrices'!$K$54</f>
        <v>0</v>
      </c>
      <c r="AX144" s="939"/>
      <c r="AZ144" s="1040">
        <f>AZ139*'DATA - Awards Matrices'!$B$54</f>
        <v>0</v>
      </c>
      <c r="BA144" s="816">
        <f>BA139*'DATA - Awards Matrices'!$C$54</f>
        <v>6900</v>
      </c>
      <c r="BB144" s="816">
        <f>BB139*'DATA - Awards Matrices'!$D$54</f>
        <v>0</v>
      </c>
      <c r="BC144" s="816">
        <f>BC139*'DATA - Awards Matrices'!$E$54</f>
        <v>12650</v>
      </c>
      <c r="BD144" s="816">
        <f>BD139*'DATA - Awards Matrices'!$F$54</f>
        <v>0</v>
      </c>
      <c r="BE144" s="816">
        <f>BE139*'DATA - Awards Matrices'!$G$54</f>
        <v>0</v>
      </c>
      <c r="BF144" s="816">
        <f>BF139*'DATA - Awards Matrices'!$H$54</f>
        <v>0</v>
      </c>
      <c r="BG144" s="816">
        <f>BG139*'DATA - Awards Matrices'!$I$54</f>
        <v>0</v>
      </c>
      <c r="BH144" s="816">
        <f>BH139*'DATA - Awards Matrices'!$J$54</f>
        <v>0</v>
      </c>
      <c r="BI144" s="1041">
        <f>BI139*'DATA - Awards Matrices'!$K$54</f>
        <v>0</v>
      </c>
      <c r="BJ144" s="1041"/>
    </row>
    <row r="145" spans="1:62" ht="16" thickBot="1">
      <c r="A145" s="1489"/>
      <c r="B145" s="410" t="s">
        <v>61</v>
      </c>
      <c r="C145" s="411" t="s">
        <v>90</v>
      </c>
      <c r="D145" s="330">
        <f>D140*'DATA - Awards Matrices'!$B$55</f>
        <v>0</v>
      </c>
      <c r="E145" s="12">
        <f>E140*'DATA - Awards Matrices'!$C$55</f>
        <v>4600</v>
      </c>
      <c r="F145" s="12">
        <f>F140*'DATA - Awards Matrices'!$D$55</f>
        <v>0</v>
      </c>
      <c r="G145" s="12">
        <f>G140*'DATA - Awards Matrices'!$E$55</f>
        <v>21275</v>
      </c>
      <c r="H145" s="12">
        <f>H140*'DATA - Awards Matrices'!$F$55</f>
        <v>0</v>
      </c>
      <c r="I145" s="12">
        <f>I140*'DATA - Awards Matrices'!$G$55</f>
        <v>0</v>
      </c>
      <c r="J145" s="12">
        <f>J140*'DATA - Awards Matrices'!$H$55</f>
        <v>0</v>
      </c>
      <c r="K145" s="12">
        <f>K140*'DATA - Awards Matrices'!$I$55</f>
        <v>0</v>
      </c>
      <c r="L145" s="12">
        <f>L140*'DATA - Awards Matrices'!$J$55</f>
        <v>0</v>
      </c>
      <c r="M145" s="331">
        <f>M140*'DATA - Awards Matrices'!$K$55</f>
        <v>0</v>
      </c>
      <c r="N145" s="12"/>
      <c r="O145" s="12"/>
      <c r="P145" s="330">
        <f>P140*'DATA - Awards Matrices'!$B$55</f>
        <v>8050</v>
      </c>
      <c r="Q145" s="12">
        <f>Q140*'DATA - Awards Matrices'!$C$55</f>
        <v>2875</v>
      </c>
      <c r="R145" s="12">
        <f>R140*'DATA - Awards Matrices'!$D$55</f>
        <v>0</v>
      </c>
      <c r="S145" s="12">
        <f>S140*'DATA - Awards Matrices'!$E$55</f>
        <v>12075</v>
      </c>
      <c r="T145" s="12">
        <f>T140*'DATA - Awards Matrices'!$F$55</f>
        <v>0</v>
      </c>
      <c r="U145" s="12">
        <f>U140*'DATA - Awards Matrices'!$G$55</f>
        <v>0</v>
      </c>
      <c r="V145" s="12">
        <f>V140*'DATA - Awards Matrices'!$H$55</f>
        <v>0</v>
      </c>
      <c r="W145" s="12">
        <f>W140*'DATA - Awards Matrices'!$I$55</f>
        <v>0</v>
      </c>
      <c r="X145" s="12">
        <f>X140*'DATA - Awards Matrices'!$J$55</f>
        <v>0</v>
      </c>
      <c r="Y145" s="331">
        <f>Y140*'DATA - Awards Matrices'!$K$55</f>
        <v>0</v>
      </c>
      <c r="Z145" s="12"/>
      <c r="AA145" s="12"/>
      <c r="AB145" s="330">
        <f>AB140*'DATA - Awards Matrices'!$B$55</f>
        <v>12650</v>
      </c>
      <c r="AC145" s="12">
        <f>AC140*'DATA - Awards Matrices'!$C$55</f>
        <v>5750</v>
      </c>
      <c r="AD145" s="12">
        <f>AD140*'DATA - Awards Matrices'!$D$55</f>
        <v>0</v>
      </c>
      <c r="AE145" s="12">
        <f>AE140*'DATA - Awards Matrices'!$E$55</f>
        <v>9775</v>
      </c>
      <c r="AF145" s="12">
        <f>AF140*'DATA - Awards Matrices'!$F$55</f>
        <v>0</v>
      </c>
      <c r="AG145" s="12">
        <f>AG140*'DATA - Awards Matrices'!$G$55</f>
        <v>0</v>
      </c>
      <c r="AH145" s="12">
        <f>AH140*'DATA - Awards Matrices'!$H$55</f>
        <v>0</v>
      </c>
      <c r="AI145" s="12">
        <f>AI140*'DATA - Awards Matrices'!$I$55</f>
        <v>0</v>
      </c>
      <c r="AJ145" s="12">
        <f>AJ140*'DATA - Awards Matrices'!$J$55</f>
        <v>0</v>
      </c>
      <c r="AK145" s="331">
        <f>AK140*'DATA - Awards Matrices'!$K$55</f>
        <v>0</v>
      </c>
      <c r="AL145" s="12"/>
      <c r="AM145" s="12"/>
      <c r="AN145" s="937">
        <f>AN140*'DATA - Awards Matrices'!$B$55</f>
        <v>4025</v>
      </c>
      <c r="AO145" s="938">
        <f>AO140*'DATA - Awards Matrices'!$C$55</f>
        <v>5175</v>
      </c>
      <c r="AP145" s="938">
        <f>AP140*'DATA - Awards Matrices'!$D$55</f>
        <v>0</v>
      </c>
      <c r="AQ145" s="938">
        <f>AQ140*'DATA - Awards Matrices'!$E$55</f>
        <v>16675</v>
      </c>
      <c r="AR145" s="938">
        <f>AR140*'DATA - Awards Matrices'!$F$55</f>
        <v>0</v>
      </c>
      <c r="AS145" s="938">
        <f>AS140*'DATA - Awards Matrices'!$G$55</f>
        <v>0</v>
      </c>
      <c r="AT145" s="938">
        <f>AT140*'DATA - Awards Matrices'!$H$55</f>
        <v>0</v>
      </c>
      <c r="AU145" s="938">
        <f>AU140*'DATA - Awards Matrices'!$I$55</f>
        <v>0</v>
      </c>
      <c r="AV145" s="938">
        <f>AV140*'DATA - Awards Matrices'!$J$55</f>
        <v>0</v>
      </c>
      <c r="AW145" s="939">
        <f>AW140*'DATA - Awards Matrices'!$K$55</f>
        <v>0</v>
      </c>
      <c r="AX145" s="939"/>
      <c r="AZ145" s="1040">
        <f>AZ140*'DATA - Awards Matrices'!$B$55</f>
        <v>9200</v>
      </c>
      <c r="BA145" s="816">
        <f>BA140*'DATA - Awards Matrices'!$C$55</f>
        <v>4600</v>
      </c>
      <c r="BB145" s="816">
        <f>BB140*'DATA - Awards Matrices'!$D$55</f>
        <v>0</v>
      </c>
      <c r="BC145" s="816">
        <f>BC140*'DATA - Awards Matrices'!$E$55</f>
        <v>16100</v>
      </c>
      <c r="BD145" s="816">
        <f>BD140*'DATA - Awards Matrices'!$F$55</f>
        <v>0</v>
      </c>
      <c r="BE145" s="816">
        <f>BE140*'DATA - Awards Matrices'!$G$55</f>
        <v>0</v>
      </c>
      <c r="BF145" s="816">
        <f>BF140*'DATA - Awards Matrices'!$H$55</f>
        <v>0</v>
      </c>
      <c r="BG145" s="816">
        <f>BG140*'DATA - Awards Matrices'!$I$55</f>
        <v>0</v>
      </c>
      <c r="BH145" s="816">
        <f>BH140*'DATA - Awards Matrices'!$J$55</f>
        <v>0</v>
      </c>
      <c r="BI145" s="1041">
        <f>BI140*'DATA - Awards Matrices'!$K$55</f>
        <v>0</v>
      </c>
      <c r="BJ145" s="1041"/>
    </row>
    <row r="146" spans="1:62" ht="33" thickBot="1">
      <c r="A146" s="406" t="s">
        <v>272</v>
      </c>
      <c r="B146" s="413" t="str">
        <f>B140</f>
        <v>UNM-GA</v>
      </c>
      <c r="C146" s="414"/>
      <c r="D146" s="334">
        <f t="shared" ref="D146:M146" si="135">SUM(D143:D145)</f>
        <v>0</v>
      </c>
      <c r="E146" s="335">
        <f t="shared" si="135"/>
        <v>31050</v>
      </c>
      <c r="F146" s="335">
        <f t="shared" si="135"/>
        <v>0</v>
      </c>
      <c r="G146" s="335">
        <f t="shared" si="135"/>
        <v>87400</v>
      </c>
      <c r="H146" s="335">
        <f t="shared" si="135"/>
        <v>0</v>
      </c>
      <c r="I146" s="335">
        <f t="shared" si="135"/>
        <v>0</v>
      </c>
      <c r="J146" s="335">
        <f t="shared" si="135"/>
        <v>0</v>
      </c>
      <c r="K146" s="335">
        <f t="shared" si="135"/>
        <v>0</v>
      </c>
      <c r="L146" s="335">
        <f t="shared" si="135"/>
        <v>0</v>
      </c>
      <c r="M146" s="336">
        <f t="shared" si="135"/>
        <v>0</v>
      </c>
      <c r="N146" s="415">
        <f>SUM(D146:M146)/'DATA - Awards Matrices'!$L$55</f>
        <v>37.46362754607177</v>
      </c>
      <c r="O146" s="415"/>
      <c r="P146" s="334">
        <f t="shared" ref="P146:Y146" si="136">SUM(P143:P145)</f>
        <v>8050</v>
      </c>
      <c r="Q146" s="335">
        <f t="shared" si="136"/>
        <v>27025</v>
      </c>
      <c r="R146" s="335">
        <f t="shared" si="136"/>
        <v>0</v>
      </c>
      <c r="S146" s="335">
        <f t="shared" si="136"/>
        <v>83375</v>
      </c>
      <c r="T146" s="335">
        <f t="shared" si="136"/>
        <v>0</v>
      </c>
      <c r="U146" s="335">
        <f t="shared" si="136"/>
        <v>0</v>
      </c>
      <c r="V146" s="335">
        <f t="shared" si="136"/>
        <v>0</v>
      </c>
      <c r="W146" s="335">
        <f t="shared" si="136"/>
        <v>0</v>
      </c>
      <c r="X146" s="335">
        <f t="shared" si="136"/>
        <v>0</v>
      </c>
      <c r="Y146" s="336">
        <f t="shared" si="136"/>
        <v>0</v>
      </c>
      <c r="Z146" s="415">
        <f>SUM(P146:Y146)/'DATA - Awards Matrices'!$L$55</f>
        <v>37.46362754607177</v>
      </c>
      <c r="AA146" s="415"/>
      <c r="AB146" s="334">
        <f t="shared" ref="AB146:AK146" si="137">SUM(AB143:AB145)</f>
        <v>12650</v>
      </c>
      <c r="AC146" s="335">
        <f t="shared" si="137"/>
        <v>32200</v>
      </c>
      <c r="AD146" s="335">
        <f t="shared" si="137"/>
        <v>0</v>
      </c>
      <c r="AE146" s="335">
        <f t="shared" si="137"/>
        <v>93150</v>
      </c>
      <c r="AF146" s="335">
        <f t="shared" si="137"/>
        <v>0</v>
      </c>
      <c r="AG146" s="335">
        <f t="shared" si="137"/>
        <v>0</v>
      </c>
      <c r="AH146" s="335">
        <f t="shared" si="137"/>
        <v>0</v>
      </c>
      <c r="AI146" s="335">
        <f t="shared" si="137"/>
        <v>0</v>
      </c>
      <c r="AJ146" s="335">
        <f t="shared" si="137"/>
        <v>0</v>
      </c>
      <c r="AK146" s="336">
        <f t="shared" si="137"/>
        <v>0</v>
      </c>
      <c r="AL146" s="415">
        <f>SUM(AB146:AK146)/'DATA - Awards Matrices'!$L$55</f>
        <v>43.646944713870027</v>
      </c>
      <c r="AM146" s="415"/>
      <c r="AN146" s="1020">
        <f t="shared" ref="AN146:AW146" si="138">SUM(AN143:AN145)</f>
        <v>4025</v>
      </c>
      <c r="AO146" s="1021">
        <f t="shared" si="138"/>
        <v>29325</v>
      </c>
      <c r="AP146" s="1021">
        <f t="shared" si="138"/>
        <v>0</v>
      </c>
      <c r="AQ146" s="1021">
        <f t="shared" si="138"/>
        <v>75325</v>
      </c>
      <c r="AR146" s="1021">
        <f t="shared" si="138"/>
        <v>0</v>
      </c>
      <c r="AS146" s="1021">
        <f t="shared" si="138"/>
        <v>0</v>
      </c>
      <c r="AT146" s="1021">
        <f t="shared" si="138"/>
        <v>0</v>
      </c>
      <c r="AU146" s="1021">
        <f t="shared" si="138"/>
        <v>0</v>
      </c>
      <c r="AV146" s="1021">
        <f t="shared" si="138"/>
        <v>0</v>
      </c>
      <c r="AW146" s="1022">
        <f t="shared" si="138"/>
        <v>0</v>
      </c>
      <c r="AX146" s="942">
        <f>SUM(AN146:AW146)/'DATA - Awards Matrices'!$L$55</f>
        <v>34.371968962172645</v>
      </c>
      <c r="AZ146" s="1045">
        <f t="shared" ref="AZ146:BI146" si="139">SUM(AZ143:AZ145)</f>
        <v>9200</v>
      </c>
      <c r="BA146" s="1046">
        <f t="shared" si="139"/>
        <v>16100</v>
      </c>
      <c r="BB146" s="1046">
        <f t="shared" si="139"/>
        <v>0</v>
      </c>
      <c r="BC146" s="1046">
        <f t="shared" si="139"/>
        <v>78775</v>
      </c>
      <c r="BD146" s="1046">
        <f t="shared" si="139"/>
        <v>0</v>
      </c>
      <c r="BE146" s="1046">
        <f t="shared" si="139"/>
        <v>0</v>
      </c>
      <c r="BF146" s="1046">
        <f t="shared" si="139"/>
        <v>0</v>
      </c>
      <c r="BG146" s="1046">
        <f t="shared" si="139"/>
        <v>0</v>
      </c>
      <c r="BH146" s="1046">
        <f t="shared" si="139"/>
        <v>0</v>
      </c>
      <c r="BI146" s="1047">
        <f t="shared" si="139"/>
        <v>0</v>
      </c>
      <c r="BJ146" s="1048">
        <f>SUM(AZ146:BI146)/'DATA - Awards Matrices'!$L$55</f>
        <v>32.917070805043643</v>
      </c>
    </row>
    <row r="147" spans="1:62" ht="16" thickBot="1">
      <c r="A147" s="428"/>
      <c r="B147" s="429"/>
      <c r="C147" s="430"/>
      <c r="D147" s="431"/>
      <c r="E147" s="432"/>
      <c r="F147" s="432"/>
      <c r="G147" s="432"/>
      <c r="H147" s="432"/>
      <c r="I147" s="432"/>
      <c r="J147" s="432"/>
      <c r="K147" s="432"/>
      <c r="L147" s="432"/>
      <c r="M147" s="433"/>
      <c r="N147" s="434"/>
      <c r="O147" s="434"/>
      <c r="P147" s="431"/>
      <c r="Q147" s="432"/>
      <c r="R147" s="432"/>
      <c r="S147" s="432"/>
      <c r="T147" s="432"/>
      <c r="U147" s="432"/>
      <c r="V147" s="432"/>
      <c r="W147" s="432"/>
      <c r="X147" s="432"/>
      <c r="Y147" s="433"/>
      <c r="Z147" s="434"/>
      <c r="AA147" s="434"/>
      <c r="AB147" s="431"/>
      <c r="AC147" s="432"/>
      <c r="AD147" s="432"/>
      <c r="AE147" s="432"/>
      <c r="AF147" s="432"/>
      <c r="AG147" s="432"/>
      <c r="AH147" s="432"/>
      <c r="AI147" s="432"/>
      <c r="AJ147" s="432"/>
      <c r="AK147" s="433"/>
      <c r="AL147" s="434"/>
      <c r="AM147" s="434"/>
      <c r="AN147" s="1023"/>
      <c r="AO147" s="1024"/>
      <c r="AP147" s="1024"/>
      <c r="AQ147" s="1024"/>
      <c r="AR147" s="1024"/>
      <c r="AS147" s="1024"/>
      <c r="AT147" s="1024"/>
      <c r="AU147" s="1024"/>
      <c r="AV147" s="1024"/>
      <c r="AW147" s="1025"/>
      <c r="AX147" s="1026"/>
      <c r="AZ147" s="1049"/>
      <c r="BA147" s="1050"/>
      <c r="BB147" s="1050"/>
      <c r="BC147" s="1050"/>
      <c r="BD147" s="1050"/>
      <c r="BE147" s="1050"/>
      <c r="BF147" s="1050"/>
      <c r="BG147" s="1050"/>
      <c r="BH147" s="1050"/>
      <c r="BI147" s="1051"/>
      <c r="BJ147" s="1052"/>
    </row>
    <row r="148" spans="1:62" ht="15" customHeight="1">
      <c r="A148" s="1487" t="s">
        <v>270</v>
      </c>
      <c r="B148" s="274" t="str">
        <f>'RAW DATA-Awards'!B49</f>
        <v>UNM-LA</v>
      </c>
      <c r="C148" s="329" t="str">
        <f>'RAW DATA-Awards'!C49</f>
        <v>1</v>
      </c>
      <c r="D148" s="407">
        <f>'RAW DATA-At-Risk'!D49</f>
        <v>0</v>
      </c>
      <c r="E148" s="408">
        <f>'RAW DATA-At-Risk'!E49</f>
        <v>0</v>
      </c>
      <c r="F148" s="408">
        <f>'RAW DATA-At-Risk'!F49</f>
        <v>0</v>
      </c>
      <c r="G148" s="408">
        <f>'RAW DATA-At-Risk'!G49</f>
        <v>23</v>
      </c>
      <c r="H148" s="408">
        <f>'RAW DATA-At-Risk'!H49</f>
        <v>0</v>
      </c>
      <c r="I148" s="408">
        <f>'RAW DATA-At-Risk'!I49</f>
        <v>0</v>
      </c>
      <c r="J148" s="408">
        <f>'RAW DATA-At-Risk'!J49</f>
        <v>0</v>
      </c>
      <c r="K148" s="408">
        <f>'RAW DATA-At-Risk'!K49</f>
        <v>0</v>
      </c>
      <c r="L148" s="408">
        <f>'RAW DATA-At-Risk'!L49</f>
        <v>0</v>
      </c>
      <c r="M148" s="409">
        <f>'RAW DATA-At-Risk'!M49</f>
        <v>0</v>
      </c>
      <c r="N148" s="408"/>
      <c r="O148" s="408"/>
      <c r="P148" s="407">
        <f>'RAW DATA-At-Risk'!N49</f>
        <v>0</v>
      </c>
      <c r="Q148" s="408">
        <f>'RAW DATA-At-Risk'!O49</f>
        <v>0</v>
      </c>
      <c r="R148" s="408">
        <f>'RAW DATA-At-Risk'!P49</f>
        <v>0</v>
      </c>
      <c r="S148" s="408">
        <f>'RAW DATA-At-Risk'!Q49</f>
        <v>13</v>
      </c>
      <c r="T148" s="408">
        <f>'RAW DATA-At-Risk'!R49</f>
        <v>0</v>
      </c>
      <c r="U148" s="408">
        <f>'RAW DATA-At-Risk'!S49</f>
        <v>0</v>
      </c>
      <c r="V148" s="408">
        <f>'RAW DATA-At-Risk'!T49</f>
        <v>0</v>
      </c>
      <c r="W148" s="408">
        <f>'RAW DATA-At-Risk'!U49</f>
        <v>0</v>
      </c>
      <c r="X148" s="408">
        <f>'RAW DATA-At-Risk'!V49</f>
        <v>0</v>
      </c>
      <c r="Y148" s="409">
        <f>'RAW DATA-At-Risk'!W49</f>
        <v>0</v>
      </c>
      <c r="Z148" s="408"/>
      <c r="AA148" s="408"/>
      <c r="AB148" s="407">
        <f>'RAW DATA-At-Risk'!X49</f>
        <v>0</v>
      </c>
      <c r="AC148" s="408">
        <f>'RAW DATA-At-Risk'!Y49</f>
        <v>0</v>
      </c>
      <c r="AD148" s="408">
        <f>'RAW DATA-At-Risk'!Z49</f>
        <v>0</v>
      </c>
      <c r="AE148" s="408">
        <f>'RAW DATA-At-Risk'!AA49</f>
        <v>19</v>
      </c>
      <c r="AF148" s="408">
        <f>'RAW DATA-At-Risk'!AB49</f>
        <v>0</v>
      </c>
      <c r="AG148" s="408">
        <f>'RAW DATA-At-Risk'!AC49</f>
        <v>0</v>
      </c>
      <c r="AH148" s="408">
        <f>'RAW DATA-At-Risk'!AD49</f>
        <v>0</v>
      </c>
      <c r="AI148" s="408">
        <f>'RAW DATA-At-Risk'!AE49</f>
        <v>0</v>
      </c>
      <c r="AJ148" s="408">
        <f>'RAW DATA-At-Risk'!AF49</f>
        <v>0</v>
      </c>
      <c r="AK148" s="409">
        <f>'RAW DATA-At-Risk'!AG49</f>
        <v>0</v>
      </c>
      <c r="AL148" s="408"/>
      <c r="AM148" s="408"/>
      <c r="AN148" s="943">
        <f>'RAW DATA-At-Risk'!AH49</f>
        <v>0</v>
      </c>
      <c r="AO148" s="944">
        <f>'RAW DATA-At-Risk'!AI49</f>
        <v>0</v>
      </c>
      <c r="AP148" s="944">
        <f>'RAW DATA-At-Risk'!AJ49</f>
        <v>0</v>
      </c>
      <c r="AQ148" s="944">
        <f>'RAW DATA-At-Risk'!AK49</f>
        <v>5</v>
      </c>
      <c r="AR148" s="944">
        <f>'RAW DATA-At-Risk'!AL49</f>
        <v>0</v>
      </c>
      <c r="AS148" s="944">
        <f>'RAW DATA-At-Risk'!AM49</f>
        <v>0</v>
      </c>
      <c r="AT148" s="944">
        <f>'RAW DATA-At-Risk'!AN49</f>
        <v>0</v>
      </c>
      <c r="AU148" s="944">
        <f>'RAW DATA-At-Risk'!AO49</f>
        <v>0</v>
      </c>
      <c r="AV148" s="944">
        <f>'RAW DATA-At-Risk'!AP49</f>
        <v>0</v>
      </c>
      <c r="AW148" s="945">
        <f>'RAW DATA-At-Risk'!AQ49</f>
        <v>0</v>
      </c>
      <c r="AX148" s="945"/>
      <c r="AZ148" s="1037">
        <f>'RAW DATA-At-Risk'!AR49</f>
        <v>0</v>
      </c>
      <c r="BA148" s="1038">
        <f>'RAW DATA-At-Risk'!AS49</f>
        <v>0</v>
      </c>
      <c r="BB148" s="1038">
        <f>'RAW DATA-At-Risk'!AT49</f>
        <v>0</v>
      </c>
      <c r="BC148" s="1038">
        <f>'RAW DATA-At-Risk'!AU49</f>
        <v>11</v>
      </c>
      <c r="BD148" s="1038">
        <f>'RAW DATA-At-Risk'!AV49</f>
        <v>0</v>
      </c>
      <c r="BE148" s="1038">
        <f>'RAW DATA-At-Risk'!AW49</f>
        <v>0</v>
      </c>
      <c r="BF148" s="1038">
        <f>'RAW DATA-At-Risk'!AX49</f>
        <v>0</v>
      </c>
      <c r="BG148" s="1038">
        <f>'RAW DATA-At-Risk'!AY49</f>
        <v>0</v>
      </c>
      <c r="BH148" s="1038">
        <f>'RAW DATA-At-Risk'!AZ49</f>
        <v>0</v>
      </c>
      <c r="BI148" s="1039">
        <f>'RAW DATA-At-Risk'!BA49</f>
        <v>0</v>
      </c>
      <c r="BJ148" s="1039"/>
    </row>
    <row r="149" spans="1:62">
      <c r="A149" s="1488"/>
      <c r="B149" s="410" t="str">
        <f>'RAW DATA-Awards'!B50</f>
        <v>UNM-LA</v>
      </c>
      <c r="C149" s="411" t="str">
        <f>'RAW DATA-Awards'!C50</f>
        <v>2</v>
      </c>
      <c r="D149" s="330">
        <f>'RAW DATA-At-Risk'!D50</f>
        <v>0</v>
      </c>
      <c r="E149" s="12">
        <f>'RAW DATA-At-Risk'!E50</f>
        <v>0</v>
      </c>
      <c r="F149" s="12">
        <f>'RAW DATA-At-Risk'!F50</f>
        <v>0</v>
      </c>
      <c r="G149" s="12">
        <f>'RAW DATA-At-Risk'!G50</f>
        <v>7</v>
      </c>
      <c r="H149" s="12">
        <f>'RAW DATA-At-Risk'!H50</f>
        <v>0</v>
      </c>
      <c r="I149" s="12">
        <f>'RAW DATA-At-Risk'!I50</f>
        <v>0</v>
      </c>
      <c r="J149" s="12">
        <f>'RAW DATA-At-Risk'!J50</f>
        <v>0</v>
      </c>
      <c r="K149" s="12">
        <f>'RAW DATA-At-Risk'!K50</f>
        <v>0</v>
      </c>
      <c r="L149" s="12">
        <f>'RAW DATA-At-Risk'!L50</f>
        <v>0</v>
      </c>
      <c r="M149" s="331">
        <f>'RAW DATA-At-Risk'!M50</f>
        <v>0</v>
      </c>
      <c r="N149" s="12"/>
      <c r="O149" s="12"/>
      <c r="P149" s="330">
        <f>'RAW DATA-At-Risk'!N50</f>
        <v>0</v>
      </c>
      <c r="Q149" s="12">
        <f>'RAW DATA-At-Risk'!O50</f>
        <v>0</v>
      </c>
      <c r="R149" s="12">
        <f>'RAW DATA-At-Risk'!P50</f>
        <v>0</v>
      </c>
      <c r="S149" s="12">
        <f>'RAW DATA-At-Risk'!Q50</f>
        <v>8</v>
      </c>
      <c r="T149" s="12">
        <f>'RAW DATA-At-Risk'!R50</f>
        <v>0</v>
      </c>
      <c r="U149" s="12">
        <f>'RAW DATA-At-Risk'!S50</f>
        <v>0</v>
      </c>
      <c r="V149" s="12">
        <f>'RAW DATA-At-Risk'!T50</f>
        <v>0</v>
      </c>
      <c r="W149" s="12">
        <f>'RAW DATA-At-Risk'!U50</f>
        <v>0</v>
      </c>
      <c r="X149" s="12">
        <f>'RAW DATA-At-Risk'!V50</f>
        <v>0</v>
      </c>
      <c r="Y149" s="331">
        <f>'RAW DATA-At-Risk'!W50</f>
        <v>0</v>
      </c>
      <c r="Z149" s="12"/>
      <c r="AA149" s="12"/>
      <c r="AB149" s="330">
        <f>'RAW DATA-At-Risk'!X50</f>
        <v>0</v>
      </c>
      <c r="AC149" s="12">
        <f>'RAW DATA-At-Risk'!Y50</f>
        <v>0</v>
      </c>
      <c r="AD149" s="12">
        <f>'RAW DATA-At-Risk'!Z50</f>
        <v>0</v>
      </c>
      <c r="AE149" s="12">
        <f>'RAW DATA-At-Risk'!AA50</f>
        <v>3</v>
      </c>
      <c r="AF149" s="12">
        <f>'RAW DATA-At-Risk'!AB50</f>
        <v>0</v>
      </c>
      <c r="AG149" s="12">
        <f>'RAW DATA-At-Risk'!AC50</f>
        <v>0</v>
      </c>
      <c r="AH149" s="12">
        <f>'RAW DATA-At-Risk'!AD50</f>
        <v>0</v>
      </c>
      <c r="AI149" s="12">
        <f>'RAW DATA-At-Risk'!AE50</f>
        <v>0</v>
      </c>
      <c r="AJ149" s="12">
        <f>'RAW DATA-At-Risk'!AF50</f>
        <v>0</v>
      </c>
      <c r="AK149" s="331">
        <f>'RAW DATA-At-Risk'!AG50</f>
        <v>0</v>
      </c>
      <c r="AL149" s="12"/>
      <c r="AM149" s="12"/>
      <c r="AN149" s="937">
        <f>'RAW DATA-At-Risk'!AH50</f>
        <v>0</v>
      </c>
      <c r="AO149" s="938">
        <f>'RAW DATA-At-Risk'!AI50</f>
        <v>1</v>
      </c>
      <c r="AP149" s="938">
        <f>'RAW DATA-At-Risk'!AJ50</f>
        <v>0</v>
      </c>
      <c r="AQ149" s="938">
        <f>'RAW DATA-At-Risk'!AK50</f>
        <v>3</v>
      </c>
      <c r="AR149" s="938">
        <f>'RAW DATA-At-Risk'!AL50</f>
        <v>0</v>
      </c>
      <c r="AS149" s="938">
        <f>'RAW DATA-At-Risk'!AM50</f>
        <v>0</v>
      </c>
      <c r="AT149" s="938">
        <f>'RAW DATA-At-Risk'!AN50</f>
        <v>0</v>
      </c>
      <c r="AU149" s="938">
        <f>'RAW DATA-At-Risk'!AO50</f>
        <v>0</v>
      </c>
      <c r="AV149" s="938">
        <f>'RAW DATA-At-Risk'!AP50</f>
        <v>0</v>
      </c>
      <c r="AW149" s="939">
        <f>'RAW DATA-At-Risk'!AQ50</f>
        <v>0</v>
      </c>
      <c r="AX149" s="939"/>
      <c r="AZ149" s="1040">
        <f>'RAW DATA-At-Risk'!AR50</f>
        <v>0</v>
      </c>
      <c r="BA149" s="816">
        <f>'RAW DATA-At-Risk'!AS50</f>
        <v>0</v>
      </c>
      <c r="BB149" s="816">
        <f>'RAW DATA-At-Risk'!AT50</f>
        <v>0</v>
      </c>
      <c r="BC149" s="816">
        <f>'RAW DATA-At-Risk'!AU50</f>
        <v>2</v>
      </c>
      <c r="BD149" s="816">
        <f>'RAW DATA-At-Risk'!AV50</f>
        <v>0</v>
      </c>
      <c r="BE149" s="816">
        <f>'RAW DATA-At-Risk'!AW50</f>
        <v>0</v>
      </c>
      <c r="BF149" s="816">
        <f>'RAW DATA-At-Risk'!AX50</f>
        <v>0</v>
      </c>
      <c r="BG149" s="816">
        <f>'RAW DATA-At-Risk'!AY50</f>
        <v>0</v>
      </c>
      <c r="BH149" s="816">
        <f>'RAW DATA-At-Risk'!AZ50</f>
        <v>0</v>
      </c>
      <c r="BI149" s="1041">
        <f>'RAW DATA-At-Risk'!BA50</f>
        <v>0</v>
      </c>
      <c r="BJ149" s="1041"/>
    </row>
    <row r="150" spans="1:62" ht="16" thickBot="1">
      <c r="A150" s="1489"/>
      <c r="B150" s="410" t="str">
        <f>'RAW DATA-Awards'!B51</f>
        <v>UNM-LA</v>
      </c>
      <c r="C150" s="411" t="str">
        <f>'RAW DATA-Awards'!C51</f>
        <v>3</v>
      </c>
      <c r="D150" s="330">
        <f>'RAW DATA-At-Risk'!D51</f>
        <v>5</v>
      </c>
      <c r="E150" s="12">
        <f>'RAW DATA-At-Risk'!E51</f>
        <v>0</v>
      </c>
      <c r="F150" s="12">
        <f>'RAW DATA-At-Risk'!F51</f>
        <v>0</v>
      </c>
      <c r="G150" s="12">
        <f>'RAW DATA-At-Risk'!G51</f>
        <v>4</v>
      </c>
      <c r="H150" s="12">
        <f>'RAW DATA-At-Risk'!H51</f>
        <v>0</v>
      </c>
      <c r="I150" s="12">
        <f>'RAW DATA-At-Risk'!I51</f>
        <v>0</v>
      </c>
      <c r="J150" s="12">
        <f>'RAW DATA-At-Risk'!J51</f>
        <v>0</v>
      </c>
      <c r="K150" s="12">
        <f>'RAW DATA-At-Risk'!K51</f>
        <v>0</v>
      </c>
      <c r="L150" s="12">
        <f>'RAW DATA-At-Risk'!L51</f>
        <v>0</v>
      </c>
      <c r="M150" s="331">
        <f>'RAW DATA-At-Risk'!M51</f>
        <v>0</v>
      </c>
      <c r="N150" s="12"/>
      <c r="O150" s="12"/>
      <c r="P150" s="330">
        <f>'RAW DATA-At-Risk'!N51</f>
        <v>13</v>
      </c>
      <c r="Q150" s="12">
        <f>'RAW DATA-At-Risk'!O51</f>
        <v>0</v>
      </c>
      <c r="R150" s="12">
        <f>'RAW DATA-At-Risk'!P51</f>
        <v>0</v>
      </c>
      <c r="S150" s="12">
        <f>'RAW DATA-At-Risk'!Q51</f>
        <v>1</v>
      </c>
      <c r="T150" s="12">
        <f>'RAW DATA-At-Risk'!R51</f>
        <v>0</v>
      </c>
      <c r="U150" s="12">
        <f>'RAW DATA-At-Risk'!S51</f>
        <v>0</v>
      </c>
      <c r="V150" s="12">
        <f>'RAW DATA-At-Risk'!T51</f>
        <v>0</v>
      </c>
      <c r="W150" s="12">
        <f>'RAW DATA-At-Risk'!U51</f>
        <v>0</v>
      </c>
      <c r="X150" s="12">
        <f>'RAW DATA-At-Risk'!V51</f>
        <v>0</v>
      </c>
      <c r="Y150" s="331">
        <f>'RAW DATA-At-Risk'!W51</f>
        <v>0</v>
      </c>
      <c r="Z150" s="12"/>
      <c r="AA150" s="12"/>
      <c r="AB150" s="330">
        <f>'RAW DATA-At-Risk'!X51</f>
        <v>14</v>
      </c>
      <c r="AC150" s="12">
        <f>'RAW DATA-At-Risk'!Y51</f>
        <v>0</v>
      </c>
      <c r="AD150" s="12">
        <f>'RAW DATA-At-Risk'!Z51</f>
        <v>0</v>
      </c>
      <c r="AE150" s="12">
        <f>'RAW DATA-At-Risk'!AA51</f>
        <v>0</v>
      </c>
      <c r="AF150" s="12">
        <f>'RAW DATA-At-Risk'!AB51</f>
        <v>0</v>
      </c>
      <c r="AG150" s="12">
        <f>'RAW DATA-At-Risk'!AC51</f>
        <v>0</v>
      </c>
      <c r="AH150" s="12">
        <f>'RAW DATA-At-Risk'!AD51</f>
        <v>0</v>
      </c>
      <c r="AI150" s="12">
        <f>'RAW DATA-At-Risk'!AE51</f>
        <v>0</v>
      </c>
      <c r="AJ150" s="12">
        <f>'RAW DATA-At-Risk'!AF51</f>
        <v>0</v>
      </c>
      <c r="AK150" s="331">
        <f>'RAW DATA-At-Risk'!AG51</f>
        <v>0</v>
      </c>
      <c r="AL150" s="12"/>
      <c r="AM150" s="12"/>
      <c r="AN150" s="937">
        <f>'RAW DATA-At-Risk'!AH51</f>
        <v>5</v>
      </c>
      <c r="AO150" s="938">
        <f>'RAW DATA-At-Risk'!AI51</f>
        <v>0</v>
      </c>
      <c r="AP150" s="938">
        <f>'RAW DATA-At-Risk'!AJ51</f>
        <v>0</v>
      </c>
      <c r="AQ150" s="938">
        <f>'RAW DATA-At-Risk'!AK51</f>
        <v>1</v>
      </c>
      <c r="AR150" s="938">
        <f>'RAW DATA-At-Risk'!AL51</f>
        <v>0</v>
      </c>
      <c r="AS150" s="938">
        <f>'RAW DATA-At-Risk'!AM51</f>
        <v>0</v>
      </c>
      <c r="AT150" s="938">
        <f>'RAW DATA-At-Risk'!AN51</f>
        <v>0</v>
      </c>
      <c r="AU150" s="938">
        <f>'RAW DATA-At-Risk'!AO51</f>
        <v>0</v>
      </c>
      <c r="AV150" s="938">
        <f>'RAW DATA-At-Risk'!AP51</f>
        <v>0</v>
      </c>
      <c r="AW150" s="939">
        <f>'RAW DATA-At-Risk'!AQ51</f>
        <v>0</v>
      </c>
      <c r="AX150" s="939"/>
      <c r="AZ150" s="1040">
        <f>'RAW DATA-At-Risk'!AR51</f>
        <v>6</v>
      </c>
      <c r="BA150" s="816">
        <f>'RAW DATA-At-Risk'!AS51</f>
        <v>0</v>
      </c>
      <c r="BB150" s="816">
        <f>'RAW DATA-At-Risk'!AT51</f>
        <v>0</v>
      </c>
      <c r="BC150" s="816">
        <f>'RAW DATA-At-Risk'!AU51</f>
        <v>0</v>
      </c>
      <c r="BD150" s="816">
        <f>'RAW DATA-At-Risk'!AV51</f>
        <v>0</v>
      </c>
      <c r="BE150" s="816">
        <f>'RAW DATA-At-Risk'!AW51</f>
        <v>0</v>
      </c>
      <c r="BF150" s="816">
        <f>'RAW DATA-At-Risk'!AX51</f>
        <v>0</v>
      </c>
      <c r="BG150" s="816">
        <f>'RAW DATA-At-Risk'!AY51</f>
        <v>0</v>
      </c>
      <c r="BH150" s="816">
        <f>'RAW DATA-At-Risk'!AZ51</f>
        <v>0</v>
      </c>
      <c r="BI150" s="1041">
        <f>'RAW DATA-At-Risk'!BA51</f>
        <v>0</v>
      </c>
      <c r="BJ150" s="1041"/>
    </row>
    <row r="151" spans="1:62">
      <c r="A151" s="412"/>
      <c r="B151" s="410"/>
      <c r="C151" s="411"/>
      <c r="D151" s="332">
        <f t="shared" ref="D151:M151" si="140">SUM(D148:D150)</f>
        <v>5</v>
      </c>
      <c r="E151" s="11">
        <f t="shared" si="140"/>
        <v>0</v>
      </c>
      <c r="F151" s="11">
        <f t="shared" si="140"/>
        <v>0</v>
      </c>
      <c r="G151" s="11">
        <f t="shared" si="140"/>
        <v>34</v>
      </c>
      <c r="H151" s="11">
        <f t="shared" si="140"/>
        <v>0</v>
      </c>
      <c r="I151" s="11">
        <f t="shared" si="140"/>
        <v>0</v>
      </c>
      <c r="J151" s="11">
        <f t="shared" si="140"/>
        <v>0</v>
      </c>
      <c r="K151" s="11">
        <f t="shared" si="140"/>
        <v>0</v>
      </c>
      <c r="L151" s="11">
        <f t="shared" si="140"/>
        <v>0</v>
      </c>
      <c r="M151" s="333">
        <f t="shared" si="140"/>
        <v>0</v>
      </c>
      <c r="N151" s="12"/>
      <c r="O151" s="12"/>
      <c r="P151" s="332">
        <f t="shared" ref="P151:Y151" si="141">SUM(P148:P150)</f>
        <v>13</v>
      </c>
      <c r="Q151" s="11">
        <f t="shared" si="141"/>
        <v>0</v>
      </c>
      <c r="R151" s="11">
        <f t="shared" si="141"/>
        <v>0</v>
      </c>
      <c r="S151" s="11">
        <f t="shared" si="141"/>
        <v>22</v>
      </c>
      <c r="T151" s="11">
        <f t="shared" si="141"/>
        <v>0</v>
      </c>
      <c r="U151" s="11">
        <f t="shared" si="141"/>
        <v>0</v>
      </c>
      <c r="V151" s="11">
        <f t="shared" si="141"/>
        <v>0</v>
      </c>
      <c r="W151" s="11">
        <f t="shared" si="141"/>
        <v>0</v>
      </c>
      <c r="X151" s="11">
        <f t="shared" si="141"/>
        <v>0</v>
      </c>
      <c r="Y151" s="333">
        <f t="shared" si="141"/>
        <v>0</v>
      </c>
      <c r="Z151" s="12"/>
      <c r="AA151" s="12"/>
      <c r="AB151" s="332">
        <f t="shared" ref="AB151:AK151" si="142">SUM(AB148:AB150)</f>
        <v>14</v>
      </c>
      <c r="AC151" s="11">
        <f t="shared" si="142"/>
        <v>0</v>
      </c>
      <c r="AD151" s="11">
        <f t="shared" si="142"/>
        <v>0</v>
      </c>
      <c r="AE151" s="11">
        <f t="shared" si="142"/>
        <v>22</v>
      </c>
      <c r="AF151" s="11">
        <f t="shared" si="142"/>
        <v>0</v>
      </c>
      <c r="AG151" s="11">
        <f t="shared" si="142"/>
        <v>0</v>
      </c>
      <c r="AH151" s="11">
        <f t="shared" si="142"/>
        <v>0</v>
      </c>
      <c r="AI151" s="11">
        <f t="shared" si="142"/>
        <v>0</v>
      </c>
      <c r="AJ151" s="11">
        <f t="shared" si="142"/>
        <v>0</v>
      </c>
      <c r="AK151" s="333">
        <f t="shared" si="142"/>
        <v>0</v>
      </c>
      <c r="AL151" s="12"/>
      <c r="AM151" s="12"/>
      <c r="AN151" s="1017">
        <f t="shared" ref="AN151:AW151" si="143">SUM(AN148:AN150)</f>
        <v>5</v>
      </c>
      <c r="AO151" s="1018">
        <f t="shared" si="143"/>
        <v>1</v>
      </c>
      <c r="AP151" s="1018">
        <f t="shared" si="143"/>
        <v>0</v>
      </c>
      <c r="AQ151" s="1018">
        <f t="shared" si="143"/>
        <v>9</v>
      </c>
      <c r="AR151" s="1018">
        <f t="shared" si="143"/>
        <v>0</v>
      </c>
      <c r="AS151" s="1018">
        <f t="shared" si="143"/>
        <v>0</v>
      </c>
      <c r="AT151" s="1018">
        <f t="shared" si="143"/>
        <v>0</v>
      </c>
      <c r="AU151" s="1018">
        <f t="shared" si="143"/>
        <v>0</v>
      </c>
      <c r="AV151" s="1018">
        <f t="shared" si="143"/>
        <v>0</v>
      </c>
      <c r="AW151" s="1019">
        <f t="shared" si="143"/>
        <v>0</v>
      </c>
      <c r="AX151" s="939"/>
      <c r="AZ151" s="1042">
        <f t="shared" ref="AZ151:BI151" si="144">SUM(AZ148:AZ150)</f>
        <v>6</v>
      </c>
      <c r="BA151" s="1043">
        <f t="shared" si="144"/>
        <v>0</v>
      </c>
      <c r="BB151" s="1043">
        <f t="shared" si="144"/>
        <v>0</v>
      </c>
      <c r="BC151" s="1043">
        <f t="shared" si="144"/>
        <v>13</v>
      </c>
      <c r="BD151" s="1043">
        <f t="shared" si="144"/>
        <v>0</v>
      </c>
      <c r="BE151" s="1043">
        <f t="shared" si="144"/>
        <v>0</v>
      </c>
      <c r="BF151" s="1043">
        <f t="shared" si="144"/>
        <v>0</v>
      </c>
      <c r="BG151" s="1043">
        <f t="shared" si="144"/>
        <v>0</v>
      </c>
      <c r="BH151" s="1043">
        <f t="shared" si="144"/>
        <v>0</v>
      </c>
      <c r="BI151" s="1044">
        <f t="shared" si="144"/>
        <v>0</v>
      </c>
      <c r="BJ151" s="1041"/>
    </row>
    <row r="152" spans="1:62" ht="16" thickBot="1">
      <c r="A152" s="412"/>
      <c r="B152" s="410"/>
      <c r="C152" s="411"/>
      <c r="D152" s="330"/>
      <c r="E152" s="12"/>
      <c r="F152" s="12"/>
      <c r="G152" s="12"/>
      <c r="H152" s="12"/>
      <c r="I152" s="12"/>
      <c r="J152" s="12"/>
      <c r="K152" s="12"/>
      <c r="L152" s="12"/>
      <c r="M152" s="331"/>
      <c r="N152" s="12"/>
      <c r="O152" s="12"/>
      <c r="P152" s="330"/>
      <c r="Q152" s="12"/>
      <c r="R152" s="12"/>
      <c r="S152" s="12"/>
      <c r="T152" s="12"/>
      <c r="U152" s="12"/>
      <c r="V152" s="12"/>
      <c r="W152" s="12"/>
      <c r="X152" s="12"/>
      <c r="Y152" s="331"/>
      <c r="Z152" s="12"/>
      <c r="AA152" s="12"/>
      <c r="AB152" s="330"/>
      <c r="AC152" s="12"/>
      <c r="AD152" s="12"/>
      <c r="AE152" s="12"/>
      <c r="AF152" s="12"/>
      <c r="AG152" s="12"/>
      <c r="AH152" s="12"/>
      <c r="AI152" s="12"/>
      <c r="AJ152" s="12"/>
      <c r="AK152" s="331"/>
      <c r="AL152" s="12"/>
      <c r="AM152" s="12"/>
      <c r="AN152" s="937"/>
      <c r="AO152" s="938"/>
      <c r="AP152" s="938"/>
      <c r="AQ152" s="938"/>
      <c r="AR152" s="938"/>
      <c r="AS152" s="938"/>
      <c r="AT152" s="938"/>
      <c r="AU152" s="938"/>
      <c r="AV152" s="938"/>
      <c r="AW152" s="939"/>
      <c r="AX152" s="939"/>
      <c r="AZ152" s="1040"/>
      <c r="BA152" s="816"/>
      <c r="BB152" s="816"/>
      <c r="BC152" s="816"/>
      <c r="BD152" s="816"/>
      <c r="BE152" s="816"/>
      <c r="BF152" s="816"/>
      <c r="BG152" s="816"/>
      <c r="BH152" s="816"/>
      <c r="BI152" s="1041"/>
      <c r="BJ152" s="1041"/>
    </row>
    <row r="153" spans="1:62" ht="15" customHeight="1">
      <c r="A153" s="1487" t="s">
        <v>271</v>
      </c>
      <c r="B153" s="410" t="s">
        <v>63</v>
      </c>
      <c r="C153" s="411" t="s">
        <v>92</v>
      </c>
      <c r="D153" s="330">
        <f>D148*'DATA - Awards Matrices'!$B$53</f>
        <v>0</v>
      </c>
      <c r="E153" s="12">
        <f>E148*'DATA - Awards Matrices'!$C$53</f>
        <v>0</v>
      </c>
      <c r="F153" s="12">
        <f>F148*'DATA - Awards Matrices'!$D$53</f>
        <v>0</v>
      </c>
      <c r="G153" s="12">
        <f>G148*'DATA - Awards Matrices'!$E$53</f>
        <v>13225</v>
      </c>
      <c r="H153" s="12">
        <f>H148*'DATA - Awards Matrices'!$F$53</f>
        <v>0</v>
      </c>
      <c r="I153" s="12">
        <f>I148*'DATA - Awards Matrices'!$G$53</f>
        <v>0</v>
      </c>
      <c r="J153" s="12">
        <f>J148*'DATA - Awards Matrices'!$H$53</f>
        <v>0</v>
      </c>
      <c r="K153" s="12">
        <f>K148*'DATA - Awards Matrices'!$I$53</f>
        <v>0</v>
      </c>
      <c r="L153" s="12">
        <f>L148*'DATA - Awards Matrices'!$J$53</f>
        <v>0</v>
      </c>
      <c r="M153" s="331">
        <f>M148*'DATA - Awards Matrices'!$K$53</f>
        <v>0</v>
      </c>
      <c r="N153" s="12"/>
      <c r="O153" s="12"/>
      <c r="P153" s="330">
        <f>P148*'DATA - Awards Matrices'!$B$53</f>
        <v>0</v>
      </c>
      <c r="Q153" s="12">
        <f>Q148*'DATA - Awards Matrices'!$C$53</f>
        <v>0</v>
      </c>
      <c r="R153" s="12">
        <f>R148*'DATA - Awards Matrices'!$D$53</f>
        <v>0</v>
      </c>
      <c r="S153" s="12">
        <f>S148*'DATA - Awards Matrices'!$E$53</f>
        <v>7475</v>
      </c>
      <c r="T153" s="12">
        <f>T148*'DATA - Awards Matrices'!$F$53</f>
        <v>0</v>
      </c>
      <c r="U153" s="12">
        <f>U148*'DATA - Awards Matrices'!$G$53</f>
        <v>0</v>
      </c>
      <c r="V153" s="12">
        <f>V148*'DATA - Awards Matrices'!$H$53</f>
        <v>0</v>
      </c>
      <c r="W153" s="12">
        <f>W148*'DATA - Awards Matrices'!$I$53</f>
        <v>0</v>
      </c>
      <c r="X153" s="12">
        <f>X148*'DATA - Awards Matrices'!$J$53</f>
        <v>0</v>
      </c>
      <c r="Y153" s="331">
        <f>Y148*'DATA - Awards Matrices'!$K$53</f>
        <v>0</v>
      </c>
      <c r="Z153" s="12"/>
      <c r="AA153" s="12"/>
      <c r="AB153" s="330">
        <f>AB148*'DATA - Awards Matrices'!$B$53</f>
        <v>0</v>
      </c>
      <c r="AC153" s="12">
        <f>AC148*'DATA - Awards Matrices'!$C$53</f>
        <v>0</v>
      </c>
      <c r="AD153" s="12">
        <f>AD148*'DATA - Awards Matrices'!$D$53</f>
        <v>0</v>
      </c>
      <c r="AE153" s="12">
        <f>AE148*'DATA - Awards Matrices'!$E$53</f>
        <v>10925</v>
      </c>
      <c r="AF153" s="12">
        <f>AF148*'DATA - Awards Matrices'!$F$53</f>
        <v>0</v>
      </c>
      <c r="AG153" s="12">
        <f>AG148*'DATA - Awards Matrices'!$G$53</f>
        <v>0</v>
      </c>
      <c r="AH153" s="12">
        <f>AH148*'DATA - Awards Matrices'!$H$53</f>
        <v>0</v>
      </c>
      <c r="AI153" s="12">
        <f>AI148*'DATA - Awards Matrices'!$I$53</f>
        <v>0</v>
      </c>
      <c r="AJ153" s="12">
        <f>AJ148*'DATA - Awards Matrices'!$J$53</f>
        <v>0</v>
      </c>
      <c r="AK153" s="331">
        <f>AK148*'DATA - Awards Matrices'!$K$53</f>
        <v>0</v>
      </c>
      <c r="AL153" s="12"/>
      <c r="AM153" s="12"/>
      <c r="AN153" s="937">
        <f>AN148*'DATA - Awards Matrices'!$B$53</f>
        <v>0</v>
      </c>
      <c r="AO153" s="938">
        <f>AO148*'DATA - Awards Matrices'!$C$53</f>
        <v>0</v>
      </c>
      <c r="AP153" s="938">
        <f>AP148*'DATA - Awards Matrices'!$D$53</f>
        <v>0</v>
      </c>
      <c r="AQ153" s="938">
        <f>AQ148*'DATA - Awards Matrices'!$E$53</f>
        <v>2875</v>
      </c>
      <c r="AR153" s="938">
        <f>AR148*'DATA - Awards Matrices'!$F$53</f>
        <v>0</v>
      </c>
      <c r="AS153" s="938">
        <f>AS148*'DATA - Awards Matrices'!$G$53</f>
        <v>0</v>
      </c>
      <c r="AT153" s="938">
        <f>AT148*'DATA - Awards Matrices'!$H$53</f>
        <v>0</v>
      </c>
      <c r="AU153" s="938">
        <f>AU148*'DATA - Awards Matrices'!$I$53</f>
        <v>0</v>
      </c>
      <c r="AV153" s="938">
        <f>AV148*'DATA - Awards Matrices'!$J$53</f>
        <v>0</v>
      </c>
      <c r="AW153" s="939">
        <f>AW148*'DATA - Awards Matrices'!$K$53</f>
        <v>0</v>
      </c>
      <c r="AX153" s="939"/>
      <c r="AZ153" s="1040">
        <f>AZ148*'DATA - Awards Matrices'!$B$53</f>
        <v>0</v>
      </c>
      <c r="BA153" s="816">
        <f>BA148*'DATA - Awards Matrices'!$C$53</f>
        <v>0</v>
      </c>
      <c r="BB153" s="816">
        <f>BB148*'DATA - Awards Matrices'!$D$53</f>
        <v>0</v>
      </c>
      <c r="BC153" s="816">
        <f>BC148*'DATA - Awards Matrices'!$E$53</f>
        <v>6325</v>
      </c>
      <c r="BD153" s="816">
        <f>BD148*'DATA - Awards Matrices'!$F$53</f>
        <v>0</v>
      </c>
      <c r="BE153" s="816">
        <f>BE148*'DATA - Awards Matrices'!$G$53</f>
        <v>0</v>
      </c>
      <c r="BF153" s="816">
        <f>BF148*'DATA - Awards Matrices'!$H$53</f>
        <v>0</v>
      </c>
      <c r="BG153" s="816">
        <f>BG148*'DATA - Awards Matrices'!$I$53</f>
        <v>0</v>
      </c>
      <c r="BH153" s="816">
        <f>BH148*'DATA - Awards Matrices'!$J$53</f>
        <v>0</v>
      </c>
      <c r="BI153" s="1041">
        <f>BI148*'DATA - Awards Matrices'!$K$53</f>
        <v>0</v>
      </c>
      <c r="BJ153" s="1041"/>
    </row>
    <row r="154" spans="1:62">
      <c r="A154" s="1488"/>
      <c r="B154" s="410" t="s">
        <v>63</v>
      </c>
      <c r="C154" s="411" t="s">
        <v>91</v>
      </c>
      <c r="D154" s="330">
        <f>D149*'DATA - Awards Matrices'!$B$54</f>
        <v>0</v>
      </c>
      <c r="E154" s="12">
        <f>E149*'DATA - Awards Matrices'!$C$54</f>
        <v>0</v>
      </c>
      <c r="F154" s="12">
        <f>F149*'DATA - Awards Matrices'!$D$54</f>
        <v>0</v>
      </c>
      <c r="G154" s="12">
        <f>G149*'DATA - Awards Matrices'!$E$54</f>
        <v>4025</v>
      </c>
      <c r="H154" s="12">
        <f>H149*'DATA - Awards Matrices'!$F$54</f>
        <v>0</v>
      </c>
      <c r="I154" s="12">
        <f>I149*'DATA - Awards Matrices'!$G$54</f>
        <v>0</v>
      </c>
      <c r="J154" s="12">
        <f>J149*'DATA - Awards Matrices'!$H$54</f>
        <v>0</v>
      </c>
      <c r="K154" s="12">
        <f>K149*'DATA - Awards Matrices'!$I$54</f>
        <v>0</v>
      </c>
      <c r="L154" s="12">
        <f>L149*'DATA - Awards Matrices'!$J$54</f>
        <v>0</v>
      </c>
      <c r="M154" s="331">
        <f>M149*'DATA - Awards Matrices'!$K$54</f>
        <v>0</v>
      </c>
      <c r="N154" s="12"/>
      <c r="O154" s="12"/>
      <c r="P154" s="330">
        <f>P149*'DATA - Awards Matrices'!$B$54</f>
        <v>0</v>
      </c>
      <c r="Q154" s="12">
        <f>Q149*'DATA - Awards Matrices'!$C$54</f>
        <v>0</v>
      </c>
      <c r="R154" s="12">
        <f>R149*'DATA - Awards Matrices'!$D$54</f>
        <v>0</v>
      </c>
      <c r="S154" s="12">
        <f>S149*'DATA - Awards Matrices'!$E$54</f>
        <v>4600</v>
      </c>
      <c r="T154" s="12">
        <f>T149*'DATA - Awards Matrices'!$F$54</f>
        <v>0</v>
      </c>
      <c r="U154" s="12">
        <f>U149*'DATA - Awards Matrices'!$G$54</f>
        <v>0</v>
      </c>
      <c r="V154" s="12">
        <f>V149*'DATA - Awards Matrices'!$H$54</f>
        <v>0</v>
      </c>
      <c r="W154" s="12">
        <f>W149*'DATA - Awards Matrices'!$I$54</f>
        <v>0</v>
      </c>
      <c r="X154" s="12">
        <f>X149*'DATA - Awards Matrices'!$J$54</f>
        <v>0</v>
      </c>
      <c r="Y154" s="331">
        <f>Y149*'DATA - Awards Matrices'!$K$54</f>
        <v>0</v>
      </c>
      <c r="Z154" s="12"/>
      <c r="AA154" s="12"/>
      <c r="AB154" s="330">
        <f>AB149*'DATA - Awards Matrices'!$B$54</f>
        <v>0</v>
      </c>
      <c r="AC154" s="12">
        <f>AC149*'DATA - Awards Matrices'!$C$54</f>
        <v>0</v>
      </c>
      <c r="AD154" s="12">
        <f>AD149*'DATA - Awards Matrices'!$D$54</f>
        <v>0</v>
      </c>
      <c r="AE154" s="12">
        <f>AE149*'DATA - Awards Matrices'!$E$54</f>
        <v>1725</v>
      </c>
      <c r="AF154" s="12">
        <f>AF149*'DATA - Awards Matrices'!$F$54</f>
        <v>0</v>
      </c>
      <c r="AG154" s="12">
        <f>AG149*'DATA - Awards Matrices'!$G$54</f>
        <v>0</v>
      </c>
      <c r="AH154" s="12">
        <f>AH149*'DATA - Awards Matrices'!$H$54</f>
        <v>0</v>
      </c>
      <c r="AI154" s="12">
        <f>AI149*'DATA - Awards Matrices'!$I$54</f>
        <v>0</v>
      </c>
      <c r="AJ154" s="12">
        <f>AJ149*'DATA - Awards Matrices'!$J$54</f>
        <v>0</v>
      </c>
      <c r="AK154" s="331">
        <f>AK149*'DATA - Awards Matrices'!$K$54</f>
        <v>0</v>
      </c>
      <c r="AL154" s="12"/>
      <c r="AM154" s="12"/>
      <c r="AN154" s="937">
        <f>AN149*'DATA - Awards Matrices'!$B$54</f>
        <v>0</v>
      </c>
      <c r="AO154" s="938">
        <f>AO149*'DATA - Awards Matrices'!$C$54</f>
        <v>575</v>
      </c>
      <c r="AP154" s="938">
        <f>AP149*'DATA - Awards Matrices'!$D$54</f>
        <v>0</v>
      </c>
      <c r="AQ154" s="938">
        <f>AQ149*'DATA - Awards Matrices'!$E$54</f>
        <v>1725</v>
      </c>
      <c r="AR154" s="938">
        <f>AR149*'DATA - Awards Matrices'!$F$54</f>
        <v>0</v>
      </c>
      <c r="AS154" s="938">
        <f>AS149*'DATA - Awards Matrices'!$G$54</f>
        <v>0</v>
      </c>
      <c r="AT154" s="938">
        <f>AT149*'DATA - Awards Matrices'!$H$54</f>
        <v>0</v>
      </c>
      <c r="AU154" s="938">
        <f>AU149*'DATA - Awards Matrices'!$I$54</f>
        <v>0</v>
      </c>
      <c r="AV154" s="938">
        <f>AV149*'DATA - Awards Matrices'!$J$54</f>
        <v>0</v>
      </c>
      <c r="AW154" s="939">
        <f>AW149*'DATA - Awards Matrices'!$K$54</f>
        <v>0</v>
      </c>
      <c r="AX154" s="939"/>
      <c r="AZ154" s="1040">
        <f>AZ149*'DATA - Awards Matrices'!$B$54</f>
        <v>0</v>
      </c>
      <c r="BA154" s="816">
        <f>BA149*'DATA - Awards Matrices'!$C$54</f>
        <v>0</v>
      </c>
      <c r="BB154" s="816">
        <f>BB149*'DATA - Awards Matrices'!$D$54</f>
        <v>0</v>
      </c>
      <c r="BC154" s="816">
        <f>BC149*'DATA - Awards Matrices'!$E$54</f>
        <v>1150</v>
      </c>
      <c r="BD154" s="816">
        <f>BD149*'DATA - Awards Matrices'!$F$54</f>
        <v>0</v>
      </c>
      <c r="BE154" s="816">
        <f>BE149*'DATA - Awards Matrices'!$G$54</f>
        <v>0</v>
      </c>
      <c r="BF154" s="816">
        <f>BF149*'DATA - Awards Matrices'!$H$54</f>
        <v>0</v>
      </c>
      <c r="BG154" s="816">
        <f>BG149*'DATA - Awards Matrices'!$I$54</f>
        <v>0</v>
      </c>
      <c r="BH154" s="816">
        <f>BH149*'DATA - Awards Matrices'!$J$54</f>
        <v>0</v>
      </c>
      <c r="BI154" s="1041">
        <f>BI149*'DATA - Awards Matrices'!$K$54</f>
        <v>0</v>
      </c>
      <c r="BJ154" s="1041"/>
    </row>
    <row r="155" spans="1:62" ht="16" thickBot="1">
      <c r="A155" s="1489"/>
      <c r="B155" s="410" t="s">
        <v>63</v>
      </c>
      <c r="C155" s="411" t="s">
        <v>90</v>
      </c>
      <c r="D155" s="330">
        <f>D150*'DATA - Awards Matrices'!$B$55</f>
        <v>2875</v>
      </c>
      <c r="E155" s="12">
        <f>E150*'DATA - Awards Matrices'!$C$55</f>
        <v>0</v>
      </c>
      <c r="F155" s="12">
        <f>F150*'DATA - Awards Matrices'!$D$55</f>
        <v>0</v>
      </c>
      <c r="G155" s="12">
        <f>G150*'DATA - Awards Matrices'!$E$55</f>
        <v>2300</v>
      </c>
      <c r="H155" s="12">
        <f>H150*'DATA - Awards Matrices'!$F$55</f>
        <v>0</v>
      </c>
      <c r="I155" s="12">
        <f>I150*'DATA - Awards Matrices'!$G$55</f>
        <v>0</v>
      </c>
      <c r="J155" s="12">
        <f>J150*'DATA - Awards Matrices'!$H$55</f>
        <v>0</v>
      </c>
      <c r="K155" s="12">
        <f>K150*'DATA - Awards Matrices'!$I$55</f>
        <v>0</v>
      </c>
      <c r="L155" s="12">
        <f>L150*'DATA - Awards Matrices'!$J$55</f>
        <v>0</v>
      </c>
      <c r="M155" s="331">
        <f>M150*'DATA - Awards Matrices'!$K$55</f>
        <v>0</v>
      </c>
      <c r="N155" s="12"/>
      <c r="O155" s="12"/>
      <c r="P155" s="330">
        <f>P150*'DATA - Awards Matrices'!$B$55</f>
        <v>7475</v>
      </c>
      <c r="Q155" s="12">
        <f>Q150*'DATA - Awards Matrices'!$C$55</f>
        <v>0</v>
      </c>
      <c r="R155" s="12">
        <f>R150*'DATA - Awards Matrices'!$D$55</f>
        <v>0</v>
      </c>
      <c r="S155" s="12">
        <f>S150*'DATA - Awards Matrices'!$E$55</f>
        <v>575</v>
      </c>
      <c r="T155" s="12">
        <f>T150*'DATA - Awards Matrices'!$F$55</f>
        <v>0</v>
      </c>
      <c r="U155" s="12">
        <f>U150*'DATA - Awards Matrices'!$G$55</f>
        <v>0</v>
      </c>
      <c r="V155" s="12">
        <f>V150*'DATA - Awards Matrices'!$H$55</f>
        <v>0</v>
      </c>
      <c r="W155" s="12">
        <f>W150*'DATA - Awards Matrices'!$I$55</f>
        <v>0</v>
      </c>
      <c r="X155" s="12">
        <f>X150*'DATA - Awards Matrices'!$J$55</f>
        <v>0</v>
      </c>
      <c r="Y155" s="331">
        <f>Y150*'DATA - Awards Matrices'!$K$55</f>
        <v>0</v>
      </c>
      <c r="Z155" s="12"/>
      <c r="AA155" s="12"/>
      <c r="AB155" s="330">
        <f>AB150*'DATA - Awards Matrices'!$B$55</f>
        <v>8050</v>
      </c>
      <c r="AC155" s="12">
        <f>AC150*'DATA - Awards Matrices'!$C$55</f>
        <v>0</v>
      </c>
      <c r="AD155" s="12">
        <f>AD150*'DATA - Awards Matrices'!$D$55</f>
        <v>0</v>
      </c>
      <c r="AE155" s="12">
        <f>AE150*'DATA - Awards Matrices'!$E$55</f>
        <v>0</v>
      </c>
      <c r="AF155" s="12">
        <f>AF150*'DATA - Awards Matrices'!$F$55</f>
        <v>0</v>
      </c>
      <c r="AG155" s="12">
        <f>AG150*'DATA - Awards Matrices'!$G$55</f>
        <v>0</v>
      </c>
      <c r="AH155" s="12">
        <f>AH150*'DATA - Awards Matrices'!$H$55</f>
        <v>0</v>
      </c>
      <c r="AI155" s="12">
        <f>AI150*'DATA - Awards Matrices'!$I$55</f>
        <v>0</v>
      </c>
      <c r="AJ155" s="12">
        <f>AJ150*'DATA - Awards Matrices'!$J$55</f>
        <v>0</v>
      </c>
      <c r="AK155" s="331">
        <f>AK150*'DATA - Awards Matrices'!$K$55</f>
        <v>0</v>
      </c>
      <c r="AL155" s="12"/>
      <c r="AM155" s="12"/>
      <c r="AN155" s="937">
        <f>AN150*'DATA - Awards Matrices'!$B$55</f>
        <v>2875</v>
      </c>
      <c r="AO155" s="938">
        <f>AO150*'DATA - Awards Matrices'!$C$55</f>
        <v>0</v>
      </c>
      <c r="AP155" s="938">
        <f>AP150*'DATA - Awards Matrices'!$D$55</f>
        <v>0</v>
      </c>
      <c r="AQ155" s="938">
        <f>AQ150*'DATA - Awards Matrices'!$E$55</f>
        <v>575</v>
      </c>
      <c r="AR155" s="938">
        <f>AR150*'DATA - Awards Matrices'!$F$55</f>
        <v>0</v>
      </c>
      <c r="AS155" s="938">
        <f>AS150*'DATA - Awards Matrices'!$G$55</f>
        <v>0</v>
      </c>
      <c r="AT155" s="938">
        <f>AT150*'DATA - Awards Matrices'!$H$55</f>
        <v>0</v>
      </c>
      <c r="AU155" s="938">
        <f>AU150*'DATA - Awards Matrices'!$I$55</f>
        <v>0</v>
      </c>
      <c r="AV155" s="938">
        <f>AV150*'DATA - Awards Matrices'!$J$55</f>
        <v>0</v>
      </c>
      <c r="AW155" s="939">
        <f>AW150*'DATA - Awards Matrices'!$K$55</f>
        <v>0</v>
      </c>
      <c r="AX155" s="939"/>
      <c r="AZ155" s="1040">
        <f>AZ150*'DATA - Awards Matrices'!$B$55</f>
        <v>3450</v>
      </c>
      <c r="BA155" s="816">
        <f>BA150*'DATA - Awards Matrices'!$C$55</f>
        <v>0</v>
      </c>
      <c r="BB155" s="816">
        <f>BB150*'DATA - Awards Matrices'!$D$55</f>
        <v>0</v>
      </c>
      <c r="BC155" s="816">
        <f>BC150*'DATA - Awards Matrices'!$E$55</f>
        <v>0</v>
      </c>
      <c r="BD155" s="816">
        <f>BD150*'DATA - Awards Matrices'!$F$55</f>
        <v>0</v>
      </c>
      <c r="BE155" s="816">
        <f>BE150*'DATA - Awards Matrices'!$G$55</f>
        <v>0</v>
      </c>
      <c r="BF155" s="816">
        <f>BF150*'DATA - Awards Matrices'!$H$55</f>
        <v>0</v>
      </c>
      <c r="BG155" s="816">
        <f>BG150*'DATA - Awards Matrices'!$I$55</f>
        <v>0</v>
      </c>
      <c r="BH155" s="816">
        <f>BH150*'DATA - Awards Matrices'!$J$55</f>
        <v>0</v>
      </c>
      <c r="BI155" s="1041">
        <f>BI150*'DATA - Awards Matrices'!$K$55</f>
        <v>0</v>
      </c>
      <c r="BJ155" s="1041"/>
    </row>
    <row r="156" spans="1:62" ht="33" thickBot="1">
      <c r="A156" s="406" t="s">
        <v>272</v>
      </c>
      <c r="B156" s="413" t="str">
        <f>B150</f>
        <v>UNM-LA</v>
      </c>
      <c r="C156" s="414"/>
      <c r="D156" s="334">
        <f t="shared" ref="D156:M156" si="145">SUM(D153:D155)</f>
        <v>2875</v>
      </c>
      <c r="E156" s="335">
        <f t="shared" si="145"/>
        <v>0</v>
      </c>
      <c r="F156" s="335">
        <f t="shared" si="145"/>
        <v>0</v>
      </c>
      <c r="G156" s="335">
        <f t="shared" si="145"/>
        <v>19550</v>
      </c>
      <c r="H156" s="335">
        <f t="shared" si="145"/>
        <v>0</v>
      </c>
      <c r="I156" s="335">
        <f t="shared" si="145"/>
        <v>0</v>
      </c>
      <c r="J156" s="335">
        <f t="shared" si="145"/>
        <v>0</v>
      </c>
      <c r="K156" s="335">
        <f t="shared" si="145"/>
        <v>0</v>
      </c>
      <c r="L156" s="335">
        <f t="shared" si="145"/>
        <v>0</v>
      </c>
      <c r="M156" s="336">
        <f t="shared" si="145"/>
        <v>0</v>
      </c>
      <c r="N156" s="415">
        <f>SUM(D156:M156)/'DATA - Awards Matrices'!$L$55</f>
        <v>7.0926285160038791</v>
      </c>
      <c r="O156" s="415"/>
      <c r="P156" s="334">
        <f t="shared" ref="P156:Y156" si="146">SUM(P153:P155)</f>
        <v>7475</v>
      </c>
      <c r="Q156" s="335">
        <f t="shared" si="146"/>
        <v>0</v>
      </c>
      <c r="R156" s="335">
        <f t="shared" si="146"/>
        <v>0</v>
      </c>
      <c r="S156" s="335">
        <f t="shared" si="146"/>
        <v>12650</v>
      </c>
      <c r="T156" s="335">
        <f t="shared" si="146"/>
        <v>0</v>
      </c>
      <c r="U156" s="335">
        <f t="shared" si="146"/>
        <v>0</v>
      </c>
      <c r="V156" s="335">
        <f t="shared" si="146"/>
        <v>0</v>
      </c>
      <c r="W156" s="335">
        <f t="shared" si="146"/>
        <v>0</v>
      </c>
      <c r="X156" s="335">
        <f t="shared" si="146"/>
        <v>0</v>
      </c>
      <c r="Y156" s="336">
        <f t="shared" si="146"/>
        <v>0</v>
      </c>
      <c r="Z156" s="415">
        <f>SUM(P156:Y156)/'DATA - Awards Matrices'!$L$55</f>
        <v>6.3651794374393784</v>
      </c>
      <c r="AA156" s="415"/>
      <c r="AB156" s="334">
        <f t="shared" ref="AB156:AK156" si="147">SUM(AB153:AB155)</f>
        <v>8050</v>
      </c>
      <c r="AC156" s="335">
        <f t="shared" si="147"/>
        <v>0</v>
      </c>
      <c r="AD156" s="335">
        <f t="shared" si="147"/>
        <v>0</v>
      </c>
      <c r="AE156" s="335">
        <f t="shared" si="147"/>
        <v>12650</v>
      </c>
      <c r="AF156" s="335">
        <f t="shared" si="147"/>
        <v>0</v>
      </c>
      <c r="AG156" s="335">
        <f t="shared" si="147"/>
        <v>0</v>
      </c>
      <c r="AH156" s="335">
        <f t="shared" si="147"/>
        <v>0</v>
      </c>
      <c r="AI156" s="335">
        <f t="shared" si="147"/>
        <v>0</v>
      </c>
      <c r="AJ156" s="335">
        <f t="shared" si="147"/>
        <v>0</v>
      </c>
      <c r="AK156" s="336">
        <f t="shared" si="147"/>
        <v>0</v>
      </c>
      <c r="AL156" s="415">
        <f>SUM(AB156:AK156)/'DATA - Awards Matrices'!$L$55</f>
        <v>6.5470417070805036</v>
      </c>
      <c r="AM156" s="415"/>
      <c r="AN156" s="1020">
        <f t="shared" ref="AN156:AW156" si="148">SUM(AN153:AN155)</f>
        <v>2875</v>
      </c>
      <c r="AO156" s="1021">
        <f t="shared" si="148"/>
        <v>575</v>
      </c>
      <c r="AP156" s="1021">
        <f t="shared" si="148"/>
        <v>0</v>
      </c>
      <c r="AQ156" s="1021">
        <f t="shared" si="148"/>
        <v>5175</v>
      </c>
      <c r="AR156" s="1021">
        <f t="shared" si="148"/>
        <v>0</v>
      </c>
      <c r="AS156" s="1021">
        <f t="shared" si="148"/>
        <v>0</v>
      </c>
      <c r="AT156" s="1021">
        <f t="shared" si="148"/>
        <v>0</v>
      </c>
      <c r="AU156" s="1021">
        <f t="shared" si="148"/>
        <v>0</v>
      </c>
      <c r="AV156" s="1021">
        <f t="shared" si="148"/>
        <v>0</v>
      </c>
      <c r="AW156" s="1022">
        <f t="shared" si="148"/>
        <v>0</v>
      </c>
      <c r="AX156" s="942">
        <f>SUM(AN156:AW156)/'DATA - Awards Matrices'!$L$55</f>
        <v>2.7279340446168767</v>
      </c>
      <c r="AZ156" s="1045">
        <f t="shared" ref="AZ156:BI156" si="149">SUM(AZ153:AZ155)</f>
        <v>3450</v>
      </c>
      <c r="BA156" s="1046">
        <f t="shared" si="149"/>
        <v>0</v>
      </c>
      <c r="BB156" s="1046">
        <f t="shared" si="149"/>
        <v>0</v>
      </c>
      <c r="BC156" s="1046">
        <f t="shared" si="149"/>
        <v>7475</v>
      </c>
      <c r="BD156" s="1046">
        <f t="shared" si="149"/>
        <v>0</v>
      </c>
      <c r="BE156" s="1046">
        <f t="shared" si="149"/>
        <v>0</v>
      </c>
      <c r="BF156" s="1046">
        <f t="shared" si="149"/>
        <v>0</v>
      </c>
      <c r="BG156" s="1046">
        <f t="shared" si="149"/>
        <v>0</v>
      </c>
      <c r="BH156" s="1046">
        <f t="shared" si="149"/>
        <v>0</v>
      </c>
      <c r="BI156" s="1047">
        <f t="shared" si="149"/>
        <v>0</v>
      </c>
      <c r="BJ156" s="1048">
        <f>SUM(AZ156:BI156)/'DATA - Awards Matrices'!$L$55</f>
        <v>3.455383123181377</v>
      </c>
    </row>
    <row r="157" spans="1:62" ht="16" thickBot="1">
      <c r="A157" s="428"/>
      <c r="B157" s="429"/>
      <c r="C157" s="430"/>
      <c r="D157" s="431"/>
      <c r="E157" s="432"/>
      <c r="F157" s="432"/>
      <c r="G157" s="432"/>
      <c r="H157" s="432"/>
      <c r="I157" s="432"/>
      <c r="J157" s="432"/>
      <c r="K157" s="432"/>
      <c r="L157" s="432"/>
      <c r="M157" s="433"/>
      <c r="N157" s="434"/>
      <c r="O157" s="434"/>
      <c r="P157" s="431"/>
      <c r="Q157" s="432"/>
      <c r="R157" s="432"/>
      <c r="S157" s="432"/>
      <c r="T157" s="432"/>
      <c r="U157" s="432"/>
      <c r="V157" s="432"/>
      <c r="W157" s="432"/>
      <c r="X157" s="432"/>
      <c r="Y157" s="433"/>
      <c r="Z157" s="434"/>
      <c r="AA157" s="434"/>
      <c r="AB157" s="431"/>
      <c r="AC157" s="432"/>
      <c r="AD157" s="432"/>
      <c r="AE157" s="432"/>
      <c r="AF157" s="432"/>
      <c r="AG157" s="432"/>
      <c r="AH157" s="432"/>
      <c r="AI157" s="432"/>
      <c r="AJ157" s="432"/>
      <c r="AK157" s="433"/>
      <c r="AL157" s="434"/>
      <c r="AM157" s="434"/>
      <c r="AN157" s="1023"/>
      <c r="AO157" s="1024"/>
      <c r="AP157" s="1024"/>
      <c r="AQ157" s="1024"/>
      <c r="AR157" s="1024"/>
      <c r="AS157" s="1024"/>
      <c r="AT157" s="1024"/>
      <c r="AU157" s="1024"/>
      <c r="AV157" s="1024"/>
      <c r="AW157" s="1025"/>
      <c r="AX157" s="1026"/>
      <c r="AZ157" s="1049"/>
      <c r="BA157" s="1050"/>
      <c r="BB157" s="1050"/>
      <c r="BC157" s="1050"/>
      <c r="BD157" s="1050"/>
      <c r="BE157" s="1050"/>
      <c r="BF157" s="1050"/>
      <c r="BG157" s="1050"/>
      <c r="BH157" s="1050"/>
      <c r="BI157" s="1051"/>
      <c r="BJ157" s="1052"/>
    </row>
    <row r="158" spans="1:62" ht="15" customHeight="1">
      <c r="A158" s="1487" t="s">
        <v>270</v>
      </c>
      <c r="B158" s="274" t="str">
        <f>'RAW DATA-Awards'!B52</f>
        <v>UNM-TA</v>
      </c>
      <c r="C158" s="329" t="str">
        <f>'RAW DATA-Awards'!C52</f>
        <v>1</v>
      </c>
      <c r="D158" s="407">
        <f>'RAW DATA-At-Risk'!D52</f>
        <v>0</v>
      </c>
      <c r="E158" s="408">
        <f>'RAW DATA-At-Risk'!E52</f>
        <v>6</v>
      </c>
      <c r="F158" s="408">
        <f>'RAW DATA-At-Risk'!F52</f>
        <v>0</v>
      </c>
      <c r="G158" s="408">
        <f>'RAW DATA-At-Risk'!G52</f>
        <v>64</v>
      </c>
      <c r="H158" s="408">
        <f>'RAW DATA-At-Risk'!H52</f>
        <v>0</v>
      </c>
      <c r="I158" s="408">
        <f>'RAW DATA-At-Risk'!I52</f>
        <v>0</v>
      </c>
      <c r="J158" s="408">
        <f>'RAW DATA-At-Risk'!J52</f>
        <v>0</v>
      </c>
      <c r="K158" s="408">
        <f>'RAW DATA-At-Risk'!K52</f>
        <v>0</v>
      </c>
      <c r="L158" s="408">
        <f>'RAW DATA-At-Risk'!L52</f>
        <v>0</v>
      </c>
      <c r="M158" s="409">
        <f>'RAW DATA-At-Risk'!M52</f>
        <v>0</v>
      </c>
      <c r="N158" s="408"/>
      <c r="O158" s="408"/>
      <c r="P158" s="407">
        <f>'RAW DATA-At-Risk'!N52</f>
        <v>0</v>
      </c>
      <c r="Q158" s="408">
        <f>'RAW DATA-At-Risk'!O52</f>
        <v>2</v>
      </c>
      <c r="R158" s="408">
        <f>'RAW DATA-At-Risk'!P52</f>
        <v>0</v>
      </c>
      <c r="S158" s="408">
        <f>'RAW DATA-At-Risk'!Q52</f>
        <v>66</v>
      </c>
      <c r="T158" s="408">
        <f>'RAW DATA-At-Risk'!R52</f>
        <v>0</v>
      </c>
      <c r="U158" s="408">
        <f>'RAW DATA-At-Risk'!S52</f>
        <v>0</v>
      </c>
      <c r="V158" s="408">
        <f>'RAW DATA-At-Risk'!T52</f>
        <v>0</v>
      </c>
      <c r="W158" s="408">
        <f>'RAW DATA-At-Risk'!U52</f>
        <v>0</v>
      </c>
      <c r="X158" s="408">
        <f>'RAW DATA-At-Risk'!V52</f>
        <v>0</v>
      </c>
      <c r="Y158" s="409">
        <f>'RAW DATA-At-Risk'!W52</f>
        <v>0</v>
      </c>
      <c r="Z158" s="408"/>
      <c r="AA158" s="408"/>
      <c r="AB158" s="407">
        <f>'RAW DATA-At-Risk'!X52</f>
        <v>0</v>
      </c>
      <c r="AC158" s="408">
        <f>'RAW DATA-At-Risk'!Y52</f>
        <v>3</v>
      </c>
      <c r="AD158" s="408">
        <f>'RAW DATA-At-Risk'!Z52</f>
        <v>0</v>
      </c>
      <c r="AE158" s="408">
        <f>'RAW DATA-At-Risk'!AA52</f>
        <v>67</v>
      </c>
      <c r="AF158" s="408">
        <f>'RAW DATA-At-Risk'!AB52</f>
        <v>0</v>
      </c>
      <c r="AG158" s="408">
        <f>'RAW DATA-At-Risk'!AC52</f>
        <v>0</v>
      </c>
      <c r="AH158" s="408">
        <f>'RAW DATA-At-Risk'!AD52</f>
        <v>0</v>
      </c>
      <c r="AI158" s="408">
        <f>'RAW DATA-At-Risk'!AE52</f>
        <v>0</v>
      </c>
      <c r="AJ158" s="408">
        <f>'RAW DATA-At-Risk'!AF52</f>
        <v>0</v>
      </c>
      <c r="AK158" s="409">
        <f>'RAW DATA-At-Risk'!AG52</f>
        <v>0</v>
      </c>
      <c r="AL158" s="408"/>
      <c r="AM158" s="408"/>
      <c r="AN158" s="943">
        <f>'RAW DATA-At-Risk'!AH52</f>
        <v>0</v>
      </c>
      <c r="AO158" s="944">
        <f>'RAW DATA-At-Risk'!AI52</f>
        <v>5</v>
      </c>
      <c r="AP158" s="944">
        <f>'RAW DATA-At-Risk'!AJ52</f>
        <v>0</v>
      </c>
      <c r="AQ158" s="944">
        <f>'RAW DATA-At-Risk'!AK52</f>
        <v>52</v>
      </c>
      <c r="AR158" s="944">
        <f>'RAW DATA-At-Risk'!AL52</f>
        <v>0</v>
      </c>
      <c r="AS158" s="944">
        <f>'RAW DATA-At-Risk'!AM52</f>
        <v>0</v>
      </c>
      <c r="AT158" s="944">
        <f>'RAW DATA-At-Risk'!AN52</f>
        <v>0</v>
      </c>
      <c r="AU158" s="944">
        <f>'RAW DATA-At-Risk'!AO52</f>
        <v>0</v>
      </c>
      <c r="AV158" s="944">
        <f>'RAW DATA-At-Risk'!AP52</f>
        <v>0</v>
      </c>
      <c r="AW158" s="945">
        <f>'RAW DATA-At-Risk'!AQ52</f>
        <v>0</v>
      </c>
      <c r="AX158" s="945"/>
      <c r="AZ158" s="1037">
        <f>'RAW DATA-At-Risk'!AR52</f>
        <v>0</v>
      </c>
      <c r="BA158" s="1038">
        <f>'RAW DATA-At-Risk'!AS52</f>
        <v>2</v>
      </c>
      <c r="BB158" s="1038">
        <f>'RAW DATA-At-Risk'!AT52</f>
        <v>0</v>
      </c>
      <c r="BC158" s="1038">
        <f>'RAW DATA-At-Risk'!AU52</f>
        <v>50</v>
      </c>
      <c r="BD158" s="1038">
        <f>'RAW DATA-At-Risk'!AV52</f>
        <v>0</v>
      </c>
      <c r="BE158" s="1038">
        <f>'RAW DATA-At-Risk'!AW52</f>
        <v>0</v>
      </c>
      <c r="BF158" s="1038">
        <f>'RAW DATA-At-Risk'!AX52</f>
        <v>0</v>
      </c>
      <c r="BG158" s="1038">
        <f>'RAW DATA-At-Risk'!AY52</f>
        <v>0</v>
      </c>
      <c r="BH158" s="1038">
        <f>'RAW DATA-At-Risk'!AZ52</f>
        <v>0</v>
      </c>
      <c r="BI158" s="1039">
        <f>'RAW DATA-At-Risk'!BA52</f>
        <v>0</v>
      </c>
      <c r="BJ158" s="1039"/>
    </row>
    <row r="159" spans="1:62">
      <c r="A159" s="1488"/>
      <c r="B159" s="410" t="str">
        <f>'RAW DATA-Awards'!B53</f>
        <v>UNM-TA</v>
      </c>
      <c r="C159" s="411" t="str">
        <f>'RAW DATA-Awards'!C53</f>
        <v>2</v>
      </c>
      <c r="D159" s="330">
        <f>'RAW DATA-At-Risk'!D53</f>
        <v>0</v>
      </c>
      <c r="E159" s="12">
        <f>'RAW DATA-At-Risk'!E53</f>
        <v>13</v>
      </c>
      <c r="F159" s="12">
        <f>'RAW DATA-At-Risk'!F53</f>
        <v>0</v>
      </c>
      <c r="G159" s="12">
        <f>'RAW DATA-At-Risk'!G53</f>
        <v>0</v>
      </c>
      <c r="H159" s="12">
        <f>'RAW DATA-At-Risk'!H53</f>
        <v>0</v>
      </c>
      <c r="I159" s="12">
        <f>'RAW DATA-At-Risk'!I53</f>
        <v>0</v>
      </c>
      <c r="J159" s="12">
        <f>'RAW DATA-At-Risk'!J53</f>
        <v>0</v>
      </c>
      <c r="K159" s="12">
        <f>'RAW DATA-At-Risk'!K53</f>
        <v>0</v>
      </c>
      <c r="L159" s="12">
        <f>'RAW DATA-At-Risk'!L53</f>
        <v>0</v>
      </c>
      <c r="M159" s="331">
        <f>'RAW DATA-At-Risk'!M53</f>
        <v>0</v>
      </c>
      <c r="N159" s="12"/>
      <c r="O159" s="12"/>
      <c r="P159" s="330">
        <f>'RAW DATA-At-Risk'!N53</f>
        <v>0</v>
      </c>
      <c r="Q159" s="12">
        <f>'RAW DATA-At-Risk'!O53</f>
        <v>20</v>
      </c>
      <c r="R159" s="12">
        <f>'RAW DATA-At-Risk'!P53</f>
        <v>0</v>
      </c>
      <c r="S159" s="12">
        <f>'RAW DATA-At-Risk'!Q53</f>
        <v>0</v>
      </c>
      <c r="T159" s="12">
        <f>'RAW DATA-At-Risk'!R53</f>
        <v>0</v>
      </c>
      <c r="U159" s="12">
        <f>'RAW DATA-At-Risk'!S53</f>
        <v>0</v>
      </c>
      <c r="V159" s="12">
        <f>'RAW DATA-At-Risk'!T53</f>
        <v>0</v>
      </c>
      <c r="W159" s="12">
        <f>'RAW DATA-At-Risk'!U53</f>
        <v>0</v>
      </c>
      <c r="X159" s="12">
        <f>'RAW DATA-At-Risk'!V53</f>
        <v>0</v>
      </c>
      <c r="Y159" s="331">
        <f>'RAW DATA-At-Risk'!W53</f>
        <v>0</v>
      </c>
      <c r="Z159" s="12"/>
      <c r="AA159" s="12"/>
      <c r="AB159" s="330">
        <f>'RAW DATA-At-Risk'!X53</f>
        <v>0</v>
      </c>
      <c r="AC159" s="12">
        <f>'RAW DATA-At-Risk'!Y53</f>
        <v>10</v>
      </c>
      <c r="AD159" s="12">
        <f>'RAW DATA-At-Risk'!Z53</f>
        <v>0</v>
      </c>
      <c r="AE159" s="12">
        <f>'RAW DATA-At-Risk'!AA53</f>
        <v>0</v>
      </c>
      <c r="AF159" s="12">
        <f>'RAW DATA-At-Risk'!AB53</f>
        <v>0</v>
      </c>
      <c r="AG159" s="12">
        <f>'RAW DATA-At-Risk'!AC53</f>
        <v>0</v>
      </c>
      <c r="AH159" s="12">
        <f>'RAW DATA-At-Risk'!AD53</f>
        <v>0</v>
      </c>
      <c r="AI159" s="12">
        <f>'RAW DATA-At-Risk'!AE53</f>
        <v>0</v>
      </c>
      <c r="AJ159" s="12">
        <f>'RAW DATA-At-Risk'!AF53</f>
        <v>0</v>
      </c>
      <c r="AK159" s="331">
        <f>'RAW DATA-At-Risk'!AG53</f>
        <v>0</v>
      </c>
      <c r="AL159" s="12"/>
      <c r="AM159" s="12"/>
      <c r="AN159" s="937">
        <f>'RAW DATA-At-Risk'!AH53</f>
        <v>0</v>
      </c>
      <c r="AO159" s="938">
        <f>'RAW DATA-At-Risk'!AI53</f>
        <v>10</v>
      </c>
      <c r="AP159" s="938">
        <f>'RAW DATA-At-Risk'!AJ53</f>
        <v>0</v>
      </c>
      <c r="AQ159" s="938">
        <f>'RAW DATA-At-Risk'!AK53</f>
        <v>0</v>
      </c>
      <c r="AR159" s="938">
        <f>'RAW DATA-At-Risk'!AL53</f>
        <v>0</v>
      </c>
      <c r="AS159" s="938">
        <f>'RAW DATA-At-Risk'!AM53</f>
        <v>0</v>
      </c>
      <c r="AT159" s="938">
        <f>'RAW DATA-At-Risk'!AN53</f>
        <v>0</v>
      </c>
      <c r="AU159" s="938">
        <f>'RAW DATA-At-Risk'!AO53</f>
        <v>0</v>
      </c>
      <c r="AV159" s="938">
        <f>'RAW DATA-At-Risk'!AP53</f>
        <v>0</v>
      </c>
      <c r="AW159" s="939">
        <f>'RAW DATA-At-Risk'!AQ53</f>
        <v>0</v>
      </c>
      <c r="AX159" s="939"/>
      <c r="AZ159" s="1040">
        <f>'RAW DATA-At-Risk'!AR53</f>
        <v>0</v>
      </c>
      <c r="BA159" s="816">
        <f>'RAW DATA-At-Risk'!AS53</f>
        <v>18</v>
      </c>
      <c r="BB159" s="816">
        <f>'RAW DATA-At-Risk'!AT53</f>
        <v>0</v>
      </c>
      <c r="BC159" s="816">
        <f>'RAW DATA-At-Risk'!AU53</f>
        <v>0</v>
      </c>
      <c r="BD159" s="816">
        <f>'RAW DATA-At-Risk'!AV53</f>
        <v>0</v>
      </c>
      <c r="BE159" s="816">
        <f>'RAW DATA-At-Risk'!AW53</f>
        <v>0</v>
      </c>
      <c r="BF159" s="816">
        <f>'RAW DATA-At-Risk'!AX53</f>
        <v>0</v>
      </c>
      <c r="BG159" s="816">
        <f>'RAW DATA-At-Risk'!AY53</f>
        <v>0</v>
      </c>
      <c r="BH159" s="816">
        <f>'RAW DATA-At-Risk'!AZ53</f>
        <v>0</v>
      </c>
      <c r="BI159" s="1041">
        <f>'RAW DATA-At-Risk'!BA53</f>
        <v>0</v>
      </c>
      <c r="BJ159" s="1041"/>
    </row>
    <row r="160" spans="1:62" ht="16" thickBot="1">
      <c r="A160" s="1489"/>
      <c r="B160" s="410" t="str">
        <f>'RAW DATA-Awards'!B54</f>
        <v>UNM-TA</v>
      </c>
      <c r="C160" s="411" t="str">
        <f>'RAW DATA-Awards'!C54</f>
        <v>3</v>
      </c>
      <c r="D160" s="330">
        <f>'RAW DATA-At-Risk'!D54</f>
        <v>5</v>
      </c>
      <c r="E160" s="12">
        <f>'RAW DATA-At-Risk'!E54</f>
        <v>5</v>
      </c>
      <c r="F160" s="12">
        <f>'RAW DATA-At-Risk'!F54</f>
        <v>0</v>
      </c>
      <c r="G160" s="12">
        <f>'RAW DATA-At-Risk'!G54</f>
        <v>0</v>
      </c>
      <c r="H160" s="12">
        <f>'RAW DATA-At-Risk'!H54</f>
        <v>0</v>
      </c>
      <c r="I160" s="12">
        <f>'RAW DATA-At-Risk'!I54</f>
        <v>0</v>
      </c>
      <c r="J160" s="12">
        <f>'RAW DATA-At-Risk'!J54</f>
        <v>0</v>
      </c>
      <c r="K160" s="12">
        <f>'RAW DATA-At-Risk'!K54</f>
        <v>0</v>
      </c>
      <c r="L160" s="12">
        <f>'RAW DATA-At-Risk'!L54</f>
        <v>0</v>
      </c>
      <c r="M160" s="331">
        <f>'RAW DATA-At-Risk'!M54</f>
        <v>0</v>
      </c>
      <c r="N160" s="12"/>
      <c r="O160" s="12"/>
      <c r="P160" s="330">
        <f>'RAW DATA-At-Risk'!N54</f>
        <v>8</v>
      </c>
      <c r="Q160" s="12">
        <f>'RAW DATA-At-Risk'!O54</f>
        <v>0</v>
      </c>
      <c r="R160" s="12">
        <f>'RAW DATA-At-Risk'!P54</f>
        <v>0</v>
      </c>
      <c r="S160" s="12">
        <f>'RAW DATA-At-Risk'!Q54</f>
        <v>4</v>
      </c>
      <c r="T160" s="12">
        <f>'RAW DATA-At-Risk'!R54</f>
        <v>0</v>
      </c>
      <c r="U160" s="12">
        <f>'RAW DATA-At-Risk'!S54</f>
        <v>0</v>
      </c>
      <c r="V160" s="12">
        <f>'RAW DATA-At-Risk'!T54</f>
        <v>0</v>
      </c>
      <c r="W160" s="12">
        <f>'RAW DATA-At-Risk'!U54</f>
        <v>0</v>
      </c>
      <c r="X160" s="12">
        <f>'RAW DATA-At-Risk'!V54</f>
        <v>0</v>
      </c>
      <c r="Y160" s="331">
        <f>'RAW DATA-At-Risk'!W54</f>
        <v>0</v>
      </c>
      <c r="Z160" s="12"/>
      <c r="AA160" s="12"/>
      <c r="AB160" s="330">
        <f>'RAW DATA-At-Risk'!X54</f>
        <v>10</v>
      </c>
      <c r="AC160" s="12">
        <f>'RAW DATA-At-Risk'!Y54</f>
        <v>0</v>
      </c>
      <c r="AD160" s="12">
        <f>'RAW DATA-At-Risk'!Z54</f>
        <v>0</v>
      </c>
      <c r="AE160" s="12">
        <f>'RAW DATA-At-Risk'!AA54</f>
        <v>6</v>
      </c>
      <c r="AF160" s="12">
        <f>'RAW DATA-At-Risk'!AB54</f>
        <v>0</v>
      </c>
      <c r="AG160" s="12">
        <f>'RAW DATA-At-Risk'!AC54</f>
        <v>0</v>
      </c>
      <c r="AH160" s="12">
        <f>'RAW DATA-At-Risk'!AD54</f>
        <v>0</v>
      </c>
      <c r="AI160" s="12">
        <f>'RAW DATA-At-Risk'!AE54</f>
        <v>0</v>
      </c>
      <c r="AJ160" s="12">
        <f>'RAW DATA-At-Risk'!AF54</f>
        <v>0</v>
      </c>
      <c r="AK160" s="331">
        <f>'RAW DATA-At-Risk'!AG54</f>
        <v>0</v>
      </c>
      <c r="AL160" s="12"/>
      <c r="AM160" s="12"/>
      <c r="AN160" s="937">
        <f>'RAW DATA-At-Risk'!AH54</f>
        <v>14</v>
      </c>
      <c r="AO160" s="938">
        <f>'RAW DATA-At-Risk'!AI54</f>
        <v>6</v>
      </c>
      <c r="AP160" s="938">
        <f>'RAW DATA-At-Risk'!AJ54</f>
        <v>0</v>
      </c>
      <c r="AQ160" s="938">
        <f>'RAW DATA-At-Risk'!AK54</f>
        <v>1</v>
      </c>
      <c r="AR160" s="938">
        <f>'RAW DATA-At-Risk'!AL54</f>
        <v>0</v>
      </c>
      <c r="AS160" s="938">
        <f>'RAW DATA-At-Risk'!AM54</f>
        <v>0</v>
      </c>
      <c r="AT160" s="938">
        <f>'RAW DATA-At-Risk'!AN54</f>
        <v>0</v>
      </c>
      <c r="AU160" s="938">
        <f>'RAW DATA-At-Risk'!AO54</f>
        <v>0</v>
      </c>
      <c r="AV160" s="938">
        <f>'RAW DATA-At-Risk'!AP54</f>
        <v>0</v>
      </c>
      <c r="AW160" s="939">
        <f>'RAW DATA-At-Risk'!AQ54</f>
        <v>0</v>
      </c>
      <c r="AX160" s="939"/>
      <c r="AZ160" s="1040">
        <f>'RAW DATA-At-Risk'!AR54</f>
        <v>7</v>
      </c>
      <c r="BA160" s="816">
        <f>'RAW DATA-At-Risk'!AS54</f>
        <v>1</v>
      </c>
      <c r="BB160" s="816">
        <f>'RAW DATA-At-Risk'!AT54</f>
        <v>0</v>
      </c>
      <c r="BC160" s="816">
        <f>'RAW DATA-At-Risk'!AU54</f>
        <v>10</v>
      </c>
      <c r="BD160" s="816">
        <f>'RAW DATA-At-Risk'!AV54</f>
        <v>0</v>
      </c>
      <c r="BE160" s="816">
        <f>'RAW DATA-At-Risk'!AW54</f>
        <v>0</v>
      </c>
      <c r="BF160" s="816">
        <f>'RAW DATA-At-Risk'!AX54</f>
        <v>0</v>
      </c>
      <c r="BG160" s="816">
        <f>'RAW DATA-At-Risk'!AY54</f>
        <v>0</v>
      </c>
      <c r="BH160" s="816">
        <f>'RAW DATA-At-Risk'!AZ54</f>
        <v>0</v>
      </c>
      <c r="BI160" s="1041">
        <f>'RAW DATA-At-Risk'!BA54</f>
        <v>0</v>
      </c>
      <c r="BJ160" s="1041"/>
    </row>
    <row r="161" spans="1:62">
      <c r="A161" s="412"/>
      <c r="B161" s="410"/>
      <c r="C161" s="411"/>
      <c r="D161" s="332">
        <f t="shared" ref="D161:M161" si="150">SUM(D158:D160)</f>
        <v>5</v>
      </c>
      <c r="E161" s="11">
        <f t="shared" si="150"/>
        <v>24</v>
      </c>
      <c r="F161" s="11">
        <f t="shared" si="150"/>
        <v>0</v>
      </c>
      <c r="G161" s="11">
        <f t="shared" si="150"/>
        <v>64</v>
      </c>
      <c r="H161" s="11">
        <f t="shared" si="150"/>
        <v>0</v>
      </c>
      <c r="I161" s="11">
        <f t="shared" si="150"/>
        <v>0</v>
      </c>
      <c r="J161" s="11">
        <f t="shared" si="150"/>
        <v>0</v>
      </c>
      <c r="K161" s="11">
        <f t="shared" si="150"/>
        <v>0</v>
      </c>
      <c r="L161" s="11">
        <f t="shared" si="150"/>
        <v>0</v>
      </c>
      <c r="M161" s="333">
        <f t="shared" si="150"/>
        <v>0</v>
      </c>
      <c r="N161" s="12"/>
      <c r="O161" s="12"/>
      <c r="P161" s="332">
        <f t="shared" ref="P161:Y161" si="151">SUM(P158:P160)</f>
        <v>8</v>
      </c>
      <c r="Q161" s="11">
        <f t="shared" si="151"/>
        <v>22</v>
      </c>
      <c r="R161" s="11">
        <f t="shared" si="151"/>
        <v>0</v>
      </c>
      <c r="S161" s="11">
        <f t="shared" si="151"/>
        <v>70</v>
      </c>
      <c r="T161" s="11">
        <f t="shared" si="151"/>
        <v>0</v>
      </c>
      <c r="U161" s="11">
        <f t="shared" si="151"/>
        <v>0</v>
      </c>
      <c r="V161" s="11">
        <f t="shared" si="151"/>
        <v>0</v>
      </c>
      <c r="W161" s="11">
        <f t="shared" si="151"/>
        <v>0</v>
      </c>
      <c r="X161" s="11">
        <f t="shared" si="151"/>
        <v>0</v>
      </c>
      <c r="Y161" s="333">
        <f t="shared" si="151"/>
        <v>0</v>
      </c>
      <c r="Z161" s="12"/>
      <c r="AA161" s="12"/>
      <c r="AB161" s="332">
        <f t="shared" ref="AB161:AK161" si="152">SUM(AB158:AB160)</f>
        <v>10</v>
      </c>
      <c r="AC161" s="11">
        <f t="shared" si="152"/>
        <v>13</v>
      </c>
      <c r="AD161" s="11">
        <f t="shared" si="152"/>
        <v>0</v>
      </c>
      <c r="AE161" s="11">
        <f t="shared" si="152"/>
        <v>73</v>
      </c>
      <c r="AF161" s="11">
        <f t="shared" si="152"/>
        <v>0</v>
      </c>
      <c r="AG161" s="11">
        <f t="shared" si="152"/>
        <v>0</v>
      </c>
      <c r="AH161" s="11">
        <f t="shared" si="152"/>
        <v>0</v>
      </c>
      <c r="AI161" s="11">
        <f t="shared" si="152"/>
        <v>0</v>
      </c>
      <c r="AJ161" s="11">
        <f t="shared" si="152"/>
        <v>0</v>
      </c>
      <c r="AK161" s="333">
        <f t="shared" si="152"/>
        <v>0</v>
      </c>
      <c r="AL161" s="12"/>
      <c r="AM161" s="12"/>
      <c r="AN161" s="1017">
        <f t="shared" ref="AN161:AW161" si="153">SUM(AN158:AN160)</f>
        <v>14</v>
      </c>
      <c r="AO161" s="1018">
        <f t="shared" si="153"/>
        <v>21</v>
      </c>
      <c r="AP161" s="1018">
        <f t="shared" si="153"/>
        <v>0</v>
      </c>
      <c r="AQ161" s="1018">
        <f t="shared" si="153"/>
        <v>53</v>
      </c>
      <c r="AR161" s="1018">
        <f t="shared" si="153"/>
        <v>0</v>
      </c>
      <c r="AS161" s="1018">
        <f t="shared" si="153"/>
        <v>0</v>
      </c>
      <c r="AT161" s="1018">
        <f t="shared" si="153"/>
        <v>0</v>
      </c>
      <c r="AU161" s="1018">
        <f t="shared" si="153"/>
        <v>0</v>
      </c>
      <c r="AV161" s="1018">
        <f t="shared" si="153"/>
        <v>0</v>
      </c>
      <c r="AW161" s="1019">
        <f t="shared" si="153"/>
        <v>0</v>
      </c>
      <c r="AX161" s="939"/>
      <c r="AZ161" s="1042">
        <f t="shared" ref="AZ161:BI161" si="154">SUM(AZ158:AZ160)</f>
        <v>7</v>
      </c>
      <c r="BA161" s="1043">
        <f t="shared" si="154"/>
        <v>21</v>
      </c>
      <c r="BB161" s="1043">
        <f t="shared" si="154"/>
        <v>0</v>
      </c>
      <c r="BC161" s="1043">
        <f t="shared" si="154"/>
        <v>60</v>
      </c>
      <c r="BD161" s="1043">
        <f t="shared" si="154"/>
        <v>0</v>
      </c>
      <c r="BE161" s="1043">
        <f t="shared" si="154"/>
        <v>0</v>
      </c>
      <c r="BF161" s="1043">
        <f t="shared" si="154"/>
        <v>0</v>
      </c>
      <c r="BG161" s="1043">
        <f t="shared" si="154"/>
        <v>0</v>
      </c>
      <c r="BH161" s="1043">
        <f t="shared" si="154"/>
        <v>0</v>
      </c>
      <c r="BI161" s="1044">
        <f t="shared" si="154"/>
        <v>0</v>
      </c>
      <c r="BJ161" s="1041"/>
    </row>
    <row r="162" spans="1:62" ht="16" thickBot="1">
      <c r="A162" s="412"/>
      <c r="B162" s="410"/>
      <c r="C162" s="411"/>
      <c r="D162" s="330"/>
      <c r="E162" s="12"/>
      <c r="F162" s="12"/>
      <c r="G162" s="12"/>
      <c r="H162" s="12"/>
      <c r="I162" s="12"/>
      <c r="J162" s="12"/>
      <c r="K162" s="12"/>
      <c r="L162" s="12"/>
      <c r="M162" s="331"/>
      <c r="N162" s="12"/>
      <c r="O162" s="12"/>
      <c r="P162" s="330"/>
      <c r="Q162" s="12"/>
      <c r="R162" s="12"/>
      <c r="S162" s="12"/>
      <c r="T162" s="12"/>
      <c r="U162" s="12"/>
      <c r="V162" s="12"/>
      <c r="W162" s="12"/>
      <c r="X162" s="12"/>
      <c r="Y162" s="331"/>
      <c r="Z162" s="12"/>
      <c r="AA162" s="12"/>
      <c r="AB162" s="330"/>
      <c r="AC162" s="12"/>
      <c r="AD162" s="12"/>
      <c r="AE162" s="12"/>
      <c r="AF162" s="12"/>
      <c r="AG162" s="12"/>
      <c r="AH162" s="12"/>
      <c r="AI162" s="12"/>
      <c r="AJ162" s="12"/>
      <c r="AK162" s="331"/>
      <c r="AL162" s="12"/>
      <c r="AM162" s="12"/>
      <c r="AN162" s="937"/>
      <c r="AO162" s="938"/>
      <c r="AP162" s="938"/>
      <c r="AQ162" s="938"/>
      <c r="AR162" s="938"/>
      <c r="AS162" s="938"/>
      <c r="AT162" s="938"/>
      <c r="AU162" s="938"/>
      <c r="AV162" s="938"/>
      <c r="AW162" s="939"/>
      <c r="AX162" s="939"/>
      <c r="AZ162" s="1040"/>
      <c r="BA162" s="816"/>
      <c r="BB162" s="816"/>
      <c r="BC162" s="816"/>
      <c r="BD162" s="816"/>
      <c r="BE162" s="816"/>
      <c r="BF162" s="816"/>
      <c r="BG162" s="816"/>
      <c r="BH162" s="816"/>
      <c r="BI162" s="1041"/>
      <c r="BJ162" s="1041"/>
    </row>
    <row r="163" spans="1:62" ht="15" customHeight="1">
      <c r="A163" s="1487" t="s">
        <v>271</v>
      </c>
      <c r="B163" s="410" t="s">
        <v>65</v>
      </c>
      <c r="C163" s="411" t="s">
        <v>92</v>
      </c>
      <c r="D163" s="330">
        <f>D158*'DATA - Awards Matrices'!$B$53</f>
        <v>0</v>
      </c>
      <c r="E163" s="12">
        <f>E158*'DATA - Awards Matrices'!$C$53</f>
        <v>3450</v>
      </c>
      <c r="F163" s="12">
        <f>F158*'DATA - Awards Matrices'!$D$53</f>
        <v>0</v>
      </c>
      <c r="G163" s="12">
        <f>G158*'DATA - Awards Matrices'!$E$53</f>
        <v>36800</v>
      </c>
      <c r="H163" s="12">
        <f>H158*'DATA - Awards Matrices'!$F$53</f>
        <v>0</v>
      </c>
      <c r="I163" s="12">
        <f>I158*'DATA - Awards Matrices'!$G$53</f>
        <v>0</v>
      </c>
      <c r="J163" s="12">
        <f>J158*'DATA - Awards Matrices'!$H$53</f>
        <v>0</v>
      </c>
      <c r="K163" s="12">
        <f>K158*'DATA - Awards Matrices'!$I$53</f>
        <v>0</v>
      </c>
      <c r="L163" s="12">
        <f>L158*'DATA - Awards Matrices'!$J$53</f>
        <v>0</v>
      </c>
      <c r="M163" s="331">
        <f>M158*'DATA - Awards Matrices'!$K$53</f>
        <v>0</v>
      </c>
      <c r="N163" s="12"/>
      <c r="O163" s="12"/>
      <c r="P163" s="330">
        <f>P158*'DATA - Awards Matrices'!$B$53</f>
        <v>0</v>
      </c>
      <c r="Q163" s="12">
        <f>Q158*'DATA - Awards Matrices'!$C$53</f>
        <v>1150</v>
      </c>
      <c r="R163" s="12">
        <f>R158*'DATA - Awards Matrices'!$D$53</f>
        <v>0</v>
      </c>
      <c r="S163" s="12">
        <f>S158*'DATA - Awards Matrices'!$E$53</f>
        <v>37950</v>
      </c>
      <c r="T163" s="12">
        <f>T158*'DATA - Awards Matrices'!$F$53</f>
        <v>0</v>
      </c>
      <c r="U163" s="12">
        <f>U158*'DATA - Awards Matrices'!$G$53</f>
        <v>0</v>
      </c>
      <c r="V163" s="12">
        <f>V158*'DATA - Awards Matrices'!$H$53</f>
        <v>0</v>
      </c>
      <c r="W163" s="12">
        <f>W158*'DATA - Awards Matrices'!$I$53</f>
        <v>0</v>
      </c>
      <c r="X163" s="12">
        <f>X158*'DATA - Awards Matrices'!$J$53</f>
        <v>0</v>
      </c>
      <c r="Y163" s="331">
        <f>Y158*'DATA - Awards Matrices'!$K$53</f>
        <v>0</v>
      </c>
      <c r="Z163" s="12"/>
      <c r="AA163" s="12"/>
      <c r="AB163" s="330">
        <f>AB158*'DATA - Awards Matrices'!$B$53</f>
        <v>0</v>
      </c>
      <c r="AC163" s="12">
        <f>AC158*'DATA - Awards Matrices'!$C$53</f>
        <v>1725</v>
      </c>
      <c r="AD163" s="12">
        <f>AD158*'DATA - Awards Matrices'!$D$53</f>
        <v>0</v>
      </c>
      <c r="AE163" s="12">
        <f>AE158*'DATA - Awards Matrices'!$E$53</f>
        <v>38525</v>
      </c>
      <c r="AF163" s="12">
        <f>AF158*'DATA - Awards Matrices'!$F$53</f>
        <v>0</v>
      </c>
      <c r="AG163" s="12">
        <f>AG158*'DATA - Awards Matrices'!$G$53</f>
        <v>0</v>
      </c>
      <c r="AH163" s="12">
        <f>AH158*'DATA - Awards Matrices'!$H$53</f>
        <v>0</v>
      </c>
      <c r="AI163" s="12">
        <f>AI158*'DATA - Awards Matrices'!$I$53</f>
        <v>0</v>
      </c>
      <c r="AJ163" s="12">
        <f>AJ158*'DATA - Awards Matrices'!$J$53</f>
        <v>0</v>
      </c>
      <c r="AK163" s="331">
        <f>AK158*'DATA - Awards Matrices'!$K$53</f>
        <v>0</v>
      </c>
      <c r="AL163" s="12"/>
      <c r="AM163" s="12"/>
      <c r="AN163" s="937">
        <f>AN158*'DATA - Awards Matrices'!$B$53</f>
        <v>0</v>
      </c>
      <c r="AO163" s="938">
        <f>AO158*'DATA - Awards Matrices'!$C$53</f>
        <v>2875</v>
      </c>
      <c r="AP163" s="938">
        <f>AP158*'DATA - Awards Matrices'!$D$53</f>
        <v>0</v>
      </c>
      <c r="AQ163" s="938">
        <f>AQ158*'DATA - Awards Matrices'!$E$53</f>
        <v>29900</v>
      </c>
      <c r="AR163" s="938">
        <f>AR158*'DATA - Awards Matrices'!$F$53</f>
        <v>0</v>
      </c>
      <c r="AS163" s="938">
        <f>AS158*'DATA - Awards Matrices'!$G$53</f>
        <v>0</v>
      </c>
      <c r="AT163" s="938">
        <f>AT158*'DATA - Awards Matrices'!$H$53</f>
        <v>0</v>
      </c>
      <c r="AU163" s="938">
        <f>AU158*'DATA - Awards Matrices'!$I$53</f>
        <v>0</v>
      </c>
      <c r="AV163" s="938">
        <f>AV158*'DATA - Awards Matrices'!$J$53</f>
        <v>0</v>
      </c>
      <c r="AW163" s="939">
        <f>AW158*'DATA - Awards Matrices'!$K$53</f>
        <v>0</v>
      </c>
      <c r="AX163" s="939"/>
      <c r="AZ163" s="1040">
        <f>AZ158*'DATA - Awards Matrices'!$B$53</f>
        <v>0</v>
      </c>
      <c r="BA163" s="816">
        <f>BA158*'DATA - Awards Matrices'!$C$53</f>
        <v>1150</v>
      </c>
      <c r="BB163" s="816">
        <f>BB158*'DATA - Awards Matrices'!$D$53</f>
        <v>0</v>
      </c>
      <c r="BC163" s="816">
        <f>BC158*'DATA - Awards Matrices'!$E$53</f>
        <v>28750</v>
      </c>
      <c r="BD163" s="816">
        <f>BD158*'DATA - Awards Matrices'!$F$53</f>
        <v>0</v>
      </c>
      <c r="BE163" s="816">
        <f>BE158*'DATA - Awards Matrices'!$G$53</f>
        <v>0</v>
      </c>
      <c r="BF163" s="816">
        <f>BF158*'DATA - Awards Matrices'!$H$53</f>
        <v>0</v>
      </c>
      <c r="BG163" s="816">
        <f>BG158*'DATA - Awards Matrices'!$I$53</f>
        <v>0</v>
      </c>
      <c r="BH163" s="816">
        <f>BH158*'DATA - Awards Matrices'!$J$53</f>
        <v>0</v>
      </c>
      <c r="BI163" s="1041">
        <f>BI158*'DATA - Awards Matrices'!$K$53</f>
        <v>0</v>
      </c>
      <c r="BJ163" s="1041"/>
    </row>
    <row r="164" spans="1:62">
      <c r="A164" s="1488"/>
      <c r="B164" s="410" t="s">
        <v>65</v>
      </c>
      <c r="C164" s="411" t="s">
        <v>91</v>
      </c>
      <c r="D164" s="330">
        <f>D159*'DATA - Awards Matrices'!$B$54</f>
        <v>0</v>
      </c>
      <c r="E164" s="12">
        <f>E159*'DATA - Awards Matrices'!$C$54</f>
        <v>7475</v>
      </c>
      <c r="F164" s="12">
        <f>F159*'DATA - Awards Matrices'!$D$54</f>
        <v>0</v>
      </c>
      <c r="G164" s="12">
        <f>G159*'DATA - Awards Matrices'!$E$54</f>
        <v>0</v>
      </c>
      <c r="H164" s="12">
        <f>H159*'DATA - Awards Matrices'!$F$54</f>
        <v>0</v>
      </c>
      <c r="I164" s="12">
        <f>I159*'DATA - Awards Matrices'!$G$54</f>
        <v>0</v>
      </c>
      <c r="J164" s="12">
        <f>J159*'DATA - Awards Matrices'!$H$54</f>
        <v>0</v>
      </c>
      <c r="K164" s="12">
        <f>K159*'DATA - Awards Matrices'!$I$54</f>
        <v>0</v>
      </c>
      <c r="L164" s="12">
        <f>L159*'DATA - Awards Matrices'!$J$54</f>
        <v>0</v>
      </c>
      <c r="M164" s="331">
        <f>M159*'DATA - Awards Matrices'!$K$54</f>
        <v>0</v>
      </c>
      <c r="N164" s="12"/>
      <c r="O164" s="12"/>
      <c r="P164" s="330">
        <f>P159*'DATA - Awards Matrices'!$B$54</f>
        <v>0</v>
      </c>
      <c r="Q164" s="12">
        <f>Q159*'DATA - Awards Matrices'!$C$54</f>
        <v>11500</v>
      </c>
      <c r="R164" s="12">
        <f>R159*'DATA - Awards Matrices'!$D$54</f>
        <v>0</v>
      </c>
      <c r="S164" s="12">
        <f>S159*'DATA - Awards Matrices'!$E$54</f>
        <v>0</v>
      </c>
      <c r="T164" s="12">
        <f>T159*'DATA - Awards Matrices'!$F$54</f>
        <v>0</v>
      </c>
      <c r="U164" s="12">
        <f>U159*'DATA - Awards Matrices'!$G$54</f>
        <v>0</v>
      </c>
      <c r="V164" s="12">
        <f>V159*'DATA - Awards Matrices'!$H$54</f>
        <v>0</v>
      </c>
      <c r="W164" s="12">
        <f>W159*'DATA - Awards Matrices'!$I$54</f>
        <v>0</v>
      </c>
      <c r="X164" s="12">
        <f>X159*'DATA - Awards Matrices'!$J$54</f>
        <v>0</v>
      </c>
      <c r="Y164" s="331">
        <f>Y159*'DATA - Awards Matrices'!$K$54</f>
        <v>0</v>
      </c>
      <c r="Z164" s="12"/>
      <c r="AA164" s="12"/>
      <c r="AB164" s="330">
        <f>AB159*'DATA - Awards Matrices'!$B$54</f>
        <v>0</v>
      </c>
      <c r="AC164" s="12">
        <f>AC159*'DATA - Awards Matrices'!$C$54</f>
        <v>5750</v>
      </c>
      <c r="AD164" s="12">
        <f>AD159*'DATA - Awards Matrices'!$D$54</f>
        <v>0</v>
      </c>
      <c r="AE164" s="12">
        <f>AE159*'DATA - Awards Matrices'!$E$54</f>
        <v>0</v>
      </c>
      <c r="AF164" s="12">
        <f>AF159*'DATA - Awards Matrices'!$F$54</f>
        <v>0</v>
      </c>
      <c r="AG164" s="12">
        <f>AG159*'DATA - Awards Matrices'!$G$54</f>
        <v>0</v>
      </c>
      <c r="AH164" s="12">
        <f>AH159*'DATA - Awards Matrices'!$H$54</f>
        <v>0</v>
      </c>
      <c r="AI164" s="12">
        <f>AI159*'DATA - Awards Matrices'!$I$54</f>
        <v>0</v>
      </c>
      <c r="AJ164" s="12">
        <f>AJ159*'DATA - Awards Matrices'!$J$54</f>
        <v>0</v>
      </c>
      <c r="AK164" s="331">
        <f>AK159*'DATA - Awards Matrices'!$K$54</f>
        <v>0</v>
      </c>
      <c r="AL164" s="12"/>
      <c r="AM164" s="12"/>
      <c r="AN164" s="937">
        <f>AN159*'DATA - Awards Matrices'!$B$54</f>
        <v>0</v>
      </c>
      <c r="AO164" s="938">
        <f>AO159*'DATA - Awards Matrices'!$C$54</f>
        <v>5750</v>
      </c>
      <c r="AP164" s="938">
        <f>AP159*'DATA - Awards Matrices'!$D$54</f>
        <v>0</v>
      </c>
      <c r="AQ164" s="938">
        <f>AQ159*'DATA - Awards Matrices'!$E$54</f>
        <v>0</v>
      </c>
      <c r="AR164" s="938">
        <f>AR159*'DATA - Awards Matrices'!$F$54</f>
        <v>0</v>
      </c>
      <c r="AS164" s="938">
        <f>AS159*'DATA - Awards Matrices'!$G$54</f>
        <v>0</v>
      </c>
      <c r="AT164" s="938">
        <f>AT159*'DATA - Awards Matrices'!$H$54</f>
        <v>0</v>
      </c>
      <c r="AU164" s="938">
        <f>AU159*'DATA - Awards Matrices'!$I$54</f>
        <v>0</v>
      </c>
      <c r="AV164" s="938">
        <f>AV159*'DATA - Awards Matrices'!$J$54</f>
        <v>0</v>
      </c>
      <c r="AW164" s="939">
        <f>AW159*'DATA - Awards Matrices'!$K$54</f>
        <v>0</v>
      </c>
      <c r="AX164" s="939"/>
      <c r="AZ164" s="1040">
        <f>AZ159*'DATA - Awards Matrices'!$B$54</f>
        <v>0</v>
      </c>
      <c r="BA164" s="816">
        <f>BA159*'DATA - Awards Matrices'!$C$54</f>
        <v>10350</v>
      </c>
      <c r="BB164" s="816">
        <f>BB159*'DATA - Awards Matrices'!$D$54</f>
        <v>0</v>
      </c>
      <c r="BC164" s="816">
        <f>BC159*'DATA - Awards Matrices'!$E$54</f>
        <v>0</v>
      </c>
      <c r="BD164" s="816">
        <f>BD159*'DATA - Awards Matrices'!$F$54</f>
        <v>0</v>
      </c>
      <c r="BE164" s="816">
        <f>BE159*'DATA - Awards Matrices'!$G$54</f>
        <v>0</v>
      </c>
      <c r="BF164" s="816">
        <f>BF159*'DATA - Awards Matrices'!$H$54</f>
        <v>0</v>
      </c>
      <c r="BG164" s="816">
        <f>BG159*'DATA - Awards Matrices'!$I$54</f>
        <v>0</v>
      </c>
      <c r="BH164" s="816">
        <f>BH159*'DATA - Awards Matrices'!$J$54</f>
        <v>0</v>
      </c>
      <c r="BI164" s="1041">
        <f>BI159*'DATA - Awards Matrices'!$K$54</f>
        <v>0</v>
      </c>
      <c r="BJ164" s="1041"/>
    </row>
    <row r="165" spans="1:62" ht="16" thickBot="1">
      <c r="A165" s="1489"/>
      <c r="B165" s="410" t="s">
        <v>65</v>
      </c>
      <c r="C165" s="411" t="s">
        <v>90</v>
      </c>
      <c r="D165" s="330">
        <f>D160*'DATA - Awards Matrices'!$B$55</f>
        <v>2875</v>
      </c>
      <c r="E165" s="12">
        <f>E160*'DATA - Awards Matrices'!$C$55</f>
        <v>2875</v>
      </c>
      <c r="F165" s="12">
        <f>F160*'DATA - Awards Matrices'!$D$55</f>
        <v>0</v>
      </c>
      <c r="G165" s="12">
        <f>G160*'DATA - Awards Matrices'!$E$55</f>
        <v>0</v>
      </c>
      <c r="H165" s="12">
        <f>H160*'DATA - Awards Matrices'!$F$55</f>
        <v>0</v>
      </c>
      <c r="I165" s="12">
        <f>I160*'DATA - Awards Matrices'!$G$55</f>
        <v>0</v>
      </c>
      <c r="J165" s="12">
        <f>J160*'DATA - Awards Matrices'!$H$55</f>
        <v>0</v>
      </c>
      <c r="K165" s="12">
        <f>K160*'DATA - Awards Matrices'!$I$55</f>
        <v>0</v>
      </c>
      <c r="L165" s="12">
        <f>L160*'DATA - Awards Matrices'!$J$55</f>
        <v>0</v>
      </c>
      <c r="M165" s="331">
        <f>M160*'DATA - Awards Matrices'!$K$55</f>
        <v>0</v>
      </c>
      <c r="N165" s="12"/>
      <c r="O165" s="12"/>
      <c r="P165" s="330">
        <f>P160*'DATA - Awards Matrices'!$B$55</f>
        <v>4600</v>
      </c>
      <c r="Q165" s="12">
        <f>Q160*'DATA - Awards Matrices'!$C$55</f>
        <v>0</v>
      </c>
      <c r="R165" s="12">
        <f>R160*'DATA - Awards Matrices'!$D$55</f>
        <v>0</v>
      </c>
      <c r="S165" s="12">
        <f>S160*'DATA - Awards Matrices'!$E$55</f>
        <v>2300</v>
      </c>
      <c r="T165" s="12">
        <f>T160*'DATA - Awards Matrices'!$F$55</f>
        <v>0</v>
      </c>
      <c r="U165" s="12">
        <f>U160*'DATA - Awards Matrices'!$G$55</f>
        <v>0</v>
      </c>
      <c r="V165" s="12">
        <f>V160*'DATA - Awards Matrices'!$H$55</f>
        <v>0</v>
      </c>
      <c r="W165" s="12">
        <f>W160*'DATA - Awards Matrices'!$I$55</f>
        <v>0</v>
      </c>
      <c r="X165" s="12">
        <f>X160*'DATA - Awards Matrices'!$J$55</f>
        <v>0</v>
      </c>
      <c r="Y165" s="331">
        <f>Y160*'DATA - Awards Matrices'!$K$55</f>
        <v>0</v>
      </c>
      <c r="Z165" s="12"/>
      <c r="AA165" s="12"/>
      <c r="AB165" s="330">
        <f>AB160*'DATA - Awards Matrices'!$B$55</f>
        <v>5750</v>
      </c>
      <c r="AC165" s="12">
        <f>AC160*'DATA - Awards Matrices'!$C$55</f>
        <v>0</v>
      </c>
      <c r="AD165" s="12">
        <f>AD160*'DATA - Awards Matrices'!$D$55</f>
        <v>0</v>
      </c>
      <c r="AE165" s="12">
        <f>AE160*'DATA - Awards Matrices'!$E$55</f>
        <v>3450</v>
      </c>
      <c r="AF165" s="12">
        <f>AF160*'DATA - Awards Matrices'!$F$55</f>
        <v>0</v>
      </c>
      <c r="AG165" s="12">
        <f>AG160*'DATA - Awards Matrices'!$G$55</f>
        <v>0</v>
      </c>
      <c r="AH165" s="12">
        <f>AH160*'DATA - Awards Matrices'!$H$55</f>
        <v>0</v>
      </c>
      <c r="AI165" s="12">
        <f>AI160*'DATA - Awards Matrices'!$I$55</f>
        <v>0</v>
      </c>
      <c r="AJ165" s="12">
        <f>AJ160*'DATA - Awards Matrices'!$J$55</f>
        <v>0</v>
      </c>
      <c r="AK165" s="331">
        <f>AK160*'DATA - Awards Matrices'!$K$55</f>
        <v>0</v>
      </c>
      <c r="AL165" s="12"/>
      <c r="AM165" s="12"/>
      <c r="AN165" s="937">
        <f>AN160*'DATA - Awards Matrices'!$B$55</f>
        <v>8050</v>
      </c>
      <c r="AO165" s="938">
        <f>AO160*'DATA - Awards Matrices'!$C$55</f>
        <v>3450</v>
      </c>
      <c r="AP165" s="938">
        <f>AP160*'DATA - Awards Matrices'!$D$55</f>
        <v>0</v>
      </c>
      <c r="AQ165" s="938">
        <f>AQ160*'DATA - Awards Matrices'!$E$55</f>
        <v>575</v>
      </c>
      <c r="AR165" s="938">
        <f>AR160*'DATA - Awards Matrices'!$F$55</f>
        <v>0</v>
      </c>
      <c r="AS165" s="938">
        <f>AS160*'DATA - Awards Matrices'!$G$55</f>
        <v>0</v>
      </c>
      <c r="AT165" s="938">
        <f>AT160*'DATA - Awards Matrices'!$H$55</f>
        <v>0</v>
      </c>
      <c r="AU165" s="938">
        <f>AU160*'DATA - Awards Matrices'!$I$55</f>
        <v>0</v>
      </c>
      <c r="AV165" s="938">
        <f>AV160*'DATA - Awards Matrices'!$J$55</f>
        <v>0</v>
      </c>
      <c r="AW165" s="939">
        <f>AW160*'DATA - Awards Matrices'!$K$55</f>
        <v>0</v>
      </c>
      <c r="AX165" s="939"/>
      <c r="AZ165" s="1040">
        <f>AZ160*'DATA - Awards Matrices'!$B$55</f>
        <v>4025</v>
      </c>
      <c r="BA165" s="816">
        <f>BA160*'DATA - Awards Matrices'!$C$55</f>
        <v>575</v>
      </c>
      <c r="BB165" s="816">
        <f>BB160*'DATA - Awards Matrices'!$D$55</f>
        <v>0</v>
      </c>
      <c r="BC165" s="816">
        <f>BC160*'DATA - Awards Matrices'!$E$55</f>
        <v>5750</v>
      </c>
      <c r="BD165" s="816">
        <f>BD160*'DATA - Awards Matrices'!$F$55</f>
        <v>0</v>
      </c>
      <c r="BE165" s="816">
        <f>BE160*'DATA - Awards Matrices'!$G$55</f>
        <v>0</v>
      </c>
      <c r="BF165" s="816">
        <f>BF160*'DATA - Awards Matrices'!$H$55</f>
        <v>0</v>
      </c>
      <c r="BG165" s="816">
        <f>BG160*'DATA - Awards Matrices'!$I$55</f>
        <v>0</v>
      </c>
      <c r="BH165" s="816">
        <f>BH160*'DATA - Awards Matrices'!$J$55</f>
        <v>0</v>
      </c>
      <c r="BI165" s="1041">
        <f>BI160*'DATA - Awards Matrices'!$K$55</f>
        <v>0</v>
      </c>
      <c r="BJ165" s="1041"/>
    </row>
    <row r="166" spans="1:62" ht="33" thickBot="1">
      <c r="A166" s="406" t="s">
        <v>272</v>
      </c>
      <c r="B166" s="413" t="str">
        <f>B160</f>
        <v>UNM-TA</v>
      </c>
      <c r="C166" s="414"/>
      <c r="D166" s="334">
        <f t="shared" ref="D166:M166" si="155">SUM(D163:D165)</f>
        <v>2875</v>
      </c>
      <c r="E166" s="335">
        <f t="shared" si="155"/>
        <v>13800</v>
      </c>
      <c r="F166" s="335">
        <f t="shared" si="155"/>
        <v>0</v>
      </c>
      <c r="G166" s="335">
        <f t="shared" si="155"/>
        <v>36800</v>
      </c>
      <c r="H166" s="335">
        <f t="shared" si="155"/>
        <v>0</v>
      </c>
      <c r="I166" s="335">
        <f t="shared" si="155"/>
        <v>0</v>
      </c>
      <c r="J166" s="335">
        <f t="shared" si="155"/>
        <v>0</v>
      </c>
      <c r="K166" s="335">
        <f t="shared" si="155"/>
        <v>0</v>
      </c>
      <c r="L166" s="335">
        <f t="shared" si="155"/>
        <v>0</v>
      </c>
      <c r="M166" s="336">
        <f t="shared" si="155"/>
        <v>0</v>
      </c>
      <c r="N166" s="415">
        <f>SUM(D166:M166)/'DATA - Awards Matrices'!$L$55</f>
        <v>16.913191076624635</v>
      </c>
      <c r="O166" s="415"/>
      <c r="P166" s="334">
        <f t="shared" ref="P166:Y166" si="156">SUM(P163:P165)</f>
        <v>4600</v>
      </c>
      <c r="Q166" s="335">
        <f t="shared" si="156"/>
        <v>12650</v>
      </c>
      <c r="R166" s="335">
        <f t="shared" si="156"/>
        <v>0</v>
      </c>
      <c r="S166" s="335">
        <f t="shared" si="156"/>
        <v>40250</v>
      </c>
      <c r="T166" s="335">
        <f t="shared" si="156"/>
        <v>0</v>
      </c>
      <c r="U166" s="335">
        <f t="shared" si="156"/>
        <v>0</v>
      </c>
      <c r="V166" s="335">
        <f t="shared" si="156"/>
        <v>0</v>
      </c>
      <c r="W166" s="335">
        <f t="shared" si="156"/>
        <v>0</v>
      </c>
      <c r="X166" s="335">
        <f t="shared" si="156"/>
        <v>0</v>
      </c>
      <c r="Y166" s="336">
        <f t="shared" si="156"/>
        <v>0</v>
      </c>
      <c r="Z166" s="415">
        <f>SUM(P166:Y166)/'DATA - Awards Matrices'!$L$55</f>
        <v>18.18622696411251</v>
      </c>
      <c r="AA166" s="415"/>
      <c r="AB166" s="334">
        <f t="shared" ref="AB166:AK166" si="157">SUM(AB163:AB165)</f>
        <v>5750</v>
      </c>
      <c r="AC166" s="335">
        <f t="shared" si="157"/>
        <v>7475</v>
      </c>
      <c r="AD166" s="335">
        <f t="shared" si="157"/>
        <v>0</v>
      </c>
      <c r="AE166" s="335">
        <f t="shared" si="157"/>
        <v>41975</v>
      </c>
      <c r="AF166" s="335">
        <f t="shared" si="157"/>
        <v>0</v>
      </c>
      <c r="AG166" s="335">
        <f t="shared" si="157"/>
        <v>0</v>
      </c>
      <c r="AH166" s="335">
        <f t="shared" si="157"/>
        <v>0</v>
      </c>
      <c r="AI166" s="335">
        <f t="shared" si="157"/>
        <v>0</v>
      </c>
      <c r="AJ166" s="335">
        <f t="shared" si="157"/>
        <v>0</v>
      </c>
      <c r="AK166" s="336">
        <f t="shared" si="157"/>
        <v>0</v>
      </c>
      <c r="AL166" s="415">
        <f>SUM(AB166:AK166)/'DATA - Awards Matrices'!$L$55</f>
        <v>17.45877788554801</v>
      </c>
      <c r="AM166" s="415"/>
      <c r="AN166" s="1020">
        <f t="shared" ref="AN166:AW166" si="158">SUM(AN163:AN165)</f>
        <v>8050</v>
      </c>
      <c r="AO166" s="1021">
        <f t="shared" si="158"/>
        <v>12075</v>
      </c>
      <c r="AP166" s="1021">
        <f t="shared" si="158"/>
        <v>0</v>
      </c>
      <c r="AQ166" s="1021">
        <f t="shared" si="158"/>
        <v>30475</v>
      </c>
      <c r="AR166" s="1021">
        <f t="shared" si="158"/>
        <v>0</v>
      </c>
      <c r="AS166" s="1021">
        <f t="shared" si="158"/>
        <v>0</v>
      </c>
      <c r="AT166" s="1021">
        <f t="shared" si="158"/>
        <v>0</v>
      </c>
      <c r="AU166" s="1021">
        <f t="shared" si="158"/>
        <v>0</v>
      </c>
      <c r="AV166" s="1021">
        <f t="shared" si="158"/>
        <v>0</v>
      </c>
      <c r="AW166" s="1022">
        <f t="shared" si="158"/>
        <v>0</v>
      </c>
      <c r="AX166" s="942">
        <f>SUM(AN166:AW166)/'DATA - Awards Matrices'!$L$55</f>
        <v>16.003879728419008</v>
      </c>
      <c r="AZ166" s="1045">
        <f t="shared" ref="AZ166:BI166" si="159">SUM(AZ163:AZ165)</f>
        <v>4025</v>
      </c>
      <c r="BA166" s="1046">
        <f t="shared" si="159"/>
        <v>12075</v>
      </c>
      <c r="BB166" s="1046">
        <f t="shared" si="159"/>
        <v>0</v>
      </c>
      <c r="BC166" s="1046">
        <f t="shared" si="159"/>
        <v>34500</v>
      </c>
      <c r="BD166" s="1046">
        <f t="shared" si="159"/>
        <v>0</v>
      </c>
      <c r="BE166" s="1046">
        <f t="shared" si="159"/>
        <v>0</v>
      </c>
      <c r="BF166" s="1046">
        <f t="shared" si="159"/>
        <v>0</v>
      </c>
      <c r="BG166" s="1046">
        <f t="shared" si="159"/>
        <v>0</v>
      </c>
      <c r="BH166" s="1046">
        <f t="shared" si="159"/>
        <v>0</v>
      </c>
      <c r="BI166" s="1047">
        <f t="shared" si="159"/>
        <v>0</v>
      </c>
      <c r="BJ166" s="1048">
        <f>SUM(AZ166:BI166)/'DATA - Awards Matrices'!$L$55</f>
        <v>16.003879728419008</v>
      </c>
    </row>
    <row r="167" spans="1:62" ht="16" thickBot="1">
      <c r="A167" s="428"/>
      <c r="B167" s="429"/>
      <c r="C167" s="430"/>
      <c r="D167" s="431"/>
      <c r="E167" s="432"/>
      <c r="F167" s="432"/>
      <c r="G167" s="432"/>
      <c r="H167" s="432"/>
      <c r="I167" s="432"/>
      <c r="J167" s="432"/>
      <c r="K167" s="432"/>
      <c r="L167" s="432"/>
      <c r="M167" s="433"/>
      <c r="N167" s="434"/>
      <c r="O167" s="434"/>
      <c r="P167" s="431"/>
      <c r="Q167" s="432"/>
      <c r="R167" s="432"/>
      <c r="S167" s="432"/>
      <c r="T167" s="432"/>
      <c r="U167" s="432"/>
      <c r="V167" s="432"/>
      <c r="W167" s="432"/>
      <c r="X167" s="432"/>
      <c r="Y167" s="433"/>
      <c r="Z167" s="434"/>
      <c r="AA167" s="434"/>
      <c r="AB167" s="431"/>
      <c r="AC167" s="432"/>
      <c r="AD167" s="432"/>
      <c r="AE167" s="432"/>
      <c r="AF167" s="432"/>
      <c r="AG167" s="432"/>
      <c r="AH167" s="432"/>
      <c r="AI167" s="432"/>
      <c r="AJ167" s="432"/>
      <c r="AK167" s="433"/>
      <c r="AL167" s="434"/>
      <c r="AM167" s="434"/>
      <c r="AN167" s="1023"/>
      <c r="AO167" s="1024"/>
      <c r="AP167" s="1024"/>
      <c r="AQ167" s="1024"/>
      <c r="AR167" s="1024"/>
      <c r="AS167" s="1024"/>
      <c r="AT167" s="1024"/>
      <c r="AU167" s="1024"/>
      <c r="AV167" s="1024"/>
      <c r="AW167" s="1025"/>
      <c r="AX167" s="1026"/>
      <c r="AZ167" s="1049"/>
      <c r="BA167" s="1050"/>
      <c r="BB167" s="1050"/>
      <c r="BC167" s="1050"/>
      <c r="BD167" s="1050"/>
      <c r="BE167" s="1050"/>
      <c r="BF167" s="1050"/>
      <c r="BG167" s="1050"/>
      <c r="BH167" s="1050"/>
      <c r="BI167" s="1051"/>
      <c r="BJ167" s="1052"/>
    </row>
    <row r="168" spans="1:62" ht="15" customHeight="1">
      <c r="A168" s="1487" t="s">
        <v>270</v>
      </c>
      <c r="B168" s="274" t="str">
        <f>'RAW DATA-Awards'!B55</f>
        <v>UNM-VA</v>
      </c>
      <c r="C168" s="329" t="str">
        <f>'RAW DATA-Awards'!C55</f>
        <v>1</v>
      </c>
      <c r="D168" s="407">
        <f>'RAW DATA-At-Risk'!D55</f>
        <v>0</v>
      </c>
      <c r="E168" s="408">
        <f>'RAW DATA-At-Risk'!E55</f>
        <v>0</v>
      </c>
      <c r="F168" s="408">
        <f>'RAW DATA-At-Risk'!F55</f>
        <v>0</v>
      </c>
      <c r="G168" s="408">
        <f>'RAW DATA-At-Risk'!G55</f>
        <v>65</v>
      </c>
      <c r="H168" s="408">
        <f>'RAW DATA-At-Risk'!H55</f>
        <v>0</v>
      </c>
      <c r="I168" s="408">
        <f>'RAW DATA-At-Risk'!I55</f>
        <v>0</v>
      </c>
      <c r="J168" s="408">
        <f>'RAW DATA-At-Risk'!J55</f>
        <v>0</v>
      </c>
      <c r="K168" s="408">
        <f>'RAW DATA-At-Risk'!K55</f>
        <v>0</v>
      </c>
      <c r="L168" s="408">
        <f>'RAW DATA-At-Risk'!L55</f>
        <v>0</v>
      </c>
      <c r="M168" s="409">
        <f>'RAW DATA-At-Risk'!M55</f>
        <v>0</v>
      </c>
      <c r="N168" s="408"/>
      <c r="O168" s="408"/>
      <c r="P168" s="407">
        <f>'RAW DATA-At-Risk'!N55</f>
        <v>0</v>
      </c>
      <c r="Q168" s="408">
        <f>'RAW DATA-At-Risk'!O55</f>
        <v>0</v>
      </c>
      <c r="R168" s="408">
        <f>'RAW DATA-At-Risk'!P55</f>
        <v>0</v>
      </c>
      <c r="S168" s="408">
        <f>'RAW DATA-At-Risk'!Q55</f>
        <v>71</v>
      </c>
      <c r="T168" s="408">
        <f>'RAW DATA-At-Risk'!R55</f>
        <v>0</v>
      </c>
      <c r="U168" s="408">
        <f>'RAW DATA-At-Risk'!S55</f>
        <v>0</v>
      </c>
      <c r="V168" s="408">
        <f>'RAW DATA-At-Risk'!T55</f>
        <v>0</v>
      </c>
      <c r="W168" s="408">
        <f>'RAW DATA-At-Risk'!U55</f>
        <v>0</v>
      </c>
      <c r="X168" s="408">
        <f>'RAW DATA-At-Risk'!V55</f>
        <v>0</v>
      </c>
      <c r="Y168" s="409">
        <f>'RAW DATA-At-Risk'!W55</f>
        <v>0</v>
      </c>
      <c r="Z168" s="408"/>
      <c r="AA168" s="408"/>
      <c r="AB168" s="407">
        <f>'RAW DATA-At-Risk'!X55</f>
        <v>0</v>
      </c>
      <c r="AC168" s="408">
        <f>'RAW DATA-At-Risk'!Y55</f>
        <v>0</v>
      </c>
      <c r="AD168" s="408">
        <f>'RAW DATA-At-Risk'!Z55</f>
        <v>0</v>
      </c>
      <c r="AE168" s="408">
        <f>'RAW DATA-At-Risk'!AA55</f>
        <v>62</v>
      </c>
      <c r="AF168" s="408">
        <f>'RAW DATA-At-Risk'!AB55</f>
        <v>0</v>
      </c>
      <c r="AG168" s="408">
        <f>'RAW DATA-At-Risk'!AC55</f>
        <v>0</v>
      </c>
      <c r="AH168" s="408">
        <f>'RAW DATA-At-Risk'!AD55</f>
        <v>0</v>
      </c>
      <c r="AI168" s="408">
        <f>'RAW DATA-At-Risk'!AE55</f>
        <v>0</v>
      </c>
      <c r="AJ168" s="408">
        <f>'RAW DATA-At-Risk'!AF55</f>
        <v>0</v>
      </c>
      <c r="AK168" s="409">
        <f>'RAW DATA-At-Risk'!AG55</f>
        <v>0</v>
      </c>
      <c r="AL168" s="408"/>
      <c r="AM168" s="408"/>
      <c r="AN168" s="943">
        <f>'RAW DATA-At-Risk'!AH55</f>
        <v>0</v>
      </c>
      <c r="AO168" s="944">
        <f>'RAW DATA-At-Risk'!AI55</f>
        <v>1</v>
      </c>
      <c r="AP168" s="944">
        <f>'RAW DATA-At-Risk'!AJ55</f>
        <v>0</v>
      </c>
      <c r="AQ168" s="944">
        <f>'RAW DATA-At-Risk'!AK55</f>
        <v>66</v>
      </c>
      <c r="AR168" s="944">
        <f>'RAW DATA-At-Risk'!AL55</f>
        <v>0</v>
      </c>
      <c r="AS168" s="944">
        <f>'RAW DATA-At-Risk'!AM55</f>
        <v>0</v>
      </c>
      <c r="AT168" s="944">
        <f>'RAW DATA-At-Risk'!AN55</f>
        <v>0</v>
      </c>
      <c r="AU168" s="944">
        <f>'RAW DATA-At-Risk'!AO55</f>
        <v>0</v>
      </c>
      <c r="AV168" s="944">
        <f>'RAW DATA-At-Risk'!AP55</f>
        <v>0</v>
      </c>
      <c r="AW168" s="945">
        <f>'RAW DATA-At-Risk'!AQ55</f>
        <v>0</v>
      </c>
      <c r="AX168" s="945"/>
      <c r="AZ168" s="1037">
        <f>'RAW DATA-At-Risk'!AR55</f>
        <v>0</v>
      </c>
      <c r="BA168" s="1038">
        <f>'RAW DATA-At-Risk'!AS55</f>
        <v>0</v>
      </c>
      <c r="BB168" s="1038">
        <f>'RAW DATA-At-Risk'!AT55</f>
        <v>0</v>
      </c>
      <c r="BC168" s="1038">
        <f>'RAW DATA-At-Risk'!AU55</f>
        <v>61</v>
      </c>
      <c r="BD168" s="1038">
        <f>'RAW DATA-At-Risk'!AV55</f>
        <v>0</v>
      </c>
      <c r="BE168" s="1038">
        <f>'RAW DATA-At-Risk'!AW55</f>
        <v>0</v>
      </c>
      <c r="BF168" s="1038">
        <f>'RAW DATA-At-Risk'!AX55</f>
        <v>0</v>
      </c>
      <c r="BG168" s="1038">
        <f>'RAW DATA-At-Risk'!AY55</f>
        <v>0</v>
      </c>
      <c r="BH168" s="1038">
        <f>'RAW DATA-At-Risk'!AZ55</f>
        <v>0</v>
      </c>
      <c r="BI168" s="1039">
        <f>'RAW DATA-At-Risk'!BA55</f>
        <v>0</v>
      </c>
      <c r="BJ168" s="1039"/>
    </row>
    <row r="169" spans="1:62">
      <c r="A169" s="1488"/>
      <c r="B169" s="410" t="str">
        <f>'RAW DATA-Awards'!B56</f>
        <v>UNM-VA</v>
      </c>
      <c r="C169" s="411" t="str">
        <f>'RAW DATA-Awards'!C56</f>
        <v>2</v>
      </c>
      <c r="D169" s="330">
        <f>'RAW DATA-At-Risk'!D56</f>
        <v>0</v>
      </c>
      <c r="E169" s="12">
        <f>'RAW DATA-At-Risk'!E56</f>
        <v>4</v>
      </c>
      <c r="F169" s="12">
        <f>'RAW DATA-At-Risk'!F56</f>
        <v>0</v>
      </c>
      <c r="G169" s="12">
        <f>'RAW DATA-At-Risk'!G56</f>
        <v>7</v>
      </c>
      <c r="H169" s="12">
        <f>'RAW DATA-At-Risk'!H56</f>
        <v>0</v>
      </c>
      <c r="I169" s="12">
        <f>'RAW DATA-At-Risk'!I56</f>
        <v>0</v>
      </c>
      <c r="J169" s="12">
        <f>'RAW DATA-At-Risk'!J56</f>
        <v>0</v>
      </c>
      <c r="K169" s="12">
        <f>'RAW DATA-At-Risk'!K56</f>
        <v>0</v>
      </c>
      <c r="L169" s="12">
        <f>'RAW DATA-At-Risk'!L56</f>
        <v>0</v>
      </c>
      <c r="M169" s="331">
        <f>'RAW DATA-At-Risk'!M56</f>
        <v>0</v>
      </c>
      <c r="N169" s="12"/>
      <c r="O169" s="12"/>
      <c r="P169" s="330">
        <f>'RAW DATA-At-Risk'!N56</f>
        <v>0</v>
      </c>
      <c r="Q169" s="12">
        <f>'RAW DATA-At-Risk'!O56</f>
        <v>2</v>
      </c>
      <c r="R169" s="12">
        <f>'RAW DATA-At-Risk'!P56</f>
        <v>0</v>
      </c>
      <c r="S169" s="12">
        <f>'RAW DATA-At-Risk'!Q56</f>
        <v>10</v>
      </c>
      <c r="T169" s="12">
        <f>'RAW DATA-At-Risk'!R56</f>
        <v>0</v>
      </c>
      <c r="U169" s="12">
        <f>'RAW DATA-At-Risk'!S56</f>
        <v>0</v>
      </c>
      <c r="V169" s="12">
        <f>'RAW DATA-At-Risk'!T56</f>
        <v>0</v>
      </c>
      <c r="W169" s="12">
        <f>'RAW DATA-At-Risk'!U56</f>
        <v>0</v>
      </c>
      <c r="X169" s="12">
        <f>'RAW DATA-At-Risk'!V56</f>
        <v>0</v>
      </c>
      <c r="Y169" s="331">
        <f>'RAW DATA-At-Risk'!W56</f>
        <v>0</v>
      </c>
      <c r="Z169" s="12"/>
      <c r="AA169" s="12"/>
      <c r="AB169" s="330">
        <f>'RAW DATA-At-Risk'!X56</f>
        <v>0</v>
      </c>
      <c r="AC169" s="12">
        <f>'RAW DATA-At-Risk'!Y56</f>
        <v>3</v>
      </c>
      <c r="AD169" s="12">
        <f>'RAW DATA-At-Risk'!Z56</f>
        <v>0</v>
      </c>
      <c r="AE169" s="12">
        <f>'RAW DATA-At-Risk'!AA56</f>
        <v>10</v>
      </c>
      <c r="AF169" s="12">
        <f>'RAW DATA-At-Risk'!AB56</f>
        <v>0</v>
      </c>
      <c r="AG169" s="12">
        <f>'RAW DATA-At-Risk'!AC56</f>
        <v>0</v>
      </c>
      <c r="AH169" s="12">
        <f>'RAW DATA-At-Risk'!AD56</f>
        <v>0</v>
      </c>
      <c r="AI169" s="12">
        <f>'RAW DATA-At-Risk'!AE56</f>
        <v>0</v>
      </c>
      <c r="AJ169" s="12">
        <f>'RAW DATA-At-Risk'!AF56</f>
        <v>0</v>
      </c>
      <c r="AK169" s="331">
        <f>'RAW DATA-At-Risk'!AG56</f>
        <v>0</v>
      </c>
      <c r="AL169" s="12"/>
      <c r="AM169" s="12"/>
      <c r="AN169" s="937">
        <f>'RAW DATA-At-Risk'!AH56</f>
        <v>0</v>
      </c>
      <c r="AO169" s="938">
        <f>'RAW DATA-At-Risk'!AI56</f>
        <v>0</v>
      </c>
      <c r="AP169" s="938">
        <f>'RAW DATA-At-Risk'!AJ56</f>
        <v>0</v>
      </c>
      <c r="AQ169" s="938">
        <f>'RAW DATA-At-Risk'!AK56</f>
        <v>6</v>
      </c>
      <c r="AR169" s="938">
        <f>'RAW DATA-At-Risk'!AL56</f>
        <v>0</v>
      </c>
      <c r="AS169" s="938">
        <f>'RAW DATA-At-Risk'!AM56</f>
        <v>0</v>
      </c>
      <c r="AT169" s="938">
        <f>'RAW DATA-At-Risk'!AN56</f>
        <v>0</v>
      </c>
      <c r="AU169" s="938">
        <f>'RAW DATA-At-Risk'!AO56</f>
        <v>0</v>
      </c>
      <c r="AV169" s="938">
        <f>'RAW DATA-At-Risk'!AP56</f>
        <v>0</v>
      </c>
      <c r="AW169" s="939">
        <f>'RAW DATA-At-Risk'!AQ56</f>
        <v>0</v>
      </c>
      <c r="AX169" s="939"/>
      <c r="AZ169" s="1040">
        <f>'RAW DATA-At-Risk'!AR56</f>
        <v>0</v>
      </c>
      <c r="BA169" s="816">
        <f>'RAW DATA-At-Risk'!AS56</f>
        <v>0</v>
      </c>
      <c r="BB169" s="816">
        <f>'RAW DATA-At-Risk'!AT56</f>
        <v>0</v>
      </c>
      <c r="BC169" s="816">
        <f>'RAW DATA-At-Risk'!AU56</f>
        <v>3</v>
      </c>
      <c r="BD169" s="816">
        <f>'RAW DATA-At-Risk'!AV56</f>
        <v>0</v>
      </c>
      <c r="BE169" s="816">
        <f>'RAW DATA-At-Risk'!AW56</f>
        <v>0</v>
      </c>
      <c r="BF169" s="816">
        <f>'RAW DATA-At-Risk'!AX56</f>
        <v>0</v>
      </c>
      <c r="BG169" s="816">
        <f>'RAW DATA-At-Risk'!AY56</f>
        <v>0</v>
      </c>
      <c r="BH169" s="816">
        <f>'RAW DATA-At-Risk'!AZ56</f>
        <v>0</v>
      </c>
      <c r="BI169" s="1041">
        <f>'RAW DATA-At-Risk'!BA56</f>
        <v>0</v>
      </c>
      <c r="BJ169" s="1041"/>
    </row>
    <row r="170" spans="1:62" ht="16" thickBot="1">
      <c r="A170" s="1489"/>
      <c r="B170" s="410" t="str">
        <f>'RAW DATA-Awards'!B57</f>
        <v>UNM-VA</v>
      </c>
      <c r="C170" s="411" t="str">
        <f>'RAW DATA-Awards'!C57</f>
        <v>3</v>
      </c>
      <c r="D170" s="330">
        <f>'RAW DATA-At-Risk'!D57</f>
        <v>43</v>
      </c>
      <c r="E170" s="12">
        <f>'RAW DATA-At-Risk'!E57</f>
        <v>1</v>
      </c>
      <c r="F170" s="12">
        <f>'RAW DATA-At-Risk'!F57</f>
        <v>0</v>
      </c>
      <c r="G170" s="12">
        <f>'RAW DATA-At-Risk'!G57</f>
        <v>8</v>
      </c>
      <c r="H170" s="12">
        <f>'RAW DATA-At-Risk'!H57</f>
        <v>0</v>
      </c>
      <c r="I170" s="12">
        <f>'RAW DATA-At-Risk'!I57</f>
        <v>0</v>
      </c>
      <c r="J170" s="12">
        <f>'RAW DATA-At-Risk'!J57</f>
        <v>0</v>
      </c>
      <c r="K170" s="12">
        <f>'RAW DATA-At-Risk'!K57</f>
        <v>0</v>
      </c>
      <c r="L170" s="12">
        <f>'RAW DATA-At-Risk'!L57</f>
        <v>0</v>
      </c>
      <c r="M170" s="331">
        <f>'RAW DATA-At-Risk'!M57</f>
        <v>0</v>
      </c>
      <c r="N170" s="12"/>
      <c r="O170" s="12"/>
      <c r="P170" s="330">
        <f>'RAW DATA-At-Risk'!N57</f>
        <v>33</v>
      </c>
      <c r="Q170" s="12">
        <f>'RAW DATA-At-Risk'!O57</f>
        <v>3</v>
      </c>
      <c r="R170" s="12">
        <f>'RAW DATA-At-Risk'!P57</f>
        <v>0</v>
      </c>
      <c r="S170" s="12">
        <f>'RAW DATA-At-Risk'!Q57</f>
        <v>4</v>
      </c>
      <c r="T170" s="12">
        <f>'RAW DATA-At-Risk'!R57</f>
        <v>0</v>
      </c>
      <c r="U170" s="12">
        <f>'RAW DATA-At-Risk'!S57</f>
        <v>0</v>
      </c>
      <c r="V170" s="12">
        <f>'RAW DATA-At-Risk'!T57</f>
        <v>0</v>
      </c>
      <c r="W170" s="12">
        <f>'RAW DATA-At-Risk'!U57</f>
        <v>0</v>
      </c>
      <c r="X170" s="12">
        <f>'RAW DATA-At-Risk'!V57</f>
        <v>0</v>
      </c>
      <c r="Y170" s="331">
        <f>'RAW DATA-At-Risk'!W57</f>
        <v>0</v>
      </c>
      <c r="Z170" s="12"/>
      <c r="AA170" s="12"/>
      <c r="AB170" s="330">
        <f>'RAW DATA-At-Risk'!X57</f>
        <v>21</v>
      </c>
      <c r="AC170" s="12">
        <f>'RAW DATA-At-Risk'!Y57</f>
        <v>1</v>
      </c>
      <c r="AD170" s="12">
        <f>'RAW DATA-At-Risk'!Z57</f>
        <v>0</v>
      </c>
      <c r="AE170" s="12">
        <f>'RAW DATA-At-Risk'!AA57</f>
        <v>10</v>
      </c>
      <c r="AF170" s="12">
        <f>'RAW DATA-At-Risk'!AB57</f>
        <v>0</v>
      </c>
      <c r="AG170" s="12">
        <f>'RAW DATA-At-Risk'!AC57</f>
        <v>0</v>
      </c>
      <c r="AH170" s="12">
        <f>'RAW DATA-At-Risk'!AD57</f>
        <v>0</v>
      </c>
      <c r="AI170" s="12">
        <f>'RAW DATA-At-Risk'!AE57</f>
        <v>0</v>
      </c>
      <c r="AJ170" s="12">
        <f>'RAW DATA-At-Risk'!AF57</f>
        <v>0</v>
      </c>
      <c r="AK170" s="331">
        <f>'RAW DATA-At-Risk'!AG57</f>
        <v>0</v>
      </c>
      <c r="AL170" s="12"/>
      <c r="AM170" s="12"/>
      <c r="AN170" s="937">
        <f>'RAW DATA-At-Risk'!AH57</f>
        <v>27</v>
      </c>
      <c r="AO170" s="938">
        <f>'RAW DATA-At-Risk'!AI57</f>
        <v>3</v>
      </c>
      <c r="AP170" s="938">
        <f>'RAW DATA-At-Risk'!AJ57</f>
        <v>0</v>
      </c>
      <c r="AQ170" s="938">
        <f>'RAW DATA-At-Risk'!AK57</f>
        <v>4</v>
      </c>
      <c r="AR170" s="938">
        <f>'RAW DATA-At-Risk'!AL57</f>
        <v>0</v>
      </c>
      <c r="AS170" s="938">
        <f>'RAW DATA-At-Risk'!AM57</f>
        <v>0</v>
      </c>
      <c r="AT170" s="938">
        <f>'RAW DATA-At-Risk'!AN57</f>
        <v>0</v>
      </c>
      <c r="AU170" s="938">
        <f>'RAW DATA-At-Risk'!AO57</f>
        <v>0</v>
      </c>
      <c r="AV170" s="938">
        <f>'RAW DATA-At-Risk'!AP57</f>
        <v>0</v>
      </c>
      <c r="AW170" s="939">
        <f>'RAW DATA-At-Risk'!AQ57</f>
        <v>0</v>
      </c>
      <c r="AX170" s="939"/>
      <c r="AZ170" s="1040">
        <f>'RAW DATA-At-Risk'!AR57</f>
        <v>11</v>
      </c>
      <c r="BA170" s="816">
        <f>'RAW DATA-At-Risk'!AS57</f>
        <v>1</v>
      </c>
      <c r="BB170" s="816">
        <f>'RAW DATA-At-Risk'!AT57</f>
        <v>0</v>
      </c>
      <c r="BC170" s="816">
        <f>'RAW DATA-At-Risk'!AU57</f>
        <v>3</v>
      </c>
      <c r="BD170" s="816">
        <f>'RAW DATA-At-Risk'!AV57</f>
        <v>0</v>
      </c>
      <c r="BE170" s="816">
        <f>'RAW DATA-At-Risk'!AW57</f>
        <v>0</v>
      </c>
      <c r="BF170" s="816">
        <f>'RAW DATA-At-Risk'!AX57</f>
        <v>0</v>
      </c>
      <c r="BG170" s="816">
        <f>'RAW DATA-At-Risk'!AY57</f>
        <v>0</v>
      </c>
      <c r="BH170" s="816">
        <f>'RAW DATA-At-Risk'!AZ57</f>
        <v>0</v>
      </c>
      <c r="BI170" s="1041">
        <f>'RAW DATA-At-Risk'!BA57</f>
        <v>0</v>
      </c>
      <c r="BJ170" s="1041"/>
    </row>
    <row r="171" spans="1:62">
      <c r="A171" s="412"/>
      <c r="B171" s="410"/>
      <c r="C171" s="411"/>
      <c r="D171" s="332">
        <f t="shared" ref="D171:M171" si="160">SUM(D168:D170)</f>
        <v>43</v>
      </c>
      <c r="E171" s="11">
        <f t="shared" si="160"/>
        <v>5</v>
      </c>
      <c r="F171" s="11">
        <f t="shared" si="160"/>
        <v>0</v>
      </c>
      <c r="G171" s="11">
        <f t="shared" si="160"/>
        <v>80</v>
      </c>
      <c r="H171" s="11">
        <f t="shared" si="160"/>
        <v>0</v>
      </c>
      <c r="I171" s="11">
        <f t="shared" si="160"/>
        <v>0</v>
      </c>
      <c r="J171" s="11">
        <f t="shared" si="160"/>
        <v>0</v>
      </c>
      <c r="K171" s="11">
        <f t="shared" si="160"/>
        <v>0</v>
      </c>
      <c r="L171" s="11">
        <f t="shared" si="160"/>
        <v>0</v>
      </c>
      <c r="M171" s="333">
        <f t="shared" si="160"/>
        <v>0</v>
      </c>
      <c r="N171" s="12"/>
      <c r="O171" s="12"/>
      <c r="P171" s="332">
        <f t="shared" ref="P171:Y171" si="161">SUM(P168:P170)</f>
        <v>33</v>
      </c>
      <c r="Q171" s="11">
        <f t="shared" si="161"/>
        <v>5</v>
      </c>
      <c r="R171" s="11">
        <f t="shared" si="161"/>
        <v>0</v>
      </c>
      <c r="S171" s="11">
        <f t="shared" si="161"/>
        <v>85</v>
      </c>
      <c r="T171" s="11">
        <f t="shared" si="161"/>
        <v>0</v>
      </c>
      <c r="U171" s="11">
        <f t="shared" si="161"/>
        <v>0</v>
      </c>
      <c r="V171" s="11">
        <f t="shared" si="161"/>
        <v>0</v>
      </c>
      <c r="W171" s="11">
        <f t="shared" si="161"/>
        <v>0</v>
      </c>
      <c r="X171" s="11">
        <f t="shared" si="161"/>
        <v>0</v>
      </c>
      <c r="Y171" s="333">
        <f t="shared" si="161"/>
        <v>0</v>
      </c>
      <c r="Z171" s="12"/>
      <c r="AA171" s="12"/>
      <c r="AB171" s="332">
        <f t="shared" ref="AB171:AK171" si="162">SUM(AB168:AB170)</f>
        <v>21</v>
      </c>
      <c r="AC171" s="11">
        <f t="shared" si="162"/>
        <v>4</v>
      </c>
      <c r="AD171" s="11">
        <f t="shared" si="162"/>
        <v>0</v>
      </c>
      <c r="AE171" s="11">
        <f t="shared" si="162"/>
        <v>82</v>
      </c>
      <c r="AF171" s="11">
        <f t="shared" si="162"/>
        <v>0</v>
      </c>
      <c r="AG171" s="11">
        <f t="shared" si="162"/>
        <v>0</v>
      </c>
      <c r="AH171" s="11">
        <f t="shared" si="162"/>
        <v>0</v>
      </c>
      <c r="AI171" s="11">
        <f t="shared" si="162"/>
        <v>0</v>
      </c>
      <c r="AJ171" s="11">
        <f t="shared" si="162"/>
        <v>0</v>
      </c>
      <c r="AK171" s="333">
        <f t="shared" si="162"/>
        <v>0</v>
      </c>
      <c r="AL171" s="12"/>
      <c r="AM171" s="12"/>
      <c r="AN171" s="1017">
        <f t="shared" ref="AN171:AW171" si="163">SUM(AN168:AN170)</f>
        <v>27</v>
      </c>
      <c r="AO171" s="1018">
        <f t="shared" si="163"/>
        <v>4</v>
      </c>
      <c r="AP171" s="1018">
        <f t="shared" si="163"/>
        <v>0</v>
      </c>
      <c r="AQ171" s="1018">
        <f t="shared" si="163"/>
        <v>76</v>
      </c>
      <c r="AR171" s="1018">
        <f t="shared" si="163"/>
        <v>0</v>
      </c>
      <c r="AS171" s="1018">
        <f t="shared" si="163"/>
        <v>0</v>
      </c>
      <c r="AT171" s="1018">
        <f t="shared" si="163"/>
        <v>0</v>
      </c>
      <c r="AU171" s="1018">
        <f t="shared" si="163"/>
        <v>0</v>
      </c>
      <c r="AV171" s="1018">
        <f t="shared" si="163"/>
        <v>0</v>
      </c>
      <c r="AW171" s="1019">
        <f t="shared" si="163"/>
        <v>0</v>
      </c>
      <c r="AX171" s="939"/>
      <c r="AZ171" s="1042">
        <f t="shared" ref="AZ171:BI171" si="164">SUM(AZ168:AZ170)</f>
        <v>11</v>
      </c>
      <c r="BA171" s="1043">
        <f t="shared" si="164"/>
        <v>1</v>
      </c>
      <c r="BB171" s="1043">
        <f t="shared" si="164"/>
        <v>0</v>
      </c>
      <c r="BC171" s="1043">
        <f t="shared" si="164"/>
        <v>67</v>
      </c>
      <c r="BD171" s="1043">
        <f t="shared" si="164"/>
        <v>0</v>
      </c>
      <c r="BE171" s="1043">
        <f t="shared" si="164"/>
        <v>0</v>
      </c>
      <c r="BF171" s="1043">
        <f t="shared" si="164"/>
        <v>0</v>
      </c>
      <c r="BG171" s="1043">
        <f t="shared" si="164"/>
        <v>0</v>
      </c>
      <c r="BH171" s="1043">
        <f t="shared" si="164"/>
        <v>0</v>
      </c>
      <c r="BI171" s="1044">
        <f t="shared" si="164"/>
        <v>0</v>
      </c>
      <c r="BJ171" s="1041"/>
    </row>
    <row r="172" spans="1:62" ht="16" thickBot="1">
      <c r="A172" s="412"/>
      <c r="B172" s="410"/>
      <c r="C172" s="411"/>
      <c r="D172" s="330"/>
      <c r="E172" s="12"/>
      <c r="F172" s="12"/>
      <c r="G172" s="12"/>
      <c r="H172" s="12"/>
      <c r="I172" s="12"/>
      <c r="J172" s="12"/>
      <c r="K172" s="12"/>
      <c r="L172" s="12"/>
      <c r="M172" s="331"/>
      <c r="N172" s="12"/>
      <c r="O172" s="12"/>
      <c r="P172" s="330"/>
      <c r="Q172" s="12"/>
      <c r="R172" s="12"/>
      <c r="S172" s="12"/>
      <c r="T172" s="12"/>
      <c r="U172" s="12"/>
      <c r="V172" s="12"/>
      <c r="W172" s="12"/>
      <c r="X172" s="12"/>
      <c r="Y172" s="331"/>
      <c r="Z172" s="12"/>
      <c r="AA172" s="12"/>
      <c r="AB172" s="330"/>
      <c r="AC172" s="12"/>
      <c r="AD172" s="12"/>
      <c r="AE172" s="12"/>
      <c r="AF172" s="12"/>
      <c r="AG172" s="12"/>
      <c r="AH172" s="12"/>
      <c r="AI172" s="12"/>
      <c r="AJ172" s="12"/>
      <c r="AK172" s="331"/>
      <c r="AL172" s="12"/>
      <c r="AM172" s="12"/>
      <c r="AN172" s="937"/>
      <c r="AO172" s="938"/>
      <c r="AP172" s="938"/>
      <c r="AQ172" s="938"/>
      <c r="AR172" s="938"/>
      <c r="AS172" s="938"/>
      <c r="AT172" s="938"/>
      <c r="AU172" s="938"/>
      <c r="AV172" s="938"/>
      <c r="AW172" s="939"/>
      <c r="AX172" s="939"/>
      <c r="AZ172" s="1040"/>
      <c r="BA172" s="816"/>
      <c r="BB172" s="816"/>
      <c r="BC172" s="816"/>
      <c r="BD172" s="816"/>
      <c r="BE172" s="816"/>
      <c r="BF172" s="816"/>
      <c r="BG172" s="816"/>
      <c r="BH172" s="816"/>
      <c r="BI172" s="1041"/>
      <c r="BJ172" s="1041"/>
    </row>
    <row r="173" spans="1:62" ht="15" customHeight="1">
      <c r="A173" s="1487" t="s">
        <v>271</v>
      </c>
      <c r="B173" s="410" t="s">
        <v>67</v>
      </c>
      <c r="C173" s="411" t="s">
        <v>92</v>
      </c>
      <c r="D173" s="330">
        <f>D168*'DATA - Awards Matrices'!$B$53</f>
        <v>0</v>
      </c>
      <c r="E173" s="12">
        <f>E168*'DATA - Awards Matrices'!$C$53</f>
        <v>0</v>
      </c>
      <c r="F173" s="12">
        <f>F168*'DATA - Awards Matrices'!$D$53</f>
        <v>0</v>
      </c>
      <c r="G173" s="12">
        <f>G168*'DATA - Awards Matrices'!$E$53</f>
        <v>37375</v>
      </c>
      <c r="H173" s="12">
        <f>H168*'DATA - Awards Matrices'!$F$53</f>
        <v>0</v>
      </c>
      <c r="I173" s="12">
        <f>I168*'DATA - Awards Matrices'!$G$53</f>
        <v>0</v>
      </c>
      <c r="J173" s="12">
        <f>J168*'DATA - Awards Matrices'!$H$53</f>
        <v>0</v>
      </c>
      <c r="K173" s="12">
        <f>K168*'DATA - Awards Matrices'!$I$53</f>
        <v>0</v>
      </c>
      <c r="L173" s="12">
        <f>L168*'DATA - Awards Matrices'!$J$53</f>
        <v>0</v>
      </c>
      <c r="M173" s="331">
        <f>M168*'DATA - Awards Matrices'!$K$53</f>
        <v>0</v>
      </c>
      <c r="N173" s="12"/>
      <c r="O173" s="12"/>
      <c r="P173" s="330">
        <f>P168*'DATA - Awards Matrices'!$B$53</f>
        <v>0</v>
      </c>
      <c r="Q173" s="12">
        <f>Q168*'DATA - Awards Matrices'!$C$53</f>
        <v>0</v>
      </c>
      <c r="R173" s="12">
        <f>R168*'DATA - Awards Matrices'!$D$53</f>
        <v>0</v>
      </c>
      <c r="S173" s="12">
        <f>S168*'DATA - Awards Matrices'!$E$53</f>
        <v>40825</v>
      </c>
      <c r="T173" s="12">
        <f>T168*'DATA - Awards Matrices'!$F$53</f>
        <v>0</v>
      </c>
      <c r="U173" s="12">
        <f>U168*'DATA - Awards Matrices'!$G$53</f>
        <v>0</v>
      </c>
      <c r="V173" s="12">
        <f>V168*'DATA - Awards Matrices'!$H$53</f>
        <v>0</v>
      </c>
      <c r="W173" s="12">
        <f>W168*'DATA - Awards Matrices'!$I$53</f>
        <v>0</v>
      </c>
      <c r="X173" s="12">
        <f>X168*'DATA - Awards Matrices'!$J$53</f>
        <v>0</v>
      </c>
      <c r="Y173" s="331">
        <f>Y168*'DATA - Awards Matrices'!$K$53</f>
        <v>0</v>
      </c>
      <c r="Z173" s="12"/>
      <c r="AA173" s="12"/>
      <c r="AB173" s="330">
        <f>AB168*'DATA - Awards Matrices'!$B$53</f>
        <v>0</v>
      </c>
      <c r="AC173" s="12">
        <f>AC168*'DATA - Awards Matrices'!$C$53</f>
        <v>0</v>
      </c>
      <c r="AD173" s="12">
        <f>AD168*'DATA - Awards Matrices'!$D$53</f>
        <v>0</v>
      </c>
      <c r="AE173" s="12">
        <f>AE168*'DATA - Awards Matrices'!$E$53</f>
        <v>35650</v>
      </c>
      <c r="AF173" s="12">
        <f>AF168*'DATA - Awards Matrices'!$F$53</f>
        <v>0</v>
      </c>
      <c r="AG173" s="12">
        <f>AG168*'DATA - Awards Matrices'!$G$53</f>
        <v>0</v>
      </c>
      <c r="AH173" s="12">
        <f>AH168*'DATA - Awards Matrices'!$H$53</f>
        <v>0</v>
      </c>
      <c r="AI173" s="12">
        <f>AI168*'DATA - Awards Matrices'!$I$53</f>
        <v>0</v>
      </c>
      <c r="AJ173" s="12">
        <f>AJ168*'DATA - Awards Matrices'!$J$53</f>
        <v>0</v>
      </c>
      <c r="AK173" s="331">
        <f>AK168*'DATA - Awards Matrices'!$K$53</f>
        <v>0</v>
      </c>
      <c r="AL173" s="12"/>
      <c r="AM173" s="12"/>
      <c r="AN173" s="937">
        <f>AN168*'DATA - Awards Matrices'!$B$53</f>
        <v>0</v>
      </c>
      <c r="AO173" s="938">
        <f>AO168*'DATA - Awards Matrices'!$C$53</f>
        <v>575</v>
      </c>
      <c r="AP173" s="938">
        <f>AP168*'DATA - Awards Matrices'!$D$53</f>
        <v>0</v>
      </c>
      <c r="AQ173" s="938">
        <f>AQ168*'DATA - Awards Matrices'!$E$53</f>
        <v>37950</v>
      </c>
      <c r="AR173" s="938">
        <f>AR168*'DATA - Awards Matrices'!$F$53</f>
        <v>0</v>
      </c>
      <c r="AS173" s="938">
        <f>AS168*'DATA - Awards Matrices'!$G$53</f>
        <v>0</v>
      </c>
      <c r="AT173" s="938">
        <f>AT168*'DATA - Awards Matrices'!$H$53</f>
        <v>0</v>
      </c>
      <c r="AU173" s="938">
        <f>AU168*'DATA - Awards Matrices'!$I$53</f>
        <v>0</v>
      </c>
      <c r="AV173" s="938">
        <f>AV168*'DATA - Awards Matrices'!$J$53</f>
        <v>0</v>
      </c>
      <c r="AW173" s="939">
        <f>AW168*'DATA - Awards Matrices'!$K$53</f>
        <v>0</v>
      </c>
      <c r="AX173" s="939"/>
      <c r="AZ173" s="1040">
        <f>AZ168*'DATA - Awards Matrices'!$B$53</f>
        <v>0</v>
      </c>
      <c r="BA173" s="816">
        <f>BA168*'DATA - Awards Matrices'!$C$53</f>
        <v>0</v>
      </c>
      <c r="BB173" s="816">
        <f>BB168*'DATA - Awards Matrices'!$D$53</f>
        <v>0</v>
      </c>
      <c r="BC173" s="816">
        <f>BC168*'DATA - Awards Matrices'!$E$53</f>
        <v>35075</v>
      </c>
      <c r="BD173" s="816">
        <f>BD168*'DATA - Awards Matrices'!$F$53</f>
        <v>0</v>
      </c>
      <c r="BE173" s="816">
        <f>BE168*'DATA - Awards Matrices'!$G$53</f>
        <v>0</v>
      </c>
      <c r="BF173" s="816">
        <f>BF168*'DATA - Awards Matrices'!$H$53</f>
        <v>0</v>
      </c>
      <c r="BG173" s="816">
        <f>BG168*'DATA - Awards Matrices'!$I$53</f>
        <v>0</v>
      </c>
      <c r="BH173" s="816">
        <f>BH168*'DATA - Awards Matrices'!$J$53</f>
        <v>0</v>
      </c>
      <c r="BI173" s="1041">
        <f>BI168*'DATA - Awards Matrices'!$K$53</f>
        <v>0</v>
      </c>
      <c r="BJ173" s="1041"/>
    </row>
    <row r="174" spans="1:62">
      <c r="A174" s="1488"/>
      <c r="B174" s="410" t="s">
        <v>67</v>
      </c>
      <c r="C174" s="411" t="s">
        <v>91</v>
      </c>
      <c r="D174" s="330">
        <f>D169*'DATA - Awards Matrices'!$B$54</f>
        <v>0</v>
      </c>
      <c r="E174" s="12">
        <f>E169*'DATA - Awards Matrices'!$C$54</f>
        <v>2300</v>
      </c>
      <c r="F174" s="12">
        <f>F169*'DATA - Awards Matrices'!$D$54</f>
        <v>0</v>
      </c>
      <c r="G174" s="12">
        <f>G169*'DATA - Awards Matrices'!$E$54</f>
        <v>4025</v>
      </c>
      <c r="H174" s="12">
        <f>H169*'DATA - Awards Matrices'!$F$54</f>
        <v>0</v>
      </c>
      <c r="I174" s="12">
        <f>I169*'DATA - Awards Matrices'!$G$54</f>
        <v>0</v>
      </c>
      <c r="J174" s="12">
        <f>J169*'DATA - Awards Matrices'!$H$54</f>
        <v>0</v>
      </c>
      <c r="K174" s="12">
        <f>K169*'DATA - Awards Matrices'!$I$54</f>
        <v>0</v>
      </c>
      <c r="L174" s="12">
        <f>L169*'DATA - Awards Matrices'!$J$54</f>
        <v>0</v>
      </c>
      <c r="M174" s="331">
        <f>M169*'DATA - Awards Matrices'!$K$54</f>
        <v>0</v>
      </c>
      <c r="N174" s="12"/>
      <c r="O174" s="12"/>
      <c r="P174" s="330">
        <f>P169*'DATA - Awards Matrices'!$B$54</f>
        <v>0</v>
      </c>
      <c r="Q174" s="12">
        <f>Q169*'DATA - Awards Matrices'!$C$54</f>
        <v>1150</v>
      </c>
      <c r="R174" s="12">
        <f>R169*'DATA - Awards Matrices'!$D$54</f>
        <v>0</v>
      </c>
      <c r="S174" s="12">
        <f>S169*'DATA - Awards Matrices'!$E$54</f>
        <v>5750</v>
      </c>
      <c r="T174" s="12">
        <f>T169*'DATA - Awards Matrices'!$F$54</f>
        <v>0</v>
      </c>
      <c r="U174" s="12">
        <f>U169*'DATA - Awards Matrices'!$G$54</f>
        <v>0</v>
      </c>
      <c r="V174" s="12">
        <f>V169*'DATA - Awards Matrices'!$H$54</f>
        <v>0</v>
      </c>
      <c r="W174" s="12">
        <f>W169*'DATA - Awards Matrices'!$I$54</f>
        <v>0</v>
      </c>
      <c r="X174" s="12">
        <f>X169*'DATA - Awards Matrices'!$J$54</f>
        <v>0</v>
      </c>
      <c r="Y174" s="331">
        <f>Y169*'DATA - Awards Matrices'!$K$54</f>
        <v>0</v>
      </c>
      <c r="Z174" s="12"/>
      <c r="AA174" s="12"/>
      <c r="AB174" s="330">
        <f>AB169*'DATA - Awards Matrices'!$B$54</f>
        <v>0</v>
      </c>
      <c r="AC174" s="12">
        <f>AC169*'DATA - Awards Matrices'!$C$54</f>
        <v>1725</v>
      </c>
      <c r="AD174" s="12">
        <f>AD169*'DATA - Awards Matrices'!$D$54</f>
        <v>0</v>
      </c>
      <c r="AE174" s="12">
        <f>AE169*'DATA - Awards Matrices'!$E$54</f>
        <v>5750</v>
      </c>
      <c r="AF174" s="12">
        <f>AF169*'DATA - Awards Matrices'!$F$54</f>
        <v>0</v>
      </c>
      <c r="AG174" s="12">
        <f>AG169*'DATA - Awards Matrices'!$G$54</f>
        <v>0</v>
      </c>
      <c r="AH174" s="12">
        <f>AH169*'DATA - Awards Matrices'!$H$54</f>
        <v>0</v>
      </c>
      <c r="AI174" s="12">
        <f>AI169*'DATA - Awards Matrices'!$I$54</f>
        <v>0</v>
      </c>
      <c r="AJ174" s="12">
        <f>AJ169*'DATA - Awards Matrices'!$J$54</f>
        <v>0</v>
      </c>
      <c r="AK174" s="331">
        <f>AK169*'DATA - Awards Matrices'!$K$54</f>
        <v>0</v>
      </c>
      <c r="AL174" s="12"/>
      <c r="AM174" s="12"/>
      <c r="AN174" s="937">
        <f>AN169*'DATA - Awards Matrices'!$B$54</f>
        <v>0</v>
      </c>
      <c r="AO174" s="938">
        <f>AO169*'DATA - Awards Matrices'!$C$54</f>
        <v>0</v>
      </c>
      <c r="AP174" s="938">
        <f>AP169*'DATA - Awards Matrices'!$D$54</f>
        <v>0</v>
      </c>
      <c r="AQ174" s="938">
        <f>AQ169*'DATA - Awards Matrices'!$E$54</f>
        <v>3450</v>
      </c>
      <c r="AR174" s="938">
        <f>AR169*'DATA - Awards Matrices'!$F$54</f>
        <v>0</v>
      </c>
      <c r="AS174" s="938">
        <f>AS169*'DATA - Awards Matrices'!$G$54</f>
        <v>0</v>
      </c>
      <c r="AT174" s="938">
        <f>AT169*'DATA - Awards Matrices'!$H$54</f>
        <v>0</v>
      </c>
      <c r="AU174" s="938">
        <f>AU169*'DATA - Awards Matrices'!$I$54</f>
        <v>0</v>
      </c>
      <c r="AV174" s="938">
        <f>AV169*'DATA - Awards Matrices'!$J$54</f>
        <v>0</v>
      </c>
      <c r="AW174" s="939">
        <f>AW169*'DATA - Awards Matrices'!$K$54</f>
        <v>0</v>
      </c>
      <c r="AX174" s="939"/>
      <c r="AZ174" s="1040">
        <f>AZ169*'DATA - Awards Matrices'!$B$54</f>
        <v>0</v>
      </c>
      <c r="BA174" s="816">
        <f>BA169*'DATA - Awards Matrices'!$C$54</f>
        <v>0</v>
      </c>
      <c r="BB174" s="816">
        <f>BB169*'DATA - Awards Matrices'!$D$54</f>
        <v>0</v>
      </c>
      <c r="BC174" s="816">
        <f>BC169*'DATA - Awards Matrices'!$E$54</f>
        <v>1725</v>
      </c>
      <c r="BD174" s="816">
        <f>BD169*'DATA - Awards Matrices'!$F$54</f>
        <v>0</v>
      </c>
      <c r="BE174" s="816">
        <f>BE169*'DATA - Awards Matrices'!$G$54</f>
        <v>0</v>
      </c>
      <c r="BF174" s="816">
        <f>BF169*'DATA - Awards Matrices'!$H$54</f>
        <v>0</v>
      </c>
      <c r="BG174" s="816">
        <f>BG169*'DATA - Awards Matrices'!$I$54</f>
        <v>0</v>
      </c>
      <c r="BH174" s="816">
        <f>BH169*'DATA - Awards Matrices'!$J$54</f>
        <v>0</v>
      </c>
      <c r="BI174" s="1041">
        <f>BI169*'DATA - Awards Matrices'!$K$54</f>
        <v>0</v>
      </c>
      <c r="BJ174" s="1041"/>
    </row>
    <row r="175" spans="1:62" ht="16" thickBot="1">
      <c r="A175" s="1489"/>
      <c r="B175" s="410" t="s">
        <v>67</v>
      </c>
      <c r="C175" s="411" t="s">
        <v>90</v>
      </c>
      <c r="D175" s="330">
        <f>D170*'DATA - Awards Matrices'!$B$55</f>
        <v>24725</v>
      </c>
      <c r="E175" s="12">
        <f>E170*'DATA - Awards Matrices'!$C$55</f>
        <v>575</v>
      </c>
      <c r="F175" s="12">
        <f>F170*'DATA - Awards Matrices'!$D$55</f>
        <v>0</v>
      </c>
      <c r="G175" s="12">
        <f>G170*'DATA - Awards Matrices'!$E$55</f>
        <v>4600</v>
      </c>
      <c r="H175" s="12">
        <f>H170*'DATA - Awards Matrices'!$F$55</f>
        <v>0</v>
      </c>
      <c r="I175" s="12">
        <f>I170*'DATA - Awards Matrices'!$G$55</f>
        <v>0</v>
      </c>
      <c r="J175" s="12">
        <f>J170*'DATA - Awards Matrices'!$H$55</f>
        <v>0</v>
      </c>
      <c r="K175" s="12">
        <f>K170*'DATA - Awards Matrices'!$I$55</f>
        <v>0</v>
      </c>
      <c r="L175" s="12">
        <f>L170*'DATA - Awards Matrices'!$J$55</f>
        <v>0</v>
      </c>
      <c r="M175" s="331">
        <f>M170*'DATA - Awards Matrices'!$K$55</f>
        <v>0</v>
      </c>
      <c r="N175" s="12"/>
      <c r="O175" s="12"/>
      <c r="P175" s="330">
        <f>P170*'DATA - Awards Matrices'!$B$55</f>
        <v>18975</v>
      </c>
      <c r="Q175" s="12">
        <f>Q170*'DATA - Awards Matrices'!$C$55</f>
        <v>1725</v>
      </c>
      <c r="R175" s="12">
        <f>R170*'DATA - Awards Matrices'!$D$55</f>
        <v>0</v>
      </c>
      <c r="S175" s="12">
        <f>S170*'DATA - Awards Matrices'!$E$55</f>
        <v>2300</v>
      </c>
      <c r="T175" s="12">
        <f>T170*'DATA - Awards Matrices'!$F$55</f>
        <v>0</v>
      </c>
      <c r="U175" s="12">
        <f>U170*'DATA - Awards Matrices'!$G$55</f>
        <v>0</v>
      </c>
      <c r="V175" s="12">
        <f>V170*'DATA - Awards Matrices'!$H$55</f>
        <v>0</v>
      </c>
      <c r="W175" s="12">
        <f>W170*'DATA - Awards Matrices'!$I$55</f>
        <v>0</v>
      </c>
      <c r="X175" s="12">
        <f>X170*'DATA - Awards Matrices'!$J$55</f>
        <v>0</v>
      </c>
      <c r="Y175" s="331">
        <f>Y170*'DATA - Awards Matrices'!$K$55</f>
        <v>0</v>
      </c>
      <c r="Z175" s="12"/>
      <c r="AA175" s="12"/>
      <c r="AB175" s="330">
        <f>AB170*'DATA - Awards Matrices'!$B$55</f>
        <v>12075</v>
      </c>
      <c r="AC175" s="12">
        <f>AC170*'DATA - Awards Matrices'!$C$55</f>
        <v>575</v>
      </c>
      <c r="AD175" s="12">
        <f>AD170*'DATA - Awards Matrices'!$D$55</f>
        <v>0</v>
      </c>
      <c r="AE175" s="12">
        <f>AE170*'DATA - Awards Matrices'!$E$55</f>
        <v>5750</v>
      </c>
      <c r="AF175" s="12">
        <f>AF170*'DATA - Awards Matrices'!$F$55</f>
        <v>0</v>
      </c>
      <c r="AG175" s="12">
        <f>AG170*'DATA - Awards Matrices'!$G$55</f>
        <v>0</v>
      </c>
      <c r="AH175" s="12">
        <f>AH170*'DATA - Awards Matrices'!$H$55</f>
        <v>0</v>
      </c>
      <c r="AI175" s="12">
        <f>AI170*'DATA - Awards Matrices'!$I$55</f>
        <v>0</v>
      </c>
      <c r="AJ175" s="12">
        <f>AJ170*'DATA - Awards Matrices'!$J$55</f>
        <v>0</v>
      </c>
      <c r="AK175" s="331">
        <f>AK170*'DATA - Awards Matrices'!$K$55</f>
        <v>0</v>
      </c>
      <c r="AL175" s="12"/>
      <c r="AM175" s="12"/>
      <c r="AN175" s="937">
        <f>AN170*'DATA - Awards Matrices'!$B$55</f>
        <v>15525</v>
      </c>
      <c r="AO175" s="938">
        <f>AO170*'DATA - Awards Matrices'!$C$55</f>
        <v>1725</v>
      </c>
      <c r="AP175" s="938">
        <f>AP170*'DATA - Awards Matrices'!$D$55</f>
        <v>0</v>
      </c>
      <c r="AQ175" s="938">
        <f>AQ170*'DATA - Awards Matrices'!$E$55</f>
        <v>2300</v>
      </c>
      <c r="AR175" s="938">
        <f>AR170*'DATA - Awards Matrices'!$F$55</f>
        <v>0</v>
      </c>
      <c r="AS175" s="938">
        <f>AS170*'DATA - Awards Matrices'!$G$55</f>
        <v>0</v>
      </c>
      <c r="AT175" s="938">
        <f>AT170*'DATA - Awards Matrices'!$H$55</f>
        <v>0</v>
      </c>
      <c r="AU175" s="938">
        <f>AU170*'DATA - Awards Matrices'!$I$55</f>
        <v>0</v>
      </c>
      <c r="AV175" s="938">
        <f>AV170*'DATA - Awards Matrices'!$J$55</f>
        <v>0</v>
      </c>
      <c r="AW175" s="939">
        <f>AW170*'DATA - Awards Matrices'!$K$55</f>
        <v>0</v>
      </c>
      <c r="AX175" s="939"/>
      <c r="AZ175" s="1040">
        <f>AZ170*'DATA - Awards Matrices'!$B$55</f>
        <v>6325</v>
      </c>
      <c r="BA175" s="816">
        <f>BA170*'DATA - Awards Matrices'!$C$55</f>
        <v>575</v>
      </c>
      <c r="BB175" s="816">
        <f>BB170*'DATA - Awards Matrices'!$D$55</f>
        <v>0</v>
      </c>
      <c r="BC175" s="816">
        <f>BC170*'DATA - Awards Matrices'!$E$55</f>
        <v>1725</v>
      </c>
      <c r="BD175" s="816">
        <f>BD170*'DATA - Awards Matrices'!$F$55</f>
        <v>0</v>
      </c>
      <c r="BE175" s="816">
        <f>BE170*'DATA - Awards Matrices'!$G$55</f>
        <v>0</v>
      </c>
      <c r="BF175" s="816">
        <f>BF170*'DATA - Awards Matrices'!$H$55</f>
        <v>0</v>
      </c>
      <c r="BG175" s="816">
        <f>BG170*'DATA - Awards Matrices'!$I$55</f>
        <v>0</v>
      </c>
      <c r="BH175" s="816">
        <f>BH170*'DATA - Awards Matrices'!$J$55</f>
        <v>0</v>
      </c>
      <c r="BI175" s="1041">
        <f>BI170*'DATA - Awards Matrices'!$K$55</f>
        <v>0</v>
      </c>
      <c r="BJ175" s="1041"/>
    </row>
    <row r="176" spans="1:62" ht="33" thickBot="1">
      <c r="A176" s="406" t="s">
        <v>272</v>
      </c>
      <c r="B176" s="413" t="str">
        <f>B170</f>
        <v>UNM-VA</v>
      </c>
      <c r="C176" s="414"/>
      <c r="D176" s="334">
        <f t="shared" ref="D176:M176" si="165">SUM(D173:D175)</f>
        <v>24725</v>
      </c>
      <c r="E176" s="335">
        <f t="shared" si="165"/>
        <v>2875</v>
      </c>
      <c r="F176" s="335">
        <f t="shared" si="165"/>
        <v>0</v>
      </c>
      <c r="G176" s="335">
        <f t="shared" si="165"/>
        <v>46000</v>
      </c>
      <c r="H176" s="335">
        <f t="shared" si="165"/>
        <v>0</v>
      </c>
      <c r="I176" s="335">
        <f t="shared" si="165"/>
        <v>0</v>
      </c>
      <c r="J176" s="335">
        <f t="shared" si="165"/>
        <v>0</v>
      </c>
      <c r="K176" s="335">
        <f t="shared" si="165"/>
        <v>0</v>
      </c>
      <c r="L176" s="335">
        <f t="shared" si="165"/>
        <v>0</v>
      </c>
      <c r="M176" s="336">
        <f t="shared" si="165"/>
        <v>0</v>
      </c>
      <c r="N176" s="415">
        <f>SUM(D176:M176)/'DATA - Awards Matrices'!$L$55</f>
        <v>23.278370514064015</v>
      </c>
      <c r="O176" s="415"/>
      <c r="P176" s="334">
        <f t="shared" ref="P176:Y176" si="166">SUM(P173:P175)</f>
        <v>18975</v>
      </c>
      <c r="Q176" s="335">
        <f t="shared" si="166"/>
        <v>2875</v>
      </c>
      <c r="R176" s="335">
        <f t="shared" si="166"/>
        <v>0</v>
      </c>
      <c r="S176" s="335">
        <f t="shared" si="166"/>
        <v>48875</v>
      </c>
      <c r="T176" s="335">
        <f t="shared" si="166"/>
        <v>0</v>
      </c>
      <c r="U176" s="335">
        <f t="shared" si="166"/>
        <v>0</v>
      </c>
      <c r="V176" s="335">
        <f t="shared" si="166"/>
        <v>0</v>
      </c>
      <c r="W176" s="335">
        <f t="shared" si="166"/>
        <v>0</v>
      </c>
      <c r="X176" s="335">
        <f t="shared" si="166"/>
        <v>0</v>
      </c>
      <c r="Y176" s="336">
        <f t="shared" si="166"/>
        <v>0</v>
      </c>
      <c r="Z176" s="415">
        <f>SUM(P176:Y176)/'DATA - Awards Matrices'!$L$55</f>
        <v>22.369059165858388</v>
      </c>
      <c r="AA176" s="415"/>
      <c r="AB176" s="334">
        <f t="shared" ref="AB176:AK176" si="167">SUM(AB173:AB175)</f>
        <v>12075</v>
      </c>
      <c r="AC176" s="335">
        <f t="shared" si="167"/>
        <v>2300</v>
      </c>
      <c r="AD176" s="335">
        <f t="shared" si="167"/>
        <v>0</v>
      </c>
      <c r="AE176" s="335">
        <f t="shared" si="167"/>
        <v>47150</v>
      </c>
      <c r="AF176" s="335">
        <f t="shared" si="167"/>
        <v>0</v>
      </c>
      <c r="AG176" s="335">
        <f t="shared" si="167"/>
        <v>0</v>
      </c>
      <c r="AH176" s="335">
        <f t="shared" si="167"/>
        <v>0</v>
      </c>
      <c r="AI176" s="335">
        <f t="shared" si="167"/>
        <v>0</v>
      </c>
      <c r="AJ176" s="335">
        <f t="shared" si="167"/>
        <v>0</v>
      </c>
      <c r="AK176" s="336">
        <f t="shared" si="167"/>
        <v>0</v>
      </c>
      <c r="AL176" s="415">
        <f>SUM(AB176:AK176)/'DATA - Awards Matrices'!$L$55</f>
        <v>19.459262851600386</v>
      </c>
      <c r="AM176" s="415"/>
      <c r="AN176" s="1020">
        <f t="shared" ref="AN176:AW176" si="168">SUM(AN173:AN175)</f>
        <v>15525</v>
      </c>
      <c r="AO176" s="1021">
        <f t="shared" si="168"/>
        <v>2300</v>
      </c>
      <c r="AP176" s="1021">
        <f t="shared" si="168"/>
        <v>0</v>
      </c>
      <c r="AQ176" s="1021">
        <f t="shared" si="168"/>
        <v>43700</v>
      </c>
      <c r="AR176" s="1021">
        <f t="shared" si="168"/>
        <v>0</v>
      </c>
      <c r="AS176" s="1021">
        <f t="shared" si="168"/>
        <v>0</v>
      </c>
      <c r="AT176" s="1021">
        <f t="shared" si="168"/>
        <v>0</v>
      </c>
      <c r="AU176" s="1021">
        <f t="shared" si="168"/>
        <v>0</v>
      </c>
      <c r="AV176" s="1021">
        <f t="shared" si="168"/>
        <v>0</v>
      </c>
      <c r="AW176" s="1022">
        <f t="shared" si="168"/>
        <v>0</v>
      </c>
      <c r="AX176" s="942">
        <f>SUM(AN176:AW176)/'DATA - Awards Matrices'!$L$55</f>
        <v>19.459262851600386</v>
      </c>
      <c r="AZ176" s="1045">
        <f t="shared" ref="AZ176:BI176" si="169">SUM(AZ173:AZ175)</f>
        <v>6325</v>
      </c>
      <c r="BA176" s="1046">
        <f t="shared" si="169"/>
        <v>575</v>
      </c>
      <c r="BB176" s="1046">
        <f t="shared" si="169"/>
        <v>0</v>
      </c>
      <c r="BC176" s="1046">
        <f t="shared" si="169"/>
        <v>38525</v>
      </c>
      <c r="BD176" s="1046">
        <f t="shared" si="169"/>
        <v>0</v>
      </c>
      <c r="BE176" s="1046">
        <f t="shared" si="169"/>
        <v>0</v>
      </c>
      <c r="BF176" s="1046">
        <f t="shared" si="169"/>
        <v>0</v>
      </c>
      <c r="BG176" s="1046">
        <f t="shared" si="169"/>
        <v>0</v>
      </c>
      <c r="BH176" s="1046">
        <f t="shared" si="169"/>
        <v>0</v>
      </c>
      <c r="BI176" s="1047">
        <f t="shared" si="169"/>
        <v>0</v>
      </c>
      <c r="BJ176" s="1048">
        <f>SUM(AZ176:BI176)/'DATA - Awards Matrices'!$L$55</f>
        <v>14.367119301648884</v>
      </c>
    </row>
    <row r="177" spans="1:62" ht="16" thickBot="1">
      <c r="A177" s="428"/>
      <c r="B177" s="429"/>
      <c r="C177" s="430"/>
      <c r="D177" s="431"/>
      <c r="E177" s="432"/>
      <c r="F177" s="432"/>
      <c r="G177" s="432"/>
      <c r="H177" s="432"/>
      <c r="I177" s="432"/>
      <c r="J177" s="432"/>
      <c r="K177" s="432"/>
      <c r="L177" s="432"/>
      <c r="M177" s="433"/>
      <c r="N177" s="434"/>
      <c r="O177" s="434"/>
      <c r="P177" s="431"/>
      <c r="Q177" s="432"/>
      <c r="R177" s="432"/>
      <c r="S177" s="432"/>
      <c r="T177" s="432"/>
      <c r="U177" s="432"/>
      <c r="V177" s="432"/>
      <c r="W177" s="432"/>
      <c r="X177" s="432"/>
      <c r="Y177" s="433"/>
      <c r="Z177" s="434"/>
      <c r="AA177" s="434"/>
      <c r="AB177" s="431"/>
      <c r="AC177" s="432"/>
      <c r="AD177" s="432"/>
      <c r="AE177" s="432"/>
      <c r="AF177" s="432"/>
      <c r="AG177" s="432"/>
      <c r="AH177" s="432"/>
      <c r="AI177" s="432"/>
      <c r="AJ177" s="432"/>
      <c r="AK177" s="433"/>
      <c r="AL177" s="434"/>
      <c r="AM177" s="434"/>
      <c r="AN177" s="1023"/>
      <c r="AO177" s="1024"/>
      <c r="AP177" s="1024"/>
      <c r="AQ177" s="1024"/>
      <c r="AR177" s="1024"/>
      <c r="AS177" s="1024"/>
      <c r="AT177" s="1024"/>
      <c r="AU177" s="1024"/>
      <c r="AV177" s="1024"/>
      <c r="AW177" s="1025"/>
      <c r="AX177" s="1026"/>
      <c r="AZ177" s="1049"/>
      <c r="BA177" s="1050"/>
      <c r="BB177" s="1050"/>
      <c r="BC177" s="1050"/>
      <c r="BD177" s="1050"/>
      <c r="BE177" s="1050"/>
      <c r="BF177" s="1050"/>
      <c r="BG177" s="1050"/>
      <c r="BH177" s="1050"/>
      <c r="BI177" s="1051"/>
      <c r="BJ177" s="1052"/>
    </row>
    <row r="178" spans="1:62" ht="15" customHeight="1">
      <c r="A178" s="1487" t="s">
        <v>270</v>
      </c>
      <c r="B178" s="274" t="str">
        <f>'RAW DATA-Awards'!B58</f>
        <v>CNM</v>
      </c>
      <c r="C178" s="329" t="str">
        <f>'RAW DATA-Awards'!C58</f>
        <v>1</v>
      </c>
      <c r="D178" s="407">
        <f>'RAW DATA-At-Risk'!D58</f>
        <v>0</v>
      </c>
      <c r="E178" s="408">
        <f>'RAW DATA-At-Risk'!E58</f>
        <v>1051</v>
      </c>
      <c r="F178" s="408">
        <f>'RAW DATA-At-Risk'!F58</f>
        <v>17</v>
      </c>
      <c r="G178" s="408">
        <f>'RAW DATA-At-Risk'!G58</f>
        <v>1549</v>
      </c>
      <c r="H178" s="408">
        <f>'RAW DATA-At-Risk'!H58</f>
        <v>0</v>
      </c>
      <c r="I178" s="408">
        <f>'RAW DATA-At-Risk'!I58</f>
        <v>0</v>
      </c>
      <c r="J178" s="408">
        <f>'RAW DATA-At-Risk'!J58</f>
        <v>0</v>
      </c>
      <c r="K178" s="408">
        <f>'RAW DATA-At-Risk'!K58</f>
        <v>0</v>
      </c>
      <c r="L178" s="408">
        <f>'RAW DATA-At-Risk'!L58</f>
        <v>0</v>
      </c>
      <c r="M178" s="409">
        <f>'RAW DATA-At-Risk'!M58</f>
        <v>0</v>
      </c>
      <c r="N178" s="408"/>
      <c r="O178" s="408"/>
      <c r="P178" s="407">
        <f>'RAW DATA-At-Risk'!N58</f>
        <v>0</v>
      </c>
      <c r="Q178" s="408">
        <f>'RAW DATA-At-Risk'!O58</f>
        <v>583</v>
      </c>
      <c r="R178" s="408">
        <f>'RAW DATA-At-Risk'!P58</f>
        <v>6</v>
      </c>
      <c r="S178" s="408">
        <f>'RAW DATA-At-Risk'!Q58</f>
        <v>1361</v>
      </c>
      <c r="T178" s="408">
        <f>'RAW DATA-At-Risk'!R58</f>
        <v>0</v>
      </c>
      <c r="U178" s="408">
        <f>'RAW DATA-At-Risk'!S58</f>
        <v>0</v>
      </c>
      <c r="V178" s="408">
        <f>'RAW DATA-At-Risk'!T58</f>
        <v>0</v>
      </c>
      <c r="W178" s="408">
        <f>'RAW DATA-At-Risk'!U58</f>
        <v>0</v>
      </c>
      <c r="X178" s="408">
        <f>'RAW DATA-At-Risk'!V58</f>
        <v>0</v>
      </c>
      <c r="Y178" s="409">
        <f>'RAW DATA-At-Risk'!W58</f>
        <v>0</v>
      </c>
      <c r="Z178" s="408"/>
      <c r="AA178" s="408"/>
      <c r="AB178" s="407">
        <f>'RAW DATA-At-Risk'!X58</f>
        <v>0</v>
      </c>
      <c r="AC178" s="408">
        <f>'RAW DATA-At-Risk'!Y58</f>
        <v>498</v>
      </c>
      <c r="AD178" s="408">
        <f>'RAW DATA-At-Risk'!Z58</f>
        <v>6</v>
      </c>
      <c r="AE178" s="408">
        <f>'RAW DATA-At-Risk'!AA58</f>
        <v>1188</v>
      </c>
      <c r="AF178" s="408">
        <f>'RAW DATA-At-Risk'!AB58</f>
        <v>0</v>
      </c>
      <c r="AG178" s="408">
        <f>'RAW DATA-At-Risk'!AC58</f>
        <v>0</v>
      </c>
      <c r="AH178" s="408">
        <f>'RAW DATA-At-Risk'!AD58</f>
        <v>0</v>
      </c>
      <c r="AI178" s="408">
        <f>'RAW DATA-At-Risk'!AE58</f>
        <v>0</v>
      </c>
      <c r="AJ178" s="408">
        <f>'RAW DATA-At-Risk'!AF58</f>
        <v>0</v>
      </c>
      <c r="AK178" s="409">
        <f>'RAW DATA-At-Risk'!AG58</f>
        <v>0</v>
      </c>
      <c r="AL178" s="408"/>
      <c r="AM178" s="408"/>
      <c r="AN178" s="943">
        <f>'RAW DATA-At-Risk'!AH58</f>
        <v>0</v>
      </c>
      <c r="AO178" s="944">
        <f>'RAW DATA-At-Risk'!AI58</f>
        <v>710</v>
      </c>
      <c r="AP178" s="944">
        <f>'RAW DATA-At-Risk'!AJ58</f>
        <v>9</v>
      </c>
      <c r="AQ178" s="944">
        <f>'RAW DATA-At-Risk'!AK58</f>
        <v>1061</v>
      </c>
      <c r="AR178" s="944">
        <f>'RAW DATA-At-Risk'!AL58</f>
        <v>0</v>
      </c>
      <c r="AS178" s="944">
        <f>'RAW DATA-At-Risk'!AM58</f>
        <v>0</v>
      </c>
      <c r="AT178" s="944">
        <f>'RAW DATA-At-Risk'!AN58</f>
        <v>0</v>
      </c>
      <c r="AU178" s="944">
        <f>'RAW DATA-At-Risk'!AO58</f>
        <v>0</v>
      </c>
      <c r="AV178" s="944">
        <f>'RAW DATA-At-Risk'!AP58</f>
        <v>0</v>
      </c>
      <c r="AW178" s="945">
        <f>'RAW DATA-At-Risk'!AQ58</f>
        <v>0</v>
      </c>
      <c r="AX178" s="945"/>
      <c r="AZ178" s="1037">
        <f>'RAW DATA-At-Risk'!AR58</f>
        <v>0</v>
      </c>
      <c r="BA178" s="1038">
        <f>'RAW DATA-At-Risk'!AS58</f>
        <v>636</v>
      </c>
      <c r="BB178" s="1038">
        <f>'RAW DATA-At-Risk'!AT58</f>
        <v>6</v>
      </c>
      <c r="BC178" s="1038">
        <f>'RAW DATA-At-Risk'!AU58</f>
        <v>980</v>
      </c>
      <c r="BD178" s="1038">
        <f>'RAW DATA-At-Risk'!AV58</f>
        <v>0</v>
      </c>
      <c r="BE178" s="1038">
        <f>'RAW DATA-At-Risk'!AW58</f>
        <v>0</v>
      </c>
      <c r="BF178" s="1038">
        <f>'RAW DATA-At-Risk'!AX58</f>
        <v>0</v>
      </c>
      <c r="BG178" s="1038">
        <f>'RAW DATA-At-Risk'!AY58</f>
        <v>0</v>
      </c>
      <c r="BH178" s="1038">
        <f>'RAW DATA-At-Risk'!AZ58</f>
        <v>0</v>
      </c>
      <c r="BI178" s="1039">
        <f>'RAW DATA-At-Risk'!BA58</f>
        <v>0</v>
      </c>
      <c r="BJ178" s="1039"/>
    </row>
    <row r="179" spans="1:62">
      <c r="A179" s="1488"/>
      <c r="B179" s="410" t="str">
        <f>'RAW DATA-Awards'!B59</f>
        <v>CNM</v>
      </c>
      <c r="C179" s="411" t="str">
        <f>'RAW DATA-Awards'!C59</f>
        <v>2</v>
      </c>
      <c r="D179" s="330">
        <f>'RAW DATA-At-Risk'!D59</f>
        <v>0</v>
      </c>
      <c r="E179" s="12">
        <f>'RAW DATA-At-Risk'!E59</f>
        <v>173</v>
      </c>
      <c r="F179" s="12">
        <f>'RAW DATA-At-Risk'!F59</f>
        <v>11</v>
      </c>
      <c r="G179" s="12">
        <f>'RAW DATA-At-Risk'!G59</f>
        <v>157</v>
      </c>
      <c r="H179" s="12">
        <f>'RAW DATA-At-Risk'!H59</f>
        <v>0</v>
      </c>
      <c r="I179" s="12">
        <f>'RAW DATA-At-Risk'!I59</f>
        <v>0</v>
      </c>
      <c r="J179" s="12">
        <f>'RAW DATA-At-Risk'!J59</f>
        <v>0</v>
      </c>
      <c r="K179" s="12">
        <f>'RAW DATA-At-Risk'!K59</f>
        <v>0</v>
      </c>
      <c r="L179" s="12">
        <f>'RAW DATA-At-Risk'!L59</f>
        <v>0</v>
      </c>
      <c r="M179" s="331">
        <f>'RAW DATA-At-Risk'!M59</f>
        <v>0</v>
      </c>
      <c r="N179" s="12"/>
      <c r="O179" s="12"/>
      <c r="P179" s="330">
        <f>'RAW DATA-At-Risk'!N59</f>
        <v>1</v>
      </c>
      <c r="Q179" s="12">
        <f>'RAW DATA-At-Risk'!O59</f>
        <v>110</v>
      </c>
      <c r="R179" s="12">
        <f>'RAW DATA-At-Risk'!P59</f>
        <v>6</v>
      </c>
      <c r="S179" s="12">
        <f>'RAW DATA-At-Risk'!Q59</f>
        <v>137</v>
      </c>
      <c r="T179" s="12">
        <f>'RAW DATA-At-Risk'!R59</f>
        <v>0</v>
      </c>
      <c r="U179" s="12">
        <f>'RAW DATA-At-Risk'!S59</f>
        <v>0</v>
      </c>
      <c r="V179" s="12">
        <f>'RAW DATA-At-Risk'!T59</f>
        <v>0</v>
      </c>
      <c r="W179" s="12">
        <f>'RAW DATA-At-Risk'!U59</f>
        <v>0</v>
      </c>
      <c r="X179" s="12">
        <f>'RAW DATA-At-Risk'!V59</f>
        <v>0</v>
      </c>
      <c r="Y179" s="331">
        <f>'RAW DATA-At-Risk'!W59</f>
        <v>0</v>
      </c>
      <c r="Z179" s="12"/>
      <c r="AA179" s="12"/>
      <c r="AB179" s="330">
        <f>'RAW DATA-At-Risk'!X59</f>
        <v>0</v>
      </c>
      <c r="AC179" s="12">
        <f>'RAW DATA-At-Risk'!Y59</f>
        <v>146</v>
      </c>
      <c r="AD179" s="12">
        <f>'RAW DATA-At-Risk'!Z59</f>
        <v>15</v>
      </c>
      <c r="AE179" s="12">
        <f>'RAW DATA-At-Risk'!AA59</f>
        <v>149</v>
      </c>
      <c r="AF179" s="12">
        <f>'RAW DATA-At-Risk'!AB59</f>
        <v>0</v>
      </c>
      <c r="AG179" s="12">
        <f>'RAW DATA-At-Risk'!AC59</f>
        <v>0</v>
      </c>
      <c r="AH179" s="12">
        <f>'RAW DATA-At-Risk'!AD59</f>
        <v>0</v>
      </c>
      <c r="AI179" s="12">
        <f>'RAW DATA-At-Risk'!AE59</f>
        <v>0</v>
      </c>
      <c r="AJ179" s="12">
        <f>'RAW DATA-At-Risk'!AF59</f>
        <v>0</v>
      </c>
      <c r="AK179" s="331">
        <f>'RAW DATA-At-Risk'!AG59</f>
        <v>0</v>
      </c>
      <c r="AL179" s="12"/>
      <c r="AM179" s="12"/>
      <c r="AN179" s="937">
        <f>'RAW DATA-At-Risk'!AH59</f>
        <v>0</v>
      </c>
      <c r="AO179" s="938">
        <f>'RAW DATA-At-Risk'!AI59</f>
        <v>113</v>
      </c>
      <c r="AP179" s="938">
        <f>'RAW DATA-At-Risk'!AJ59</f>
        <v>18</v>
      </c>
      <c r="AQ179" s="938">
        <f>'RAW DATA-At-Risk'!AK59</f>
        <v>92</v>
      </c>
      <c r="AR179" s="938">
        <f>'RAW DATA-At-Risk'!AL59</f>
        <v>0</v>
      </c>
      <c r="AS179" s="938">
        <f>'RAW DATA-At-Risk'!AM59</f>
        <v>0</v>
      </c>
      <c r="AT179" s="938">
        <f>'RAW DATA-At-Risk'!AN59</f>
        <v>0</v>
      </c>
      <c r="AU179" s="938">
        <f>'RAW DATA-At-Risk'!AO59</f>
        <v>0</v>
      </c>
      <c r="AV179" s="938">
        <f>'RAW DATA-At-Risk'!AP59</f>
        <v>0</v>
      </c>
      <c r="AW179" s="939">
        <f>'RAW DATA-At-Risk'!AQ59</f>
        <v>0</v>
      </c>
      <c r="AX179" s="939"/>
      <c r="AZ179" s="1040">
        <f>'RAW DATA-At-Risk'!AR59</f>
        <v>9</v>
      </c>
      <c r="BA179" s="816">
        <f>'RAW DATA-At-Risk'!AS59</f>
        <v>72</v>
      </c>
      <c r="BB179" s="816">
        <f>'RAW DATA-At-Risk'!AT59</f>
        <v>3</v>
      </c>
      <c r="BC179" s="816">
        <f>'RAW DATA-At-Risk'!AU59</f>
        <v>73</v>
      </c>
      <c r="BD179" s="816">
        <f>'RAW DATA-At-Risk'!AV59</f>
        <v>0</v>
      </c>
      <c r="BE179" s="816">
        <f>'RAW DATA-At-Risk'!AW59</f>
        <v>0</v>
      </c>
      <c r="BF179" s="816">
        <f>'RAW DATA-At-Risk'!AX59</f>
        <v>0</v>
      </c>
      <c r="BG179" s="816">
        <f>'RAW DATA-At-Risk'!AY59</f>
        <v>0</v>
      </c>
      <c r="BH179" s="816">
        <f>'RAW DATA-At-Risk'!AZ59</f>
        <v>0</v>
      </c>
      <c r="BI179" s="1041">
        <f>'RAW DATA-At-Risk'!BA59</f>
        <v>0</v>
      </c>
      <c r="BJ179" s="1041"/>
    </row>
    <row r="180" spans="1:62" ht="16" thickBot="1">
      <c r="A180" s="1489"/>
      <c r="B180" s="410" t="str">
        <f>'RAW DATA-Awards'!B60</f>
        <v>CNM</v>
      </c>
      <c r="C180" s="411" t="str">
        <f>'RAW DATA-Awards'!C60</f>
        <v>3</v>
      </c>
      <c r="D180" s="330">
        <f>'RAW DATA-At-Risk'!D60</f>
        <v>145</v>
      </c>
      <c r="E180" s="12">
        <f>'RAW DATA-At-Risk'!E60</f>
        <v>86</v>
      </c>
      <c r="F180" s="12">
        <f>'RAW DATA-At-Risk'!F60</f>
        <v>9</v>
      </c>
      <c r="G180" s="12">
        <f>'RAW DATA-At-Risk'!G60</f>
        <v>254</v>
      </c>
      <c r="H180" s="12">
        <f>'RAW DATA-At-Risk'!H60</f>
        <v>0</v>
      </c>
      <c r="I180" s="12">
        <f>'RAW DATA-At-Risk'!I60</f>
        <v>0</v>
      </c>
      <c r="J180" s="12">
        <f>'RAW DATA-At-Risk'!J60</f>
        <v>0</v>
      </c>
      <c r="K180" s="12">
        <f>'RAW DATA-At-Risk'!K60</f>
        <v>0</v>
      </c>
      <c r="L180" s="12">
        <f>'RAW DATA-At-Risk'!L60</f>
        <v>0</v>
      </c>
      <c r="M180" s="331">
        <f>'RAW DATA-At-Risk'!M60</f>
        <v>0</v>
      </c>
      <c r="N180" s="12"/>
      <c r="O180" s="12"/>
      <c r="P180" s="330">
        <f>'RAW DATA-At-Risk'!N60</f>
        <v>96</v>
      </c>
      <c r="Q180" s="12">
        <f>'RAW DATA-At-Risk'!O60</f>
        <v>67</v>
      </c>
      <c r="R180" s="12">
        <f>'RAW DATA-At-Risk'!P60</f>
        <v>13</v>
      </c>
      <c r="S180" s="12">
        <f>'RAW DATA-At-Risk'!Q60</f>
        <v>213</v>
      </c>
      <c r="T180" s="12">
        <f>'RAW DATA-At-Risk'!R60</f>
        <v>0</v>
      </c>
      <c r="U180" s="12">
        <f>'RAW DATA-At-Risk'!S60</f>
        <v>0</v>
      </c>
      <c r="V180" s="12">
        <f>'RAW DATA-At-Risk'!T60</f>
        <v>0</v>
      </c>
      <c r="W180" s="12">
        <f>'RAW DATA-At-Risk'!U60</f>
        <v>0</v>
      </c>
      <c r="X180" s="12">
        <f>'RAW DATA-At-Risk'!V60</f>
        <v>0</v>
      </c>
      <c r="Y180" s="331">
        <f>'RAW DATA-At-Risk'!W60</f>
        <v>0</v>
      </c>
      <c r="Z180" s="12"/>
      <c r="AA180" s="12"/>
      <c r="AB180" s="330">
        <f>'RAW DATA-At-Risk'!X60</f>
        <v>107</v>
      </c>
      <c r="AC180" s="12">
        <f>'RAW DATA-At-Risk'!Y60</f>
        <v>47</v>
      </c>
      <c r="AD180" s="12">
        <f>'RAW DATA-At-Risk'!Z60</f>
        <v>12</v>
      </c>
      <c r="AE180" s="12">
        <f>'RAW DATA-At-Risk'!AA60</f>
        <v>313</v>
      </c>
      <c r="AF180" s="12">
        <f>'RAW DATA-At-Risk'!AB60</f>
        <v>0</v>
      </c>
      <c r="AG180" s="12">
        <f>'RAW DATA-At-Risk'!AC60</f>
        <v>0</v>
      </c>
      <c r="AH180" s="12">
        <f>'RAW DATA-At-Risk'!AD60</f>
        <v>0</v>
      </c>
      <c r="AI180" s="12">
        <f>'RAW DATA-At-Risk'!AE60</f>
        <v>0</v>
      </c>
      <c r="AJ180" s="12">
        <f>'RAW DATA-At-Risk'!AF60</f>
        <v>0</v>
      </c>
      <c r="AK180" s="331">
        <f>'RAW DATA-At-Risk'!AG60</f>
        <v>0</v>
      </c>
      <c r="AL180" s="12"/>
      <c r="AM180" s="12"/>
      <c r="AN180" s="937">
        <f>'RAW DATA-At-Risk'!AH60</f>
        <v>75</v>
      </c>
      <c r="AO180" s="938">
        <f>'RAW DATA-At-Risk'!AI60</f>
        <v>53</v>
      </c>
      <c r="AP180" s="938">
        <f>'RAW DATA-At-Risk'!AJ60</f>
        <v>14</v>
      </c>
      <c r="AQ180" s="938">
        <f>'RAW DATA-At-Risk'!AK60</f>
        <v>350</v>
      </c>
      <c r="AR180" s="938">
        <f>'RAW DATA-At-Risk'!AL60</f>
        <v>0</v>
      </c>
      <c r="AS180" s="938">
        <f>'RAW DATA-At-Risk'!AM60</f>
        <v>0</v>
      </c>
      <c r="AT180" s="938">
        <f>'RAW DATA-At-Risk'!AN60</f>
        <v>0</v>
      </c>
      <c r="AU180" s="938">
        <f>'RAW DATA-At-Risk'!AO60</f>
        <v>0</v>
      </c>
      <c r="AV180" s="938">
        <f>'RAW DATA-At-Risk'!AP60</f>
        <v>0</v>
      </c>
      <c r="AW180" s="939">
        <f>'RAW DATA-At-Risk'!AQ60</f>
        <v>0</v>
      </c>
      <c r="AX180" s="939"/>
      <c r="AZ180" s="1040">
        <f>'RAW DATA-At-Risk'!AR60</f>
        <v>79</v>
      </c>
      <c r="BA180" s="816">
        <f>'RAW DATA-At-Risk'!AS60</f>
        <v>43</v>
      </c>
      <c r="BB180" s="816">
        <f>'RAW DATA-At-Risk'!AT60</f>
        <v>12</v>
      </c>
      <c r="BC180" s="816">
        <f>'RAW DATA-At-Risk'!AU60</f>
        <v>249</v>
      </c>
      <c r="BD180" s="816">
        <f>'RAW DATA-At-Risk'!AV60</f>
        <v>0</v>
      </c>
      <c r="BE180" s="816">
        <f>'RAW DATA-At-Risk'!AW60</f>
        <v>0</v>
      </c>
      <c r="BF180" s="816">
        <f>'RAW DATA-At-Risk'!AX60</f>
        <v>0</v>
      </c>
      <c r="BG180" s="816">
        <f>'RAW DATA-At-Risk'!AY60</f>
        <v>0</v>
      </c>
      <c r="BH180" s="816">
        <f>'RAW DATA-At-Risk'!AZ60</f>
        <v>0</v>
      </c>
      <c r="BI180" s="1041">
        <f>'RAW DATA-At-Risk'!BA60</f>
        <v>0</v>
      </c>
      <c r="BJ180" s="1041"/>
    </row>
    <row r="181" spans="1:62">
      <c r="A181" s="412"/>
      <c r="B181" s="410"/>
      <c r="C181" s="411"/>
      <c r="D181" s="332">
        <f t="shared" ref="D181:M181" si="170">SUM(D178:D180)</f>
        <v>145</v>
      </c>
      <c r="E181" s="11">
        <f t="shared" si="170"/>
        <v>1310</v>
      </c>
      <c r="F181" s="11">
        <f t="shared" si="170"/>
        <v>37</v>
      </c>
      <c r="G181" s="11">
        <f t="shared" si="170"/>
        <v>1960</v>
      </c>
      <c r="H181" s="11">
        <f t="shared" si="170"/>
        <v>0</v>
      </c>
      <c r="I181" s="11">
        <f t="shared" si="170"/>
        <v>0</v>
      </c>
      <c r="J181" s="11">
        <f t="shared" si="170"/>
        <v>0</v>
      </c>
      <c r="K181" s="11">
        <f t="shared" si="170"/>
        <v>0</v>
      </c>
      <c r="L181" s="11">
        <f t="shared" si="170"/>
        <v>0</v>
      </c>
      <c r="M181" s="333">
        <f t="shared" si="170"/>
        <v>0</v>
      </c>
      <c r="N181" s="12"/>
      <c r="O181" s="12"/>
      <c r="P181" s="332">
        <f t="shared" ref="P181:Y181" si="171">SUM(P178:P180)</f>
        <v>97</v>
      </c>
      <c r="Q181" s="11">
        <f t="shared" si="171"/>
        <v>760</v>
      </c>
      <c r="R181" s="11">
        <f t="shared" si="171"/>
        <v>25</v>
      </c>
      <c r="S181" s="11">
        <f t="shared" si="171"/>
        <v>1711</v>
      </c>
      <c r="T181" s="11">
        <f t="shared" si="171"/>
        <v>0</v>
      </c>
      <c r="U181" s="11">
        <f t="shared" si="171"/>
        <v>0</v>
      </c>
      <c r="V181" s="11">
        <f t="shared" si="171"/>
        <v>0</v>
      </c>
      <c r="W181" s="11">
        <f t="shared" si="171"/>
        <v>0</v>
      </c>
      <c r="X181" s="11">
        <f t="shared" si="171"/>
        <v>0</v>
      </c>
      <c r="Y181" s="333">
        <f t="shared" si="171"/>
        <v>0</v>
      </c>
      <c r="Z181" s="12"/>
      <c r="AA181" s="12"/>
      <c r="AB181" s="332">
        <f t="shared" ref="AB181:AK181" si="172">SUM(AB178:AB180)</f>
        <v>107</v>
      </c>
      <c r="AC181" s="11">
        <f t="shared" si="172"/>
        <v>691</v>
      </c>
      <c r="AD181" s="11">
        <f t="shared" si="172"/>
        <v>33</v>
      </c>
      <c r="AE181" s="11">
        <f t="shared" si="172"/>
        <v>1650</v>
      </c>
      <c r="AF181" s="11">
        <f t="shared" si="172"/>
        <v>0</v>
      </c>
      <c r="AG181" s="11">
        <f t="shared" si="172"/>
        <v>0</v>
      </c>
      <c r="AH181" s="11">
        <f t="shared" si="172"/>
        <v>0</v>
      </c>
      <c r="AI181" s="11">
        <f t="shared" si="172"/>
        <v>0</v>
      </c>
      <c r="AJ181" s="11">
        <f t="shared" si="172"/>
        <v>0</v>
      </c>
      <c r="AK181" s="333">
        <f t="shared" si="172"/>
        <v>0</v>
      </c>
      <c r="AL181" s="12"/>
      <c r="AM181" s="12"/>
      <c r="AN181" s="1017">
        <f t="shared" ref="AN181:AW181" si="173">SUM(AN178:AN180)</f>
        <v>75</v>
      </c>
      <c r="AO181" s="1018">
        <f t="shared" si="173"/>
        <v>876</v>
      </c>
      <c r="AP181" s="1018">
        <f t="shared" si="173"/>
        <v>41</v>
      </c>
      <c r="AQ181" s="1018">
        <f t="shared" si="173"/>
        <v>1503</v>
      </c>
      <c r="AR181" s="1018">
        <f t="shared" si="173"/>
        <v>0</v>
      </c>
      <c r="AS181" s="1018">
        <f t="shared" si="173"/>
        <v>0</v>
      </c>
      <c r="AT181" s="1018">
        <f t="shared" si="173"/>
        <v>0</v>
      </c>
      <c r="AU181" s="1018">
        <f t="shared" si="173"/>
        <v>0</v>
      </c>
      <c r="AV181" s="1018">
        <f t="shared" si="173"/>
        <v>0</v>
      </c>
      <c r="AW181" s="1019">
        <f t="shared" si="173"/>
        <v>0</v>
      </c>
      <c r="AX181" s="939"/>
      <c r="AZ181" s="1042">
        <f t="shared" ref="AZ181:BI181" si="174">SUM(AZ178:AZ180)</f>
        <v>88</v>
      </c>
      <c r="BA181" s="1043">
        <f t="shared" si="174"/>
        <v>751</v>
      </c>
      <c r="BB181" s="1043">
        <f t="shared" si="174"/>
        <v>21</v>
      </c>
      <c r="BC181" s="1043">
        <f t="shared" si="174"/>
        <v>1302</v>
      </c>
      <c r="BD181" s="1043">
        <f t="shared" si="174"/>
        <v>0</v>
      </c>
      <c r="BE181" s="1043">
        <f t="shared" si="174"/>
        <v>0</v>
      </c>
      <c r="BF181" s="1043">
        <f t="shared" si="174"/>
        <v>0</v>
      </c>
      <c r="BG181" s="1043">
        <f t="shared" si="174"/>
        <v>0</v>
      </c>
      <c r="BH181" s="1043">
        <f t="shared" si="174"/>
        <v>0</v>
      </c>
      <c r="BI181" s="1044">
        <f t="shared" si="174"/>
        <v>0</v>
      </c>
      <c r="BJ181" s="1041"/>
    </row>
    <row r="182" spans="1:62" ht="16" thickBot="1">
      <c r="A182" s="412"/>
      <c r="B182" s="410"/>
      <c r="C182" s="411"/>
      <c r="D182" s="330"/>
      <c r="E182" s="12"/>
      <c r="F182" s="12"/>
      <c r="G182" s="12"/>
      <c r="H182" s="12"/>
      <c r="I182" s="12"/>
      <c r="J182" s="12"/>
      <c r="K182" s="12"/>
      <c r="L182" s="12"/>
      <c r="M182" s="331"/>
      <c r="N182" s="12"/>
      <c r="O182" s="12"/>
      <c r="P182" s="330"/>
      <c r="Q182" s="12"/>
      <c r="R182" s="12"/>
      <c r="S182" s="12"/>
      <c r="T182" s="12"/>
      <c r="U182" s="12"/>
      <c r="V182" s="12"/>
      <c r="W182" s="12"/>
      <c r="X182" s="12"/>
      <c r="Y182" s="331"/>
      <c r="Z182" s="12"/>
      <c r="AA182" s="12"/>
      <c r="AB182" s="330"/>
      <c r="AC182" s="12"/>
      <c r="AD182" s="12"/>
      <c r="AE182" s="12"/>
      <c r="AF182" s="12"/>
      <c r="AG182" s="12"/>
      <c r="AH182" s="12"/>
      <c r="AI182" s="12"/>
      <c r="AJ182" s="12"/>
      <c r="AK182" s="331"/>
      <c r="AL182" s="12"/>
      <c r="AM182" s="12"/>
      <c r="AN182" s="937"/>
      <c r="AO182" s="938"/>
      <c r="AP182" s="938"/>
      <c r="AQ182" s="938"/>
      <c r="AR182" s="938"/>
      <c r="AS182" s="938"/>
      <c r="AT182" s="938"/>
      <c r="AU182" s="938"/>
      <c r="AV182" s="938"/>
      <c r="AW182" s="939"/>
      <c r="AX182" s="939"/>
      <c r="AZ182" s="1040"/>
      <c r="BA182" s="816"/>
      <c r="BB182" s="816"/>
      <c r="BC182" s="816"/>
      <c r="BD182" s="816"/>
      <c r="BE182" s="816"/>
      <c r="BF182" s="816"/>
      <c r="BG182" s="816"/>
      <c r="BH182" s="816"/>
      <c r="BI182" s="1041"/>
      <c r="BJ182" s="1041"/>
    </row>
    <row r="183" spans="1:62" ht="15" customHeight="1">
      <c r="A183" s="1487" t="s">
        <v>271</v>
      </c>
      <c r="B183" s="410" t="s">
        <v>69</v>
      </c>
      <c r="C183" s="411" t="s">
        <v>92</v>
      </c>
      <c r="D183" s="330">
        <f>D178*'DATA - Awards Matrices'!$B$53</f>
        <v>0</v>
      </c>
      <c r="E183" s="12">
        <f>E178*'DATA - Awards Matrices'!$C$53</f>
        <v>604325</v>
      </c>
      <c r="F183" s="12">
        <f>F178*'DATA - Awards Matrices'!$D$53</f>
        <v>9775</v>
      </c>
      <c r="G183" s="12">
        <f>G178*'DATA - Awards Matrices'!$E$53</f>
        <v>890675</v>
      </c>
      <c r="H183" s="12">
        <f>H178*'DATA - Awards Matrices'!$F$53</f>
        <v>0</v>
      </c>
      <c r="I183" s="12">
        <f>I178*'DATA - Awards Matrices'!$G$53</f>
        <v>0</v>
      </c>
      <c r="J183" s="12">
        <f>J178*'DATA - Awards Matrices'!$H$53</f>
        <v>0</v>
      </c>
      <c r="K183" s="12">
        <f>K178*'DATA - Awards Matrices'!$I$53</f>
        <v>0</v>
      </c>
      <c r="L183" s="12">
        <f>L178*'DATA - Awards Matrices'!$J$53</f>
        <v>0</v>
      </c>
      <c r="M183" s="331">
        <f>M178*'DATA - Awards Matrices'!$K$53</f>
        <v>0</v>
      </c>
      <c r="N183" s="12"/>
      <c r="O183" s="12"/>
      <c r="P183" s="330">
        <f>P178*'DATA - Awards Matrices'!$B$53</f>
        <v>0</v>
      </c>
      <c r="Q183" s="12">
        <f>Q178*'DATA - Awards Matrices'!$C$53</f>
        <v>335225</v>
      </c>
      <c r="R183" s="12">
        <f>R178*'DATA - Awards Matrices'!$D$53</f>
        <v>3450</v>
      </c>
      <c r="S183" s="12">
        <f>S178*'DATA - Awards Matrices'!$E$53</f>
        <v>782575</v>
      </c>
      <c r="T183" s="12">
        <f>T178*'DATA - Awards Matrices'!$F$53</f>
        <v>0</v>
      </c>
      <c r="U183" s="12">
        <f>U178*'DATA - Awards Matrices'!$G$53</f>
        <v>0</v>
      </c>
      <c r="V183" s="12">
        <f>V178*'DATA - Awards Matrices'!$H$53</f>
        <v>0</v>
      </c>
      <c r="W183" s="12">
        <f>W178*'DATA - Awards Matrices'!$I$53</f>
        <v>0</v>
      </c>
      <c r="X183" s="12">
        <f>X178*'DATA - Awards Matrices'!$J$53</f>
        <v>0</v>
      </c>
      <c r="Y183" s="331">
        <f>Y178*'DATA - Awards Matrices'!$K$53</f>
        <v>0</v>
      </c>
      <c r="Z183" s="12"/>
      <c r="AA183" s="12"/>
      <c r="AB183" s="330">
        <f>AB178*'DATA - Awards Matrices'!$B$53</f>
        <v>0</v>
      </c>
      <c r="AC183" s="12">
        <f>AC178*'DATA - Awards Matrices'!$C$53</f>
        <v>286350</v>
      </c>
      <c r="AD183" s="12">
        <f>AD178*'DATA - Awards Matrices'!$D$53</f>
        <v>3450</v>
      </c>
      <c r="AE183" s="12">
        <f>AE178*'DATA - Awards Matrices'!$E$53</f>
        <v>683100</v>
      </c>
      <c r="AF183" s="12">
        <f>AF178*'DATA - Awards Matrices'!$F$53</f>
        <v>0</v>
      </c>
      <c r="AG183" s="12">
        <f>AG178*'DATA - Awards Matrices'!$G$53</f>
        <v>0</v>
      </c>
      <c r="AH183" s="12">
        <f>AH178*'DATA - Awards Matrices'!$H$53</f>
        <v>0</v>
      </c>
      <c r="AI183" s="12">
        <f>AI178*'DATA - Awards Matrices'!$I$53</f>
        <v>0</v>
      </c>
      <c r="AJ183" s="12">
        <f>AJ178*'DATA - Awards Matrices'!$J$53</f>
        <v>0</v>
      </c>
      <c r="AK183" s="331">
        <f>AK178*'DATA - Awards Matrices'!$K$53</f>
        <v>0</v>
      </c>
      <c r="AL183" s="12"/>
      <c r="AM183" s="12"/>
      <c r="AN183" s="937">
        <f>AN178*'DATA - Awards Matrices'!$B$53</f>
        <v>0</v>
      </c>
      <c r="AO183" s="938">
        <f>AO178*'DATA - Awards Matrices'!$C$53</f>
        <v>408250</v>
      </c>
      <c r="AP183" s="938">
        <f>AP178*'DATA - Awards Matrices'!$D$53</f>
        <v>5175</v>
      </c>
      <c r="AQ183" s="938">
        <f>AQ178*'DATA - Awards Matrices'!$E$53</f>
        <v>610075</v>
      </c>
      <c r="AR183" s="938">
        <f>AR178*'DATA - Awards Matrices'!$F$53</f>
        <v>0</v>
      </c>
      <c r="AS183" s="938">
        <f>AS178*'DATA - Awards Matrices'!$G$53</f>
        <v>0</v>
      </c>
      <c r="AT183" s="938">
        <f>AT178*'DATA - Awards Matrices'!$H$53</f>
        <v>0</v>
      </c>
      <c r="AU183" s="938">
        <f>AU178*'DATA - Awards Matrices'!$I$53</f>
        <v>0</v>
      </c>
      <c r="AV183" s="938">
        <f>AV178*'DATA - Awards Matrices'!$J$53</f>
        <v>0</v>
      </c>
      <c r="AW183" s="939">
        <f>AW178*'DATA - Awards Matrices'!$K$53</f>
        <v>0</v>
      </c>
      <c r="AX183" s="939"/>
      <c r="AZ183" s="1040">
        <f>AZ178*'DATA - Awards Matrices'!$B$53</f>
        <v>0</v>
      </c>
      <c r="BA183" s="816">
        <f>BA178*'DATA - Awards Matrices'!$C$53</f>
        <v>365700</v>
      </c>
      <c r="BB183" s="816">
        <f>BB178*'DATA - Awards Matrices'!$D$53</f>
        <v>3450</v>
      </c>
      <c r="BC183" s="816">
        <f>BC178*'DATA - Awards Matrices'!$E$53</f>
        <v>563500</v>
      </c>
      <c r="BD183" s="816">
        <f>BD178*'DATA - Awards Matrices'!$F$53</f>
        <v>0</v>
      </c>
      <c r="BE183" s="816">
        <f>BE178*'DATA - Awards Matrices'!$G$53</f>
        <v>0</v>
      </c>
      <c r="BF183" s="816">
        <f>BF178*'DATA - Awards Matrices'!$H$53</f>
        <v>0</v>
      </c>
      <c r="BG183" s="816">
        <f>BG178*'DATA - Awards Matrices'!$I$53</f>
        <v>0</v>
      </c>
      <c r="BH183" s="816">
        <f>BH178*'DATA - Awards Matrices'!$J$53</f>
        <v>0</v>
      </c>
      <c r="BI183" s="1041">
        <f>BI178*'DATA - Awards Matrices'!$K$53</f>
        <v>0</v>
      </c>
      <c r="BJ183" s="1041"/>
    </row>
    <row r="184" spans="1:62">
      <c r="A184" s="1488"/>
      <c r="B184" s="410" t="s">
        <v>69</v>
      </c>
      <c r="C184" s="411" t="s">
        <v>91</v>
      </c>
      <c r="D184" s="330">
        <f>D179*'DATA - Awards Matrices'!$B$54</f>
        <v>0</v>
      </c>
      <c r="E184" s="12">
        <f>E179*'DATA - Awards Matrices'!$C$54</f>
        <v>99475</v>
      </c>
      <c r="F184" s="12">
        <f>F179*'DATA - Awards Matrices'!$D$54</f>
        <v>6325</v>
      </c>
      <c r="G184" s="12">
        <f>G179*'DATA - Awards Matrices'!$E$54</f>
        <v>90275</v>
      </c>
      <c r="H184" s="12">
        <f>H179*'DATA - Awards Matrices'!$F$54</f>
        <v>0</v>
      </c>
      <c r="I184" s="12">
        <f>I179*'DATA - Awards Matrices'!$G$54</f>
        <v>0</v>
      </c>
      <c r="J184" s="12">
        <f>J179*'DATA - Awards Matrices'!$H$54</f>
        <v>0</v>
      </c>
      <c r="K184" s="12">
        <f>K179*'DATA - Awards Matrices'!$I$54</f>
        <v>0</v>
      </c>
      <c r="L184" s="12">
        <f>L179*'DATA - Awards Matrices'!$J$54</f>
        <v>0</v>
      </c>
      <c r="M184" s="331">
        <f>M179*'DATA - Awards Matrices'!$K$54</f>
        <v>0</v>
      </c>
      <c r="N184" s="12"/>
      <c r="O184" s="12"/>
      <c r="P184" s="330">
        <f>P179*'DATA - Awards Matrices'!$B$54</f>
        <v>575</v>
      </c>
      <c r="Q184" s="12">
        <f>Q179*'DATA - Awards Matrices'!$C$54</f>
        <v>63250</v>
      </c>
      <c r="R184" s="12">
        <f>R179*'DATA - Awards Matrices'!$D$54</f>
        <v>3450</v>
      </c>
      <c r="S184" s="12">
        <f>S179*'DATA - Awards Matrices'!$E$54</f>
        <v>78775</v>
      </c>
      <c r="T184" s="12">
        <f>T179*'DATA - Awards Matrices'!$F$54</f>
        <v>0</v>
      </c>
      <c r="U184" s="12">
        <f>U179*'DATA - Awards Matrices'!$G$54</f>
        <v>0</v>
      </c>
      <c r="V184" s="12">
        <f>V179*'DATA - Awards Matrices'!$H$54</f>
        <v>0</v>
      </c>
      <c r="W184" s="12">
        <f>W179*'DATA - Awards Matrices'!$I$54</f>
        <v>0</v>
      </c>
      <c r="X184" s="12">
        <f>X179*'DATA - Awards Matrices'!$J$54</f>
        <v>0</v>
      </c>
      <c r="Y184" s="331">
        <f>Y179*'DATA - Awards Matrices'!$K$54</f>
        <v>0</v>
      </c>
      <c r="Z184" s="12"/>
      <c r="AA184" s="12"/>
      <c r="AB184" s="330">
        <f>AB179*'DATA - Awards Matrices'!$B$54</f>
        <v>0</v>
      </c>
      <c r="AC184" s="12">
        <f>AC179*'DATA - Awards Matrices'!$C$54</f>
        <v>83950</v>
      </c>
      <c r="AD184" s="12">
        <f>AD179*'DATA - Awards Matrices'!$D$54</f>
        <v>8625</v>
      </c>
      <c r="AE184" s="12">
        <f>AE179*'DATA - Awards Matrices'!$E$54</f>
        <v>85675</v>
      </c>
      <c r="AF184" s="12">
        <f>AF179*'DATA - Awards Matrices'!$F$54</f>
        <v>0</v>
      </c>
      <c r="AG184" s="12">
        <f>AG179*'DATA - Awards Matrices'!$G$54</f>
        <v>0</v>
      </c>
      <c r="AH184" s="12">
        <f>AH179*'DATA - Awards Matrices'!$H$54</f>
        <v>0</v>
      </c>
      <c r="AI184" s="12">
        <f>AI179*'DATA - Awards Matrices'!$I$54</f>
        <v>0</v>
      </c>
      <c r="AJ184" s="12">
        <f>AJ179*'DATA - Awards Matrices'!$J$54</f>
        <v>0</v>
      </c>
      <c r="AK184" s="331">
        <f>AK179*'DATA - Awards Matrices'!$K$54</f>
        <v>0</v>
      </c>
      <c r="AL184" s="12"/>
      <c r="AM184" s="12"/>
      <c r="AN184" s="937">
        <f>AN179*'DATA - Awards Matrices'!$B$54</f>
        <v>0</v>
      </c>
      <c r="AO184" s="938">
        <f>AO179*'DATA - Awards Matrices'!$C$54</f>
        <v>64975</v>
      </c>
      <c r="AP184" s="938">
        <f>AP179*'DATA - Awards Matrices'!$D$54</f>
        <v>10350</v>
      </c>
      <c r="AQ184" s="938">
        <f>AQ179*'DATA - Awards Matrices'!$E$54</f>
        <v>52900</v>
      </c>
      <c r="AR184" s="938">
        <f>AR179*'DATA - Awards Matrices'!$F$54</f>
        <v>0</v>
      </c>
      <c r="AS184" s="938">
        <f>AS179*'DATA - Awards Matrices'!$G$54</f>
        <v>0</v>
      </c>
      <c r="AT184" s="938">
        <f>AT179*'DATA - Awards Matrices'!$H$54</f>
        <v>0</v>
      </c>
      <c r="AU184" s="938">
        <f>AU179*'DATA - Awards Matrices'!$I$54</f>
        <v>0</v>
      </c>
      <c r="AV184" s="938">
        <f>AV179*'DATA - Awards Matrices'!$J$54</f>
        <v>0</v>
      </c>
      <c r="AW184" s="939">
        <f>AW179*'DATA - Awards Matrices'!$K$54</f>
        <v>0</v>
      </c>
      <c r="AX184" s="939"/>
      <c r="AZ184" s="1040">
        <f>AZ179*'DATA - Awards Matrices'!$B$54</f>
        <v>5175</v>
      </c>
      <c r="BA184" s="816">
        <f>BA179*'DATA - Awards Matrices'!$C$54</f>
        <v>41400</v>
      </c>
      <c r="BB184" s="816">
        <f>BB179*'DATA - Awards Matrices'!$D$54</f>
        <v>1725</v>
      </c>
      <c r="BC184" s="816">
        <f>BC179*'DATA - Awards Matrices'!$E$54</f>
        <v>41975</v>
      </c>
      <c r="BD184" s="816">
        <f>BD179*'DATA - Awards Matrices'!$F$54</f>
        <v>0</v>
      </c>
      <c r="BE184" s="816">
        <f>BE179*'DATA - Awards Matrices'!$G$54</f>
        <v>0</v>
      </c>
      <c r="BF184" s="816">
        <f>BF179*'DATA - Awards Matrices'!$H$54</f>
        <v>0</v>
      </c>
      <c r="BG184" s="816">
        <f>BG179*'DATA - Awards Matrices'!$I$54</f>
        <v>0</v>
      </c>
      <c r="BH184" s="816">
        <f>BH179*'DATA - Awards Matrices'!$J$54</f>
        <v>0</v>
      </c>
      <c r="BI184" s="1041">
        <f>BI179*'DATA - Awards Matrices'!$K$54</f>
        <v>0</v>
      </c>
      <c r="BJ184" s="1041"/>
    </row>
    <row r="185" spans="1:62" ht="16" thickBot="1">
      <c r="A185" s="1489"/>
      <c r="B185" s="410" t="s">
        <v>69</v>
      </c>
      <c r="C185" s="411" t="s">
        <v>90</v>
      </c>
      <c r="D185" s="330">
        <f>D180*'DATA - Awards Matrices'!$B$55</f>
        <v>83375</v>
      </c>
      <c r="E185" s="12">
        <f>E180*'DATA - Awards Matrices'!$C$55</f>
        <v>49450</v>
      </c>
      <c r="F185" s="12">
        <f>F180*'DATA - Awards Matrices'!$D$55</f>
        <v>5175</v>
      </c>
      <c r="G185" s="12">
        <f>G180*'DATA - Awards Matrices'!$E$55</f>
        <v>146050</v>
      </c>
      <c r="H185" s="12">
        <f>H180*'DATA - Awards Matrices'!$F$55</f>
        <v>0</v>
      </c>
      <c r="I185" s="12">
        <f>I180*'DATA - Awards Matrices'!$G$55</f>
        <v>0</v>
      </c>
      <c r="J185" s="12">
        <f>J180*'DATA - Awards Matrices'!$H$55</f>
        <v>0</v>
      </c>
      <c r="K185" s="12">
        <f>K180*'DATA - Awards Matrices'!$I$55</f>
        <v>0</v>
      </c>
      <c r="L185" s="12">
        <f>L180*'DATA - Awards Matrices'!$J$55</f>
        <v>0</v>
      </c>
      <c r="M185" s="331">
        <f>M180*'DATA - Awards Matrices'!$K$55</f>
        <v>0</v>
      </c>
      <c r="N185" s="12"/>
      <c r="O185" s="12"/>
      <c r="P185" s="330">
        <f>P180*'DATA - Awards Matrices'!$B$55</f>
        <v>55200</v>
      </c>
      <c r="Q185" s="12">
        <f>Q180*'DATA - Awards Matrices'!$C$55</f>
        <v>38525</v>
      </c>
      <c r="R185" s="12">
        <f>R180*'DATA - Awards Matrices'!$D$55</f>
        <v>7475</v>
      </c>
      <c r="S185" s="12">
        <f>S180*'DATA - Awards Matrices'!$E$55</f>
        <v>122475</v>
      </c>
      <c r="T185" s="12">
        <f>T180*'DATA - Awards Matrices'!$F$55</f>
        <v>0</v>
      </c>
      <c r="U185" s="12">
        <f>U180*'DATA - Awards Matrices'!$G$55</f>
        <v>0</v>
      </c>
      <c r="V185" s="12">
        <f>V180*'DATA - Awards Matrices'!$H$55</f>
        <v>0</v>
      </c>
      <c r="W185" s="12">
        <f>W180*'DATA - Awards Matrices'!$I$55</f>
        <v>0</v>
      </c>
      <c r="X185" s="12">
        <f>X180*'DATA - Awards Matrices'!$J$55</f>
        <v>0</v>
      </c>
      <c r="Y185" s="331">
        <f>Y180*'DATA - Awards Matrices'!$K$55</f>
        <v>0</v>
      </c>
      <c r="Z185" s="12"/>
      <c r="AA185" s="12"/>
      <c r="AB185" s="330">
        <f>AB180*'DATA - Awards Matrices'!$B$55</f>
        <v>61525</v>
      </c>
      <c r="AC185" s="12">
        <f>AC180*'DATA - Awards Matrices'!$C$55</f>
        <v>27025</v>
      </c>
      <c r="AD185" s="12">
        <f>AD180*'DATA - Awards Matrices'!$D$55</f>
        <v>6900</v>
      </c>
      <c r="AE185" s="12">
        <f>AE180*'DATA - Awards Matrices'!$E$55</f>
        <v>179975</v>
      </c>
      <c r="AF185" s="12">
        <f>AF180*'DATA - Awards Matrices'!$F$55</f>
        <v>0</v>
      </c>
      <c r="AG185" s="12">
        <f>AG180*'DATA - Awards Matrices'!$G$55</f>
        <v>0</v>
      </c>
      <c r="AH185" s="12">
        <f>AH180*'DATA - Awards Matrices'!$H$55</f>
        <v>0</v>
      </c>
      <c r="AI185" s="12">
        <f>AI180*'DATA - Awards Matrices'!$I$55</f>
        <v>0</v>
      </c>
      <c r="AJ185" s="12">
        <f>AJ180*'DATA - Awards Matrices'!$J$55</f>
        <v>0</v>
      </c>
      <c r="AK185" s="331">
        <f>AK180*'DATA - Awards Matrices'!$K$55</f>
        <v>0</v>
      </c>
      <c r="AL185" s="12"/>
      <c r="AM185" s="12"/>
      <c r="AN185" s="937">
        <f>AN180*'DATA - Awards Matrices'!$B$55</f>
        <v>43125</v>
      </c>
      <c r="AO185" s="938">
        <f>AO180*'DATA - Awards Matrices'!$C$55</f>
        <v>30475</v>
      </c>
      <c r="AP185" s="938">
        <f>AP180*'DATA - Awards Matrices'!$D$55</f>
        <v>8050</v>
      </c>
      <c r="AQ185" s="938">
        <f>AQ180*'DATA - Awards Matrices'!$E$55</f>
        <v>201250</v>
      </c>
      <c r="AR185" s="938">
        <f>AR180*'DATA - Awards Matrices'!$F$55</f>
        <v>0</v>
      </c>
      <c r="AS185" s="938">
        <f>AS180*'DATA - Awards Matrices'!$G$55</f>
        <v>0</v>
      </c>
      <c r="AT185" s="938">
        <f>AT180*'DATA - Awards Matrices'!$H$55</f>
        <v>0</v>
      </c>
      <c r="AU185" s="938">
        <f>AU180*'DATA - Awards Matrices'!$I$55</f>
        <v>0</v>
      </c>
      <c r="AV185" s="938">
        <f>AV180*'DATA - Awards Matrices'!$J$55</f>
        <v>0</v>
      </c>
      <c r="AW185" s="939">
        <f>AW180*'DATA - Awards Matrices'!$K$55</f>
        <v>0</v>
      </c>
      <c r="AX185" s="939"/>
      <c r="AZ185" s="1040">
        <f>AZ180*'DATA - Awards Matrices'!$B$55</f>
        <v>45425</v>
      </c>
      <c r="BA185" s="816">
        <f>BA180*'DATA - Awards Matrices'!$C$55</f>
        <v>24725</v>
      </c>
      <c r="BB185" s="816">
        <f>BB180*'DATA - Awards Matrices'!$D$55</f>
        <v>6900</v>
      </c>
      <c r="BC185" s="816">
        <f>BC180*'DATA - Awards Matrices'!$E$55</f>
        <v>143175</v>
      </c>
      <c r="BD185" s="816">
        <f>BD180*'DATA - Awards Matrices'!$F$55</f>
        <v>0</v>
      </c>
      <c r="BE185" s="816">
        <f>BE180*'DATA - Awards Matrices'!$G$55</f>
        <v>0</v>
      </c>
      <c r="BF185" s="816">
        <f>BF180*'DATA - Awards Matrices'!$H$55</f>
        <v>0</v>
      </c>
      <c r="BG185" s="816">
        <f>BG180*'DATA - Awards Matrices'!$I$55</f>
        <v>0</v>
      </c>
      <c r="BH185" s="816">
        <f>BH180*'DATA - Awards Matrices'!$J$55</f>
        <v>0</v>
      </c>
      <c r="BI185" s="1041">
        <f>BI180*'DATA - Awards Matrices'!$K$55</f>
        <v>0</v>
      </c>
      <c r="BJ185" s="1041"/>
    </row>
    <row r="186" spans="1:62" ht="33" thickBot="1">
      <c r="A186" s="406" t="s">
        <v>272</v>
      </c>
      <c r="B186" s="413" t="str">
        <f>B180</f>
        <v>CNM</v>
      </c>
      <c r="C186" s="414"/>
      <c r="D186" s="334">
        <f t="shared" ref="D186:M186" si="175">SUM(D183:D185)</f>
        <v>83375</v>
      </c>
      <c r="E186" s="335">
        <f t="shared" si="175"/>
        <v>753250</v>
      </c>
      <c r="F186" s="335">
        <f t="shared" si="175"/>
        <v>21275</v>
      </c>
      <c r="G186" s="335">
        <f t="shared" si="175"/>
        <v>1127000</v>
      </c>
      <c r="H186" s="335">
        <f t="shared" si="175"/>
        <v>0</v>
      </c>
      <c r="I186" s="335">
        <f t="shared" si="175"/>
        <v>0</v>
      </c>
      <c r="J186" s="335">
        <f t="shared" si="175"/>
        <v>0</v>
      </c>
      <c r="K186" s="335">
        <f t="shared" si="175"/>
        <v>0</v>
      </c>
      <c r="L186" s="335">
        <f t="shared" si="175"/>
        <v>0</v>
      </c>
      <c r="M186" s="336">
        <f t="shared" si="175"/>
        <v>0</v>
      </c>
      <c r="N186" s="415">
        <f>SUM(D186:M186)/'DATA - Awards Matrices'!$L$55</f>
        <v>627.78855480116385</v>
      </c>
      <c r="O186" s="415"/>
      <c r="P186" s="334">
        <f t="shared" ref="P186:Y186" si="176">SUM(P183:P185)</f>
        <v>55775</v>
      </c>
      <c r="Q186" s="335">
        <f t="shared" si="176"/>
        <v>437000</v>
      </c>
      <c r="R186" s="335">
        <f t="shared" si="176"/>
        <v>14375</v>
      </c>
      <c r="S186" s="335">
        <f t="shared" si="176"/>
        <v>983825</v>
      </c>
      <c r="T186" s="335">
        <f t="shared" si="176"/>
        <v>0</v>
      </c>
      <c r="U186" s="335">
        <f t="shared" si="176"/>
        <v>0</v>
      </c>
      <c r="V186" s="335">
        <f t="shared" si="176"/>
        <v>0</v>
      </c>
      <c r="W186" s="335">
        <f t="shared" si="176"/>
        <v>0</v>
      </c>
      <c r="X186" s="335">
        <f t="shared" si="176"/>
        <v>0</v>
      </c>
      <c r="Y186" s="336">
        <f t="shared" si="176"/>
        <v>0</v>
      </c>
      <c r="Z186" s="415">
        <f>SUM(P186:Y186)/'DATA - Awards Matrices'!$L$55</f>
        <v>471.56886517943741</v>
      </c>
      <c r="AA186" s="415"/>
      <c r="AB186" s="334">
        <f t="shared" ref="AB186:AK186" si="177">SUM(AB183:AB185)</f>
        <v>61525</v>
      </c>
      <c r="AC186" s="335">
        <f t="shared" si="177"/>
        <v>397325</v>
      </c>
      <c r="AD186" s="335">
        <f t="shared" si="177"/>
        <v>18975</v>
      </c>
      <c r="AE186" s="335">
        <f t="shared" si="177"/>
        <v>948750</v>
      </c>
      <c r="AF186" s="335">
        <f t="shared" si="177"/>
        <v>0</v>
      </c>
      <c r="AG186" s="335">
        <f t="shared" si="177"/>
        <v>0</v>
      </c>
      <c r="AH186" s="335">
        <f t="shared" si="177"/>
        <v>0</v>
      </c>
      <c r="AI186" s="335">
        <f t="shared" si="177"/>
        <v>0</v>
      </c>
      <c r="AJ186" s="335">
        <f t="shared" si="177"/>
        <v>0</v>
      </c>
      <c r="AK186" s="336">
        <f t="shared" si="177"/>
        <v>0</v>
      </c>
      <c r="AL186" s="415">
        <f>SUM(AB186:AK186)/'DATA - Awards Matrices'!$L$55</f>
        <v>451.2002909796314</v>
      </c>
      <c r="AM186" s="415"/>
      <c r="AN186" s="1020">
        <f t="shared" ref="AN186:AW186" si="178">SUM(AN183:AN185)</f>
        <v>43125</v>
      </c>
      <c r="AO186" s="1021">
        <f t="shared" si="178"/>
        <v>503700</v>
      </c>
      <c r="AP186" s="1021">
        <f t="shared" si="178"/>
        <v>23575</v>
      </c>
      <c r="AQ186" s="1021">
        <f t="shared" si="178"/>
        <v>864225</v>
      </c>
      <c r="AR186" s="1021">
        <f t="shared" si="178"/>
        <v>0</v>
      </c>
      <c r="AS186" s="1021">
        <f t="shared" si="178"/>
        <v>0</v>
      </c>
      <c r="AT186" s="1021">
        <f t="shared" si="178"/>
        <v>0</v>
      </c>
      <c r="AU186" s="1021">
        <f t="shared" si="178"/>
        <v>0</v>
      </c>
      <c r="AV186" s="1021">
        <f t="shared" si="178"/>
        <v>0</v>
      </c>
      <c r="AW186" s="1022">
        <f t="shared" si="178"/>
        <v>0</v>
      </c>
      <c r="AX186" s="942">
        <f>SUM(AN186:AW186)/'DATA - Awards Matrices'!$L$55</f>
        <v>453.74636275460716</v>
      </c>
      <c r="AZ186" s="1045">
        <f t="shared" ref="AZ186:BI186" si="179">SUM(AZ183:AZ185)</f>
        <v>50600</v>
      </c>
      <c r="BA186" s="1046">
        <f t="shared" si="179"/>
        <v>431825</v>
      </c>
      <c r="BB186" s="1046">
        <f t="shared" si="179"/>
        <v>12075</v>
      </c>
      <c r="BC186" s="1046">
        <f t="shared" si="179"/>
        <v>748650</v>
      </c>
      <c r="BD186" s="1046">
        <f t="shared" si="179"/>
        <v>0</v>
      </c>
      <c r="BE186" s="1046">
        <f t="shared" si="179"/>
        <v>0</v>
      </c>
      <c r="BF186" s="1046">
        <f t="shared" si="179"/>
        <v>0</v>
      </c>
      <c r="BG186" s="1046">
        <f t="shared" si="179"/>
        <v>0</v>
      </c>
      <c r="BH186" s="1046">
        <f t="shared" si="179"/>
        <v>0</v>
      </c>
      <c r="BI186" s="1047">
        <f t="shared" si="179"/>
        <v>0</v>
      </c>
      <c r="BJ186" s="1048">
        <f>SUM(AZ186:BI186)/'DATA - Awards Matrices'!$L$55</f>
        <v>393.18622696411251</v>
      </c>
    </row>
    <row r="187" spans="1:62" ht="16" thickBot="1">
      <c r="A187" s="428"/>
      <c r="B187" s="429"/>
      <c r="C187" s="430"/>
      <c r="D187" s="431"/>
      <c r="E187" s="432"/>
      <c r="F187" s="432"/>
      <c r="G187" s="432"/>
      <c r="H187" s="432"/>
      <c r="I187" s="432"/>
      <c r="J187" s="432"/>
      <c r="K187" s="432"/>
      <c r="L187" s="432"/>
      <c r="M187" s="433"/>
      <c r="N187" s="434"/>
      <c r="O187" s="434"/>
      <c r="P187" s="431"/>
      <c r="Q187" s="432"/>
      <c r="R187" s="432"/>
      <c r="S187" s="432"/>
      <c r="T187" s="432"/>
      <c r="U187" s="432"/>
      <c r="V187" s="432"/>
      <c r="W187" s="432"/>
      <c r="X187" s="432"/>
      <c r="Y187" s="433"/>
      <c r="Z187" s="434"/>
      <c r="AA187" s="434"/>
      <c r="AB187" s="431"/>
      <c r="AC187" s="432"/>
      <c r="AD187" s="432"/>
      <c r="AE187" s="432"/>
      <c r="AF187" s="432"/>
      <c r="AG187" s="432"/>
      <c r="AH187" s="432"/>
      <c r="AI187" s="432"/>
      <c r="AJ187" s="432"/>
      <c r="AK187" s="433"/>
      <c r="AL187" s="434"/>
      <c r="AM187" s="434"/>
      <c r="AN187" s="1023"/>
      <c r="AO187" s="1024"/>
      <c r="AP187" s="1024"/>
      <c r="AQ187" s="1024"/>
      <c r="AR187" s="1024"/>
      <c r="AS187" s="1024"/>
      <c r="AT187" s="1024"/>
      <c r="AU187" s="1024"/>
      <c r="AV187" s="1024"/>
      <c r="AW187" s="1025"/>
      <c r="AX187" s="1026"/>
      <c r="AZ187" s="1049"/>
      <c r="BA187" s="1050"/>
      <c r="BB187" s="1050"/>
      <c r="BC187" s="1050"/>
      <c r="BD187" s="1050"/>
      <c r="BE187" s="1050"/>
      <c r="BF187" s="1050"/>
      <c r="BG187" s="1050"/>
      <c r="BH187" s="1050"/>
      <c r="BI187" s="1051"/>
      <c r="BJ187" s="1052"/>
    </row>
    <row r="188" spans="1:62" ht="15" customHeight="1">
      <c r="A188" s="1487" t="s">
        <v>270</v>
      </c>
      <c r="B188" s="274" t="str">
        <f>'RAW DATA-Awards'!B61</f>
        <v>CCC</v>
      </c>
      <c r="C188" s="329" t="str">
        <f>'RAW DATA-Awards'!C61</f>
        <v>1</v>
      </c>
      <c r="D188" s="407">
        <f>'RAW DATA-At-Risk'!D61</f>
        <v>5</v>
      </c>
      <c r="E188" s="408">
        <f>'RAW DATA-At-Risk'!E61</f>
        <v>4</v>
      </c>
      <c r="F188" s="408">
        <f>'RAW DATA-At-Risk'!F61</f>
        <v>0</v>
      </c>
      <c r="G188" s="408">
        <f>'RAW DATA-At-Risk'!G61</f>
        <v>64</v>
      </c>
      <c r="H188" s="408">
        <f>'RAW DATA-At-Risk'!H61</f>
        <v>0</v>
      </c>
      <c r="I188" s="408">
        <f>'RAW DATA-At-Risk'!I61</f>
        <v>0</v>
      </c>
      <c r="J188" s="408">
        <f>'RAW DATA-At-Risk'!J61</f>
        <v>0</v>
      </c>
      <c r="K188" s="408">
        <f>'RAW DATA-At-Risk'!K61</f>
        <v>0</v>
      </c>
      <c r="L188" s="408">
        <f>'RAW DATA-At-Risk'!L61</f>
        <v>0</v>
      </c>
      <c r="M188" s="409">
        <f>'RAW DATA-At-Risk'!M61</f>
        <v>0</v>
      </c>
      <c r="N188" s="408"/>
      <c r="O188" s="408"/>
      <c r="P188" s="407">
        <f>'RAW DATA-At-Risk'!N61</f>
        <v>8</v>
      </c>
      <c r="Q188" s="408">
        <f>'RAW DATA-At-Risk'!O61</f>
        <v>0</v>
      </c>
      <c r="R188" s="408">
        <f>'RAW DATA-At-Risk'!P61</f>
        <v>0</v>
      </c>
      <c r="S188" s="408">
        <f>'RAW DATA-At-Risk'!Q61</f>
        <v>108</v>
      </c>
      <c r="T188" s="408">
        <f>'RAW DATA-At-Risk'!R61</f>
        <v>0</v>
      </c>
      <c r="U188" s="408">
        <f>'RAW DATA-At-Risk'!S61</f>
        <v>0</v>
      </c>
      <c r="V188" s="408">
        <f>'RAW DATA-At-Risk'!T61</f>
        <v>0</v>
      </c>
      <c r="W188" s="408">
        <f>'RAW DATA-At-Risk'!U61</f>
        <v>0</v>
      </c>
      <c r="X188" s="408">
        <f>'RAW DATA-At-Risk'!V61</f>
        <v>0</v>
      </c>
      <c r="Y188" s="409">
        <f>'RAW DATA-At-Risk'!W61</f>
        <v>0</v>
      </c>
      <c r="Z188" s="408"/>
      <c r="AA188" s="408"/>
      <c r="AB188" s="407">
        <f>'RAW DATA-At-Risk'!X61</f>
        <v>8</v>
      </c>
      <c r="AC188" s="408">
        <f>'RAW DATA-At-Risk'!Y61</f>
        <v>0</v>
      </c>
      <c r="AD188" s="408">
        <f>'RAW DATA-At-Risk'!Z61</f>
        <v>0</v>
      </c>
      <c r="AE188" s="408">
        <f>'RAW DATA-At-Risk'!AA61</f>
        <v>99</v>
      </c>
      <c r="AF188" s="408">
        <f>'RAW DATA-At-Risk'!AB61</f>
        <v>0</v>
      </c>
      <c r="AG188" s="408">
        <f>'RAW DATA-At-Risk'!AC61</f>
        <v>0</v>
      </c>
      <c r="AH188" s="408">
        <f>'RAW DATA-At-Risk'!AD61</f>
        <v>0</v>
      </c>
      <c r="AI188" s="408">
        <f>'RAW DATA-At-Risk'!AE61</f>
        <v>0</v>
      </c>
      <c r="AJ188" s="408">
        <f>'RAW DATA-At-Risk'!AF61</f>
        <v>0</v>
      </c>
      <c r="AK188" s="409">
        <f>'RAW DATA-At-Risk'!AG61</f>
        <v>0</v>
      </c>
      <c r="AL188" s="408"/>
      <c r="AM188" s="408"/>
      <c r="AN188" s="943">
        <f>'RAW DATA-At-Risk'!AH61</f>
        <v>8</v>
      </c>
      <c r="AO188" s="944">
        <f>'RAW DATA-At-Risk'!AI61</f>
        <v>0</v>
      </c>
      <c r="AP188" s="944">
        <f>'RAW DATA-At-Risk'!AJ61</f>
        <v>0</v>
      </c>
      <c r="AQ188" s="944">
        <f>'RAW DATA-At-Risk'!AK61</f>
        <v>75</v>
      </c>
      <c r="AR188" s="944">
        <f>'RAW DATA-At-Risk'!AL61</f>
        <v>0</v>
      </c>
      <c r="AS188" s="944">
        <f>'RAW DATA-At-Risk'!AM61</f>
        <v>0</v>
      </c>
      <c r="AT188" s="944">
        <f>'RAW DATA-At-Risk'!AN61</f>
        <v>0</v>
      </c>
      <c r="AU188" s="944">
        <f>'RAW DATA-At-Risk'!AO61</f>
        <v>0</v>
      </c>
      <c r="AV188" s="944">
        <f>'RAW DATA-At-Risk'!AP61</f>
        <v>0</v>
      </c>
      <c r="AW188" s="945">
        <f>'RAW DATA-At-Risk'!AQ61</f>
        <v>0</v>
      </c>
      <c r="AX188" s="945"/>
      <c r="AZ188" s="1037">
        <f>'RAW DATA-At-Risk'!AR61</f>
        <v>18</v>
      </c>
      <c r="BA188" s="1038">
        <f>'RAW DATA-At-Risk'!AS61</f>
        <v>1</v>
      </c>
      <c r="BB188" s="1038">
        <f>'RAW DATA-At-Risk'!AT61</f>
        <v>0</v>
      </c>
      <c r="BC188" s="1038">
        <f>'RAW DATA-At-Risk'!AU61</f>
        <v>68</v>
      </c>
      <c r="BD188" s="1038">
        <f>'RAW DATA-At-Risk'!AV61</f>
        <v>0</v>
      </c>
      <c r="BE188" s="1038">
        <f>'RAW DATA-At-Risk'!AW61</f>
        <v>0</v>
      </c>
      <c r="BF188" s="1038">
        <f>'RAW DATA-At-Risk'!AX61</f>
        <v>0</v>
      </c>
      <c r="BG188" s="1038">
        <f>'RAW DATA-At-Risk'!AY61</f>
        <v>0</v>
      </c>
      <c r="BH188" s="1038">
        <f>'RAW DATA-At-Risk'!AZ61</f>
        <v>0</v>
      </c>
      <c r="BI188" s="1039">
        <f>'RAW DATA-At-Risk'!BA61</f>
        <v>0</v>
      </c>
      <c r="BJ188" s="1039"/>
    </row>
    <row r="189" spans="1:62">
      <c r="A189" s="1488"/>
      <c r="B189" s="410" t="str">
        <f>'RAW DATA-Awards'!B62</f>
        <v>CCC</v>
      </c>
      <c r="C189" s="411" t="str">
        <f>'RAW DATA-Awards'!C62</f>
        <v>2</v>
      </c>
      <c r="D189" s="330">
        <f>'RAW DATA-At-Risk'!D62</f>
        <v>0</v>
      </c>
      <c r="E189" s="12">
        <f>'RAW DATA-At-Risk'!E62</f>
        <v>41</v>
      </c>
      <c r="F189" s="12">
        <f>'RAW DATA-At-Risk'!F62</f>
        <v>0</v>
      </c>
      <c r="G189" s="12">
        <f>'RAW DATA-At-Risk'!G62</f>
        <v>7</v>
      </c>
      <c r="H189" s="12">
        <f>'RAW DATA-At-Risk'!H62</f>
        <v>0</v>
      </c>
      <c r="I189" s="12">
        <f>'RAW DATA-At-Risk'!I62</f>
        <v>0</v>
      </c>
      <c r="J189" s="12">
        <f>'RAW DATA-At-Risk'!J62</f>
        <v>0</v>
      </c>
      <c r="K189" s="12">
        <f>'RAW DATA-At-Risk'!K62</f>
        <v>0</v>
      </c>
      <c r="L189" s="12">
        <f>'RAW DATA-At-Risk'!L62</f>
        <v>0</v>
      </c>
      <c r="M189" s="331">
        <f>'RAW DATA-At-Risk'!M62</f>
        <v>0</v>
      </c>
      <c r="N189" s="12"/>
      <c r="O189" s="12"/>
      <c r="P189" s="330">
        <f>'RAW DATA-At-Risk'!N62</f>
        <v>0</v>
      </c>
      <c r="Q189" s="12">
        <f>'RAW DATA-At-Risk'!O62</f>
        <v>25</v>
      </c>
      <c r="R189" s="12">
        <f>'RAW DATA-At-Risk'!P62</f>
        <v>0</v>
      </c>
      <c r="S189" s="12">
        <f>'RAW DATA-At-Risk'!Q62</f>
        <v>14</v>
      </c>
      <c r="T189" s="12">
        <f>'RAW DATA-At-Risk'!R62</f>
        <v>0</v>
      </c>
      <c r="U189" s="12">
        <f>'RAW DATA-At-Risk'!S62</f>
        <v>0</v>
      </c>
      <c r="V189" s="12">
        <f>'RAW DATA-At-Risk'!T62</f>
        <v>0</v>
      </c>
      <c r="W189" s="12">
        <f>'RAW DATA-At-Risk'!U62</f>
        <v>0</v>
      </c>
      <c r="X189" s="12">
        <f>'RAW DATA-At-Risk'!V62</f>
        <v>0</v>
      </c>
      <c r="Y189" s="331">
        <f>'RAW DATA-At-Risk'!W62</f>
        <v>0</v>
      </c>
      <c r="Z189" s="12"/>
      <c r="AA189" s="12"/>
      <c r="AB189" s="330">
        <f>'RAW DATA-At-Risk'!X62</f>
        <v>0</v>
      </c>
      <c r="AC189" s="12">
        <f>'RAW DATA-At-Risk'!Y62</f>
        <v>12</v>
      </c>
      <c r="AD189" s="12">
        <f>'RAW DATA-At-Risk'!Z62</f>
        <v>0</v>
      </c>
      <c r="AE189" s="12">
        <f>'RAW DATA-At-Risk'!AA62</f>
        <v>6</v>
      </c>
      <c r="AF189" s="12">
        <f>'RAW DATA-At-Risk'!AB62</f>
        <v>0</v>
      </c>
      <c r="AG189" s="12">
        <f>'RAW DATA-At-Risk'!AC62</f>
        <v>0</v>
      </c>
      <c r="AH189" s="12">
        <f>'RAW DATA-At-Risk'!AD62</f>
        <v>0</v>
      </c>
      <c r="AI189" s="12">
        <f>'RAW DATA-At-Risk'!AE62</f>
        <v>0</v>
      </c>
      <c r="AJ189" s="12">
        <f>'RAW DATA-At-Risk'!AF62</f>
        <v>0</v>
      </c>
      <c r="AK189" s="331">
        <f>'RAW DATA-At-Risk'!AG62</f>
        <v>0</v>
      </c>
      <c r="AL189" s="12"/>
      <c r="AM189" s="12"/>
      <c r="AN189" s="937">
        <f>'RAW DATA-At-Risk'!AH62</f>
        <v>0</v>
      </c>
      <c r="AO189" s="938">
        <f>'RAW DATA-At-Risk'!AI62</f>
        <v>11</v>
      </c>
      <c r="AP189" s="938">
        <f>'RAW DATA-At-Risk'!AJ62</f>
        <v>0</v>
      </c>
      <c r="AQ189" s="938">
        <f>'RAW DATA-At-Risk'!AK62</f>
        <v>8</v>
      </c>
      <c r="AR189" s="938">
        <f>'RAW DATA-At-Risk'!AL62</f>
        <v>0</v>
      </c>
      <c r="AS189" s="938">
        <f>'RAW DATA-At-Risk'!AM62</f>
        <v>0</v>
      </c>
      <c r="AT189" s="938">
        <f>'RAW DATA-At-Risk'!AN62</f>
        <v>0</v>
      </c>
      <c r="AU189" s="938">
        <f>'RAW DATA-At-Risk'!AO62</f>
        <v>0</v>
      </c>
      <c r="AV189" s="938">
        <f>'RAW DATA-At-Risk'!AP62</f>
        <v>0</v>
      </c>
      <c r="AW189" s="939">
        <f>'RAW DATA-At-Risk'!AQ62</f>
        <v>0</v>
      </c>
      <c r="AX189" s="939"/>
      <c r="AZ189" s="1040">
        <f>'RAW DATA-At-Risk'!AR62</f>
        <v>2</v>
      </c>
      <c r="BA189" s="816">
        <f>'RAW DATA-At-Risk'!AS62</f>
        <v>12</v>
      </c>
      <c r="BB189" s="816">
        <f>'RAW DATA-At-Risk'!AT62</f>
        <v>0</v>
      </c>
      <c r="BC189" s="816">
        <f>'RAW DATA-At-Risk'!AU62</f>
        <v>18</v>
      </c>
      <c r="BD189" s="816">
        <f>'RAW DATA-At-Risk'!AV62</f>
        <v>0</v>
      </c>
      <c r="BE189" s="816">
        <f>'RAW DATA-At-Risk'!AW62</f>
        <v>0</v>
      </c>
      <c r="BF189" s="816">
        <f>'RAW DATA-At-Risk'!AX62</f>
        <v>0</v>
      </c>
      <c r="BG189" s="816">
        <f>'RAW DATA-At-Risk'!AY62</f>
        <v>0</v>
      </c>
      <c r="BH189" s="816">
        <f>'RAW DATA-At-Risk'!AZ62</f>
        <v>0</v>
      </c>
      <c r="BI189" s="1041">
        <f>'RAW DATA-At-Risk'!BA62</f>
        <v>0</v>
      </c>
      <c r="BJ189" s="1041"/>
    </row>
    <row r="190" spans="1:62" ht="16" thickBot="1">
      <c r="A190" s="1489"/>
      <c r="B190" s="410" t="str">
        <f>'RAW DATA-Awards'!B63</f>
        <v>CCC</v>
      </c>
      <c r="C190" s="411" t="str">
        <f>'RAW DATA-Awards'!C63</f>
        <v>3</v>
      </c>
      <c r="D190" s="330">
        <f>'RAW DATA-At-Risk'!D63</f>
        <v>20</v>
      </c>
      <c r="E190" s="12">
        <f>'RAW DATA-At-Risk'!E63</f>
        <v>53</v>
      </c>
      <c r="F190" s="12">
        <f>'RAW DATA-At-Risk'!F63</f>
        <v>0</v>
      </c>
      <c r="G190" s="12">
        <f>'RAW DATA-At-Risk'!G63</f>
        <v>44</v>
      </c>
      <c r="H190" s="12">
        <f>'RAW DATA-At-Risk'!H63</f>
        <v>0</v>
      </c>
      <c r="I190" s="12">
        <f>'RAW DATA-At-Risk'!I63</f>
        <v>0</v>
      </c>
      <c r="J190" s="12">
        <f>'RAW DATA-At-Risk'!J63</f>
        <v>0</v>
      </c>
      <c r="K190" s="12">
        <f>'RAW DATA-At-Risk'!K63</f>
        <v>0</v>
      </c>
      <c r="L190" s="12">
        <f>'RAW DATA-At-Risk'!L63</f>
        <v>0</v>
      </c>
      <c r="M190" s="331">
        <f>'RAW DATA-At-Risk'!M63</f>
        <v>0</v>
      </c>
      <c r="N190" s="12"/>
      <c r="O190" s="12"/>
      <c r="P190" s="330">
        <f>'RAW DATA-At-Risk'!N63</f>
        <v>32</v>
      </c>
      <c r="Q190" s="12">
        <f>'RAW DATA-At-Risk'!O63</f>
        <v>41</v>
      </c>
      <c r="R190" s="12">
        <f>'RAW DATA-At-Risk'!P63</f>
        <v>0</v>
      </c>
      <c r="S190" s="12">
        <f>'RAW DATA-At-Risk'!Q63</f>
        <v>63</v>
      </c>
      <c r="T190" s="12">
        <f>'RAW DATA-At-Risk'!R63</f>
        <v>0</v>
      </c>
      <c r="U190" s="12">
        <f>'RAW DATA-At-Risk'!S63</f>
        <v>0</v>
      </c>
      <c r="V190" s="12">
        <f>'RAW DATA-At-Risk'!T63</f>
        <v>0</v>
      </c>
      <c r="W190" s="12">
        <f>'RAW DATA-At-Risk'!U63</f>
        <v>0</v>
      </c>
      <c r="X190" s="12">
        <f>'RAW DATA-At-Risk'!V63</f>
        <v>0</v>
      </c>
      <c r="Y190" s="331">
        <f>'RAW DATA-At-Risk'!W63</f>
        <v>0</v>
      </c>
      <c r="Z190" s="12"/>
      <c r="AA190" s="12"/>
      <c r="AB190" s="330">
        <f>'RAW DATA-At-Risk'!X63</f>
        <v>41</v>
      </c>
      <c r="AC190" s="12">
        <f>'RAW DATA-At-Risk'!Y63</f>
        <v>87</v>
      </c>
      <c r="AD190" s="12">
        <f>'RAW DATA-At-Risk'!Z63</f>
        <v>0</v>
      </c>
      <c r="AE190" s="12">
        <f>'RAW DATA-At-Risk'!AA63</f>
        <v>47</v>
      </c>
      <c r="AF190" s="12">
        <f>'RAW DATA-At-Risk'!AB63</f>
        <v>0</v>
      </c>
      <c r="AG190" s="12">
        <f>'RAW DATA-At-Risk'!AC63</f>
        <v>0</v>
      </c>
      <c r="AH190" s="12">
        <f>'RAW DATA-At-Risk'!AD63</f>
        <v>0</v>
      </c>
      <c r="AI190" s="12">
        <f>'RAW DATA-At-Risk'!AE63</f>
        <v>0</v>
      </c>
      <c r="AJ190" s="12">
        <f>'RAW DATA-At-Risk'!AF63</f>
        <v>0</v>
      </c>
      <c r="AK190" s="331">
        <f>'RAW DATA-At-Risk'!AG63</f>
        <v>0</v>
      </c>
      <c r="AL190" s="12"/>
      <c r="AM190" s="12"/>
      <c r="AN190" s="937">
        <f>'RAW DATA-At-Risk'!AH63</f>
        <v>30</v>
      </c>
      <c r="AO190" s="938">
        <f>'RAW DATA-At-Risk'!AI63</f>
        <v>109</v>
      </c>
      <c r="AP190" s="938">
        <f>'RAW DATA-At-Risk'!AJ63</f>
        <v>0</v>
      </c>
      <c r="AQ190" s="938">
        <f>'RAW DATA-At-Risk'!AK63</f>
        <v>68</v>
      </c>
      <c r="AR190" s="938">
        <f>'RAW DATA-At-Risk'!AL63</f>
        <v>0</v>
      </c>
      <c r="AS190" s="938">
        <f>'RAW DATA-At-Risk'!AM63</f>
        <v>0</v>
      </c>
      <c r="AT190" s="938">
        <f>'RAW DATA-At-Risk'!AN63</f>
        <v>0</v>
      </c>
      <c r="AU190" s="938">
        <f>'RAW DATA-At-Risk'!AO63</f>
        <v>0</v>
      </c>
      <c r="AV190" s="938">
        <f>'RAW DATA-At-Risk'!AP63</f>
        <v>0</v>
      </c>
      <c r="AW190" s="939">
        <f>'RAW DATA-At-Risk'!AQ63</f>
        <v>0</v>
      </c>
      <c r="AX190" s="939"/>
      <c r="AZ190" s="1040">
        <f>'RAW DATA-At-Risk'!AR63</f>
        <v>106</v>
      </c>
      <c r="BA190" s="816">
        <f>'RAW DATA-At-Risk'!AS63</f>
        <v>25</v>
      </c>
      <c r="BB190" s="816">
        <f>'RAW DATA-At-Risk'!AT63</f>
        <v>0</v>
      </c>
      <c r="BC190" s="816">
        <f>'RAW DATA-At-Risk'!AU63</f>
        <v>47</v>
      </c>
      <c r="BD190" s="816">
        <f>'RAW DATA-At-Risk'!AV63</f>
        <v>0</v>
      </c>
      <c r="BE190" s="816">
        <f>'RAW DATA-At-Risk'!AW63</f>
        <v>0</v>
      </c>
      <c r="BF190" s="816">
        <f>'RAW DATA-At-Risk'!AX63</f>
        <v>0</v>
      </c>
      <c r="BG190" s="816">
        <f>'RAW DATA-At-Risk'!AY63</f>
        <v>0</v>
      </c>
      <c r="BH190" s="816">
        <f>'RAW DATA-At-Risk'!AZ63</f>
        <v>0</v>
      </c>
      <c r="BI190" s="1041">
        <f>'RAW DATA-At-Risk'!BA63</f>
        <v>0</v>
      </c>
      <c r="BJ190" s="1041"/>
    </row>
    <row r="191" spans="1:62">
      <c r="A191" s="412"/>
      <c r="B191" s="410"/>
      <c r="C191" s="411"/>
      <c r="D191" s="332">
        <f t="shared" ref="D191:M191" si="180">SUM(D188:D190)</f>
        <v>25</v>
      </c>
      <c r="E191" s="11">
        <f t="shared" si="180"/>
        <v>98</v>
      </c>
      <c r="F191" s="11">
        <f t="shared" si="180"/>
        <v>0</v>
      </c>
      <c r="G191" s="11">
        <f t="shared" si="180"/>
        <v>115</v>
      </c>
      <c r="H191" s="11">
        <f t="shared" si="180"/>
        <v>0</v>
      </c>
      <c r="I191" s="11">
        <f t="shared" si="180"/>
        <v>0</v>
      </c>
      <c r="J191" s="11">
        <f t="shared" si="180"/>
        <v>0</v>
      </c>
      <c r="K191" s="11">
        <f t="shared" si="180"/>
        <v>0</v>
      </c>
      <c r="L191" s="11">
        <f t="shared" si="180"/>
        <v>0</v>
      </c>
      <c r="M191" s="333">
        <f t="shared" si="180"/>
        <v>0</v>
      </c>
      <c r="N191" s="12"/>
      <c r="O191" s="12"/>
      <c r="P191" s="332">
        <f t="shared" ref="P191:Y191" si="181">SUM(P188:P190)</f>
        <v>40</v>
      </c>
      <c r="Q191" s="11">
        <f t="shared" si="181"/>
        <v>66</v>
      </c>
      <c r="R191" s="11">
        <f t="shared" si="181"/>
        <v>0</v>
      </c>
      <c r="S191" s="11">
        <f t="shared" si="181"/>
        <v>185</v>
      </c>
      <c r="T191" s="11">
        <f t="shared" si="181"/>
        <v>0</v>
      </c>
      <c r="U191" s="11">
        <f t="shared" si="181"/>
        <v>0</v>
      </c>
      <c r="V191" s="11">
        <f t="shared" si="181"/>
        <v>0</v>
      </c>
      <c r="W191" s="11">
        <f t="shared" si="181"/>
        <v>0</v>
      </c>
      <c r="X191" s="11">
        <f t="shared" si="181"/>
        <v>0</v>
      </c>
      <c r="Y191" s="333">
        <f t="shared" si="181"/>
        <v>0</v>
      </c>
      <c r="Z191" s="12"/>
      <c r="AA191" s="12"/>
      <c r="AB191" s="332">
        <f t="shared" ref="AB191:AK191" si="182">SUM(AB188:AB190)</f>
        <v>49</v>
      </c>
      <c r="AC191" s="11">
        <f t="shared" si="182"/>
        <v>99</v>
      </c>
      <c r="AD191" s="11">
        <f t="shared" si="182"/>
        <v>0</v>
      </c>
      <c r="AE191" s="11">
        <f t="shared" si="182"/>
        <v>152</v>
      </c>
      <c r="AF191" s="11">
        <f t="shared" si="182"/>
        <v>0</v>
      </c>
      <c r="AG191" s="11">
        <f t="shared" si="182"/>
        <v>0</v>
      </c>
      <c r="AH191" s="11">
        <f t="shared" si="182"/>
        <v>0</v>
      </c>
      <c r="AI191" s="11">
        <f t="shared" si="182"/>
        <v>0</v>
      </c>
      <c r="AJ191" s="11">
        <f t="shared" si="182"/>
        <v>0</v>
      </c>
      <c r="AK191" s="333">
        <f t="shared" si="182"/>
        <v>0</v>
      </c>
      <c r="AL191" s="12"/>
      <c r="AM191" s="12"/>
      <c r="AN191" s="1017">
        <f t="shared" ref="AN191:AW191" si="183">SUM(AN188:AN190)</f>
        <v>38</v>
      </c>
      <c r="AO191" s="1018">
        <f t="shared" si="183"/>
        <v>120</v>
      </c>
      <c r="AP191" s="1018">
        <f t="shared" si="183"/>
        <v>0</v>
      </c>
      <c r="AQ191" s="1018">
        <f t="shared" si="183"/>
        <v>151</v>
      </c>
      <c r="AR191" s="1018">
        <f t="shared" si="183"/>
        <v>0</v>
      </c>
      <c r="AS191" s="1018">
        <f t="shared" si="183"/>
        <v>0</v>
      </c>
      <c r="AT191" s="1018">
        <f t="shared" si="183"/>
        <v>0</v>
      </c>
      <c r="AU191" s="1018">
        <f t="shared" si="183"/>
        <v>0</v>
      </c>
      <c r="AV191" s="1018">
        <f t="shared" si="183"/>
        <v>0</v>
      </c>
      <c r="AW191" s="1019">
        <f t="shared" si="183"/>
        <v>0</v>
      </c>
      <c r="AX191" s="939"/>
      <c r="AZ191" s="1042">
        <f t="shared" ref="AZ191:BI191" si="184">SUM(AZ188:AZ190)</f>
        <v>126</v>
      </c>
      <c r="BA191" s="1043">
        <f t="shared" si="184"/>
        <v>38</v>
      </c>
      <c r="BB191" s="1043">
        <f t="shared" si="184"/>
        <v>0</v>
      </c>
      <c r="BC191" s="1043">
        <f t="shared" si="184"/>
        <v>133</v>
      </c>
      <c r="BD191" s="1043">
        <f t="shared" si="184"/>
        <v>0</v>
      </c>
      <c r="BE191" s="1043">
        <f t="shared" si="184"/>
        <v>0</v>
      </c>
      <c r="BF191" s="1043">
        <f t="shared" si="184"/>
        <v>0</v>
      </c>
      <c r="BG191" s="1043">
        <f t="shared" si="184"/>
        <v>0</v>
      </c>
      <c r="BH191" s="1043">
        <f t="shared" si="184"/>
        <v>0</v>
      </c>
      <c r="BI191" s="1044">
        <f t="shared" si="184"/>
        <v>0</v>
      </c>
      <c r="BJ191" s="1041"/>
    </row>
    <row r="192" spans="1:62" ht="16" thickBot="1">
      <c r="A192" s="412"/>
      <c r="B192" s="410"/>
      <c r="C192" s="411"/>
      <c r="D192" s="330"/>
      <c r="E192" s="12"/>
      <c r="F192" s="12"/>
      <c r="G192" s="12"/>
      <c r="H192" s="12"/>
      <c r="I192" s="12"/>
      <c r="J192" s="12"/>
      <c r="K192" s="12"/>
      <c r="L192" s="12"/>
      <c r="M192" s="331"/>
      <c r="N192" s="12"/>
      <c r="O192" s="12"/>
      <c r="P192" s="330"/>
      <c r="Q192" s="12"/>
      <c r="R192" s="12"/>
      <c r="S192" s="12"/>
      <c r="T192" s="12"/>
      <c r="U192" s="12"/>
      <c r="V192" s="12"/>
      <c r="W192" s="12"/>
      <c r="X192" s="12"/>
      <c r="Y192" s="331"/>
      <c r="Z192" s="12"/>
      <c r="AA192" s="12"/>
      <c r="AB192" s="330"/>
      <c r="AC192" s="12"/>
      <c r="AD192" s="12"/>
      <c r="AE192" s="12"/>
      <c r="AF192" s="12"/>
      <c r="AG192" s="12"/>
      <c r="AH192" s="12"/>
      <c r="AI192" s="12"/>
      <c r="AJ192" s="12"/>
      <c r="AK192" s="331"/>
      <c r="AL192" s="12"/>
      <c r="AM192" s="12"/>
      <c r="AN192" s="937"/>
      <c r="AO192" s="938"/>
      <c r="AP192" s="938"/>
      <c r="AQ192" s="938"/>
      <c r="AR192" s="938"/>
      <c r="AS192" s="938"/>
      <c r="AT192" s="938"/>
      <c r="AU192" s="938"/>
      <c r="AV192" s="938"/>
      <c r="AW192" s="939"/>
      <c r="AX192" s="939"/>
      <c r="AZ192" s="1040"/>
      <c r="BA192" s="816"/>
      <c r="BB192" s="816"/>
      <c r="BC192" s="816"/>
      <c r="BD192" s="816"/>
      <c r="BE192" s="816"/>
      <c r="BF192" s="816"/>
      <c r="BG192" s="816"/>
      <c r="BH192" s="816"/>
      <c r="BI192" s="1041"/>
      <c r="BJ192" s="1041"/>
    </row>
    <row r="193" spans="1:62" ht="15" customHeight="1">
      <c r="A193" s="1487" t="s">
        <v>271</v>
      </c>
      <c r="B193" s="410" t="s">
        <v>71</v>
      </c>
      <c r="C193" s="411" t="s">
        <v>92</v>
      </c>
      <c r="D193" s="330">
        <f>D188*'DATA - Awards Matrices'!$B$53</f>
        <v>2875</v>
      </c>
      <c r="E193" s="12">
        <f>E188*'DATA - Awards Matrices'!$C$53</f>
        <v>2300</v>
      </c>
      <c r="F193" s="12">
        <f>F188*'DATA - Awards Matrices'!$D$53</f>
        <v>0</v>
      </c>
      <c r="G193" s="12">
        <f>G188*'DATA - Awards Matrices'!$E$53</f>
        <v>36800</v>
      </c>
      <c r="H193" s="12">
        <f>H188*'DATA - Awards Matrices'!$F$53</f>
        <v>0</v>
      </c>
      <c r="I193" s="12">
        <f>I188*'DATA - Awards Matrices'!$G$53</f>
        <v>0</v>
      </c>
      <c r="J193" s="12">
        <f>J188*'DATA - Awards Matrices'!$H$53</f>
        <v>0</v>
      </c>
      <c r="K193" s="12">
        <f>K188*'DATA - Awards Matrices'!$I$53</f>
        <v>0</v>
      </c>
      <c r="L193" s="12">
        <f>L188*'DATA - Awards Matrices'!$J$53</f>
        <v>0</v>
      </c>
      <c r="M193" s="331">
        <f>M188*'DATA - Awards Matrices'!$K$53</f>
        <v>0</v>
      </c>
      <c r="N193" s="12"/>
      <c r="O193" s="12"/>
      <c r="P193" s="330">
        <f>P188*'DATA - Awards Matrices'!$B$53</f>
        <v>4600</v>
      </c>
      <c r="Q193" s="12">
        <f>Q188*'DATA - Awards Matrices'!$C$53</f>
        <v>0</v>
      </c>
      <c r="R193" s="12">
        <f>R188*'DATA - Awards Matrices'!$D$53</f>
        <v>0</v>
      </c>
      <c r="S193" s="12">
        <f>S188*'DATA - Awards Matrices'!$E$53</f>
        <v>62100</v>
      </c>
      <c r="T193" s="12">
        <f>T188*'DATA - Awards Matrices'!$F$53</f>
        <v>0</v>
      </c>
      <c r="U193" s="12">
        <f>U188*'DATA - Awards Matrices'!$G$53</f>
        <v>0</v>
      </c>
      <c r="V193" s="12">
        <f>V188*'DATA - Awards Matrices'!$H$53</f>
        <v>0</v>
      </c>
      <c r="W193" s="12">
        <f>W188*'DATA - Awards Matrices'!$I$53</f>
        <v>0</v>
      </c>
      <c r="X193" s="12">
        <f>X188*'DATA - Awards Matrices'!$J$53</f>
        <v>0</v>
      </c>
      <c r="Y193" s="331">
        <f>Y188*'DATA - Awards Matrices'!$K$53</f>
        <v>0</v>
      </c>
      <c r="Z193" s="12"/>
      <c r="AA193" s="12"/>
      <c r="AB193" s="330">
        <f>AB188*'DATA - Awards Matrices'!$B$53</f>
        <v>4600</v>
      </c>
      <c r="AC193" s="12">
        <f>AC188*'DATA - Awards Matrices'!$C$53</f>
        <v>0</v>
      </c>
      <c r="AD193" s="12">
        <f>AD188*'DATA - Awards Matrices'!$D$53</f>
        <v>0</v>
      </c>
      <c r="AE193" s="12">
        <f>AE188*'DATA - Awards Matrices'!$E$53</f>
        <v>56925</v>
      </c>
      <c r="AF193" s="12">
        <f>AF188*'DATA - Awards Matrices'!$F$53</f>
        <v>0</v>
      </c>
      <c r="AG193" s="12">
        <f>AG188*'DATA - Awards Matrices'!$G$53</f>
        <v>0</v>
      </c>
      <c r="AH193" s="12">
        <f>AH188*'DATA - Awards Matrices'!$H$53</f>
        <v>0</v>
      </c>
      <c r="AI193" s="12">
        <f>AI188*'DATA - Awards Matrices'!$I$53</f>
        <v>0</v>
      </c>
      <c r="AJ193" s="12">
        <f>AJ188*'DATA - Awards Matrices'!$J$53</f>
        <v>0</v>
      </c>
      <c r="AK193" s="331">
        <f>AK188*'DATA - Awards Matrices'!$K$53</f>
        <v>0</v>
      </c>
      <c r="AL193" s="12"/>
      <c r="AM193" s="12"/>
      <c r="AN193" s="937">
        <f>AN188*'DATA - Awards Matrices'!$B$53</f>
        <v>4600</v>
      </c>
      <c r="AO193" s="938">
        <f>AO188*'DATA - Awards Matrices'!$C$53</f>
        <v>0</v>
      </c>
      <c r="AP193" s="938">
        <f>AP188*'DATA - Awards Matrices'!$D$53</f>
        <v>0</v>
      </c>
      <c r="AQ193" s="938">
        <f>AQ188*'DATA - Awards Matrices'!$E$53</f>
        <v>43125</v>
      </c>
      <c r="AR193" s="938">
        <f>AR188*'DATA - Awards Matrices'!$F$53</f>
        <v>0</v>
      </c>
      <c r="AS193" s="938">
        <f>AS188*'DATA - Awards Matrices'!$G$53</f>
        <v>0</v>
      </c>
      <c r="AT193" s="938">
        <f>AT188*'DATA - Awards Matrices'!$H$53</f>
        <v>0</v>
      </c>
      <c r="AU193" s="938">
        <f>AU188*'DATA - Awards Matrices'!$I$53</f>
        <v>0</v>
      </c>
      <c r="AV193" s="938">
        <f>AV188*'DATA - Awards Matrices'!$J$53</f>
        <v>0</v>
      </c>
      <c r="AW193" s="939">
        <f>AW188*'DATA - Awards Matrices'!$K$53</f>
        <v>0</v>
      </c>
      <c r="AX193" s="939"/>
      <c r="AZ193" s="1040">
        <f>AZ188*'DATA - Awards Matrices'!$B$53</f>
        <v>10350</v>
      </c>
      <c r="BA193" s="816">
        <f>BA188*'DATA - Awards Matrices'!$C$53</f>
        <v>575</v>
      </c>
      <c r="BB193" s="816">
        <f>BB188*'DATA - Awards Matrices'!$D$53</f>
        <v>0</v>
      </c>
      <c r="BC193" s="816">
        <f>BC188*'DATA - Awards Matrices'!$E$53</f>
        <v>39100</v>
      </c>
      <c r="BD193" s="816">
        <f>BD188*'DATA - Awards Matrices'!$F$53</f>
        <v>0</v>
      </c>
      <c r="BE193" s="816">
        <f>BE188*'DATA - Awards Matrices'!$G$53</f>
        <v>0</v>
      </c>
      <c r="BF193" s="816">
        <f>BF188*'DATA - Awards Matrices'!$H$53</f>
        <v>0</v>
      </c>
      <c r="BG193" s="816">
        <f>BG188*'DATA - Awards Matrices'!$I$53</f>
        <v>0</v>
      </c>
      <c r="BH193" s="816">
        <f>BH188*'DATA - Awards Matrices'!$J$53</f>
        <v>0</v>
      </c>
      <c r="BI193" s="1041">
        <f>BI188*'DATA - Awards Matrices'!$K$53</f>
        <v>0</v>
      </c>
      <c r="BJ193" s="1041"/>
    </row>
    <row r="194" spans="1:62">
      <c r="A194" s="1488"/>
      <c r="B194" s="410" t="s">
        <v>71</v>
      </c>
      <c r="C194" s="411" t="s">
        <v>91</v>
      </c>
      <c r="D194" s="330">
        <f>D189*'DATA - Awards Matrices'!$B$54</f>
        <v>0</v>
      </c>
      <c r="E194" s="12">
        <f>E189*'DATA - Awards Matrices'!$C$54</f>
        <v>23575</v>
      </c>
      <c r="F194" s="12">
        <f>F189*'DATA - Awards Matrices'!$D$54</f>
        <v>0</v>
      </c>
      <c r="G194" s="12">
        <f>G189*'DATA - Awards Matrices'!$E$54</f>
        <v>4025</v>
      </c>
      <c r="H194" s="12">
        <f>H189*'DATA - Awards Matrices'!$F$54</f>
        <v>0</v>
      </c>
      <c r="I194" s="12">
        <f>I189*'DATA - Awards Matrices'!$G$54</f>
        <v>0</v>
      </c>
      <c r="J194" s="12">
        <f>J189*'DATA - Awards Matrices'!$H$54</f>
        <v>0</v>
      </c>
      <c r="K194" s="12">
        <f>K189*'DATA - Awards Matrices'!$I$54</f>
        <v>0</v>
      </c>
      <c r="L194" s="12">
        <f>L189*'DATA - Awards Matrices'!$J$54</f>
        <v>0</v>
      </c>
      <c r="M194" s="331">
        <f>M189*'DATA - Awards Matrices'!$K$54</f>
        <v>0</v>
      </c>
      <c r="N194" s="12"/>
      <c r="O194" s="12"/>
      <c r="P194" s="330">
        <f>P189*'DATA - Awards Matrices'!$B$54</f>
        <v>0</v>
      </c>
      <c r="Q194" s="12">
        <f>Q189*'DATA - Awards Matrices'!$C$54</f>
        <v>14375</v>
      </c>
      <c r="R194" s="12">
        <f>R189*'DATA - Awards Matrices'!$D$54</f>
        <v>0</v>
      </c>
      <c r="S194" s="12">
        <f>S189*'DATA - Awards Matrices'!$E$54</f>
        <v>8050</v>
      </c>
      <c r="T194" s="12">
        <f>T189*'DATA - Awards Matrices'!$F$54</f>
        <v>0</v>
      </c>
      <c r="U194" s="12">
        <f>U189*'DATA - Awards Matrices'!$G$54</f>
        <v>0</v>
      </c>
      <c r="V194" s="12">
        <f>V189*'DATA - Awards Matrices'!$H$54</f>
        <v>0</v>
      </c>
      <c r="W194" s="12">
        <f>W189*'DATA - Awards Matrices'!$I$54</f>
        <v>0</v>
      </c>
      <c r="X194" s="12">
        <f>X189*'DATA - Awards Matrices'!$J$54</f>
        <v>0</v>
      </c>
      <c r="Y194" s="331">
        <f>Y189*'DATA - Awards Matrices'!$K$54</f>
        <v>0</v>
      </c>
      <c r="Z194" s="12"/>
      <c r="AA194" s="12"/>
      <c r="AB194" s="330">
        <f>AB189*'DATA - Awards Matrices'!$B$54</f>
        <v>0</v>
      </c>
      <c r="AC194" s="12">
        <f>AC189*'DATA - Awards Matrices'!$C$54</f>
        <v>6900</v>
      </c>
      <c r="AD194" s="12">
        <f>AD189*'DATA - Awards Matrices'!$D$54</f>
        <v>0</v>
      </c>
      <c r="AE194" s="12">
        <f>AE189*'DATA - Awards Matrices'!$E$54</f>
        <v>3450</v>
      </c>
      <c r="AF194" s="12">
        <f>AF189*'DATA - Awards Matrices'!$F$54</f>
        <v>0</v>
      </c>
      <c r="AG194" s="12">
        <f>AG189*'DATA - Awards Matrices'!$G$54</f>
        <v>0</v>
      </c>
      <c r="AH194" s="12">
        <f>AH189*'DATA - Awards Matrices'!$H$54</f>
        <v>0</v>
      </c>
      <c r="AI194" s="12">
        <f>AI189*'DATA - Awards Matrices'!$I$54</f>
        <v>0</v>
      </c>
      <c r="AJ194" s="12">
        <f>AJ189*'DATA - Awards Matrices'!$J$54</f>
        <v>0</v>
      </c>
      <c r="AK194" s="331">
        <f>AK189*'DATA - Awards Matrices'!$K$54</f>
        <v>0</v>
      </c>
      <c r="AL194" s="12"/>
      <c r="AM194" s="12"/>
      <c r="AN194" s="937">
        <f>AN189*'DATA - Awards Matrices'!$B$54</f>
        <v>0</v>
      </c>
      <c r="AO194" s="938">
        <f>AO189*'DATA - Awards Matrices'!$C$54</f>
        <v>6325</v>
      </c>
      <c r="AP194" s="938">
        <f>AP189*'DATA - Awards Matrices'!$D$54</f>
        <v>0</v>
      </c>
      <c r="AQ194" s="938">
        <f>AQ189*'DATA - Awards Matrices'!$E$54</f>
        <v>4600</v>
      </c>
      <c r="AR194" s="938">
        <f>AR189*'DATA - Awards Matrices'!$F$54</f>
        <v>0</v>
      </c>
      <c r="AS194" s="938">
        <f>AS189*'DATA - Awards Matrices'!$G$54</f>
        <v>0</v>
      </c>
      <c r="AT194" s="938">
        <f>AT189*'DATA - Awards Matrices'!$H$54</f>
        <v>0</v>
      </c>
      <c r="AU194" s="938">
        <f>AU189*'DATA - Awards Matrices'!$I$54</f>
        <v>0</v>
      </c>
      <c r="AV194" s="938">
        <f>AV189*'DATA - Awards Matrices'!$J$54</f>
        <v>0</v>
      </c>
      <c r="AW194" s="939">
        <f>AW189*'DATA - Awards Matrices'!$K$54</f>
        <v>0</v>
      </c>
      <c r="AX194" s="939"/>
      <c r="AZ194" s="1040">
        <f>AZ189*'DATA - Awards Matrices'!$B$54</f>
        <v>1150</v>
      </c>
      <c r="BA194" s="816">
        <f>BA189*'DATA - Awards Matrices'!$C$54</f>
        <v>6900</v>
      </c>
      <c r="BB194" s="816">
        <f>BB189*'DATA - Awards Matrices'!$D$54</f>
        <v>0</v>
      </c>
      <c r="BC194" s="816">
        <f>BC189*'DATA - Awards Matrices'!$E$54</f>
        <v>10350</v>
      </c>
      <c r="BD194" s="816">
        <f>BD189*'DATA - Awards Matrices'!$F$54</f>
        <v>0</v>
      </c>
      <c r="BE194" s="816">
        <f>BE189*'DATA - Awards Matrices'!$G$54</f>
        <v>0</v>
      </c>
      <c r="BF194" s="816">
        <f>BF189*'DATA - Awards Matrices'!$H$54</f>
        <v>0</v>
      </c>
      <c r="BG194" s="816">
        <f>BG189*'DATA - Awards Matrices'!$I$54</f>
        <v>0</v>
      </c>
      <c r="BH194" s="816">
        <f>BH189*'DATA - Awards Matrices'!$J$54</f>
        <v>0</v>
      </c>
      <c r="BI194" s="1041">
        <f>BI189*'DATA - Awards Matrices'!$K$54</f>
        <v>0</v>
      </c>
      <c r="BJ194" s="1041"/>
    </row>
    <row r="195" spans="1:62" ht="16" thickBot="1">
      <c r="A195" s="1489"/>
      <c r="B195" s="410" t="s">
        <v>71</v>
      </c>
      <c r="C195" s="411" t="s">
        <v>90</v>
      </c>
      <c r="D195" s="330">
        <f>D190*'DATA - Awards Matrices'!$B$55</f>
        <v>11500</v>
      </c>
      <c r="E195" s="12">
        <f>E190*'DATA - Awards Matrices'!$C$55</f>
        <v>30475</v>
      </c>
      <c r="F195" s="12">
        <f>F190*'DATA - Awards Matrices'!$D$55</f>
        <v>0</v>
      </c>
      <c r="G195" s="12">
        <f>G190*'DATA - Awards Matrices'!$E$55</f>
        <v>25300</v>
      </c>
      <c r="H195" s="12">
        <f>H190*'DATA - Awards Matrices'!$F$55</f>
        <v>0</v>
      </c>
      <c r="I195" s="12">
        <f>I190*'DATA - Awards Matrices'!$G$55</f>
        <v>0</v>
      </c>
      <c r="J195" s="12">
        <f>J190*'DATA - Awards Matrices'!$H$55</f>
        <v>0</v>
      </c>
      <c r="K195" s="12">
        <f>K190*'DATA - Awards Matrices'!$I$55</f>
        <v>0</v>
      </c>
      <c r="L195" s="12">
        <f>L190*'DATA - Awards Matrices'!$J$55</f>
        <v>0</v>
      </c>
      <c r="M195" s="331">
        <f>M190*'DATA - Awards Matrices'!$K$55</f>
        <v>0</v>
      </c>
      <c r="N195" s="12"/>
      <c r="O195" s="12"/>
      <c r="P195" s="330">
        <f>P190*'DATA - Awards Matrices'!$B$55</f>
        <v>18400</v>
      </c>
      <c r="Q195" s="12">
        <f>Q190*'DATA - Awards Matrices'!$C$55</f>
        <v>23575</v>
      </c>
      <c r="R195" s="12">
        <f>R190*'DATA - Awards Matrices'!$D$55</f>
        <v>0</v>
      </c>
      <c r="S195" s="12">
        <f>S190*'DATA - Awards Matrices'!$E$55</f>
        <v>36225</v>
      </c>
      <c r="T195" s="12">
        <f>T190*'DATA - Awards Matrices'!$F$55</f>
        <v>0</v>
      </c>
      <c r="U195" s="12">
        <f>U190*'DATA - Awards Matrices'!$G$55</f>
        <v>0</v>
      </c>
      <c r="V195" s="12">
        <f>V190*'DATA - Awards Matrices'!$H$55</f>
        <v>0</v>
      </c>
      <c r="W195" s="12">
        <f>W190*'DATA - Awards Matrices'!$I$55</f>
        <v>0</v>
      </c>
      <c r="X195" s="12">
        <f>X190*'DATA - Awards Matrices'!$J$55</f>
        <v>0</v>
      </c>
      <c r="Y195" s="331">
        <f>Y190*'DATA - Awards Matrices'!$K$55</f>
        <v>0</v>
      </c>
      <c r="Z195" s="12"/>
      <c r="AA195" s="12"/>
      <c r="AB195" s="330">
        <f>AB190*'DATA - Awards Matrices'!$B$55</f>
        <v>23575</v>
      </c>
      <c r="AC195" s="12">
        <f>AC190*'DATA - Awards Matrices'!$C$55</f>
        <v>50025</v>
      </c>
      <c r="AD195" s="12">
        <f>AD190*'DATA - Awards Matrices'!$D$55</f>
        <v>0</v>
      </c>
      <c r="AE195" s="12">
        <f>AE190*'DATA - Awards Matrices'!$E$55</f>
        <v>27025</v>
      </c>
      <c r="AF195" s="12">
        <f>AF190*'DATA - Awards Matrices'!$F$55</f>
        <v>0</v>
      </c>
      <c r="AG195" s="12">
        <f>AG190*'DATA - Awards Matrices'!$G$55</f>
        <v>0</v>
      </c>
      <c r="AH195" s="12">
        <f>AH190*'DATA - Awards Matrices'!$H$55</f>
        <v>0</v>
      </c>
      <c r="AI195" s="12">
        <f>AI190*'DATA - Awards Matrices'!$I$55</f>
        <v>0</v>
      </c>
      <c r="AJ195" s="12">
        <f>AJ190*'DATA - Awards Matrices'!$J$55</f>
        <v>0</v>
      </c>
      <c r="AK195" s="331">
        <f>AK190*'DATA - Awards Matrices'!$K$55</f>
        <v>0</v>
      </c>
      <c r="AL195" s="12"/>
      <c r="AM195" s="12"/>
      <c r="AN195" s="937">
        <f>AN190*'DATA - Awards Matrices'!$B$55</f>
        <v>17250</v>
      </c>
      <c r="AO195" s="938">
        <f>AO190*'DATA - Awards Matrices'!$C$55</f>
        <v>62675</v>
      </c>
      <c r="AP195" s="938">
        <f>AP190*'DATA - Awards Matrices'!$D$55</f>
        <v>0</v>
      </c>
      <c r="AQ195" s="938">
        <f>AQ190*'DATA - Awards Matrices'!$E$55</f>
        <v>39100</v>
      </c>
      <c r="AR195" s="938">
        <f>AR190*'DATA - Awards Matrices'!$F$55</f>
        <v>0</v>
      </c>
      <c r="AS195" s="938">
        <f>AS190*'DATA - Awards Matrices'!$G$55</f>
        <v>0</v>
      </c>
      <c r="AT195" s="938">
        <f>AT190*'DATA - Awards Matrices'!$H$55</f>
        <v>0</v>
      </c>
      <c r="AU195" s="938">
        <f>AU190*'DATA - Awards Matrices'!$I$55</f>
        <v>0</v>
      </c>
      <c r="AV195" s="938">
        <f>AV190*'DATA - Awards Matrices'!$J$55</f>
        <v>0</v>
      </c>
      <c r="AW195" s="939">
        <f>AW190*'DATA - Awards Matrices'!$K$55</f>
        <v>0</v>
      </c>
      <c r="AX195" s="939"/>
      <c r="AZ195" s="1040">
        <f>AZ190*'DATA - Awards Matrices'!$B$55</f>
        <v>60950</v>
      </c>
      <c r="BA195" s="816">
        <f>BA190*'DATA - Awards Matrices'!$C$55</f>
        <v>14375</v>
      </c>
      <c r="BB195" s="816">
        <f>BB190*'DATA - Awards Matrices'!$D$55</f>
        <v>0</v>
      </c>
      <c r="BC195" s="816">
        <f>BC190*'DATA - Awards Matrices'!$E$55</f>
        <v>27025</v>
      </c>
      <c r="BD195" s="816">
        <f>BD190*'DATA - Awards Matrices'!$F$55</f>
        <v>0</v>
      </c>
      <c r="BE195" s="816">
        <f>BE190*'DATA - Awards Matrices'!$G$55</f>
        <v>0</v>
      </c>
      <c r="BF195" s="816">
        <f>BF190*'DATA - Awards Matrices'!$H$55</f>
        <v>0</v>
      </c>
      <c r="BG195" s="816">
        <f>BG190*'DATA - Awards Matrices'!$I$55</f>
        <v>0</v>
      </c>
      <c r="BH195" s="816">
        <f>BH190*'DATA - Awards Matrices'!$J$55</f>
        <v>0</v>
      </c>
      <c r="BI195" s="1041">
        <f>BI190*'DATA - Awards Matrices'!$K$55</f>
        <v>0</v>
      </c>
      <c r="BJ195" s="1041"/>
    </row>
    <row r="196" spans="1:62" ht="33" thickBot="1">
      <c r="A196" s="406" t="s">
        <v>272</v>
      </c>
      <c r="B196" s="413" t="str">
        <f>B190</f>
        <v>CCC</v>
      </c>
      <c r="C196" s="414"/>
      <c r="D196" s="334">
        <f t="shared" ref="D196:M196" si="185">SUM(D193:D195)</f>
        <v>14375</v>
      </c>
      <c r="E196" s="335">
        <f t="shared" si="185"/>
        <v>56350</v>
      </c>
      <c r="F196" s="335">
        <f t="shared" si="185"/>
        <v>0</v>
      </c>
      <c r="G196" s="335">
        <f t="shared" si="185"/>
        <v>66125</v>
      </c>
      <c r="H196" s="335">
        <f t="shared" si="185"/>
        <v>0</v>
      </c>
      <c r="I196" s="335">
        <f t="shared" si="185"/>
        <v>0</v>
      </c>
      <c r="J196" s="335">
        <f t="shared" si="185"/>
        <v>0</v>
      </c>
      <c r="K196" s="335">
        <f t="shared" si="185"/>
        <v>0</v>
      </c>
      <c r="L196" s="335">
        <f t="shared" si="185"/>
        <v>0</v>
      </c>
      <c r="M196" s="336">
        <f t="shared" si="185"/>
        <v>0</v>
      </c>
      <c r="N196" s="415">
        <f>SUM(D196:M196)/'DATA - Awards Matrices'!$L$55</f>
        <v>43.283220174587775</v>
      </c>
      <c r="O196" s="415"/>
      <c r="P196" s="334">
        <f t="shared" ref="P196:Y196" si="186">SUM(P193:P195)</f>
        <v>23000</v>
      </c>
      <c r="Q196" s="335">
        <f t="shared" si="186"/>
        <v>37950</v>
      </c>
      <c r="R196" s="335">
        <f t="shared" si="186"/>
        <v>0</v>
      </c>
      <c r="S196" s="335">
        <f t="shared" si="186"/>
        <v>106375</v>
      </c>
      <c r="T196" s="335">
        <f t="shared" si="186"/>
        <v>0</v>
      </c>
      <c r="U196" s="335">
        <f t="shared" si="186"/>
        <v>0</v>
      </c>
      <c r="V196" s="335">
        <f t="shared" si="186"/>
        <v>0</v>
      </c>
      <c r="W196" s="335">
        <f t="shared" si="186"/>
        <v>0</v>
      </c>
      <c r="X196" s="335">
        <f t="shared" si="186"/>
        <v>0</v>
      </c>
      <c r="Y196" s="336">
        <f t="shared" si="186"/>
        <v>0</v>
      </c>
      <c r="Z196" s="415">
        <f>SUM(P196:Y196)/'DATA - Awards Matrices'!$L$55</f>
        <v>52.921920465567403</v>
      </c>
      <c r="AA196" s="415"/>
      <c r="AB196" s="334">
        <f t="shared" ref="AB196:AK196" si="187">SUM(AB193:AB195)</f>
        <v>28175</v>
      </c>
      <c r="AC196" s="335">
        <f t="shared" si="187"/>
        <v>56925</v>
      </c>
      <c r="AD196" s="335">
        <f t="shared" si="187"/>
        <v>0</v>
      </c>
      <c r="AE196" s="335">
        <f t="shared" si="187"/>
        <v>87400</v>
      </c>
      <c r="AF196" s="335">
        <f t="shared" si="187"/>
        <v>0</v>
      </c>
      <c r="AG196" s="335">
        <f t="shared" si="187"/>
        <v>0</v>
      </c>
      <c r="AH196" s="335">
        <f t="shared" si="187"/>
        <v>0</v>
      </c>
      <c r="AI196" s="335">
        <f t="shared" si="187"/>
        <v>0</v>
      </c>
      <c r="AJ196" s="335">
        <f t="shared" si="187"/>
        <v>0</v>
      </c>
      <c r="AK196" s="336">
        <f t="shared" si="187"/>
        <v>0</v>
      </c>
      <c r="AL196" s="415">
        <f>SUM(AB196:AK196)/'DATA - Awards Matrices'!$L$55</f>
        <v>54.558680892337534</v>
      </c>
      <c r="AM196" s="415"/>
      <c r="AN196" s="1020">
        <f t="shared" ref="AN196:AW196" si="188">SUM(AN193:AN195)</f>
        <v>21850</v>
      </c>
      <c r="AO196" s="1021">
        <f t="shared" si="188"/>
        <v>69000</v>
      </c>
      <c r="AP196" s="1021">
        <f t="shared" si="188"/>
        <v>0</v>
      </c>
      <c r="AQ196" s="1021">
        <f t="shared" si="188"/>
        <v>86825</v>
      </c>
      <c r="AR196" s="1021">
        <f t="shared" si="188"/>
        <v>0</v>
      </c>
      <c r="AS196" s="1021">
        <f t="shared" si="188"/>
        <v>0</v>
      </c>
      <c r="AT196" s="1021">
        <f t="shared" si="188"/>
        <v>0</v>
      </c>
      <c r="AU196" s="1021">
        <f t="shared" si="188"/>
        <v>0</v>
      </c>
      <c r="AV196" s="1021">
        <f t="shared" si="188"/>
        <v>0</v>
      </c>
      <c r="AW196" s="1022">
        <f t="shared" si="188"/>
        <v>0</v>
      </c>
      <c r="AX196" s="942">
        <f>SUM(AN196:AW196)/'DATA - Awards Matrices'!$L$55</f>
        <v>56.195441319107658</v>
      </c>
      <c r="AZ196" s="1045">
        <f t="shared" ref="AZ196:BI196" si="189">SUM(AZ193:AZ195)</f>
        <v>72450</v>
      </c>
      <c r="BA196" s="1046">
        <f t="shared" si="189"/>
        <v>21850</v>
      </c>
      <c r="BB196" s="1046">
        <f t="shared" si="189"/>
        <v>0</v>
      </c>
      <c r="BC196" s="1046">
        <f t="shared" si="189"/>
        <v>76475</v>
      </c>
      <c r="BD196" s="1046">
        <f t="shared" si="189"/>
        <v>0</v>
      </c>
      <c r="BE196" s="1046">
        <f t="shared" si="189"/>
        <v>0</v>
      </c>
      <c r="BF196" s="1046">
        <f t="shared" si="189"/>
        <v>0</v>
      </c>
      <c r="BG196" s="1046">
        <f t="shared" si="189"/>
        <v>0</v>
      </c>
      <c r="BH196" s="1046">
        <f t="shared" si="189"/>
        <v>0</v>
      </c>
      <c r="BI196" s="1047">
        <f t="shared" si="189"/>
        <v>0</v>
      </c>
      <c r="BJ196" s="1048">
        <f>SUM(AZ196:BI196)/'DATA - Awards Matrices'!$L$55</f>
        <v>54.01309408341416</v>
      </c>
    </row>
    <row r="197" spans="1:62" ht="16" thickBot="1">
      <c r="A197" s="428"/>
      <c r="B197" s="429"/>
      <c r="C197" s="430"/>
      <c r="D197" s="431"/>
      <c r="E197" s="432"/>
      <c r="F197" s="432"/>
      <c r="G197" s="432"/>
      <c r="H197" s="432"/>
      <c r="I197" s="432"/>
      <c r="J197" s="432"/>
      <c r="K197" s="432"/>
      <c r="L197" s="432"/>
      <c r="M197" s="433"/>
      <c r="N197" s="434"/>
      <c r="O197" s="434"/>
      <c r="P197" s="431"/>
      <c r="Q197" s="432"/>
      <c r="R197" s="432"/>
      <c r="S197" s="432"/>
      <c r="T197" s="432"/>
      <c r="U197" s="432"/>
      <c r="V197" s="432"/>
      <c r="W197" s="432"/>
      <c r="X197" s="432"/>
      <c r="Y197" s="433"/>
      <c r="Z197" s="434"/>
      <c r="AA197" s="434"/>
      <c r="AB197" s="431"/>
      <c r="AC197" s="432"/>
      <c r="AD197" s="432"/>
      <c r="AE197" s="432"/>
      <c r="AF197" s="432"/>
      <c r="AG197" s="432"/>
      <c r="AH197" s="432"/>
      <c r="AI197" s="432"/>
      <c r="AJ197" s="432"/>
      <c r="AK197" s="433"/>
      <c r="AL197" s="434"/>
      <c r="AM197" s="434"/>
      <c r="AN197" s="1023"/>
      <c r="AO197" s="1024"/>
      <c r="AP197" s="1024"/>
      <c r="AQ197" s="1024"/>
      <c r="AR197" s="1024"/>
      <c r="AS197" s="1024"/>
      <c r="AT197" s="1024"/>
      <c r="AU197" s="1024"/>
      <c r="AV197" s="1024"/>
      <c r="AW197" s="1025"/>
      <c r="AX197" s="1026"/>
      <c r="AZ197" s="1049"/>
      <c r="BA197" s="1050"/>
      <c r="BB197" s="1050"/>
      <c r="BC197" s="1050"/>
      <c r="BD197" s="1050"/>
      <c r="BE197" s="1050"/>
      <c r="BF197" s="1050"/>
      <c r="BG197" s="1050"/>
      <c r="BH197" s="1050"/>
      <c r="BI197" s="1051"/>
      <c r="BJ197" s="1052"/>
    </row>
    <row r="198" spans="1:62" ht="15" customHeight="1">
      <c r="A198" s="1487" t="s">
        <v>270</v>
      </c>
      <c r="B198" s="274" t="str">
        <f>'RAW DATA-Awards'!B64</f>
        <v>LCC</v>
      </c>
      <c r="C198" s="329" t="str">
        <f>'RAW DATA-Awards'!C64</f>
        <v>1</v>
      </c>
      <c r="D198" s="407">
        <f>'RAW DATA-At-Risk'!D64</f>
        <v>0</v>
      </c>
      <c r="E198" s="408">
        <f>'RAW DATA-At-Risk'!E64</f>
        <v>12</v>
      </c>
      <c r="F198" s="408">
        <f>'RAW DATA-At-Risk'!F64</f>
        <v>0</v>
      </c>
      <c r="G198" s="408">
        <f>'RAW DATA-At-Risk'!G64</f>
        <v>25</v>
      </c>
      <c r="H198" s="408">
        <f>'RAW DATA-At-Risk'!H64</f>
        <v>0</v>
      </c>
      <c r="I198" s="408">
        <f>'RAW DATA-At-Risk'!I64</f>
        <v>0</v>
      </c>
      <c r="J198" s="408">
        <f>'RAW DATA-At-Risk'!J64</f>
        <v>0</v>
      </c>
      <c r="K198" s="408">
        <f>'RAW DATA-At-Risk'!K64</f>
        <v>0</v>
      </c>
      <c r="L198" s="408">
        <f>'RAW DATA-At-Risk'!L64</f>
        <v>0</v>
      </c>
      <c r="M198" s="409">
        <f>'RAW DATA-At-Risk'!M64</f>
        <v>0</v>
      </c>
      <c r="N198" s="408"/>
      <c r="O198" s="408"/>
      <c r="P198" s="407">
        <f>'RAW DATA-At-Risk'!N64</f>
        <v>0</v>
      </c>
      <c r="Q198" s="408">
        <f>'RAW DATA-At-Risk'!O64</f>
        <v>16</v>
      </c>
      <c r="R198" s="408">
        <f>'RAW DATA-At-Risk'!P64</f>
        <v>0</v>
      </c>
      <c r="S198" s="408">
        <f>'RAW DATA-At-Risk'!Q64</f>
        <v>30</v>
      </c>
      <c r="T198" s="408">
        <f>'RAW DATA-At-Risk'!R64</f>
        <v>0</v>
      </c>
      <c r="U198" s="408">
        <f>'RAW DATA-At-Risk'!S64</f>
        <v>0</v>
      </c>
      <c r="V198" s="408">
        <f>'RAW DATA-At-Risk'!T64</f>
        <v>0</v>
      </c>
      <c r="W198" s="408">
        <f>'RAW DATA-At-Risk'!U64</f>
        <v>0</v>
      </c>
      <c r="X198" s="408">
        <f>'RAW DATA-At-Risk'!V64</f>
        <v>0</v>
      </c>
      <c r="Y198" s="409">
        <f>'RAW DATA-At-Risk'!W64</f>
        <v>0</v>
      </c>
      <c r="Z198" s="408"/>
      <c r="AA198" s="408"/>
      <c r="AB198" s="407">
        <f>'RAW DATA-At-Risk'!X64</f>
        <v>0</v>
      </c>
      <c r="AC198" s="408">
        <f>'RAW DATA-At-Risk'!Y64</f>
        <v>8</v>
      </c>
      <c r="AD198" s="408">
        <f>'RAW DATA-At-Risk'!Z64</f>
        <v>0</v>
      </c>
      <c r="AE198" s="408">
        <f>'RAW DATA-At-Risk'!AA64</f>
        <v>20</v>
      </c>
      <c r="AF198" s="408">
        <f>'RAW DATA-At-Risk'!AB64</f>
        <v>0</v>
      </c>
      <c r="AG198" s="408">
        <f>'RAW DATA-At-Risk'!AC64</f>
        <v>0</v>
      </c>
      <c r="AH198" s="408">
        <f>'RAW DATA-At-Risk'!AD64</f>
        <v>0</v>
      </c>
      <c r="AI198" s="408">
        <f>'RAW DATA-At-Risk'!AE64</f>
        <v>0</v>
      </c>
      <c r="AJ198" s="408">
        <f>'RAW DATA-At-Risk'!AF64</f>
        <v>0</v>
      </c>
      <c r="AK198" s="409">
        <f>'RAW DATA-At-Risk'!AG64</f>
        <v>0</v>
      </c>
      <c r="AL198" s="408"/>
      <c r="AM198" s="408"/>
      <c r="AN198" s="943">
        <f>'RAW DATA-At-Risk'!AH64</f>
        <v>0</v>
      </c>
      <c r="AO198" s="944">
        <f>'RAW DATA-At-Risk'!AI64</f>
        <v>5</v>
      </c>
      <c r="AP198" s="944">
        <f>'RAW DATA-At-Risk'!AJ64</f>
        <v>0</v>
      </c>
      <c r="AQ198" s="944">
        <f>'RAW DATA-At-Risk'!AK64</f>
        <v>10</v>
      </c>
      <c r="AR198" s="944">
        <f>'RAW DATA-At-Risk'!AL64</f>
        <v>0</v>
      </c>
      <c r="AS198" s="944">
        <f>'RAW DATA-At-Risk'!AM64</f>
        <v>0</v>
      </c>
      <c r="AT198" s="944">
        <f>'RAW DATA-At-Risk'!AN64</f>
        <v>0</v>
      </c>
      <c r="AU198" s="944">
        <f>'RAW DATA-At-Risk'!AO64</f>
        <v>0</v>
      </c>
      <c r="AV198" s="944">
        <f>'RAW DATA-At-Risk'!AP64</f>
        <v>0</v>
      </c>
      <c r="AW198" s="945">
        <f>'RAW DATA-At-Risk'!AQ64</f>
        <v>0</v>
      </c>
      <c r="AX198" s="945"/>
      <c r="AZ198" s="1037">
        <f>'RAW DATA-At-Risk'!AR64</f>
        <v>0</v>
      </c>
      <c r="BA198" s="1038">
        <f>'RAW DATA-At-Risk'!AS64</f>
        <v>3</v>
      </c>
      <c r="BB198" s="1038">
        <f>'RAW DATA-At-Risk'!AT64</f>
        <v>0</v>
      </c>
      <c r="BC198" s="1038">
        <f>'RAW DATA-At-Risk'!AU64</f>
        <v>25</v>
      </c>
      <c r="BD198" s="1038">
        <f>'RAW DATA-At-Risk'!AV64</f>
        <v>0</v>
      </c>
      <c r="BE198" s="1038">
        <f>'RAW DATA-At-Risk'!AW64</f>
        <v>0</v>
      </c>
      <c r="BF198" s="1038">
        <f>'RAW DATA-At-Risk'!AX64</f>
        <v>0</v>
      </c>
      <c r="BG198" s="1038">
        <f>'RAW DATA-At-Risk'!AY64</f>
        <v>0</v>
      </c>
      <c r="BH198" s="1038">
        <f>'RAW DATA-At-Risk'!AZ64</f>
        <v>0</v>
      </c>
      <c r="BI198" s="1039">
        <f>'RAW DATA-At-Risk'!BA64</f>
        <v>0</v>
      </c>
      <c r="BJ198" s="1039"/>
    </row>
    <row r="199" spans="1:62">
      <c r="A199" s="1488"/>
      <c r="B199" s="410" t="str">
        <f>'RAW DATA-Awards'!B65</f>
        <v>LCC</v>
      </c>
      <c r="C199" s="411" t="str">
        <f>'RAW DATA-Awards'!C65</f>
        <v>2</v>
      </c>
      <c r="D199" s="330">
        <f>'RAW DATA-At-Risk'!D65</f>
        <v>0</v>
      </c>
      <c r="E199" s="12">
        <f>'RAW DATA-At-Risk'!E65</f>
        <v>4</v>
      </c>
      <c r="F199" s="12">
        <f>'RAW DATA-At-Risk'!F65</f>
        <v>4</v>
      </c>
      <c r="G199" s="12">
        <f>'RAW DATA-At-Risk'!G65</f>
        <v>4</v>
      </c>
      <c r="H199" s="12">
        <f>'RAW DATA-At-Risk'!H65</f>
        <v>0</v>
      </c>
      <c r="I199" s="12">
        <f>'RAW DATA-At-Risk'!I65</f>
        <v>0</v>
      </c>
      <c r="J199" s="12">
        <f>'RAW DATA-At-Risk'!J65</f>
        <v>0</v>
      </c>
      <c r="K199" s="12">
        <f>'RAW DATA-At-Risk'!K65</f>
        <v>0</v>
      </c>
      <c r="L199" s="12">
        <f>'RAW DATA-At-Risk'!L65</f>
        <v>0</v>
      </c>
      <c r="M199" s="331">
        <f>'RAW DATA-At-Risk'!M65</f>
        <v>0</v>
      </c>
      <c r="N199" s="12"/>
      <c r="O199" s="12"/>
      <c r="P199" s="330">
        <f>'RAW DATA-At-Risk'!N65</f>
        <v>0</v>
      </c>
      <c r="Q199" s="12">
        <f>'RAW DATA-At-Risk'!O65</f>
        <v>6</v>
      </c>
      <c r="R199" s="12">
        <f>'RAW DATA-At-Risk'!P65</f>
        <v>6</v>
      </c>
      <c r="S199" s="12">
        <f>'RAW DATA-At-Risk'!Q65</f>
        <v>6</v>
      </c>
      <c r="T199" s="12">
        <f>'RAW DATA-At-Risk'!R65</f>
        <v>0</v>
      </c>
      <c r="U199" s="12">
        <f>'RAW DATA-At-Risk'!S65</f>
        <v>0</v>
      </c>
      <c r="V199" s="12">
        <f>'RAW DATA-At-Risk'!T65</f>
        <v>0</v>
      </c>
      <c r="W199" s="12">
        <f>'RAW DATA-At-Risk'!U65</f>
        <v>0</v>
      </c>
      <c r="X199" s="12">
        <f>'RAW DATA-At-Risk'!V65</f>
        <v>0</v>
      </c>
      <c r="Y199" s="331">
        <f>'RAW DATA-At-Risk'!W65</f>
        <v>0</v>
      </c>
      <c r="Z199" s="12"/>
      <c r="AA199" s="12"/>
      <c r="AB199" s="330">
        <f>'RAW DATA-At-Risk'!X65</f>
        <v>0</v>
      </c>
      <c r="AC199" s="12">
        <f>'RAW DATA-At-Risk'!Y65</f>
        <v>9</v>
      </c>
      <c r="AD199" s="12">
        <f>'RAW DATA-At-Risk'!Z65</f>
        <v>1</v>
      </c>
      <c r="AE199" s="12">
        <f>'RAW DATA-At-Risk'!AA65</f>
        <v>4</v>
      </c>
      <c r="AF199" s="12">
        <f>'RAW DATA-At-Risk'!AB65</f>
        <v>0</v>
      </c>
      <c r="AG199" s="12">
        <f>'RAW DATA-At-Risk'!AC65</f>
        <v>0</v>
      </c>
      <c r="AH199" s="12">
        <f>'RAW DATA-At-Risk'!AD65</f>
        <v>0</v>
      </c>
      <c r="AI199" s="12">
        <f>'RAW DATA-At-Risk'!AE65</f>
        <v>0</v>
      </c>
      <c r="AJ199" s="12">
        <f>'RAW DATA-At-Risk'!AF65</f>
        <v>0</v>
      </c>
      <c r="AK199" s="331">
        <f>'RAW DATA-At-Risk'!AG65</f>
        <v>0</v>
      </c>
      <c r="AL199" s="12"/>
      <c r="AM199" s="12"/>
      <c r="AN199" s="937">
        <f>'RAW DATA-At-Risk'!AH65</f>
        <v>0</v>
      </c>
      <c r="AO199" s="938">
        <f>'RAW DATA-At-Risk'!AI65</f>
        <v>3</v>
      </c>
      <c r="AP199" s="938">
        <f>'RAW DATA-At-Risk'!AJ65</f>
        <v>2</v>
      </c>
      <c r="AQ199" s="938">
        <f>'RAW DATA-At-Risk'!AK65</f>
        <v>2</v>
      </c>
      <c r="AR199" s="938">
        <f>'RAW DATA-At-Risk'!AL65</f>
        <v>0</v>
      </c>
      <c r="AS199" s="938">
        <f>'RAW DATA-At-Risk'!AM65</f>
        <v>0</v>
      </c>
      <c r="AT199" s="938">
        <f>'RAW DATA-At-Risk'!AN65</f>
        <v>0</v>
      </c>
      <c r="AU199" s="938">
        <f>'RAW DATA-At-Risk'!AO65</f>
        <v>0</v>
      </c>
      <c r="AV199" s="938">
        <f>'RAW DATA-At-Risk'!AP65</f>
        <v>0</v>
      </c>
      <c r="AW199" s="939">
        <f>'RAW DATA-At-Risk'!AQ65</f>
        <v>0</v>
      </c>
      <c r="AX199" s="939"/>
      <c r="AZ199" s="1040">
        <f>'RAW DATA-At-Risk'!AR65</f>
        <v>0</v>
      </c>
      <c r="BA199" s="816">
        <f>'RAW DATA-At-Risk'!AS65</f>
        <v>4</v>
      </c>
      <c r="BB199" s="816">
        <f>'RAW DATA-At-Risk'!AT65</f>
        <v>4</v>
      </c>
      <c r="BC199" s="816">
        <f>'RAW DATA-At-Risk'!AU65</f>
        <v>0</v>
      </c>
      <c r="BD199" s="816">
        <f>'RAW DATA-At-Risk'!AV65</f>
        <v>0</v>
      </c>
      <c r="BE199" s="816">
        <f>'RAW DATA-At-Risk'!AW65</f>
        <v>0</v>
      </c>
      <c r="BF199" s="816">
        <f>'RAW DATA-At-Risk'!AX65</f>
        <v>0</v>
      </c>
      <c r="BG199" s="816">
        <f>'RAW DATA-At-Risk'!AY65</f>
        <v>0</v>
      </c>
      <c r="BH199" s="816">
        <f>'RAW DATA-At-Risk'!AZ65</f>
        <v>0</v>
      </c>
      <c r="BI199" s="1041">
        <f>'RAW DATA-At-Risk'!BA65</f>
        <v>0</v>
      </c>
      <c r="BJ199" s="1041"/>
    </row>
    <row r="200" spans="1:62" ht="16" thickBot="1">
      <c r="A200" s="1489"/>
      <c r="B200" s="410" t="str">
        <f>'RAW DATA-Awards'!B66</f>
        <v>LCC</v>
      </c>
      <c r="C200" s="411" t="str">
        <f>'RAW DATA-Awards'!C66</f>
        <v>3</v>
      </c>
      <c r="D200" s="330">
        <f>'RAW DATA-At-Risk'!D66</f>
        <v>0</v>
      </c>
      <c r="E200" s="12">
        <f>'RAW DATA-At-Risk'!E66</f>
        <v>15</v>
      </c>
      <c r="F200" s="12">
        <f>'RAW DATA-At-Risk'!F66</f>
        <v>0</v>
      </c>
      <c r="G200" s="12">
        <f>'RAW DATA-At-Risk'!G66</f>
        <v>10</v>
      </c>
      <c r="H200" s="12">
        <f>'RAW DATA-At-Risk'!H66</f>
        <v>0</v>
      </c>
      <c r="I200" s="12">
        <f>'RAW DATA-At-Risk'!I66</f>
        <v>0</v>
      </c>
      <c r="J200" s="12">
        <f>'RAW DATA-At-Risk'!J66</f>
        <v>0</v>
      </c>
      <c r="K200" s="12">
        <f>'RAW DATA-At-Risk'!K66</f>
        <v>0</v>
      </c>
      <c r="L200" s="12">
        <f>'RAW DATA-At-Risk'!L66</f>
        <v>0</v>
      </c>
      <c r="M200" s="331">
        <f>'RAW DATA-At-Risk'!M66</f>
        <v>0</v>
      </c>
      <c r="N200" s="12"/>
      <c r="O200" s="12"/>
      <c r="P200" s="330">
        <f>'RAW DATA-At-Risk'!N66</f>
        <v>0</v>
      </c>
      <c r="Q200" s="12">
        <f>'RAW DATA-At-Risk'!O66</f>
        <v>14</v>
      </c>
      <c r="R200" s="12">
        <f>'RAW DATA-At-Risk'!P66</f>
        <v>0</v>
      </c>
      <c r="S200" s="12">
        <f>'RAW DATA-At-Risk'!Q66</f>
        <v>14</v>
      </c>
      <c r="T200" s="12">
        <f>'RAW DATA-At-Risk'!R66</f>
        <v>0</v>
      </c>
      <c r="U200" s="12">
        <f>'RAW DATA-At-Risk'!S66</f>
        <v>0</v>
      </c>
      <c r="V200" s="12">
        <f>'RAW DATA-At-Risk'!T66</f>
        <v>0</v>
      </c>
      <c r="W200" s="12">
        <f>'RAW DATA-At-Risk'!U66</f>
        <v>0</v>
      </c>
      <c r="X200" s="12">
        <f>'RAW DATA-At-Risk'!V66</f>
        <v>0</v>
      </c>
      <c r="Y200" s="331">
        <f>'RAW DATA-At-Risk'!W66</f>
        <v>0</v>
      </c>
      <c r="Z200" s="12"/>
      <c r="AA200" s="12"/>
      <c r="AB200" s="330">
        <f>'RAW DATA-At-Risk'!X66</f>
        <v>0</v>
      </c>
      <c r="AC200" s="12">
        <f>'RAW DATA-At-Risk'!Y66</f>
        <v>2</v>
      </c>
      <c r="AD200" s="12">
        <f>'RAW DATA-At-Risk'!Z66</f>
        <v>0</v>
      </c>
      <c r="AE200" s="12">
        <f>'RAW DATA-At-Risk'!AA66</f>
        <v>9</v>
      </c>
      <c r="AF200" s="12">
        <f>'RAW DATA-At-Risk'!AB66</f>
        <v>0</v>
      </c>
      <c r="AG200" s="12">
        <f>'RAW DATA-At-Risk'!AC66</f>
        <v>0</v>
      </c>
      <c r="AH200" s="12">
        <f>'RAW DATA-At-Risk'!AD66</f>
        <v>0</v>
      </c>
      <c r="AI200" s="12">
        <f>'RAW DATA-At-Risk'!AE66</f>
        <v>0</v>
      </c>
      <c r="AJ200" s="12">
        <f>'RAW DATA-At-Risk'!AF66</f>
        <v>0</v>
      </c>
      <c r="AK200" s="331">
        <f>'RAW DATA-At-Risk'!AG66</f>
        <v>0</v>
      </c>
      <c r="AL200" s="12"/>
      <c r="AM200" s="12"/>
      <c r="AN200" s="937">
        <f>'RAW DATA-At-Risk'!AH66</f>
        <v>0</v>
      </c>
      <c r="AO200" s="938">
        <f>'RAW DATA-At-Risk'!AI66</f>
        <v>10</v>
      </c>
      <c r="AP200" s="938">
        <f>'RAW DATA-At-Risk'!AJ66</f>
        <v>0</v>
      </c>
      <c r="AQ200" s="938">
        <f>'RAW DATA-At-Risk'!AK66</f>
        <v>5</v>
      </c>
      <c r="AR200" s="938">
        <f>'RAW DATA-At-Risk'!AL66</f>
        <v>0</v>
      </c>
      <c r="AS200" s="938">
        <f>'RAW DATA-At-Risk'!AM66</f>
        <v>0</v>
      </c>
      <c r="AT200" s="938">
        <f>'RAW DATA-At-Risk'!AN66</f>
        <v>0</v>
      </c>
      <c r="AU200" s="938">
        <f>'RAW DATA-At-Risk'!AO66</f>
        <v>0</v>
      </c>
      <c r="AV200" s="938">
        <f>'RAW DATA-At-Risk'!AP66</f>
        <v>0</v>
      </c>
      <c r="AW200" s="939">
        <f>'RAW DATA-At-Risk'!AQ66</f>
        <v>0</v>
      </c>
      <c r="AX200" s="939"/>
      <c r="AZ200" s="1040">
        <f>'RAW DATA-At-Risk'!AR66</f>
        <v>0</v>
      </c>
      <c r="BA200" s="816">
        <f>'RAW DATA-At-Risk'!AS66</f>
        <v>10</v>
      </c>
      <c r="BB200" s="816">
        <f>'RAW DATA-At-Risk'!AT66</f>
        <v>0</v>
      </c>
      <c r="BC200" s="816">
        <f>'RAW DATA-At-Risk'!AU66</f>
        <v>19</v>
      </c>
      <c r="BD200" s="816">
        <f>'RAW DATA-At-Risk'!AV66</f>
        <v>0</v>
      </c>
      <c r="BE200" s="816">
        <f>'RAW DATA-At-Risk'!AW66</f>
        <v>0</v>
      </c>
      <c r="BF200" s="816">
        <f>'RAW DATA-At-Risk'!AX66</f>
        <v>0</v>
      </c>
      <c r="BG200" s="816">
        <f>'RAW DATA-At-Risk'!AY66</f>
        <v>0</v>
      </c>
      <c r="BH200" s="816">
        <f>'RAW DATA-At-Risk'!AZ66</f>
        <v>0</v>
      </c>
      <c r="BI200" s="1041">
        <f>'RAW DATA-At-Risk'!BA66</f>
        <v>0</v>
      </c>
      <c r="BJ200" s="1041"/>
    </row>
    <row r="201" spans="1:62">
      <c r="A201" s="412"/>
      <c r="B201" s="410"/>
      <c r="C201" s="411"/>
      <c r="D201" s="332">
        <f t="shared" ref="D201:M201" si="190">SUM(D198:D200)</f>
        <v>0</v>
      </c>
      <c r="E201" s="11">
        <f t="shared" si="190"/>
        <v>31</v>
      </c>
      <c r="F201" s="11">
        <f t="shared" si="190"/>
        <v>4</v>
      </c>
      <c r="G201" s="11">
        <f t="shared" si="190"/>
        <v>39</v>
      </c>
      <c r="H201" s="11">
        <f t="shared" si="190"/>
        <v>0</v>
      </c>
      <c r="I201" s="11">
        <f t="shared" si="190"/>
        <v>0</v>
      </c>
      <c r="J201" s="11">
        <f t="shared" si="190"/>
        <v>0</v>
      </c>
      <c r="K201" s="11">
        <f t="shared" si="190"/>
        <v>0</v>
      </c>
      <c r="L201" s="11">
        <f t="shared" si="190"/>
        <v>0</v>
      </c>
      <c r="M201" s="333">
        <f t="shared" si="190"/>
        <v>0</v>
      </c>
      <c r="N201" s="12"/>
      <c r="O201" s="12"/>
      <c r="P201" s="332">
        <f t="shared" ref="P201:Y201" si="191">SUM(P198:P200)</f>
        <v>0</v>
      </c>
      <c r="Q201" s="11">
        <f t="shared" si="191"/>
        <v>36</v>
      </c>
      <c r="R201" s="11">
        <f t="shared" si="191"/>
        <v>6</v>
      </c>
      <c r="S201" s="11">
        <f t="shared" si="191"/>
        <v>50</v>
      </c>
      <c r="T201" s="11">
        <f t="shared" si="191"/>
        <v>0</v>
      </c>
      <c r="U201" s="11">
        <f t="shared" si="191"/>
        <v>0</v>
      </c>
      <c r="V201" s="11">
        <f t="shared" si="191"/>
        <v>0</v>
      </c>
      <c r="W201" s="11">
        <f t="shared" si="191"/>
        <v>0</v>
      </c>
      <c r="X201" s="11">
        <f t="shared" si="191"/>
        <v>0</v>
      </c>
      <c r="Y201" s="333">
        <f t="shared" si="191"/>
        <v>0</v>
      </c>
      <c r="Z201" s="12"/>
      <c r="AA201" s="12"/>
      <c r="AB201" s="332">
        <f t="shared" ref="AB201:AK201" si="192">SUM(AB198:AB200)</f>
        <v>0</v>
      </c>
      <c r="AC201" s="11">
        <f t="shared" si="192"/>
        <v>19</v>
      </c>
      <c r="AD201" s="11">
        <f t="shared" si="192"/>
        <v>1</v>
      </c>
      <c r="AE201" s="11">
        <f t="shared" si="192"/>
        <v>33</v>
      </c>
      <c r="AF201" s="11">
        <f t="shared" si="192"/>
        <v>0</v>
      </c>
      <c r="AG201" s="11">
        <f t="shared" si="192"/>
        <v>0</v>
      </c>
      <c r="AH201" s="11">
        <f t="shared" si="192"/>
        <v>0</v>
      </c>
      <c r="AI201" s="11">
        <f t="shared" si="192"/>
        <v>0</v>
      </c>
      <c r="AJ201" s="11">
        <f t="shared" si="192"/>
        <v>0</v>
      </c>
      <c r="AK201" s="333">
        <f t="shared" si="192"/>
        <v>0</v>
      </c>
      <c r="AL201" s="12"/>
      <c r="AM201" s="12"/>
      <c r="AN201" s="1017">
        <f t="shared" ref="AN201:AW201" si="193">SUM(AN198:AN200)</f>
        <v>0</v>
      </c>
      <c r="AO201" s="1018">
        <f t="shared" si="193"/>
        <v>18</v>
      </c>
      <c r="AP201" s="1018">
        <f t="shared" si="193"/>
        <v>2</v>
      </c>
      <c r="AQ201" s="1018">
        <f t="shared" si="193"/>
        <v>17</v>
      </c>
      <c r="AR201" s="1018">
        <f t="shared" si="193"/>
        <v>0</v>
      </c>
      <c r="AS201" s="1018">
        <f t="shared" si="193"/>
        <v>0</v>
      </c>
      <c r="AT201" s="1018">
        <f t="shared" si="193"/>
        <v>0</v>
      </c>
      <c r="AU201" s="1018">
        <f t="shared" si="193"/>
        <v>0</v>
      </c>
      <c r="AV201" s="1018">
        <f t="shared" si="193"/>
        <v>0</v>
      </c>
      <c r="AW201" s="1019">
        <f t="shared" si="193"/>
        <v>0</v>
      </c>
      <c r="AX201" s="939"/>
      <c r="AZ201" s="1042">
        <f t="shared" ref="AZ201:BI201" si="194">SUM(AZ198:AZ200)</f>
        <v>0</v>
      </c>
      <c r="BA201" s="1043">
        <f t="shared" si="194"/>
        <v>17</v>
      </c>
      <c r="BB201" s="1043">
        <f t="shared" si="194"/>
        <v>4</v>
      </c>
      <c r="BC201" s="1043">
        <f t="shared" si="194"/>
        <v>44</v>
      </c>
      <c r="BD201" s="1043">
        <f t="shared" si="194"/>
        <v>0</v>
      </c>
      <c r="BE201" s="1043">
        <f t="shared" si="194"/>
        <v>0</v>
      </c>
      <c r="BF201" s="1043">
        <f t="shared" si="194"/>
        <v>0</v>
      </c>
      <c r="BG201" s="1043">
        <f t="shared" si="194"/>
        <v>0</v>
      </c>
      <c r="BH201" s="1043">
        <f t="shared" si="194"/>
        <v>0</v>
      </c>
      <c r="BI201" s="1044">
        <f t="shared" si="194"/>
        <v>0</v>
      </c>
      <c r="BJ201" s="1041"/>
    </row>
    <row r="202" spans="1:62" ht="16" thickBot="1">
      <c r="A202" s="412"/>
      <c r="B202" s="410"/>
      <c r="C202" s="411"/>
      <c r="D202" s="330"/>
      <c r="E202" s="12"/>
      <c r="F202" s="12"/>
      <c r="G202" s="12"/>
      <c r="H202" s="12"/>
      <c r="I202" s="12"/>
      <c r="J202" s="12"/>
      <c r="K202" s="12"/>
      <c r="L202" s="12"/>
      <c r="M202" s="331"/>
      <c r="N202" s="12"/>
      <c r="O202" s="12"/>
      <c r="P202" s="330"/>
      <c r="Q202" s="12"/>
      <c r="R202" s="12"/>
      <c r="S202" s="12"/>
      <c r="T202" s="12"/>
      <c r="U202" s="12"/>
      <c r="V202" s="12"/>
      <c r="W202" s="12"/>
      <c r="X202" s="12"/>
      <c r="Y202" s="331"/>
      <c r="Z202" s="12"/>
      <c r="AA202" s="12"/>
      <c r="AB202" s="330"/>
      <c r="AC202" s="12"/>
      <c r="AD202" s="12"/>
      <c r="AE202" s="12"/>
      <c r="AF202" s="12"/>
      <c r="AG202" s="12"/>
      <c r="AH202" s="12"/>
      <c r="AI202" s="12"/>
      <c r="AJ202" s="12"/>
      <c r="AK202" s="331"/>
      <c r="AL202" s="12"/>
      <c r="AM202" s="12"/>
      <c r="AN202" s="937"/>
      <c r="AO202" s="938"/>
      <c r="AP202" s="938"/>
      <c r="AQ202" s="938"/>
      <c r="AR202" s="938"/>
      <c r="AS202" s="938"/>
      <c r="AT202" s="938"/>
      <c r="AU202" s="938"/>
      <c r="AV202" s="938"/>
      <c r="AW202" s="939"/>
      <c r="AX202" s="939"/>
      <c r="AZ202" s="1040"/>
      <c r="BA202" s="816"/>
      <c r="BB202" s="816"/>
      <c r="BC202" s="816"/>
      <c r="BD202" s="816"/>
      <c r="BE202" s="816"/>
      <c r="BF202" s="816"/>
      <c r="BG202" s="816"/>
      <c r="BH202" s="816"/>
      <c r="BI202" s="1041"/>
      <c r="BJ202" s="1041"/>
    </row>
    <row r="203" spans="1:62" ht="15" customHeight="1">
      <c r="A203" s="1487" t="s">
        <v>271</v>
      </c>
      <c r="B203" s="410" t="s">
        <v>73</v>
      </c>
      <c r="C203" s="411" t="s">
        <v>92</v>
      </c>
      <c r="D203" s="330">
        <f>D198*'DATA - Awards Matrices'!$B$53</f>
        <v>0</v>
      </c>
      <c r="E203" s="12">
        <f>E198*'DATA - Awards Matrices'!$C$53</f>
        <v>6900</v>
      </c>
      <c r="F203" s="12">
        <f>F198*'DATA - Awards Matrices'!$D$53</f>
        <v>0</v>
      </c>
      <c r="G203" s="12">
        <f>G198*'DATA - Awards Matrices'!$E$53</f>
        <v>14375</v>
      </c>
      <c r="H203" s="12">
        <f>H198*'DATA - Awards Matrices'!$F$53</f>
        <v>0</v>
      </c>
      <c r="I203" s="12">
        <f>I198*'DATA - Awards Matrices'!$G$53</f>
        <v>0</v>
      </c>
      <c r="J203" s="12">
        <f>J198*'DATA - Awards Matrices'!$H$53</f>
        <v>0</v>
      </c>
      <c r="K203" s="12">
        <f>K198*'DATA - Awards Matrices'!$I$53</f>
        <v>0</v>
      </c>
      <c r="L203" s="12">
        <f>L198*'DATA - Awards Matrices'!$J$53</f>
        <v>0</v>
      </c>
      <c r="M203" s="331">
        <f>M198*'DATA - Awards Matrices'!$K$53</f>
        <v>0</v>
      </c>
      <c r="N203" s="12"/>
      <c r="O203" s="12"/>
      <c r="P203" s="330">
        <f>P198*'DATA - Awards Matrices'!$B$53</f>
        <v>0</v>
      </c>
      <c r="Q203" s="12">
        <f>Q198*'DATA - Awards Matrices'!$C$53</f>
        <v>9200</v>
      </c>
      <c r="R203" s="12">
        <f>R198*'DATA - Awards Matrices'!$D$53</f>
        <v>0</v>
      </c>
      <c r="S203" s="12">
        <f>S198*'DATA - Awards Matrices'!$E$53</f>
        <v>17250</v>
      </c>
      <c r="T203" s="12">
        <f>T198*'DATA - Awards Matrices'!$F$53</f>
        <v>0</v>
      </c>
      <c r="U203" s="12">
        <f>U198*'DATA - Awards Matrices'!$G$53</f>
        <v>0</v>
      </c>
      <c r="V203" s="12">
        <f>V198*'DATA - Awards Matrices'!$H$53</f>
        <v>0</v>
      </c>
      <c r="W203" s="12">
        <f>W198*'DATA - Awards Matrices'!$I$53</f>
        <v>0</v>
      </c>
      <c r="X203" s="12">
        <f>X198*'DATA - Awards Matrices'!$J$53</f>
        <v>0</v>
      </c>
      <c r="Y203" s="331">
        <f>Y198*'DATA - Awards Matrices'!$K$53</f>
        <v>0</v>
      </c>
      <c r="Z203" s="12"/>
      <c r="AA203" s="12"/>
      <c r="AB203" s="330">
        <f>AB198*'DATA - Awards Matrices'!$B$53</f>
        <v>0</v>
      </c>
      <c r="AC203" s="12">
        <f>AC198*'DATA - Awards Matrices'!$C$53</f>
        <v>4600</v>
      </c>
      <c r="AD203" s="12">
        <f>AD198*'DATA - Awards Matrices'!$D$53</f>
        <v>0</v>
      </c>
      <c r="AE203" s="12">
        <f>AE198*'DATA - Awards Matrices'!$E$53</f>
        <v>11500</v>
      </c>
      <c r="AF203" s="12">
        <f>AF198*'DATA - Awards Matrices'!$F$53</f>
        <v>0</v>
      </c>
      <c r="AG203" s="12">
        <f>AG198*'DATA - Awards Matrices'!$G$53</f>
        <v>0</v>
      </c>
      <c r="AH203" s="12">
        <f>AH198*'DATA - Awards Matrices'!$H$53</f>
        <v>0</v>
      </c>
      <c r="AI203" s="12">
        <f>AI198*'DATA - Awards Matrices'!$I$53</f>
        <v>0</v>
      </c>
      <c r="AJ203" s="12">
        <f>AJ198*'DATA - Awards Matrices'!$J$53</f>
        <v>0</v>
      </c>
      <c r="AK203" s="331">
        <f>AK198*'DATA - Awards Matrices'!$K$53</f>
        <v>0</v>
      </c>
      <c r="AL203" s="12"/>
      <c r="AM203" s="12"/>
      <c r="AN203" s="937">
        <f>AN198*'DATA - Awards Matrices'!$B$53</f>
        <v>0</v>
      </c>
      <c r="AO203" s="938">
        <f>AO198*'DATA - Awards Matrices'!$C$53</f>
        <v>2875</v>
      </c>
      <c r="AP203" s="938">
        <f>AP198*'DATA - Awards Matrices'!$D$53</f>
        <v>0</v>
      </c>
      <c r="AQ203" s="938">
        <f>AQ198*'DATA - Awards Matrices'!$E$53</f>
        <v>5750</v>
      </c>
      <c r="AR203" s="938">
        <f>AR198*'DATA - Awards Matrices'!$F$53</f>
        <v>0</v>
      </c>
      <c r="AS203" s="938">
        <f>AS198*'DATA - Awards Matrices'!$G$53</f>
        <v>0</v>
      </c>
      <c r="AT203" s="938">
        <f>AT198*'DATA - Awards Matrices'!$H$53</f>
        <v>0</v>
      </c>
      <c r="AU203" s="938">
        <f>AU198*'DATA - Awards Matrices'!$I$53</f>
        <v>0</v>
      </c>
      <c r="AV203" s="938">
        <f>AV198*'DATA - Awards Matrices'!$J$53</f>
        <v>0</v>
      </c>
      <c r="AW203" s="939">
        <f>AW198*'DATA - Awards Matrices'!$K$53</f>
        <v>0</v>
      </c>
      <c r="AX203" s="939"/>
      <c r="AZ203" s="1040">
        <f>AZ198*'DATA - Awards Matrices'!$B$53</f>
        <v>0</v>
      </c>
      <c r="BA203" s="816">
        <f>BA198*'DATA - Awards Matrices'!$C$53</f>
        <v>1725</v>
      </c>
      <c r="BB203" s="816">
        <f>BB198*'DATA - Awards Matrices'!$D$53</f>
        <v>0</v>
      </c>
      <c r="BC203" s="816">
        <f>BC198*'DATA - Awards Matrices'!$E$53</f>
        <v>14375</v>
      </c>
      <c r="BD203" s="816">
        <f>BD198*'DATA - Awards Matrices'!$F$53</f>
        <v>0</v>
      </c>
      <c r="BE203" s="816">
        <f>BE198*'DATA - Awards Matrices'!$G$53</f>
        <v>0</v>
      </c>
      <c r="BF203" s="816">
        <f>BF198*'DATA - Awards Matrices'!$H$53</f>
        <v>0</v>
      </c>
      <c r="BG203" s="816">
        <f>BG198*'DATA - Awards Matrices'!$I$53</f>
        <v>0</v>
      </c>
      <c r="BH203" s="816">
        <f>BH198*'DATA - Awards Matrices'!$J$53</f>
        <v>0</v>
      </c>
      <c r="BI203" s="1041">
        <f>BI198*'DATA - Awards Matrices'!$K$53</f>
        <v>0</v>
      </c>
      <c r="BJ203" s="1041"/>
    </row>
    <row r="204" spans="1:62">
      <c r="A204" s="1488"/>
      <c r="B204" s="410" t="s">
        <v>73</v>
      </c>
      <c r="C204" s="411" t="s">
        <v>91</v>
      </c>
      <c r="D204" s="330">
        <f>D199*'DATA - Awards Matrices'!$B$54</f>
        <v>0</v>
      </c>
      <c r="E204" s="12">
        <f>E199*'DATA - Awards Matrices'!$C$54</f>
        <v>2300</v>
      </c>
      <c r="F204" s="12">
        <f>F199*'DATA - Awards Matrices'!$D$54</f>
        <v>2300</v>
      </c>
      <c r="G204" s="12">
        <f>G199*'DATA - Awards Matrices'!$E$54</f>
        <v>2300</v>
      </c>
      <c r="H204" s="12">
        <f>H199*'DATA - Awards Matrices'!$F$54</f>
        <v>0</v>
      </c>
      <c r="I204" s="12">
        <f>I199*'DATA - Awards Matrices'!$G$54</f>
        <v>0</v>
      </c>
      <c r="J204" s="12">
        <f>J199*'DATA - Awards Matrices'!$H$54</f>
        <v>0</v>
      </c>
      <c r="K204" s="12">
        <f>K199*'DATA - Awards Matrices'!$I$54</f>
        <v>0</v>
      </c>
      <c r="L204" s="12">
        <f>L199*'DATA - Awards Matrices'!$J$54</f>
        <v>0</v>
      </c>
      <c r="M204" s="331">
        <f>M199*'DATA - Awards Matrices'!$K$54</f>
        <v>0</v>
      </c>
      <c r="N204" s="12"/>
      <c r="O204" s="12"/>
      <c r="P204" s="330">
        <f>P199*'DATA - Awards Matrices'!$B$54</f>
        <v>0</v>
      </c>
      <c r="Q204" s="12">
        <f>Q199*'DATA - Awards Matrices'!$C$54</f>
        <v>3450</v>
      </c>
      <c r="R204" s="12">
        <f>R199*'DATA - Awards Matrices'!$D$54</f>
        <v>3450</v>
      </c>
      <c r="S204" s="12">
        <f>S199*'DATA - Awards Matrices'!$E$54</f>
        <v>3450</v>
      </c>
      <c r="T204" s="12">
        <f>T199*'DATA - Awards Matrices'!$F$54</f>
        <v>0</v>
      </c>
      <c r="U204" s="12">
        <f>U199*'DATA - Awards Matrices'!$G$54</f>
        <v>0</v>
      </c>
      <c r="V204" s="12">
        <f>V199*'DATA - Awards Matrices'!$H$54</f>
        <v>0</v>
      </c>
      <c r="W204" s="12">
        <f>W199*'DATA - Awards Matrices'!$I$54</f>
        <v>0</v>
      </c>
      <c r="X204" s="12">
        <f>X199*'DATA - Awards Matrices'!$J$54</f>
        <v>0</v>
      </c>
      <c r="Y204" s="331">
        <f>Y199*'DATA - Awards Matrices'!$K$54</f>
        <v>0</v>
      </c>
      <c r="Z204" s="12"/>
      <c r="AA204" s="12"/>
      <c r="AB204" s="330">
        <f>AB199*'DATA - Awards Matrices'!$B$54</f>
        <v>0</v>
      </c>
      <c r="AC204" s="12">
        <f>AC199*'DATA - Awards Matrices'!$C$54</f>
        <v>5175</v>
      </c>
      <c r="AD204" s="12">
        <f>AD199*'DATA - Awards Matrices'!$D$54</f>
        <v>575</v>
      </c>
      <c r="AE204" s="12">
        <f>AE199*'DATA - Awards Matrices'!$E$54</f>
        <v>2300</v>
      </c>
      <c r="AF204" s="12">
        <f>AF199*'DATA - Awards Matrices'!$F$54</f>
        <v>0</v>
      </c>
      <c r="AG204" s="12">
        <f>AG199*'DATA - Awards Matrices'!$G$54</f>
        <v>0</v>
      </c>
      <c r="AH204" s="12">
        <f>AH199*'DATA - Awards Matrices'!$H$54</f>
        <v>0</v>
      </c>
      <c r="AI204" s="12">
        <f>AI199*'DATA - Awards Matrices'!$I$54</f>
        <v>0</v>
      </c>
      <c r="AJ204" s="12">
        <f>AJ199*'DATA - Awards Matrices'!$J$54</f>
        <v>0</v>
      </c>
      <c r="AK204" s="331">
        <f>AK199*'DATA - Awards Matrices'!$K$54</f>
        <v>0</v>
      </c>
      <c r="AL204" s="12"/>
      <c r="AM204" s="12"/>
      <c r="AN204" s="937">
        <f>AN199*'DATA - Awards Matrices'!$B$54</f>
        <v>0</v>
      </c>
      <c r="AO204" s="938">
        <f>AO199*'DATA - Awards Matrices'!$C$54</f>
        <v>1725</v>
      </c>
      <c r="AP204" s="938">
        <f>AP199*'DATA - Awards Matrices'!$D$54</f>
        <v>1150</v>
      </c>
      <c r="AQ204" s="938">
        <f>AQ199*'DATA - Awards Matrices'!$E$54</f>
        <v>1150</v>
      </c>
      <c r="AR204" s="938">
        <f>AR199*'DATA - Awards Matrices'!$F$54</f>
        <v>0</v>
      </c>
      <c r="AS204" s="938">
        <f>AS199*'DATA - Awards Matrices'!$G$54</f>
        <v>0</v>
      </c>
      <c r="AT204" s="938">
        <f>AT199*'DATA - Awards Matrices'!$H$54</f>
        <v>0</v>
      </c>
      <c r="AU204" s="938">
        <f>AU199*'DATA - Awards Matrices'!$I$54</f>
        <v>0</v>
      </c>
      <c r="AV204" s="938">
        <f>AV199*'DATA - Awards Matrices'!$J$54</f>
        <v>0</v>
      </c>
      <c r="AW204" s="939">
        <f>AW199*'DATA - Awards Matrices'!$K$54</f>
        <v>0</v>
      </c>
      <c r="AX204" s="939"/>
      <c r="AZ204" s="1040">
        <f>AZ199*'DATA - Awards Matrices'!$B$54</f>
        <v>0</v>
      </c>
      <c r="BA204" s="816">
        <f>BA199*'DATA - Awards Matrices'!$C$54</f>
        <v>2300</v>
      </c>
      <c r="BB204" s="816">
        <f>BB199*'DATA - Awards Matrices'!$D$54</f>
        <v>2300</v>
      </c>
      <c r="BC204" s="816">
        <f>BC199*'DATA - Awards Matrices'!$E$54</f>
        <v>0</v>
      </c>
      <c r="BD204" s="816">
        <f>BD199*'DATA - Awards Matrices'!$F$54</f>
        <v>0</v>
      </c>
      <c r="BE204" s="816">
        <f>BE199*'DATA - Awards Matrices'!$G$54</f>
        <v>0</v>
      </c>
      <c r="BF204" s="816">
        <f>BF199*'DATA - Awards Matrices'!$H$54</f>
        <v>0</v>
      </c>
      <c r="BG204" s="816">
        <f>BG199*'DATA - Awards Matrices'!$I$54</f>
        <v>0</v>
      </c>
      <c r="BH204" s="816">
        <f>BH199*'DATA - Awards Matrices'!$J$54</f>
        <v>0</v>
      </c>
      <c r="BI204" s="1041">
        <f>BI199*'DATA - Awards Matrices'!$K$54</f>
        <v>0</v>
      </c>
      <c r="BJ204" s="1041"/>
    </row>
    <row r="205" spans="1:62" ht="16" thickBot="1">
      <c r="A205" s="1489"/>
      <c r="B205" s="410" t="s">
        <v>73</v>
      </c>
      <c r="C205" s="411" t="s">
        <v>90</v>
      </c>
      <c r="D205" s="330">
        <f>D200*'DATA - Awards Matrices'!$B$55</f>
        <v>0</v>
      </c>
      <c r="E205" s="12">
        <f>E200*'DATA - Awards Matrices'!$C$55</f>
        <v>8625</v>
      </c>
      <c r="F205" s="12">
        <f>F200*'DATA - Awards Matrices'!$D$55</f>
        <v>0</v>
      </c>
      <c r="G205" s="12">
        <f>G200*'DATA - Awards Matrices'!$E$55</f>
        <v>5750</v>
      </c>
      <c r="H205" s="12">
        <f>H200*'DATA - Awards Matrices'!$F$55</f>
        <v>0</v>
      </c>
      <c r="I205" s="12">
        <f>I200*'DATA - Awards Matrices'!$G$55</f>
        <v>0</v>
      </c>
      <c r="J205" s="12">
        <f>J200*'DATA - Awards Matrices'!$H$55</f>
        <v>0</v>
      </c>
      <c r="K205" s="12">
        <f>K200*'DATA - Awards Matrices'!$I$55</f>
        <v>0</v>
      </c>
      <c r="L205" s="12">
        <f>L200*'DATA - Awards Matrices'!$J$55</f>
        <v>0</v>
      </c>
      <c r="M205" s="331">
        <f>M200*'DATA - Awards Matrices'!$K$55</f>
        <v>0</v>
      </c>
      <c r="N205" s="12"/>
      <c r="O205" s="12"/>
      <c r="P205" s="330">
        <f>P200*'DATA - Awards Matrices'!$B$55</f>
        <v>0</v>
      </c>
      <c r="Q205" s="12">
        <f>Q200*'DATA - Awards Matrices'!$C$55</f>
        <v>8050</v>
      </c>
      <c r="R205" s="12">
        <f>R200*'DATA - Awards Matrices'!$D$55</f>
        <v>0</v>
      </c>
      <c r="S205" s="12">
        <f>S200*'DATA - Awards Matrices'!$E$55</f>
        <v>8050</v>
      </c>
      <c r="T205" s="12">
        <f>T200*'DATA - Awards Matrices'!$F$55</f>
        <v>0</v>
      </c>
      <c r="U205" s="12">
        <f>U200*'DATA - Awards Matrices'!$G$55</f>
        <v>0</v>
      </c>
      <c r="V205" s="12">
        <f>V200*'DATA - Awards Matrices'!$H$55</f>
        <v>0</v>
      </c>
      <c r="W205" s="12">
        <f>W200*'DATA - Awards Matrices'!$I$55</f>
        <v>0</v>
      </c>
      <c r="X205" s="12">
        <f>X200*'DATA - Awards Matrices'!$J$55</f>
        <v>0</v>
      </c>
      <c r="Y205" s="331">
        <f>Y200*'DATA - Awards Matrices'!$K$55</f>
        <v>0</v>
      </c>
      <c r="Z205" s="12"/>
      <c r="AA205" s="12"/>
      <c r="AB205" s="330">
        <f>AB200*'DATA - Awards Matrices'!$B$55</f>
        <v>0</v>
      </c>
      <c r="AC205" s="12">
        <f>AC200*'DATA - Awards Matrices'!$C$55</f>
        <v>1150</v>
      </c>
      <c r="AD205" s="12">
        <f>AD200*'DATA - Awards Matrices'!$D$55</f>
        <v>0</v>
      </c>
      <c r="AE205" s="12">
        <f>AE200*'DATA - Awards Matrices'!$E$55</f>
        <v>5175</v>
      </c>
      <c r="AF205" s="12">
        <f>AF200*'DATA - Awards Matrices'!$F$55</f>
        <v>0</v>
      </c>
      <c r="AG205" s="12">
        <f>AG200*'DATA - Awards Matrices'!$G$55</f>
        <v>0</v>
      </c>
      <c r="AH205" s="12">
        <f>AH200*'DATA - Awards Matrices'!$H$55</f>
        <v>0</v>
      </c>
      <c r="AI205" s="12">
        <f>AI200*'DATA - Awards Matrices'!$I$55</f>
        <v>0</v>
      </c>
      <c r="AJ205" s="12">
        <f>AJ200*'DATA - Awards Matrices'!$J$55</f>
        <v>0</v>
      </c>
      <c r="AK205" s="331">
        <f>AK200*'DATA - Awards Matrices'!$K$55</f>
        <v>0</v>
      </c>
      <c r="AL205" s="12"/>
      <c r="AM205" s="12"/>
      <c r="AN205" s="937">
        <f>AN200*'DATA - Awards Matrices'!$B$55</f>
        <v>0</v>
      </c>
      <c r="AO205" s="938">
        <f>AO200*'DATA - Awards Matrices'!$C$55</f>
        <v>5750</v>
      </c>
      <c r="AP205" s="938">
        <f>AP200*'DATA - Awards Matrices'!$D$55</f>
        <v>0</v>
      </c>
      <c r="AQ205" s="938">
        <f>AQ200*'DATA - Awards Matrices'!$E$55</f>
        <v>2875</v>
      </c>
      <c r="AR205" s="938">
        <f>AR200*'DATA - Awards Matrices'!$F$55</f>
        <v>0</v>
      </c>
      <c r="AS205" s="938">
        <f>AS200*'DATA - Awards Matrices'!$G$55</f>
        <v>0</v>
      </c>
      <c r="AT205" s="938">
        <f>AT200*'DATA - Awards Matrices'!$H$55</f>
        <v>0</v>
      </c>
      <c r="AU205" s="938">
        <f>AU200*'DATA - Awards Matrices'!$I$55</f>
        <v>0</v>
      </c>
      <c r="AV205" s="938">
        <f>AV200*'DATA - Awards Matrices'!$J$55</f>
        <v>0</v>
      </c>
      <c r="AW205" s="939">
        <f>AW200*'DATA - Awards Matrices'!$K$55</f>
        <v>0</v>
      </c>
      <c r="AX205" s="939"/>
      <c r="AZ205" s="1040">
        <f>AZ200*'DATA - Awards Matrices'!$B$55</f>
        <v>0</v>
      </c>
      <c r="BA205" s="816">
        <f>BA200*'DATA - Awards Matrices'!$C$55</f>
        <v>5750</v>
      </c>
      <c r="BB205" s="816">
        <f>BB200*'DATA - Awards Matrices'!$D$55</f>
        <v>0</v>
      </c>
      <c r="BC205" s="816">
        <f>BC200*'DATA - Awards Matrices'!$E$55</f>
        <v>10925</v>
      </c>
      <c r="BD205" s="816">
        <f>BD200*'DATA - Awards Matrices'!$F$55</f>
        <v>0</v>
      </c>
      <c r="BE205" s="816">
        <f>BE200*'DATA - Awards Matrices'!$G$55</f>
        <v>0</v>
      </c>
      <c r="BF205" s="816">
        <f>BF200*'DATA - Awards Matrices'!$H$55</f>
        <v>0</v>
      </c>
      <c r="BG205" s="816">
        <f>BG200*'DATA - Awards Matrices'!$I$55</f>
        <v>0</v>
      </c>
      <c r="BH205" s="816">
        <f>BH200*'DATA - Awards Matrices'!$J$55</f>
        <v>0</v>
      </c>
      <c r="BI205" s="1041">
        <f>BI200*'DATA - Awards Matrices'!$K$55</f>
        <v>0</v>
      </c>
      <c r="BJ205" s="1041"/>
    </row>
    <row r="206" spans="1:62" ht="33" thickBot="1">
      <c r="A206" s="406" t="s">
        <v>272</v>
      </c>
      <c r="B206" s="413" t="str">
        <f>B200</f>
        <v>LCC</v>
      </c>
      <c r="C206" s="414"/>
      <c r="D206" s="334">
        <f t="shared" ref="D206:M206" si="195">SUM(D203:D205)</f>
        <v>0</v>
      </c>
      <c r="E206" s="335">
        <f t="shared" si="195"/>
        <v>17825</v>
      </c>
      <c r="F206" s="335">
        <f t="shared" si="195"/>
        <v>2300</v>
      </c>
      <c r="G206" s="335">
        <f t="shared" si="195"/>
        <v>22425</v>
      </c>
      <c r="H206" s="335">
        <f t="shared" si="195"/>
        <v>0</v>
      </c>
      <c r="I206" s="335">
        <f t="shared" si="195"/>
        <v>0</v>
      </c>
      <c r="J206" s="335">
        <f t="shared" si="195"/>
        <v>0</v>
      </c>
      <c r="K206" s="335">
        <f t="shared" si="195"/>
        <v>0</v>
      </c>
      <c r="L206" s="335">
        <f t="shared" si="195"/>
        <v>0</v>
      </c>
      <c r="M206" s="336">
        <f t="shared" si="195"/>
        <v>0</v>
      </c>
      <c r="N206" s="415">
        <f>SUM(D206:M206)/'DATA - Awards Matrices'!$L$55</f>
        <v>13.457807953443258</v>
      </c>
      <c r="O206" s="415"/>
      <c r="P206" s="334">
        <f t="shared" ref="P206:Y206" si="196">SUM(P203:P205)</f>
        <v>0</v>
      </c>
      <c r="Q206" s="335">
        <f t="shared" si="196"/>
        <v>20700</v>
      </c>
      <c r="R206" s="335">
        <f t="shared" si="196"/>
        <v>3450</v>
      </c>
      <c r="S206" s="335">
        <f t="shared" si="196"/>
        <v>28750</v>
      </c>
      <c r="T206" s="335">
        <f t="shared" si="196"/>
        <v>0</v>
      </c>
      <c r="U206" s="335">
        <f t="shared" si="196"/>
        <v>0</v>
      </c>
      <c r="V206" s="335">
        <f t="shared" si="196"/>
        <v>0</v>
      </c>
      <c r="W206" s="335">
        <f t="shared" si="196"/>
        <v>0</v>
      </c>
      <c r="X206" s="335">
        <f t="shared" si="196"/>
        <v>0</v>
      </c>
      <c r="Y206" s="336">
        <f t="shared" si="196"/>
        <v>0</v>
      </c>
      <c r="Z206" s="415">
        <f>SUM(P206:Y206)/'DATA - Awards Matrices'!$L$55</f>
        <v>16.731328806983509</v>
      </c>
      <c r="AA206" s="415"/>
      <c r="AB206" s="334">
        <f t="shared" ref="AB206:AK206" si="197">SUM(AB203:AB205)</f>
        <v>0</v>
      </c>
      <c r="AC206" s="335">
        <f t="shared" si="197"/>
        <v>10925</v>
      </c>
      <c r="AD206" s="335">
        <f t="shared" si="197"/>
        <v>575</v>
      </c>
      <c r="AE206" s="335">
        <f t="shared" si="197"/>
        <v>18975</v>
      </c>
      <c r="AF206" s="335">
        <f t="shared" si="197"/>
        <v>0</v>
      </c>
      <c r="AG206" s="335">
        <f t="shared" si="197"/>
        <v>0</v>
      </c>
      <c r="AH206" s="335">
        <f t="shared" si="197"/>
        <v>0</v>
      </c>
      <c r="AI206" s="335">
        <f t="shared" si="197"/>
        <v>0</v>
      </c>
      <c r="AJ206" s="335">
        <f t="shared" si="197"/>
        <v>0</v>
      </c>
      <c r="AK206" s="336">
        <f t="shared" si="197"/>
        <v>0</v>
      </c>
      <c r="AL206" s="415">
        <f>SUM(AB206:AK206)/'DATA - Awards Matrices'!$L$55</f>
        <v>9.6387002909796315</v>
      </c>
      <c r="AM206" s="415"/>
      <c r="AN206" s="1020">
        <f t="shared" ref="AN206:AW206" si="198">SUM(AN203:AN205)</f>
        <v>0</v>
      </c>
      <c r="AO206" s="1021">
        <f t="shared" si="198"/>
        <v>10350</v>
      </c>
      <c r="AP206" s="1021">
        <f t="shared" si="198"/>
        <v>1150</v>
      </c>
      <c r="AQ206" s="1021">
        <f t="shared" si="198"/>
        <v>9775</v>
      </c>
      <c r="AR206" s="1021">
        <f t="shared" si="198"/>
        <v>0</v>
      </c>
      <c r="AS206" s="1021">
        <f t="shared" si="198"/>
        <v>0</v>
      </c>
      <c r="AT206" s="1021">
        <f t="shared" si="198"/>
        <v>0</v>
      </c>
      <c r="AU206" s="1021">
        <f t="shared" si="198"/>
        <v>0</v>
      </c>
      <c r="AV206" s="1021">
        <f t="shared" si="198"/>
        <v>0</v>
      </c>
      <c r="AW206" s="1022">
        <f t="shared" si="198"/>
        <v>0</v>
      </c>
      <c r="AX206" s="942">
        <f>SUM(AN206:AW206)/'DATA - Awards Matrices'!$L$55</f>
        <v>6.7289039767216288</v>
      </c>
      <c r="AZ206" s="1045">
        <f t="shared" ref="AZ206:BI206" si="199">SUM(AZ203:AZ205)</f>
        <v>0</v>
      </c>
      <c r="BA206" s="1046">
        <f t="shared" si="199"/>
        <v>9775</v>
      </c>
      <c r="BB206" s="1046">
        <f t="shared" si="199"/>
        <v>2300</v>
      </c>
      <c r="BC206" s="1046">
        <f t="shared" si="199"/>
        <v>25300</v>
      </c>
      <c r="BD206" s="1046">
        <f t="shared" si="199"/>
        <v>0</v>
      </c>
      <c r="BE206" s="1046">
        <f t="shared" si="199"/>
        <v>0</v>
      </c>
      <c r="BF206" s="1046">
        <f t="shared" si="199"/>
        <v>0</v>
      </c>
      <c r="BG206" s="1046">
        <f t="shared" si="199"/>
        <v>0</v>
      </c>
      <c r="BH206" s="1046">
        <f t="shared" si="199"/>
        <v>0</v>
      </c>
      <c r="BI206" s="1047">
        <f t="shared" si="199"/>
        <v>0</v>
      </c>
      <c r="BJ206" s="1048">
        <f>SUM(AZ206:BI206)/'DATA - Awards Matrices'!$L$55</f>
        <v>11.821047526673132</v>
      </c>
    </row>
    <row r="207" spans="1:62" ht="16" thickBot="1">
      <c r="A207" s="428"/>
      <c r="B207" s="429"/>
      <c r="C207" s="430"/>
      <c r="D207" s="431"/>
      <c r="E207" s="432"/>
      <c r="F207" s="432"/>
      <c r="G207" s="432"/>
      <c r="H207" s="432"/>
      <c r="I207" s="432"/>
      <c r="J207" s="432"/>
      <c r="K207" s="432"/>
      <c r="L207" s="432"/>
      <c r="M207" s="433"/>
      <c r="N207" s="434"/>
      <c r="O207" s="434"/>
      <c r="P207" s="431"/>
      <c r="Q207" s="432"/>
      <c r="R207" s="432"/>
      <c r="S207" s="432"/>
      <c r="T207" s="432"/>
      <c r="U207" s="432"/>
      <c r="V207" s="432"/>
      <c r="W207" s="432"/>
      <c r="X207" s="432"/>
      <c r="Y207" s="433"/>
      <c r="Z207" s="434"/>
      <c r="AA207" s="434"/>
      <c r="AB207" s="431"/>
      <c r="AC207" s="432"/>
      <c r="AD207" s="432"/>
      <c r="AE207" s="432"/>
      <c r="AF207" s="432"/>
      <c r="AG207" s="432"/>
      <c r="AH207" s="432"/>
      <c r="AI207" s="432"/>
      <c r="AJ207" s="432"/>
      <c r="AK207" s="433"/>
      <c r="AL207" s="434"/>
      <c r="AM207" s="434"/>
      <c r="AN207" s="1023"/>
      <c r="AO207" s="1024"/>
      <c r="AP207" s="1024"/>
      <c r="AQ207" s="1024"/>
      <c r="AR207" s="1024"/>
      <c r="AS207" s="1024"/>
      <c r="AT207" s="1024"/>
      <c r="AU207" s="1024"/>
      <c r="AV207" s="1024"/>
      <c r="AW207" s="1025"/>
      <c r="AX207" s="1026"/>
      <c r="AZ207" s="1049"/>
      <c r="BA207" s="1050"/>
      <c r="BB207" s="1050"/>
      <c r="BC207" s="1050"/>
      <c r="BD207" s="1050"/>
      <c r="BE207" s="1050"/>
      <c r="BF207" s="1050"/>
      <c r="BG207" s="1050"/>
      <c r="BH207" s="1050"/>
      <c r="BI207" s="1051"/>
      <c r="BJ207" s="1052"/>
    </row>
    <row r="208" spans="1:62" ht="15" customHeight="1">
      <c r="A208" s="1487" t="s">
        <v>270</v>
      </c>
      <c r="B208" s="274" t="str">
        <f>'RAW DATA-Awards'!B67</f>
        <v>MCC</v>
      </c>
      <c r="C208" s="329" t="str">
        <f>'RAW DATA-Awards'!C67</f>
        <v>1</v>
      </c>
      <c r="D208" s="407">
        <f>'RAW DATA-At-Risk'!D67</f>
        <v>0</v>
      </c>
      <c r="E208" s="408">
        <f>'RAW DATA-At-Risk'!E67</f>
        <v>0</v>
      </c>
      <c r="F208" s="408">
        <f>'RAW DATA-At-Risk'!F67</f>
        <v>0</v>
      </c>
      <c r="G208" s="408">
        <f>'RAW DATA-At-Risk'!G67</f>
        <v>16</v>
      </c>
      <c r="H208" s="408">
        <f>'RAW DATA-At-Risk'!H67</f>
        <v>0</v>
      </c>
      <c r="I208" s="408">
        <f>'RAW DATA-At-Risk'!I67</f>
        <v>0</v>
      </c>
      <c r="J208" s="408">
        <f>'RAW DATA-At-Risk'!J67</f>
        <v>0</v>
      </c>
      <c r="K208" s="408">
        <f>'RAW DATA-At-Risk'!K67</f>
        <v>0</v>
      </c>
      <c r="L208" s="408">
        <f>'RAW DATA-At-Risk'!L67</f>
        <v>0</v>
      </c>
      <c r="M208" s="409">
        <f>'RAW DATA-At-Risk'!M67</f>
        <v>0</v>
      </c>
      <c r="N208" s="408"/>
      <c r="O208" s="408"/>
      <c r="P208" s="407">
        <f>'RAW DATA-At-Risk'!N67</f>
        <v>0</v>
      </c>
      <c r="Q208" s="408">
        <f>'RAW DATA-At-Risk'!O67</f>
        <v>0</v>
      </c>
      <c r="R208" s="408">
        <f>'RAW DATA-At-Risk'!P67</f>
        <v>0</v>
      </c>
      <c r="S208" s="408">
        <f>'RAW DATA-At-Risk'!Q67</f>
        <v>14</v>
      </c>
      <c r="T208" s="408">
        <f>'RAW DATA-At-Risk'!R67</f>
        <v>0</v>
      </c>
      <c r="U208" s="408">
        <f>'RAW DATA-At-Risk'!S67</f>
        <v>0</v>
      </c>
      <c r="V208" s="408">
        <f>'RAW DATA-At-Risk'!T67</f>
        <v>0</v>
      </c>
      <c r="W208" s="408">
        <f>'RAW DATA-At-Risk'!U67</f>
        <v>0</v>
      </c>
      <c r="X208" s="408">
        <f>'RAW DATA-At-Risk'!V67</f>
        <v>0</v>
      </c>
      <c r="Y208" s="409">
        <f>'RAW DATA-At-Risk'!W67</f>
        <v>0</v>
      </c>
      <c r="Z208" s="408"/>
      <c r="AA208" s="408"/>
      <c r="AB208" s="407">
        <f>'RAW DATA-At-Risk'!X67</f>
        <v>0</v>
      </c>
      <c r="AC208" s="408">
        <f>'RAW DATA-At-Risk'!Y67</f>
        <v>2</v>
      </c>
      <c r="AD208" s="408">
        <f>'RAW DATA-At-Risk'!Z67</f>
        <v>0</v>
      </c>
      <c r="AE208" s="408">
        <f>'RAW DATA-At-Risk'!AA67</f>
        <v>15</v>
      </c>
      <c r="AF208" s="408">
        <f>'RAW DATA-At-Risk'!AB67</f>
        <v>0</v>
      </c>
      <c r="AG208" s="408">
        <f>'RAW DATA-At-Risk'!AC67</f>
        <v>0</v>
      </c>
      <c r="AH208" s="408">
        <f>'RAW DATA-At-Risk'!AD67</f>
        <v>0</v>
      </c>
      <c r="AI208" s="408">
        <f>'RAW DATA-At-Risk'!AE67</f>
        <v>0</v>
      </c>
      <c r="AJ208" s="408">
        <f>'RAW DATA-At-Risk'!AF67</f>
        <v>0</v>
      </c>
      <c r="AK208" s="409">
        <f>'RAW DATA-At-Risk'!AG67</f>
        <v>0</v>
      </c>
      <c r="AL208" s="408"/>
      <c r="AM208" s="408"/>
      <c r="AN208" s="943">
        <f>'RAW DATA-At-Risk'!AH67</f>
        <v>0</v>
      </c>
      <c r="AO208" s="944">
        <f>'RAW DATA-At-Risk'!AI67</f>
        <v>0</v>
      </c>
      <c r="AP208" s="944">
        <f>'RAW DATA-At-Risk'!AJ67</f>
        <v>0</v>
      </c>
      <c r="AQ208" s="944">
        <f>'RAW DATA-At-Risk'!AK67</f>
        <v>13</v>
      </c>
      <c r="AR208" s="944">
        <f>'RAW DATA-At-Risk'!AL67</f>
        <v>0</v>
      </c>
      <c r="AS208" s="944">
        <f>'RAW DATA-At-Risk'!AM67</f>
        <v>0</v>
      </c>
      <c r="AT208" s="944">
        <f>'RAW DATA-At-Risk'!AN67</f>
        <v>0</v>
      </c>
      <c r="AU208" s="944">
        <f>'RAW DATA-At-Risk'!AO67</f>
        <v>0</v>
      </c>
      <c r="AV208" s="944">
        <f>'RAW DATA-At-Risk'!AP67</f>
        <v>0</v>
      </c>
      <c r="AW208" s="945">
        <f>'RAW DATA-At-Risk'!AQ67</f>
        <v>0</v>
      </c>
      <c r="AX208" s="945"/>
      <c r="AZ208" s="1037">
        <f>'RAW DATA-At-Risk'!AR67</f>
        <v>0</v>
      </c>
      <c r="BA208" s="1038">
        <f>'RAW DATA-At-Risk'!AS67</f>
        <v>0</v>
      </c>
      <c r="BB208" s="1038">
        <f>'RAW DATA-At-Risk'!AT67</f>
        <v>0</v>
      </c>
      <c r="BC208" s="1038">
        <f>'RAW DATA-At-Risk'!AU67</f>
        <v>25</v>
      </c>
      <c r="BD208" s="1038">
        <f>'RAW DATA-At-Risk'!AV67</f>
        <v>0</v>
      </c>
      <c r="BE208" s="1038">
        <f>'RAW DATA-At-Risk'!AW67</f>
        <v>0</v>
      </c>
      <c r="BF208" s="1038">
        <f>'RAW DATA-At-Risk'!AX67</f>
        <v>0</v>
      </c>
      <c r="BG208" s="1038">
        <f>'RAW DATA-At-Risk'!AY67</f>
        <v>0</v>
      </c>
      <c r="BH208" s="1038">
        <f>'RAW DATA-At-Risk'!AZ67</f>
        <v>0</v>
      </c>
      <c r="BI208" s="1039">
        <f>'RAW DATA-At-Risk'!BA67</f>
        <v>0</v>
      </c>
      <c r="BJ208" s="1039"/>
    </row>
    <row r="209" spans="1:62">
      <c r="A209" s="1488"/>
      <c r="B209" s="410" t="str">
        <f>'RAW DATA-Awards'!B68</f>
        <v>MCC</v>
      </c>
      <c r="C209" s="411" t="str">
        <f>'RAW DATA-Awards'!C68</f>
        <v>2</v>
      </c>
      <c r="D209" s="330">
        <f>'RAW DATA-At-Risk'!D68</f>
        <v>0</v>
      </c>
      <c r="E209" s="12">
        <f>'RAW DATA-At-Risk'!E68</f>
        <v>0</v>
      </c>
      <c r="F209" s="12">
        <f>'RAW DATA-At-Risk'!F68</f>
        <v>0</v>
      </c>
      <c r="G209" s="12">
        <f>'RAW DATA-At-Risk'!G68</f>
        <v>1</v>
      </c>
      <c r="H209" s="12">
        <f>'RAW DATA-At-Risk'!H68</f>
        <v>0</v>
      </c>
      <c r="I209" s="12">
        <f>'RAW DATA-At-Risk'!I68</f>
        <v>0</v>
      </c>
      <c r="J209" s="12">
        <f>'RAW DATA-At-Risk'!J68</f>
        <v>0</v>
      </c>
      <c r="K209" s="12">
        <f>'RAW DATA-At-Risk'!K68</f>
        <v>0</v>
      </c>
      <c r="L209" s="12">
        <f>'RAW DATA-At-Risk'!L68</f>
        <v>0</v>
      </c>
      <c r="M209" s="331">
        <f>'RAW DATA-At-Risk'!M68</f>
        <v>0</v>
      </c>
      <c r="N209" s="12"/>
      <c r="O209" s="12"/>
      <c r="P209" s="330">
        <f>'RAW DATA-At-Risk'!N68</f>
        <v>0</v>
      </c>
      <c r="Q209" s="12">
        <f>'RAW DATA-At-Risk'!O68</f>
        <v>0</v>
      </c>
      <c r="R209" s="12">
        <f>'RAW DATA-At-Risk'!P68</f>
        <v>0</v>
      </c>
      <c r="S209" s="12">
        <f>'RAW DATA-At-Risk'!Q68</f>
        <v>2</v>
      </c>
      <c r="T209" s="12">
        <f>'RAW DATA-At-Risk'!R68</f>
        <v>0</v>
      </c>
      <c r="U209" s="12">
        <f>'RAW DATA-At-Risk'!S68</f>
        <v>0</v>
      </c>
      <c r="V209" s="12">
        <f>'RAW DATA-At-Risk'!T68</f>
        <v>0</v>
      </c>
      <c r="W209" s="12">
        <f>'RAW DATA-At-Risk'!U68</f>
        <v>0</v>
      </c>
      <c r="X209" s="12">
        <f>'RAW DATA-At-Risk'!V68</f>
        <v>0</v>
      </c>
      <c r="Y209" s="331">
        <f>'RAW DATA-At-Risk'!W68</f>
        <v>0</v>
      </c>
      <c r="Z209" s="12"/>
      <c r="AA209" s="12"/>
      <c r="AB209" s="330">
        <f>'RAW DATA-At-Risk'!X68</f>
        <v>0</v>
      </c>
      <c r="AC209" s="12">
        <f>'RAW DATA-At-Risk'!Y68</f>
        <v>2</v>
      </c>
      <c r="AD209" s="12">
        <f>'RAW DATA-At-Risk'!Z68</f>
        <v>0</v>
      </c>
      <c r="AE209" s="12">
        <f>'RAW DATA-At-Risk'!AA68</f>
        <v>1</v>
      </c>
      <c r="AF209" s="12">
        <f>'RAW DATA-At-Risk'!AB68</f>
        <v>0</v>
      </c>
      <c r="AG209" s="12">
        <f>'RAW DATA-At-Risk'!AC68</f>
        <v>0</v>
      </c>
      <c r="AH209" s="12">
        <f>'RAW DATA-At-Risk'!AD68</f>
        <v>0</v>
      </c>
      <c r="AI209" s="12">
        <f>'RAW DATA-At-Risk'!AE68</f>
        <v>0</v>
      </c>
      <c r="AJ209" s="12">
        <f>'RAW DATA-At-Risk'!AF68</f>
        <v>0</v>
      </c>
      <c r="AK209" s="331">
        <f>'RAW DATA-At-Risk'!AG68</f>
        <v>0</v>
      </c>
      <c r="AL209" s="12"/>
      <c r="AM209" s="12"/>
      <c r="AN209" s="937">
        <f>'RAW DATA-At-Risk'!AH68</f>
        <v>0</v>
      </c>
      <c r="AO209" s="938">
        <f>'RAW DATA-At-Risk'!AI68</f>
        <v>1</v>
      </c>
      <c r="AP209" s="938">
        <f>'RAW DATA-At-Risk'!AJ68</f>
        <v>0</v>
      </c>
      <c r="AQ209" s="938">
        <f>'RAW DATA-At-Risk'!AK68</f>
        <v>0</v>
      </c>
      <c r="AR209" s="938">
        <f>'RAW DATA-At-Risk'!AL68</f>
        <v>0</v>
      </c>
      <c r="AS209" s="938">
        <f>'RAW DATA-At-Risk'!AM68</f>
        <v>0</v>
      </c>
      <c r="AT209" s="938">
        <f>'RAW DATA-At-Risk'!AN68</f>
        <v>0</v>
      </c>
      <c r="AU209" s="938">
        <f>'RAW DATA-At-Risk'!AO68</f>
        <v>0</v>
      </c>
      <c r="AV209" s="938">
        <f>'RAW DATA-At-Risk'!AP68</f>
        <v>0</v>
      </c>
      <c r="AW209" s="939">
        <f>'RAW DATA-At-Risk'!AQ68</f>
        <v>0</v>
      </c>
      <c r="AX209" s="939"/>
      <c r="AZ209" s="1040">
        <f>'RAW DATA-At-Risk'!AR68</f>
        <v>3</v>
      </c>
      <c r="BA209" s="816">
        <f>'RAW DATA-At-Risk'!AS68</f>
        <v>0</v>
      </c>
      <c r="BB209" s="816">
        <f>'RAW DATA-At-Risk'!AT68</f>
        <v>0</v>
      </c>
      <c r="BC209" s="816">
        <f>'RAW DATA-At-Risk'!AU68</f>
        <v>0</v>
      </c>
      <c r="BD209" s="816">
        <f>'RAW DATA-At-Risk'!AV68</f>
        <v>0</v>
      </c>
      <c r="BE209" s="816">
        <f>'RAW DATA-At-Risk'!AW68</f>
        <v>0</v>
      </c>
      <c r="BF209" s="816">
        <f>'RAW DATA-At-Risk'!AX68</f>
        <v>0</v>
      </c>
      <c r="BG209" s="816">
        <f>'RAW DATA-At-Risk'!AY68</f>
        <v>0</v>
      </c>
      <c r="BH209" s="816">
        <f>'RAW DATA-At-Risk'!AZ68</f>
        <v>0</v>
      </c>
      <c r="BI209" s="1041">
        <f>'RAW DATA-At-Risk'!BA68</f>
        <v>0</v>
      </c>
      <c r="BJ209" s="1041"/>
    </row>
    <row r="210" spans="1:62" ht="16" thickBot="1">
      <c r="A210" s="1489"/>
      <c r="B210" s="410" t="str">
        <f>'RAW DATA-Awards'!B69</f>
        <v>MCC</v>
      </c>
      <c r="C210" s="411" t="str">
        <f>'RAW DATA-Awards'!C69</f>
        <v>3</v>
      </c>
      <c r="D210" s="330">
        <f>'RAW DATA-At-Risk'!D69</f>
        <v>22</v>
      </c>
      <c r="E210" s="12">
        <f>'RAW DATA-At-Risk'!E69</f>
        <v>3</v>
      </c>
      <c r="F210" s="12">
        <f>'RAW DATA-At-Risk'!F69</f>
        <v>0</v>
      </c>
      <c r="G210" s="12">
        <f>'RAW DATA-At-Risk'!G69</f>
        <v>2</v>
      </c>
      <c r="H210" s="12">
        <f>'RAW DATA-At-Risk'!H69</f>
        <v>0</v>
      </c>
      <c r="I210" s="12">
        <f>'RAW DATA-At-Risk'!I69</f>
        <v>0</v>
      </c>
      <c r="J210" s="12">
        <f>'RAW DATA-At-Risk'!J69</f>
        <v>0</v>
      </c>
      <c r="K210" s="12">
        <f>'RAW DATA-At-Risk'!K69</f>
        <v>0</v>
      </c>
      <c r="L210" s="12">
        <f>'RAW DATA-At-Risk'!L69</f>
        <v>0</v>
      </c>
      <c r="M210" s="331">
        <f>'RAW DATA-At-Risk'!M69</f>
        <v>0</v>
      </c>
      <c r="N210" s="12"/>
      <c r="O210" s="12"/>
      <c r="P210" s="330">
        <f>'RAW DATA-At-Risk'!N69</f>
        <v>18</v>
      </c>
      <c r="Q210" s="12">
        <f>'RAW DATA-At-Risk'!O69</f>
        <v>1</v>
      </c>
      <c r="R210" s="12">
        <f>'RAW DATA-At-Risk'!P69</f>
        <v>0</v>
      </c>
      <c r="S210" s="12">
        <f>'RAW DATA-At-Risk'!Q69</f>
        <v>2</v>
      </c>
      <c r="T210" s="12">
        <f>'RAW DATA-At-Risk'!R69</f>
        <v>0</v>
      </c>
      <c r="U210" s="12">
        <f>'RAW DATA-At-Risk'!S69</f>
        <v>0</v>
      </c>
      <c r="V210" s="12">
        <f>'RAW DATA-At-Risk'!T69</f>
        <v>0</v>
      </c>
      <c r="W210" s="12">
        <f>'RAW DATA-At-Risk'!U69</f>
        <v>0</v>
      </c>
      <c r="X210" s="12">
        <f>'RAW DATA-At-Risk'!V69</f>
        <v>0</v>
      </c>
      <c r="Y210" s="331">
        <f>'RAW DATA-At-Risk'!W69</f>
        <v>0</v>
      </c>
      <c r="Z210" s="12"/>
      <c r="AA210" s="12"/>
      <c r="AB210" s="330">
        <f>'RAW DATA-At-Risk'!X69</f>
        <v>16</v>
      </c>
      <c r="AC210" s="12">
        <f>'RAW DATA-At-Risk'!Y69</f>
        <v>3</v>
      </c>
      <c r="AD210" s="12">
        <f>'RAW DATA-At-Risk'!Z69</f>
        <v>0</v>
      </c>
      <c r="AE210" s="12">
        <f>'RAW DATA-At-Risk'!AA69</f>
        <v>14</v>
      </c>
      <c r="AF210" s="12">
        <f>'RAW DATA-At-Risk'!AB69</f>
        <v>0</v>
      </c>
      <c r="AG210" s="12">
        <f>'RAW DATA-At-Risk'!AC69</f>
        <v>0</v>
      </c>
      <c r="AH210" s="12">
        <f>'RAW DATA-At-Risk'!AD69</f>
        <v>0</v>
      </c>
      <c r="AI210" s="12">
        <f>'RAW DATA-At-Risk'!AE69</f>
        <v>0</v>
      </c>
      <c r="AJ210" s="12">
        <f>'RAW DATA-At-Risk'!AF69</f>
        <v>0</v>
      </c>
      <c r="AK210" s="331">
        <f>'RAW DATA-At-Risk'!AG69</f>
        <v>0</v>
      </c>
      <c r="AL210" s="12"/>
      <c r="AM210" s="12"/>
      <c r="AN210" s="937">
        <f>'RAW DATA-At-Risk'!AH69</f>
        <v>7</v>
      </c>
      <c r="AO210" s="938">
        <f>'RAW DATA-At-Risk'!AI69</f>
        <v>5</v>
      </c>
      <c r="AP210" s="938">
        <f>'RAW DATA-At-Risk'!AJ69</f>
        <v>0</v>
      </c>
      <c r="AQ210" s="938">
        <f>'RAW DATA-At-Risk'!AK69</f>
        <v>2</v>
      </c>
      <c r="AR210" s="938">
        <f>'RAW DATA-At-Risk'!AL69</f>
        <v>0</v>
      </c>
      <c r="AS210" s="938">
        <f>'RAW DATA-At-Risk'!AM69</f>
        <v>0</v>
      </c>
      <c r="AT210" s="938">
        <f>'RAW DATA-At-Risk'!AN69</f>
        <v>0</v>
      </c>
      <c r="AU210" s="938">
        <f>'RAW DATA-At-Risk'!AO69</f>
        <v>0</v>
      </c>
      <c r="AV210" s="938">
        <f>'RAW DATA-At-Risk'!AP69</f>
        <v>0</v>
      </c>
      <c r="AW210" s="939">
        <f>'RAW DATA-At-Risk'!AQ69</f>
        <v>0</v>
      </c>
      <c r="AX210" s="939"/>
      <c r="AZ210" s="1040">
        <f>'RAW DATA-At-Risk'!AR69</f>
        <v>12</v>
      </c>
      <c r="BA210" s="816">
        <f>'RAW DATA-At-Risk'!AS69</f>
        <v>1</v>
      </c>
      <c r="BB210" s="816">
        <f>'RAW DATA-At-Risk'!AT69</f>
        <v>0</v>
      </c>
      <c r="BC210" s="816">
        <f>'RAW DATA-At-Risk'!AU69</f>
        <v>3</v>
      </c>
      <c r="BD210" s="816">
        <f>'RAW DATA-At-Risk'!AV69</f>
        <v>0</v>
      </c>
      <c r="BE210" s="816">
        <f>'RAW DATA-At-Risk'!AW69</f>
        <v>0</v>
      </c>
      <c r="BF210" s="816">
        <f>'RAW DATA-At-Risk'!AX69</f>
        <v>0</v>
      </c>
      <c r="BG210" s="816">
        <f>'RAW DATA-At-Risk'!AY69</f>
        <v>0</v>
      </c>
      <c r="BH210" s="816">
        <f>'RAW DATA-At-Risk'!AZ69</f>
        <v>0</v>
      </c>
      <c r="BI210" s="1041">
        <f>'RAW DATA-At-Risk'!BA69</f>
        <v>0</v>
      </c>
      <c r="BJ210" s="1041"/>
    </row>
    <row r="211" spans="1:62">
      <c r="A211" s="412"/>
      <c r="B211" s="410"/>
      <c r="C211" s="411"/>
      <c r="D211" s="332">
        <f t="shared" ref="D211:M211" si="200">SUM(D208:D210)</f>
        <v>22</v>
      </c>
      <c r="E211" s="11">
        <f t="shared" si="200"/>
        <v>3</v>
      </c>
      <c r="F211" s="11">
        <f t="shared" si="200"/>
        <v>0</v>
      </c>
      <c r="G211" s="11">
        <f t="shared" si="200"/>
        <v>19</v>
      </c>
      <c r="H211" s="11">
        <f t="shared" si="200"/>
        <v>0</v>
      </c>
      <c r="I211" s="11">
        <f t="shared" si="200"/>
        <v>0</v>
      </c>
      <c r="J211" s="11">
        <f t="shared" si="200"/>
        <v>0</v>
      </c>
      <c r="K211" s="11">
        <f t="shared" si="200"/>
        <v>0</v>
      </c>
      <c r="L211" s="11">
        <f t="shared" si="200"/>
        <v>0</v>
      </c>
      <c r="M211" s="333">
        <f t="shared" si="200"/>
        <v>0</v>
      </c>
      <c r="N211" s="12"/>
      <c r="O211" s="12"/>
      <c r="P211" s="332">
        <f t="shared" ref="P211:Y211" si="201">SUM(P208:P210)</f>
        <v>18</v>
      </c>
      <c r="Q211" s="11">
        <f t="shared" si="201"/>
        <v>1</v>
      </c>
      <c r="R211" s="11">
        <f t="shared" si="201"/>
        <v>0</v>
      </c>
      <c r="S211" s="11">
        <f t="shared" si="201"/>
        <v>18</v>
      </c>
      <c r="T211" s="11">
        <f t="shared" si="201"/>
        <v>0</v>
      </c>
      <c r="U211" s="11">
        <f t="shared" si="201"/>
        <v>0</v>
      </c>
      <c r="V211" s="11">
        <f t="shared" si="201"/>
        <v>0</v>
      </c>
      <c r="W211" s="11">
        <f t="shared" si="201"/>
        <v>0</v>
      </c>
      <c r="X211" s="11">
        <f t="shared" si="201"/>
        <v>0</v>
      </c>
      <c r="Y211" s="333">
        <f t="shared" si="201"/>
        <v>0</v>
      </c>
      <c r="Z211" s="12"/>
      <c r="AA211" s="12"/>
      <c r="AB211" s="332">
        <f t="shared" ref="AB211:AK211" si="202">SUM(AB208:AB210)</f>
        <v>16</v>
      </c>
      <c r="AC211" s="11">
        <f t="shared" si="202"/>
        <v>7</v>
      </c>
      <c r="AD211" s="11">
        <f t="shared" si="202"/>
        <v>0</v>
      </c>
      <c r="AE211" s="11">
        <f t="shared" si="202"/>
        <v>30</v>
      </c>
      <c r="AF211" s="11">
        <f t="shared" si="202"/>
        <v>0</v>
      </c>
      <c r="AG211" s="11">
        <f t="shared" si="202"/>
        <v>0</v>
      </c>
      <c r="AH211" s="11">
        <f t="shared" si="202"/>
        <v>0</v>
      </c>
      <c r="AI211" s="11">
        <f t="shared" si="202"/>
        <v>0</v>
      </c>
      <c r="AJ211" s="11">
        <f t="shared" si="202"/>
        <v>0</v>
      </c>
      <c r="AK211" s="333">
        <f t="shared" si="202"/>
        <v>0</v>
      </c>
      <c r="AL211" s="12"/>
      <c r="AM211" s="12"/>
      <c r="AN211" s="1017">
        <f t="shared" ref="AN211:AW211" si="203">SUM(AN208:AN210)</f>
        <v>7</v>
      </c>
      <c r="AO211" s="1018">
        <f t="shared" si="203"/>
        <v>6</v>
      </c>
      <c r="AP211" s="1018">
        <f t="shared" si="203"/>
        <v>0</v>
      </c>
      <c r="AQ211" s="1018">
        <f t="shared" si="203"/>
        <v>15</v>
      </c>
      <c r="AR211" s="1018">
        <f t="shared" si="203"/>
        <v>0</v>
      </c>
      <c r="AS211" s="1018">
        <f t="shared" si="203"/>
        <v>0</v>
      </c>
      <c r="AT211" s="1018">
        <f t="shared" si="203"/>
        <v>0</v>
      </c>
      <c r="AU211" s="1018">
        <f t="shared" si="203"/>
        <v>0</v>
      </c>
      <c r="AV211" s="1018">
        <f t="shared" si="203"/>
        <v>0</v>
      </c>
      <c r="AW211" s="1019">
        <f t="shared" si="203"/>
        <v>0</v>
      </c>
      <c r="AX211" s="939"/>
      <c r="AZ211" s="1042">
        <f t="shared" ref="AZ211:BI211" si="204">SUM(AZ208:AZ210)</f>
        <v>15</v>
      </c>
      <c r="BA211" s="1043">
        <f t="shared" si="204"/>
        <v>1</v>
      </c>
      <c r="BB211" s="1043">
        <f t="shared" si="204"/>
        <v>0</v>
      </c>
      <c r="BC211" s="1043">
        <f t="shared" si="204"/>
        <v>28</v>
      </c>
      <c r="BD211" s="1043">
        <f t="shared" si="204"/>
        <v>0</v>
      </c>
      <c r="BE211" s="1043">
        <f t="shared" si="204"/>
        <v>0</v>
      </c>
      <c r="BF211" s="1043">
        <f t="shared" si="204"/>
        <v>0</v>
      </c>
      <c r="BG211" s="1043">
        <f t="shared" si="204"/>
        <v>0</v>
      </c>
      <c r="BH211" s="1043">
        <f t="shared" si="204"/>
        <v>0</v>
      </c>
      <c r="BI211" s="1044">
        <f t="shared" si="204"/>
        <v>0</v>
      </c>
      <c r="BJ211" s="1041"/>
    </row>
    <row r="212" spans="1:62" ht="16" thickBot="1">
      <c r="A212" s="412"/>
      <c r="B212" s="410"/>
      <c r="C212" s="411"/>
      <c r="D212" s="330"/>
      <c r="E212" s="12"/>
      <c r="F212" s="12"/>
      <c r="G212" s="12"/>
      <c r="H212" s="12"/>
      <c r="I212" s="12"/>
      <c r="J212" s="12"/>
      <c r="K212" s="12"/>
      <c r="L212" s="12"/>
      <c r="M212" s="331"/>
      <c r="N212" s="12"/>
      <c r="O212" s="12"/>
      <c r="P212" s="330"/>
      <c r="Q212" s="12"/>
      <c r="R212" s="12"/>
      <c r="S212" s="12"/>
      <c r="T212" s="12"/>
      <c r="U212" s="12"/>
      <c r="V212" s="12"/>
      <c r="W212" s="12"/>
      <c r="X212" s="12"/>
      <c r="Y212" s="331"/>
      <c r="Z212" s="12"/>
      <c r="AA212" s="12"/>
      <c r="AB212" s="330"/>
      <c r="AC212" s="12"/>
      <c r="AD212" s="12"/>
      <c r="AE212" s="12"/>
      <c r="AF212" s="12"/>
      <c r="AG212" s="12"/>
      <c r="AH212" s="12"/>
      <c r="AI212" s="12"/>
      <c r="AJ212" s="12"/>
      <c r="AK212" s="331"/>
      <c r="AL212" s="12"/>
      <c r="AM212" s="12"/>
      <c r="AN212" s="937"/>
      <c r="AO212" s="938"/>
      <c r="AP212" s="938"/>
      <c r="AQ212" s="938"/>
      <c r="AR212" s="938"/>
      <c r="AS212" s="938"/>
      <c r="AT212" s="938"/>
      <c r="AU212" s="938"/>
      <c r="AV212" s="938"/>
      <c r="AW212" s="939"/>
      <c r="AX212" s="939"/>
      <c r="AZ212" s="1040"/>
      <c r="BA212" s="816"/>
      <c r="BB212" s="816"/>
      <c r="BC212" s="816"/>
      <c r="BD212" s="816"/>
      <c r="BE212" s="816"/>
      <c r="BF212" s="816"/>
      <c r="BG212" s="816"/>
      <c r="BH212" s="816"/>
      <c r="BI212" s="1041"/>
      <c r="BJ212" s="1041"/>
    </row>
    <row r="213" spans="1:62" ht="15" customHeight="1">
      <c r="A213" s="1487" t="s">
        <v>271</v>
      </c>
      <c r="B213" s="410" t="s">
        <v>75</v>
      </c>
      <c r="C213" s="411" t="s">
        <v>92</v>
      </c>
      <c r="D213" s="330">
        <f>D208*'DATA - Awards Matrices'!$B$53</f>
        <v>0</v>
      </c>
      <c r="E213" s="12">
        <f>E208*'DATA - Awards Matrices'!$C$53</f>
        <v>0</v>
      </c>
      <c r="F213" s="12">
        <f>F208*'DATA - Awards Matrices'!$D$53</f>
        <v>0</v>
      </c>
      <c r="G213" s="12">
        <f>G208*'DATA - Awards Matrices'!$E$53</f>
        <v>9200</v>
      </c>
      <c r="H213" s="12">
        <f>H208*'DATA - Awards Matrices'!$F$53</f>
        <v>0</v>
      </c>
      <c r="I213" s="12">
        <f>I208*'DATA - Awards Matrices'!$G$53</f>
        <v>0</v>
      </c>
      <c r="J213" s="12">
        <f>J208*'DATA - Awards Matrices'!$H$53</f>
        <v>0</v>
      </c>
      <c r="K213" s="12">
        <f>K208*'DATA - Awards Matrices'!$I$53</f>
        <v>0</v>
      </c>
      <c r="L213" s="12">
        <f>L208*'DATA - Awards Matrices'!$J$53</f>
        <v>0</v>
      </c>
      <c r="M213" s="331">
        <f>M208*'DATA - Awards Matrices'!$K$53</f>
        <v>0</v>
      </c>
      <c r="N213" s="12"/>
      <c r="O213" s="12"/>
      <c r="P213" s="330">
        <f>P208*'DATA - Awards Matrices'!$B$53</f>
        <v>0</v>
      </c>
      <c r="Q213" s="12">
        <f>Q208*'DATA - Awards Matrices'!$C$53</f>
        <v>0</v>
      </c>
      <c r="R213" s="12">
        <f>R208*'DATA - Awards Matrices'!$D$53</f>
        <v>0</v>
      </c>
      <c r="S213" s="12">
        <f>S208*'DATA - Awards Matrices'!$E$53</f>
        <v>8050</v>
      </c>
      <c r="T213" s="12">
        <f>T208*'DATA - Awards Matrices'!$F$53</f>
        <v>0</v>
      </c>
      <c r="U213" s="12">
        <f>U208*'DATA - Awards Matrices'!$G$53</f>
        <v>0</v>
      </c>
      <c r="V213" s="12">
        <f>V208*'DATA - Awards Matrices'!$H$53</f>
        <v>0</v>
      </c>
      <c r="W213" s="12">
        <f>W208*'DATA - Awards Matrices'!$I$53</f>
        <v>0</v>
      </c>
      <c r="X213" s="12">
        <f>X208*'DATA - Awards Matrices'!$J$53</f>
        <v>0</v>
      </c>
      <c r="Y213" s="331">
        <f>Y208*'DATA - Awards Matrices'!$K$53</f>
        <v>0</v>
      </c>
      <c r="Z213" s="12"/>
      <c r="AA213" s="12"/>
      <c r="AB213" s="330">
        <f>AB208*'DATA - Awards Matrices'!$B$53</f>
        <v>0</v>
      </c>
      <c r="AC213" s="12">
        <f>AC208*'DATA - Awards Matrices'!$C$53</f>
        <v>1150</v>
      </c>
      <c r="AD213" s="12">
        <f>AD208*'DATA - Awards Matrices'!$D$53</f>
        <v>0</v>
      </c>
      <c r="AE213" s="12">
        <f>AE208*'DATA - Awards Matrices'!$E$53</f>
        <v>8625</v>
      </c>
      <c r="AF213" s="12">
        <f>AF208*'DATA - Awards Matrices'!$F$53</f>
        <v>0</v>
      </c>
      <c r="AG213" s="12">
        <f>AG208*'DATA - Awards Matrices'!$G$53</f>
        <v>0</v>
      </c>
      <c r="AH213" s="12">
        <f>AH208*'DATA - Awards Matrices'!$H$53</f>
        <v>0</v>
      </c>
      <c r="AI213" s="12">
        <f>AI208*'DATA - Awards Matrices'!$I$53</f>
        <v>0</v>
      </c>
      <c r="AJ213" s="12">
        <f>AJ208*'DATA - Awards Matrices'!$J$53</f>
        <v>0</v>
      </c>
      <c r="AK213" s="331">
        <f>AK208*'DATA - Awards Matrices'!$K$53</f>
        <v>0</v>
      </c>
      <c r="AL213" s="12"/>
      <c r="AM213" s="12"/>
      <c r="AN213" s="937">
        <f>AN208*'DATA - Awards Matrices'!$B$53</f>
        <v>0</v>
      </c>
      <c r="AO213" s="938">
        <f>AO208*'DATA - Awards Matrices'!$C$53</f>
        <v>0</v>
      </c>
      <c r="AP213" s="938">
        <f>AP208*'DATA - Awards Matrices'!$D$53</f>
        <v>0</v>
      </c>
      <c r="AQ213" s="938">
        <f>AQ208*'DATA - Awards Matrices'!$E$53</f>
        <v>7475</v>
      </c>
      <c r="AR213" s="938">
        <f>AR208*'DATA - Awards Matrices'!$F$53</f>
        <v>0</v>
      </c>
      <c r="AS213" s="938">
        <f>AS208*'DATA - Awards Matrices'!$G$53</f>
        <v>0</v>
      </c>
      <c r="AT213" s="938">
        <f>AT208*'DATA - Awards Matrices'!$H$53</f>
        <v>0</v>
      </c>
      <c r="AU213" s="938">
        <f>AU208*'DATA - Awards Matrices'!$I$53</f>
        <v>0</v>
      </c>
      <c r="AV213" s="938">
        <f>AV208*'DATA - Awards Matrices'!$J$53</f>
        <v>0</v>
      </c>
      <c r="AW213" s="939">
        <f>AW208*'DATA - Awards Matrices'!$K$53</f>
        <v>0</v>
      </c>
      <c r="AX213" s="939"/>
      <c r="AZ213" s="1040">
        <f>AZ208*'DATA - Awards Matrices'!$B$53</f>
        <v>0</v>
      </c>
      <c r="BA213" s="816">
        <f>BA208*'DATA - Awards Matrices'!$C$53</f>
        <v>0</v>
      </c>
      <c r="BB213" s="816">
        <f>BB208*'DATA - Awards Matrices'!$D$53</f>
        <v>0</v>
      </c>
      <c r="BC213" s="816">
        <f>BC208*'DATA - Awards Matrices'!$E$53</f>
        <v>14375</v>
      </c>
      <c r="BD213" s="816">
        <f>BD208*'DATA - Awards Matrices'!$F$53</f>
        <v>0</v>
      </c>
      <c r="BE213" s="816">
        <f>BE208*'DATA - Awards Matrices'!$G$53</f>
        <v>0</v>
      </c>
      <c r="BF213" s="816">
        <f>BF208*'DATA - Awards Matrices'!$H$53</f>
        <v>0</v>
      </c>
      <c r="BG213" s="816">
        <f>BG208*'DATA - Awards Matrices'!$I$53</f>
        <v>0</v>
      </c>
      <c r="BH213" s="816">
        <f>BH208*'DATA - Awards Matrices'!$J$53</f>
        <v>0</v>
      </c>
      <c r="BI213" s="1041">
        <f>BI208*'DATA - Awards Matrices'!$K$53</f>
        <v>0</v>
      </c>
      <c r="BJ213" s="1041"/>
    </row>
    <row r="214" spans="1:62">
      <c r="A214" s="1488"/>
      <c r="B214" s="410" t="s">
        <v>75</v>
      </c>
      <c r="C214" s="411" t="s">
        <v>91</v>
      </c>
      <c r="D214" s="330">
        <f>D209*'DATA - Awards Matrices'!$B$54</f>
        <v>0</v>
      </c>
      <c r="E214" s="12">
        <f>E209*'DATA - Awards Matrices'!$C$54</f>
        <v>0</v>
      </c>
      <c r="F214" s="12">
        <f>F209*'DATA - Awards Matrices'!$D$54</f>
        <v>0</v>
      </c>
      <c r="G214" s="12">
        <f>G209*'DATA - Awards Matrices'!$E$54</f>
        <v>575</v>
      </c>
      <c r="H214" s="12">
        <f>H209*'DATA - Awards Matrices'!$F$54</f>
        <v>0</v>
      </c>
      <c r="I214" s="12">
        <f>I209*'DATA - Awards Matrices'!$G$54</f>
        <v>0</v>
      </c>
      <c r="J214" s="12">
        <f>J209*'DATA - Awards Matrices'!$H$54</f>
        <v>0</v>
      </c>
      <c r="K214" s="12">
        <f>K209*'DATA - Awards Matrices'!$I$54</f>
        <v>0</v>
      </c>
      <c r="L214" s="12">
        <f>L209*'DATA - Awards Matrices'!$J$54</f>
        <v>0</v>
      </c>
      <c r="M214" s="331">
        <f>M209*'DATA - Awards Matrices'!$K$54</f>
        <v>0</v>
      </c>
      <c r="N214" s="12"/>
      <c r="O214" s="12"/>
      <c r="P214" s="330">
        <f>P209*'DATA - Awards Matrices'!$B$54</f>
        <v>0</v>
      </c>
      <c r="Q214" s="12">
        <f>Q209*'DATA - Awards Matrices'!$C$54</f>
        <v>0</v>
      </c>
      <c r="R214" s="12">
        <f>R209*'DATA - Awards Matrices'!$D$54</f>
        <v>0</v>
      </c>
      <c r="S214" s="12">
        <f>S209*'DATA - Awards Matrices'!$E$54</f>
        <v>1150</v>
      </c>
      <c r="T214" s="12">
        <f>T209*'DATA - Awards Matrices'!$F$54</f>
        <v>0</v>
      </c>
      <c r="U214" s="12">
        <f>U209*'DATA - Awards Matrices'!$G$54</f>
        <v>0</v>
      </c>
      <c r="V214" s="12">
        <f>V209*'DATA - Awards Matrices'!$H$54</f>
        <v>0</v>
      </c>
      <c r="W214" s="12">
        <f>W209*'DATA - Awards Matrices'!$I$54</f>
        <v>0</v>
      </c>
      <c r="X214" s="12">
        <f>X209*'DATA - Awards Matrices'!$J$54</f>
        <v>0</v>
      </c>
      <c r="Y214" s="331">
        <f>Y209*'DATA - Awards Matrices'!$K$54</f>
        <v>0</v>
      </c>
      <c r="Z214" s="12"/>
      <c r="AA214" s="12"/>
      <c r="AB214" s="330">
        <f>AB209*'DATA - Awards Matrices'!$B$54</f>
        <v>0</v>
      </c>
      <c r="AC214" s="12">
        <f>AC209*'DATA - Awards Matrices'!$C$54</f>
        <v>1150</v>
      </c>
      <c r="AD214" s="12">
        <f>AD209*'DATA - Awards Matrices'!$D$54</f>
        <v>0</v>
      </c>
      <c r="AE214" s="12">
        <f>AE209*'DATA - Awards Matrices'!$E$54</f>
        <v>575</v>
      </c>
      <c r="AF214" s="12">
        <f>AF209*'DATA - Awards Matrices'!$F$54</f>
        <v>0</v>
      </c>
      <c r="AG214" s="12">
        <f>AG209*'DATA - Awards Matrices'!$G$54</f>
        <v>0</v>
      </c>
      <c r="AH214" s="12">
        <f>AH209*'DATA - Awards Matrices'!$H$54</f>
        <v>0</v>
      </c>
      <c r="AI214" s="12">
        <f>AI209*'DATA - Awards Matrices'!$I$54</f>
        <v>0</v>
      </c>
      <c r="AJ214" s="12">
        <f>AJ209*'DATA - Awards Matrices'!$J$54</f>
        <v>0</v>
      </c>
      <c r="AK214" s="331">
        <f>AK209*'DATA - Awards Matrices'!$K$54</f>
        <v>0</v>
      </c>
      <c r="AL214" s="12"/>
      <c r="AM214" s="12"/>
      <c r="AN214" s="937">
        <f>AN209*'DATA - Awards Matrices'!$B$54</f>
        <v>0</v>
      </c>
      <c r="AO214" s="938">
        <f>AO209*'DATA - Awards Matrices'!$C$54</f>
        <v>575</v>
      </c>
      <c r="AP214" s="938">
        <f>AP209*'DATA - Awards Matrices'!$D$54</f>
        <v>0</v>
      </c>
      <c r="AQ214" s="938">
        <f>AQ209*'DATA - Awards Matrices'!$E$54</f>
        <v>0</v>
      </c>
      <c r="AR214" s="938">
        <f>AR209*'DATA - Awards Matrices'!$F$54</f>
        <v>0</v>
      </c>
      <c r="AS214" s="938">
        <f>AS209*'DATA - Awards Matrices'!$G$54</f>
        <v>0</v>
      </c>
      <c r="AT214" s="938">
        <f>AT209*'DATA - Awards Matrices'!$H$54</f>
        <v>0</v>
      </c>
      <c r="AU214" s="938">
        <f>AU209*'DATA - Awards Matrices'!$I$54</f>
        <v>0</v>
      </c>
      <c r="AV214" s="938">
        <f>AV209*'DATA - Awards Matrices'!$J$54</f>
        <v>0</v>
      </c>
      <c r="AW214" s="939">
        <f>AW209*'DATA - Awards Matrices'!$K$54</f>
        <v>0</v>
      </c>
      <c r="AX214" s="939"/>
      <c r="AZ214" s="1040">
        <f>AZ209*'DATA - Awards Matrices'!$B$54</f>
        <v>1725</v>
      </c>
      <c r="BA214" s="816">
        <f>BA209*'DATA - Awards Matrices'!$C$54</f>
        <v>0</v>
      </c>
      <c r="BB214" s="816">
        <f>BB209*'DATA - Awards Matrices'!$D$54</f>
        <v>0</v>
      </c>
      <c r="BC214" s="816">
        <f>BC209*'DATA - Awards Matrices'!$E$54</f>
        <v>0</v>
      </c>
      <c r="BD214" s="816">
        <f>BD209*'DATA - Awards Matrices'!$F$54</f>
        <v>0</v>
      </c>
      <c r="BE214" s="816">
        <f>BE209*'DATA - Awards Matrices'!$G$54</f>
        <v>0</v>
      </c>
      <c r="BF214" s="816">
        <f>BF209*'DATA - Awards Matrices'!$H$54</f>
        <v>0</v>
      </c>
      <c r="BG214" s="816">
        <f>BG209*'DATA - Awards Matrices'!$I$54</f>
        <v>0</v>
      </c>
      <c r="BH214" s="816">
        <f>BH209*'DATA - Awards Matrices'!$J$54</f>
        <v>0</v>
      </c>
      <c r="BI214" s="1041">
        <f>BI209*'DATA - Awards Matrices'!$K$54</f>
        <v>0</v>
      </c>
      <c r="BJ214" s="1041"/>
    </row>
    <row r="215" spans="1:62" ht="16" thickBot="1">
      <c r="A215" s="1489"/>
      <c r="B215" s="410" t="s">
        <v>75</v>
      </c>
      <c r="C215" s="411" t="s">
        <v>90</v>
      </c>
      <c r="D215" s="330">
        <f>D210*'DATA - Awards Matrices'!$B$55</f>
        <v>12650</v>
      </c>
      <c r="E215" s="12">
        <f>E210*'DATA - Awards Matrices'!$C$55</f>
        <v>1725</v>
      </c>
      <c r="F215" s="12">
        <f>F210*'DATA - Awards Matrices'!$D$55</f>
        <v>0</v>
      </c>
      <c r="G215" s="12">
        <f>G210*'DATA - Awards Matrices'!$E$55</f>
        <v>1150</v>
      </c>
      <c r="H215" s="12">
        <f>H210*'DATA - Awards Matrices'!$F$55</f>
        <v>0</v>
      </c>
      <c r="I215" s="12">
        <f>I210*'DATA - Awards Matrices'!$G$55</f>
        <v>0</v>
      </c>
      <c r="J215" s="12">
        <f>J210*'DATA - Awards Matrices'!$H$55</f>
        <v>0</v>
      </c>
      <c r="K215" s="12">
        <f>K210*'DATA - Awards Matrices'!$I$55</f>
        <v>0</v>
      </c>
      <c r="L215" s="12">
        <f>L210*'DATA - Awards Matrices'!$J$55</f>
        <v>0</v>
      </c>
      <c r="M215" s="331">
        <f>M210*'DATA - Awards Matrices'!$K$55</f>
        <v>0</v>
      </c>
      <c r="N215" s="12"/>
      <c r="O215" s="12"/>
      <c r="P215" s="330">
        <f>P210*'DATA - Awards Matrices'!$B$55</f>
        <v>10350</v>
      </c>
      <c r="Q215" s="12">
        <f>Q210*'DATA - Awards Matrices'!$C$55</f>
        <v>575</v>
      </c>
      <c r="R215" s="12">
        <f>R210*'DATA - Awards Matrices'!$D$55</f>
        <v>0</v>
      </c>
      <c r="S215" s="12">
        <f>S210*'DATA - Awards Matrices'!$E$55</f>
        <v>1150</v>
      </c>
      <c r="T215" s="12">
        <f>T210*'DATA - Awards Matrices'!$F$55</f>
        <v>0</v>
      </c>
      <c r="U215" s="12">
        <f>U210*'DATA - Awards Matrices'!$G$55</f>
        <v>0</v>
      </c>
      <c r="V215" s="12">
        <f>V210*'DATA - Awards Matrices'!$H$55</f>
        <v>0</v>
      </c>
      <c r="W215" s="12">
        <f>W210*'DATA - Awards Matrices'!$I$55</f>
        <v>0</v>
      </c>
      <c r="X215" s="12">
        <f>X210*'DATA - Awards Matrices'!$J$55</f>
        <v>0</v>
      </c>
      <c r="Y215" s="331">
        <f>Y210*'DATA - Awards Matrices'!$K$55</f>
        <v>0</v>
      </c>
      <c r="Z215" s="12"/>
      <c r="AA215" s="12"/>
      <c r="AB215" s="330">
        <f>AB210*'DATA - Awards Matrices'!$B$55</f>
        <v>9200</v>
      </c>
      <c r="AC215" s="12">
        <f>AC210*'DATA - Awards Matrices'!$C$55</f>
        <v>1725</v>
      </c>
      <c r="AD215" s="12">
        <f>AD210*'DATA - Awards Matrices'!$D$55</f>
        <v>0</v>
      </c>
      <c r="AE215" s="12">
        <f>AE210*'DATA - Awards Matrices'!$E$55</f>
        <v>8050</v>
      </c>
      <c r="AF215" s="12">
        <f>AF210*'DATA - Awards Matrices'!$F$55</f>
        <v>0</v>
      </c>
      <c r="AG215" s="12">
        <f>AG210*'DATA - Awards Matrices'!$G$55</f>
        <v>0</v>
      </c>
      <c r="AH215" s="12">
        <f>AH210*'DATA - Awards Matrices'!$H$55</f>
        <v>0</v>
      </c>
      <c r="AI215" s="12">
        <f>AI210*'DATA - Awards Matrices'!$I$55</f>
        <v>0</v>
      </c>
      <c r="AJ215" s="12">
        <f>AJ210*'DATA - Awards Matrices'!$J$55</f>
        <v>0</v>
      </c>
      <c r="AK215" s="331">
        <f>AK210*'DATA - Awards Matrices'!$K$55</f>
        <v>0</v>
      </c>
      <c r="AL215" s="12"/>
      <c r="AM215" s="12"/>
      <c r="AN215" s="937">
        <f>AN210*'DATA - Awards Matrices'!$B$55</f>
        <v>4025</v>
      </c>
      <c r="AO215" s="938">
        <f>AO210*'DATA - Awards Matrices'!$C$55</f>
        <v>2875</v>
      </c>
      <c r="AP215" s="938">
        <f>AP210*'DATA - Awards Matrices'!$D$55</f>
        <v>0</v>
      </c>
      <c r="AQ215" s="938">
        <f>AQ210*'DATA - Awards Matrices'!$E$55</f>
        <v>1150</v>
      </c>
      <c r="AR215" s="938">
        <f>AR210*'DATA - Awards Matrices'!$F$55</f>
        <v>0</v>
      </c>
      <c r="AS215" s="938">
        <f>AS210*'DATA - Awards Matrices'!$G$55</f>
        <v>0</v>
      </c>
      <c r="AT215" s="938">
        <f>AT210*'DATA - Awards Matrices'!$H$55</f>
        <v>0</v>
      </c>
      <c r="AU215" s="938">
        <f>AU210*'DATA - Awards Matrices'!$I$55</f>
        <v>0</v>
      </c>
      <c r="AV215" s="938">
        <f>AV210*'DATA - Awards Matrices'!$J$55</f>
        <v>0</v>
      </c>
      <c r="AW215" s="939">
        <f>AW210*'DATA - Awards Matrices'!$K$55</f>
        <v>0</v>
      </c>
      <c r="AX215" s="939"/>
      <c r="AZ215" s="1040">
        <f>AZ210*'DATA - Awards Matrices'!$B$55</f>
        <v>6900</v>
      </c>
      <c r="BA215" s="816">
        <f>BA210*'DATA - Awards Matrices'!$C$55</f>
        <v>575</v>
      </c>
      <c r="BB215" s="816">
        <f>BB210*'DATA - Awards Matrices'!$D$55</f>
        <v>0</v>
      </c>
      <c r="BC215" s="816">
        <f>BC210*'DATA - Awards Matrices'!$E$55</f>
        <v>1725</v>
      </c>
      <c r="BD215" s="816">
        <f>BD210*'DATA - Awards Matrices'!$F$55</f>
        <v>0</v>
      </c>
      <c r="BE215" s="816">
        <f>BE210*'DATA - Awards Matrices'!$G$55</f>
        <v>0</v>
      </c>
      <c r="BF215" s="816">
        <f>BF210*'DATA - Awards Matrices'!$H$55</f>
        <v>0</v>
      </c>
      <c r="BG215" s="816">
        <f>BG210*'DATA - Awards Matrices'!$I$55</f>
        <v>0</v>
      </c>
      <c r="BH215" s="816">
        <f>BH210*'DATA - Awards Matrices'!$J$55</f>
        <v>0</v>
      </c>
      <c r="BI215" s="1041">
        <f>BI210*'DATA - Awards Matrices'!$K$55</f>
        <v>0</v>
      </c>
      <c r="BJ215" s="1041"/>
    </row>
    <row r="216" spans="1:62" ht="33" thickBot="1">
      <c r="A216" s="406" t="s">
        <v>272</v>
      </c>
      <c r="B216" s="413" t="str">
        <f>B210</f>
        <v>MCC</v>
      </c>
      <c r="C216" s="414"/>
      <c r="D216" s="334">
        <f t="shared" ref="D216:M216" si="205">SUM(D213:D215)</f>
        <v>12650</v>
      </c>
      <c r="E216" s="335">
        <f t="shared" si="205"/>
        <v>1725</v>
      </c>
      <c r="F216" s="335">
        <f t="shared" si="205"/>
        <v>0</v>
      </c>
      <c r="G216" s="335">
        <f t="shared" si="205"/>
        <v>10925</v>
      </c>
      <c r="H216" s="335">
        <f t="shared" si="205"/>
        <v>0</v>
      </c>
      <c r="I216" s="335">
        <f t="shared" si="205"/>
        <v>0</v>
      </c>
      <c r="J216" s="335">
        <f t="shared" si="205"/>
        <v>0</v>
      </c>
      <c r="K216" s="335">
        <f t="shared" si="205"/>
        <v>0</v>
      </c>
      <c r="L216" s="335">
        <f t="shared" si="205"/>
        <v>0</v>
      </c>
      <c r="M216" s="336">
        <f t="shared" si="205"/>
        <v>0</v>
      </c>
      <c r="N216" s="415">
        <f>SUM(D216:M216)/'DATA - Awards Matrices'!$L$55</f>
        <v>8.0019398642095041</v>
      </c>
      <c r="O216" s="415"/>
      <c r="P216" s="334">
        <f t="shared" ref="P216:Y216" si="206">SUM(P213:P215)</f>
        <v>10350</v>
      </c>
      <c r="Q216" s="335">
        <f t="shared" si="206"/>
        <v>575</v>
      </c>
      <c r="R216" s="335">
        <f t="shared" si="206"/>
        <v>0</v>
      </c>
      <c r="S216" s="335">
        <f t="shared" si="206"/>
        <v>10350</v>
      </c>
      <c r="T216" s="335">
        <f t="shared" si="206"/>
        <v>0</v>
      </c>
      <c r="U216" s="335">
        <f t="shared" si="206"/>
        <v>0</v>
      </c>
      <c r="V216" s="335">
        <f t="shared" si="206"/>
        <v>0</v>
      </c>
      <c r="W216" s="335">
        <f t="shared" si="206"/>
        <v>0</v>
      </c>
      <c r="X216" s="335">
        <f t="shared" si="206"/>
        <v>0</v>
      </c>
      <c r="Y216" s="336">
        <f t="shared" si="206"/>
        <v>0</v>
      </c>
      <c r="Z216" s="415">
        <f>SUM(P216:Y216)/'DATA - Awards Matrices'!$L$55</f>
        <v>6.7289039767216288</v>
      </c>
      <c r="AA216" s="415"/>
      <c r="AB216" s="334">
        <f t="shared" ref="AB216:AK216" si="207">SUM(AB213:AB215)</f>
        <v>9200</v>
      </c>
      <c r="AC216" s="335">
        <f t="shared" si="207"/>
        <v>4025</v>
      </c>
      <c r="AD216" s="335">
        <f t="shared" si="207"/>
        <v>0</v>
      </c>
      <c r="AE216" s="335">
        <f t="shared" si="207"/>
        <v>17250</v>
      </c>
      <c r="AF216" s="335">
        <f t="shared" si="207"/>
        <v>0</v>
      </c>
      <c r="AG216" s="335">
        <f t="shared" si="207"/>
        <v>0</v>
      </c>
      <c r="AH216" s="335">
        <f t="shared" si="207"/>
        <v>0</v>
      </c>
      <c r="AI216" s="335">
        <f t="shared" si="207"/>
        <v>0</v>
      </c>
      <c r="AJ216" s="335">
        <f t="shared" si="207"/>
        <v>0</v>
      </c>
      <c r="AK216" s="336">
        <f t="shared" si="207"/>
        <v>0</v>
      </c>
      <c r="AL216" s="415">
        <f>SUM(AB216:AK216)/'DATA - Awards Matrices'!$L$55</f>
        <v>9.6387002909796315</v>
      </c>
      <c r="AM216" s="415"/>
      <c r="AN216" s="1020">
        <f t="shared" ref="AN216:AW216" si="208">SUM(AN213:AN215)</f>
        <v>4025</v>
      </c>
      <c r="AO216" s="1021">
        <f t="shared" si="208"/>
        <v>3450</v>
      </c>
      <c r="AP216" s="1021">
        <f t="shared" si="208"/>
        <v>0</v>
      </c>
      <c r="AQ216" s="1021">
        <f t="shared" si="208"/>
        <v>8625</v>
      </c>
      <c r="AR216" s="1021">
        <f t="shared" si="208"/>
        <v>0</v>
      </c>
      <c r="AS216" s="1021">
        <f t="shared" si="208"/>
        <v>0</v>
      </c>
      <c r="AT216" s="1021">
        <f t="shared" si="208"/>
        <v>0</v>
      </c>
      <c r="AU216" s="1021">
        <f t="shared" si="208"/>
        <v>0</v>
      </c>
      <c r="AV216" s="1021">
        <f t="shared" si="208"/>
        <v>0</v>
      </c>
      <c r="AW216" s="1022">
        <f t="shared" si="208"/>
        <v>0</v>
      </c>
      <c r="AX216" s="942">
        <f>SUM(AN216:AW216)/'DATA - Awards Matrices'!$L$55</f>
        <v>5.0921435499515031</v>
      </c>
      <c r="AZ216" s="1045">
        <f t="shared" ref="AZ216:BI216" si="209">SUM(AZ213:AZ215)</f>
        <v>8625</v>
      </c>
      <c r="BA216" s="1046">
        <f t="shared" si="209"/>
        <v>575</v>
      </c>
      <c r="BB216" s="1046">
        <f t="shared" si="209"/>
        <v>0</v>
      </c>
      <c r="BC216" s="1046">
        <f t="shared" si="209"/>
        <v>16100</v>
      </c>
      <c r="BD216" s="1046">
        <f t="shared" si="209"/>
        <v>0</v>
      </c>
      <c r="BE216" s="1046">
        <f t="shared" si="209"/>
        <v>0</v>
      </c>
      <c r="BF216" s="1046">
        <f t="shared" si="209"/>
        <v>0</v>
      </c>
      <c r="BG216" s="1046">
        <f t="shared" si="209"/>
        <v>0</v>
      </c>
      <c r="BH216" s="1046">
        <f t="shared" si="209"/>
        <v>0</v>
      </c>
      <c r="BI216" s="1047">
        <f t="shared" si="209"/>
        <v>0</v>
      </c>
      <c r="BJ216" s="1048">
        <f>SUM(AZ216:BI216)/'DATA - Awards Matrices'!$L$55</f>
        <v>8.0019398642095041</v>
      </c>
    </row>
    <row r="217" spans="1:62" ht="16" thickBot="1">
      <c r="A217" s="428"/>
      <c r="B217" s="429"/>
      <c r="C217" s="430"/>
      <c r="D217" s="431"/>
      <c r="E217" s="432"/>
      <c r="F217" s="432"/>
      <c r="G217" s="432"/>
      <c r="H217" s="432"/>
      <c r="I217" s="432"/>
      <c r="J217" s="432"/>
      <c r="K217" s="432"/>
      <c r="L217" s="432"/>
      <c r="M217" s="433"/>
      <c r="N217" s="434"/>
      <c r="O217" s="434"/>
      <c r="P217" s="431"/>
      <c r="Q217" s="432"/>
      <c r="R217" s="432"/>
      <c r="S217" s="432"/>
      <c r="T217" s="432"/>
      <c r="U217" s="432"/>
      <c r="V217" s="432"/>
      <c r="W217" s="432"/>
      <c r="X217" s="432"/>
      <c r="Y217" s="433"/>
      <c r="Z217" s="434"/>
      <c r="AA217" s="434"/>
      <c r="AB217" s="431"/>
      <c r="AC217" s="432"/>
      <c r="AD217" s="432"/>
      <c r="AE217" s="432"/>
      <c r="AF217" s="432"/>
      <c r="AG217" s="432"/>
      <c r="AH217" s="432"/>
      <c r="AI217" s="432"/>
      <c r="AJ217" s="432"/>
      <c r="AK217" s="433"/>
      <c r="AL217" s="434"/>
      <c r="AM217" s="434"/>
      <c r="AN217" s="1023"/>
      <c r="AO217" s="1024"/>
      <c r="AP217" s="1024"/>
      <c r="AQ217" s="1024"/>
      <c r="AR217" s="1024"/>
      <c r="AS217" s="1024"/>
      <c r="AT217" s="1024"/>
      <c r="AU217" s="1024"/>
      <c r="AV217" s="1024"/>
      <c r="AW217" s="1025"/>
      <c r="AX217" s="1026"/>
      <c r="AZ217" s="1049"/>
      <c r="BA217" s="1050"/>
      <c r="BB217" s="1050"/>
      <c r="BC217" s="1050"/>
      <c r="BD217" s="1050"/>
      <c r="BE217" s="1050"/>
      <c r="BF217" s="1050"/>
      <c r="BG217" s="1050"/>
      <c r="BH217" s="1050"/>
      <c r="BI217" s="1051"/>
      <c r="BJ217" s="1052"/>
    </row>
    <row r="218" spans="1:62" ht="15" customHeight="1">
      <c r="A218" s="1487" t="s">
        <v>270</v>
      </c>
      <c r="B218" s="274" t="str">
        <f>'RAW DATA-Awards'!B70</f>
        <v>NMJC</v>
      </c>
      <c r="C218" s="329" t="str">
        <f>'RAW DATA-Awards'!C70</f>
        <v>1</v>
      </c>
      <c r="D218" s="407">
        <f>'RAW DATA-At-Risk'!D70</f>
        <v>0</v>
      </c>
      <c r="E218" s="408">
        <f>'RAW DATA-At-Risk'!E70</f>
        <v>6</v>
      </c>
      <c r="F218" s="408">
        <f>'RAW DATA-At-Risk'!F70</f>
        <v>0</v>
      </c>
      <c r="G218" s="408">
        <f>'RAW DATA-At-Risk'!G70</f>
        <v>85</v>
      </c>
      <c r="H218" s="408">
        <f>'RAW DATA-At-Risk'!H70</f>
        <v>0</v>
      </c>
      <c r="I218" s="408">
        <f>'RAW DATA-At-Risk'!I70</f>
        <v>0</v>
      </c>
      <c r="J218" s="408">
        <f>'RAW DATA-At-Risk'!J70</f>
        <v>0</v>
      </c>
      <c r="K218" s="408">
        <f>'RAW DATA-At-Risk'!K70</f>
        <v>0</v>
      </c>
      <c r="L218" s="408">
        <f>'RAW DATA-At-Risk'!L70</f>
        <v>0</v>
      </c>
      <c r="M218" s="409">
        <f>'RAW DATA-At-Risk'!M70</f>
        <v>0</v>
      </c>
      <c r="N218" s="408"/>
      <c r="O218" s="408"/>
      <c r="P218" s="407">
        <f>'RAW DATA-At-Risk'!N70</f>
        <v>0</v>
      </c>
      <c r="Q218" s="408">
        <f>'RAW DATA-At-Risk'!O70</f>
        <v>1</v>
      </c>
      <c r="R218" s="408">
        <f>'RAW DATA-At-Risk'!P70</f>
        <v>0</v>
      </c>
      <c r="S218" s="408">
        <f>'RAW DATA-At-Risk'!Q70</f>
        <v>69</v>
      </c>
      <c r="T218" s="408">
        <f>'RAW DATA-At-Risk'!R70</f>
        <v>0</v>
      </c>
      <c r="U218" s="408">
        <f>'RAW DATA-At-Risk'!S70</f>
        <v>0</v>
      </c>
      <c r="V218" s="408">
        <f>'RAW DATA-At-Risk'!T70</f>
        <v>0</v>
      </c>
      <c r="W218" s="408">
        <f>'RAW DATA-At-Risk'!U70</f>
        <v>0</v>
      </c>
      <c r="X218" s="408">
        <f>'RAW DATA-At-Risk'!V70</f>
        <v>0</v>
      </c>
      <c r="Y218" s="409">
        <f>'RAW DATA-At-Risk'!W70</f>
        <v>0</v>
      </c>
      <c r="Z218" s="408"/>
      <c r="AA218" s="408"/>
      <c r="AB218" s="407">
        <f>'RAW DATA-At-Risk'!X70</f>
        <v>0</v>
      </c>
      <c r="AC218" s="408">
        <f>'RAW DATA-At-Risk'!Y70</f>
        <v>1</v>
      </c>
      <c r="AD218" s="408">
        <f>'RAW DATA-At-Risk'!Z70</f>
        <v>0</v>
      </c>
      <c r="AE218" s="408">
        <f>'RAW DATA-At-Risk'!AA70</f>
        <v>94</v>
      </c>
      <c r="AF218" s="408">
        <f>'RAW DATA-At-Risk'!AB70</f>
        <v>0</v>
      </c>
      <c r="AG218" s="408">
        <f>'RAW DATA-At-Risk'!AC70</f>
        <v>0</v>
      </c>
      <c r="AH218" s="408">
        <f>'RAW DATA-At-Risk'!AD70</f>
        <v>0</v>
      </c>
      <c r="AI218" s="408">
        <f>'RAW DATA-At-Risk'!AE70</f>
        <v>0</v>
      </c>
      <c r="AJ218" s="408">
        <f>'RAW DATA-At-Risk'!AF70</f>
        <v>0</v>
      </c>
      <c r="AK218" s="409">
        <f>'RAW DATA-At-Risk'!AG70</f>
        <v>0</v>
      </c>
      <c r="AL218" s="408"/>
      <c r="AM218" s="408"/>
      <c r="AN218" s="943">
        <f>'RAW DATA-At-Risk'!AH70</f>
        <v>0</v>
      </c>
      <c r="AO218" s="944">
        <f>'RAW DATA-At-Risk'!AI70</f>
        <v>4</v>
      </c>
      <c r="AP218" s="944">
        <f>'RAW DATA-At-Risk'!AJ70</f>
        <v>0</v>
      </c>
      <c r="AQ218" s="944">
        <f>'RAW DATA-At-Risk'!AK70</f>
        <v>68</v>
      </c>
      <c r="AR218" s="944">
        <f>'RAW DATA-At-Risk'!AL70</f>
        <v>0</v>
      </c>
      <c r="AS218" s="944">
        <f>'RAW DATA-At-Risk'!AM70</f>
        <v>0</v>
      </c>
      <c r="AT218" s="944">
        <f>'RAW DATA-At-Risk'!AN70</f>
        <v>0</v>
      </c>
      <c r="AU218" s="944">
        <f>'RAW DATA-At-Risk'!AO70</f>
        <v>0</v>
      </c>
      <c r="AV218" s="944">
        <f>'RAW DATA-At-Risk'!AP70</f>
        <v>0</v>
      </c>
      <c r="AW218" s="945">
        <f>'RAW DATA-At-Risk'!AQ70</f>
        <v>0</v>
      </c>
      <c r="AX218" s="945"/>
      <c r="AZ218" s="1037">
        <f>'RAW DATA-At-Risk'!AR70</f>
        <v>0</v>
      </c>
      <c r="BA218" s="1038">
        <f>'RAW DATA-At-Risk'!AS70</f>
        <v>0</v>
      </c>
      <c r="BB218" s="1038">
        <f>'RAW DATA-At-Risk'!AT70</f>
        <v>0</v>
      </c>
      <c r="BC218" s="1038">
        <f>'RAW DATA-At-Risk'!AU70</f>
        <v>61</v>
      </c>
      <c r="BD218" s="1038">
        <f>'RAW DATA-At-Risk'!AV70</f>
        <v>0</v>
      </c>
      <c r="BE218" s="1038">
        <f>'RAW DATA-At-Risk'!AW70</f>
        <v>0</v>
      </c>
      <c r="BF218" s="1038">
        <f>'RAW DATA-At-Risk'!AX70</f>
        <v>0</v>
      </c>
      <c r="BG218" s="1038">
        <f>'RAW DATA-At-Risk'!AY70</f>
        <v>0</v>
      </c>
      <c r="BH218" s="1038">
        <f>'RAW DATA-At-Risk'!AZ70</f>
        <v>0</v>
      </c>
      <c r="BI218" s="1039">
        <f>'RAW DATA-At-Risk'!BA70</f>
        <v>0</v>
      </c>
      <c r="BJ218" s="1039"/>
    </row>
    <row r="219" spans="1:62">
      <c r="A219" s="1488"/>
      <c r="B219" s="410" t="str">
        <f>'RAW DATA-Awards'!B71</f>
        <v>NMJC</v>
      </c>
      <c r="C219" s="411" t="str">
        <f>'RAW DATA-Awards'!C71</f>
        <v>2</v>
      </c>
      <c r="D219" s="330">
        <f>'RAW DATA-At-Risk'!D71</f>
        <v>0</v>
      </c>
      <c r="E219" s="12">
        <f>'RAW DATA-At-Risk'!E71</f>
        <v>7</v>
      </c>
      <c r="F219" s="12">
        <f>'RAW DATA-At-Risk'!F71</f>
        <v>0</v>
      </c>
      <c r="G219" s="12">
        <f>'RAW DATA-At-Risk'!G71</f>
        <v>8</v>
      </c>
      <c r="H219" s="12">
        <f>'RAW DATA-At-Risk'!H71</f>
        <v>0</v>
      </c>
      <c r="I219" s="12">
        <f>'RAW DATA-At-Risk'!I71</f>
        <v>0</v>
      </c>
      <c r="J219" s="12">
        <f>'RAW DATA-At-Risk'!J71</f>
        <v>0</v>
      </c>
      <c r="K219" s="12">
        <f>'RAW DATA-At-Risk'!K71</f>
        <v>0</v>
      </c>
      <c r="L219" s="12">
        <f>'RAW DATA-At-Risk'!L71</f>
        <v>0</v>
      </c>
      <c r="M219" s="331">
        <f>'RAW DATA-At-Risk'!M71</f>
        <v>0</v>
      </c>
      <c r="N219" s="12"/>
      <c r="O219" s="12"/>
      <c r="P219" s="330">
        <f>'RAW DATA-At-Risk'!N71</f>
        <v>0</v>
      </c>
      <c r="Q219" s="12">
        <f>'RAW DATA-At-Risk'!O71</f>
        <v>7</v>
      </c>
      <c r="R219" s="12">
        <f>'RAW DATA-At-Risk'!P71</f>
        <v>0</v>
      </c>
      <c r="S219" s="12">
        <f>'RAW DATA-At-Risk'!Q71</f>
        <v>19</v>
      </c>
      <c r="T219" s="12">
        <f>'RAW DATA-At-Risk'!R71</f>
        <v>0</v>
      </c>
      <c r="U219" s="12">
        <f>'RAW DATA-At-Risk'!S71</f>
        <v>0</v>
      </c>
      <c r="V219" s="12">
        <f>'RAW DATA-At-Risk'!T71</f>
        <v>0</v>
      </c>
      <c r="W219" s="12">
        <f>'RAW DATA-At-Risk'!U71</f>
        <v>0</v>
      </c>
      <c r="X219" s="12">
        <f>'RAW DATA-At-Risk'!V71</f>
        <v>0</v>
      </c>
      <c r="Y219" s="331">
        <f>'RAW DATA-At-Risk'!W71</f>
        <v>0</v>
      </c>
      <c r="Z219" s="12"/>
      <c r="AA219" s="12"/>
      <c r="AB219" s="330">
        <f>'RAW DATA-At-Risk'!X71</f>
        <v>0</v>
      </c>
      <c r="AC219" s="12">
        <f>'RAW DATA-At-Risk'!Y71</f>
        <v>13</v>
      </c>
      <c r="AD219" s="12">
        <f>'RAW DATA-At-Risk'!Z71</f>
        <v>0</v>
      </c>
      <c r="AE219" s="12">
        <f>'RAW DATA-At-Risk'!AA71</f>
        <v>15</v>
      </c>
      <c r="AF219" s="12">
        <f>'RAW DATA-At-Risk'!AB71</f>
        <v>0</v>
      </c>
      <c r="AG219" s="12">
        <f>'RAW DATA-At-Risk'!AC71</f>
        <v>0</v>
      </c>
      <c r="AH219" s="12">
        <f>'RAW DATA-At-Risk'!AD71</f>
        <v>0</v>
      </c>
      <c r="AI219" s="12">
        <f>'RAW DATA-At-Risk'!AE71</f>
        <v>0</v>
      </c>
      <c r="AJ219" s="12">
        <f>'RAW DATA-At-Risk'!AF71</f>
        <v>0</v>
      </c>
      <c r="AK219" s="331">
        <f>'RAW DATA-At-Risk'!AG71</f>
        <v>0</v>
      </c>
      <c r="AL219" s="12"/>
      <c r="AM219" s="12"/>
      <c r="AN219" s="937">
        <f>'RAW DATA-At-Risk'!AH71</f>
        <v>0</v>
      </c>
      <c r="AO219" s="938">
        <f>'RAW DATA-At-Risk'!AI71</f>
        <v>20</v>
      </c>
      <c r="AP219" s="938">
        <f>'RAW DATA-At-Risk'!AJ71</f>
        <v>0</v>
      </c>
      <c r="AQ219" s="938">
        <f>'RAW DATA-At-Risk'!AK71</f>
        <v>17</v>
      </c>
      <c r="AR219" s="938">
        <f>'RAW DATA-At-Risk'!AL71</f>
        <v>0</v>
      </c>
      <c r="AS219" s="938">
        <f>'RAW DATA-At-Risk'!AM71</f>
        <v>0</v>
      </c>
      <c r="AT219" s="938">
        <f>'RAW DATA-At-Risk'!AN71</f>
        <v>0</v>
      </c>
      <c r="AU219" s="938">
        <f>'RAW DATA-At-Risk'!AO71</f>
        <v>0</v>
      </c>
      <c r="AV219" s="938">
        <f>'RAW DATA-At-Risk'!AP71</f>
        <v>0</v>
      </c>
      <c r="AW219" s="939">
        <f>'RAW DATA-At-Risk'!AQ71</f>
        <v>0</v>
      </c>
      <c r="AX219" s="939"/>
      <c r="AZ219" s="1040">
        <f>'RAW DATA-At-Risk'!AR71</f>
        <v>0</v>
      </c>
      <c r="BA219" s="816">
        <f>'RAW DATA-At-Risk'!AS71</f>
        <v>16</v>
      </c>
      <c r="BB219" s="816">
        <f>'RAW DATA-At-Risk'!AT71</f>
        <v>0</v>
      </c>
      <c r="BC219" s="816">
        <f>'RAW DATA-At-Risk'!AU71</f>
        <v>7</v>
      </c>
      <c r="BD219" s="816">
        <f>'RAW DATA-At-Risk'!AV71</f>
        <v>0</v>
      </c>
      <c r="BE219" s="816">
        <f>'RAW DATA-At-Risk'!AW71</f>
        <v>0</v>
      </c>
      <c r="BF219" s="816">
        <f>'RAW DATA-At-Risk'!AX71</f>
        <v>0</v>
      </c>
      <c r="BG219" s="816">
        <f>'RAW DATA-At-Risk'!AY71</f>
        <v>0</v>
      </c>
      <c r="BH219" s="816">
        <f>'RAW DATA-At-Risk'!AZ71</f>
        <v>0</v>
      </c>
      <c r="BI219" s="1041">
        <f>'RAW DATA-At-Risk'!BA71</f>
        <v>0</v>
      </c>
      <c r="BJ219" s="1041"/>
    </row>
    <row r="220" spans="1:62" ht="16" thickBot="1">
      <c r="A220" s="1489"/>
      <c r="B220" s="410" t="str">
        <f>'RAW DATA-Awards'!B72</f>
        <v>NMJC</v>
      </c>
      <c r="C220" s="411" t="str">
        <f>'RAW DATA-Awards'!C72</f>
        <v>3</v>
      </c>
      <c r="D220" s="330">
        <f>'RAW DATA-At-Risk'!D72</f>
        <v>0</v>
      </c>
      <c r="E220" s="12">
        <f>'RAW DATA-At-Risk'!E72</f>
        <v>0</v>
      </c>
      <c r="F220" s="12">
        <f>'RAW DATA-At-Risk'!F72</f>
        <v>0</v>
      </c>
      <c r="G220" s="12">
        <f>'RAW DATA-At-Risk'!G72</f>
        <v>18</v>
      </c>
      <c r="H220" s="12">
        <f>'RAW DATA-At-Risk'!H72</f>
        <v>0</v>
      </c>
      <c r="I220" s="12">
        <f>'RAW DATA-At-Risk'!I72</f>
        <v>0</v>
      </c>
      <c r="J220" s="12">
        <f>'RAW DATA-At-Risk'!J72</f>
        <v>0</v>
      </c>
      <c r="K220" s="12">
        <f>'RAW DATA-At-Risk'!K72</f>
        <v>0</v>
      </c>
      <c r="L220" s="12">
        <f>'RAW DATA-At-Risk'!L72</f>
        <v>0</v>
      </c>
      <c r="M220" s="331">
        <f>'RAW DATA-At-Risk'!M72</f>
        <v>0</v>
      </c>
      <c r="N220" s="12"/>
      <c r="O220" s="12"/>
      <c r="P220" s="330">
        <f>'RAW DATA-At-Risk'!N72</f>
        <v>0</v>
      </c>
      <c r="Q220" s="12">
        <f>'RAW DATA-At-Risk'!O72</f>
        <v>0</v>
      </c>
      <c r="R220" s="12">
        <f>'RAW DATA-At-Risk'!P72</f>
        <v>0</v>
      </c>
      <c r="S220" s="12">
        <f>'RAW DATA-At-Risk'!Q72</f>
        <v>16</v>
      </c>
      <c r="T220" s="12">
        <f>'RAW DATA-At-Risk'!R72</f>
        <v>0</v>
      </c>
      <c r="U220" s="12">
        <f>'RAW DATA-At-Risk'!S72</f>
        <v>0</v>
      </c>
      <c r="V220" s="12">
        <f>'RAW DATA-At-Risk'!T72</f>
        <v>0</v>
      </c>
      <c r="W220" s="12">
        <f>'RAW DATA-At-Risk'!U72</f>
        <v>0</v>
      </c>
      <c r="X220" s="12">
        <f>'RAW DATA-At-Risk'!V72</f>
        <v>0</v>
      </c>
      <c r="Y220" s="331">
        <f>'RAW DATA-At-Risk'!W72</f>
        <v>0</v>
      </c>
      <c r="Z220" s="12"/>
      <c r="AA220" s="12"/>
      <c r="AB220" s="330">
        <f>'RAW DATA-At-Risk'!X72</f>
        <v>0</v>
      </c>
      <c r="AC220" s="12">
        <f>'RAW DATA-At-Risk'!Y72</f>
        <v>0</v>
      </c>
      <c r="AD220" s="12">
        <f>'RAW DATA-At-Risk'!Z72</f>
        <v>0</v>
      </c>
      <c r="AE220" s="12">
        <f>'RAW DATA-At-Risk'!AA72</f>
        <v>29</v>
      </c>
      <c r="AF220" s="12">
        <f>'RAW DATA-At-Risk'!AB72</f>
        <v>0</v>
      </c>
      <c r="AG220" s="12">
        <f>'RAW DATA-At-Risk'!AC72</f>
        <v>0</v>
      </c>
      <c r="AH220" s="12">
        <f>'RAW DATA-At-Risk'!AD72</f>
        <v>0</v>
      </c>
      <c r="AI220" s="12">
        <f>'RAW DATA-At-Risk'!AE72</f>
        <v>0</v>
      </c>
      <c r="AJ220" s="12">
        <f>'RAW DATA-At-Risk'!AF72</f>
        <v>0</v>
      </c>
      <c r="AK220" s="331">
        <f>'RAW DATA-At-Risk'!AG72</f>
        <v>0</v>
      </c>
      <c r="AL220" s="12"/>
      <c r="AM220" s="12"/>
      <c r="AN220" s="937">
        <f>'RAW DATA-At-Risk'!AH72</f>
        <v>0</v>
      </c>
      <c r="AO220" s="938">
        <f>'RAW DATA-At-Risk'!AI72</f>
        <v>0</v>
      </c>
      <c r="AP220" s="938">
        <f>'RAW DATA-At-Risk'!AJ72</f>
        <v>0</v>
      </c>
      <c r="AQ220" s="938">
        <f>'RAW DATA-At-Risk'!AK72</f>
        <v>21</v>
      </c>
      <c r="AR220" s="938">
        <f>'RAW DATA-At-Risk'!AL72</f>
        <v>0</v>
      </c>
      <c r="AS220" s="938">
        <f>'RAW DATA-At-Risk'!AM72</f>
        <v>0</v>
      </c>
      <c r="AT220" s="938">
        <f>'RAW DATA-At-Risk'!AN72</f>
        <v>0</v>
      </c>
      <c r="AU220" s="938">
        <f>'RAW DATA-At-Risk'!AO72</f>
        <v>0</v>
      </c>
      <c r="AV220" s="938">
        <f>'RAW DATA-At-Risk'!AP72</f>
        <v>0</v>
      </c>
      <c r="AW220" s="939">
        <f>'RAW DATA-At-Risk'!AQ72</f>
        <v>0</v>
      </c>
      <c r="AX220" s="939"/>
      <c r="AZ220" s="1040">
        <f>'RAW DATA-At-Risk'!AR72</f>
        <v>0</v>
      </c>
      <c r="BA220" s="816">
        <f>'RAW DATA-At-Risk'!AS72</f>
        <v>0</v>
      </c>
      <c r="BB220" s="816">
        <f>'RAW DATA-At-Risk'!AT72</f>
        <v>0</v>
      </c>
      <c r="BC220" s="816">
        <f>'RAW DATA-At-Risk'!AU72</f>
        <v>13</v>
      </c>
      <c r="BD220" s="816">
        <f>'RAW DATA-At-Risk'!AV72</f>
        <v>0</v>
      </c>
      <c r="BE220" s="816">
        <f>'RAW DATA-At-Risk'!AW72</f>
        <v>0</v>
      </c>
      <c r="BF220" s="816">
        <f>'RAW DATA-At-Risk'!AX72</f>
        <v>0</v>
      </c>
      <c r="BG220" s="816">
        <f>'RAW DATA-At-Risk'!AY72</f>
        <v>0</v>
      </c>
      <c r="BH220" s="816">
        <f>'RAW DATA-At-Risk'!AZ72</f>
        <v>0</v>
      </c>
      <c r="BI220" s="1041">
        <f>'RAW DATA-At-Risk'!BA72</f>
        <v>0</v>
      </c>
      <c r="BJ220" s="1041"/>
    </row>
    <row r="221" spans="1:62">
      <c r="A221" s="412"/>
      <c r="B221" s="410"/>
      <c r="C221" s="411"/>
      <c r="D221" s="332">
        <f t="shared" ref="D221:M221" si="210">SUM(D218:D220)</f>
        <v>0</v>
      </c>
      <c r="E221" s="11">
        <f t="shared" si="210"/>
        <v>13</v>
      </c>
      <c r="F221" s="11">
        <f t="shared" si="210"/>
        <v>0</v>
      </c>
      <c r="G221" s="11">
        <f t="shared" si="210"/>
        <v>111</v>
      </c>
      <c r="H221" s="11">
        <f t="shared" si="210"/>
        <v>0</v>
      </c>
      <c r="I221" s="11">
        <f t="shared" si="210"/>
        <v>0</v>
      </c>
      <c r="J221" s="11">
        <f t="shared" si="210"/>
        <v>0</v>
      </c>
      <c r="K221" s="11">
        <f t="shared" si="210"/>
        <v>0</v>
      </c>
      <c r="L221" s="11">
        <f t="shared" si="210"/>
        <v>0</v>
      </c>
      <c r="M221" s="333">
        <f t="shared" si="210"/>
        <v>0</v>
      </c>
      <c r="N221" s="12"/>
      <c r="O221" s="12"/>
      <c r="P221" s="332">
        <f t="shared" ref="P221:Y221" si="211">SUM(P218:P220)</f>
        <v>0</v>
      </c>
      <c r="Q221" s="11">
        <f t="shared" si="211"/>
        <v>8</v>
      </c>
      <c r="R221" s="11">
        <f t="shared" si="211"/>
        <v>0</v>
      </c>
      <c r="S221" s="11">
        <f t="shared" si="211"/>
        <v>104</v>
      </c>
      <c r="T221" s="11">
        <f t="shared" si="211"/>
        <v>0</v>
      </c>
      <c r="U221" s="11">
        <f t="shared" si="211"/>
        <v>0</v>
      </c>
      <c r="V221" s="11">
        <f t="shared" si="211"/>
        <v>0</v>
      </c>
      <c r="W221" s="11">
        <f t="shared" si="211"/>
        <v>0</v>
      </c>
      <c r="X221" s="11">
        <f t="shared" si="211"/>
        <v>0</v>
      </c>
      <c r="Y221" s="333">
        <f t="shared" si="211"/>
        <v>0</v>
      </c>
      <c r="Z221" s="12"/>
      <c r="AA221" s="12"/>
      <c r="AB221" s="332">
        <f t="shared" ref="AB221:AK221" si="212">SUM(AB218:AB220)</f>
        <v>0</v>
      </c>
      <c r="AC221" s="11">
        <f t="shared" si="212"/>
        <v>14</v>
      </c>
      <c r="AD221" s="11">
        <f t="shared" si="212"/>
        <v>0</v>
      </c>
      <c r="AE221" s="11">
        <f t="shared" si="212"/>
        <v>138</v>
      </c>
      <c r="AF221" s="11">
        <f t="shared" si="212"/>
        <v>0</v>
      </c>
      <c r="AG221" s="11">
        <f t="shared" si="212"/>
        <v>0</v>
      </c>
      <c r="AH221" s="11">
        <f t="shared" si="212"/>
        <v>0</v>
      </c>
      <c r="AI221" s="11">
        <f t="shared" si="212"/>
        <v>0</v>
      </c>
      <c r="AJ221" s="11">
        <f t="shared" si="212"/>
        <v>0</v>
      </c>
      <c r="AK221" s="333">
        <f t="shared" si="212"/>
        <v>0</v>
      </c>
      <c r="AL221" s="12"/>
      <c r="AM221" s="12"/>
      <c r="AN221" s="1017">
        <f t="shared" ref="AN221:AW221" si="213">SUM(AN218:AN220)</f>
        <v>0</v>
      </c>
      <c r="AO221" s="1018">
        <f t="shared" si="213"/>
        <v>24</v>
      </c>
      <c r="AP221" s="1018">
        <f t="shared" si="213"/>
        <v>0</v>
      </c>
      <c r="AQ221" s="1018">
        <f t="shared" si="213"/>
        <v>106</v>
      </c>
      <c r="AR221" s="1018">
        <f t="shared" si="213"/>
        <v>0</v>
      </c>
      <c r="AS221" s="1018">
        <f t="shared" si="213"/>
        <v>0</v>
      </c>
      <c r="AT221" s="1018">
        <f t="shared" si="213"/>
        <v>0</v>
      </c>
      <c r="AU221" s="1018">
        <f t="shared" si="213"/>
        <v>0</v>
      </c>
      <c r="AV221" s="1018">
        <f t="shared" si="213"/>
        <v>0</v>
      </c>
      <c r="AW221" s="1019">
        <f t="shared" si="213"/>
        <v>0</v>
      </c>
      <c r="AX221" s="939"/>
      <c r="AZ221" s="1042">
        <f t="shared" ref="AZ221:BI221" si="214">SUM(AZ218:AZ220)</f>
        <v>0</v>
      </c>
      <c r="BA221" s="1043">
        <f t="shared" si="214"/>
        <v>16</v>
      </c>
      <c r="BB221" s="1043">
        <f t="shared" si="214"/>
        <v>0</v>
      </c>
      <c r="BC221" s="1043">
        <f t="shared" si="214"/>
        <v>81</v>
      </c>
      <c r="BD221" s="1043">
        <f t="shared" si="214"/>
        <v>0</v>
      </c>
      <c r="BE221" s="1043">
        <f t="shared" si="214"/>
        <v>0</v>
      </c>
      <c r="BF221" s="1043">
        <f t="shared" si="214"/>
        <v>0</v>
      </c>
      <c r="BG221" s="1043">
        <f t="shared" si="214"/>
        <v>0</v>
      </c>
      <c r="BH221" s="1043">
        <f t="shared" si="214"/>
        <v>0</v>
      </c>
      <c r="BI221" s="1044">
        <f t="shared" si="214"/>
        <v>0</v>
      </c>
      <c r="BJ221" s="1041"/>
    </row>
    <row r="222" spans="1:62" ht="16" thickBot="1">
      <c r="A222" s="412"/>
      <c r="B222" s="410"/>
      <c r="C222" s="411"/>
      <c r="D222" s="330"/>
      <c r="E222" s="12"/>
      <c r="F222" s="12"/>
      <c r="G222" s="12"/>
      <c r="H222" s="12"/>
      <c r="I222" s="12"/>
      <c r="J222" s="12"/>
      <c r="K222" s="12"/>
      <c r="L222" s="12"/>
      <c r="M222" s="331"/>
      <c r="N222" s="12"/>
      <c r="O222" s="12"/>
      <c r="P222" s="330"/>
      <c r="Q222" s="12"/>
      <c r="R222" s="12"/>
      <c r="S222" s="12"/>
      <c r="T222" s="12"/>
      <c r="U222" s="12"/>
      <c r="V222" s="12"/>
      <c r="W222" s="12"/>
      <c r="X222" s="12"/>
      <c r="Y222" s="331"/>
      <c r="Z222" s="12"/>
      <c r="AA222" s="12"/>
      <c r="AB222" s="330"/>
      <c r="AC222" s="12"/>
      <c r="AD222" s="12"/>
      <c r="AE222" s="12"/>
      <c r="AF222" s="12"/>
      <c r="AG222" s="12"/>
      <c r="AH222" s="12"/>
      <c r="AI222" s="12"/>
      <c r="AJ222" s="12"/>
      <c r="AK222" s="331"/>
      <c r="AL222" s="12"/>
      <c r="AM222" s="12"/>
      <c r="AN222" s="937"/>
      <c r="AO222" s="938"/>
      <c r="AP222" s="938"/>
      <c r="AQ222" s="938"/>
      <c r="AR222" s="938"/>
      <c r="AS222" s="938"/>
      <c r="AT222" s="938"/>
      <c r="AU222" s="938"/>
      <c r="AV222" s="938"/>
      <c r="AW222" s="939"/>
      <c r="AX222" s="939"/>
      <c r="AZ222" s="1040"/>
      <c r="BA222" s="816"/>
      <c r="BB222" s="816"/>
      <c r="BC222" s="816"/>
      <c r="BD222" s="816"/>
      <c r="BE222" s="816"/>
      <c r="BF222" s="816"/>
      <c r="BG222" s="816"/>
      <c r="BH222" s="816"/>
      <c r="BI222" s="1041"/>
      <c r="BJ222" s="1041"/>
    </row>
    <row r="223" spans="1:62" ht="15" customHeight="1">
      <c r="A223" s="1487" t="s">
        <v>271</v>
      </c>
      <c r="B223" s="410" t="s">
        <v>77</v>
      </c>
      <c r="C223" s="411" t="s">
        <v>92</v>
      </c>
      <c r="D223" s="330">
        <f>D218*'DATA - Awards Matrices'!$B$53</f>
        <v>0</v>
      </c>
      <c r="E223" s="12">
        <f>E218*'DATA - Awards Matrices'!$C$53</f>
        <v>3450</v>
      </c>
      <c r="F223" s="12">
        <f>F218*'DATA - Awards Matrices'!$D$53</f>
        <v>0</v>
      </c>
      <c r="G223" s="12">
        <f>G218*'DATA - Awards Matrices'!$E$53</f>
        <v>48875</v>
      </c>
      <c r="H223" s="12">
        <f>H218*'DATA - Awards Matrices'!$F$53</f>
        <v>0</v>
      </c>
      <c r="I223" s="12">
        <f>I218*'DATA - Awards Matrices'!$G$53</f>
        <v>0</v>
      </c>
      <c r="J223" s="12">
        <f>J218*'DATA - Awards Matrices'!$H$53</f>
        <v>0</v>
      </c>
      <c r="K223" s="12">
        <f>K218*'DATA - Awards Matrices'!$I$53</f>
        <v>0</v>
      </c>
      <c r="L223" s="12">
        <f>L218*'DATA - Awards Matrices'!$J$53</f>
        <v>0</v>
      </c>
      <c r="M223" s="331">
        <f>M218*'DATA - Awards Matrices'!$K$53</f>
        <v>0</v>
      </c>
      <c r="N223" s="12"/>
      <c r="O223" s="12"/>
      <c r="P223" s="330">
        <f>P218*'DATA - Awards Matrices'!$B$53</f>
        <v>0</v>
      </c>
      <c r="Q223" s="12">
        <f>Q218*'DATA - Awards Matrices'!$C$53</f>
        <v>575</v>
      </c>
      <c r="R223" s="12">
        <f>R218*'DATA - Awards Matrices'!$D$53</f>
        <v>0</v>
      </c>
      <c r="S223" s="12">
        <f>S218*'DATA - Awards Matrices'!$E$53</f>
        <v>39675</v>
      </c>
      <c r="T223" s="12">
        <f>T218*'DATA - Awards Matrices'!$F$53</f>
        <v>0</v>
      </c>
      <c r="U223" s="12">
        <f>U218*'DATA - Awards Matrices'!$G$53</f>
        <v>0</v>
      </c>
      <c r="V223" s="12">
        <f>V218*'DATA - Awards Matrices'!$H$53</f>
        <v>0</v>
      </c>
      <c r="W223" s="12">
        <f>W218*'DATA - Awards Matrices'!$I$53</f>
        <v>0</v>
      </c>
      <c r="X223" s="12">
        <f>X218*'DATA - Awards Matrices'!$J$53</f>
        <v>0</v>
      </c>
      <c r="Y223" s="331">
        <f>Y218*'DATA - Awards Matrices'!$K$53</f>
        <v>0</v>
      </c>
      <c r="Z223" s="12"/>
      <c r="AA223" s="12"/>
      <c r="AB223" s="330">
        <f>AB218*'DATA - Awards Matrices'!$B$53</f>
        <v>0</v>
      </c>
      <c r="AC223" s="12">
        <f>AC218*'DATA - Awards Matrices'!$C$53</f>
        <v>575</v>
      </c>
      <c r="AD223" s="12">
        <f>AD218*'DATA - Awards Matrices'!$D$53</f>
        <v>0</v>
      </c>
      <c r="AE223" s="12">
        <f>AE218*'DATA - Awards Matrices'!$E$53</f>
        <v>54050</v>
      </c>
      <c r="AF223" s="12">
        <f>AF218*'DATA - Awards Matrices'!$F$53</f>
        <v>0</v>
      </c>
      <c r="AG223" s="12">
        <f>AG218*'DATA - Awards Matrices'!$G$53</f>
        <v>0</v>
      </c>
      <c r="AH223" s="12">
        <f>AH218*'DATA - Awards Matrices'!$H$53</f>
        <v>0</v>
      </c>
      <c r="AI223" s="12">
        <f>AI218*'DATA - Awards Matrices'!$I$53</f>
        <v>0</v>
      </c>
      <c r="AJ223" s="12">
        <f>AJ218*'DATA - Awards Matrices'!$J$53</f>
        <v>0</v>
      </c>
      <c r="AK223" s="331">
        <f>AK218*'DATA - Awards Matrices'!$K$53</f>
        <v>0</v>
      </c>
      <c r="AL223" s="12"/>
      <c r="AM223" s="12"/>
      <c r="AN223" s="937">
        <f>AN218*'DATA - Awards Matrices'!$B$53</f>
        <v>0</v>
      </c>
      <c r="AO223" s="938">
        <f>AO218*'DATA - Awards Matrices'!$C$53</f>
        <v>2300</v>
      </c>
      <c r="AP223" s="938">
        <f>AP218*'DATA - Awards Matrices'!$D$53</f>
        <v>0</v>
      </c>
      <c r="AQ223" s="938">
        <f>AQ218*'DATA - Awards Matrices'!$E$53</f>
        <v>39100</v>
      </c>
      <c r="AR223" s="938">
        <f>AR218*'DATA - Awards Matrices'!$F$53</f>
        <v>0</v>
      </c>
      <c r="AS223" s="938">
        <f>AS218*'DATA - Awards Matrices'!$G$53</f>
        <v>0</v>
      </c>
      <c r="AT223" s="938">
        <f>AT218*'DATA - Awards Matrices'!$H$53</f>
        <v>0</v>
      </c>
      <c r="AU223" s="938">
        <f>AU218*'DATA - Awards Matrices'!$I$53</f>
        <v>0</v>
      </c>
      <c r="AV223" s="938">
        <f>AV218*'DATA - Awards Matrices'!$J$53</f>
        <v>0</v>
      </c>
      <c r="AW223" s="939">
        <f>AW218*'DATA - Awards Matrices'!$K$53</f>
        <v>0</v>
      </c>
      <c r="AX223" s="939"/>
      <c r="AZ223" s="1040">
        <f>AZ218*'DATA - Awards Matrices'!$B$53</f>
        <v>0</v>
      </c>
      <c r="BA223" s="816">
        <f>BA218*'DATA - Awards Matrices'!$C$53</f>
        <v>0</v>
      </c>
      <c r="BB223" s="816">
        <f>BB218*'DATA - Awards Matrices'!$D$53</f>
        <v>0</v>
      </c>
      <c r="BC223" s="816">
        <f>BC218*'DATA - Awards Matrices'!$E$53</f>
        <v>35075</v>
      </c>
      <c r="BD223" s="816">
        <f>BD218*'DATA - Awards Matrices'!$F$53</f>
        <v>0</v>
      </c>
      <c r="BE223" s="816">
        <f>BE218*'DATA - Awards Matrices'!$G$53</f>
        <v>0</v>
      </c>
      <c r="BF223" s="816">
        <f>BF218*'DATA - Awards Matrices'!$H$53</f>
        <v>0</v>
      </c>
      <c r="BG223" s="816">
        <f>BG218*'DATA - Awards Matrices'!$I$53</f>
        <v>0</v>
      </c>
      <c r="BH223" s="816">
        <f>BH218*'DATA - Awards Matrices'!$J$53</f>
        <v>0</v>
      </c>
      <c r="BI223" s="1041">
        <f>BI218*'DATA - Awards Matrices'!$K$53</f>
        <v>0</v>
      </c>
      <c r="BJ223" s="1041"/>
    </row>
    <row r="224" spans="1:62">
      <c r="A224" s="1488"/>
      <c r="B224" s="410" t="s">
        <v>77</v>
      </c>
      <c r="C224" s="411" t="s">
        <v>91</v>
      </c>
      <c r="D224" s="330">
        <f>D219*'DATA - Awards Matrices'!$B$54</f>
        <v>0</v>
      </c>
      <c r="E224" s="12">
        <f>E219*'DATA - Awards Matrices'!$C$54</f>
        <v>4025</v>
      </c>
      <c r="F224" s="12">
        <f>F219*'DATA - Awards Matrices'!$D$54</f>
        <v>0</v>
      </c>
      <c r="G224" s="12">
        <f>G219*'DATA - Awards Matrices'!$E$54</f>
        <v>4600</v>
      </c>
      <c r="H224" s="12">
        <f>H219*'DATA - Awards Matrices'!$F$54</f>
        <v>0</v>
      </c>
      <c r="I224" s="12">
        <f>I219*'DATA - Awards Matrices'!$G$54</f>
        <v>0</v>
      </c>
      <c r="J224" s="12">
        <f>J219*'DATA - Awards Matrices'!$H$54</f>
        <v>0</v>
      </c>
      <c r="K224" s="12">
        <f>K219*'DATA - Awards Matrices'!$I$54</f>
        <v>0</v>
      </c>
      <c r="L224" s="12">
        <f>L219*'DATA - Awards Matrices'!$J$54</f>
        <v>0</v>
      </c>
      <c r="M224" s="331">
        <f>M219*'DATA - Awards Matrices'!$K$54</f>
        <v>0</v>
      </c>
      <c r="N224" s="12"/>
      <c r="O224" s="12"/>
      <c r="P224" s="330">
        <f>P219*'DATA - Awards Matrices'!$B$54</f>
        <v>0</v>
      </c>
      <c r="Q224" s="12">
        <f>Q219*'DATA - Awards Matrices'!$C$54</f>
        <v>4025</v>
      </c>
      <c r="R224" s="12">
        <f>R219*'DATA - Awards Matrices'!$D$54</f>
        <v>0</v>
      </c>
      <c r="S224" s="12">
        <f>S219*'DATA - Awards Matrices'!$E$54</f>
        <v>10925</v>
      </c>
      <c r="T224" s="12">
        <f>T219*'DATA - Awards Matrices'!$F$54</f>
        <v>0</v>
      </c>
      <c r="U224" s="12">
        <f>U219*'DATA - Awards Matrices'!$G$54</f>
        <v>0</v>
      </c>
      <c r="V224" s="12">
        <f>V219*'DATA - Awards Matrices'!$H$54</f>
        <v>0</v>
      </c>
      <c r="W224" s="12">
        <f>W219*'DATA - Awards Matrices'!$I$54</f>
        <v>0</v>
      </c>
      <c r="X224" s="12">
        <f>X219*'DATA - Awards Matrices'!$J$54</f>
        <v>0</v>
      </c>
      <c r="Y224" s="331">
        <f>Y219*'DATA - Awards Matrices'!$K$54</f>
        <v>0</v>
      </c>
      <c r="Z224" s="12"/>
      <c r="AA224" s="12"/>
      <c r="AB224" s="330">
        <f>AB219*'DATA - Awards Matrices'!$B$54</f>
        <v>0</v>
      </c>
      <c r="AC224" s="12">
        <f>AC219*'DATA - Awards Matrices'!$C$54</f>
        <v>7475</v>
      </c>
      <c r="AD224" s="12">
        <f>AD219*'DATA - Awards Matrices'!$D$54</f>
        <v>0</v>
      </c>
      <c r="AE224" s="12">
        <f>AE219*'DATA - Awards Matrices'!$E$54</f>
        <v>8625</v>
      </c>
      <c r="AF224" s="12">
        <f>AF219*'DATA - Awards Matrices'!$F$54</f>
        <v>0</v>
      </c>
      <c r="AG224" s="12">
        <f>AG219*'DATA - Awards Matrices'!$G$54</f>
        <v>0</v>
      </c>
      <c r="AH224" s="12">
        <f>AH219*'DATA - Awards Matrices'!$H$54</f>
        <v>0</v>
      </c>
      <c r="AI224" s="12">
        <f>AI219*'DATA - Awards Matrices'!$I$54</f>
        <v>0</v>
      </c>
      <c r="AJ224" s="12">
        <f>AJ219*'DATA - Awards Matrices'!$J$54</f>
        <v>0</v>
      </c>
      <c r="AK224" s="331">
        <f>AK219*'DATA - Awards Matrices'!$K$54</f>
        <v>0</v>
      </c>
      <c r="AL224" s="12"/>
      <c r="AM224" s="12"/>
      <c r="AN224" s="937">
        <f>AN219*'DATA - Awards Matrices'!$B$54</f>
        <v>0</v>
      </c>
      <c r="AO224" s="938">
        <f>AO219*'DATA - Awards Matrices'!$C$54</f>
        <v>11500</v>
      </c>
      <c r="AP224" s="938">
        <f>AP219*'DATA - Awards Matrices'!$D$54</f>
        <v>0</v>
      </c>
      <c r="AQ224" s="938">
        <f>AQ219*'DATA - Awards Matrices'!$E$54</f>
        <v>9775</v>
      </c>
      <c r="AR224" s="938">
        <f>AR219*'DATA - Awards Matrices'!$F$54</f>
        <v>0</v>
      </c>
      <c r="AS224" s="938">
        <f>AS219*'DATA - Awards Matrices'!$G$54</f>
        <v>0</v>
      </c>
      <c r="AT224" s="938">
        <f>AT219*'DATA - Awards Matrices'!$H$54</f>
        <v>0</v>
      </c>
      <c r="AU224" s="938">
        <f>AU219*'DATA - Awards Matrices'!$I$54</f>
        <v>0</v>
      </c>
      <c r="AV224" s="938">
        <f>AV219*'DATA - Awards Matrices'!$J$54</f>
        <v>0</v>
      </c>
      <c r="AW224" s="939">
        <f>AW219*'DATA - Awards Matrices'!$K$54</f>
        <v>0</v>
      </c>
      <c r="AX224" s="939"/>
      <c r="AZ224" s="1040">
        <f>AZ219*'DATA - Awards Matrices'!$B$54</f>
        <v>0</v>
      </c>
      <c r="BA224" s="816">
        <f>BA219*'DATA - Awards Matrices'!$C$54</f>
        <v>9200</v>
      </c>
      <c r="BB224" s="816">
        <f>BB219*'DATA - Awards Matrices'!$D$54</f>
        <v>0</v>
      </c>
      <c r="BC224" s="816">
        <f>BC219*'DATA - Awards Matrices'!$E$54</f>
        <v>4025</v>
      </c>
      <c r="BD224" s="816">
        <f>BD219*'DATA - Awards Matrices'!$F$54</f>
        <v>0</v>
      </c>
      <c r="BE224" s="816">
        <f>BE219*'DATA - Awards Matrices'!$G$54</f>
        <v>0</v>
      </c>
      <c r="BF224" s="816">
        <f>BF219*'DATA - Awards Matrices'!$H$54</f>
        <v>0</v>
      </c>
      <c r="BG224" s="816">
        <f>BG219*'DATA - Awards Matrices'!$I$54</f>
        <v>0</v>
      </c>
      <c r="BH224" s="816">
        <f>BH219*'DATA - Awards Matrices'!$J$54</f>
        <v>0</v>
      </c>
      <c r="BI224" s="1041">
        <f>BI219*'DATA - Awards Matrices'!$K$54</f>
        <v>0</v>
      </c>
      <c r="BJ224" s="1041"/>
    </row>
    <row r="225" spans="1:62" ht="16" thickBot="1">
      <c r="A225" s="1489"/>
      <c r="B225" s="410" t="s">
        <v>77</v>
      </c>
      <c r="C225" s="411" t="s">
        <v>90</v>
      </c>
      <c r="D225" s="330">
        <f>D220*'DATA - Awards Matrices'!$B$55</f>
        <v>0</v>
      </c>
      <c r="E225" s="12">
        <f>E220*'DATA - Awards Matrices'!$C$55</f>
        <v>0</v>
      </c>
      <c r="F225" s="12">
        <f>F220*'DATA - Awards Matrices'!$D$55</f>
        <v>0</v>
      </c>
      <c r="G225" s="12">
        <f>G220*'DATA - Awards Matrices'!$E$55</f>
        <v>10350</v>
      </c>
      <c r="H225" s="12">
        <f>H220*'DATA - Awards Matrices'!$F$55</f>
        <v>0</v>
      </c>
      <c r="I225" s="12">
        <f>I220*'DATA - Awards Matrices'!$G$55</f>
        <v>0</v>
      </c>
      <c r="J225" s="12">
        <f>J220*'DATA - Awards Matrices'!$H$55</f>
        <v>0</v>
      </c>
      <c r="K225" s="12">
        <f>K220*'DATA - Awards Matrices'!$I$55</f>
        <v>0</v>
      </c>
      <c r="L225" s="12">
        <f>L220*'DATA - Awards Matrices'!$J$55</f>
        <v>0</v>
      </c>
      <c r="M225" s="331">
        <f>M220*'DATA - Awards Matrices'!$K$55</f>
        <v>0</v>
      </c>
      <c r="N225" s="12"/>
      <c r="O225" s="12"/>
      <c r="P225" s="330">
        <f>P220*'DATA - Awards Matrices'!$B$55</f>
        <v>0</v>
      </c>
      <c r="Q225" s="12">
        <f>Q220*'DATA - Awards Matrices'!$C$55</f>
        <v>0</v>
      </c>
      <c r="R225" s="12">
        <f>R220*'DATA - Awards Matrices'!$D$55</f>
        <v>0</v>
      </c>
      <c r="S225" s="12">
        <f>S220*'DATA - Awards Matrices'!$E$55</f>
        <v>9200</v>
      </c>
      <c r="T225" s="12">
        <f>T220*'DATA - Awards Matrices'!$F$55</f>
        <v>0</v>
      </c>
      <c r="U225" s="12">
        <f>U220*'DATA - Awards Matrices'!$G$55</f>
        <v>0</v>
      </c>
      <c r="V225" s="12">
        <f>V220*'DATA - Awards Matrices'!$H$55</f>
        <v>0</v>
      </c>
      <c r="W225" s="12">
        <f>W220*'DATA - Awards Matrices'!$I$55</f>
        <v>0</v>
      </c>
      <c r="X225" s="12">
        <f>X220*'DATA - Awards Matrices'!$J$55</f>
        <v>0</v>
      </c>
      <c r="Y225" s="331">
        <f>Y220*'DATA - Awards Matrices'!$K$55</f>
        <v>0</v>
      </c>
      <c r="Z225" s="12"/>
      <c r="AA225" s="12"/>
      <c r="AB225" s="330">
        <f>AB220*'DATA - Awards Matrices'!$B$55</f>
        <v>0</v>
      </c>
      <c r="AC225" s="12">
        <f>AC220*'DATA - Awards Matrices'!$C$55</f>
        <v>0</v>
      </c>
      <c r="AD225" s="12">
        <f>AD220*'DATA - Awards Matrices'!$D$55</f>
        <v>0</v>
      </c>
      <c r="AE225" s="12">
        <f>AE220*'DATA - Awards Matrices'!$E$55</f>
        <v>16675</v>
      </c>
      <c r="AF225" s="12">
        <f>AF220*'DATA - Awards Matrices'!$F$55</f>
        <v>0</v>
      </c>
      <c r="AG225" s="12">
        <f>AG220*'DATA - Awards Matrices'!$G$55</f>
        <v>0</v>
      </c>
      <c r="AH225" s="12">
        <f>AH220*'DATA - Awards Matrices'!$H$55</f>
        <v>0</v>
      </c>
      <c r="AI225" s="12">
        <f>AI220*'DATA - Awards Matrices'!$I$55</f>
        <v>0</v>
      </c>
      <c r="AJ225" s="12">
        <f>AJ220*'DATA - Awards Matrices'!$J$55</f>
        <v>0</v>
      </c>
      <c r="AK225" s="331">
        <f>AK220*'DATA - Awards Matrices'!$K$55</f>
        <v>0</v>
      </c>
      <c r="AL225" s="12"/>
      <c r="AM225" s="12"/>
      <c r="AN225" s="937">
        <f>AN220*'DATA - Awards Matrices'!$B$55</f>
        <v>0</v>
      </c>
      <c r="AO225" s="938">
        <f>AO220*'DATA - Awards Matrices'!$C$55</f>
        <v>0</v>
      </c>
      <c r="AP225" s="938">
        <f>AP220*'DATA - Awards Matrices'!$D$55</f>
        <v>0</v>
      </c>
      <c r="AQ225" s="938">
        <f>AQ220*'DATA - Awards Matrices'!$E$55</f>
        <v>12075</v>
      </c>
      <c r="AR225" s="938">
        <f>AR220*'DATA - Awards Matrices'!$F$55</f>
        <v>0</v>
      </c>
      <c r="AS225" s="938">
        <f>AS220*'DATA - Awards Matrices'!$G$55</f>
        <v>0</v>
      </c>
      <c r="AT225" s="938">
        <f>AT220*'DATA - Awards Matrices'!$H$55</f>
        <v>0</v>
      </c>
      <c r="AU225" s="938">
        <f>AU220*'DATA - Awards Matrices'!$I$55</f>
        <v>0</v>
      </c>
      <c r="AV225" s="938">
        <f>AV220*'DATA - Awards Matrices'!$J$55</f>
        <v>0</v>
      </c>
      <c r="AW225" s="939">
        <f>AW220*'DATA - Awards Matrices'!$K$55</f>
        <v>0</v>
      </c>
      <c r="AX225" s="939"/>
      <c r="AZ225" s="1040">
        <f>AZ220*'DATA - Awards Matrices'!$B$55</f>
        <v>0</v>
      </c>
      <c r="BA225" s="816">
        <f>BA220*'DATA - Awards Matrices'!$C$55</f>
        <v>0</v>
      </c>
      <c r="BB225" s="816">
        <f>BB220*'DATA - Awards Matrices'!$D$55</f>
        <v>0</v>
      </c>
      <c r="BC225" s="816">
        <f>BC220*'DATA - Awards Matrices'!$E$55</f>
        <v>7475</v>
      </c>
      <c r="BD225" s="816">
        <f>BD220*'DATA - Awards Matrices'!$F$55</f>
        <v>0</v>
      </c>
      <c r="BE225" s="816">
        <f>BE220*'DATA - Awards Matrices'!$G$55</f>
        <v>0</v>
      </c>
      <c r="BF225" s="816">
        <f>BF220*'DATA - Awards Matrices'!$H$55</f>
        <v>0</v>
      </c>
      <c r="BG225" s="816">
        <f>BG220*'DATA - Awards Matrices'!$I$55</f>
        <v>0</v>
      </c>
      <c r="BH225" s="816">
        <f>BH220*'DATA - Awards Matrices'!$J$55</f>
        <v>0</v>
      </c>
      <c r="BI225" s="1041">
        <f>BI220*'DATA - Awards Matrices'!$K$55</f>
        <v>0</v>
      </c>
      <c r="BJ225" s="1041"/>
    </row>
    <row r="226" spans="1:62" ht="33" thickBot="1">
      <c r="A226" s="406" t="s">
        <v>272</v>
      </c>
      <c r="B226" s="413" t="str">
        <f>B220</f>
        <v>NMJC</v>
      </c>
      <c r="C226" s="414"/>
      <c r="D226" s="334">
        <f t="shared" ref="D226:M226" si="215">SUM(D223:D225)</f>
        <v>0</v>
      </c>
      <c r="E226" s="335">
        <f t="shared" si="215"/>
        <v>7475</v>
      </c>
      <c r="F226" s="335">
        <f t="shared" si="215"/>
        <v>0</v>
      </c>
      <c r="G226" s="335">
        <f t="shared" si="215"/>
        <v>63825</v>
      </c>
      <c r="H226" s="335">
        <f t="shared" si="215"/>
        <v>0</v>
      </c>
      <c r="I226" s="335">
        <f t="shared" si="215"/>
        <v>0</v>
      </c>
      <c r="J226" s="335">
        <f t="shared" si="215"/>
        <v>0</v>
      </c>
      <c r="K226" s="335">
        <f t="shared" si="215"/>
        <v>0</v>
      </c>
      <c r="L226" s="335">
        <f t="shared" si="215"/>
        <v>0</v>
      </c>
      <c r="M226" s="336">
        <f t="shared" si="215"/>
        <v>0</v>
      </c>
      <c r="N226" s="415">
        <f>SUM(D226:M226)/'DATA - Awards Matrices'!$L$55</f>
        <v>22.550921435499514</v>
      </c>
      <c r="O226" s="415"/>
      <c r="P226" s="334">
        <f t="shared" ref="P226:Y226" si="216">SUM(P223:P225)</f>
        <v>0</v>
      </c>
      <c r="Q226" s="335">
        <f t="shared" si="216"/>
        <v>4600</v>
      </c>
      <c r="R226" s="335">
        <f t="shared" si="216"/>
        <v>0</v>
      </c>
      <c r="S226" s="335">
        <f t="shared" si="216"/>
        <v>59800</v>
      </c>
      <c r="T226" s="335">
        <f t="shared" si="216"/>
        <v>0</v>
      </c>
      <c r="U226" s="335">
        <f t="shared" si="216"/>
        <v>0</v>
      </c>
      <c r="V226" s="335">
        <f t="shared" si="216"/>
        <v>0</v>
      </c>
      <c r="W226" s="335">
        <f t="shared" si="216"/>
        <v>0</v>
      </c>
      <c r="X226" s="335">
        <f t="shared" si="216"/>
        <v>0</v>
      </c>
      <c r="Y226" s="336">
        <f t="shared" si="216"/>
        <v>0</v>
      </c>
      <c r="Z226" s="415">
        <f>SUM(P226:Y226)/'DATA - Awards Matrices'!$L$55</f>
        <v>20.368574199806012</v>
      </c>
      <c r="AA226" s="415"/>
      <c r="AB226" s="334">
        <f t="shared" ref="AB226:AK226" si="217">SUM(AB223:AB225)</f>
        <v>0</v>
      </c>
      <c r="AC226" s="335">
        <f t="shared" si="217"/>
        <v>8050</v>
      </c>
      <c r="AD226" s="335">
        <f t="shared" si="217"/>
        <v>0</v>
      </c>
      <c r="AE226" s="335">
        <f t="shared" si="217"/>
        <v>79350</v>
      </c>
      <c r="AF226" s="335">
        <f t="shared" si="217"/>
        <v>0</v>
      </c>
      <c r="AG226" s="335">
        <f t="shared" si="217"/>
        <v>0</v>
      </c>
      <c r="AH226" s="335">
        <f t="shared" si="217"/>
        <v>0</v>
      </c>
      <c r="AI226" s="335">
        <f t="shared" si="217"/>
        <v>0</v>
      </c>
      <c r="AJ226" s="335">
        <f t="shared" si="217"/>
        <v>0</v>
      </c>
      <c r="AK226" s="336">
        <f t="shared" si="217"/>
        <v>0</v>
      </c>
      <c r="AL226" s="415">
        <f>SUM(AB226:AK226)/'DATA - Awards Matrices'!$L$55</f>
        <v>27.643064985451016</v>
      </c>
      <c r="AM226" s="415"/>
      <c r="AN226" s="1020">
        <f t="shared" ref="AN226:AW226" si="218">SUM(AN223:AN225)</f>
        <v>0</v>
      </c>
      <c r="AO226" s="1021">
        <f t="shared" si="218"/>
        <v>13800</v>
      </c>
      <c r="AP226" s="1021">
        <f t="shared" si="218"/>
        <v>0</v>
      </c>
      <c r="AQ226" s="1021">
        <f t="shared" si="218"/>
        <v>60950</v>
      </c>
      <c r="AR226" s="1021">
        <f t="shared" si="218"/>
        <v>0</v>
      </c>
      <c r="AS226" s="1021">
        <f t="shared" si="218"/>
        <v>0</v>
      </c>
      <c r="AT226" s="1021">
        <f t="shared" si="218"/>
        <v>0</v>
      </c>
      <c r="AU226" s="1021">
        <f t="shared" si="218"/>
        <v>0</v>
      </c>
      <c r="AV226" s="1021">
        <f t="shared" si="218"/>
        <v>0</v>
      </c>
      <c r="AW226" s="1022">
        <f t="shared" si="218"/>
        <v>0</v>
      </c>
      <c r="AX226" s="942">
        <f>SUM(AN226:AW226)/'DATA - Awards Matrices'!$L$55</f>
        <v>23.642095053346264</v>
      </c>
      <c r="AZ226" s="1045">
        <f t="shared" ref="AZ226:BI226" si="219">SUM(AZ223:AZ225)</f>
        <v>0</v>
      </c>
      <c r="BA226" s="1046">
        <f t="shared" si="219"/>
        <v>9200</v>
      </c>
      <c r="BB226" s="1046">
        <f t="shared" si="219"/>
        <v>0</v>
      </c>
      <c r="BC226" s="1046">
        <f t="shared" si="219"/>
        <v>46575</v>
      </c>
      <c r="BD226" s="1046">
        <f t="shared" si="219"/>
        <v>0</v>
      </c>
      <c r="BE226" s="1046">
        <f t="shared" si="219"/>
        <v>0</v>
      </c>
      <c r="BF226" s="1046">
        <f t="shared" si="219"/>
        <v>0</v>
      </c>
      <c r="BG226" s="1046">
        <f t="shared" si="219"/>
        <v>0</v>
      </c>
      <c r="BH226" s="1046">
        <f t="shared" si="219"/>
        <v>0</v>
      </c>
      <c r="BI226" s="1047">
        <f t="shared" si="219"/>
        <v>0</v>
      </c>
      <c r="BJ226" s="1048">
        <f>SUM(AZ226:BI226)/'DATA - Awards Matrices'!$L$55</f>
        <v>17.640640155189136</v>
      </c>
    </row>
    <row r="227" spans="1:62" ht="16" thickBot="1">
      <c r="A227" s="428"/>
      <c r="B227" s="429"/>
      <c r="C227" s="430"/>
      <c r="D227" s="431"/>
      <c r="E227" s="432"/>
      <c r="F227" s="432"/>
      <c r="G227" s="432"/>
      <c r="H227" s="432"/>
      <c r="I227" s="432"/>
      <c r="J227" s="432"/>
      <c r="K227" s="432"/>
      <c r="L227" s="432"/>
      <c r="M227" s="433"/>
      <c r="N227" s="434"/>
      <c r="O227" s="434"/>
      <c r="P227" s="431"/>
      <c r="Q227" s="432"/>
      <c r="R227" s="432"/>
      <c r="S227" s="432"/>
      <c r="T227" s="432"/>
      <c r="U227" s="432"/>
      <c r="V227" s="432"/>
      <c r="W227" s="432"/>
      <c r="X227" s="432"/>
      <c r="Y227" s="433"/>
      <c r="Z227" s="434"/>
      <c r="AA227" s="434"/>
      <c r="AB227" s="431"/>
      <c r="AC227" s="432"/>
      <c r="AD227" s="432"/>
      <c r="AE227" s="432"/>
      <c r="AF227" s="432"/>
      <c r="AG227" s="432"/>
      <c r="AH227" s="432"/>
      <c r="AI227" s="432"/>
      <c r="AJ227" s="432"/>
      <c r="AK227" s="433"/>
      <c r="AL227" s="434"/>
      <c r="AM227" s="434"/>
      <c r="AN227" s="1023"/>
      <c r="AO227" s="1024"/>
      <c r="AP227" s="1024"/>
      <c r="AQ227" s="1024"/>
      <c r="AR227" s="1024"/>
      <c r="AS227" s="1024"/>
      <c r="AT227" s="1024"/>
      <c r="AU227" s="1024"/>
      <c r="AV227" s="1024"/>
      <c r="AW227" s="1025"/>
      <c r="AX227" s="1026"/>
      <c r="AZ227" s="1049"/>
      <c r="BA227" s="1050"/>
      <c r="BB227" s="1050"/>
      <c r="BC227" s="1050"/>
      <c r="BD227" s="1050"/>
      <c r="BE227" s="1050"/>
      <c r="BF227" s="1050"/>
      <c r="BG227" s="1050"/>
      <c r="BH227" s="1050"/>
      <c r="BI227" s="1051"/>
      <c r="BJ227" s="1052"/>
    </row>
    <row r="228" spans="1:62" ht="15" customHeight="1">
      <c r="A228" s="1487" t="s">
        <v>270</v>
      </c>
      <c r="B228" s="274" t="str">
        <f>'RAW DATA-Awards'!B73</f>
        <v>SJC</v>
      </c>
      <c r="C228" s="329" t="str">
        <f>'RAW DATA-Awards'!C73</f>
        <v>1</v>
      </c>
      <c r="D228" s="407">
        <f>'RAW DATA-At-Risk'!D73</f>
        <v>0</v>
      </c>
      <c r="E228" s="408">
        <f>'RAW DATA-At-Risk'!E73</f>
        <v>8</v>
      </c>
      <c r="F228" s="408">
        <f>'RAW DATA-At-Risk'!F73</f>
        <v>0</v>
      </c>
      <c r="G228" s="408">
        <f>'RAW DATA-At-Risk'!G73</f>
        <v>176</v>
      </c>
      <c r="H228" s="408">
        <f>'RAW DATA-At-Risk'!H73</f>
        <v>0</v>
      </c>
      <c r="I228" s="408">
        <f>'RAW DATA-At-Risk'!I73</f>
        <v>0</v>
      </c>
      <c r="J228" s="408">
        <f>'RAW DATA-At-Risk'!J73</f>
        <v>0</v>
      </c>
      <c r="K228" s="408">
        <f>'RAW DATA-At-Risk'!K73</f>
        <v>0</v>
      </c>
      <c r="L228" s="408">
        <f>'RAW DATA-At-Risk'!L73</f>
        <v>0</v>
      </c>
      <c r="M228" s="409">
        <f>'RAW DATA-At-Risk'!M73</f>
        <v>0</v>
      </c>
      <c r="N228" s="408"/>
      <c r="O228" s="408"/>
      <c r="P228" s="407">
        <f>'RAW DATA-At-Risk'!N73</f>
        <v>1</v>
      </c>
      <c r="Q228" s="408">
        <f>'RAW DATA-At-Risk'!O73</f>
        <v>21</v>
      </c>
      <c r="R228" s="408">
        <f>'RAW DATA-At-Risk'!P73</f>
        <v>0</v>
      </c>
      <c r="S228" s="408">
        <f>'RAW DATA-At-Risk'!Q73</f>
        <v>188</v>
      </c>
      <c r="T228" s="408">
        <f>'RAW DATA-At-Risk'!R73</f>
        <v>0</v>
      </c>
      <c r="U228" s="408">
        <f>'RAW DATA-At-Risk'!S73</f>
        <v>0</v>
      </c>
      <c r="V228" s="408">
        <f>'RAW DATA-At-Risk'!T73</f>
        <v>0</v>
      </c>
      <c r="W228" s="408">
        <f>'RAW DATA-At-Risk'!U73</f>
        <v>0</v>
      </c>
      <c r="X228" s="408">
        <f>'RAW DATA-At-Risk'!V73</f>
        <v>0</v>
      </c>
      <c r="Y228" s="409">
        <f>'RAW DATA-At-Risk'!W73</f>
        <v>0</v>
      </c>
      <c r="Z228" s="408"/>
      <c r="AA228" s="408"/>
      <c r="AB228" s="407">
        <f>'RAW DATA-At-Risk'!X73</f>
        <v>5</v>
      </c>
      <c r="AC228" s="408">
        <f>'RAW DATA-At-Risk'!Y73</f>
        <v>8</v>
      </c>
      <c r="AD228" s="408">
        <f>'RAW DATA-At-Risk'!Z73</f>
        <v>0</v>
      </c>
      <c r="AE228" s="408">
        <f>'RAW DATA-At-Risk'!AA73</f>
        <v>190</v>
      </c>
      <c r="AF228" s="408">
        <f>'RAW DATA-At-Risk'!AB73</f>
        <v>0</v>
      </c>
      <c r="AG228" s="408">
        <f>'RAW DATA-At-Risk'!AC73</f>
        <v>0</v>
      </c>
      <c r="AH228" s="408">
        <f>'RAW DATA-At-Risk'!AD73</f>
        <v>0</v>
      </c>
      <c r="AI228" s="408">
        <f>'RAW DATA-At-Risk'!AE73</f>
        <v>0</v>
      </c>
      <c r="AJ228" s="408">
        <f>'RAW DATA-At-Risk'!AF73</f>
        <v>0</v>
      </c>
      <c r="AK228" s="409">
        <f>'RAW DATA-At-Risk'!AG73</f>
        <v>0</v>
      </c>
      <c r="AL228" s="408"/>
      <c r="AM228" s="408"/>
      <c r="AN228" s="943">
        <f>'RAW DATA-At-Risk'!AH73</f>
        <v>2</v>
      </c>
      <c r="AO228" s="944">
        <f>'RAW DATA-At-Risk'!AI73</f>
        <v>72</v>
      </c>
      <c r="AP228" s="944">
        <f>'RAW DATA-At-Risk'!AJ73</f>
        <v>0</v>
      </c>
      <c r="AQ228" s="944">
        <f>'RAW DATA-At-Risk'!AK73</f>
        <v>176</v>
      </c>
      <c r="AR228" s="944">
        <f>'RAW DATA-At-Risk'!AL73</f>
        <v>0</v>
      </c>
      <c r="AS228" s="944">
        <f>'RAW DATA-At-Risk'!AM73</f>
        <v>0</v>
      </c>
      <c r="AT228" s="944">
        <f>'RAW DATA-At-Risk'!AN73</f>
        <v>0</v>
      </c>
      <c r="AU228" s="944">
        <f>'RAW DATA-At-Risk'!AO73</f>
        <v>0</v>
      </c>
      <c r="AV228" s="944">
        <f>'RAW DATA-At-Risk'!AP73</f>
        <v>0</v>
      </c>
      <c r="AW228" s="945">
        <f>'RAW DATA-At-Risk'!AQ73</f>
        <v>0</v>
      </c>
      <c r="AX228" s="945"/>
      <c r="AZ228" s="1037">
        <f>'RAW DATA-At-Risk'!AR73</f>
        <v>0</v>
      </c>
      <c r="BA228" s="1038">
        <f>'RAW DATA-At-Risk'!AS73</f>
        <v>7</v>
      </c>
      <c r="BB228" s="1038">
        <f>'RAW DATA-At-Risk'!AT73</f>
        <v>0</v>
      </c>
      <c r="BC228" s="1038">
        <f>'RAW DATA-At-Risk'!AU73</f>
        <v>187</v>
      </c>
      <c r="BD228" s="1038">
        <f>'RAW DATA-At-Risk'!AV73</f>
        <v>0</v>
      </c>
      <c r="BE228" s="1038">
        <f>'RAW DATA-At-Risk'!AW73</f>
        <v>0</v>
      </c>
      <c r="BF228" s="1038">
        <f>'RAW DATA-At-Risk'!AX73</f>
        <v>0</v>
      </c>
      <c r="BG228" s="1038">
        <f>'RAW DATA-At-Risk'!AY73</f>
        <v>0</v>
      </c>
      <c r="BH228" s="1038">
        <f>'RAW DATA-At-Risk'!AZ73</f>
        <v>0</v>
      </c>
      <c r="BI228" s="1039">
        <f>'RAW DATA-At-Risk'!BA73</f>
        <v>0</v>
      </c>
      <c r="BJ228" s="1039"/>
    </row>
    <row r="229" spans="1:62">
      <c r="A229" s="1488"/>
      <c r="B229" s="410" t="str">
        <f>'RAW DATA-Awards'!B74</f>
        <v>SJC</v>
      </c>
      <c r="C229" s="411" t="str">
        <f>'RAW DATA-Awards'!C74</f>
        <v>2</v>
      </c>
      <c r="D229" s="330">
        <f>'RAW DATA-At-Risk'!D74</f>
        <v>7</v>
      </c>
      <c r="E229" s="12">
        <f>'RAW DATA-At-Risk'!E74</f>
        <v>33</v>
      </c>
      <c r="F229" s="12">
        <f>'RAW DATA-At-Risk'!F74</f>
        <v>6</v>
      </c>
      <c r="G229" s="12">
        <f>'RAW DATA-At-Risk'!G74</f>
        <v>115</v>
      </c>
      <c r="H229" s="12">
        <f>'RAW DATA-At-Risk'!H74</f>
        <v>0</v>
      </c>
      <c r="I229" s="12">
        <f>'RAW DATA-At-Risk'!I74</f>
        <v>0</v>
      </c>
      <c r="J229" s="12">
        <f>'RAW DATA-At-Risk'!J74</f>
        <v>0</v>
      </c>
      <c r="K229" s="12">
        <f>'RAW DATA-At-Risk'!K74</f>
        <v>0</v>
      </c>
      <c r="L229" s="12">
        <f>'RAW DATA-At-Risk'!L74</f>
        <v>0</v>
      </c>
      <c r="M229" s="331">
        <f>'RAW DATA-At-Risk'!M74</f>
        <v>0</v>
      </c>
      <c r="N229" s="12"/>
      <c r="O229" s="12"/>
      <c r="P229" s="330">
        <f>'RAW DATA-At-Risk'!N74</f>
        <v>2</v>
      </c>
      <c r="Q229" s="12">
        <f>'RAW DATA-At-Risk'!O74</f>
        <v>29</v>
      </c>
      <c r="R229" s="12">
        <f>'RAW DATA-At-Risk'!P74</f>
        <v>8</v>
      </c>
      <c r="S229" s="12">
        <f>'RAW DATA-At-Risk'!Q74</f>
        <v>114</v>
      </c>
      <c r="T229" s="12">
        <f>'RAW DATA-At-Risk'!R74</f>
        <v>0</v>
      </c>
      <c r="U229" s="12">
        <f>'RAW DATA-At-Risk'!S74</f>
        <v>0</v>
      </c>
      <c r="V229" s="12">
        <f>'RAW DATA-At-Risk'!T74</f>
        <v>0</v>
      </c>
      <c r="W229" s="12">
        <f>'RAW DATA-At-Risk'!U74</f>
        <v>0</v>
      </c>
      <c r="X229" s="12">
        <f>'RAW DATA-At-Risk'!V74</f>
        <v>0</v>
      </c>
      <c r="Y229" s="331">
        <f>'RAW DATA-At-Risk'!W74</f>
        <v>0</v>
      </c>
      <c r="Z229" s="12"/>
      <c r="AA229" s="12"/>
      <c r="AB229" s="330">
        <f>'RAW DATA-At-Risk'!X74</f>
        <v>0</v>
      </c>
      <c r="AC229" s="12">
        <f>'RAW DATA-At-Risk'!Y74</f>
        <v>63</v>
      </c>
      <c r="AD229" s="12">
        <f>'RAW DATA-At-Risk'!Z74</f>
        <v>9</v>
      </c>
      <c r="AE229" s="12">
        <f>'RAW DATA-At-Risk'!AA74</f>
        <v>105</v>
      </c>
      <c r="AF229" s="12">
        <f>'RAW DATA-At-Risk'!AB74</f>
        <v>0</v>
      </c>
      <c r="AG229" s="12">
        <f>'RAW DATA-At-Risk'!AC74</f>
        <v>0</v>
      </c>
      <c r="AH229" s="12">
        <f>'RAW DATA-At-Risk'!AD74</f>
        <v>0</v>
      </c>
      <c r="AI229" s="12">
        <f>'RAW DATA-At-Risk'!AE74</f>
        <v>0</v>
      </c>
      <c r="AJ229" s="12">
        <f>'RAW DATA-At-Risk'!AF74</f>
        <v>0</v>
      </c>
      <c r="AK229" s="331">
        <f>'RAW DATA-At-Risk'!AG74</f>
        <v>0</v>
      </c>
      <c r="AL229" s="12"/>
      <c r="AM229" s="12"/>
      <c r="AN229" s="937">
        <f>'RAW DATA-At-Risk'!AH74</f>
        <v>0</v>
      </c>
      <c r="AO229" s="938">
        <f>'RAW DATA-At-Risk'!AI74</f>
        <v>43</v>
      </c>
      <c r="AP229" s="938">
        <f>'RAW DATA-At-Risk'!AJ74</f>
        <v>1</v>
      </c>
      <c r="AQ229" s="938">
        <f>'RAW DATA-At-Risk'!AK74</f>
        <v>82</v>
      </c>
      <c r="AR229" s="938">
        <f>'RAW DATA-At-Risk'!AL74</f>
        <v>0</v>
      </c>
      <c r="AS229" s="938">
        <f>'RAW DATA-At-Risk'!AM74</f>
        <v>0</v>
      </c>
      <c r="AT229" s="938">
        <f>'RAW DATA-At-Risk'!AN74</f>
        <v>0</v>
      </c>
      <c r="AU229" s="938">
        <f>'RAW DATA-At-Risk'!AO74</f>
        <v>0</v>
      </c>
      <c r="AV229" s="938">
        <f>'RAW DATA-At-Risk'!AP74</f>
        <v>0</v>
      </c>
      <c r="AW229" s="939">
        <f>'RAW DATA-At-Risk'!AQ74</f>
        <v>0</v>
      </c>
      <c r="AX229" s="939"/>
      <c r="AZ229" s="1040">
        <f>'RAW DATA-At-Risk'!AR74</f>
        <v>17</v>
      </c>
      <c r="BA229" s="816">
        <f>'RAW DATA-At-Risk'!AS74</f>
        <v>35</v>
      </c>
      <c r="BB229" s="816">
        <f>'RAW DATA-At-Risk'!AT74</f>
        <v>3</v>
      </c>
      <c r="BC229" s="816">
        <f>'RAW DATA-At-Risk'!AU74</f>
        <v>97</v>
      </c>
      <c r="BD229" s="816">
        <f>'RAW DATA-At-Risk'!AV74</f>
        <v>0</v>
      </c>
      <c r="BE229" s="816">
        <f>'RAW DATA-At-Risk'!AW74</f>
        <v>0</v>
      </c>
      <c r="BF229" s="816">
        <f>'RAW DATA-At-Risk'!AX74</f>
        <v>0</v>
      </c>
      <c r="BG229" s="816">
        <f>'RAW DATA-At-Risk'!AY74</f>
        <v>0</v>
      </c>
      <c r="BH229" s="816">
        <f>'RAW DATA-At-Risk'!AZ74</f>
        <v>0</v>
      </c>
      <c r="BI229" s="1041">
        <f>'RAW DATA-At-Risk'!BA74</f>
        <v>0</v>
      </c>
      <c r="BJ229" s="1041"/>
    </row>
    <row r="230" spans="1:62" ht="16" thickBot="1">
      <c r="A230" s="1489"/>
      <c r="B230" s="410" t="str">
        <f>'RAW DATA-Awards'!B75</f>
        <v>SJC</v>
      </c>
      <c r="C230" s="411" t="str">
        <f>'RAW DATA-Awards'!C75</f>
        <v>3</v>
      </c>
      <c r="D230" s="330">
        <f>'RAW DATA-At-Risk'!D75</f>
        <v>16</v>
      </c>
      <c r="E230" s="12">
        <f>'RAW DATA-At-Risk'!E75</f>
        <v>137</v>
      </c>
      <c r="F230" s="12">
        <f>'RAW DATA-At-Risk'!F75</f>
        <v>0</v>
      </c>
      <c r="G230" s="12">
        <f>'RAW DATA-At-Risk'!G75</f>
        <v>86</v>
      </c>
      <c r="H230" s="12">
        <f>'RAW DATA-At-Risk'!H75</f>
        <v>0</v>
      </c>
      <c r="I230" s="12">
        <f>'RAW DATA-At-Risk'!I75</f>
        <v>0</v>
      </c>
      <c r="J230" s="12">
        <f>'RAW DATA-At-Risk'!J75</f>
        <v>0</v>
      </c>
      <c r="K230" s="12">
        <f>'RAW DATA-At-Risk'!K75</f>
        <v>0</v>
      </c>
      <c r="L230" s="12">
        <f>'RAW DATA-At-Risk'!L75</f>
        <v>0</v>
      </c>
      <c r="M230" s="331">
        <f>'RAW DATA-At-Risk'!M75</f>
        <v>0</v>
      </c>
      <c r="N230" s="12"/>
      <c r="O230" s="12"/>
      <c r="P230" s="330">
        <f>'RAW DATA-At-Risk'!N75</f>
        <v>24</v>
      </c>
      <c r="Q230" s="12">
        <f>'RAW DATA-At-Risk'!O75</f>
        <v>39</v>
      </c>
      <c r="R230" s="12">
        <f>'RAW DATA-At-Risk'!P75</f>
        <v>0</v>
      </c>
      <c r="S230" s="12">
        <f>'RAW DATA-At-Risk'!Q75</f>
        <v>66</v>
      </c>
      <c r="T230" s="12">
        <f>'RAW DATA-At-Risk'!R75</f>
        <v>0</v>
      </c>
      <c r="U230" s="12">
        <f>'RAW DATA-At-Risk'!S75</f>
        <v>0</v>
      </c>
      <c r="V230" s="12">
        <f>'RAW DATA-At-Risk'!T75</f>
        <v>0</v>
      </c>
      <c r="W230" s="12">
        <f>'RAW DATA-At-Risk'!U75</f>
        <v>0</v>
      </c>
      <c r="X230" s="12">
        <f>'RAW DATA-At-Risk'!V75</f>
        <v>0</v>
      </c>
      <c r="Y230" s="331">
        <f>'RAW DATA-At-Risk'!W75</f>
        <v>0</v>
      </c>
      <c r="Z230" s="12"/>
      <c r="AA230" s="12"/>
      <c r="AB230" s="330">
        <f>'RAW DATA-At-Risk'!X75</f>
        <v>15</v>
      </c>
      <c r="AC230" s="12">
        <f>'RAW DATA-At-Risk'!Y75</f>
        <v>206</v>
      </c>
      <c r="AD230" s="12">
        <f>'RAW DATA-At-Risk'!Z75</f>
        <v>0</v>
      </c>
      <c r="AE230" s="12">
        <f>'RAW DATA-At-Risk'!AA75</f>
        <v>97</v>
      </c>
      <c r="AF230" s="12">
        <f>'RAW DATA-At-Risk'!AB75</f>
        <v>0</v>
      </c>
      <c r="AG230" s="12">
        <f>'RAW DATA-At-Risk'!AC75</f>
        <v>0</v>
      </c>
      <c r="AH230" s="12">
        <f>'RAW DATA-At-Risk'!AD75</f>
        <v>0</v>
      </c>
      <c r="AI230" s="12">
        <f>'RAW DATA-At-Risk'!AE75</f>
        <v>0</v>
      </c>
      <c r="AJ230" s="12">
        <f>'RAW DATA-At-Risk'!AF75</f>
        <v>0</v>
      </c>
      <c r="AK230" s="331">
        <f>'RAW DATA-At-Risk'!AG75</f>
        <v>0</v>
      </c>
      <c r="AL230" s="12"/>
      <c r="AM230" s="12"/>
      <c r="AN230" s="937">
        <f>'RAW DATA-At-Risk'!AH75</f>
        <v>18</v>
      </c>
      <c r="AO230" s="938">
        <f>'RAW DATA-At-Risk'!AI75</f>
        <v>92</v>
      </c>
      <c r="AP230" s="938">
        <f>'RAW DATA-At-Risk'!AJ75</f>
        <v>0</v>
      </c>
      <c r="AQ230" s="938">
        <f>'RAW DATA-At-Risk'!AK75</f>
        <v>84</v>
      </c>
      <c r="AR230" s="938">
        <f>'RAW DATA-At-Risk'!AL75</f>
        <v>0</v>
      </c>
      <c r="AS230" s="938">
        <f>'RAW DATA-At-Risk'!AM75</f>
        <v>0</v>
      </c>
      <c r="AT230" s="938">
        <f>'RAW DATA-At-Risk'!AN75</f>
        <v>0</v>
      </c>
      <c r="AU230" s="938">
        <f>'RAW DATA-At-Risk'!AO75</f>
        <v>0</v>
      </c>
      <c r="AV230" s="938">
        <f>'RAW DATA-At-Risk'!AP75</f>
        <v>0</v>
      </c>
      <c r="AW230" s="939">
        <f>'RAW DATA-At-Risk'!AQ75</f>
        <v>0</v>
      </c>
      <c r="AX230" s="939"/>
      <c r="AZ230" s="1040">
        <f>'RAW DATA-At-Risk'!AR75</f>
        <v>14</v>
      </c>
      <c r="BA230" s="816">
        <f>'RAW DATA-At-Risk'!AS75</f>
        <v>58</v>
      </c>
      <c r="BB230" s="816">
        <f>'RAW DATA-At-Risk'!AT75</f>
        <v>0</v>
      </c>
      <c r="BC230" s="816">
        <f>'RAW DATA-At-Risk'!AU75</f>
        <v>90</v>
      </c>
      <c r="BD230" s="816">
        <f>'RAW DATA-At-Risk'!AV75</f>
        <v>0</v>
      </c>
      <c r="BE230" s="816">
        <f>'RAW DATA-At-Risk'!AW75</f>
        <v>0</v>
      </c>
      <c r="BF230" s="816">
        <f>'RAW DATA-At-Risk'!AX75</f>
        <v>0</v>
      </c>
      <c r="BG230" s="816">
        <f>'RAW DATA-At-Risk'!AY75</f>
        <v>0</v>
      </c>
      <c r="BH230" s="816">
        <f>'RAW DATA-At-Risk'!AZ75</f>
        <v>0</v>
      </c>
      <c r="BI230" s="1041">
        <f>'RAW DATA-At-Risk'!BA75</f>
        <v>0</v>
      </c>
      <c r="BJ230" s="1041"/>
    </row>
    <row r="231" spans="1:62">
      <c r="A231" s="412"/>
      <c r="B231" s="410"/>
      <c r="C231" s="411"/>
      <c r="D231" s="332">
        <f t="shared" ref="D231:M231" si="220">SUM(D228:D230)</f>
        <v>23</v>
      </c>
      <c r="E231" s="11">
        <f t="shared" si="220"/>
        <v>178</v>
      </c>
      <c r="F231" s="11">
        <f t="shared" si="220"/>
        <v>6</v>
      </c>
      <c r="G231" s="11">
        <f t="shared" si="220"/>
        <v>377</v>
      </c>
      <c r="H231" s="11">
        <f t="shared" si="220"/>
        <v>0</v>
      </c>
      <c r="I231" s="11">
        <f t="shared" si="220"/>
        <v>0</v>
      </c>
      <c r="J231" s="11">
        <f t="shared" si="220"/>
        <v>0</v>
      </c>
      <c r="K231" s="11">
        <f t="shared" si="220"/>
        <v>0</v>
      </c>
      <c r="L231" s="11">
        <f t="shared" si="220"/>
        <v>0</v>
      </c>
      <c r="M231" s="333">
        <f t="shared" si="220"/>
        <v>0</v>
      </c>
      <c r="N231" s="12"/>
      <c r="O231" s="12"/>
      <c r="P231" s="332">
        <f t="shared" ref="P231:Y231" si="221">SUM(P228:P230)</f>
        <v>27</v>
      </c>
      <c r="Q231" s="11">
        <f t="shared" si="221"/>
        <v>89</v>
      </c>
      <c r="R231" s="11">
        <f t="shared" si="221"/>
        <v>8</v>
      </c>
      <c r="S231" s="11">
        <f t="shared" si="221"/>
        <v>368</v>
      </c>
      <c r="T231" s="11">
        <f t="shared" si="221"/>
        <v>0</v>
      </c>
      <c r="U231" s="11">
        <f t="shared" si="221"/>
        <v>0</v>
      </c>
      <c r="V231" s="11">
        <f t="shared" si="221"/>
        <v>0</v>
      </c>
      <c r="W231" s="11">
        <f t="shared" si="221"/>
        <v>0</v>
      </c>
      <c r="X231" s="11">
        <f t="shared" si="221"/>
        <v>0</v>
      </c>
      <c r="Y231" s="333">
        <f t="shared" si="221"/>
        <v>0</v>
      </c>
      <c r="Z231" s="12"/>
      <c r="AA231" s="12"/>
      <c r="AB231" s="332">
        <f t="shared" ref="AB231:AK231" si="222">SUM(AB228:AB230)</f>
        <v>20</v>
      </c>
      <c r="AC231" s="11">
        <f t="shared" si="222"/>
        <v>277</v>
      </c>
      <c r="AD231" s="11">
        <f t="shared" si="222"/>
        <v>9</v>
      </c>
      <c r="AE231" s="11">
        <f t="shared" si="222"/>
        <v>392</v>
      </c>
      <c r="AF231" s="11">
        <f t="shared" si="222"/>
        <v>0</v>
      </c>
      <c r="AG231" s="11">
        <f t="shared" si="222"/>
        <v>0</v>
      </c>
      <c r="AH231" s="11">
        <f t="shared" si="222"/>
        <v>0</v>
      </c>
      <c r="AI231" s="11">
        <f t="shared" si="222"/>
        <v>0</v>
      </c>
      <c r="AJ231" s="11">
        <f t="shared" si="222"/>
        <v>0</v>
      </c>
      <c r="AK231" s="333">
        <f t="shared" si="222"/>
        <v>0</v>
      </c>
      <c r="AL231" s="12"/>
      <c r="AM231" s="12"/>
      <c r="AN231" s="1017">
        <f t="shared" ref="AN231:AW231" si="223">SUM(AN228:AN230)</f>
        <v>20</v>
      </c>
      <c r="AO231" s="1018">
        <f t="shared" si="223"/>
        <v>207</v>
      </c>
      <c r="AP231" s="1018">
        <f t="shared" si="223"/>
        <v>1</v>
      </c>
      <c r="AQ231" s="1018">
        <f t="shared" si="223"/>
        <v>342</v>
      </c>
      <c r="AR231" s="1018">
        <f t="shared" si="223"/>
        <v>0</v>
      </c>
      <c r="AS231" s="1018">
        <f t="shared" si="223"/>
        <v>0</v>
      </c>
      <c r="AT231" s="1018">
        <f t="shared" si="223"/>
        <v>0</v>
      </c>
      <c r="AU231" s="1018">
        <f t="shared" si="223"/>
        <v>0</v>
      </c>
      <c r="AV231" s="1018">
        <f t="shared" si="223"/>
        <v>0</v>
      </c>
      <c r="AW231" s="1019">
        <f t="shared" si="223"/>
        <v>0</v>
      </c>
      <c r="AX231" s="939"/>
      <c r="AZ231" s="1042">
        <f t="shared" ref="AZ231:BI231" si="224">SUM(AZ228:AZ230)</f>
        <v>31</v>
      </c>
      <c r="BA231" s="1043">
        <f t="shared" si="224"/>
        <v>100</v>
      </c>
      <c r="BB231" s="1043">
        <f t="shared" si="224"/>
        <v>3</v>
      </c>
      <c r="BC231" s="1043">
        <f t="shared" si="224"/>
        <v>374</v>
      </c>
      <c r="BD231" s="1043">
        <f t="shared" si="224"/>
        <v>0</v>
      </c>
      <c r="BE231" s="1043">
        <f t="shared" si="224"/>
        <v>0</v>
      </c>
      <c r="BF231" s="1043">
        <f t="shared" si="224"/>
        <v>0</v>
      </c>
      <c r="BG231" s="1043">
        <f t="shared" si="224"/>
        <v>0</v>
      </c>
      <c r="BH231" s="1043">
        <f t="shared" si="224"/>
        <v>0</v>
      </c>
      <c r="BI231" s="1044">
        <f t="shared" si="224"/>
        <v>0</v>
      </c>
      <c r="BJ231" s="1041"/>
    </row>
    <row r="232" spans="1:62" ht="16" thickBot="1">
      <c r="A232" s="412"/>
      <c r="B232" s="410"/>
      <c r="C232" s="411"/>
      <c r="D232" s="330"/>
      <c r="E232" s="12"/>
      <c r="F232" s="12"/>
      <c r="G232" s="12"/>
      <c r="H232" s="12"/>
      <c r="I232" s="12"/>
      <c r="J232" s="12"/>
      <c r="K232" s="12"/>
      <c r="L232" s="12"/>
      <c r="M232" s="331"/>
      <c r="N232" s="12"/>
      <c r="O232" s="12"/>
      <c r="P232" s="330"/>
      <c r="Q232" s="12"/>
      <c r="R232" s="12"/>
      <c r="S232" s="12"/>
      <c r="T232" s="12"/>
      <c r="U232" s="12"/>
      <c r="V232" s="12"/>
      <c r="W232" s="12"/>
      <c r="X232" s="12"/>
      <c r="Y232" s="331"/>
      <c r="Z232" s="12"/>
      <c r="AA232" s="12"/>
      <c r="AB232" s="330"/>
      <c r="AC232" s="12"/>
      <c r="AD232" s="12"/>
      <c r="AE232" s="12"/>
      <c r="AF232" s="12"/>
      <c r="AG232" s="12"/>
      <c r="AH232" s="12"/>
      <c r="AI232" s="12"/>
      <c r="AJ232" s="12"/>
      <c r="AK232" s="331"/>
      <c r="AL232" s="12"/>
      <c r="AM232" s="12"/>
      <c r="AN232" s="937"/>
      <c r="AO232" s="938"/>
      <c r="AP232" s="938"/>
      <c r="AQ232" s="938"/>
      <c r="AR232" s="938"/>
      <c r="AS232" s="938"/>
      <c r="AT232" s="938"/>
      <c r="AU232" s="938"/>
      <c r="AV232" s="938"/>
      <c r="AW232" s="939"/>
      <c r="AX232" s="939"/>
      <c r="AZ232" s="1040"/>
      <c r="BA232" s="816"/>
      <c r="BB232" s="816"/>
      <c r="BC232" s="816"/>
      <c r="BD232" s="816"/>
      <c r="BE232" s="816"/>
      <c r="BF232" s="816"/>
      <c r="BG232" s="816"/>
      <c r="BH232" s="816"/>
      <c r="BI232" s="1041"/>
      <c r="BJ232" s="1041"/>
    </row>
    <row r="233" spans="1:62" ht="15" customHeight="1">
      <c r="A233" s="1487" t="s">
        <v>271</v>
      </c>
      <c r="B233" s="410" t="s">
        <v>79</v>
      </c>
      <c r="C233" s="411" t="s">
        <v>92</v>
      </c>
      <c r="D233" s="330">
        <f>D228*'DATA - Awards Matrices'!$B$53</f>
        <v>0</v>
      </c>
      <c r="E233" s="12">
        <f>E228*'DATA - Awards Matrices'!$C$53</f>
        <v>4600</v>
      </c>
      <c r="F233" s="12">
        <f>F228*'DATA - Awards Matrices'!$D$53</f>
        <v>0</v>
      </c>
      <c r="G233" s="12">
        <f>G228*'DATA - Awards Matrices'!$E$53</f>
        <v>101200</v>
      </c>
      <c r="H233" s="12">
        <f>H228*'DATA - Awards Matrices'!$F$53</f>
        <v>0</v>
      </c>
      <c r="I233" s="12">
        <f>I228*'DATA - Awards Matrices'!$G$53</f>
        <v>0</v>
      </c>
      <c r="J233" s="12">
        <f>J228*'DATA - Awards Matrices'!$H$53</f>
        <v>0</v>
      </c>
      <c r="K233" s="12">
        <f>K228*'DATA - Awards Matrices'!$I$53</f>
        <v>0</v>
      </c>
      <c r="L233" s="12">
        <f>L228*'DATA - Awards Matrices'!$J$53</f>
        <v>0</v>
      </c>
      <c r="M233" s="331">
        <f>M228*'DATA - Awards Matrices'!$K$53</f>
        <v>0</v>
      </c>
      <c r="N233" s="12"/>
      <c r="O233" s="12"/>
      <c r="P233" s="330">
        <f>P228*'DATA - Awards Matrices'!$B$53</f>
        <v>575</v>
      </c>
      <c r="Q233" s="12">
        <f>Q228*'DATA - Awards Matrices'!$C$53</f>
        <v>12075</v>
      </c>
      <c r="R233" s="12">
        <f>R228*'DATA - Awards Matrices'!$D$53</f>
        <v>0</v>
      </c>
      <c r="S233" s="12">
        <f>S228*'DATA - Awards Matrices'!$E$53</f>
        <v>108100</v>
      </c>
      <c r="T233" s="12">
        <f>T228*'DATA - Awards Matrices'!$F$53</f>
        <v>0</v>
      </c>
      <c r="U233" s="12">
        <f>U228*'DATA - Awards Matrices'!$G$53</f>
        <v>0</v>
      </c>
      <c r="V233" s="12">
        <f>V228*'DATA - Awards Matrices'!$H$53</f>
        <v>0</v>
      </c>
      <c r="W233" s="12">
        <f>W228*'DATA - Awards Matrices'!$I$53</f>
        <v>0</v>
      </c>
      <c r="X233" s="12">
        <f>X228*'DATA - Awards Matrices'!$J$53</f>
        <v>0</v>
      </c>
      <c r="Y233" s="331">
        <f>Y228*'DATA - Awards Matrices'!$K$53</f>
        <v>0</v>
      </c>
      <c r="Z233" s="12"/>
      <c r="AA233" s="12"/>
      <c r="AB233" s="330">
        <f>AB228*'DATA - Awards Matrices'!$B$53</f>
        <v>2875</v>
      </c>
      <c r="AC233" s="12">
        <f>AC228*'DATA - Awards Matrices'!$C$53</f>
        <v>4600</v>
      </c>
      <c r="AD233" s="12">
        <f>AD228*'DATA - Awards Matrices'!$D$53</f>
        <v>0</v>
      </c>
      <c r="AE233" s="12">
        <f>AE228*'DATA - Awards Matrices'!$E$53</f>
        <v>109250</v>
      </c>
      <c r="AF233" s="12">
        <f>AF228*'DATA - Awards Matrices'!$F$53</f>
        <v>0</v>
      </c>
      <c r="AG233" s="12">
        <f>AG228*'DATA - Awards Matrices'!$G$53</f>
        <v>0</v>
      </c>
      <c r="AH233" s="12">
        <f>AH228*'DATA - Awards Matrices'!$H$53</f>
        <v>0</v>
      </c>
      <c r="AI233" s="12">
        <f>AI228*'DATA - Awards Matrices'!$I$53</f>
        <v>0</v>
      </c>
      <c r="AJ233" s="12">
        <f>AJ228*'DATA - Awards Matrices'!$J$53</f>
        <v>0</v>
      </c>
      <c r="AK233" s="331">
        <f>AK228*'DATA - Awards Matrices'!$K$53</f>
        <v>0</v>
      </c>
      <c r="AL233" s="12"/>
      <c r="AM233" s="12"/>
      <c r="AN233" s="937">
        <f>AN228*'DATA - Awards Matrices'!$B$53</f>
        <v>1150</v>
      </c>
      <c r="AO233" s="938">
        <f>AO228*'DATA - Awards Matrices'!$C$53</f>
        <v>41400</v>
      </c>
      <c r="AP233" s="938">
        <f>AP228*'DATA - Awards Matrices'!$D$53</f>
        <v>0</v>
      </c>
      <c r="AQ233" s="938">
        <f>AQ228*'DATA - Awards Matrices'!$E$53</f>
        <v>101200</v>
      </c>
      <c r="AR233" s="938">
        <f>AR228*'DATA - Awards Matrices'!$F$53</f>
        <v>0</v>
      </c>
      <c r="AS233" s="938">
        <f>AS228*'DATA - Awards Matrices'!$G$53</f>
        <v>0</v>
      </c>
      <c r="AT233" s="938">
        <f>AT228*'DATA - Awards Matrices'!$H$53</f>
        <v>0</v>
      </c>
      <c r="AU233" s="938">
        <f>AU228*'DATA - Awards Matrices'!$I$53</f>
        <v>0</v>
      </c>
      <c r="AV233" s="938">
        <f>AV228*'DATA - Awards Matrices'!$J$53</f>
        <v>0</v>
      </c>
      <c r="AW233" s="939">
        <f>AW228*'DATA - Awards Matrices'!$K$53</f>
        <v>0</v>
      </c>
      <c r="AX233" s="939"/>
      <c r="AZ233" s="1040">
        <f>AZ228*'DATA - Awards Matrices'!$B$53</f>
        <v>0</v>
      </c>
      <c r="BA233" s="816">
        <f>BA228*'DATA - Awards Matrices'!$C$53</f>
        <v>4025</v>
      </c>
      <c r="BB233" s="816">
        <f>BB228*'DATA - Awards Matrices'!$D$53</f>
        <v>0</v>
      </c>
      <c r="BC233" s="816">
        <f>BC228*'DATA - Awards Matrices'!$E$53</f>
        <v>107525</v>
      </c>
      <c r="BD233" s="816">
        <f>BD228*'DATA - Awards Matrices'!$F$53</f>
        <v>0</v>
      </c>
      <c r="BE233" s="816">
        <f>BE228*'DATA - Awards Matrices'!$G$53</f>
        <v>0</v>
      </c>
      <c r="BF233" s="816">
        <f>BF228*'DATA - Awards Matrices'!$H$53</f>
        <v>0</v>
      </c>
      <c r="BG233" s="816">
        <f>BG228*'DATA - Awards Matrices'!$I$53</f>
        <v>0</v>
      </c>
      <c r="BH233" s="816">
        <f>BH228*'DATA - Awards Matrices'!$J$53</f>
        <v>0</v>
      </c>
      <c r="BI233" s="1041">
        <f>BI228*'DATA - Awards Matrices'!$K$53</f>
        <v>0</v>
      </c>
      <c r="BJ233" s="1041"/>
    </row>
    <row r="234" spans="1:62">
      <c r="A234" s="1488"/>
      <c r="B234" s="410" t="s">
        <v>79</v>
      </c>
      <c r="C234" s="411" t="s">
        <v>91</v>
      </c>
      <c r="D234" s="330">
        <f>D229*'DATA - Awards Matrices'!$B$54</f>
        <v>4025</v>
      </c>
      <c r="E234" s="12">
        <f>E229*'DATA - Awards Matrices'!$C$54</f>
        <v>18975</v>
      </c>
      <c r="F234" s="12">
        <f>F229*'DATA - Awards Matrices'!$D$54</f>
        <v>3450</v>
      </c>
      <c r="G234" s="12">
        <f>G229*'DATA - Awards Matrices'!$E$54</f>
        <v>66125</v>
      </c>
      <c r="H234" s="12">
        <f>H229*'DATA - Awards Matrices'!$F$54</f>
        <v>0</v>
      </c>
      <c r="I234" s="12">
        <f>I229*'DATA - Awards Matrices'!$G$54</f>
        <v>0</v>
      </c>
      <c r="J234" s="12">
        <f>J229*'DATA - Awards Matrices'!$H$54</f>
        <v>0</v>
      </c>
      <c r="K234" s="12">
        <f>K229*'DATA - Awards Matrices'!$I$54</f>
        <v>0</v>
      </c>
      <c r="L234" s="12">
        <f>L229*'DATA - Awards Matrices'!$J$54</f>
        <v>0</v>
      </c>
      <c r="M234" s="331">
        <f>M229*'DATA - Awards Matrices'!$K$54</f>
        <v>0</v>
      </c>
      <c r="N234" s="12"/>
      <c r="O234" s="12"/>
      <c r="P234" s="330">
        <f>P229*'DATA - Awards Matrices'!$B$54</f>
        <v>1150</v>
      </c>
      <c r="Q234" s="12">
        <f>Q229*'DATA - Awards Matrices'!$C$54</f>
        <v>16675</v>
      </c>
      <c r="R234" s="12">
        <f>R229*'DATA - Awards Matrices'!$D$54</f>
        <v>4600</v>
      </c>
      <c r="S234" s="12">
        <f>S229*'DATA - Awards Matrices'!$E$54</f>
        <v>65550</v>
      </c>
      <c r="T234" s="12">
        <f>T229*'DATA - Awards Matrices'!$F$54</f>
        <v>0</v>
      </c>
      <c r="U234" s="12">
        <f>U229*'DATA - Awards Matrices'!$G$54</f>
        <v>0</v>
      </c>
      <c r="V234" s="12">
        <f>V229*'DATA - Awards Matrices'!$H$54</f>
        <v>0</v>
      </c>
      <c r="W234" s="12">
        <f>W229*'DATA - Awards Matrices'!$I$54</f>
        <v>0</v>
      </c>
      <c r="X234" s="12">
        <f>X229*'DATA - Awards Matrices'!$J$54</f>
        <v>0</v>
      </c>
      <c r="Y234" s="331">
        <f>Y229*'DATA - Awards Matrices'!$K$54</f>
        <v>0</v>
      </c>
      <c r="Z234" s="12"/>
      <c r="AA234" s="12"/>
      <c r="AB234" s="330">
        <f>AB229*'DATA - Awards Matrices'!$B$54</f>
        <v>0</v>
      </c>
      <c r="AC234" s="12">
        <f>AC229*'DATA - Awards Matrices'!$C$54</f>
        <v>36225</v>
      </c>
      <c r="AD234" s="12">
        <f>AD229*'DATA - Awards Matrices'!$D$54</f>
        <v>5175</v>
      </c>
      <c r="AE234" s="12">
        <f>AE229*'DATA - Awards Matrices'!$E$54</f>
        <v>60375</v>
      </c>
      <c r="AF234" s="12">
        <f>AF229*'DATA - Awards Matrices'!$F$54</f>
        <v>0</v>
      </c>
      <c r="AG234" s="12">
        <f>AG229*'DATA - Awards Matrices'!$G$54</f>
        <v>0</v>
      </c>
      <c r="AH234" s="12">
        <f>AH229*'DATA - Awards Matrices'!$H$54</f>
        <v>0</v>
      </c>
      <c r="AI234" s="12">
        <f>AI229*'DATA - Awards Matrices'!$I$54</f>
        <v>0</v>
      </c>
      <c r="AJ234" s="12">
        <f>AJ229*'DATA - Awards Matrices'!$J$54</f>
        <v>0</v>
      </c>
      <c r="AK234" s="331">
        <f>AK229*'DATA - Awards Matrices'!$K$54</f>
        <v>0</v>
      </c>
      <c r="AL234" s="12"/>
      <c r="AM234" s="12"/>
      <c r="AN234" s="937">
        <f>AN229*'DATA - Awards Matrices'!$B$54</f>
        <v>0</v>
      </c>
      <c r="AO234" s="938">
        <f>AO229*'DATA - Awards Matrices'!$C$54</f>
        <v>24725</v>
      </c>
      <c r="AP234" s="938">
        <f>AP229*'DATA - Awards Matrices'!$D$54</f>
        <v>575</v>
      </c>
      <c r="AQ234" s="938">
        <f>AQ229*'DATA - Awards Matrices'!$E$54</f>
        <v>47150</v>
      </c>
      <c r="AR234" s="938">
        <f>AR229*'DATA - Awards Matrices'!$F$54</f>
        <v>0</v>
      </c>
      <c r="AS234" s="938">
        <f>AS229*'DATA - Awards Matrices'!$G$54</f>
        <v>0</v>
      </c>
      <c r="AT234" s="938">
        <f>AT229*'DATA - Awards Matrices'!$H$54</f>
        <v>0</v>
      </c>
      <c r="AU234" s="938">
        <f>AU229*'DATA - Awards Matrices'!$I$54</f>
        <v>0</v>
      </c>
      <c r="AV234" s="938">
        <f>AV229*'DATA - Awards Matrices'!$J$54</f>
        <v>0</v>
      </c>
      <c r="AW234" s="939">
        <f>AW229*'DATA - Awards Matrices'!$K$54</f>
        <v>0</v>
      </c>
      <c r="AX234" s="939"/>
      <c r="AZ234" s="1040">
        <f>AZ229*'DATA - Awards Matrices'!$B$54</f>
        <v>9775</v>
      </c>
      <c r="BA234" s="816">
        <f>BA229*'DATA - Awards Matrices'!$C$54</f>
        <v>20125</v>
      </c>
      <c r="BB234" s="816">
        <f>BB229*'DATA - Awards Matrices'!$D$54</f>
        <v>1725</v>
      </c>
      <c r="BC234" s="816">
        <f>BC229*'DATA - Awards Matrices'!$E$54</f>
        <v>55775</v>
      </c>
      <c r="BD234" s="816">
        <f>BD229*'DATA - Awards Matrices'!$F$54</f>
        <v>0</v>
      </c>
      <c r="BE234" s="816">
        <f>BE229*'DATA - Awards Matrices'!$G$54</f>
        <v>0</v>
      </c>
      <c r="BF234" s="816">
        <f>BF229*'DATA - Awards Matrices'!$H$54</f>
        <v>0</v>
      </c>
      <c r="BG234" s="816">
        <f>BG229*'DATA - Awards Matrices'!$I$54</f>
        <v>0</v>
      </c>
      <c r="BH234" s="816">
        <f>BH229*'DATA - Awards Matrices'!$J$54</f>
        <v>0</v>
      </c>
      <c r="BI234" s="1041">
        <f>BI229*'DATA - Awards Matrices'!$K$54</f>
        <v>0</v>
      </c>
      <c r="BJ234" s="1041"/>
    </row>
    <row r="235" spans="1:62" ht="16" thickBot="1">
      <c r="A235" s="1489"/>
      <c r="B235" s="410" t="s">
        <v>79</v>
      </c>
      <c r="C235" s="411" t="s">
        <v>90</v>
      </c>
      <c r="D235" s="330">
        <f>D230*'DATA - Awards Matrices'!$B$55</f>
        <v>9200</v>
      </c>
      <c r="E235" s="12">
        <f>E230*'DATA - Awards Matrices'!$C$55</f>
        <v>78775</v>
      </c>
      <c r="F235" s="12">
        <f>F230*'DATA - Awards Matrices'!$D$55</f>
        <v>0</v>
      </c>
      <c r="G235" s="12">
        <f>G230*'DATA - Awards Matrices'!$E$55</f>
        <v>49450</v>
      </c>
      <c r="H235" s="12">
        <f>H230*'DATA - Awards Matrices'!$F$55</f>
        <v>0</v>
      </c>
      <c r="I235" s="12">
        <f>I230*'DATA - Awards Matrices'!$G$55</f>
        <v>0</v>
      </c>
      <c r="J235" s="12">
        <f>J230*'DATA - Awards Matrices'!$H$55</f>
        <v>0</v>
      </c>
      <c r="K235" s="12">
        <f>K230*'DATA - Awards Matrices'!$I$55</f>
        <v>0</v>
      </c>
      <c r="L235" s="12">
        <f>L230*'DATA - Awards Matrices'!$J$55</f>
        <v>0</v>
      </c>
      <c r="M235" s="331">
        <f>M230*'DATA - Awards Matrices'!$K$55</f>
        <v>0</v>
      </c>
      <c r="N235" s="12"/>
      <c r="O235" s="12"/>
      <c r="P235" s="330">
        <f>P230*'DATA - Awards Matrices'!$B$55</f>
        <v>13800</v>
      </c>
      <c r="Q235" s="12">
        <f>Q230*'DATA - Awards Matrices'!$C$55</f>
        <v>22425</v>
      </c>
      <c r="R235" s="12">
        <f>R230*'DATA - Awards Matrices'!$D$55</f>
        <v>0</v>
      </c>
      <c r="S235" s="12">
        <f>S230*'DATA - Awards Matrices'!$E$55</f>
        <v>37950</v>
      </c>
      <c r="T235" s="12">
        <f>T230*'DATA - Awards Matrices'!$F$55</f>
        <v>0</v>
      </c>
      <c r="U235" s="12">
        <f>U230*'DATA - Awards Matrices'!$G$55</f>
        <v>0</v>
      </c>
      <c r="V235" s="12">
        <f>V230*'DATA - Awards Matrices'!$H$55</f>
        <v>0</v>
      </c>
      <c r="W235" s="12">
        <f>W230*'DATA - Awards Matrices'!$I$55</f>
        <v>0</v>
      </c>
      <c r="X235" s="12">
        <f>X230*'DATA - Awards Matrices'!$J$55</f>
        <v>0</v>
      </c>
      <c r="Y235" s="331">
        <f>Y230*'DATA - Awards Matrices'!$K$55</f>
        <v>0</v>
      </c>
      <c r="Z235" s="12"/>
      <c r="AA235" s="12"/>
      <c r="AB235" s="330">
        <f>AB230*'DATA - Awards Matrices'!$B$55</f>
        <v>8625</v>
      </c>
      <c r="AC235" s="12">
        <f>AC230*'DATA - Awards Matrices'!$C$55</f>
        <v>118450</v>
      </c>
      <c r="AD235" s="12">
        <f>AD230*'DATA - Awards Matrices'!$D$55</f>
        <v>0</v>
      </c>
      <c r="AE235" s="12">
        <f>AE230*'DATA - Awards Matrices'!$E$55</f>
        <v>55775</v>
      </c>
      <c r="AF235" s="12">
        <f>AF230*'DATA - Awards Matrices'!$F$55</f>
        <v>0</v>
      </c>
      <c r="AG235" s="12">
        <f>AG230*'DATA - Awards Matrices'!$G$55</f>
        <v>0</v>
      </c>
      <c r="AH235" s="12">
        <f>AH230*'DATA - Awards Matrices'!$H$55</f>
        <v>0</v>
      </c>
      <c r="AI235" s="12">
        <f>AI230*'DATA - Awards Matrices'!$I$55</f>
        <v>0</v>
      </c>
      <c r="AJ235" s="12">
        <f>AJ230*'DATA - Awards Matrices'!$J$55</f>
        <v>0</v>
      </c>
      <c r="AK235" s="331">
        <f>AK230*'DATA - Awards Matrices'!$K$55</f>
        <v>0</v>
      </c>
      <c r="AL235" s="12"/>
      <c r="AM235" s="12"/>
      <c r="AN235" s="937">
        <f>AN230*'DATA - Awards Matrices'!$B$55</f>
        <v>10350</v>
      </c>
      <c r="AO235" s="938">
        <f>AO230*'DATA - Awards Matrices'!$C$55</f>
        <v>52900</v>
      </c>
      <c r="AP235" s="938">
        <f>AP230*'DATA - Awards Matrices'!$D$55</f>
        <v>0</v>
      </c>
      <c r="AQ235" s="938">
        <f>AQ230*'DATA - Awards Matrices'!$E$55</f>
        <v>48300</v>
      </c>
      <c r="AR235" s="938">
        <f>AR230*'DATA - Awards Matrices'!$F$55</f>
        <v>0</v>
      </c>
      <c r="AS235" s="938">
        <f>AS230*'DATA - Awards Matrices'!$G$55</f>
        <v>0</v>
      </c>
      <c r="AT235" s="938">
        <f>AT230*'DATA - Awards Matrices'!$H$55</f>
        <v>0</v>
      </c>
      <c r="AU235" s="938">
        <f>AU230*'DATA - Awards Matrices'!$I$55</f>
        <v>0</v>
      </c>
      <c r="AV235" s="938">
        <f>AV230*'DATA - Awards Matrices'!$J$55</f>
        <v>0</v>
      </c>
      <c r="AW235" s="939">
        <f>AW230*'DATA - Awards Matrices'!$K$55</f>
        <v>0</v>
      </c>
      <c r="AX235" s="939"/>
      <c r="AZ235" s="1040">
        <f>AZ230*'DATA - Awards Matrices'!$B$55</f>
        <v>8050</v>
      </c>
      <c r="BA235" s="816">
        <f>BA230*'DATA - Awards Matrices'!$C$55</f>
        <v>33350</v>
      </c>
      <c r="BB235" s="816">
        <f>BB230*'DATA - Awards Matrices'!$D$55</f>
        <v>0</v>
      </c>
      <c r="BC235" s="816">
        <f>BC230*'DATA - Awards Matrices'!$E$55</f>
        <v>51750</v>
      </c>
      <c r="BD235" s="816">
        <f>BD230*'DATA - Awards Matrices'!$F$55</f>
        <v>0</v>
      </c>
      <c r="BE235" s="816">
        <f>BE230*'DATA - Awards Matrices'!$G$55</f>
        <v>0</v>
      </c>
      <c r="BF235" s="816">
        <f>BF230*'DATA - Awards Matrices'!$H$55</f>
        <v>0</v>
      </c>
      <c r="BG235" s="816">
        <f>BG230*'DATA - Awards Matrices'!$I$55</f>
        <v>0</v>
      </c>
      <c r="BH235" s="816">
        <f>BH230*'DATA - Awards Matrices'!$J$55</f>
        <v>0</v>
      </c>
      <c r="BI235" s="1041">
        <f>BI230*'DATA - Awards Matrices'!$K$55</f>
        <v>0</v>
      </c>
      <c r="BJ235" s="1041"/>
    </row>
    <row r="236" spans="1:62" ht="33" thickBot="1">
      <c r="A236" s="406" t="s">
        <v>272</v>
      </c>
      <c r="B236" s="413" t="str">
        <f>B230</f>
        <v>SJC</v>
      </c>
      <c r="C236" s="414"/>
      <c r="D236" s="334">
        <f t="shared" ref="D236:M236" si="225">SUM(D233:D235)</f>
        <v>13225</v>
      </c>
      <c r="E236" s="335">
        <f t="shared" si="225"/>
        <v>102350</v>
      </c>
      <c r="F236" s="335">
        <f t="shared" si="225"/>
        <v>3450</v>
      </c>
      <c r="G236" s="335">
        <f t="shared" si="225"/>
        <v>216775</v>
      </c>
      <c r="H236" s="335">
        <f t="shared" si="225"/>
        <v>0</v>
      </c>
      <c r="I236" s="335">
        <f t="shared" si="225"/>
        <v>0</v>
      </c>
      <c r="J236" s="335">
        <f t="shared" si="225"/>
        <v>0</v>
      </c>
      <c r="K236" s="335">
        <f t="shared" si="225"/>
        <v>0</v>
      </c>
      <c r="L236" s="335">
        <f t="shared" si="225"/>
        <v>0</v>
      </c>
      <c r="M236" s="336">
        <f t="shared" si="225"/>
        <v>0</v>
      </c>
      <c r="N236" s="415">
        <f>SUM(D236:M236)/'DATA - Awards Matrices'!$L$55</f>
        <v>106.20756547041707</v>
      </c>
      <c r="O236" s="415"/>
      <c r="P236" s="334">
        <f t="shared" ref="P236:Y236" si="226">SUM(P233:P235)</f>
        <v>15525</v>
      </c>
      <c r="Q236" s="335">
        <f t="shared" si="226"/>
        <v>51175</v>
      </c>
      <c r="R236" s="335">
        <f t="shared" si="226"/>
        <v>4600</v>
      </c>
      <c r="S236" s="335">
        <f t="shared" si="226"/>
        <v>211600</v>
      </c>
      <c r="T236" s="335">
        <f t="shared" si="226"/>
        <v>0</v>
      </c>
      <c r="U236" s="335">
        <f t="shared" si="226"/>
        <v>0</v>
      </c>
      <c r="V236" s="335">
        <f t="shared" si="226"/>
        <v>0</v>
      </c>
      <c r="W236" s="335">
        <f t="shared" si="226"/>
        <v>0</v>
      </c>
      <c r="X236" s="335">
        <f t="shared" si="226"/>
        <v>0</v>
      </c>
      <c r="Y236" s="336">
        <f t="shared" si="226"/>
        <v>0</v>
      </c>
      <c r="Z236" s="415">
        <f>SUM(P236:Y236)/'DATA - Awards Matrices'!$L$55</f>
        <v>89.476236663433554</v>
      </c>
      <c r="AA236" s="415"/>
      <c r="AB236" s="334">
        <f t="shared" ref="AB236:AK236" si="227">SUM(AB233:AB235)</f>
        <v>11500</v>
      </c>
      <c r="AC236" s="335">
        <f t="shared" si="227"/>
        <v>159275</v>
      </c>
      <c r="AD236" s="335">
        <f t="shared" si="227"/>
        <v>5175</v>
      </c>
      <c r="AE236" s="335">
        <f t="shared" si="227"/>
        <v>225400</v>
      </c>
      <c r="AF236" s="335">
        <f t="shared" si="227"/>
        <v>0</v>
      </c>
      <c r="AG236" s="335">
        <f t="shared" si="227"/>
        <v>0</v>
      </c>
      <c r="AH236" s="335">
        <f t="shared" si="227"/>
        <v>0</v>
      </c>
      <c r="AI236" s="335">
        <f t="shared" si="227"/>
        <v>0</v>
      </c>
      <c r="AJ236" s="335">
        <f t="shared" si="227"/>
        <v>0</v>
      </c>
      <c r="AK236" s="336">
        <f t="shared" si="227"/>
        <v>0</v>
      </c>
      <c r="AL236" s="415">
        <f>SUM(AB236:AK236)/'DATA - Awards Matrices'!$L$55</f>
        <v>126.93986420950533</v>
      </c>
      <c r="AM236" s="415"/>
      <c r="AN236" s="1020">
        <f t="shared" ref="AN236:AW236" si="228">SUM(AN233:AN235)</f>
        <v>11500</v>
      </c>
      <c r="AO236" s="1021">
        <f t="shared" si="228"/>
        <v>119025</v>
      </c>
      <c r="AP236" s="1021">
        <f t="shared" si="228"/>
        <v>575</v>
      </c>
      <c r="AQ236" s="1021">
        <f t="shared" si="228"/>
        <v>196650</v>
      </c>
      <c r="AR236" s="1021">
        <f t="shared" si="228"/>
        <v>0</v>
      </c>
      <c r="AS236" s="1021">
        <f t="shared" si="228"/>
        <v>0</v>
      </c>
      <c r="AT236" s="1021">
        <f t="shared" si="228"/>
        <v>0</v>
      </c>
      <c r="AU236" s="1021">
        <f t="shared" si="228"/>
        <v>0</v>
      </c>
      <c r="AV236" s="1021">
        <f t="shared" si="228"/>
        <v>0</v>
      </c>
      <c r="AW236" s="1022">
        <f t="shared" si="228"/>
        <v>0</v>
      </c>
      <c r="AX236" s="942">
        <f>SUM(AN236:AW236)/'DATA - Awards Matrices'!$L$55</f>
        <v>103.66149369544131</v>
      </c>
      <c r="AZ236" s="1045">
        <f t="shared" ref="AZ236:BI236" si="229">SUM(AZ233:AZ235)</f>
        <v>17825</v>
      </c>
      <c r="BA236" s="1046">
        <f t="shared" si="229"/>
        <v>57500</v>
      </c>
      <c r="BB236" s="1046">
        <f t="shared" si="229"/>
        <v>1725</v>
      </c>
      <c r="BC236" s="1046">
        <f t="shared" si="229"/>
        <v>215050</v>
      </c>
      <c r="BD236" s="1046">
        <f t="shared" si="229"/>
        <v>0</v>
      </c>
      <c r="BE236" s="1046">
        <f t="shared" si="229"/>
        <v>0</v>
      </c>
      <c r="BF236" s="1046">
        <f t="shared" si="229"/>
        <v>0</v>
      </c>
      <c r="BG236" s="1046">
        <f t="shared" si="229"/>
        <v>0</v>
      </c>
      <c r="BH236" s="1046">
        <f t="shared" si="229"/>
        <v>0</v>
      </c>
      <c r="BI236" s="1047">
        <f t="shared" si="229"/>
        <v>0</v>
      </c>
      <c r="BJ236" s="1048">
        <f>SUM(AZ236:BI236)/'DATA - Awards Matrices'!$L$55</f>
        <v>92.386032977691556</v>
      </c>
    </row>
    <row r="237" spans="1:62" ht="16" thickBot="1">
      <c r="A237" s="428"/>
      <c r="B237" s="429"/>
      <c r="C237" s="430"/>
      <c r="D237" s="431"/>
      <c r="E237" s="432"/>
      <c r="F237" s="432"/>
      <c r="G237" s="432"/>
      <c r="H237" s="432"/>
      <c r="I237" s="432"/>
      <c r="J237" s="432"/>
      <c r="K237" s="432"/>
      <c r="L237" s="432"/>
      <c r="M237" s="433"/>
      <c r="N237" s="434"/>
      <c r="O237" s="434"/>
      <c r="P237" s="431"/>
      <c r="Q237" s="432"/>
      <c r="R237" s="432"/>
      <c r="S237" s="432"/>
      <c r="T237" s="432"/>
      <c r="U237" s="432"/>
      <c r="V237" s="432"/>
      <c r="W237" s="432"/>
      <c r="X237" s="432"/>
      <c r="Y237" s="433"/>
      <c r="Z237" s="434"/>
      <c r="AA237" s="434"/>
      <c r="AB237" s="431"/>
      <c r="AC237" s="432"/>
      <c r="AD237" s="432"/>
      <c r="AE237" s="432"/>
      <c r="AF237" s="432"/>
      <c r="AG237" s="432"/>
      <c r="AH237" s="432"/>
      <c r="AI237" s="432"/>
      <c r="AJ237" s="432"/>
      <c r="AK237" s="433"/>
      <c r="AL237" s="434"/>
      <c r="AM237" s="434"/>
      <c r="AN237" s="1023"/>
      <c r="AO237" s="1024"/>
      <c r="AP237" s="1024"/>
      <c r="AQ237" s="1024"/>
      <c r="AR237" s="1024"/>
      <c r="AS237" s="1024"/>
      <c r="AT237" s="1024"/>
      <c r="AU237" s="1024"/>
      <c r="AV237" s="1024"/>
      <c r="AW237" s="1025"/>
      <c r="AX237" s="1026"/>
      <c r="AZ237" s="1049"/>
      <c r="BA237" s="1050"/>
      <c r="BB237" s="1050"/>
      <c r="BC237" s="1050"/>
      <c r="BD237" s="1050"/>
      <c r="BE237" s="1050"/>
      <c r="BF237" s="1050"/>
      <c r="BG237" s="1050"/>
      <c r="BH237" s="1050"/>
      <c r="BI237" s="1051"/>
      <c r="BJ237" s="1052"/>
    </row>
    <row r="238" spans="1:62" ht="15" customHeight="1">
      <c r="A238" s="1487" t="s">
        <v>270</v>
      </c>
      <c r="B238" s="274" t="str">
        <f>'RAW DATA-Awards'!B76</f>
        <v>SFCC</v>
      </c>
      <c r="C238" s="329" t="str">
        <f>'RAW DATA-Awards'!C76</f>
        <v>1</v>
      </c>
      <c r="D238" s="407">
        <f>'RAW DATA-At-Risk'!D76</f>
        <v>1</v>
      </c>
      <c r="E238" s="408">
        <f>'RAW DATA-At-Risk'!E76</f>
        <v>38</v>
      </c>
      <c r="F238" s="408">
        <f>'RAW DATA-At-Risk'!F76</f>
        <v>0</v>
      </c>
      <c r="G238" s="408">
        <f>'RAW DATA-At-Risk'!G76</f>
        <v>135</v>
      </c>
      <c r="H238" s="408">
        <f>'RAW DATA-At-Risk'!H76</f>
        <v>0</v>
      </c>
      <c r="I238" s="408">
        <f>'RAW DATA-At-Risk'!I76</f>
        <v>0</v>
      </c>
      <c r="J238" s="408">
        <f>'RAW DATA-At-Risk'!J76</f>
        <v>0</v>
      </c>
      <c r="K238" s="408">
        <f>'RAW DATA-At-Risk'!K76</f>
        <v>0</v>
      </c>
      <c r="L238" s="408">
        <f>'RAW DATA-At-Risk'!L76</f>
        <v>0</v>
      </c>
      <c r="M238" s="409">
        <f>'RAW DATA-At-Risk'!M76</f>
        <v>0</v>
      </c>
      <c r="N238" s="408"/>
      <c r="O238" s="408"/>
      <c r="P238" s="407">
        <f>'RAW DATA-At-Risk'!N76</f>
        <v>0</v>
      </c>
      <c r="Q238" s="408">
        <f>'RAW DATA-At-Risk'!O76</f>
        <v>35</v>
      </c>
      <c r="R238" s="408">
        <f>'RAW DATA-At-Risk'!P76</f>
        <v>0</v>
      </c>
      <c r="S238" s="408">
        <f>'RAW DATA-At-Risk'!Q76</f>
        <v>102</v>
      </c>
      <c r="T238" s="408">
        <f>'RAW DATA-At-Risk'!R76</f>
        <v>0</v>
      </c>
      <c r="U238" s="408">
        <f>'RAW DATA-At-Risk'!S76</f>
        <v>0</v>
      </c>
      <c r="V238" s="408">
        <f>'RAW DATA-At-Risk'!T76</f>
        <v>0</v>
      </c>
      <c r="W238" s="408">
        <f>'RAW DATA-At-Risk'!U76</f>
        <v>0</v>
      </c>
      <c r="X238" s="408">
        <f>'RAW DATA-At-Risk'!V76</f>
        <v>0</v>
      </c>
      <c r="Y238" s="409">
        <f>'RAW DATA-At-Risk'!W76</f>
        <v>0</v>
      </c>
      <c r="Z238" s="408"/>
      <c r="AA238" s="408"/>
      <c r="AB238" s="407">
        <f>'RAW DATA-At-Risk'!X76</f>
        <v>0</v>
      </c>
      <c r="AC238" s="408">
        <f>'RAW DATA-At-Risk'!Y76</f>
        <v>37</v>
      </c>
      <c r="AD238" s="408">
        <f>'RAW DATA-At-Risk'!Z76</f>
        <v>0</v>
      </c>
      <c r="AE238" s="408">
        <f>'RAW DATA-At-Risk'!AA76</f>
        <v>85</v>
      </c>
      <c r="AF238" s="408">
        <f>'RAW DATA-At-Risk'!AB76</f>
        <v>0</v>
      </c>
      <c r="AG238" s="408">
        <f>'RAW DATA-At-Risk'!AC76</f>
        <v>0</v>
      </c>
      <c r="AH238" s="408">
        <f>'RAW DATA-At-Risk'!AD76</f>
        <v>0</v>
      </c>
      <c r="AI238" s="408">
        <f>'RAW DATA-At-Risk'!AE76</f>
        <v>0</v>
      </c>
      <c r="AJ238" s="408">
        <f>'RAW DATA-At-Risk'!AF76</f>
        <v>0</v>
      </c>
      <c r="AK238" s="409">
        <f>'RAW DATA-At-Risk'!AG76</f>
        <v>0</v>
      </c>
      <c r="AL238" s="408"/>
      <c r="AM238" s="408"/>
      <c r="AN238" s="943">
        <f>'RAW DATA-At-Risk'!AH76</f>
        <v>0</v>
      </c>
      <c r="AO238" s="944">
        <f>'RAW DATA-At-Risk'!AI76</f>
        <v>24</v>
      </c>
      <c r="AP238" s="944">
        <f>'RAW DATA-At-Risk'!AJ76</f>
        <v>0</v>
      </c>
      <c r="AQ238" s="944">
        <f>'RAW DATA-At-Risk'!AK76</f>
        <v>72</v>
      </c>
      <c r="AR238" s="944">
        <f>'RAW DATA-At-Risk'!AL76</f>
        <v>0</v>
      </c>
      <c r="AS238" s="944">
        <f>'RAW DATA-At-Risk'!AM76</f>
        <v>0</v>
      </c>
      <c r="AT238" s="944">
        <f>'RAW DATA-At-Risk'!AN76</f>
        <v>0</v>
      </c>
      <c r="AU238" s="944">
        <f>'RAW DATA-At-Risk'!AO76</f>
        <v>0</v>
      </c>
      <c r="AV238" s="944">
        <f>'RAW DATA-At-Risk'!AP76</f>
        <v>0</v>
      </c>
      <c r="AW238" s="945">
        <f>'RAW DATA-At-Risk'!AQ76</f>
        <v>0</v>
      </c>
      <c r="AX238" s="945"/>
      <c r="AZ238" s="1037">
        <f>'RAW DATA-At-Risk'!AR76</f>
        <v>0</v>
      </c>
      <c r="BA238" s="1038">
        <f>'RAW DATA-At-Risk'!AS76</f>
        <v>39</v>
      </c>
      <c r="BB238" s="1038">
        <f>'RAW DATA-At-Risk'!AT76</f>
        <v>0</v>
      </c>
      <c r="BC238" s="1038">
        <f>'RAW DATA-At-Risk'!AU76</f>
        <v>66</v>
      </c>
      <c r="BD238" s="1038">
        <f>'RAW DATA-At-Risk'!AV76</f>
        <v>0</v>
      </c>
      <c r="BE238" s="1038">
        <f>'RAW DATA-At-Risk'!AW76</f>
        <v>0</v>
      </c>
      <c r="BF238" s="1038">
        <f>'RAW DATA-At-Risk'!AX76</f>
        <v>0</v>
      </c>
      <c r="BG238" s="1038">
        <f>'RAW DATA-At-Risk'!AY76</f>
        <v>0</v>
      </c>
      <c r="BH238" s="1038">
        <f>'RAW DATA-At-Risk'!AZ76</f>
        <v>0</v>
      </c>
      <c r="BI238" s="1039">
        <f>'RAW DATA-At-Risk'!BA76</f>
        <v>0</v>
      </c>
      <c r="BJ238" s="1039"/>
    </row>
    <row r="239" spans="1:62">
      <c r="A239" s="1488"/>
      <c r="B239" s="410" t="str">
        <f>'RAW DATA-Awards'!B77</f>
        <v>SFCC</v>
      </c>
      <c r="C239" s="411" t="str">
        <f>'RAW DATA-Awards'!C77</f>
        <v>2</v>
      </c>
      <c r="D239" s="330">
        <f>'RAW DATA-At-Risk'!D77</f>
        <v>0</v>
      </c>
      <c r="E239" s="12">
        <f>'RAW DATA-At-Risk'!E77</f>
        <v>18</v>
      </c>
      <c r="F239" s="12">
        <f>'RAW DATA-At-Risk'!F77</f>
        <v>0</v>
      </c>
      <c r="G239" s="12">
        <f>'RAW DATA-At-Risk'!G77</f>
        <v>27</v>
      </c>
      <c r="H239" s="12">
        <f>'RAW DATA-At-Risk'!H77</f>
        <v>0</v>
      </c>
      <c r="I239" s="12">
        <f>'RAW DATA-At-Risk'!I77</f>
        <v>0</v>
      </c>
      <c r="J239" s="12">
        <f>'RAW DATA-At-Risk'!J77</f>
        <v>0</v>
      </c>
      <c r="K239" s="12">
        <f>'RAW DATA-At-Risk'!K77</f>
        <v>0</v>
      </c>
      <c r="L239" s="12">
        <f>'RAW DATA-At-Risk'!L77</f>
        <v>0</v>
      </c>
      <c r="M239" s="331">
        <f>'RAW DATA-At-Risk'!M77</f>
        <v>0</v>
      </c>
      <c r="N239" s="12"/>
      <c r="O239" s="12"/>
      <c r="P239" s="330">
        <f>'RAW DATA-At-Risk'!N77</f>
        <v>0</v>
      </c>
      <c r="Q239" s="12">
        <f>'RAW DATA-At-Risk'!O77</f>
        <v>27</v>
      </c>
      <c r="R239" s="12">
        <f>'RAW DATA-At-Risk'!P77</f>
        <v>0</v>
      </c>
      <c r="S239" s="12">
        <f>'RAW DATA-At-Risk'!Q77</f>
        <v>15</v>
      </c>
      <c r="T239" s="12">
        <f>'RAW DATA-At-Risk'!R77</f>
        <v>0</v>
      </c>
      <c r="U239" s="12">
        <f>'RAW DATA-At-Risk'!S77</f>
        <v>0</v>
      </c>
      <c r="V239" s="12">
        <f>'RAW DATA-At-Risk'!T77</f>
        <v>0</v>
      </c>
      <c r="W239" s="12">
        <f>'RAW DATA-At-Risk'!U77</f>
        <v>0</v>
      </c>
      <c r="X239" s="12">
        <f>'RAW DATA-At-Risk'!V77</f>
        <v>0</v>
      </c>
      <c r="Y239" s="331">
        <f>'RAW DATA-At-Risk'!W77</f>
        <v>0</v>
      </c>
      <c r="Z239" s="12"/>
      <c r="AA239" s="12"/>
      <c r="AB239" s="330">
        <f>'RAW DATA-At-Risk'!X77</f>
        <v>0</v>
      </c>
      <c r="AC239" s="12">
        <f>'RAW DATA-At-Risk'!Y77</f>
        <v>14</v>
      </c>
      <c r="AD239" s="12">
        <f>'RAW DATA-At-Risk'!Z77</f>
        <v>0</v>
      </c>
      <c r="AE239" s="12">
        <f>'RAW DATA-At-Risk'!AA77</f>
        <v>23</v>
      </c>
      <c r="AF239" s="12">
        <f>'RAW DATA-At-Risk'!AB77</f>
        <v>0</v>
      </c>
      <c r="AG239" s="12">
        <f>'RAW DATA-At-Risk'!AC77</f>
        <v>0</v>
      </c>
      <c r="AH239" s="12">
        <f>'RAW DATA-At-Risk'!AD77</f>
        <v>0</v>
      </c>
      <c r="AI239" s="12">
        <f>'RAW DATA-At-Risk'!AE77</f>
        <v>0</v>
      </c>
      <c r="AJ239" s="12">
        <f>'RAW DATA-At-Risk'!AF77</f>
        <v>0</v>
      </c>
      <c r="AK239" s="331">
        <f>'RAW DATA-At-Risk'!AG77</f>
        <v>0</v>
      </c>
      <c r="AL239" s="12"/>
      <c r="AM239" s="12"/>
      <c r="AN239" s="937">
        <f>'RAW DATA-At-Risk'!AH77</f>
        <v>0</v>
      </c>
      <c r="AO239" s="938">
        <f>'RAW DATA-At-Risk'!AI77</f>
        <v>13</v>
      </c>
      <c r="AP239" s="938">
        <f>'RAW DATA-At-Risk'!AJ77</f>
        <v>0</v>
      </c>
      <c r="AQ239" s="938">
        <f>'RAW DATA-At-Risk'!AK77</f>
        <v>13</v>
      </c>
      <c r="AR239" s="938">
        <f>'RAW DATA-At-Risk'!AL77</f>
        <v>0</v>
      </c>
      <c r="AS239" s="938">
        <f>'RAW DATA-At-Risk'!AM77</f>
        <v>0</v>
      </c>
      <c r="AT239" s="938">
        <f>'RAW DATA-At-Risk'!AN77</f>
        <v>0</v>
      </c>
      <c r="AU239" s="938">
        <f>'RAW DATA-At-Risk'!AO77</f>
        <v>0</v>
      </c>
      <c r="AV239" s="938">
        <f>'RAW DATA-At-Risk'!AP77</f>
        <v>0</v>
      </c>
      <c r="AW239" s="939">
        <f>'RAW DATA-At-Risk'!AQ77</f>
        <v>0</v>
      </c>
      <c r="AX239" s="939"/>
      <c r="AZ239" s="1040">
        <f>'RAW DATA-At-Risk'!AR77</f>
        <v>0</v>
      </c>
      <c r="BA239" s="816">
        <f>'RAW DATA-At-Risk'!AS77</f>
        <v>6</v>
      </c>
      <c r="BB239" s="816">
        <f>'RAW DATA-At-Risk'!AT77</f>
        <v>0</v>
      </c>
      <c r="BC239" s="816">
        <f>'RAW DATA-At-Risk'!AU77</f>
        <v>9</v>
      </c>
      <c r="BD239" s="816">
        <f>'RAW DATA-At-Risk'!AV77</f>
        <v>0</v>
      </c>
      <c r="BE239" s="816">
        <f>'RAW DATA-At-Risk'!AW77</f>
        <v>0</v>
      </c>
      <c r="BF239" s="816">
        <f>'RAW DATA-At-Risk'!AX77</f>
        <v>0</v>
      </c>
      <c r="BG239" s="816">
        <f>'RAW DATA-At-Risk'!AY77</f>
        <v>0</v>
      </c>
      <c r="BH239" s="816">
        <f>'RAW DATA-At-Risk'!AZ77</f>
        <v>0</v>
      </c>
      <c r="BI239" s="1041">
        <f>'RAW DATA-At-Risk'!BA77</f>
        <v>0</v>
      </c>
      <c r="BJ239" s="1041"/>
    </row>
    <row r="240" spans="1:62" ht="16" thickBot="1">
      <c r="A240" s="1489"/>
      <c r="B240" s="410" t="str">
        <f>'RAW DATA-Awards'!B78</f>
        <v>SFCC</v>
      </c>
      <c r="C240" s="411" t="str">
        <f>'RAW DATA-Awards'!C78</f>
        <v>3</v>
      </c>
      <c r="D240" s="330">
        <f>'RAW DATA-At-Risk'!D78</f>
        <v>30</v>
      </c>
      <c r="E240" s="12">
        <f>'RAW DATA-At-Risk'!E78</f>
        <v>20</v>
      </c>
      <c r="F240" s="12">
        <f>'RAW DATA-At-Risk'!F78</f>
        <v>0</v>
      </c>
      <c r="G240" s="12">
        <f>'RAW DATA-At-Risk'!G78</f>
        <v>74</v>
      </c>
      <c r="H240" s="12">
        <f>'RAW DATA-At-Risk'!H78</f>
        <v>0</v>
      </c>
      <c r="I240" s="12">
        <f>'RAW DATA-At-Risk'!I78</f>
        <v>0</v>
      </c>
      <c r="J240" s="12">
        <f>'RAW DATA-At-Risk'!J78</f>
        <v>0</v>
      </c>
      <c r="K240" s="12">
        <f>'RAW DATA-At-Risk'!K78</f>
        <v>0</v>
      </c>
      <c r="L240" s="12">
        <f>'RAW DATA-At-Risk'!L78</f>
        <v>0</v>
      </c>
      <c r="M240" s="331">
        <f>'RAW DATA-At-Risk'!M78</f>
        <v>0</v>
      </c>
      <c r="N240" s="12"/>
      <c r="O240" s="12"/>
      <c r="P240" s="330">
        <f>'RAW DATA-At-Risk'!N78</f>
        <v>41</v>
      </c>
      <c r="Q240" s="12">
        <f>'RAW DATA-At-Risk'!O78</f>
        <v>34</v>
      </c>
      <c r="R240" s="12">
        <f>'RAW DATA-At-Risk'!P78</f>
        <v>0</v>
      </c>
      <c r="S240" s="12">
        <f>'RAW DATA-At-Risk'!Q78</f>
        <v>53</v>
      </c>
      <c r="T240" s="12">
        <f>'RAW DATA-At-Risk'!R78</f>
        <v>0</v>
      </c>
      <c r="U240" s="12">
        <f>'RAW DATA-At-Risk'!S78</f>
        <v>0</v>
      </c>
      <c r="V240" s="12">
        <f>'RAW DATA-At-Risk'!T78</f>
        <v>0</v>
      </c>
      <c r="W240" s="12">
        <f>'RAW DATA-At-Risk'!U78</f>
        <v>0</v>
      </c>
      <c r="X240" s="12">
        <f>'RAW DATA-At-Risk'!V78</f>
        <v>0</v>
      </c>
      <c r="Y240" s="331">
        <f>'RAW DATA-At-Risk'!W78</f>
        <v>0</v>
      </c>
      <c r="Z240" s="12"/>
      <c r="AA240" s="12"/>
      <c r="AB240" s="330">
        <f>'RAW DATA-At-Risk'!X78</f>
        <v>37</v>
      </c>
      <c r="AC240" s="12">
        <f>'RAW DATA-At-Risk'!Y78</f>
        <v>32</v>
      </c>
      <c r="AD240" s="12">
        <f>'RAW DATA-At-Risk'!Z78</f>
        <v>0</v>
      </c>
      <c r="AE240" s="12">
        <f>'RAW DATA-At-Risk'!AA78</f>
        <v>27</v>
      </c>
      <c r="AF240" s="12">
        <f>'RAW DATA-At-Risk'!AB78</f>
        <v>0</v>
      </c>
      <c r="AG240" s="12">
        <f>'RAW DATA-At-Risk'!AC78</f>
        <v>0</v>
      </c>
      <c r="AH240" s="12">
        <f>'RAW DATA-At-Risk'!AD78</f>
        <v>0</v>
      </c>
      <c r="AI240" s="12">
        <f>'RAW DATA-At-Risk'!AE78</f>
        <v>0</v>
      </c>
      <c r="AJ240" s="12">
        <f>'RAW DATA-At-Risk'!AF78</f>
        <v>0</v>
      </c>
      <c r="AK240" s="331">
        <f>'RAW DATA-At-Risk'!AG78</f>
        <v>0</v>
      </c>
      <c r="AL240" s="12"/>
      <c r="AM240" s="12"/>
      <c r="AN240" s="937">
        <f>'RAW DATA-At-Risk'!AH78</f>
        <v>35</v>
      </c>
      <c r="AO240" s="938">
        <f>'RAW DATA-At-Risk'!AI78</f>
        <v>16</v>
      </c>
      <c r="AP240" s="938">
        <f>'RAW DATA-At-Risk'!AJ78</f>
        <v>0</v>
      </c>
      <c r="AQ240" s="938">
        <f>'RAW DATA-At-Risk'!AK78</f>
        <v>27</v>
      </c>
      <c r="AR240" s="938">
        <f>'RAW DATA-At-Risk'!AL78</f>
        <v>0</v>
      </c>
      <c r="AS240" s="938">
        <f>'RAW DATA-At-Risk'!AM78</f>
        <v>0</v>
      </c>
      <c r="AT240" s="938">
        <f>'RAW DATA-At-Risk'!AN78</f>
        <v>0</v>
      </c>
      <c r="AU240" s="938">
        <f>'RAW DATA-At-Risk'!AO78</f>
        <v>0</v>
      </c>
      <c r="AV240" s="938">
        <f>'RAW DATA-At-Risk'!AP78</f>
        <v>0</v>
      </c>
      <c r="AW240" s="939">
        <f>'RAW DATA-At-Risk'!AQ78</f>
        <v>0</v>
      </c>
      <c r="AX240" s="939"/>
      <c r="AZ240" s="1040">
        <f>'RAW DATA-At-Risk'!AR78</f>
        <v>11</v>
      </c>
      <c r="BA240" s="816">
        <f>'RAW DATA-At-Risk'!AS78</f>
        <v>9</v>
      </c>
      <c r="BB240" s="816">
        <f>'RAW DATA-At-Risk'!AT78</f>
        <v>0</v>
      </c>
      <c r="BC240" s="816">
        <f>'RAW DATA-At-Risk'!AU78</f>
        <v>26</v>
      </c>
      <c r="BD240" s="816">
        <f>'RAW DATA-At-Risk'!AV78</f>
        <v>0</v>
      </c>
      <c r="BE240" s="816">
        <f>'RAW DATA-At-Risk'!AW78</f>
        <v>0</v>
      </c>
      <c r="BF240" s="816">
        <f>'RAW DATA-At-Risk'!AX78</f>
        <v>0</v>
      </c>
      <c r="BG240" s="816">
        <f>'RAW DATA-At-Risk'!AY78</f>
        <v>0</v>
      </c>
      <c r="BH240" s="816">
        <f>'RAW DATA-At-Risk'!AZ78</f>
        <v>0</v>
      </c>
      <c r="BI240" s="1041">
        <f>'RAW DATA-At-Risk'!BA78</f>
        <v>0</v>
      </c>
      <c r="BJ240" s="1041"/>
    </row>
    <row r="241" spans="1:62">
      <c r="A241" s="412"/>
      <c r="B241" s="410"/>
      <c r="C241" s="411"/>
      <c r="D241" s="332">
        <f t="shared" ref="D241:M241" si="230">SUM(D238:D240)</f>
        <v>31</v>
      </c>
      <c r="E241" s="11">
        <f t="shared" si="230"/>
        <v>76</v>
      </c>
      <c r="F241" s="11">
        <f t="shared" si="230"/>
        <v>0</v>
      </c>
      <c r="G241" s="11">
        <f t="shared" si="230"/>
        <v>236</v>
      </c>
      <c r="H241" s="11">
        <f t="shared" si="230"/>
        <v>0</v>
      </c>
      <c r="I241" s="11">
        <f t="shared" si="230"/>
        <v>0</v>
      </c>
      <c r="J241" s="11">
        <f t="shared" si="230"/>
        <v>0</v>
      </c>
      <c r="K241" s="11">
        <f t="shared" si="230"/>
        <v>0</v>
      </c>
      <c r="L241" s="11">
        <f t="shared" si="230"/>
        <v>0</v>
      </c>
      <c r="M241" s="333">
        <f t="shared" si="230"/>
        <v>0</v>
      </c>
      <c r="N241" s="12"/>
      <c r="O241" s="12"/>
      <c r="P241" s="332">
        <f t="shared" ref="P241:Y241" si="231">SUM(P238:P240)</f>
        <v>41</v>
      </c>
      <c r="Q241" s="11">
        <f t="shared" si="231"/>
        <v>96</v>
      </c>
      <c r="R241" s="11">
        <f t="shared" si="231"/>
        <v>0</v>
      </c>
      <c r="S241" s="11">
        <f t="shared" si="231"/>
        <v>170</v>
      </c>
      <c r="T241" s="11">
        <f t="shared" si="231"/>
        <v>0</v>
      </c>
      <c r="U241" s="11">
        <f t="shared" si="231"/>
        <v>0</v>
      </c>
      <c r="V241" s="11">
        <f t="shared" si="231"/>
        <v>0</v>
      </c>
      <c r="W241" s="11">
        <f t="shared" si="231"/>
        <v>0</v>
      </c>
      <c r="X241" s="11">
        <f t="shared" si="231"/>
        <v>0</v>
      </c>
      <c r="Y241" s="333">
        <f t="shared" si="231"/>
        <v>0</v>
      </c>
      <c r="Z241" s="12"/>
      <c r="AA241" s="12"/>
      <c r="AB241" s="332">
        <f t="shared" ref="AB241:AK241" si="232">SUM(AB238:AB240)</f>
        <v>37</v>
      </c>
      <c r="AC241" s="11">
        <f t="shared" si="232"/>
        <v>83</v>
      </c>
      <c r="AD241" s="11">
        <f t="shared" si="232"/>
        <v>0</v>
      </c>
      <c r="AE241" s="11">
        <f t="shared" si="232"/>
        <v>135</v>
      </c>
      <c r="AF241" s="11">
        <f t="shared" si="232"/>
        <v>0</v>
      </c>
      <c r="AG241" s="11">
        <f t="shared" si="232"/>
        <v>0</v>
      </c>
      <c r="AH241" s="11">
        <f t="shared" si="232"/>
        <v>0</v>
      </c>
      <c r="AI241" s="11">
        <f t="shared" si="232"/>
        <v>0</v>
      </c>
      <c r="AJ241" s="11">
        <f t="shared" si="232"/>
        <v>0</v>
      </c>
      <c r="AK241" s="333">
        <f t="shared" si="232"/>
        <v>0</v>
      </c>
      <c r="AL241" s="12"/>
      <c r="AM241" s="12"/>
      <c r="AN241" s="1017">
        <f t="shared" ref="AN241:AW241" si="233">SUM(AN238:AN240)</f>
        <v>35</v>
      </c>
      <c r="AO241" s="1018">
        <f t="shared" si="233"/>
        <v>53</v>
      </c>
      <c r="AP241" s="1018">
        <f t="shared" si="233"/>
        <v>0</v>
      </c>
      <c r="AQ241" s="1018">
        <f t="shared" si="233"/>
        <v>112</v>
      </c>
      <c r="AR241" s="1018">
        <f t="shared" si="233"/>
        <v>0</v>
      </c>
      <c r="AS241" s="1018">
        <f t="shared" si="233"/>
        <v>0</v>
      </c>
      <c r="AT241" s="1018">
        <f t="shared" si="233"/>
        <v>0</v>
      </c>
      <c r="AU241" s="1018">
        <f t="shared" si="233"/>
        <v>0</v>
      </c>
      <c r="AV241" s="1018">
        <f t="shared" si="233"/>
        <v>0</v>
      </c>
      <c r="AW241" s="1019">
        <f t="shared" si="233"/>
        <v>0</v>
      </c>
      <c r="AX241" s="939"/>
      <c r="AZ241" s="1042">
        <f t="shared" ref="AZ241:BI241" si="234">SUM(AZ238:AZ240)</f>
        <v>11</v>
      </c>
      <c r="BA241" s="1043">
        <f t="shared" si="234"/>
        <v>54</v>
      </c>
      <c r="BB241" s="1043">
        <f t="shared" si="234"/>
        <v>0</v>
      </c>
      <c r="BC241" s="1043">
        <f t="shared" si="234"/>
        <v>101</v>
      </c>
      <c r="BD241" s="1043">
        <f t="shared" si="234"/>
        <v>0</v>
      </c>
      <c r="BE241" s="1043">
        <f t="shared" si="234"/>
        <v>0</v>
      </c>
      <c r="BF241" s="1043">
        <f t="shared" si="234"/>
        <v>0</v>
      </c>
      <c r="BG241" s="1043">
        <f t="shared" si="234"/>
        <v>0</v>
      </c>
      <c r="BH241" s="1043">
        <f t="shared" si="234"/>
        <v>0</v>
      </c>
      <c r="BI241" s="1044">
        <f t="shared" si="234"/>
        <v>0</v>
      </c>
      <c r="BJ241" s="1041"/>
    </row>
    <row r="242" spans="1:62" ht="16" thickBot="1">
      <c r="A242" s="412"/>
      <c r="B242" s="410"/>
      <c r="C242" s="411"/>
      <c r="D242" s="330"/>
      <c r="E242" s="12"/>
      <c r="F242" s="12"/>
      <c r="G242" s="12"/>
      <c r="H242" s="12"/>
      <c r="I242" s="12"/>
      <c r="J242" s="12"/>
      <c r="K242" s="12"/>
      <c r="L242" s="12"/>
      <c r="M242" s="331"/>
      <c r="N242" s="12"/>
      <c r="O242" s="12"/>
      <c r="P242" s="330"/>
      <c r="Q242" s="12"/>
      <c r="R242" s="12"/>
      <c r="S242" s="12"/>
      <c r="T242" s="12"/>
      <c r="U242" s="12"/>
      <c r="V242" s="12"/>
      <c r="W242" s="12"/>
      <c r="X242" s="12"/>
      <c r="Y242" s="331"/>
      <c r="Z242" s="12"/>
      <c r="AA242" s="12"/>
      <c r="AB242" s="330"/>
      <c r="AC242" s="12"/>
      <c r="AD242" s="12"/>
      <c r="AE242" s="12"/>
      <c r="AF242" s="12"/>
      <c r="AG242" s="12"/>
      <c r="AH242" s="12"/>
      <c r="AI242" s="12"/>
      <c r="AJ242" s="12"/>
      <c r="AK242" s="331"/>
      <c r="AL242" s="12"/>
      <c r="AM242" s="12"/>
      <c r="AN242" s="937"/>
      <c r="AO242" s="938"/>
      <c r="AP242" s="938"/>
      <c r="AQ242" s="938"/>
      <c r="AR242" s="938"/>
      <c r="AS242" s="938"/>
      <c r="AT242" s="938"/>
      <c r="AU242" s="938"/>
      <c r="AV242" s="938"/>
      <c r="AW242" s="939"/>
      <c r="AX242" s="939"/>
      <c r="AZ242" s="1040"/>
      <c r="BA242" s="816"/>
      <c r="BB242" s="816"/>
      <c r="BC242" s="816"/>
      <c r="BD242" s="816"/>
      <c r="BE242" s="816"/>
      <c r="BF242" s="816"/>
      <c r="BG242" s="816"/>
      <c r="BH242" s="816"/>
      <c r="BI242" s="1041"/>
      <c r="BJ242" s="1041"/>
    </row>
    <row r="243" spans="1:62" ht="15" customHeight="1">
      <c r="A243" s="1487" t="s">
        <v>271</v>
      </c>
      <c r="B243" s="410" t="s">
        <v>81</v>
      </c>
      <c r="C243" s="411" t="s">
        <v>92</v>
      </c>
      <c r="D243" s="330">
        <f>D238*'DATA - Awards Matrices'!$B$53</f>
        <v>575</v>
      </c>
      <c r="E243" s="12">
        <f>E238*'DATA - Awards Matrices'!$C$53</f>
        <v>21850</v>
      </c>
      <c r="F243" s="12">
        <f>F238*'DATA - Awards Matrices'!$D$53</f>
        <v>0</v>
      </c>
      <c r="G243" s="12">
        <f>G238*'DATA - Awards Matrices'!$E$53</f>
        <v>77625</v>
      </c>
      <c r="H243" s="12">
        <f>H238*'DATA - Awards Matrices'!$F$53</f>
        <v>0</v>
      </c>
      <c r="I243" s="12">
        <f>I238*'DATA - Awards Matrices'!$G$53</f>
        <v>0</v>
      </c>
      <c r="J243" s="12">
        <f>J238*'DATA - Awards Matrices'!$H$53</f>
        <v>0</v>
      </c>
      <c r="K243" s="12">
        <f>K238*'DATA - Awards Matrices'!$I$53</f>
        <v>0</v>
      </c>
      <c r="L243" s="12">
        <f>L238*'DATA - Awards Matrices'!$J$53</f>
        <v>0</v>
      </c>
      <c r="M243" s="331">
        <f>M238*'DATA - Awards Matrices'!$K$53</f>
        <v>0</v>
      </c>
      <c r="N243" s="12"/>
      <c r="O243" s="12"/>
      <c r="P243" s="330">
        <f>P238*'DATA - Awards Matrices'!$B$53</f>
        <v>0</v>
      </c>
      <c r="Q243" s="12">
        <f>Q238*'DATA - Awards Matrices'!$C$53</f>
        <v>20125</v>
      </c>
      <c r="R243" s="12">
        <f>R238*'DATA - Awards Matrices'!$D$53</f>
        <v>0</v>
      </c>
      <c r="S243" s="12">
        <f>S238*'DATA - Awards Matrices'!$E$53</f>
        <v>58650</v>
      </c>
      <c r="T243" s="12">
        <f>T238*'DATA - Awards Matrices'!$F$53</f>
        <v>0</v>
      </c>
      <c r="U243" s="12">
        <f>U238*'DATA - Awards Matrices'!$G$53</f>
        <v>0</v>
      </c>
      <c r="V243" s="12">
        <f>V238*'DATA - Awards Matrices'!$H$53</f>
        <v>0</v>
      </c>
      <c r="W243" s="12">
        <f>W238*'DATA - Awards Matrices'!$I$53</f>
        <v>0</v>
      </c>
      <c r="X243" s="12">
        <f>X238*'DATA - Awards Matrices'!$J$53</f>
        <v>0</v>
      </c>
      <c r="Y243" s="331">
        <f>Y238*'DATA - Awards Matrices'!$K$53</f>
        <v>0</v>
      </c>
      <c r="Z243" s="12"/>
      <c r="AA243" s="12"/>
      <c r="AB243" s="330">
        <f>AB238*'DATA - Awards Matrices'!$B$53</f>
        <v>0</v>
      </c>
      <c r="AC243" s="12">
        <f>AC238*'DATA - Awards Matrices'!$C$53</f>
        <v>21275</v>
      </c>
      <c r="AD243" s="12">
        <f>AD238*'DATA - Awards Matrices'!$D$53</f>
        <v>0</v>
      </c>
      <c r="AE243" s="12">
        <f>AE238*'DATA - Awards Matrices'!$E$53</f>
        <v>48875</v>
      </c>
      <c r="AF243" s="12">
        <f>AF238*'DATA - Awards Matrices'!$F$53</f>
        <v>0</v>
      </c>
      <c r="AG243" s="12">
        <f>AG238*'DATA - Awards Matrices'!$G$53</f>
        <v>0</v>
      </c>
      <c r="AH243" s="12">
        <f>AH238*'DATA - Awards Matrices'!$H$53</f>
        <v>0</v>
      </c>
      <c r="AI243" s="12">
        <f>AI238*'DATA - Awards Matrices'!$I$53</f>
        <v>0</v>
      </c>
      <c r="AJ243" s="12">
        <f>AJ238*'DATA - Awards Matrices'!$J$53</f>
        <v>0</v>
      </c>
      <c r="AK243" s="331">
        <f>AK238*'DATA - Awards Matrices'!$K$53</f>
        <v>0</v>
      </c>
      <c r="AL243" s="12"/>
      <c r="AM243" s="12"/>
      <c r="AN243" s="937">
        <f>AN238*'DATA - Awards Matrices'!$B$53</f>
        <v>0</v>
      </c>
      <c r="AO243" s="938">
        <f>AO238*'DATA - Awards Matrices'!$C$53</f>
        <v>13800</v>
      </c>
      <c r="AP243" s="938">
        <f>AP238*'DATA - Awards Matrices'!$D$53</f>
        <v>0</v>
      </c>
      <c r="AQ243" s="938">
        <f>AQ238*'DATA - Awards Matrices'!$E$53</f>
        <v>41400</v>
      </c>
      <c r="AR243" s="938">
        <f>AR238*'DATA - Awards Matrices'!$F$53</f>
        <v>0</v>
      </c>
      <c r="AS243" s="938">
        <f>AS238*'DATA - Awards Matrices'!$G$53</f>
        <v>0</v>
      </c>
      <c r="AT243" s="938">
        <f>AT238*'DATA - Awards Matrices'!$H$53</f>
        <v>0</v>
      </c>
      <c r="AU243" s="938">
        <f>AU238*'DATA - Awards Matrices'!$I$53</f>
        <v>0</v>
      </c>
      <c r="AV243" s="938">
        <f>AV238*'DATA - Awards Matrices'!$J$53</f>
        <v>0</v>
      </c>
      <c r="AW243" s="939">
        <f>AW238*'DATA - Awards Matrices'!$K$53</f>
        <v>0</v>
      </c>
      <c r="AX243" s="939"/>
      <c r="AZ243" s="1040">
        <f>AZ238*'DATA - Awards Matrices'!$B$53</f>
        <v>0</v>
      </c>
      <c r="BA243" s="816">
        <f>BA238*'DATA - Awards Matrices'!$C$53</f>
        <v>22425</v>
      </c>
      <c r="BB243" s="816">
        <f>BB238*'DATA - Awards Matrices'!$D$53</f>
        <v>0</v>
      </c>
      <c r="BC243" s="816">
        <f>BC238*'DATA - Awards Matrices'!$E$53</f>
        <v>37950</v>
      </c>
      <c r="BD243" s="816">
        <f>BD238*'DATA - Awards Matrices'!$F$53</f>
        <v>0</v>
      </c>
      <c r="BE243" s="816">
        <f>BE238*'DATA - Awards Matrices'!$G$53</f>
        <v>0</v>
      </c>
      <c r="BF243" s="816">
        <f>BF238*'DATA - Awards Matrices'!$H$53</f>
        <v>0</v>
      </c>
      <c r="BG243" s="816">
        <f>BG238*'DATA - Awards Matrices'!$I$53</f>
        <v>0</v>
      </c>
      <c r="BH243" s="816">
        <f>BH238*'DATA - Awards Matrices'!$J$53</f>
        <v>0</v>
      </c>
      <c r="BI243" s="1041">
        <f>BI238*'DATA - Awards Matrices'!$K$53</f>
        <v>0</v>
      </c>
      <c r="BJ243" s="1041"/>
    </row>
    <row r="244" spans="1:62">
      <c r="A244" s="1488"/>
      <c r="B244" s="410" t="s">
        <v>81</v>
      </c>
      <c r="C244" s="411" t="s">
        <v>91</v>
      </c>
      <c r="D244" s="330">
        <f>D239*'DATA - Awards Matrices'!$B$54</f>
        <v>0</v>
      </c>
      <c r="E244" s="12">
        <f>E239*'DATA - Awards Matrices'!$C$54</f>
        <v>10350</v>
      </c>
      <c r="F244" s="12">
        <f>F239*'DATA - Awards Matrices'!$D$54</f>
        <v>0</v>
      </c>
      <c r="G244" s="12">
        <f>G239*'DATA - Awards Matrices'!$E$54</f>
        <v>15525</v>
      </c>
      <c r="H244" s="12">
        <f>H239*'DATA - Awards Matrices'!$F$54</f>
        <v>0</v>
      </c>
      <c r="I244" s="12">
        <f>I239*'DATA - Awards Matrices'!$G$54</f>
        <v>0</v>
      </c>
      <c r="J244" s="12">
        <f>J239*'DATA - Awards Matrices'!$H$54</f>
        <v>0</v>
      </c>
      <c r="K244" s="12">
        <f>K239*'DATA - Awards Matrices'!$I$54</f>
        <v>0</v>
      </c>
      <c r="L244" s="12">
        <f>L239*'DATA - Awards Matrices'!$J$54</f>
        <v>0</v>
      </c>
      <c r="M244" s="331">
        <f>M239*'DATA - Awards Matrices'!$K$54</f>
        <v>0</v>
      </c>
      <c r="N244" s="12"/>
      <c r="O244" s="12"/>
      <c r="P244" s="330">
        <f>P239*'DATA - Awards Matrices'!$B$54</f>
        <v>0</v>
      </c>
      <c r="Q244" s="12">
        <f>Q239*'DATA - Awards Matrices'!$C$54</f>
        <v>15525</v>
      </c>
      <c r="R244" s="12">
        <f>R239*'DATA - Awards Matrices'!$D$54</f>
        <v>0</v>
      </c>
      <c r="S244" s="12">
        <f>S239*'DATA - Awards Matrices'!$E$54</f>
        <v>8625</v>
      </c>
      <c r="T244" s="12">
        <f>T239*'DATA - Awards Matrices'!$F$54</f>
        <v>0</v>
      </c>
      <c r="U244" s="12">
        <f>U239*'DATA - Awards Matrices'!$G$54</f>
        <v>0</v>
      </c>
      <c r="V244" s="12">
        <f>V239*'DATA - Awards Matrices'!$H$54</f>
        <v>0</v>
      </c>
      <c r="W244" s="12">
        <f>W239*'DATA - Awards Matrices'!$I$54</f>
        <v>0</v>
      </c>
      <c r="X244" s="12">
        <f>X239*'DATA - Awards Matrices'!$J$54</f>
        <v>0</v>
      </c>
      <c r="Y244" s="331">
        <f>Y239*'DATA - Awards Matrices'!$K$54</f>
        <v>0</v>
      </c>
      <c r="Z244" s="12"/>
      <c r="AA244" s="12"/>
      <c r="AB244" s="330">
        <f>AB239*'DATA - Awards Matrices'!$B$54</f>
        <v>0</v>
      </c>
      <c r="AC244" s="12">
        <f>AC239*'DATA - Awards Matrices'!$C$54</f>
        <v>8050</v>
      </c>
      <c r="AD244" s="12">
        <f>AD239*'DATA - Awards Matrices'!$D$54</f>
        <v>0</v>
      </c>
      <c r="AE244" s="12">
        <f>AE239*'DATA - Awards Matrices'!$E$54</f>
        <v>13225</v>
      </c>
      <c r="AF244" s="12">
        <f>AF239*'DATA - Awards Matrices'!$F$54</f>
        <v>0</v>
      </c>
      <c r="AG244" s="12">
        <f>AG239*'DATA - Awards Matrices'!$G$54</f>
        <v>0</v>
      </c>
      <c r="AH244" s="12">
        <f>AH239*'DATA - Awards Matrices'!$H$54</f>
        <v>0</v>
      </c>
      <c r="AI244" s="12">
        <f>AI239*'DATA - Awards Matrices'!$I$54</f>
        <v>0</v>
      </c>
      <c r="AJ244" s="12">
        <f>AJ239*'DATA - Awards Matrices'!$J$54</f>
        <v>0</v>
      </c>
      <c r="AK244" s="331">
        <f>AK239*'DATA - Awards Matrices'!$K$54</f>
        <v>0</v>
      </c>
      <c r="AL244" s="12"/>
      <c r="AM244" s="12"/>
      <c r="AN244" s="937">
        <f>AN239*'DATA - Awards Matrices'!$B$54</f>
        <v>0</v>
      </c>
      <c r="AO244" s="938">
        <f>AO239*'DATA - Awards Matrices'!$C$54</f>
        <v>7475</v>
      </c>
      <c r="AP244" s="938">
        <f>AP239*'DATA - Awards Matrices'!$D$54</f>
        <v>0</v>
      </c>
      <c r="AQ244" s="938">
        <f>AQ239*'DATA - Awards Matrices'!$E$54</f>
        <v>7475</v>
      </c>
      <c r="AR244" s="938">
        <f>AR239*'DATA - Awards Matrices'!$F$54</f>
        <v>0</v>
      </c>
      <c r="AS244" s="938">
        <f>AS239*'DATA - Awards Matrices'!$G$54</f>
        <v>0</v>
      </c>
      <c r="AT244" s="938">
        <f>AT239*'DATA - Awards Matrices'!$H$54</f>
        <v>0</v>
      </c>
      <c r="AU244" s="938">
        <f>AU239*'DATA - Awards Matrices'!$I$54</f>
        <v>0</v>
      </c>
      <c r="AV244" s="938">
        <f>AV239*'DATA - Awards Matrices'!$J$54</f>
        <v>0</v>
      </c>
      <c r="AW244" s="939">
        <f>AW239*'DATA - Awards Matrices'!$K$54</f>
        <v>0</v>
      </c>
      <c r="AX244" s="939"/>
      <c r="AZ244" s="1040">
        <f>AZ239*'DATA - Awards Matrices'!$B$54</f>
        <v>0</v>
      </c>
      <c r="BA244" s="816">
        <f>BA239*'DATA - Awards Matrices'!$C$54</f>
        <v>3450</v>
      </c>
      <c r="BB244" s="816">
        <f>BB239*'DATA - Awards Matrices'!$D$54</f>
        <v>0</v>
      </c>
      <c r="BC244" s="816">
        <f>BC239*'DATA - Awards Matrices'!$E$54</f>
        <v>5175</v>
      </c>
      <c r="BD244" s="816">
        <f>BD239*'DATA - Awards Matrices'!$F$54</f>
        <v>0</v>
      </c>
      <c r="BE244" s="816">
        <f>BE239*'DATA - Awards Matrices'!$G$54</f>
        <v>0</v>
      </c>
      <c r="BF244" s="816">
        <f>BF239*'DATA - Awards Matrices'!$H$54</f>
        <v>0</v>
      </c>
      <c r="BG244" s="816">
        <f>BG239*'DATA - Awards Matrices'!$I$54</f>
        <v>0</v>
      </c>
      <c r="BH244" s="816">
        <f>BH239*'DATA - Awards Matrices'!$J$54</f>
        <v>0</v>
      </c>
      <c r="BI244" s="1041">
        <f>BI239*'DATA - Awards Matrices'!$K$54</f>
        <v>0</v>
      </c>
      <c r="BJ244" s="1041"/>
    </row>
    <row r="245" spans="1:62" ht="16" thickBot="1">
      <c r="A245" s="1489"/>
      <c r="B245" s="410" t="s">
        <v>81</v>
      </c>
      <c r="C245" s="411" t="s">
        <v>90</v>
      </c>
      <c r="D245" s="330">
        <f>D240*'DATA - Awards Matrices'!$B$55</f>
        <v>17250</v>
      </c>
      <c r="E245" s="12">
        <f>E240*'DATA - Awards Matrices'!$C$55</f>
        <v>11500</v>
      </c>
      <c r="F245" s="12">
        <f>F240*'DATA - Awards Matrices'!$D$55</f>
        <v>0</v>
      </c>
      <c r="G245" s="12">
        <f>G240*'DATA - Awards Matrices'!$E$55</f>
        <v>42550</v>
      </c>
      <c r="H245" s="12">
        <f>H240*'DATA - Awards Matrices'!$F$55</f>
        <v>0</v>
      </c>
      <c r="I245" s="12">
        <f>I240*'DATA - Awards Matrices'!$G$55</f>
        <v>0</v>
      </c>
      <c r="J245" s="12">
        <f>J240*'DATA - Awards Matrices'!$H$55</f>
        <v>0</v>
      </c>
      <c r="K245" s="12">
        <f>K240*'DATA - Awards Matrices'!$I$55</f>
        <v>0</v>
      </c>
      <c r="L245" s="12">
        <f>L240*'DATA - Awards Matrices'!$J$55</f>
        <v>0</v>
      </c>
      <c r="M245" s="331">
        <f>M240*'DATA - Awards Matrices'!$K$55</f>
        <v>0</v>
      </c>
      <c r="N245" s="12"/>
      <c r="O245" s="12"/>
      <c r="P245" s="330">
        <f>P240*'DATA - Awards Matrices'!$B$55</f>
        <v>23575</v>
      </c>
      <c r="Q245" s="12">
        <f>Q240*'DATA - Awards Matrices'!$C$55</f>
        <v>19550</v>
      </c>
      <c r="R245" s="12">
        <f>R240*'DATA - Awards Matrices'!$D$55</f>
        <v>0</v>
      </c>
      <c r="S245" s="12">
        <f>S240*'DATA - Awards Matrices'!$E$55</f>
        <v>30475</v>
      </c>
      <c r="T245" s="12">
        <f>T240*'DATA - Awards Matrices'!$F$55</f>
        <v>0</v>
      </c>
      <c r="U245" s="12">
        <f>U240*'DATA - Awards Matrices'!$G$55</f>
        <v>0</v>
      </c>
      <c r="V245" s="12">
        <f>V240*'DATA - Awards Matrices'!$H$55</f>
        <v>0</v>
      </c>
      <c r="W245" s="12">
        <f>W240*'DATA - Awards Matrices'!$I$55</f>
        <v>0</v>
      </c>
      <c r="X245" s="12">
        <f>X240*'DATA - Awards Matrices'!$J$55</f>
        <v>0</v>
      </c>
      <c r="Y245" s="331">
        <f>Y240*'DATA - Awards Matrices'!$K$55</f>
        <v>0</v>
      </c>
      <c r="Z245" s="12"/>
      <c r="AA245" s="12"/>
      <c r="AB245" s="330">
        <f>AB240*'DATA - Awards Matrices'!$B$55</f>
        <v>21275</v>
      </c>
      <c r="AC245" s="12">
        <f>AC240*'DATA - Awards Matrices'!$C$55</f>
        <v>18400</v>
      </c>
      <c r="AD245" s="12">
        <f>AD240*'DATA - Awards Matrices'!$D$55</f>
        <v>0</v>
      </c>
      <c r="AE245" s="12">
        <f>AE240*'DATA - Awards Matrices'!$E$55</f>
        <v>15525</v>
      </c>
      <c r="AF245" s="12">
        <f>AF240*'DATA - Awards Matrices'!$F$55</f>
        <v>0</v>
      </c>
      <c r="AG245" s="12">
        <f>AG240*'DATA - Awards Matrices'!$G$55</f>
        <v>0</v>
      </c>
      <c r="AH245" s="12">
        <f>AH240*'DATA - Awards Matrices'!$H$55</f>
        <v>0</v>
      </c>
      <c r="AI245" s="12">
        <f>AI240*'DATA - Awards Matrices'!$I$55</f>
        <v>0</v>
      </c>
      <c r="AJ245" s="12">
        <f>AJ240*'DATA - Awards Matrices'!$J$55</f>
        <v>0</v>
      </c>
      <c r="AK245" s="331">
        <f>AK240*'DATA - Awards Matrices'!$K$55</f>
        <v>0</v>
      </c>
      <c r="AL245" s="12"/>
      <c r="AM245" s="12"/>
      <c r="AN245" s="937">
        <f>AN240*'DATA - Awards Matrices'!$B$55</f>
        <v>20125</v>
      </c>
      <c r="AO245" s="938">
        <f>AO240*'DATA - Awards Matrices'!$C$55</f>
        <v>9200</v>
      </c>
      <c r="AP245" s="938">
        <f>AP240*'DATA - Awards Matrices'!$D$55</f>
        <v>0</v>
      </c>
      <c r="AQ245" s="938">
        <f>AQ240*'DATA - Awards Matrices'!$E$55</f>
        <v>15525</v>
      </c>
      <c r="AR245" s="938">
        <f>AR240*'DATA - Awards Matrices'!$F$55</f>
        <v>0</v>
      </c>
      <c r="AS245" s="938">
        <f>AS240*'DATA - Awards Matrices'!$G$55</f>
        <v>0</v>
      </c>
      <c r="AT245" s="938">
        <f>AT240*'DATA - Awards Matrices'!$H$55</f>
        <v>0</v>
      </c>
      <c r="AU245" s="938">
        <f>AU240*'DATA - Awards Matrices'!$I$55</f>
        <v>0</v>
      </c>
      <c r="AV245" s="938">
        <f>AV240*'DATA - Awards Matrices'!$J$55</f>
        <v>0</v>
      </c>
      <c r="AW245" s="939">
        <f>AW240*'DATA - Awards Matrices'!$K$55</f>
        <v>0</v>
      </c>
      <c r="AX245" s="939"/>
      <c r="AZ245" s="1040">
        <f>AZ240*'DATA - Awards Matrices'!$B$55</f>
        <v>6325</v>
      </c>
      <c r="BA245" s="816">
        <f>BA240*'DATA - Awards Matrices'!$C$55</f>
        <v>5175</v>
      </c>
      <c r="BB245" s="816">
        <f>BB240*'DATA - Awards Matrices'!$D$55</f>
        <v>0</v>
      </c>
      <c r="BC245" s="816">
        <f>BC240*'DATA - Awards Matrices'!$E$55</f>
        <v>14950</v>
      </c>
      <c r="BD245" s="816">
        <f>BD240*'DATA - Awards Matrices'!$F$55</f>
        <v>0</v>
      </c>
      <c r="BE245" s="816">
        <f>BE240*'DATA - Awards Matrices'!$G$55</f>
        <v>0</v>
      </c>
      <c r="BF245" s="816">
        <f>BF240*'DATA - Awards Matrices'!$H$55</f>
        <v>0</v>
      </c>
      <c r="BG245" s="816">
        <f>BG240*'DATA - Awards Matrices'!$I$55</f>
        <v>0</v>
      </c>
      <c r="BH245" s="816">
        <f>BH240*'DATA - Awards Matrices'!$J$55</f>
        <v>0</v>
      </c>
      <c r="BI245" s="1041">
        <f>BI240*'DATA - Awards Matrices'!$K$55</f>
        <v>0</v>
      </c>
      <c r="BJ245" s="1041"/>
    </row>
    <row r="246" spans="1:62" ht="33" thickBot="1">
      <c r="A246" s="406" t="s">
        <v>272</v>
      </c>
      <c r="B246" s="413" t="str">
        <f>B240</f>
        <v>SFCC</v>
      </c>
      <c r="C246" s="414"/>
      <c r="D246" s="334">
        <f t="shared" ref="D246:M246" si="235">SUM(D243:D245)</f>
        <v>17825</v>
      </c>
      <c r="E246" s="335">
        <f t="shared" si="235"/>
        <v>43700</v>
      </c>
      <c r="F246" s="335">
        <f t="shared" si="235"/>
        <v>0</v>
      </c>
      <c r="G246" s="335">
        <f t="shared" si="235"/>
        <v>135700</v>
      </c>
      <c r="H246" s="335">
        <f t="shared" si="235"/>
        <v>0</v>
      </c>
      <c r="I246" s="335">
        <f t="shared" si="235"/>
        <v>0</v>
      </c>
      <c r="J246" s="335">
        <f t="shared" si="235"/>
        <v>0</v>
      </c>
      <c r="K246" s="335">
        <f t="shared" si="235"/>
        <v>0</v>
      </c>
      <c r="L246" s="335">
        <f t="shared" si="235"/>
        <v>0</v>
      </c>
      <c r="M246" s="336">
        <f t="shared" si="235"/>
        <v>0</v>
      </c>
      <c r="N246" s="415">
        <f>SUM(D246:M246)/'DATA - Awards Matrices'!$L$55</f>
        <v>62.378758486905909</v>
      </c>
      <c r="O246" s="415"/>
      <c r="P246" s="334">
        <f t="shared" ref="P246:Y246" si="236">SUM(P243:P245)</f>
        <v>23575</v>
      </c>
      <c r="Q246" s="335">
        <f t="shared" si="236"/>
        <v>55200</v>
      </c>
      <c r="R246" s="335">
        <f t="shared" si="236"/>
        <v>0</v>
      </c>
      <c r="S246" s="335">
        <f t="shared" si="236"/>
        <v>97750</v>
      </c>
      <c r="T246" s="335">
        <f t="shared" si="236"/>
        <v>0</v>
      </c>
      <c r="U246" s="335">
        <f t="shared" si="236"/>
        <v>0</v>
      </c>
      <c r="V246" s="335">
        <f t="shared" si="236"/>
        <v>0</v>
      </c>
      <c r="W246" s="335">
        <f t="shared" si="236"/>
        <v>0</v>
      </c>
      <c r="X246" s="335">
        <f t="shared" si="236"/>
        <v>0</v>
      </c>
      <c r="Y246" s="336">
        <f t="shared" si="236"/>
        <v>0</v>
      </c>
      <c r="Z246" s="415">
        <f>SUM(P246:Y246)/'DATA - Awards Matrices'!$L$55</f>
        <v>55.831716779825406</v>
      </c>
      <c r="AA246" s="415"/>
      <c r="AB246" s="334">
        <f t="shared" ref="AB246:AK246" si="237">SUM(AB243:AB245)</f>
        <v>21275</v>
      </c>
      <c r="AC246" s="335">
        <f t="shared" si="237"/>
        <v>47725</v>
      </c>
      <c r="AD246" s="335">
        <f t="shared" si="237"/>
        <v>0</v>
      </c>
      <c r="AE246" s="335">
        <f t="shared" si="237"/>
        <v>77625</v>
      </c>
      <c r="AF246" s="335">
        <f t="shared" si="237"/>
        <v>0</v>
      </c>
      <c r="AG246" s="335">
        <f t="shared" si="237"/>
        <v>0</v>
      </c>
      <c r="AH246" s="335">
        <f t="shared" si="237"/>
        <v>0</v>
      </c>
      <c r="AI246" s="335">
        <f t="shared" si="237"/>
        <v>0</v>
      </c>
      <c r="AJ246" s="335">
        <f t="shared" si="237"/>
        <v>0</v>
      </c>
      <c r="AK246" s="336">
        <f t="shared" si="237"/>
        <v>0</v>
      </c>
      <c r="AL246" s="415">
        <f>SUM(AB246:AK246)/'DATA - Awards Matrices'!$L$55</f>
        <v>46.374878758486901</v>
      </c>
      <c r="AM246" s="415"/>
      <c r="AN246" s="1020">
        <f t="shared" ref="AN246:AW246" si="238">SUM(AN243:AN245)</f>
        <v>20125</v>
      </c>
      <c r="AO246" s="1021">
        <f t="shared" si="238"/>
        <v>30475</v>
      </c>
      <c r="AP246" s="1021">
        <f t="shared" si="238"/>
        <v>0</v>
      </c>
      <c r="AQ246" s="1021">
        <f t="shared" si="238"/>
        <v>64400</v>
      </c>
      <c r="AR246" s="1021">
        <f t="shared" si="238"/>
        <v>0</v>
      </c>
      <c r="AS246" s="1021">
        <f t="shared" si="238"/>
        <v>0</v>
      </c>
      <c r="AT246" s="1021">
        <f t="shared" si="238"/>
        <v>0</v>
      </c>
      <c r="AU246" s="1021">
        <f t="shared" si="238"/>
        <v>0</v>
      </c>
      <c r="AV246" s="1021">
        <f t="shared" si="238"/>
        <v>0</v>
      </c>
      <c r="AW246" s="1022">
        <f t="shared" si="238"/>
        <v>0</v>
      </c>
      <c r="AX246" s="942">
        <f>SUM(AN246:AW246)/'DATA - Awards Matrices'!$L$55</f>
        <v>36.372453928225021</v>
      </c>
      <c r="AZ246" s="1045">
        <f t="shared" ref="AZ246:BI246" si="239">SUM(AZ243:AZ245)</f>
        <v>6325</v>
      </c>
      <c r="BA246" s="1046">
        <f t="shared" si="239"/>
        <v>31050</v>
      </c>
      <c r="BB246" s="1046">
        <f t="shared" si="239"/>
        <v>0</v>
      </c>
      <c r="BC246" s="1046">
        <f t="shared" si="239"/>
        <v>58075</v>
      </c>
      <c r="BD246" s="1046">
        <f t="shared" si="239"/>
        <v>0</v>
      </c>
      <c r="BE246" s="1046">
        <f t="shared" si="239"/>
        <v>0</v>
      </c>
      <c r="BF246" s="1046">
        <f t="shared" si="239"/>
        <v>0</v>
      </c>
      <c r="BG246" s="1046">
        <f t="shared" si="239"/>
        <v>0</v>
      </c>
      <c r="BH246" s="1046">
        <f t="shared" si="239"/>
        <v>0</v>
      </c>
      <c r="BI246" s="1047">
        <f t="shared" si="239"/>
        <v>0</v>
      </c>
      <c r="BJ246" s="1048">
        <f>SUM(AZ246:BI246)/'DATA - Awards Matrices'!$L$55</f>
        <v>30.189136760426766</v>
      </c>
    </row>
    <row r="248" spans="1:62">
      <c r="AW248" s="1027">
        <f>SUM(AN246:AW246)</f>
        <v>115000</v>
      </c>
      <c r="BI248" s="1053">
        <f>SUM(AZ246:BI246)</f>
        <v>95450</v>
      </c>
    </row>
  </sheetData>
  <mergeCells count="83">
    <mergeCell ref="A233:A235"/>
    <mergeCell ref="A238:A240"/>
    <mergeCell ref="A243:A245"/>
    <mergeCell ref="A208:A210"/>
    <mergeCell ref="A213:A215"/>
    <mergeCell ref="A218:A220"/>
    <mergeCell ref="A223:A225"/>
    <mergeCell ref="A228:A230"/>
    <mergeCell ref="A183:A185"/>
    <mergeCell ref="A188:A190"/>
    <mergeCell ref="A193:A195"/>
    <mergeCell ref="A198:A200"/>
    <mergeCell ref="A203:A205"/>
    <mergeCell ref="A158:A160"/>
    <mergeCell ref="A163:A165"/>
    <mergeCell ref="A168:A170"/>
    <mergeCell ref="A173:A175"/>
    <mergeCell ref="A178:A180"/>
    <mergeCell ref="A133:A135"/>
    <mergeCell ref="A138:A140"/>
    <mergeCell ref="A143:A145"/>
    <mergeCell ref="A148:A150"/>
    <mergeCell ref="A153:A155"/>
    <mergeCell ref="A108:A110"/>
    <mergeCell ref="A113:A115"/>
    <mergeCell ref="A118:A120"/>
    <mergeCell ref="A123:A125"/>
    <mergeCell ref="A128:A130"/>
    <mergeCell ref="A83:A85"/>
    <mergeCell ref="A88:A90"/>
    <mergeCell ref="A93:A95"/>
    <mergeCell ref="A98:A100"/>
    <mergeCell ref="A103:A105"/>
    <mergeCell ref="A58:A60"/>
    <mergeCell ref="A63:A65"/>
    <mergeCell ref="A68:A70"/>
    <mergeCell ref="A73:A75"/>
    <mergeCell ref="A78:A80"/>
    <mergeCell ref="A33:A35"/>
    <mergeCell ref="A38:A40"/>
    <mergeCell ref="A43:A45"/>
    <mergeCell ref="A48:A50"/>
    <mergeCell ref="A53:A55"/>
    <mergeCell ref="A8:A10"/>
    <mergeCell ref="A13:A15"/>
    <mergeCell ref="A18:A20"/>
    <mergeCell ref="A23:A25"/>
    <mergeCell ref="A28:A30"/>
    <mergeCell ref="AT4:AU4"/>
    <mergeCell ref="AV4:AW4"/>
    <mergeCell ref="AJ4:AK4"/>
    <mergeCell ref="AN4:AP4"/>
    <mergeCell ref="AQ4:AQ5"/>
    <mergeCell ref="AR4:AR5"/>
    <mergeCell ref="AS4:AS5"/>
    <mergeCell ref="AB4:AD4"/>
    <mergeCell ref="AE4:AE5"/>
    <mergeCell ref="AF4:AF5"/>
    <mergeCell ref="AG4:AG5"/>
    <mergeCell ref="AH4:AI4"/>
    <mergeCell ref="D6:M6"/>
    <mergeCell ref="P6:Y6"/>
    <mergeCell ref="AB6:AK6"/>
    <mergeCell ref="AN6:AW6"/>
    <mergeCell ref="D4:F4"/>
    <mergeCell ref="G4:G5"/>
    <mergeCell ref="H4:H5"/>
    <mergeCell ref="I4:I5"/>
    <mergeCell ref="J4:K4"/>
    <mergeCell ref="L4:M4"/>
    <mergeCell ref="P4:R4"/>
    <mergeCell ref="S4:S5"/>
    <mergeCell ref="T4:T5"/>
    <mergeCell ref="U4:U5"/>
    <mergeCell ref="V4:W4"/>
    <mergeCell ref="X4:Y4"/>
    <mergeCell ref="BH4:BI4"/>
    <mergeCell ref="AZ6:BI6"/>
    <mergeCell ref="AZ4:BB4"/>
    <mergeCell ref="BC4:BC5"/>
    <mergeCell ref="BD4:BD5"/>
    <mergeCell ref="BE4:BE5"/>
    <mergeCell ref="BF4:BG4"/>
  </mergeCells>
  <pageMargins left="0.25" right="0.25" top="0.75" bottom="0.75" header="0.3" footer="0.3"/>
  <pageSetup scale="23" fitToHeight="0" orientation="landscape" r:id="rId1"/>
  <headerFooter>
    <oddFooter>&amp;L&amp;F - &amp;A&amp;RPage &amp;P of &amp;N  &amp;D</oddFooter>
  </headerFooter>
  <rowBreaks count="3" manualBreakCount="3">
    <brk id="77" max="16383" man="1"/>
    <brk id="137" max="16383" man="1"/>
    <brk id="177" max="16383" man="1"/>
  </rowBreaks>
  <colBreaks count="1" manualBreakCount="1">
    <brk id="2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1:AC49"/>
  <sheetViews>
    <sheetView topLeftCell="A4" zoomScale="112" zoomScaleNormal="112" workbookViewId="0">
      <pane xSplit="1" topLeftCell="U1" activePane="topRight" state="frozen"/>
      <selection activeCell="A10" sqref="A10"/>
      <selection pane="topRight" activeCell="Y6" sqref="Y6"/>
    </sheetView>
  </sheetViews>
  <sheetFormatPr baseColWidth="10" defaultColWidth="9.1640625" defaultRowHeight="19"/>
  <cols>
    <col min="1" max="1" width="60.83203125" style="354" customWidth="1"/>
    <col min="2" max="2" width="7.1640625" style="355" customWidth="1"/>
    <col min="3" max="3" width="21.5" style="350" customWidth="1"/>
    <col min="4" max="4" width="2.6640625" style="350" customWidth="1"/>
    <col min="5" max="5" width="17.5" style="350" customWidth="1"/>
    <col min="6" max="6" width="17.6640625" style="352" customWidth="1"/>
    <col min="7" max="7" width="18.5" style="350" customWidth="1"/>
    <col min="8" max="8" width="17.5" style="350" customWidth="1"/>
    <col min="9" max="10" width="18" style="353" customWidth="1"/>
    <col min="11" max="14" width="17.6640625" style="353" customWidth="1"/>
    <col min="15" max="15" width="17.6640625" style="353" hidden="1" customWidth="1"/>
    <col min="16" max="16" width="4.83203125" style="597" customWidth="1"/>
    <col min="17" max="17" width="24.83203125" style="353" customWidth="1"/>
    <col min="18" max="18" width="19.83203125" style="353" customWidth="1"/>
    <col min="19" max="20" width="3.1640625" style="597" customWidth="1"/>
    <col min="21" max="22" width="31.1640625" style="350" customWidth="1"/>
    <col min="23" max="23" width="31.1640625" style="549" customWidth="1"/>
    <col min="24" max="24" width="18.1640625" style="704" customWidth="1"/>
    <col min="25" max="25" width="23.6640625" style="1345" customWidth="1"/>
    <col min="26" max="26" width="5.6640625" style="469" customWidth="1"/>
    <col min="27" max="27" width="12.33203125" style="1346" hidden="1" customWidth="1"/>
    <col min="28" max="28" width="9.1640625" style="350" hidden="1" customWidth="1"/>
    <col min="29" max="29" width="9.1640625" style="1346" hidden="1" customWidth="1"/>
    <col min="30" max="16384" width="9.1640625" style="350"/>
  </cols>
  <sheetData>
    <row r="1" spans="1:29" ht="26">
      <c r="A1" s="533" t="s">
        <v>623</v>
      </c>
      <c r="B1" s="345"/>
      <c r="C1" s="346"/>
      <c r="D1" s="346"/>
      <c r="E1" s="346"/>
      <c r="F1" s="347"/>
      <c r="G1" s="346"/>
      <c r="H1" s="346"/>
      <c r="I1" s="348"/>
      <c r="J1" s="348"/>
      <c r="K1" s="348"/>
      <c r="L1" s="348"/>
      <c r="M1" s="348"/>
      <c r="N1" s="348"/>
      <c r="O1" s="348"/>
      <c r="Q1" s="348"/>
      <c r="R1" s="348"/>
      <c r="U1" s="349"/>
      <c r="V1" s="349"/>
      <c r="W1" s="1334"/>
      <c r="X1" s="702"/>
      <c r="Y1" s="1340"/>
      <c r="Z1" s="467"/>
    </row>
    <row r="2" spans="1:29" ht="21">
      <c r="A2" s="1349" t="s">
        <v>626</v>
      </c>
      <c r="B2" s="345"/>
      <c r="C2" s="351"/>
      <c r="D2" s="351"/>
      <c r="E2" s="351"/>
      <c r="F2" s="351"/>
      <c r="G2" s="351"/>
      <c r="H2" s="351"/>
      <c r="I2" s="351"/>
      <c r="J2" s="351"/>
      <c r="K2" s="351"/>
      <c r="L2" s="351"/>
      <c r="M2" s="351"/>
      <c r="N2" s="351"/>
      <c r="O2" s="351"/>
      <c r="P2" s="598"/>
      <c r="Q2" s="351"/>
      <c r="R2" s="351"/>
      <c r="S2" s="598"/>
      <c r="T2" s="598"/>
      <c r="U2" s="349"/>
      <c r="V2" s="349"/>
      <c r="W2" s="1334"/>
      <c r="X2" s="702"/>
      <c r="Y2" s="1340"/>
      <c r="Z2" s="467"/>
    </row>
    <row r="3" spans="1:29" ht="20" thickBot="1">
      <c r="A3" s="344"/>
      <c r="B3" s="345"/>
      <c r="C3" s="351"/>
      <c r="D3" s="351"/>
      <c r="E3" s="351"/>
      <c r="F3" s="351"/>
      <c r="G3" s="351"/>
      <c r="H3" s="351"/>
      <c r="I3" s="351"/>
      <c r="J3" s="351"/>
      <c r="K3" s="351"/>
      <c r="L3" s="351"/>
      <c r="M3" s="351"/>
      <c r="N3" s="351"/>
      <c r="O3" s="351"/>
      <c r="P3" s="598"/>
      <c r="Q3" s="351"/>
      <c r="R3" s="351"/>
      <c r="S3" s="598"/>
      <c r="T3" s="598"/>
      <c r="U3" s="349"/>
      <c r="V3" s="349"/>
      <c r="W3" s="1334"/>
      <c r="X3" s="702"/>
      <c r="Y3" s="1340"/>
      <c r="Z3" s="467"/>
    </row>
    <row r="4" spans="1:29" ht="93" customHeight="1" thickBot="1">
      <c r="A4" s="344"/>
      <c r="B4" s="345"/>
      <c r="C4" s="343" t="s">
        <v>621</v>
      </c>
      <c r="E4" s="1360" t="s">
        <v>462</v>
      </c>
      <c r="F4" s="1365"/>
      <c r="G4" s="1365"/>
      <c r="H4" s="1365"/>
      <c r="I4" s="1365"/>
      <c r="J4" s="1365"/>
      <c r="K4" s="1365"/>
      <c r="L4" s="1365"/>
      <c r="M4" s="1365"/>
      <c r="N4" s="1365"/>
      <c r="O4" s="1365"/>
      <c r="P4" s="468"/>
      <c r="Q4" s="1360" t="s">
        <v>463</v>
      </c>
      <c r="R4" s="1361"/>
      <c r="S4" s="468"/>
      <c r="T4" s="468"/>
      <c r="U4" s="1357" t="s">
        <v>625</v>
      </c>
      <c r="V4" s="1358"/>
      <c r="W4" s="1366"/>
      <c r="X4" s="1366"/>
      <c r="Y4" s="1367"/>
      <c r="Z4" s="468"/>
    </row>
    <row r="5" spans="1:29" ht="20" thickBot="1">
      <c r="A5" s="344"/>
      <c r="B5" s="345"/>
      <c r="Q5" s="603"/>
      <c r="R5" s="604"/>
      <c r="U5" s="349"/>
      <c r="V5" s="349"/>
      <c r="W5" s="1334"/>
      <c r="X5" s="702"/>
      <c r="Y5" s="1340"/>
      <c r="Z5" s="467"/>
    </row>
    <row r="6" spans="1:29" s="545" customFormat="1" ht="133" thickBot="1">
      <c r="A6" s="536" t="s">
        <v>0</v>
      </c>
      <c r="B6" s="273"/>
      <c r="C6" s="508" t="s">
        <v>622</v>
      </c>
      <c r="D6" s="544"/>
      <c r="E6" s="509" t="s">
        <v>606</v>
      </c>
      <c r="F6" s="1180" t="s">
        <v>607</v>
      </c>
      <c r="G6" s="510" t="s">
        <v>605</v>
      </c>
      <c r="H6" s="511" t="s">
        <v>258</v>
      </c>
      <c r="I6" s="512" t="s">
        <v>259</v>
      </c>
      <c r="J6" s="1269" t="s">
        <v>608</v>
      </c>
      <c r="K6" s="513" t="s">
        <v>260</v>
      </c>
      <c r="L6" s="511" t="s">
        <v>261</v>
      </c>
      <c r="M6" s="511" t="s">
        <v>263</v>
      </c>
      <c r="N6" s="511" t="s">
        <v>262</v>
      </c>
      <c r="O6" s="1269" t="s">
        <v>535</v>
      </c>
      <c r="P6" s="599"/>
      <c r="Q6" s="1360" t="s">
        <v>463</v>
      </c>
      <c r="R6" s="1361"/>
      <c r="S6" s="599"/>
      <c r="T6" s="599"/>
      <c r="U6" s="753" t="s">
        <v>630</v>
      </c>
      <c r="V6" s="753" t="s">
        <v>517</v>
      </c>
      <c r="W6" s="1335" t="s">
        <v>616</v>
      </c>
      <c r="X6" s="1333" t="s">
        <v>617</v>
      </c>
      <c r="Y6" s="1341" t="s">
        <v>627</v>
      </c>
      <c r="Z6" s="482"/>
      <c r="AA6" s="1347"/>
      <c r="AC6" s="1347"/>
    </row>
    <row r="7" spans="1:29" ht="22" thickBot="1">
      <c r="A7" s="537" t="s">
        <v>1</v>
      </c>
      <c r="B7" s="271"/>
      <c r="C7" s="498">
        <f>'Step 0- FY22 Formula I&amp;G Actual'!B7</f>
        <v>636132300</v>
      </c>
      <c r="D7" s="362"/>
      <c r="E7" s="499">
        <f>'Step3a -TotalAward$ (IPA) '!K45</f>
        <v>5765530.4779699687</v>
      </c>
      <c r="F7" s="1270">
        <f>'Step3a -TotalAward$ (IPA) '!J45</f>
        <v>532179.29203003156</v>
      </c>
      <c r="G7" s="500">
        <f>'Step3b- STEMH$ Distribu.'!R5</f>
        <v>2576335.8149999999</v>
      </c>
      <c r="H7" s="499">
        <f>'Step3c- At-Risk$ Distribu.'!S5</f>
        <v>3530534.2650000001</v>
      </c>
      <c r="I7" s="501">
        <f>'Step3d  - EOCSCH$ (IPA)'!K45</f>
        <v>2844204.7196037173</v>
      </c>
      <c r="J7" s="1270">
        <f t="shared" ref="J7" si="0">SUM(J12,J18,J37)</f>
        <v>18390.630396282188</v>
      </c>
      <c r="K7" s="499">
        <f>'Step3e - Research$ Distribu.'!R12</f>
        <v>2110686.9714000002</v>
      </c>
      <c r="L7" s="500">
        <f>L18+L37</f>
        <v>534351.1320000001</v>
      </c>
      <c r="M7" s="499">
        <f>M18</f>
        <v>599236.62660000008</v>
      </c>
      <c r="N7" s="499">
        <f>N18+N37</f>
        <v>572519.06999999995</v>
      </c>
      <c r="O7" s="1270">
        <f>SUM(O12,O18,O37)</f>
        <v>0</v>
      </c>
      <c r="P7" s="600"/>
      <c r="Q7" s="605">
        <f>Q12+Q18+Q37</f>
        <v>19083969</v>
      </c>
      <c r="R7" s="629">
        <f>Q7/$Q$7</f>
        <v>1</v>
      </c>
      <c r="S7" s="600"/>
      <c r="T7" s="600"/>
      <c r="U7" s="658">
        <f>U12+U18+U37</f>
        <v>655216200</v>
      </c>
      <c r="V7" s="658">
        <f>U7-'Step 0- FY22 Formula I&amp;G Actual'!B7</f>
        <v>19083900</v>
      </c>
      <c r="W7" s="1336">
        <f>U7/'Step 0- FY22 Formula I&amp;G Actual'!B7-1</f>
        <v>2.9999891531997447E-2</v>
      </c>
      <c r="X7" s="1337"/>
      <c r="Y7" s="1342">
        <f>SUM(Y12,Y18,Y37)</f>
        <v>3180600</v>
      </c>
      <c r="Z7" s="483"/>
      <c r="AA7" s="1346">
        <f t="shared" ref="AA7:AA37" si="1">(U7-Y7)/1000</f>
        <v>652035.6</v>
      </c>
      <c r="AC7" s="1346">
        <v>1000</v>
      </c>
    </row>
    <row r="8" spans="1:29" ht="21">
      <c r="A8" s="538"/>
      <c r="B8" s="271"/>
      <c r="C8" s="502"/>
      <c r="D8" s="362"/>
      <c r="E8" s="503"/>
      <c r="F8" s="503"/>
      <c r="G8" s="504"/>
      <c r="H8" s="503"/>
      <c r="I8" s="505"/>
      <c r="J8" s="503"/>
      <c r="K8" s="503"/>
      <c r="L8" s="506"/>
      <c r="M8" s="503"/>
      <c r="N8" s="503"/>
      <c r="O8" s="503"/>
      <c r="P8" s="505"/>
      <c r="Q8" s="606"/>
      <c r="R8" s="630"/>
      <c r="S8" s="505"/>
      <c r="T8" s="505"/>
      <c r="U8" s="650"/>
      <c r="V8" s="650"/>
      <c r="W8" s="635"/>
      <c r="X8" s="1338"/>
      <c r="Y8" s="1343"/>
      <c r="Z8" s="484"/>
      <c r="AA8" s="1346">
        <f t="shared" si="1"/>
        <v>0</v>
      </c>
      <c r="AC8" s="1346">
        <f>Y8</f>
        <v>0</v>
      </c>
    </row>
    <row r="9" spans="1:29" ht="21">
      <c r="A9" s="534" t="s">
        <v>2</v>
      </c>
      <c r="B9" s="272"/>
      <c r="C9" s="502">
        <f>'Step 0- FY22 Formula I&amp;G Actual'!B9</f>
        <v>28895900</v>
      </c>
      <c r="D9" s="362"/>
      <c r="E9" s="503">
        <f>'Step3a -TotalAward$ (IPA) '!K16</f>
        <v>208799.5726928431</v>
      </c>
      <c r="F9" s="503">
        <f>'Step3a -TotalAward$ (IPA) '!J16</f>
        <v>22807.252757469381</v>
      </c>
      <c r="G9" s="504">
        <f>'Step3b- STEMH$ Distribu.'!R7</f>
        <v>143676.10680872572</v>
      </c>
      <c r="H9" s="503">
        <f>'Step3c- At-Risk$ Distribu.'!S7</f>
        <v>75431.07992452888</v>
      </c>
      <c r="I9" s="505">
        <f>'Step3d  - EOCSCH$ (IPA)'!K16</f>
        <v>99357.71612653925</v>
      </c>
      <c r="J9" s="503">
        <f>'Step3d  - EOCSCH$ (IPA)'!J16</f>
        <v>0</v>
      </c>
      <c r="K9" s="503">
        <f>'Step3e - Research$ Distribu.'!R9</f>
        <v>527671.74285000004</v>
      </c>
      <c r="L9" s="504"/>
      <c r="M9" s="503"/>
      <c r="N9" s="503"/>
      <c r="O9" s="503">
        <f>'Step3b(2)- NewWork$ Distribu.'!R7</f>
        <v>0</v>
      </c>
      <c r="P9" s="505"/>
      <c r="Q9" s="606">
        <f>SUM(E9:N9)</f>
        <v>1077743.4711601064</v>
      </c>
      <c r="R9" s="630">
        <f t="shared" ref="R9:R37" si="2">Q9/$Q$7</f>
        <v>5.6473759266749302E-2</v>
      </c>
      <c r="S9" s="505"/>
      <c r="T9" s="505"/>
      <c r="U9" s="650">
        <f>ROUND(SUM(C9,E9:N9),-2)</f>
        <v>29973600</v>
      </c>
      <c r="V9" s="650">
        <f>U9-'Step 0- FY22 Formula I&amp;G Actual'!B9</f>
        <v>1077700</v>
      </c>
      <c r="W9" s="635">
        <f>U9/'Step 0- FY22 Formula I&amp;G Actual'!B9-1</f>
        <v>3.7295948560176262E-2</v>
      </c>
      <c r="X9" s="1338" t="s">
        <v>615</v>
      </c>
      <c r="Y9" s="1344">
        <f>ROUND('Step3i - Workload '!E6,-2)</f>
        <v>62700</v>
      </c>
      <c r="Z9" s="484"/>
      <c r="AA9" s="1346">
        <f t="shared" si="1"/>
        <v>29910.9</v>
      </c>
      <c r="AC9" s="1346">
        <f t="shared" ref="AC9:AC37" si="3">(Y9)/1000</f>
        <v>62.7</v>
      </c>
    </row>
    <row r="10" spans="1:29" ht="21">
      <c r="A10" s="534" t="s">
        <v>3</v>
      </c>
      <c r="B10" s="272"/>
      <c r="C10" s="502">
        <f>'Step 0- FY22 Formula I&amp;G Actual'!B10</f>
        <v>122211300</v>
      </c>
      <c r="D10" s="362"/>
      <c r="E10" s="503">
        <f>'Step3a -TotalAward$ (IPA) '!K17</f>
        <v>1165974.9464078003</v>
      </c>
      <c r="F10" s="503">
        <f>'Step3a -TotalAward$ (IPA) '!J17</f>
        <v>127359.86462347305</v>
      </c>
      <c r="G10" s="504">
        <f>'Step3b- STEMH$ Distribu.'!R8</f>
        <v>459986.01804972708</v>
      </c>
      <c r="H10" s="503">
        <f>'Step3c- At-Risk$ Distribu.'!S8</f>
        <v>609390.65355757542</v>
      </c>
      <c r="I10" s="505">
        <f>'Step3d  - EOCSCH$ (IPA)'!K17</f>
        <v>592423.37713486725</v>
      </c>
      <c r="J10" s="503">
        <f>'Step3d  - EOCSCH$ (IPA)'!J17</f>
        <v>0</v>
      </c>
      <c r="K10" s="503">
        <f>'Step3e - Research$ Distribu.'!R10</f>
        <v>791507.61427500006</v>
      </c>
      <c r="L10" s="504"/>
      <c r="M10" s="503"/>
      <c r="N10" s="503"/>
      <c r="O10" s="503">
        <f>'Step3b(2)- NewWork$ Distribu.'!R8</f>
        <v>0</v>
      </c>
      <c r="P10" s="505"/>
      <c r="Q10" s="606">
        <f t="shared" ref="Q10:Q11" si="4">SUM(E10:N10)</f>
        <v>3746642.4740484431</v>
      </c>
      <c r="R10" s="630">
        <f t="shared" si="2"/>
        <v>0.19632407043044575</v>
      </c>
      <c r="S10" s="505"/>
      <c r="T10" s="505"/>
      <c r="U10" s="650">
        <f>ROUND(SUM(C10,E10:N10),-2)</f>
        <v>125957900</v>
      </c>
      <c r="V10" s="650">
        <f>U10-'Step 0- FY22 Formula I&amp;G Actual'!B10</f>
        <v>3746600</v>
      </c>
      <c r="W10" s="635">
        <f>U10/'Step 0- FY22 Formula I&amp;G Actual'!B10-1</f>
        <v>3.0656739597729521E-2</v>
      </c>
      <c r="X10" s="1338" t="s">
        <v>615</v>
      </c>
      <c r="Y10" s="1344">
        <f>ROUND('Step3i - Workload '!E7,-2)</f>
        <v>232200</v>
      </c>
      <c r="Z10" s="484"/>
      <c r="AA10" s="1346">
        <f t="shared" si="1"/>
        <v>125725.7</v>
      </c>
      <c r="AC10" s="1346">
        <f t="shared" si="3"/>
        <v>232.2</v>
      </c>
    </row>
    <row r="11" spans="1:29" ht="22" thickBot="1">
      <c r="A11" s="535" t="s">
        <v>4</v>
      </c>
      <c r="B11" s="272"/>
      <c r="C11" s="502">
        <f>'Step 0- FY22 Formula I&amp;G Actual'!B11</f>
        <v>197843000</v>
      </c>
      <c r="D11" s="362"/>
      <c r="E11" s="503">
        <f>'Step3a -TotalAward$ (IPA) '!K18</f>
        <v>2109524.3780969689</v>
      </c>
      <c r="F11" s="503">
        <f>'Step3a -TotalAward$ (IPA) '!J18</f>
        <v>230424.10991940743</v>
      </c>
      <c r="G11" s="504">
        <f>'Step3b- STEMH$ Distribu.'!R9</f>
        <v>802008.73383133567</v>
      </c>
      <c r="H11" s="503">
        <f>'Step3c- At-Risk$ Distribu.'!S9</f>
        <v>1133010.0868874113</v>
      </c>
      <c r="I11" s="505">
        <f>'Step3d  - EOCSCH$ (IPA)'!K18</f>
        <v>858358.54849356378</v>
      </c>
      <c r="J11" s="503">
        <f>'Step3d  - EOCSCH$ (IPA)'!J18</f>
        <v>0</v>
      </c>
      <c r="K11" s="503">
        <f>'Step3e - Research$ Distribu.'!R11</f>
        <v>791507.61427500006</v>
      </c>
      <c r="L11" s="504"/>
      <c r="M11" s="503"/>
      <c r="N11" s="503"/>
      <c r="O11" s="503">
        <f>'Step3b(2)- NewWork$ Distribu.'!R9</f>
        <v>0</v>
      </c>
      <c r="P11" s="505"/>
      <c r="Q11" s="606">
        <f t="shared" si="4"/>
        <v>5924833.4715036871</v>
      </c>
      <c r="R11" s="630">
        <f t="shared" si="2"/>
        <v>0.31046128148204849</v>
      </c>
      <c r="S11" s="505"/>
      <c r="T11" s="505"/>
      <c r="U11" s="650">
        <f>ROUND(SUM(C11,E11:N11),-2)</f>
        <v>203767800</v>
      </c>
      <c r="V11" s="650">
        <f>U11-'Step 0- FY22 Formula I&amp;G Actual'!B11</f>
        <v>5924800</v>
      </c>
      <c r="W11" s="635">
        <f>U11/'Step 0- FY22 Formula I&amp;G Actual'!B11-1</f>
        <v>2.9946978159449689E-2</v>
      </c>
      <c r="X11" s="1338" t="s">
        <v>615</v>
      </c>
      <c r="Y11" s="1344">
        <f>ROUND('Step3i - Workload '!E8,-2)</f>
        <v>1246000</v>
      </c>
      <c r="Z11" s="484"/>
      <c r="AA11" s="1346">
        <f t="shared" si="1"/>
        <v>202521.8</v>
      </c>
      <c r="AC11" s="1346">
        <f t="shared" si="3"/>
        <v>1246</v>
      </c>
    </row>
    <row r="12" spans="1:29" ht="22" thickBot="1">
      <c r="A12" s="537" t="s">
        <v>5</v>
      </c>
      <c r="B12" s="271"/>
      <c r="C12" s="498">
        <f>'Step 0- FY22 Formula I&amp;G Actual'!B12</f>
        <v>348950200</v>
      </c>
      <c r="D12" s="362"/>
      <c r="E12" s="499">
        <f>'Step3a -TotalAward$ (IPA) '!K19</f>
        <v>3484298.8971976126</v>
      </c>
      <c r="F12" s="1270">
        <f>SUM(F9:F11)</f>
        <v>380591.22730034986</v>
      </c>
      <c r="G12" s="500">
        <f>'Step3b- STEMH$ Distribu.'!R10</f>
        <v>1405670.8586897885</v>
      </c>
      <c r="H12" s="499">
        <f>'Step3c- At-Risk$ Distribu.'!S10</f>
        <v>1817831.8203695158</v>
      </c>
      <c r="I12" s="501">
        <f>'Step3d  - EOCSCH$ (IPA)'!K19</f>
        <v>1550139.6417549704</v>
      </c>
      <c r="J12" s="1270">
        <f>'Step3d  - EOCSCH$ (IPA)'!J19</f>
        <v>0</v>
      </c>
      <c r="K12" s="499">
        <f>'Step3e - Research$ Distribu.'!R12</f>
        <v>2110686.9714000002</v>
      </c>
      <c r="L12" s="500"/>
      <c r="M12" s="499"/>
      <c r="N12" s="499"/>
      <c r="O12" s="1270">
        <f>'Step3b(2)- NewWork$ Distribu.'!R10</f>
        <v>0</v>
      </c>
      <c r="P12" s="600"/>
      <c r="Q12" s="605">
        <f>SUM(Q9:Q11)</f>
        <v>10749219.416712236</v>
      </c>
      <c r="R12" s="629">
        <f t="shared" si="2"/>
        <v>0.56325911117924343</v>
      </c>
      <c r="S12" s="600"/>
      <c r="T12" s="600"/>
      <c r="U12" s="658">
        <f>SUM(U9:U11)</f>
        <v>359699300</v>
      </c>
      <c r="V12" s="658">
        <f>SUM(V9:V11)</f>
        <v>10749100</v>
      </c>
      <c r="W12" s="1336">
        <f>U12/'Step 0- FY22 Formula I&amp;G Actual'!B12-1</f>
        <v>3.0804109010397429E-2</v>
      </c>
      <c r="X12" s="1339"/>
      <c r="Y12" s="1342">
        <f>SUM(Y9:Y11)</f>
        <v>1540900</v>
      </c>
      <c r="Z12" s="483"/>
      <c r="AA12" s="1346">
        <f t="shared" si="1"/>
        <v>358158.4</v>
      </c>
      <c r="AC12" s="1346">
        <f t="shared" si="3"/>
        <v>1540.9</v>
      </c>
    </row>
    <row r="13" spans="1:29" ht="21">
      <c r="A13" s="534"/>
      <c r="B13" s="272"/>
      <c r="C13" s="502"/>
      <c r="D13" s="362"/>
      <c r="E13" s="503"/>
      <c r="F13" s="503"/>
      <c r="G13" s="504"/>
      <c r="H13" s="503"/>
      <c r="I13" s="505"/>
      <c r="J13" s="503"/>
      <c r="K13" s="503"/>
      <c r="L13" s="507"/>
      <c r="M13" s="503"/>
      <c r="N13" s="503"/>
      <c r="O13" s="503"/>
      <c r="P13" s="505"/>
      <c r="Q13" s="606"/>
      <c r="R13" s="630"/>
      <c r="S13" s="505"/>
      <c r="T13" s="505"/>
      <c r="U13" s="650"/>
      <c r="V13" s="650"/>
      <c r="W13" s="635"/>
      <c r="X13" s="1338"/>
      <c r="Y13" s="1344"/>
      <c r="Z13" s="484"/>
      <c r="AA13" s="1346">
        <f t="shared" si="1"/>
        <v>0</v>
      </c>
      <c r="AC13" s="1346">
        <f t="shared" si="3"/>
        <v>0</v>
      </c>
    </row>
    <row r="14" spans="1:29" ht="21">
      <c r="A14" s="534" t="s">
        <v>6</v>
      </c>
      <c r="B14" s="272"/>
      <c r="C14" s="502">
        <f>'Step 0- FY22 Formula I&amp;G Actual'!B14</f>
        <v>30722000</v>
      </c>
      <c r="D14" s="362"/>
      <c r="E14" s="503">
        <f>'Step3a -TotalAward$ (IPA) '!K21</f>
        <v>339188.74296182004</v>
      </c>
      <c r="F14" s="503">
        <f>'Step3a -TotalAward$ (IPA) '!J21</f>
        <v>37049.708931151006</v>
      </c>
      <c r="G14" s="504">
        <f>'Step3b- STEMH$ Distribu.'!R12</f>
        <v>106742.61974693858</v>
      </c>
      <c r="H14" s="503">
        <f>'Step3c- At-Risk$ Distribu.'!S12</f>
        <v>260861.56098438325</v>
      </c>
      <c r="I14" s="505">
        <f>'Step3d  - EOCSCH$ (IPA)'!K21</f>
        <v>175696.37061661351</v>
      </c>
      <c r="J14" s="503">
        <f>'Step3d  - EOCSCH$ (IPA)'!J21</f>
        <v>17683.242351453169</v>
      </c>
      <c r="K14" s="503"/>
      <c r="L14" s="504">
        <f>'Step3f- MP30$ Distribu.'!AM4</f>
        <v>25139.101169534726</v>
      </c>
      <c r="M14" s="503">
        <f>'Step3g-MP60$ Distribu.'!AB4</f>
        <v>262589.37436578801</v>
      </c>
      <c r="N14" s="503">
        <f>'Step3h-Dual Credit$ Distribu.'!AB6</f>
        <v>51231.021041693144</v>
      </c>
      <c r="O14" s="503">
        <f>'Step3b(2)- NewWork$ Distribu.'!R12</f>
        <v>0</v>
      </c>
      <c r="P14" s="505"/>
      <c r="Q14" s="606">
        <f t="shared" ref="Q14:Q17" si="5">SUM(E14:N14)</f>
        <v>1276181.7421693755</v>
      </c>
      <c r="R14" s="630">
        <f t="shared" si="2"/>
        <v>6.6871924921350245E-2</v>
      </c>
      <c r="S14" s="505"/>
      <c r="T14" s="505"/>
      <c r="U14" s="650">
        <f>ROUND(SUM(C14,E14:N14),-2)</f>
        <v>31998200</v>
      </c>
      <c r="V14" s="650">
        <f>U14-'Step 0- FY22 Formula I&amp;G Actual'!B14</f>
        <v>1276200</v>
      </c>
      <c r="W14" s="635">
        <f>U14/'Step 0- FY22 Formula I&amp;G Actual'!B14-1</f>
        <v>4.1540264305709229E-2</v>
      </c>
      <c r="X14" s="1338" t="s">
        <v>615</v>
      </c>
      <c r="Y14" s="1344">
        <f>ROUND('Step3i - Workload '!E11,-2)</f>
        <v>65700</v>
      </c>
      <c r="Z14" s="484"/>
      <c r="AA14" s="1346">
        <f t="shared" si="1"/>
        <v>31932.5</v>
      </c>
      <c r="AC14" s="1346">
        <f t="shared" si="3"/>
        <v>65.7</v>
      </c>
    </row>
    <row r="15" spans="1:29" ht="21">
      <c r="A15" s="534" t="s">
        <v>7</v>
      </c>
      <c r="B15" s="272"/>
      <c r="C15" s="502">
        <f>'Step 0- FY22 Formula I&amp;G Actual'!B15</f>
        <v>29035800</v>
      </c>
      <c r="D15" s="362"/>
      <c r="E15" s="503">
        <f>'Step3a -TotalAward$ (IPA) '!K22</f>
        <v>263115.46167896624</v>
      </c>
      <c r="F15" s="503">
        <f>'Step3a -TotalAward$ (IPA) '!J22</f>
        <v>0</v>
      </c>
      <c r="G15" s="504">
        <f>'Step3b- STEMH$ Distribu.'!R13</f>
        <v>132521.024984769</v>
      </c>
      <c r="H15" s="503">
        <f>'Step3c- At-Risk$ Distribu.'!S13</f>
        <v>218964.36451243123</v>
      </c>
      <c r="I15" s="505">
        <f>'Step3d  - EOCSCH$ (IPA)'!K22</f>
        <v>139365.50841200358</v>
      </c>
      <c r="J15" s="503">
        <f>'Step3d  - EOCSCH$ (IPA)'!J22</f>
        <v>0</v>
      </c>
      <c r="K15" s="503"/>
      <c r="L15" s="504">
        <f>'Step3f- MP30$ Distribu.'!AM5</f>
        <v>11881.063432790083</v>
      </c>
      <c r="M15" s="503">
        <f>'Step3g-MP60$ Distribu.'!AB5</f>
        <v>113266.3990714376</v>
      </c>
      <c r="N15" s="503">
        <f>'Step3h-Dual Credit$ Distribu.'!AB7</f>
        <v>5073.3165897972731</v>
      </c>
      <c r="O15" s="503">
        <f>'Step3b(2)- NewWork$ Distribu.'!R13</f>
        <v>0</v>
      </c>
      <c r="P15" s="505"/>
      <c r="Q15" s="606">
        <f t="shared" si="5"/>
        <v>884187.13868219487</v>
      </c>
      <c r="R15" s="630">
        <f t="shared" si="2"/>
        <v>4.6331407197433346E-2</v>
      </c>
      <c r="S15" s="505"/>
      <c r="T15" s="505"/>
      <c r="U15" s="650">
        <f>ROUND(SUM(C15,E15:N15),-2)</f>
        <v>29920000</v>
      </c>
      <c r="V15" s="650">
        <f>U15-'Step 0- FY22 Formula I&amp;G Actual'!B15</f>
        <v>884200</v>
      </c>
      <c r="W15" s="635">
        <f>U15/'Step 0- FY22 Formula I&amp;G Actual'!B15-1</f>
        <v>3.0452062626137311E-2</v>
      </c>
      <c r="X15" s="1338" t="s">
        <v>615</v>
      </c>
      <c r="Y15" s="1344">
        <f>ROUND('Step3i - Workload '!E12,-2)</f>
        <v>90200</v>
      </c>
      <c r="Z15" s="484"/>
      <c r="AA15" s="1346">
        <f t="shared" si="1"/>
        <v>29829.8</v>
      </c>
      <c r="AC15" s="1346">
        <f t="shared" si="3"/>
        <v>90.2</v>
      </c>
    </row>
    <row r="16" spans="1:29" ht="21">
      <c r="A16" s="534" t="s">
        <v>8</v>
      </c>
      <c r="B16" s="272"/>
      <c r="C16" s="502">
        <f>'Step 0- FY22 Formula I&amp;G Actual'!B16</f>
        <v>10363800</v>
      </c>
      <c r="D16" s="362"/>
      <c r="E16" s="503">
        <f>'Step3a -TotalAward$ (IPA) '!K23</f>
        <v>39129.885473794784</v>
      </c>
      <c r="F16" s="503">
        <f>'Step3a -TotalAward$ (IPA) '!J23</f>
        <v>4274.171526608</v>
      </c>
      <c r="G16" s="504">
        <f>'Step3b- STEMH$ Distribu.'!R14</f>
        <v>25653.267348326386</v>
      </c>
      <c r="H16" s="503">
        <f>'Step3c- At-Risk$ Distribu.'!S14</f>
        <v>47666.646477925744</v>
      </c>
      <c r="I16" s="505">
        <f>'Step3d  - EOCSCH$ (IPA)'!K23</f>
        <v>24379.795426333796</v>
      </c>
      <c r="J16" s="503">
        <f>'Step3d  - EOCSCH$ (IPA)'!J23</f>
        <v>0</v>
      </c>
      <c r="K16" s="503"/>
      <c r="L16" s="504">
        <f>'Step3f- MP30$ Distribu.'!AM6</f>
        <v>8375.7364285291733</v>
      </c>
      <c r="M16" s="503">
        <f>'Step3g-MP60$ Distribu.'!AB6</f>
        <v>79290.567493754861</v>
      </c>
      <c r="N16" s="503">
        <f>'Step3h-Dual Credit$ Distribu.'!AB8</f>
        <v>20659.085545074249</v>
      </c>
      <c r="O16" s="503">
        <f>'Step3b(2)- NewWork$ Distribu.'!R14</f>
        <v>0</v>
      </c>
      <c r="P16" s="505"/>
      <c r="Q16" s="606">
        <f t="shared" si="5"/>
        <v>249429.15572034696</v>
      </c>
      <c r="R16" s="630">
        <f t="shared" si="2"/>
        <v>1.307008807865633E-2</v>
      </c>
      <c r="S16" s="505"/>
      <c r="T16" s="505"/>
      <c r="U16" s="650">
        <f>ROUND(SUM(C16,E16:N16),-2)</f>
        <v>10613200</v>
      </c>
      <c r="V16" s="650">
        <f>U16-'Step 0- FY22 Formula I&amp;G Actual'!B16</f>
        <v>249400</v>
      </c>
      <c r="W16" s="635">
        <f>U16/'Step 0- FY22 Formula I&amp;G Actual'!B16-1</f>
        <v>2.4064532314401976E-2</v>
      </c>
      <c r="X16" s="1338" t="s">
        <v>615</v>
      </c>
      <c r="Y16" s="1344">
        <f>ROUND('Step3i - Workload '!E13,-2)</f>
        <v>4500</v>
      </c>
      <c r="Z16" s="484"/>
      <c r="AA16" s="1346">
        <f t="shared" si="1"/>
        <v>10608.7</v>
      </c>
      <c r="AC16" s="1346">
        <f t="shared" si="3"/>
        <v>4.5</v>
      </c>
    </row>
    <row r="17" spans="1:29" ht="22" thickBot="1">
      <c r="A17" s="534" t="s">
        <v>9</v>
      </c>
      <c r="B17" s="272"/>
      <c r="C17" s="502">
        <f>'Step 0- FY22 Formula I&amp;G Actual'!B17</f>
        <v>19188800</v>
      </c>
      <c r="D17" s="362"/>
      <c r="E17" s="503">
        <f>'Step3a -TotalAward$ (IPA) '!K24</f>
        <v>155126.13123249766</v>
      </c>
      <c r="F17" s="503">
        <f>'Step3a -TotalAward$ (IPA) '!J24</f>
        <v>16944.483356355115</v>
      </c>
      <c r="G17" s="504">
        <f>'Step3b- STEMH$ Distribu.'!R15</f>
        <v>37666.504740713382</v>
      </c>
      <c r="H17" s="503">
        <f>'Step3c- At-Risk$ Distribu.'!S15</f>
        <v>150829.90729902728</v>
      </c>
      <c r="I17" s="505">
        <f>'Step3d  - EOCSCH$ (IPA)'!K24</f>
        <v>106837.02003664414</v>
      </c>
      <c r="J17" s="503">
        <f>'Step3d  - EOCSCH$ (IPA)'!J24</f>
        <v>0</v>
      </c>
      <c r="K17" s="503"/>
      <c r="L17" s="504">
        <f>'Step3f- MP30$ Distribu.'!AM7</f>
        <v>17100.863835410863</v>
      </c>
      <c r="M17" s="503">
        <f>'Step3g-MP60$ Distribu.'!AB7</f>
        <v>144090.28566901962</v>
      </c>
      <c r="N17" s="503">
        <f>'Step3h-Dual Credit$ Distribu.'!AB9</f>
        <v>59013.191635663417</v>
      </c>
      <c r="O17" s="503">
        <f>'Step3b(2)- NewWork$ Distribu.'!R15</f>
        <v>0</v>
      </c>
      <c r="P17" s="505"/>
      <c r="Q17" s="606">
        <f t="shared" si="5"/>
        <v>687608.3878053315</v>
      </c>
      <c r="R17" s="630">
        <f t="shared" si="2"/>
        <v>3.6030680400147973E-2</v>
      </c>
      <c r="S17" s="505"/>
      <c r="T17" s="505"/>
      <c r="U17" s="650">
        <f>ROUND(SUM(C17,E17:N17),-2)</f>
        <v>19876400</v>
      </c>
      <c r="V17" s="650">
        <f>U17-'Step 0- FY22 Formula I&amp;G Actual'!B17</f>
        <v>687600</v>
      </c>
      <c r="W17" s="635">
        <f>U17/'Step 0- FY22 Formula I&amp;G Actual'!B17-1</f>
        <v>3.5833402818310711E-2</v>
      </c>
      <c r="X17" s="1338" t="s">
        <v>615</v>
      </c>
      <c r="Y17" s="1344">
        <f>ROUND('Step3i - Workload '!E14,-2)</f>
        <v>59100</v>
      </c>
      <c r="Z17" s="484"/>
      <c r="AA17" s="1346">
        <f t="shared" si="1"/>
        <v>19817.3</v>
      </c>
      <c r="AC17" s="1346">
        <f t="shared" si="3"/>
        <v>59.1</v>
      </c>
    </row>
    <row r="18" spans="1:29" ht="22" thickBot="1">
      <c r="A18" s="537" t="s">
        <v>255</v>
      </c>
      <c r="B18" s="271"/>
      <c r="C18" s="498">
        <f>'Step 0- FY22 Formula I&amp;G Actual'!B18</f>
        <v>89310400</v>
      </c>
      <c r="D18" s="362"/>
      <c r="E18" s="499">
        <f>'Step3a -TotalAward$ (IPA) '!K25</f>
        <v>796560.22134707868</v>
      </c>
      <c r="F18" s="1270">
        <f>SUM(F14:F17)</f>
        <v>58268.36381411412</v>
      </c>
      <c r="G18" s="500">
        <f>'Step3b- STEMH$ Distribu.'!R16</f>
        <v>302583.41682074731</v>
      </c>
      <c r="H18" s="499">
        <f>'Step3c- At-Risk$ Distribu.'!S16</f>
        <v>678322.47927376756</v>
      </c>
      <c r="I18" s="501">
        <f>'Step3d  - EOCSCH$ (IPA)'!K25</f>
        <v>446278.69449159497</v>
      </c>
      <c r="J18" s="1270">
        <f>'Step3d  - EOCSCH$ (IPA)'!J25</f>
        <v>17683.242351453169</v>
      </c>
      <c r="K18" s="499"/>
      <c r="L18" s="500">
        <f>SUM(L14:L17)</f>
        <v>62496.76486626485</v>
      </c>
      <c r="M18" s="499">
        <f>SUM(M14:M17)</f>
        <v>599236.62660000008</v>
      </c>
      <c r="N18" s="499">
        <f>SUM(N14:N17)</f>
        <v>135976.61481222807</v>
      </c>
      <c r="O18" s="1270">
        <f>SUM(O14:O17)</f>
        <v>0</v>
      </c>
      <c r="P18" s="600"/>
      <c r="Q18" s="605">
        <f>SUM(Q14:Q17)</f>
        <v>3097406.4243772491</v>
      </c>
      <c r="R18" s="629">
        <f t="shared" si="2"/>
        <v>0.1623041005975879</v>
      </c>
      <c r="S18" s="600"/>
      <c r="T18" s="600"/>
      <c r="U18" s="658">
        <f>SUM(U14:U17)</f>
        <v>92407800</v>
      </c>
      <c r="V18" s="658">
        <f>SUM(V14:V17)</f>
        <v>3097400</v>
      </c>
      <c r="W18" s="1336">
        <f>U18/'Step 0- FY22 Formula I&amp;G Actual'!B18-1</f>
        <v>3.4681291316576823E-2</v>
      </c>
      <c r="X18" s="1339"/>
      <c r="Y18" s="1342">
        <f>SUM(Y14:Y17)</f>
        <v>219500</v>
      </c>
      <c r="Z18" s="483"/>
      <c r="AA18" s="1346">
        <f t="shared" si="1"/>
        <v>92188.3</v>
      </c>
      <c r="AC18" s="1346">
        <f t="shared" si="3"/>
        <v>219.5</v>
      </c>
    </row>
    <row r="19" spans="1:29" ht="21">
      <c r="A19" s="534"/>
      <c r="B19" s="272"/>
      <c r="C19" s="502"/>
      <c r="D19" s="362"/>
      <c r="E19" s="503"/>
      <c r="F19" s="503"/>
      <c r="G19" s="504"/>
      <c r="H19" s="503"/>
      <c r="I19" s="505"/>
      <c r="J19" s="503"/>
      <c r="K19" s="503"/>
      <c r="L19" s="507"/>
      <c r="M19" s="503"/>
      <c r="N19" s="503"/>
      <c r="O19" s="503"/>
      <c r="P19" s="505"/>
      <c r="Q19" s="606"/>
      <c r="R19" s="630"/>
      <c r="S19" s="505"/>
      <c r="T19" s="505"/>
      <c r="U19" s="650">
        <f t="shared" ref="U19:U36" si="6">ROUND(SUM(C19,E19:N19),-2)</f>
        <v>0</v>
      </c>
      <c r="V19" s="650"/>
      <c r="W19" s="635"/>
      <c r="X19" s="1338"/>
      <c r="Y19" s="1344"/>
      <c r="Z19" s="484"/>
      <c r="AA19" s="1346">
        <f t="shared" si="1"/>
        <v>0</v>
      </c>
      <c r="AC19" s="1346">
        <f t="shared" si="3"/>
        <v>0</v>
      </c>
    </row>
    <row r="20" spans="1:29" ht="21">
      <c r="A20" s="534" t="s">
        <v>11</v>
      </c>
      <c r="B20" s="272"/>
      <c r="C20" s="502">
        <f>'Step 0- FY22 Formula I&amp;G Actual'!B20</f>
        <v>11995600</v>
      </c>
      <c r="D20" s="362"/>
      <c r="E20" s="503">
        <f>'Step3a -TotalAward$ (IPA) '!K27</f>
        <v>48332.06163205675</v>
      </c>
      <c r="F20" s="503">
        <f>'Step3a -TotalAward$ (IPA) '!J27</f>
        <v>0</v>
      </c>
      <c r="G20" s="504">
        <f>'Step3b- STEMH$ Distribu.'!R18</f>
        <v>38542.469967241595</v>
      </c>
      <c r="H20" s="503">
        <f>'Step3c- At-Risk$ Distribu.'!S18</f>
        <v>30564.348245932211</v>
      </c>
      <c r="I20" s="505">
        <f>'Step3d  - EOCSCH$ (IPA)'!K27</f>
        <v>37744.379898354295</v>
      </c>
      <c r="J20" s="503">
        <f>'Step3d  - EOCSCH$ (IPA)'!J27</f>
        <v>0</v>
      </c>
      <c r="K20" s="503"/>
      <c r="L20" s="504">
        <f>'Step3f- MP30$ Distribu.'!AM8</f>
        <v>16997.670656308263</v>
      </c>
      <c r="M20" s="503"/>
      <c r="N20" s="503">
        <f>'Step3h-Dual Credit$ Distribu.'!AB10</f>
        <v>37618.406702941189</v>
      </c>
      <c r="O20" s="503">
        <f>'Step3b(2)- NewWork$ Distribu.'!R18</f>
        <v>0</v>
      </c>
      <c r="P20" s="505"/>
      <c r="Q20" s="606">
        <f t="shared" ref="Q20:Q36" si="7">SUM(E20:N20)</f>
        <v>209799.33710283431</v>
      </c>
      <c r="R20" s="630">
        <f t="shared" si="2"/>
        <v>1.0993485532429565E-2</v>
      </c>
      <c r="S20" s="505"/>
      <c r="T20" s="505"/>
      <c r="U20" s="650">
        <f t="shared" si="6"/>
        <v>12205400</v>
      </c>
      <c r="V20" s="650">
        <f>U20-'Step 0- FY22 Formula I&amp;G Actual'!B20</f>
        <v>209800</v>
      </c>
      <c r="W20" s="635">
        <f>U20/'Step 0- FY22 Formula I&amp;G Actual'!B20-1</f>
        <v>1.7489746240288095E-2</v>
      </c>
      <c r="X20" s="1338" t="s">
        <v>615</v>
      </c>
      <c r="Y20" s="1344">
        <f>ROUND('Step3i - Workload '!E17,-2)</f>
        <v>37500</v>
      </c>
      <c r="Z20" s="484"/>
      <c r="AA20" s="1346">
        <f t="shared" si="1"/>
        <v>12167.9</v>
      </c>
      <c r="AC20" s="1346">
        <f t="shared" si="3"/>
        <v>37.5</v>
      </c>
    </row>
    <row r="21" spans="1:29" ht="21">
      <c r="A21" s="534" t="s">
        <v>12</v>
      </c>
      <c r="B21" s="272"/>
      <c r="C21" s="502">
        <f>'Step 0- FY22 Formula I&amp;G Actual'!B21</f>
        <v>2100000</v>
      </c>
      <c r="D21" s="362"/>
      <c r="E21" s="503">
        <f>'Step3a -TotalAward$ (IPA) '!K28</f>
        <v>7199.5968901071383</v>
      </c>
      <c r="F21" s="503">
        <f>'Step3a -TotalAward$ (IPA) '!J28</f>
        <v>0</v>
      </c>
      <c r="G21" s="504">
        <f>'Step3b- STEMH$ Distribu.'!R19</f>
        <v>4442.3950773931065</v>
      </c>
      <c r="H21" s="503">
        <f>'Step3c- At-Risk$ Distribu.'!S19</f>
        <v>5082.6107195482773</v>
      </c>
      <c r="I21" s="505">
        <f>'Step3d  - EOCSCH$ (IPA)'!K28</f>
        <v>7028.4345836513075</v>
      </c>
      <c r="J21" s="503">
        <f>'Step3d  - EOCSCH$ (IPA)'!J28</f>
        <v>707.38804482901901</v>
      </c>
      <c r="K21" s="503"/>
      <c r="L21" s="504">
        <f>'Step3f- MP30$ Distribu.'!AM9</f>
        <v>3478.1156987118125</v>
      </c>
      <c r="M21" s="503"/>
      <c r="N21" s="503">
        <f>'Step3h-Dual Credit$ Distribu.'!AB11</f>
        <v>9568.1126311854132</v>
      </c>
      <c r="O21" s="503">
        <f>'Step3b(2)- NewWork$ Distribu.'!R19</f>
        <v>0</v>
      </c>
      <c r="P21" s="505"/>
      <c r="Q21" s="606">
        <f t="shared" si="7"/>
        <v>37506.653645426079</v>
      </c>
      <c r="R21" s="630">
        <f t="shared" si="2"/>
        <v>1.9653486989748346E-3</v>
      </c>
      <c r="S21" s="505"/>
      <c r="T21" s="505"/>
      <c r="U21" s="650">
        <f t="shared" si="6"/>
        <v>2137500</v>
      </c>
      <c r="V21" s="650">
        <f>U21-'Step 0- FY22 Formula I&amp;G Actual'!B21</f>
        <v>37500</v>
      </c>
      <c r="W21" s="635">
        <f>U21/'Step 0- FY22 Formula I&amp;G Actual'!B21-1</f>
        <v>1.7857142857142794E-2</v>
      </c>
      <c r="X21" s="1338" t="s">
        <v>615</v>
      </c>
      <c r="Y21" s="1344">
        <f>ROUND('Step3i - Workload '!E18,-2)</f>
        <v>17600</v>
      </c>
      <c r="Z21" s="484"/>
      <c r="AA21" s="1346">
        <f t="shared" si="1"/>
        <v>2119.9</v>
      </c>
      <c r="AC21" s="1346">
        <f t="shared" si="3"/>
        <v>17.600000000000001</v>
      </c>
    </row>
    <row r="22" spans="1:29" ht="21">
      <c r="A22" s="534" t="s">
        <v>13</v>
      </c>
      <c r="B22" s="272"/>
      <c r="C22" s="502">
        <f>'Step 0- FY22 Formula I&amp;G Actual'!B22</f>
        <v>7257600</v>
      </c>
      <c r="D22" s="362"/>
      <c r="E22" s="503">
        <f>'Step3a -TotalAward$ (IPA) '!K29</f>
        <v>16217.889909483547</v>
      </c>
      <c r="F22" s="503">
        <f>'Step3a -TotalAward$ (IPA) '!J29</f>
        <v>0</v>
      </c>
      <c r="G22" s="504">
        <f>'Step3b- STEMH$ Distribu.'!R20</f>
        <v>11324.979000114818</v>
      </c>
      <c r="H22" s="503">
        <f>'Step3c- At-Risk$ Distribu.'!S20</f>
        <v>14148.889300364126</v>
      </c>
      <c r="I22" s="505">
        <f>'Step3d  - EOCSCH$ (IPA)'!K29</f>
        <v>15791.750359812093</v>
      </c>
      <c r="J22" s="503">
        <f>'Step3d  - EOCSCH$ (IPA)'!J29</f>
        <v>0</v>
      </c>
      <c r="K22" s="503"/>
      <c r="L22" s="504">
        <f>'Step3f- MP30$ Distribu.'!AM10</f>
        <v>9266.563925223003</v>
      </c>
      <c r="M22" s="503"/>
      <c r="N22" s="503">
        <f>'Step3h-Dual Credit$ Distribu.'!AB12</f>
        <v>8980.9064102221255</v>
      </c>
      <c r="O22" s="503">
        <f>'Step3b(2)- NewWork$ Distribu.'!R20</f>
        <v>0</v>
      </c>
      <c r="P22" s="505"/>
      <c r="Q22" s="606">
        <f t="shared" si="7"/>
        <v>75730.978905219716</v>
      </c>
      <c r="R22" s="630">
        <f t="shared" si="2"/>
        <v>3.9683033914601155E-3</v>
      </c>
      <c r="S22" s="505"/>
      <c r="T22" s="505"/>
      <c r="U22" s="650">
        <f t="shared" si="6"/>
        <v>7333300</v>
      </c>
      <c r="V22" s="650">
        <f>U22-'Step 0- FY22 Formula I&amp;G Actual'!B22</f>
        <v>75700</v>
      </c>
      <c r="W22" s="635">
        <f>U22/'Step 0- FY22 Formula I&amp;G Actual'!B22-1</f>
        <v>1.0430445326278681E-2</v>
      </c>
      <c r="X22" s="1338" t="s">
        <v>615</v>
      </c>
      <c r="Y22" s="1344">
        <f>ROUND('Step3i - Workload '!E19,-2)</f>
        <v>56200</v>
      </c>
      <c r="Z22" s="484"/>
      <c r="AA22" s="1346">
        <f t="shared" si="1"/>
        <v>7277.1</v>
      </c>
      <c r="AC22" s="1346">
        <f t="shared" si="3"/>
        <v>56.2</v>
      </c>
    </row>
    <row r="23" spans="1:29" ht="21">
      <c r="A23" s="534" t="s">
        <v>14</v>
      </c>
      <c r="B23" s="272"/>
      <c r="C23" s="502">
        <f>'Step 0- FY22 Formula I&amp;G Actual'!B23</f>
        <v>4276000</v>
      </c>
      <c r="D23" s="362"/>
      <c r="E23" s="503">
        <f>'Step3a -TotalAward$ (IPA) '!K30</f>
        <v>19979.705370179014</v>
      </c>
      <c r="F23" s="503">
        <f>'Step3a -TotalAward$ (IPA) '!J30</f>
        <v>2182.390435577076</v>
      </c>
      <c r="G23" s="504">
        <f>'Step3b- STEMH$ Distribu.'!R21</f>
        <v>6507.1702542096191</v>
      </c>
      <c r="H23" s="503">
        <f>'Step3c- At-Risk$ Distribu.'!S21</f>
        <v>10233.9053677391</v>
      </c>
      <c r="I23" s="505">
        <f>'Step3d  - EOCSCH$ (IPA)'!K30</f>
        <v>21482.188225323127</v>
      </c>
      <c r="J23" s="503">
        <f>'Step3d  - EOCSCH$ (IPA)'!J30</f>
        <v>0</v>
      </c>
      <c r="K23" s="503"/>
      <c r="L23" s="504">
        <f>'Step3f- MP30$ Distribu.'!AM11</f>
        <v>12618.312976134366</v>
      </c>
      <c r="M23" s="503"/>
      <c r="N23" s="503">
        <f>'Step3h-Dual Credit$ Distribu.'!AB13</f>
        <v>22341.788754068435</v>
      </c>
      <c r="O23" s="503">
        <f>'Step3b(2)- NewWork$ Distribu.'!R21</f>
        <v>0</v>
      </c>
      <c r="P23" s="505"/>
      <c r="Q23" s="606">
        <f t="shared" si="7"/>
        <v>95345.461383230722</v>
      </c>
      <c r="R23" s="630">
        <f t="shared" si="2"/>
        <v>4.9961022983861861E-3</v>
      </c>
      <c r="S23" s="505"/>
      <c r="T23" s="505"/>
      <c r="U23" s="650">
        <f t="shared" si="6"/>
        <v>4371300</v>
      </c>
      <c r="V23" s="650">
        <f>U23-'Step 0- FY22 Formula I&amp;G Actual'!B23</f>
        <v>95300</v>
      </c>
      <c r="W23" s="635">
        <f>U23/'Step 0- FY22 Formula I&amp;G Actual'!B23-1</f>
        <v>2.2287184284377926E-2</v>
      </c>
      <c r="X23" s="1338" t="s">
        <v>615</v>
      </c>
      <c r="Y23" s="1344">
        <f>ROUND('Step3i - Workload '!E20,-2)</f>
        <v>8200</v>
      </c>
      <c r="Z23" s="484"/>
      <c r="AA23" s="1346">
        <f t="shared" si="1"/>
        <v>4363.1000000000004</v>
      </c>
      <c r="AC23" s="1346">
        <f t="shared" si="3"/>
        <v>8.1999999999999993</v>
      </c>
    </row>
    <row r="24" spans="1:29" ht="21">
      <c r="A24" s="534" t="s">
        <v>15</v>
      </c>
      <c r="B24" s="272"/>
      <c r="C24" s="502">
        <f>'Step 0- FY22 Formula I&amp;G Actual'!B24</f>
        <v>23679100</v>
      </c>
      <c r="D24" s="362"/>
      <c r="E24" s="503">
        <f>'Step3a -TotalAward$ (IPA) '!K31</f>
        <v>144003.73493270852</v>
      </c>
      <c r="F24" s="503">
        <f>'Step3a -TotalAward$ (IPA) '!J31</f>
        <v>0</v>
      </c>
      <c r="G24" s="504">
        <f>'Step3b- STEMH$ Distribu.'!R22</f>
        <v>71328.59701729774</v>
      </c>
      <c r="H24" s="503">
        <f>'Step3c- At-Risk$ Distribu.'!S22</f>
        <v>117998.98940789109</v>
      </c>
      <c r="I24" s="505">
        <f>'Step3d  - EOCSCH$ (IPA)'!K31</f>
        <v>116368.2538144727</v>
      </c>
      <c r="J24" s="503">
        <f>'Step3d  - EOCSCH$ (IPA)'!J31</f>
        <v>0</v>
      </c>
      <c r="K24" s="503"/>
      <c r="L24" s="504">
        <f>'Step3f- MP30$ Distribu.'!AM12</f>
        <v>83094.169647649847</v>
      </c>
      <c r="M24" s="503"/>
      <c r="N24" s="503">
        <f>'Step3h-Dual Credit$ Distribu.'!AB14</f>
        <v>56555.577646530117</v>
      </c>
      <c r="O24" s="503">
        <f>'Step3b(2)- NewWork$ Distribu.'!R22</f>
        <v>0</v>
      </c>
      <c r="P24" s="505"/>
      <c r="Q24" s="606">
        <f t="shared" si="7"/>
        <v>589349.32246655005</v>
      </c>
      <c r="R24" s="630">
        <f t="shared" si="2"/>
        <v>3.0881905250765711E-2</v>
      </c>
      <c r="S24" s="505"/>
      <c r="T24" s="505"/>
      <c r="U24" s="650">
        <f t="shared" si="6"/>
        <v>24268400</v>
      </c>
      <c r="V24" s="650">
        <f>U24-'Step 0- FY22 Formula I&amp;G Actual'!B24</f>
        <v>589300</v>
      </c>
      <c r="W24" s="635">
        <f>U24/'Step 0- FY22 Formula I&amp;G Actual'!B24-1</f>
        <v>2.4886925601057541E-2</v>
      </c>
      <c r="X24" s="1338" t="s">
        <v>615</v>
      </c>
      <c r="Y24" s="1344">
        <f>ROUND('Step3i - Workload '!E21,-2)</f>
        <v>70000</v>
      </c>
      <c r="Z24" s="484"/>
      <c r="AA24" s="1346">
        <f t="shared" si="1"/>
        <v>24198.400000000001</v>
      </c>
      <c r="AC24" s="1346">
        <f t="shared" si="3"/>
        <v>70</v>
      </c>
    </row>
    <row r="25" spans="1:29" ht="21">
      <c r="A25" s="534" t="s">
        <v>16</v>
      </c>
      <c r="B25" s="272"/>
      <c r="C25" s="502">
        <f>'Step 0- FY22 Formula I&amp;G Actual'!B25</f>
        <v>3557600.0000000005</v>
      </c>
      <c r="D25" s="362"/>
      <c r="E25" s="503">
        <f>'Step3a -TotalAward$ (IPA) '!K32</f>
        <v>7253.5753042923798</v>
      </c>
      <c r="F25" s="503">
        <f>'Step3a -TotalAward$ (IPA) '!J32</f>
        <v>0</v>
      </c>
      <c r="G25" s="504">
        <f>'Step3b- STEMH$ Distribu.'!R23</f>
        <v>4192.1192983850442</v>
      </c>
      <c r="H25" s="503">
        <f>'Step3c- At-Risk$ Distribu.'!S23</f>
        <v>8448.1232230329497</v>
      </c>
      <c r="I25" s="505">
        <f>'Step3d  - EOCSCH$ (IPA)'!K32</f>
        <v>7942.8699187225275</v>
      </c>
      <c r="J25" s="503">
        <f>'Step3d  - EOCSCH$ (IPA)'!J32</f>
        <v>0</v>
      </c>
      <c r="K25" s="503"/>
      <c r="L25" s="504">
        <f>'Step3f- MP30$ Distribu.'!AM13</f>
        <v>4890.3713356466114</v>
      </c>
      <c r="M25" s="503"/>
      <c r="N25" s="503">
        <f>'Step3h-Dual Credit$ Distribu.'!AB15</f>
        <v>9935.7883405329958</v>
      </c>
      <c r="O25" s="503">
        <f>'Step3b(2)- NewWork$ Distribu.'!R23</f>
        <v>0</v>
      </c>
      <c r="P25" s="505"/>
      <c r="Q25" s="606">
        <f t="shared" si="7"/>
        <v>42662.84742061251</v>
      </c>
      <c r="R25" s="630">
        <f t="shared" si="2"/>
        <v>2.2355332593871069E-3</v>
      </c>
      <c r="S25" s="505"/>
      <c r="T25" s="505"/>
      <c r="U25" s="650">
        <f t="shared" si="6"/>
        <v>3600300</v>
      </c>
      <c r="V25" s="650">
        <f>U25-'Step 0- FY22 Formula I&amp;G Actual'!B25</f>
        <v>42699.999999999534</v>
      </c>
      <c r="W25" s="635">
        <f>U25/'Step 0- FY22 Formula I&amp;G Actual'!B25-1</f>
        <v>1.2002473577692685E-2</v>
      </c>
      <c r="X25" s="1338" t="s">
        <v>615</v>
      </c>
      <c r="Y25" s="1344">
        <f>ROUND('Step3i - Workload '!E22,-2)</f>
        <v>16100</v>
      </c>
      <c r="Z25" s="484"/>
      <c r="AA25" s="1346">
        <f t="shared" si="1"/>
        <v>3584.2</v>
      </c>
      <c r="AC25" s="1346">
        <f t="shared" si="3"/>
        <v>16.100000000000001</v>
      </c>
    </row>
    <row r="26" spans="1:29" ht="21">
      <c r="A26" s="534" t="s">
        <v>17</v>
      </c>
      <c r="B26" s="272"/>
      <c r="C26" s="502">
        <f>'Step 0- FY22 Formula I&amp;G Actual'!B26</f>
        <v>8848700</v>
      </c>
      <c r="D26" s="362"/>
      <c r="E26" s="503">
        <f>'Step3a -TotalAward$ (IPA) '!K33</f>
        <v>35949.307658104241</v>
      </c>
      <c r="F26" s="503">
        <f>'Step3a -TotalAward$ (IPA) '!J33</f>
        <v>3926.7558627648305</v>
      </c>
      <c r="G26" s="504">
        <f>'Step3b- STEMH$ Distribu.'!R24</f>
        <v>16580.770359284128</v>
      </c>
      <c r="H26" s="503">
        <f>'Step3c- At-Risk$ Distribu.'!S24</f>
        <v>41897.196471952018</v>
      </c>
      <c r="I26" s="505">
        <f>'Step3d  - EOCSCH$ (IPA)'!K33</f>
        <v>31421.810471092376</v>
      </c>
      <c r="J26" s="503">
        <f>'Step3d  - EOCSCH$ (IPA)'!J33</f>
        <v>0</v>
      </c>
      <c r="K26" s="503"/>
      <c r="L26" s="504">
        <f>'Step3f- MP30$ Distribu.'!AM14</f>
        <v>14806.007862853829</v>
      </c>
      <c r="M26" s="503"/>
      <c r="N26" s="503">
        <f>'Step3h-Dual Credit$ Distribu.'!AB16</f>
        <v>1373.3932623158121</v>
      </c>
      <c r="O26" s="503">
        <f>'Step3b(2)- NewWork$ Distribu.'!R24</f>
        <v>0</v>
      </c>
      <c r="P26" s="505"/>
      <c r="Q26" s="606">
        <f t="shared" si="7"/>
        <v>145955.24194836721</v>
      </c>
      <c r="R26" s="630">
        <f t="shared" si="2"/>
        <v>7.648054864706981E-3</v>
      </c>
      <c r="S26" s="505"/>
      <c r="T26" s="505"/>
      <c r="U26" s="650">
        <f t="shared" si="6"/>
        <v>8994700</v>
      </c>
      <c r="V26" s="650">
        <f>U26-'Step 0- FY22 Formula I&amp;G Actual'!B26</f>
        <v>146000</v>
      </c>
      <c r="W26" s="635">
        <f>U26/'Step 0- FY22 Formula I&amp;G Actual'!B26-1</f>
        <v>1.6499598811124727E-2</v>
      </c>
      <c r="X26" s="1338" t="s">
        <v>615</v>
      </c>
      <c r="Y26" s="1344">
        <f>ROUND('Step3i - Workload '!E23,-2)</f>
        <v>81700</v>
      </c>
      <c r="Z26" s="484"/>
      <c r="AA26" s="1346">
        <f t="shared" si="1"/>
        <v>8913</v>
      </c>
      <c r="AC26" s="1346">
        <f t="shared" si="3"/>
        <v>81.7</v>
      </c>
    </row>
    <row r="27" spans="1:29" ht="21">
      <c r="A27" s="534" t="s">
        <v>18</v>
      </c>
      <c r="B27" s="272"/>
      <c r="C27" s="502">
        <f>'Step 0- FY22 Formula I&amp;G Actual'!B27</f>
        <v>1926200</v>
      </c>
      <c r="D27" s="362"/>
      <c r="E27" s="503">
        <f>'Step3a -TotalAward$ (IPA) '!K34</f>
        <v>10353.175958511676</v>
      </c>
      <c r="F27" s="503">
        <f>'Step3a -TotalAward$ (IPA) '!J34</f>
        <v>0</v>
      </c>
      <c r="G27" s="504">
        <f>'Step3b- STEMH$ Distribu.'!R25</f>
        <v>11512.685834370866</v>
      </c>
      <c r="H27" s="503">
        <f>'Step3c- At-Risk$ Distribu.'!S25</f>
        <v>4807.8750049781011</v>
      </c>
      <c r="I27" s="505">
        <f>'Step3d  - EOCSCH$ (IPA)'!K34</f>
        <v>8548.3229198503086</v>
      </c>
      <c r="J27" s="503">
        <f>'Step3d  - EOCSCH$ (IPA)'!J34</f>
        <v>0</v>
      </c>
      <c r="K27" s="503"/>
      <c r="L27" s="504">
        <f>'Step3f- MP30$ Distribu.'!AM15</f>
        <v>5572.7156580771107</v>
      </c>
      <c r="M27" s="503"/>
      <c r="N27" s="503">
        <f>'Step3h-Dual Credit$ Distribu.'!AB17</f>
        <v>4158.5390574485245</v>
      </c>
      <c r="O27" s="503">
        <f>'Step3b(2)- NewWork$ Distribu.'!R25</f>
        <v>0</v>
      </c>
      <c r="P27" s="505"/>
      <c r="Q27" s="606">
        <f t="shared" si="7"/>
        <v>44953.314433236592</v>
      </c>
      <c r="R27" s="630">
        <f t="shared" si="2"/>
        <v>2.3555537337771083E-3</v>
      </c>
      <c r="S27" s="505"/>
      <c r="T27" s="505"/>
      <c r="U27" s="650">
        <f t="shared" si="6"/>
        <v>1971200</v>
      </c>
      <c r="V27" s="650">
        <f>U27-'Step 0- FY22 Formula I&amp;G Actual'!B27</f>
        <v>45000</v>
      </c>
      <c r="W27" s="635">
        <f>U27/'Step 0- FY22 Formula I&amp;G Actual'!B27-1</f>
        <v>2.3362060014536334E-2</v>
      </c>
      <c r="X27" s="1338" t="s">
        <v>615</v>
      </c>
      <c r="Y27" s="1344">
        <f>ROUND('Step3i - Workload '!E24,-2)</f>
        <v>12900</v>
      </c>
      <c r="Z27" s="484"/>
      <c r="AA27" s="1346">
        <f t="shared" si="1"/>
        <v>1958.3</v>
      </c>
      <c r="AC27" s="1346">
        <f t="shared" si="3"/>
        <v>12.9</v>
      </c>
    </row>
    <row r="28" spans="1:29" ht="21">
      <c r="A28" s="534" t="s">
        <v>19</v>
      </c>
      <c r="B28" s="272"/>
      <c r="C28" s="502">
        <f>'Step 0- FY22 Formula I&amp;G Actual'!B28</f>
        <v>3864700</v>
      </c>
      <c r="D28" s="362"/>
      <c r="E28" s="503">
        <f>'Step3a -TotalAward$ (IPA) '!K35</f>
        <v>15368.0031444623</v>
      </c>
      <c r="F28" s="503">
        <f>'Step3a -TotalAward$ (IPA) '!J35</f>
        <v>1678.6525354098576</v>
      </c>
      <c r="G28" s="504">
        <f>'Step3b- STEMH$ Distribu.'!R26</f>
        <v>13577.461011187381</v>
      </c>
      <c r="H28" s="503">
        <f>'Step3c- At-Risk$ Distribu.'!S26</f>
        <v>18682.028590772046</v>
      </c>
      <c r="I28" s="505">
        <f>'Step3d  - EOCSCH$ (IPA)'!K35</f>
        <v>11448.773080788671</v>
      </c>
      <c r="J28" s="503">
        <f>'Step3d  - EOCSCH$ (IPA)'!J35</f>
        <v>0</v>
      </c>
      <c r="K28" s="503"/>
      <c r="L28" s="504">
        <f>'Step3f- MP30$ Distribu.'!AM16</f>
        <v>6564.4374649495494</v>
      </c>
      <c r="M28" s="503"/>
      <c r="N28" s="503">
        <f>'Step3h-Dual Credit$ Distribu.'!AB18</f>
        <v>15508.735060233737</v>
      </c>
      <c r="O28" s="503">
        <f>'Step3b(2)- NewWork$ Distribu.'!R26</f>
        <v>0</v>
      </c>
      <c r="P28" s="505"/>
      <c r="Q28" s="606">
        <f t="shared" si="7"/>
        <v>82828.090887803541</v>
      </c>
      <c r="R28" s="630">
        <f t="shared" si="2"/>
        <v>4.3401920684215918E-3</v>
      </c>
      <c r="S28" s="505"/>
      <c r="T28" s="505"/>
      <c r="U28" s="650">
        <f t="shared" si="6"/>
        <v>3947500</v>
      </c>
      <c r="V28" s="650">
        <f>U28-'Step 0- FY22 Formula I&amp;G Actual'!B28</f>
        <v>82800</v>
      </c>
      <c r="W28" s="635">
        <f>U28/'Step 0- FY22 Formula I&amp;G Actual'!B28-1</f>
        <v>2.1424690144125069E-2</v>
      </c>
      <c r="X28" s="1338" t="s">
        <v>615</v>
      </c>
      <c r="Y28" s="1344">
        <f>ROUND('Step3i - Workload '!E25,-2)</f>
        <v>79800</v>
      </c>
      <c r="Z28" s="484"/>
      <c r="AA28" s="1346">
        <f t="shared" si="1"/>
        <v>3867.7</v>
      </c>
      <c r="AC28" s="1346">
        <f t="shared" si="3"/>
        <v>79.8</v>
      </c>
    </row>
    <row r="29" spans="1:29" ht="21">
      <c r="A29" s="534" t="s">
        <v>20</v>
      </c>
      <c r="B29" s="272"/>
      <c r="C29" s="502">
        <f>'Step 0- FY22 Formula I&amp;G Actual'!B29</f>
        <v>5847400</v>
      </c>
      <c r="D29" s="362"/>
      <c r="E29" s="503">
        <f>'Step3a -TotalAward$ (IPA) '!K36</f>
        <v>20274.968903976318</v>
      </c>
      <c r="F29" s="503">
        <f>'Step3a -TotalAward$ (IPA) '!J36</f>
        <v>0</v>
      </c>
      <c r="G29" s="504">
        <f>'Step3b- STEMH$ Distribu.'!R27</f>
        <v>19020.95920461274</v>
      </c>
      <c r="H29" s="503">
        <f>'Step3c- At-Risk$ Distribu.'!S27</f>
        <v>20124.39109226548</v>
      </c>
      <c r="I29" s="505">
        <f>'Step3d  - EOCSCH$ (IPA)'!K36</f>
        <v>18983.209929642544</v>
      </c>
      <c r="J29" s="503">
        <f>'Step3d  - EOCSCH$ (IPA)'!J36</f>
        <v>0</v>
      </c>
      <c r="K29" s="503"/>
      <c r="L29" s="504">
        <f>'Step3f- MP30$ Distribu.'!AM17</f>
        <v>14012.18472997249</v>
      </c>
      <c r="M29" s="503"/>
      <c r="N29" s="503">
        <f>'Step3h-Dual Credit$ Distribu.'!AB19</f>
        <v>25006.518916929999</v>
      </c>
      <c r="O29" s="503">
        <f>'Step3b(2)- NewWork$ Distribu.'!R27</f>
        <v>0</v>
      </c>
      <c r="P29" s="505"/>
      <c r="Q29" s="606">
        <f t="shared" si="7"/>
        <v>117422.23277739956</v>
      </c>
      <c r="R29" s="630">
        <f t="shared" si="2"/>
        <v>6.1529251476671104E-3</v>
      </c>
      <c r="S29" s="505"/>
      <c r="T29" s="505"/>
      <c r="U29" s="650">
        <f t="shared" si="6"/>
        <v>5964800</v>
      </c>
      <c r="V29" s="650">
        <f>U29-'Step 0- FY22 Formula I&amp;G Actual'!B29</f>
        <v>117400</v>
      </c>
      <c r="W29" s="635">
        <f>U29/'Step 0- FY22 Formula I&amp;G Actual'!B29-1</f>
        <v>2.0077299312514896E-2</v>
      </c>
      <c r="X29" s="1338" t="s">
        <v>615</v>
      </c>
      <c r="Y29" s="1344">
        <f>ROUND('Step3i - Workload '!E26,-2)</f>
        <v>72000</v>
      </c>
      <c r="Z29" s="484"/>
      <c r="AA29" s="1346">
        <f t="shared" si="1"/>
        <v>5892.8</v>
      </c>
      <c r="AC29" s="1346">
        <f t="shared" si="3"/>
        <v>72</v>
      </c>
    </row>
    <row r="30" spans="1:29" ht="21">
      <c r="A30" s="534" t="s">
        <v>21</v>
      </c>
      <c r="B30" s="272"/>
      <c r="C30" s="502">
        <f>'Step 0- FY22 Formula I&amp;G Actual'!B30</f>
        <v>61808600</v>
      </c>
      <c r="D30" s="362"/>
      <c r="E30" s="503">
        <f>'Step3a -TotalAward$ (IPA) '!K37</f>
        <v>755710.2935209478</v>
      </c>
      <c r="F30" s="503">
        <f>'Step3a -TotalAward$ (IPA) '!J37</f>
        <v>82546.508373886201</v>
      </c>
      <c r="G30" s="504">
        <f>'Step3b- STEMH$ Distribu.'!R28</f>
        <v>335870.09542881971</v>
      </c>
      <c r="H30" s="503">
        <f>'Step3c- At-Risk$ Distribu.'!S28</f>
        <v>490265.88265048125</v>
      </c>
      <c r="I30" s="505">
        <f>'Step3d  - EOCSCH$ (IPA)'!K37</f>
        <v>311254.10175838834</v>
      </c>
      <c r="J30" s="503">
        <f>'Step3d  - EOCSCH$ (IPA)'!J37</f>
        <v>0</v>
      </c>
      <c r="K30" s="503"/>
      <c r="L30" s="504">
        <f>'Step3f- MP30$ Distribu.'!AM18</f>
        <v>184492.57767763667</v>
      </c>
      <c r="M30" s="503"/>
      <c r="N30" s="503">
        <f>'Step3h-Dual Credit$ Distribu.'!AB20</f>
        <v>126215.06566596824</v>
      </c>
      <c r="O30" s="503">
        <f>'Step3b(2)- NewWork$ Distribu.'!R28</f>
        <v>0</v>
      </c>
      <c r="P30" s="505"/>
      <c r="Q30" s="606">
        <f t="shared" si="7"/>
        <v>2286354.5250761285</v>
      </c>
      <c r="R30" s="630">
        <f t="shared" si="2"/>
        <v>0.11980498003723065</v>
      </c>
      <c r="S30" s="505"/>
      <c r="T30" s="505"/>
      <c r="U30" s="650">
        <f t="shared" si="6"/>
        <v>64095000</v>
      </c>
      <c r="V30" s="650">
        <f>U30-'Step 0- FY22 Formula I&amp;G Actual'!B30</f>
        <v>2286400</v>
      </c>
      <c r="W30" s="635">
        <f>U30/'Step 0- FY22 Formula I&amp;G Actual'!B30-1</f>
        <v>3.6991616053429377E-2</v>
      </c>
      <c r="X30" s="1338" t="s">
        <v>615</v>
      </c>
      <c r="Y30" s="1344">
        <f>ROUND('Step3i - Workload '!E27,-2)</f>
        <v>578400</v>
      </c>
      <c r="Z30" s="484"/>
      <c r="AA30" s="1346">
        <f t="shared" si="1"/>
        <v>63516.6</v>
      </c>
      <c r="AC30" s="1346">
        <f t="shared" si="3"/>
        <v>578.4</v>
      </c>
    </row>
    <row r="31" spans="1:29" ht="21">
      <c r="A31" s="534" t="s">
        <v>22</v>
      </c>
      <c r="B31" s="272"/>
      <c r="C31" s="502">
        <f>'Step 0- FY22 Formula I&amp;G Actual'!B31</f>
        <v>10052300</v>
      </c>
      <c r="D31" s="362"/>
      <c r="E31" s="503">
        <f>'Step3a -TotalAward$ (IPA) '!K38</f>
        <v>66528.631262375202</v>
      </c>
      <c r="F31" s="503">
        <f>'Step3a -TotalAward$ (IPA) '!J38</f>
        <v>0</v>
      </c>
      <c r="G31" s="504">
        <f>'Step3b- STEMH$ Distribu.'!R29</f>
        <v>66448.219326640552</v>
      </c>
      <c r="H31" s="503">
        <f>'Step3c- At-Risk$ Distribu.'!S29</f>
        <v>62227.639350145131</v>
      </c>
      <c r="I31" s="505">
        <f>'Step3d  - EOCSCH$ (IPA)'!K38</f>
        <v>37892.977003140055</v>
      </c>
      <c r="J31" s="503">
        <f>'Step3d  - EOCSCH$ (IPA)'!J38</f>
        <v>0</v>
      </c>
      <c r="K31" s="503"/>
      <c r="L31" s="504">
        <f>'Step3f- MP30$ Distribu.'!AM19</f>
        <v>18844.360825126168</v>
      </c>
      <c r="M31" s="503"/>
      <c r="N31" s="503">
        <f>'Step3h-Dual Credit$ Distribu.'!AB21</f>
        <v>20913.416397208315</v>
      </c>
      <c r="O31" s="503">
        <f>'Step3b(2)- NewWork$ Distribu.'!R29</f>
        <v>0</v>
      </c>
      <c r="P31" s="505"/>
      <c r="Q31" s="606">
        <f t="shared" si="7"/>
        <v>272855.24416463543</v>
      </c>
      <c r="R31" s="630">
        <f t="shared" si="2"/>
        <v>1.4297615143088705E-2</v>
      </c>
      <c r="S31" s="505"/>
      <c r="T31" s="505"/>
      <c r="U31" s="650">
        <f t="shared" si="6"/>
        <v>10325200</v>
      </c>
      <c r="V31" s="650">
        <f>U31-'Step 0- FY22 Formula I&amp;G Actual'!B31</f>
        <v>272900</v>
      </c>
      <c r="W31" s="635">
        <f>U31/'Step 0- FY22 Formula I&amp;G Actual'!B31-1</f>
        <v>2.7148015876963472E-2</v>
      </c>
      <c r="X31" s="1338" t="s">
        <v>615</v>
      </c>
      <c r="Y31" s="1344">
        <f>ROUND('Step3i - Workload '!E28,-2)</f>
        <v>15500</v>
      </c>
      <c r="Z31" s="484"/>
      <c r="AA31" s="1346">
        <f t="shared" si="1"/>
        <v>10309.700000000001</v>
      </c>
      <c r="AC31" s="1346">
        <f t="shared" si="3"/>
        <v>15.5</v>
      </c>
    </row>
    <row r="32" spans="1:29" ht="21">
      <c r="A32" s="534" t="s">
        <v>23</v>
      </c>
      <c r="B32" s="272"/>
      <c r="C32" s="502">
        <f>'Step 0- FY22 Formula I&amp;G Actual'!B32</f>
        <v>6942300</v>
      </c>
      <c r="D32" s="362"/>
      <c r="E32" s="503">
        <f>'Step3a -TotalAward$ (IPA) '!K39</f>
        <v>14331.899981829931</v>
      </c>
      <c r="F32" s="503">
        <f>'Step3a -TotalAward$ (IPA) '!J39</f>
        <v>0</v>
      </c>
      <c r="G32" s="504">
        <f>'Step3b- STEMH$ Distribu.'!R30</f>
        <v>9948.4622155704783</v>
      </c>
      <c r="H32" s="503">
        <f>'Step3c- At-Risk$ Distribu.'!S30</f>
        <v>10646.008939594369</v>
      </c>
      <c r="I32" s="505">
        <f>'Step3d  - EOCSCH$ (IPA)'!K39</f>
        <v>13255.349394635799</v>
      </c>
      <c r="J32" s="503">
        <f>'Step3d  - EOCSCH$ (IPA)'!J39</f>
        <v>0</v>
      </c>
      <c r="K32" s="503"/>
      <c r="L32" s="504">
        <f>'Step3f- MP30$ Distribu.'!AM20</f>
        <v>6906.1549095923729</v>
      </c>
      <c r="M32" s="503"/>
      <c r="N32" s="503">
        <f>'Step3h-Dual Credit$ Distribu.'!AB22</f>
        <v>4793.9326621081645</v>
      </c>
      <c r="O32" s="503">
        <f>'Step3b(2)- NewWork$ Distribu.'!R30</f>
        <v>0</v>
      </c>
      <c r="P32" s="505"/>
      <c r="Q32" s="606">
        <f t="shared" si="7"/>
        <v>59881.80810333111</v>
      </c>
      <c r="R32" s="630">
        <f t="shared" si="2"/>
        <v>3.1378068211770365E-3</v>
      </c>
      <c r="S32" s="505"/>
      <c r="T32" s="505"/>
      <c r="U32" s="650">
        <f t="shared" si="6"/>
        <v>7002200</v>
      </c>
      <c r="V32" s="650">
        <f>U32-'Step 0- FY22 Formula I&amp;G Actual'!B32</f>
        <v>59900</v>
      </c>
      <c r="W32" s="635">
        <f>U32/'Step 0- FY22 Formula I&amp;G Actual'!B32-1</f>
        <v>8.6282644080493132E-3</v>
      </c>
      <c r="X32" s="1338" t="s">
        <v>615</v>
      </c>
      <c r="Y32" s="1344">
        <f>ROUND('Step3i - Workload '!E29,-2)</f>
        <v>45400</v>
      </c>
      <c r="Z32" s="484"/>
      <c r="AA32" s="1346">
        <f t="shared" si="1"/>
        <v>6956.8</v>
      </c>
      <c r="AC32" s="1346">
        <f t="shared" si="3"/>
        <v>45.4</v>
      </c>
    </row>
    <row r="33" spans="1:29" ht="21">
      <c r="A33" s="534" t="s">
        <v>24</v>
      </c>
      <c r="B33" s="272"/>
      <c r="C33" s="502">
        <f>'Step 0- FY22 Formula I&amp;G Actual'!B33</f>
        <v>4183200</v>
      </c>
      <c r="D33" s="362"/>
      <c r="E33" s="503">
        <f>'Step3a -TotalAward$ (IPA) '!K40</f>
        <v>27331.171235933525</v>
      </c>
      <c r="F33" s="503">
        <f>'Step3a -TotalAward$ (IPA) '!J40</f>
        <v>2985.3937079296475</v>
      </c>
      <c r="G33" s="504">
        <f>'Step3b- STEMH$ Distribu.'!R31</f>
        <v>49930.017912108429</v>
      </c>
      <c r="H33" s="503">
        <f>'Step3c- At-Risk$ Distribu.'!S31</f>
        <v>8585.4910803180373</v>
      </c>
      <c r="I33" s="505">
        <f>'Step3d  - EOCSCH$ (IPA)'!K40</f>
        <v>11182.286472667476</v>
      </c>
      <c r="J33" s="503">
        <f>'Step3d  - EOCSCH$ (IPA)'!J40</f>
        <v>0</v>
      </c>
      <c r="K33" s="503"/>
      <c r="L33" s="504">
        <f>'Step3f- MP30$ Distribu.'!AM21</f>
        <v>2702.7142162088448</v>
      </c>
      <c r="M33" s="503"/>
      <c r="N33" s="503">
        <f>'Step3h-Dual Credit$ Distribu.'!AB23</f>
        <v>12647.500054086117</v>
      </c>
      <c r="O33" s="503">
        <f>'Step3b(2)- NewWork$ Distribu.'!R31</f>
        <v>0</v>
      </c>
      <c r="P33" s="505"/>
      <c r="Q33" s="606">
        <f t="shared" si="7"/>
        <v>115364.57467925208</v>
      </c>
      <c r="R33" s="630">
        <f t="shared" si="2"/>
        <v>6.0451038606933434E-3</v>
      </c>
      <c r="S33" s="505"/>
      <c r="T33" s="505"/>
      <c r="U33" s="650">
        <f t="shared" si="6"/>
        <v>4298600</v>
      </c>
      <c r="V33" s="650">
        <f>U33-'Step 0- FY22 Formula I&amp;G Actual'!B33</f>
        <v>115400</v>
      </c>
      <c r="W33" s="635">
        <f>U33/'Step 0- FY22 Formula I&amp;G Actual'!B33-1</f>
        <v>2.758653662268129E-2</v>
      </c>
      <c r="X33" s="1338" t="s">
        <v>615</v>
      </c>
      <c r="Y33" s="1344">
        <f>ROUND('Step3i - Workload '!E30,-2)</f>
        <v>700</v>
      </c>
      <c r="Z33" s="484"/>
      <c r="AA33" s="1346">
        <f t="shared" si="1"/>
        <v>4297.8999999999996</v>
      </c>
      <c r="AC33" s="1346">
        <f t="shared" si="3"/>
        <v>0.7</v>
      </c>
    </row>
    <row r="34" spans="1:29" ht="21">
      <c r="A34" s="534" t="s">
        <v>25</v>
      </c>
      <c r="B34" s="272"/>
      <c r="C34" s="502">
        <f>'Step 0- FY22 Formula I&amp;G Actual'!B34</f>
        <v>5951300</v>
      </c>
      <c r="D34" s="362"/>
      <c r="E34" s="503">
        <f>'Step3a -TotalAward$ (IPA) '!K41</f>
        <v>44145.424085595143</v>
      </c>
      <c r="F34" s="503">
        <f>'Step3a -TotalAward$ (IPA) '!J41</f>
        <v>0</v>
      </c>
      <c r="G34" s="504">
        <f>'Step3b- STEMH$ Distribu.'!R32</f>
        <v>7821.1180940019485</v>
      </c>
      <c r="H34" s="503">
        <f>'Step3c- At-Risk$ Distribu.'!S32</f>
        <v>26031.208955524289</v>
      </c>
      <c r="I34" s="505">
        <f>'Step3d  - EOCSCH$ (IPA)'!K41</f>
        <v>36368.603695294514</v>
      </c>
      <c r="J34" s="503">
        <f>'Step3d  - EOCSCH$ (IPA)'!J41</f>
        <v>0</v>
      </c>
      <c r="K34" s="503"/>
      <c r="L34" s="504">
        <f>'Step3f- MP30$ Distribu.'!AM22</f>
        <v>26338.706223883528</v>
      </c>
      <c r="M34" s="503"/>
      <c r="N34" s="503">
        <f>'Step3h-Dual Credit$ Distribu.'!AB24</f>
        <v>14820.03215263833</v>
      </c>
      <c r="O34" s="503">
        <f>'Step3b(2)- NewWork$ Distribu.'!R32</f>
        <v>0</v>
      </c>
      <c r="P34" s="505"/>
      <c r="Q34" s="606">
        <f t="shared" si="7"/>
        <v>155525.09320693774</v>
      </c>
      <c r="R34" s="630">
        <f t="shared" si="2"/>
        <v>8.1495150828917052E-3</v>
      </c>
      <c r="S34" s="505"/>
      <c r="T34" s="505"/>
      <c r="U34" s="650">
        <f t="shared" si="6"/>
        <v>6106800</v>
      </c>
      <c r="V34" s="650">
        <f>U34-'Step 0- FY22 Formula I&amp;G Actual'!B34</f>
        <v>155500</v>
      </c>
      <c r="W34" s="635">
        <f>U34/'Step 0- FY22 Formula I&amp;G Actual'!B34-1</f>
        <v>2.6128744980088436E-2</v>
      </c>
      <c r="X34" s="1338" t="s">
        <v>615</v>
      </c>
      <c r="Y34" s="1344">
        <f>ROUND('Step3i - Workload '!E31,-2)</f>
        <v>41200</v>
      </c>
      <c r="Z34" s="484"/>
      <c r="AA34" s="1346">
        <f t="shared" si="1"/>
        <v>6065.6</v>
      </c>
      <c r="AC34" s="1346">
        <f t="shared" si="3"/>
        <v>41.2</v>
      </c>
    </row>
    <row r="35" spans="1:29" ht="21">
      <c r="A35" s="534" t="s">
        <v>26</v>
      </c>
      <c r="B35" s="272"/>
      <c r="C35" s="502">
        <f>'Step 0- FY22 Formula I&amp;G Actual'!B35</f>
        <v>24795500</v>
      </c>
      <c r="D35" s="362"/>
      <c r="E35" s="503">
        <f>'Step3a -TotalAward$ (IPA) '!K42</f>
        <v>173562.95291577282</v>
      </c>
      <c r="F35" s="503">
        <f>'Step3a -TotalAward$ (IPA) '!J42</f>
        <v>0</v>
      </c>
      <c r="G35" s="504">
        <f>'Step3b- STEMH$ Distribu.'!R33</f>
        <v>138339.93684670646</v>
      </c>
      <c r="H35" s="503">
        <f>'Step3c- At-Risk$ Distribu.'!S33</f>
        <v>121982.65726915866</v>
      </c>
      <c r="I35" s="505">
        <f>'Step3d  - EOCSCH$ (IPA)'!K42</f>
        <v>108453.37573536369</v>
      </c>
      <c r="J35" s="503">
        <f>'Step3d  - EOCSCH$ (IPA)'!J42</f>
        <v>0</v>
      </c>
      <c r="K35" s="503"/>
      <c r="L35" s="504">
        <f>'Step3f- MP30$ Distribu.'!AM23</f>
        <v>38917.174174114698</v>
      </c>
      <c r="M35" s="503"/>
      <c r="N35" s="503">
        <f>'Step3h-Dual Credit$ Distribu.'!AB25</f>
        <v>40655.635907169511</v>
      </c>
      <c r="O35" s="503">
        <f>'Step3b(2)- NewWork$ Distribu.'!R33</f>
        <v>0</v>
      </c>
      <c r="P35" s="505"/>
      <c r="Q35" s="606">
        <f t="shared" si="7"/>
        <v>621911.73284828593</v>
      </c>
      <c r="R35" s="630">
        <f t="shared" si="2"/>
        <v>3.2588175596401668E-2</v>
      </c>
      <c r="S35" s="505"/>
      <c r="T35" s="505"/>
      <c r="U35" s="650">
        <f t="shared" si="6"/>
        <v>25417400</v>
      </c>
      <c r="V35" s="650">
        <f>U35-'Step 0- FY22 Formula I&amp;G Actual'!B35</f>
        <v>621900</v>
      </c>
      <c r="W35" s="635">
        <f>U35/'Step 0- FY22 Formula I&amp;G Actual'!B35-1</f>
        <v>2.5081163920872784E-2</v>
      </c>
      <c r="X35" s="1338" t="s">
        <v>615</v>
      </c>
      <c r="Y35" s="1344">
        <f>ROUND('Step3i - Workload '!E32,-2)</f>
        <v>141500</v>
      </c>
      <c r="Z35" s="484"/>
      <c r="AA35" s="1346">
        <f t="shared" si="1"/>
        <v>25275.9</v>
      </c>
      <c r="AC35" s="1346">
        <f t="shared" si="3"/>
        <v>141.5</v>
      </c>
    </row>
    <row r="36" spans="1:29" ht="22" thickBot="1">
      <c r="A36" s="534" t="s">
        <v>27</v>
      </c>
      <c r="B36" s="272"/>
      <c r="C36" s="502">
        <f>'Step 0- FY22 Formula I&amp;G Actual'!B36</f>
        <v>10785600</v>
      </c>
      <c r="D36" s="362"/>
      <c r="E36" s="503">
        <f>'Step3a -TotalAward$ (IPA) '!K43</f>
        <v>78128.96671894133</v>
      </c>
      <c r="F36" s="503">
        <f>'Step3a -TotalAward$ (IPA) '!J43</f>
        <v>0</v>
      </c>
      <c r="G36" s="504">
        <f>'Step3b- STEMH$ Distribu.'!R34</f>
        <v>62694.082641519621</v>
      </c>
      <c r="H36" s="503">
        <f>'Step3c- At-Risk$ Distribu.'!S34</f>
        <v>42652.719687020013</v>
      </c>
      <c r="I36" s="505">
        <f>'Step3d  - EOCSCH$ (IPA)'!K43</f>
        <v>52619.696095952509</v>
      </c>
      <c r="J36" s="503">
        <f>'Step3d  - EOCSCH$ (IPA)'!J43</f>
        <v>0</v>
      </c>
      <c r="K36" s="503"/>
      <c r="L36" s="504">
        <f>'Step3f- MP30$ Distribu.'!AM24</f>
        <v>22352.129151646011</v>
      </c>
      <c r="M36" s="503"/>
      <c r="N36" s="503">
        <f>'Step3h-Dual Credit$ Distribu.'!AB26</f>
        <v>25449.10556618495</v>
      </c>
      <c r="O36" s="503">
        <f>'Step3b(2)- NewWork$ Distribu.'!R34</f>
        <v>0</v>
      </c>
      <c r="P36" s="505"/>
      <c r="Q36" s="606">
        <f t="shared" si="7"/>
        <v>283896.69986126444</v>
      </c>
      <c r="R36" s="630">
        <f t="shared" si="2"/>
        <v>1.487618743570923E-2</v>
      </c>
      <c r="S36" s="505"/>
      <c r="T36" s="505"/>
      <c r="U36" s="650">
        <f t="shared" si="6"/>
        <v>11069500</v>
      </c>
      <c r="V36" s="650">
        <f>U36-'Step 0- FY22 Formula I&amp;G Actual'!B36</f>
        <v>283900</v>
      </c>
      <c r="W36" s="635">
        <f>U36/'Step 0- FY22 Formula I&amp;G Actual'!B36-1</f>
        <v>2.6322133214656596E-2</v>
      </c>
      <c r="X36" s="1338" t="s">
        <v>615</v>
      </c>
      <c r="Y36" s="1344">
        <f>ROUND('Step3i - Workload '!E33,-2)</f>
        <v>145500</v>
      </c>
      <c r="Z36" s="484"/>
      <c r="AA36" s="1346">
        <f t="shared" si="1"/>
        <v>10924</v>
      </c>
      <c r="AC36" s="1346">
        <f t="shared" si="3"/>
        <v>145.5</v>
      </c>
    </row>
    <row r="37" spans="1:29" ht="22" thickBot="1">
      <c r="A37" s="537" t="s">
        <v>28</v>
      </c>
      <c r="B37" s="272"/>
      <c r="C37" s="498">
        <f>'Step 0- FY22 Formula I&amp;G Actual'!B37</f>
        <v>197871700</v>
      </c>
      <c r="D37" s="362"/>
      <c r="E37" s="499">
        <f>'Step3a -TotalAward$ (IPA) '!K44</f>
        <v>1484671.3594252777</v>
      </c>
      <c r="F37" s="1270">
        <f>'Step3a -TotalAward$ (IPA) '!J44</f>
        <v>93319.700915567606</v>
      </c>
      <c r="G37" s="500">
        <f>'Step3b- STEMH$ Distribu.'!R35</f>
        <v>868081.53948946414</v>
      </c>
      <c r="H37" s="499">
        <f>'Step3c- At-Risk$ Distribu.'!S35</f>
        <v>1034379.9653567171</v>
      </c>
      <c r="I37" s="501">
        <f>'Step3d  - EOCSCH$ (IPA)'!K44</f>
        <v>847786.38335715223</v>
      </c>
      <c r="J37" s="1270">
        <f>'Step3d  - EOCSCH$ (IPA)'!J44</f>
        <v>707.38804482901901</v>
      </c>
      <c r="K37" s="499"/>
      <c r="L37" s="500">
        <f>SUM(L20:L36)</f>
        <v>471854.36713373521</v>
      </c>
      <c r="M37" s="499"/>
      <c r="N37" s="499">
        <f>SUM(N20:N36)</f>
        <v>436542.45518777188</v>
      </c>
      <c r="O37" s="1270">
        <f>SUM(O20:O36)</f>
        <v>0</v>
      </c>
      <c r="P37" s="600"/>
      <c r="Q37" s="605">
        <f>SUM(Q20:Q36)</f>
        <v>5237343.1589105157</v>
      </c>
      <c r="R37" s="629">
        <f t="shared" si="2"/>
        <v>0.27443678822316864</v>
      </c>
      <c r="S37" s="600"/>
      <c r="T37" s="600"/>
      <c r="U37" s="658">
        <f>SUM(U20:U36)</f>
        <v>203109100</v>
      </c>
      <c r="V37" s="658">
        <f>SUM(V20:V36)</f>
        <v>5237400</v>
      </c>
      <c r="W37" s="1336">
        <f>U37/'Step 0- FY22 Formula I&amp;G Actual'!B37-1</f>
        <v>2.6468666312565059E-2</v>
      </c>
      <c r="X37" s="1339"/>
      <c r="Y37" s="1342">
        <f>SUM(Y20:Y36)</f>
        <v>1420200</v>
      </c>
      <c r="Z37" s="483"/>
      <c r="AA37" s="1346">
        <f t="shared" si="1"/>
        <v>201688.9</v>
      </c>
      <c r="AC37" s="1346">
        <f t="shared" si="3"/>
        <v>1420.2</v>
      </c>
    </row>
    <row r="38" spans="1:29">
      <c r="C38" s="356" t="s">
        <v>29</v>
      </c>
      <c r="E38" s="356"/>
      <c r="G38" s="356"/>
      <c r="H38" s="356" t="s">
        <v>29</v>
      </c>
      <c r="I38" s="357"/>
      <c r="J38" s="357"/>
      <c r="K38" s="357"/>
      <c r="L38" s="357"/>
      <c r="M38" s="357"/>
      <c r="N38" s="357" t="s">
        <v>604</v>
      </c>
      <c r="O38" s="357"/>
      <c r="P38" s="601"/>
      <c r="Q38" s="357"/>
      <c r="R38" s="357"/>
      <c r="S38" s="601"/>
      <c r="T38" s="601"/>
    </row>
    <row r="39" spans="1:29">
      <c r="A39" s="358"/>
      <c r="B39" s="359"/>
    </row>
    <row r="40" spans="1:29">
      <c r="A40" s="360"/>
      <c r="B40" s="361"/>
    </row>
    <row r="41" spans="1:29">
      <c r="A41" s="360"/>
      <c r="B41" s="361"/>
    </row>
    <row r="48" spans="1:29" ht="19" customHeight="1">
      <c r="A48" s="350"/>
      <c r="B48" s="346"/>
      <c r="F48" s="350"/>
      <c r="I48" s="350"/>
      <c r="J48" s="350"/>
      <c r="K48" s="350"/>
      <c r="L48" s="350"/>
      <c r="M48" s="350"/>
      <c r="N48" s="350"/>
      <c r="O48" s="350"/>
      <c r="P48" s="602"/>
      <c r="Q48" s="350"/>
      <c r="R48" s="350"/>
      <c r="S48" s="602"/>
      <c r="T48" s="602"/>
    </row>
    <row r="49" spans="1:20" ht="16" customHeight="1">
      <c r="A49" s="350"/>
      <c r="B49" s="346"/>
      <c r="F49" s="350"/>
      <c r="I49" s="350"/>
      <c r="J49" s="350"/>
      <c r="K49" s="350"/>
      <c r="L49" s="350"/>
      <c r="M49" s="350"/>
      <c r="N49" s="350"/>
      <c r="O49" s="350"/>
      <c r="P49" s="602"/>
      <c r="Q49" s="350"/>
      <c r="R49" s="350"/>
      <c r="S49" s="602"/>
      <c r="T49" s="602"/>
    </row>
  </sheetData>
  <mergeCells count="4">
    <mergeCell ref="E4:O4"/>
    <mergeCell ref="Q4:R4"/>
    <mergeCell ref="Q6:R6"/>
    <mergeCell ref="U4:Y4"/>
  </mergeCells>
  <conditionalFormatting sqref="L7">
    <cfRule type="expression" dxfId="8" priority="25">
      <formula>L7&lt;0</formula>
    </cfRule>
  </conditionalFormatting>
  <conditionalFormatting sqref="L9 L11">
    <cfRule type="expression" dxfId="7" priority="24">
      <formula>L9&lt;0</formula>
    </cfRule>
  </conditionalFormatting>
  <conditionalFormatting sqref="L12">
    <cfRule type="expression" dxfId="6" priority="23">
      <formula>L12&lt;0</formula>
    </cfRule>
  </conditionalFormatting>
  <conditionalFormatting sqref="L18">
    <cfRule type="expression" dxfId="5" priority="22">
      <formula>L18&lt;0</formula>
    </cfRule>
  </conditionalFormatting>
  <conditionalFormatting sqref="L10">
    <cfRule type="expression" dxfId="4" priority="21">
      <formula>L10&lt;0</formula>
    </cfRule>
  </conditionalFormatting>
  <conditionalFormatting sqref="L14:L17">
    <cfRule type="expression" dxfId="3" priority="20">
      <formula>L14&lt;0</formula>
    </cfRule>
  </conditionalFormatting>
  <conditionalFormatting sqref="L20:L36">
    <cfRule type="expression" dxfId="2" priority="16">
      <formula>L20&lt;0</formula>
    </cfRule>
  </conditionalFormatting>
  <conditionalFormatting sqref="L37">
    <cfRule type="expression" dxfId="1" priority="1">
      <formula>L37&lt;0</formula>
    </cfRule>
  </conditionalFormatting>
  <conditionalFormatting sqref="G7:G37 J7:J37">
    <cfRule type="expression" dxfId="0" priority="48">
      <formula>#REF!&lt;0</formula>
    </cfRule>
  </conditionalFormatting>
  <pageMargins left="0.25" right="0.25" top="0.75" bottom="0.75" header="0.3" footer="0.3"/>
  <pageSetup scale="34" fitToHeight="0" orientation="landscape" r:id="rId1"/>
  <headerFooter>
    <oddFooter>&amp;L&amp;F - &amp;A&amp;RPage &amp;P of &amp;N  &amp;D</oddFooter>
  </headerFooter>
  <ignoredErrors>
    <ignoredError sqref="M7"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pageSetUpPr fitToPage="1"/>
  </sheetPr>
  <dimension ref="A2:AJ86"/>
  <sheetViews>
    <sheetView topLeftCell="A3" workbookViewId="0">
      <selection activeCell="O18" sqref="O18"/>
    </sheetView>
  </sheetViews>
  <sheetFormatPr baseColWidth="10" defaultColWidth="9.1640625" defaultRowHeight="17"/>
  <cols>
    <col min="1" max="1" width="10.6640625" style="17" customWidth="1"/>
    <col min="2" max="5" width="11.6640625" style="17" customWidth="1"/>
    <col min="6" max="6" width="11.33203125" style="17" customWidth="1"/>
    <col min="7" max="11" width="11.6640625" style="17" customWidth="1"/>
    <col min="12" max="12" width="14" style="797" customWidth="1"/>
    <col min="13" max="16384" width="9.1640625" style="17"/>
  </cols>
  <sheetData>
    <row r="2" spans="1:26" ht="18" thickBot="1">
      <c r="A2" s="24"/>
      <c r="B2" s="24"/>
      <c r="C2" s="24"/>
      <c r="D2" s="24"/>
      <c r="E2" s="24"/>
    </row>
    <row r="3" spans="1:26" ht="33" customHeight="1" thickBot="1">
      <c r="A3" s="322" t="s">
        <v>275</v>
      </c>
      <c r="B3" s="323"/>
      <c r="C3" s="323"/>
      <c r="D3" s="323"/>
      <c r="E3" s="323"/>
      <c r="F3" s="324"/>
      <c r="G3" s="325"/>
    </row>
    <row r="4" spans="1:26" ht="10.5" customHeight="1" thickBot="1">
      <c r="A4" s="276"/>
      <c r="B4" s="276"/>
      <c r="C4" s="276"/>
      <c r="D4" s="276"/>
      <c r="E4" s="276"/>
      <c r="F4" s="276"/>
      <c r="G4" s="276"/>
      <c r="H4" s="276"/>
      <c r="I4" s="276"/>
      <c r="J4" s="276"/>
      <c r="K4" s="276"/>
      <c r="L4" s="798"/>
      <c r="M4" s="276"/>
      <c r="N4" s="276"/>
      <c r="O4" s="276"/>
      <c r="P4" s="276"/>
      <c r="Q4" s="276"/>
      <c r="R4" s="276"/>
      <c r="S4" s="276"/>
      <c r="T4" s="276"/>
      <c r="U4" s="276"/>
      <c r="V4" s="276"/>
      <c r="W4" s="276"/>
      <c r="X4" s="276"/>
      <c r="Y4" s="276"/>
      <c r="Z4" s="276"/>
    </row>
    <row r="5" spans="1:26" ht="56.25" customHeight="1" thickBot="1">
      <c r="A5" s="1544" t="s">
        <v>209</v>
      </c>
      <c r="B5" s="1545"/>
      <c r="C5" s="1545"/>
      <c r="D5" s="1545"/>
      <c r="E5" s="1546"/>
    </row>
    <row r="6" spans="1:26" ht="18" thickBot="1">
      <c r="A6" s="277"/>
      <c r="B6" s="1540" t="s">
        <v>129</v>
      </c>
      <c r="C6" s="1541"/>
      <c r="D6" s="1541"/>
      <c r="E6" s="1541"/>
      <c r="F6" s="1542"/>
      <c r="G6" s="1542"/>
      <c r="H6" s="1542"/>
      <c r="I6" s="1542"/>
      <c r="J6" s="1542"/>
      <c r="K6" s="1543"/>
    </row>
    <row r="7" spans="1:26">
      <c r="A7" s="278"/>
      <c r="B7" s="1533" t="s">
        <v>128</v>
      </c>
      <c r="C7" s="1534"/>
      <c r="D7" s="1534"/>
      <c r="E7" s="1520" t="s">
        <v>127</v>
      </c>
      <c r="F7" s="1520" t="s">
        <v>126</v>
      </c>
      <c r="G7" s="1520" t="s">
        <v>125</v>
      </c>
      <c r="H7" s="1534" t="s">
        <v>124</v>
      </c>
      <c r="I7" s="1534"/>
      <c r="J7" s="1534" t="s">
        <v>123</v>
      </c>
      <c r="K7" s="1535"/>
    </row>
    <row r="8" spans="1:26" ht="18">
      <c r="A8" s="279"/>
      <c r="B8" s="280" t="s">
        <v>122</v>
      </c>
      <c r="C8" s="281" t="s">
        <v>121</v>
      </c>
      <c r="D8" s="281" t="s">
        <v>120</v>
      </c>
      <c r="E8" s="1521"/>
      <c r="F8" s="1521"/>
      <c r="G8" s="1521"/>
      <c r="H8" s="281" t="s">
        <v>119</v>
      </c>
      <c r="I8" s="281" t="s">
        <v>118</v>
      </c>
      <c r="J8" s="281" t="s">
        <v>117</v>
      </c>
      <c r="K8" s="282" t="s">
        <v>116</v>
      </c>
    </row>
    <row r="9" spans="1:26" ht="19" thickBot="1">
      <c r="A9" s="283" t="s">
        <v>83</v>
      </c>
      <c r="B9" s="284" t="s">
        <v>115</v>
      </c>
      <c r="C9" s="285" t="s">
        <v>114</v>
      </c>
      <c r="D9" s="285" t="s">
        <v>113</v>
      </c>
      <c r="E9" s="285" t="s">
        <v>112</v>
      </c>
      <c r="F9" s="285" t="s">
        <v>111</v>
      </c>
      <c r="G9" s="285" t="s">
        <v>110</v>
      </c>
      <c r="H9" s="285" t="s">
        <v>109</v>
      </c>
      <c r="I9" s="285" t="s">
        <v>108</v>
      </c>
      <c r="J9" s="285" t="s">
        <v>107</v>
      </c>
      <c r="K9" s="286" t="s">
        <v>106</v>
      </c>
    </row>
    <row r="10" spans="1:26" ht="18" thickBot="1">
      <c r="A10" s="287" t="s">
        <v>104</v>
      </c>
      <c r="B10" s="288">
        <v>4950</v>
      </c>
      <c r="C10" s="289">
        <v>7260</v>
      </c>
      <c r="D10" s="289">
        <v>14455</v>
      </c>
      <c r="E10" s="289">
        <v>14455</v>
      </c>
      <c r="F10" s="289">
        <v>33000</v>
      </c>
      <c r="G10" s="289">
        <v>32888</v>
      </c>
      <c r="H10" s="289">
        <v>108659</v>
      </c>
      <c r="I10" s="289">
        <v>108659</v>
      </c>
      <c r="J10" s="289">
        <v>7819</v>
      </c>
      <c r="K10" s="290">
        <v>19256</v>
      </c>
      <c r="L10" s="799" t="s">
        <v>83</v>
      </c>
      <c r="O10" s="17">
        <f>K12/B10</f>
        <v>8.226868686868686</v>
      </c>
    </row>
    <row r="11" spans="1:26">
      <c r="A11" s="291" t="s">
        <v>102</v>
      </c>
      <c r="B11" s="292">
        <v>7143</v>
      </c>
      <c r="C11" s="293">
        <v>10477</v>
      </c>
      <c r="D11" s="293">
        <v>20860</v>
      </c>
      <c r="E11" s="293">
        <v>20860</v>
      </c>
      <c r="F11" s="293">
        <v>47623</v>
      </c>
      <c r="G11" s="293">
        <v>47461</v>
      </c>
      <c r="H11" s="293">
        <v>156808</v>
      </c>
      <c r="I11" s="293">
        <v>156808</v>
      </c>
      <c r="J11" s="293">
        <v>11284</v>
      </c>
      <c r="K11" s="294">
        <v>27788</v>
      </c>
      <c r="L11" s="800" t="s">
        <v>101</v>
      </c>
    </row>
    <row r="12" spans="1:26" ht="18" thickBot="1">
      <c r="A12" s="295" t="s">
        <v>100</v>
      </c>
      <c r="B12" s="296">
        <v>10469</v>
      </c>
      <c r="C12" s="297">
        <v>15354</v>
      </c>
      <c r="D12" s="297">
        <v>30570</v>
      </c>
      <c r="E12" s="297">
        <v>30570</v>
      </c>
      <c r="F12" s="297">
        <v>69792</v>
      </c>
      <c r="G12" s="297">
        <v>69555</v>
      </c>
      <c r="H12" s="297">
        <v>229805</v>
      </c>
      <c r="I12" s="297">
        <v>229805</v>
      </c>
      <c r="J12" s="297">
        <v>16537</v>
      </c>
      <c r="K12" s="298">
        <v>40723</v>
      </c>
      <c r="L12" s="774">
        <f>'DATA - Award Matrices Scales'!M12</f>
        <v>257972.94399999999</v>
      </c>
      <c r="N12" s="91"/>
    </row>
    <row r="13" spans="1:26">
      <c r="A13" s="299"/>
      <c r="B13" s="31"/>
      <c r="C13" s="31"/>
      <c r="D13" s="31"/>
      <c r="E13" s="31"/>
      <c r="F13" s="31"/>
    </row>
    <row r="14" spans="1:26" ht="18" thickBot="1">
      <c r="A14" s="299" t="s">
        <v>130</v>
      </c>
      <c r="B14" s="31"/>
      <c r="C14" s="31"/>
      <c r="D14" s="31"/>
      <c r="E14" s="31"/>
      <c r="F14" s="31"/>
    </row>
    <row r="15" spans="1:26" ht="18" thickBot="1">
      <c r="A15" s="287" t="s">
        <v>104</v>
      </c>
      <c r="B15" s="288">
        <v>100</v>
      </c>
      <c r="C15" s="289">
        <v>200</v>
      </c>
      <c r="D15" s="289">
        <v>200</v>
      </c>
      <c r="E15" s="289">
        <v>250</v>
      </c>
      <c r="F15" s="289">
        <v>500</v>
      </c>
      <c r="G15" s="289">
        <v>1000</v>
      </c>
      <c r="H15" s="289">
        <v>2500</v>
      </c>
      <c r="I15" s="289">
        <v>2500</v>
      </c>
      <c r="J15" s="289">
        <v>250</v>
      </c>
      <c r="K15" s="290">
        <v>500</v>
      </c>
      <c r="L15" s="799" t="s">
        <v>130</v>
      </c>
    </row>
    <row r="16" spans="1:26">
      <c r="A16" s="291" t="s">
        <v>102</v>
      </c>
      <c r="B16" s="292">
        <f t="shared" ref="B16:K16" si="0">B15</f>
        <v>100</v>
      </c>
      <c r="C16" s="293">
        <f t="shared" si="0"/>
        <v>200</v>
      </c>
      <c r="D16" s="293">
        <f t="shared" si="0"/>
        <v>200</v>
      </c>
      <c r="E16" s="293">
        <f t="shared" si="0"/>
        <v>250</v>
      </c>
      <c r="F16" s="293">
        <f t="shared" si="0"/>
        <v>500</v>
      </c>
      <c r="G16" s="293">
        <f t="shared" si="0"/>
        <v>1000</v>
      </c>
      <c r="H16" s="293">
        <f t="shared" si="0"/>
        <v>2500</v>
      </c>
      <c r="I16" s="293">
        <f t="shared" si="0"/>
        <v>2500</v>
      </c>
      <c r="J16" s="293">
        <f t="shared" si="0"/>
        <v>250</v>
      </c>
      <c r="K16" s="294">
        <f t="shared" si="0"/>
        <v>500</v>
      </c>
      <c r="L16" s="800" t="s">
        <v>101</v>
      </c>
    </row>
    <row r="17" spans="1:26" ht="18" thickBot="1">
      <c r="A17" s="295" t="s">
        <v>100</v>
      </c>
      <c r="B17" s="296">
        <f t="shared" ref="B17:K17" si="1">B15</f>
        <v>100</v>
      </c>
      <c r="C17" s="297">
        <f t="shared" si="1"/>
        <v>200</v>
      </c>
      <c r="D17" s="297">
        <f t="shared" si="1"/>
        <v>200</v>
      </c>
      <c r="E17" s="297">
        <f t="shared" si="1"/>
        <v>250</v>
      </c>
      <c r="F17" s="297">
        <f t="shared" si="1"/>
        <v>500</v>
      </c>
      <c r="G17" s="297">
        <f t="shared" si="1"/>
        <v>1000</v>
      </c>
      <c r="H17" s="297">
        <f t="shared" si="1"/>
        <v>2500</v>
      </c>
      <c r="I17" s="297">
        <f t="shared" si="1"/>
        <v>2500</v>
      </c>
      <c r="J17" s="297">
        <f t="shared" si="1"/>
        <v>250</v>
      </c>
      <c r="K17" s="298">
        <f t="shared" si="1"/>
        <v>500</v>
      </c>
      <c r="L17" s="774">
        <f>'DATA - Award Matrices Scales'!M17</f>
        <v>4038.1</v>
      </c>
      <c r="O17" s="17">
        <f>K17/B15</f>
        <v>5</v>
      </c>
    </row>
    <row r="18" spans="1:26" ht="11.25" customHeight="1" thickBot="1">
      <c r="A18" s="300"/>
      <c r="B18" s="301"/>
      <c r="C18" s="301"/>
      <c r="D18" s="301"/>
      <c r="E18" s="301"/>
      <c r="F18" s="301"/>
      <c r="G18" s="276"/>
      <c r="H18" s="276"/>
      <c r="I18" s="276"/>
      <c r="J18" s="276"/>
      <c r="K18" s="276"/>
      <c r="L18" s="798"/>
      <c r="M18" s="276"/>
      <c r="N18" s="276"/>
      <c r="O18" s="276"/>
      <c r="P18" s="276"/>
      <c r="Q18" s="276"/>
      <c r="R18" s="276"/>
      <c r="S18" s="276"/>
      <c r="T18" s="276"/>
      <c r="U18" s="276"/>
      <c r="V18" s="276"/>
      <c r="W18" s="276"/>
      <c r="X18" s="276"/>
      <c r="Y18" s="276"/>
      <c r="Z18" s="276"/>
    </row>
    <row r="19" spans="1:26" ht="47.25" customHeight="1" thickBot="1">
      <c r="A19" s="1537" t="s">
        <v>208</v>
      </c>
      <c r="B19" s="1538"/>
      <c r="C19" s="1538"/>
      <c r="D19" s="1538"/>
      <c r="E19" s="1539"/>
    </row>
    <row r="20" spans="1:26" ht="18" thickBot="1">
      <c r="A20" s="277"/>
      <c r="B20" s="1540" t="s">
        <v>129</v>
      </c>
      <c r="C20" s="1541"/>
      <c r="D20" s="1541"/>
      <c r="E20" s="1541"/>
      <c r="F20" s="1542"/>
      <c r="G20" s="1542"/>
      <c r="H20" s="1542"/>
      <c r="I20" s="1542"/>
      <c r="J20" s="1542"/>
      <c r="K20" s="1543"/>
    </row>
    <row r="21" spans="1:26">
      <c r="A21" s="278"/>
      <c r="B21" s="1533" t="s">
        <v>128</v>
      </c>
      <c r="C21" s="1534"/>
      <c r="D21" s="1534"/>
      <c r="E21" s="1520" t="s">
        <v>127</v>
      </c>
      <c r="F21" s="1520" t="s">
        <v>126</v>
      </c>
      <c r="G21" s="1520" t="s">
        <v>125</v>
      </c>
      <c r="H21" s="1534" t="s">
        <v>124</v>
      </c>
      <c r="I21" s="1534"/>
      <c r="J21" s="1534" t="s">
        <v>123</v>
      </c>
      <c r="K21" s="1535"/>
    </row>
    <row r="22" spans="1:26" ht="18">
      <c r="A22" s="279"/>
      <c r="B22" s="280" t="s">
        <v>122</v>
      </c>
      <c r="C22" s="281" t="s">
        <v>121</v>
      </c>
      <c r="D22" s="281" t="s">
        <v>120</v>
      </c>
      <c r="E22" s="1521"/>
      <c r="F22" s="1521"/>
      <c r="G22" s="1521"/>
      <c r="H22" s="281" t="s">
        <v>119</v>
      </c>
      <c r="I22" s="281" t="s">
        <v>118</v>
      </c>
      <c r="J22" s="281" t="s">
        <v>117</v>
      </c>
      <c r="K22" s="282" t="s">
        <v>116</v>
      </c>
    </row>
    <row r="23" spans="1:26" ht="19" thickBot="1">
      <c r="A23" s="283" t="s">
        <v>83</v>
      </c>
      <c r="B23" s="284" t="s">
        <v>115</v>
      </c>
      <c r="C23" s="285" t="s">
        <v>114</v>
      </c>
      <c r="D23" s="285" t="s">
        <v>113</v>
      </c>
      <c r="E23" s="285" t="s">
        <v>112</v>
      </c>
      <c r="F23" s="285" t="s">
        <v>111</v>
      </c>
      <c r="G23" s="285" t="s">
        <v>110</v>
      </c>
      <c r="H23" s="285" t="s">
        <v>109</v>
      </c>
      <c r="I23" s="285" t="s">
        <v>108</v>
      </c>
      <c r="J23" s="285" t="s">
        <v>107</v>
      </c>
      <c r="K23" s="286" t="s">
        <v>106</v>
      </c>
    </row>
    <row r="24" spans="1:26" ht="18" thickBot="1">
      <c r="A24" s="287" t="s">
        <v>104</v>
      </c>
      <c r="B24" s="288">
        <v>4950</v>
      </c>
      <c r="C24" s="289">
        <v>7260</v>
      </c>
      <c r="D24" s="289">
        <v>14455</v>
      </c>
      <c r="E24" s="289">
        <v>14455</v>
      </c>
      <c r="F24" s="289">
        <v>33000</v>
      </c>
      <c r="G24" s="289">
        <v>32888</v>
      </c>
      <c r="H24" s="289">
        <v>108659</v>
      </c>
      <c r="I24" s="289">
        <v>108659</v>
      </c>
      <c r="J24" s="289">
        <v>7819</v>
      </c>
      <c r="K24" s="290">
        <v>19256</v>
      </c>
      <c r="L24" s="799" t="s">
        <v>83</v>
      </c>
    </row>
    <row r="25" spans="1:26">
      <c r="A25" s="291" t="s">
        <v>102</v>
      </c>
      <c r="B25" s="292">
        <v>7143</v>
      </c>
      <c r="C25" s="293">
        <v>10477</v>
      </c>
      <c r="D25" s="293">
        <v>20860</v>
      </c>
      <c r="E25" s="293">
        <v>20860</v>
      </c>
      <c r="F25" s="293">
        <v>47623</v>
      </c>
      <c r="G25" s="293">
        <v>47461</v>
      </c>
      <c r="H25" s="293">
        <v>156808</v>
      </c>
      <c r="I25" s="293">
        <v>156808</v>
      </c>
      <c r="J25" s="293">
        <v>11284</v>
      </c>
      <c r="K25" s="294">
        <v>27788</v>
      </c>
      <c r="L25" s="800" t="s">
        <v>101</v>
      </c>
    </row>
    <row r="26" spans="1:26" ht="18" thickBot="1">
      <c r="A26" s="295" t="s">
        <v>100</v>
      </c>
      <c r="B26" s="296">
        <v>10469</v>
      </c>
      <c r="C26" s="297">
        <v>15354</v>
      </c>
      <c r="D26" s="297">
        <v>30570</v>
      </c>
      <c r="E26" s="297">
        <v>30570</v>
      </c>
      <c r="F26" s="297">
        <v>69792</v>
      </c>
      <c r="G26" s="297">
        <v>69555</v>
      </c>
      <c r="H26" s="297">
        <v>229805</v>
      </c>
      <c r="I26" s="297">
        <v>229805</v>
      </c>
      <c r="J26" s="297">
        <v>16537</v>
      </c>
      <c r="K26" s="298">
        <v>40723</v>
      </c>
      <c r="L26" s="774">
        <f>'DATA - Award Matrices Scales'!M26</f>
        <v>135828.753</v>
      </c>
    </row>
    <row r="27" spans="1:26">
      <c r="A27" s="299"/>
      <c r="B27" s="31"/>
      <c r="C27" s="31"/>
      <c r="D27" s="31"/>
      <c r="E27" s="31"/>
      <c r="F27" s="31"/>
    </row>
    <row r="28" spans="1:26" ht="18" thickBot="1">
      <c r="A28" s="299" t="s">
        <v>84</v>
      </c>
      <c r="B28" s="31"/>
      <c r="C28" s="31"/>
      <c r="D28" s="31"/>
      <c r="E28" s="31"/>
      <c r="F28" s="31"/>
    </row>
    <row r="29" spans="1:26" ht="18" thickBot="1">
      <c r="A29" s="287" t="s">
        <v>104</v>
      </c>
      <c r="B29" s="288">
        <v>1000</v>
      </c>
      <c r="C29" s="289">
        <v>1000</v>
      </c>
      <c r="D29" s="289">
        <v>1000</v>
      </c>
      <c r="E29" s="289">
        <v>1000</v>
      </c>
      <c r="F29" s="289">
        <v>1000</v>
      </c>
      <c r="G29" s="289">
        <v>1000</v>
      </c>
      <c r="H29" s="289">
        <v>1000</v>
      </c>
      <c r="I29" s="289">
        <v>1000</v>
      </c>
      <c r="J29" s="289">
        <v>1000</v>
      </c>
      <c r="K29" s="290">
        <v>1000</v>
      </c>
      <c r="L29" s="799" t="s">
        <v>105</v>
      </c>
    </row>
    <row r="30" spans="1:26">
      <c r="A30" s="291" t="s">
        <v>102</v>
      </c>
      <c r="B30" s="292">
        <v>1000</v>
      </c>
      <c r="C30" s="293">
        <v>1000</v>
      </c>
      <c r="D30" s="293">
        <v>1000</v>
      </c>
      <c r="E30" s="293">
        <v>1000</v>
      </c>
      <c r="F30" s="293">
        <v>1000</v>
      </c>
      <c r="G30" s="293">
        <v>1000</v>
      </c>
      <c r="H30" s="293">
        <v>1000</v>
      </c>
      <c r="I30" s="293">
        <v>1000</v>
      </c>
      <c r="J30" s="293">
        <v>1000</v>
      </c>
      <c r="K30" s="294">
        <v>1000</v>
      </c>
      <c r="L30" s="800" t="s">
        <v>101</v>
      </c>
    </row>
    <row r="31" spans="1:26" ht="18" thickBot="1">
      <c r="A31" s="295" t="s">
        <v>100</v>
      </c>
      <c r="B31" s="296">
        <v>1000</v>
      </c>
      <c r="C31" s="297">
        <v>1000</v>
      </c>
      <c r="D31" s="297">
        <v>1000</v>
      </c>
      <c r="E31" s="297">
        <v>1000</v>
      </c>
      <c r="F31" s="297">
        <v>1000</v>
      </c>
      <c r="G31" s="297">
        <v>1000</v>
      </c>
      <c r="H31" s="297">
        <v>1000</v>
      </c>
      <c r="I31" s="297">
        <v>1000</v>
      </c>
      <c r="J31" s="297">
        <v>1000</v>
      </c>
      <c r="K31" s="298">
        <v>1000</v>
      </c>
      <c r="L31" s="774">
        <f>'DATA - Award Matrices Scales'!M31</f>
        <v>2136.3333333333335</v>
      </c>
    </row>
    <row r="32" spans="1:26">
      <c r="A32" s="299"/>
      <c r="B32" s="31"/>
      <c r="C32" s="31"/>
      <c r="D32" s="31"/>
      <c r="E32" s="31"/>
      <c r="F32" s="31"/>
    </row>
    <row r="33" spans="1:26" ht="18" thickBot="1">
      <c r="A33" s="299" t="s">
        <v>103</v>
      </c>
      <c r="B33" s="31"/>
      <c r="C33" s="31"/>
      <c r="D33" s="31"/>
      <c r="E33" s="31"/>
      <c r="F33" s="31"/>
    </row>
    <row r="34" spans="1:26" ht="18" thickBot="1">
      <c r="A34" s="287" t="s">
        <v>104</v>
      </c>
      <c r="B34" s="288">
        <v>500</v>
      </c>
      <c r="C34" s="289">
        <v>500</v>
      </c>
      <c r="D34" s="289">
        <v>500</v>
      </c>
      <c r="E34" s="289">
        <v>500</v>
      </c>
      <c r="F34" s="289">
        <v>500</v>
      </c>
      <c r="G34" s="289">
        <v>500</v>
      </c>
      <c r="H34" s="289">
        <v>500</v>
      </c>
      <c r="I34" s="289">
        <v>500</v>
      </c>
      <c r="J34" s="289">
        <v>500</v>
      </c>
      <c r="K34" s="290">
        <v>500</v>
      </c>
      <c r="L34" s="799" t="s">
        <v>103</v>
      </c>
    </row>
    <row r="35" spans="1:26">
      <c r="A35" s="291" t="s">
        <v>102</v>
      </c>
      <c r="B35" s="292">
        <v>500</v>
      </c>
      <c r="C35" s="293">
        <v>500</v>
      </c>
      <c r="D35" s="293">
        <v>500</v>
      </c>
      <c r="E35" s="293">
        <v>500</v>
      </c>
      <c r="F35" s="293">
        <v>500</v>
      </c>
      <c r="G35" s="293">
        <v>500</v>
      </c>
      <c r="H35" s="293">
        <v>500</v>
      </c>
      <c r="I35" s="293">
        <v>500</v>
      </c>
      <c r="J35" s="293">
        <v>500</v>
      </c>
      <c r="K35" s="294">
        <v>500</v>
      </c>
      <c r="L35" s="800" t="s">
        <v>101</v>
      </c>
    </row>
    <row r="36" spans="1:26" ht="18" thickBot="1">
      <c r="A36" s="295" t="s">
        <v>100</v>
      </c>
      <c r="B36" s="296">
        <v>500</v>
      </c>
      <c r="C36" s="297">
        <v>500</v>
      </c>
      <c r="D36" s="297">
        <v>500</v>
      </c>
      <c r="E36" s="297">
        <v>500</v>
      </c>
      <c r="F36" s="297">
        <v>500</v>
      </c>
      <c r="G36" s="297">
        <v>500</v>
      </c>
      <c r="H36" s="297">
        <v>500</v>
      </c>
      <c r="I36" s="297">
        <v>500</v>
      </c>
      <c r="J36" s="297">
        <v>500</v>
      </c>
      <c r="K36" s="298">
        <v>500</v>
      </c>
      <c r="L36" s="774">
        <f>'DATA - Award Matrices Scales'!M36</f>
        <v>2136.3333333333335</v>
      </c>
    </row>
    <row r="37" spans="1:26" ht="12" customHeight="1" thickBot="1">
      <c r="A37" s="276"/>
      <c r="B37" s="276"/>
      <c r="C37" s="276"/>
      <c r="D37" s="276"/>
      <c r="E37" s="276"/>
      <c r="F37" s="276"/>
      <c r="G37" s="276"/>
      <c r="H37" s="276"/>
      <c r="I37" s="276"/>
      <c r="J37" s="276"/>
      <c r="K37" s="276"/>
      <c r="L37" s="798"/>
      <c r="M37" s="276"/>
      <c r="N37" s="276"/>
      <c r="O37" s="276"/>
      <c r="P37" s="276"/>
      <c r="Q37" s="276"/>
      <c r="R37" s="276"/>
      <c r="S37" s="276"/>
      <c r="T37" s="276"/>
      <c r="U37" s="276"/>
      <c r="V37" s="276"/>
      <c r="W37" s="276"/>
      <c r="X37" s="276"/>
      <c r="Y37" s="276"/>
      <c r="Z37" s="276"/>
    </row>
    <row r="38" spans="1:26" ht="45" customHeight="1" thickBot="1">
      <c r="A38" s="1537" t="s">
        <v>207</v>
      </c>
      <c r="B38" s="1538"/>
      <c r="C38" s="1538"/>
      <c r="D38" s="1538"/>
      <c r="E38" s="1538"/>
      <c r="F38" s="1538"/>
      <c r="G38" s="1539"/>
      <c r="H38" s="302"/>
      <c r="I38" s="302"/>
      <c r="J38" s="302"/>
      <c r="K38" s="302"/>
      <c r="L38" s="801"/>
      <c r="M38" s="303"/>
    </row>
    <row r="39" spans="1:26" ht="18" thickBot="1">
      <c r="A39" s="277"/>
      <c r="B39" s="1540" t="s">
        <v>129</v>
      </c>
      <c r="C39" s="1541"/>
      <c r="D39" s="1541"/>
      <c r="E39" s="1541"/>
      <c r="F39" s="1541"/>
      <c r="G39" s="1541"/>
      <c r="H39" s="1542"/>
      <c r="I39" s="1542"/>
      <c r="J39" s="1542"/>
      <c r="K39" s="1543"/>
      <c r="L39" s="802"/>
      <c r="M39" s="304"/>
    </row>
    <row r="40" spans="1:26">
      <c r="A40" s="278"/>
      <c r="B40" s="1533" t="s">
        <v>128</v>
      </c>
      <c r="C40" s="1534"/>
      <c r="D40" s="1534"/>
      <c r="E40" s="1520" t="s">
        <v>127</v>
      </c>
      <c r="F40" s="1520" t="s">
        <v>126</v>
      </c>
      <c r="G40" s="1520" t="s">
        <v>125</v>
      </c>
      <c r="H40" s="1534" t="s">
        <v>124</v>
      </c>
      <c r="I40" s="1534"/>
      <c r="J40" s="1534" t="s">
        <v>123</v>
      </c>
      <c r="K40" s="1535"/>
      <c r="L40" s="802"/>
      <c r="M40" s="304"/>
    </row>
    <row r="41" spans="1:26" ht="18">
      <c r="A41" s="279"/>
      <c r="B41" s="280" t="s">
        <v>122</v>
      </c>
      <c r="C41" s="281" t="s">
        <v>121</v>
      </c>
      <c r="D41" s="281" t="s">
        <v>120</v>
      </c>
      <c r="E41" s="1521"/>
      <c r="F41" s="1521"/>
      <c r="G41" s="1521"/>
      <c r="H41" s="281" t="s">
        <v>119</v>
      </c>
      <c r="I41" s="281" t="s">
        <v>118</v>
      </c>
      <c r="J41" s="281" t="s">
        <v>117</v>
      </c>
      <c r="K41" s="282" t="s">
        <v>116</v>
      </c>
      <c r="L41" s="802"/>
      <c r="M41" s="304"/>
    </row>
    <row r="42" spans="1:26" ht="19" thickBot="1">
      <c r="A42" s="283" t="s">
        <v>83</v>
      </c>
      <c r="B42" s="284" t="s">
        <v>115</v>
      </c>
      <c r="C42" s="285" t="s">
        <v>114</v>
      </c>
      <c r="D42" s="285" t="s">
        <v>113</v>
      </c>
      <c r="E42" s="285" t="s">
        <v>112</v>
      </c>
      <c r="F42" s="285" t="s">
        <v>111</v>
      </c>
      <c r="G42" s="285" t="s">
        <v>110</v>
      </c>
      <c r="H42" s="285" t="s">
        <v>109</v>
      </c>
      <c r="I42" s="285" t="s">
        <v>108</v>
      </c>
      <c r="J42" s="285" t="s">
        <v>107</v>
      </c>
      <c r="K42" s="286" t="s">
        <v>106</v>
      </c>
      <c r="L42" s="802"/>
      <c r="M42" s="304"/>
    </row>
    <row r="43" spans="1:26" ht="18" thickBot="1">
      <c r="A43" s="305" t="s">
        <v>104</v>
      </c>
      <c r="B43" s="288">
        <v>4950</v>
      </c>
      <c r="C43" s="289">
        <v>7260</v>
      </c>
      <c r="D43" s="289">
        <v>14455</v>
      </c>
      <c r="E43" s="289">
        <v>14455</v>
      </c>
      <c r="F43" s="289">
        <v>33000</v>
      </c>
      <c r="G43" s="289">
        <v>32888</v>
      </c>
      <c r="H43" s="289">
        <v>108659</v>
      </c>
      <c r="I43" s="289">
        <v>108659</v>
      </c>
      <c r="J43" s="289">
        <v>7819</v>
      </c>
      <c r="K43" s="290">
        <v>19256</v>
      </c>
      <c r="L43" s="803" t="s">
        <v>83</v>
      </c>
      <c r="M43" s="304"/>
    </row>
    <row r="44" spans="1:26">
      <c r="A44" s="306" t="s">
        <v>102</v>
      </c>
      <c r="B44" s="292">
        <v>7143</v>
      </c>
      <c r="C44" s="293">
        <v>10477</v>
      </c>
      <c r="D44" s="293">
        <v>20860</v>
      </c>
      <c r="E44" s="293">
        <v>20860</v>
      </c>
      <c r="F44" s="293">
        <v>47623</v>
      </c>
      <c r="G44" s="293">
        <v>47461</v>
      </c>
      <c r="H44" s="293">
        <v>156808</v>
      </c>
      <c r="I44" s="293">
        <v>156808</v>
      </c>
      <c r="J44" s="293">
        <v>11284</v>
      </c>
      <c r="K44" s="294">
        <v>27788</v>
      </c>
      <c r="L44" s="800" t="s">
        <v>101</v>
      </c>
      <c r="M44" s="304"/>
    </row>
    <row r="45" spans="1:26" ht="18" thickBot="1">
      <c r="A45" s="307" t="s">
        <v>100</v>
      </c>
      <c r="B45" s="296">
        <v>10469</v>
      </c>
      <c r="C45" s="297">
        <v>15354</v>
      </c>
      <c r="D45" s="297">
        <v>30570</v>
      </c>
      <c r="E45" s="297">
        <v>30570</v>
      </c>
      <c r="F45" s="297">
        <v>69792</v>
      </c>
      <c r="G45" s="297">
        <v>69555</v>
      </c>
      <c r="H45" s="297">
        <v>229805</v>
      </c>
      <c r="I45" s="297">
        <v>229805</v>
      </c>
      <c r="J45" s="297">
        <v>16537</v>
      </c>
      <c r="K45" s="298">
        <v>40723</v>
      </c>
      <c r="L45" s="774">
        <f>'DATA - Award Matrices Scales'!M45</f>
        <v>129354.02833333331</v>
      </c>
      <c r="M45" s="304"/>
    </row>
    <row r="46" spans="1:26">
      <c r="A46" s="299"/>
      <c r="B46" s="308"/>
      <c r="C46" s="309"/>
      <c r="D46" s="309"/>
      <c r="E46" s="309"/>
      <c r="F46" s="309"/>
      <c r="G46" s="38"/>
      <c r="H46" s="38"/>
      <c r="I46" s="38"/>
      <c r="J46" s="38"/>
      <c r="K46" s="38"/>
      <c r="L46" s="802"/>
      <c r="M46" s="304"/>
    </row>
    <row r="47" spans="1:26" ht="18" thickBot="1">
      <c r="A47" s="299" t="s">
        <v>84</v>
      </c>
      <c r="B47" s="308"/>
      <c r="C47" s="309"/>
      <c r="D47" s="309"/>
      <c r="E47" s="309"/>
      <c r="F47" s="309"/>
      <c r="G47" s="38"/>
      <c r="H47" s="38"/>
      <c r="I47" s="38"/>
      <c r="J47" s="38"/>
      <c r="K47" s="38"/>
      <c r="L47" s="802"/>
      <c r="M47" s="304"/>
    </row>
    <row r="48" spans="1:26" ht="18" thickBot="1">
      <c r="A48" s="305" t="s">
        <v>104</v>
      </c>
      <c r="B48" s="288">
        <v>1150</v>
      </c>
      <c r="C48" s="289">
        <v>1150</v>
      </c>
      <c r="D48" s="289">
        <v>1150</v>
      </c>
      <c r="E48" s="289">
        <v>1150</v>
      </c>
      <c r="F48" s="289">
        <v>1150</v>
      </c>
      <c r="G48" s="289">
        <v>1150</v>
      </c>
      <c r="H48" s="289">
        <v>1150</v>
      </c>
      <c r="I48" s="289">
        <v>1150</v>
      </c>
      <c r="J48" s="289">
        <v>1150</v>
      </c>
      <c r="K48" s="290">
        <v>1150</v>
      </c>
      <c r="L48" s="803" t="s">
        <v>105</v>
      </c>
      <c r="M48" s="304"/>
    </row>
    <row r="49" spans="1:26">
      <c r="A49" s="306" t="s">
        <v>102</v>
      </c>
      <c r="B49" s="292">
        <v>1150</v>
      </c>
      <c r="C49" s="293">
        <v>1150</v>
      </c>
      <c r="D49" s="293">
        <v>1150</v>
      </c>
      <c r="E49" s="293">
        <v>1150</v>
      </c>
      <c r="F49" s="293">
        <v>1150</v>
      </c>
      <c r="G49" s="293">
        <v>1150</v>
      </c>
      <c r="H49" s="293">
        <v>1150</v>
      </c>
      <c r="I49" s="293">
        <v>1150</v>
      </c>
      <c r="J49" s="293">
        <v>1150</v>
      </c>
      <c r="K49" s="294">
        <v>1150</v>
      </c>
      <c r="L49" s="800" t="s">
        <v>101</v>
      </c>
      <c r="M49" s="304"/>
    </row>
    <row r="50" spans="1:26" ht="18" thickBot="1">
      <c r="A50" s="307" t="s">
        <v>100</v>
      </c>
      <c r="B50" s="296">
        <v>1150</v>
      </c>
      <c r="C50" s="297">
        <v>1150</v>
      </c>
      <c r="D50" s="297">
        <v>1150</v>
      </c>
      <c r="E50" s="297">
        <v>1150</v>
      </c>
      <c r="F50" s="297">
        <v>1150</v>
      </c>
      <c r="G50" s="297">
        <v>1150</v>
      </c>
      <c r="H50" s="297">
        <v>1150</v>
      </c>
      <c r="I50" s="297">
        <v>1150</v>
      </c>
      <c r="J50" s="297">
        <v>1150</v>
      </c>
      <c r="K50" s="298">
        <v>1150</v>
      </c>
      <c r="L50" s="774">
        <f>'DATA - Award Matrices Scales'!M50</f>
        <v>3161.7333333333336</v>
      </c>
      <c r="M50" s="304"/>
    </row>
    <row r="51" spans="1:26">
      <c r="A51" s="299"/>
      <c r="B51" s="308"/>
      <c r="C51" s="309"/>
      <c r="D51" s="309"/>
      <c r="E51" s="309"/>
      <c r="F51" s="309"/>
      <c r="G51" s="38"/>
      <c r="H51" s="38"/>
      <c r="I51" s="38"/>
      <c r="J51" s="38"/>
      <c r="K51" s="38"/>
      <c r="L51" s="802"/>
      <c r="M51" s="304"/>
    </row>
    <row r="52" spans="1:26" ht="18" thickBot="1">
      <c r="A52" s="299" t="s">
        <v>103</v>
      </c>
      <c r="B52" s="308"/>
      <c r="C52" s="309"/>
      <c r="D52" s="309"/>
      <c r="E52" s="309"/>
      <c r="F52" s="309"/>
      <c r="G52" s="38"/>
      <c r="H52" s="38"/>
      <c r="I52" s="38"/>
      <c r="J52" s="38"/>
      <c r="K52" s="38"/>
      <c r="L52" s="802"/>
      <c r="M52" s="304"/>
    </row>
    <row r="53" spans="1:26" ht="18" thickBot="1">
      <c r="A53" s="305" t="s">
        <v>104</v>
      </c>
      <c r="B53" s="288">
        <v>575</v>
      </c>
      <c r="C53" s="289">
        <v>575</v>
      </c>
      <c r="D53" s="289">
        <v>575</v>
      </c>
      <c r="E53" s="289">
        <v>575</v>
      </c>
      <c r="F53" s="289">
        <v>575</v>
      </c>
      <c r="G53" s="289">
        <v>575</v>
      </c>
      <c r="H53" s="289">
        <v>575</v>
      </c>
      <c r="I53" s="289">
        <v>575</v>
      </c>
      <c r="J53" s="289">
        <v>575</v>
      </c>
      <c r="K53" s="290">
        <v>575</v>
      </c>
      <c r="L53" s="803" t="s">
        <v>103</v>
      </c>
      <c r="M53" s="304"/>
    </row>
    <row r="54" spans="1:26">
      <c r="A54" s="306" t="s">
        <v>102</v>
      </c>
      <c r="B54" s="292">
        <v>575</v>
      </c>
      <c r="C54" s="293">
        <v>575</v>
      </c>
      <c r="D54" s="293">
        <v>575</v>
      </c>
      <c r="E54" s="293">
        <v>575</v>
      </c>
      <c r="F54" s="293">
        <v>575</v>
      </c>
      <c r="G54" s="293">
        <v>575</v>
      </c>
      <c r="H54" s="293">
        <v>575</v>
      </c>
      <c r="I54" s="293">
        <v>575</v>
      </c>
      <c r="J54" s="293">
        <v>575</v>
      </c>
      <c r="K54" s="294">
        <v>575</v>
      </c>
      <c r="L54" s="800" t="s">
        <v>101</v>
      </c>
      <c r="M54" s="304"/>
    </row>
    <row r="55" spans="1:26" ht="18" thickBot="1">
      <c r="A55" s="307" t="s">
        <v>100</v>
      </c>
      <c r="B55" s="296">
        <v>575</v>
      </c>
      <c r="C55" s="297">
        <v>575</v>
      </c>
      <c r="D55" s="297">
        <v>575</v>
      </c>
      <c r="E55" s="297">
        <v>575</v>
      </c>
      <c r="F55" s="297">
        <v>575</v>
      </c>
      <c r="G55" s="297">
        <v>575</v>
      </c>
      <c r="H55" s="297">
        <v>575</v>
      </c>
      <c r="I55" s="297">
        <v>575</v>
      </c>
      <c r="J55" s="297">
        <v>575</v>
      </c>
      <c r="K55" s="298">
        <v>575</v>
      </c>
      <c r="L55" s="774">
        <f>'DATA - Award Matrices Scales'!M55</f>
        <v>3161.7333333333336</v>
      </c>
      <c r="M55" s="310"/>
    </row>
    <row r="56" spans="1:26" ht="12.75" customHeight="1" thickBot="1">
      <c r="A56" s="300"/>
      <c r="B56" s="301"/>
      <c r="C56" s="301"/>
      <c r="D56" s="301"/>
      <c r="E56" s="301"/>
      <c r="F56" s="301"/>
      <c r="G56" s="276"/>
      <c r="H56" s="276"/>
      <c r="I56" s="276"/>
      <c r="J56" s="276"/>
      <c r="K56" s="276"/>
      <c r="L56" s="798"/>
      <c r="M56" s="276"/>
      <c r="N56" s="276"/>
      <c r="O56" s="276"/>
      <c r="P56" s="276"/>
      <c r="Q56" s="276"/>
      <c r="R56" s="276"/>
      <c r="S56" s="276"/>
      <c r="T56" s="276"/>
      <c r="U56" s="276"/>
      <c r="V56" s="276"/>
      <c r="W56" s="276"/>
      <c r="X56" s="276"/>
      <c r="Y56" s="276"/>
      <c r="Z56" s="276"/>
    </row>
    <row r="57" spans="1:26" ht="45" customHeight="1" thickBot="1">
      <c r="A57" s="1537" t="s">
        <v>579</v>
      </c>
      <c r="B57" s="1538"/>
      <c r="C57" s="1538"/>
      <c r="D57" s="1538"/>
      <c r="E57" s="1538"/>
      <c r="F57" s="1538"/>
      <c r="G57" s="1539"/>
      <c r="H57" s="302"/>
      <c r="I57" s="302"/>
      <c r="J57" s="302"/>
      <c r="K57" s="302"/>
      <c r="L57" s="801"/>
      <c r="M57" s="303"/>
    </row>
    <row r="58" spans="1:26" ht="18" thickBot="1">
      <c r="A58" s="277"/>
      <c r="B58" s="1540" t="s">
        <v>129</v>
      </c>
      <c r="C58" s="1541"/>
      <c r="D58" s="1541"/>
      <c r="E58" s="1541"/>
      <c r="F58" s="1541"/>
      <c r="G58" s="1541"/>
      <c r="H58" s="1542"/>
      <c r="I58" s="1542"/>
      <c r="J58" s="1542"/>
      <c r="K58" s="1543"/>
      <c r="L58" s="802"/>
      <c r="M58" s="304"/>
    </row>
    <row r="59" spans="1:26">
      <c r="A59" s="278"/>
      <c r="B59" s="1533" t="s">
        <v>128</v>
      </c>
      <c r="C59" s="1534"/>
      <c r="D59" s="1534"/>
      <c r="E59" s="1520" t="s">
        <v>127</v>
      </c>
      <c r="F59" s="1520" t="s">
        <v>126</v>
      </c>
      <c r="G59" s="1520" t="s">
        <v>125</v>
      </c>
      <c r="H59" s="1534" t="s">
        <v>124</v>
      </c>
      <c r="I59" s="1534"/>
      <c r="J59" s="1534" t="s">
        <v>123</v>
      </c>
      <c r="K59" s="1535"/>
      <c r="L59" s="802"/>
      <c r="M59" s="304"/>
    </row>
    <row r="60" spans="1:26" ht="18">
      <c r="A60" s="279"/>
      <c r="B60" s="280" t="s">
        <v>122</v>
      </c>
      <c r="C60" s="281" t="s">
        <v>121</v>
      </c>
      <c r="D60" s="281" t="s">
        <v>120</v>
      </c>
      <c r="E60" s="1521"/>
      <c r="F60" s="1521"/>
      <c r="G60" s="1521"/>
      <c r="H60" s="281" t="s">
        <v>119</v>
      </c>
      <c r="I60" s="281" t="s">
        <v>118</v>
      </c>
      <c r="J60" s="281" t="s">
        <v>117</v>
      </c>
      <c r="K60" s="282" t="s">
        <v>116</v>
      </c>
      <c r="L60" s="802"/>
      <c r="M60" s="304"/>
    </row>
    <row r="61" spans="1:26" ht="19" thickBot="1">
      <c r="A61" s="283" t="s">
        <v>83</v>
      </c>
      <c r="B61" s="284" t="s">
        <v>115</v>
      </c>
      <c r="C61" s="285" t="s">
        <v>114</v>
      </c>
      <c r="D61" s="285" t="s">
        <v>113</v>
      </c>
      <c r="E61" s="285" t="s">
        <v>112</v>
      </c>
      <c r="F61" s="285" t="s">
        <v>111</v>
      </c>
      <c r="G61" s="285" t="s">
        <v>110</v>
      </c>
      <c r="H61" s="285" t="s">
        <v>109</v>
      </c>
      <c r="I61" s="285" t="s">
        <v>108</v>
      </c>
      <c r="J61" s="285" t="s">
        <v>107</v>
      </c>
      <c r="K61" s="286" t="s">
        <v>106</v>
      </c>
      <c r="L61" s="802"/>
      <c r="M61" s="304"/>
    </row>
    <row r="62" spans="1:26" ht="18" thickBot="1">
      <c r="A62" s="305" t="s">
        <v>104</v>
      </c>
      <c r="B62" s="288">
        <v>4950</v>
      </c>
      <c r="C62" s="289">
        <v>7260</v>
      </c>
      <c r="D62" s="289">
        <v>14455</v>
      </c>
      <c r="E62" s="289">
        <v>14455</v>
      </c>
      <c r="F62" s="289">
        <v>33000</v>
      </c>
      <c r="G62" s="289">
        <v>32888</v>
      </c>
      <c r="H62" s="289">
        <v>108659</v>
      </c>
      <c r="I62" s="289">
        <v>108659</v>
      </c>
      <c r="J62" s="289">
        <v>7819</v>
      </c>
      <c r="K62" s="290">
        <v>19256</v>
      </c>
      <c r="L62" s="803" t="s">
        <v>83</v>
      </c>
      <c r="M62" s="304"/>
    </row>
    <row r="63" spans="1:26">
      <c r="A63" s="306" t="s">
        <v>102</v>
      </c>
      <c r="B63" s="292">
        <v>7143</v>
      </c>
      <c r="C63" s="293">
        <v>10477</v>
      </c>
      <c r="D63" s="293">
        <v>20860</v>
      </c>
      <c r="E63" s="293">
        <v>20860</v>
      </c>
      <c r="F63" s="293">
        <v>47623</v>
      </c>
      <c r="G63" s="293">
        <v>47461</v>
      </c>
      <c r="H63" s="293">
        <v>156808</v>
      </c>
      <c r="I63" s="293">
        <v>156808</v>
      </c>
      <c r="J63" s="293">
        <v>11284</v>
      </c>
      <c r="K63" s="294">
        <v>27788</v>
      </c>
      <c r="L63" s="800" t="s">
        <v>101</v>
      </c>
      <c r="M63" s="304"/>
    </row>
    <row r="64" spans="1:26" ht="18" thickBot="1">
      <c r="A64" s="307" t="s">
        <v>100</v>
      </c>
      <c r="B64" s="296">
        <v>10469</v>
      </c>
      <c r="C64" s="297">
        <v>15354</v>
      </c>
      <c r="D64" s="297">
        <v>30570</v>
      </c>
      <c r="E64" s="297">
        <v>30570</v>
      </c>
      <c r="F64" s="297">
        <v>69792</v>
      </c>
      <c r="G64" s="297">
        <v>69555</v>
      </c>
      <c r="H64" s="297">
        <v>229805</v>
      </c>
      <c r="I64" s="297">
        <v>229805</v>
      </c>
      <c r="J64" s="297">
        <v>16537</v>
      </c>
      <c r="K64" s="298">
        <v>40723</v>
      </c>
      <c r="L64" s="774">
        <f>'DATA - Award Matrices Scales'!M64</f>
        <v>19715.180333333334</v>
      </c>
      <c r="M64" s="304"/>
    </row>
    <row r="65" spans="1:36">
      <c r="A65" s="299"/>
      <c r="B65" s="308"/>
      <c r="C65" s="309"/>
      <c r="D65" s="309"/>
      <c r="E65" s="309"/>
      <c r="F65" s="309"/>
      <c r="G65" s="38"/>
      <c r="H65" s="38"/>
      <c r="I65" s="38"/>
      <c r="J65" s="38"/>
      <c r="K65" s="38"/>
      <c r="L65" s="802"/>
      <c r="M65" s="304"/>
    </row>
    <row r="66" spans="1:36" ht="18" thickBot="1">
      <c r="A66" s="299" t="s">
        <v>84</v>
      </c>
      <c r="B66" s="308"/>
      <c r="C66" s="309"/>
      <c r="D66" s="309"/>
      <c r="E66" s="309"/>
      <c r="F66" s="309"/>
      <c r="G66" s="38"/>
      <c r="H66" s="38"/>
      <c r="I66" s="38"/>
      <c r="J66" s="38"/>
      <c r="K66" s="38"/>
      <c r="L66" s="802"/>
      <c r="M66" s="304"/>
    </row>
    <row r="67" spans="1:36" ht="18" thickBot="1">
      <c r="A67" s="305" t="s">
        <v>104</v>
      </c>
      <c r="B67" s="288">
        <v>1150</v>
      </c>
      <c r="C67" s="289">
        <v>1150</v>
      </c>
      <c r="D67" s="289">
        <v>1150</v>
      </c>
      <c r="E67" s="289">
        <v>1150</v>
      </c>
      <c r="F67" s="289">
        <v>1150</v>
      </c>
      <c r="G67" s="289">
        <v>1150</v>
      </c>
      <c r="H67" s="289">
        <v>1150</v>
      </c>
      <c r="I67" s="289">
        <v>1150</v>
      </c>
      <c r="J67" s="289">
        <v>1150</v>
      </c>
      <c r="K67" s="290">
        <v>1150</v>
      </c>
      <c r="L67" s="803" t="s">
        <v>105</v>
      </c>
      <c r="M67" s="304"/>
    </row>
    <row r="68" spans="1:36">
      <c r="A68" s="306" t="s">
        <v>102</v>
      </c>
      <c r="B68" s="292">
        <v>1150</v>
      </c>
      <c r="C68" s="293">
        <v>1150</v>
      </c>
      <c r="D68" s="293">
        <v>1150</v>
      </c>
      <c r="E68" s="293">
        <v>1150</v>
      </c>
      <c r="F68" s="293">
        <v>1150</v>
      </c>
      <c r="G68" s="293">
        <v>1150</v>
      </c>
      <c r="H68" s="293">
        <v>1150</v>
      </c>
      <c r="I68" s="293">
        <v>1150</v>
      </c>
      <c r="J68" s="293">
        <v>1150</v>
      </c>
      <c r="K68" s="294">
        <v>1150</v>
      </c>
      <c r="L68" s="800" t="s">
        <v>101</v>
      </c>
      <c r="M68" s="304"/>
    </row>
    <row r="69" spans="1:36" ht="18" thickBot="1">
      <c r="A69" s="307" t="s">
        <v>100</v>
      </c>
      <c r="B69" s="296">
        <v>1150</v>
      </c>
      <c r="C69" s="297">
        <v>1150</v>
      </c>
      <c r="D69" s="297">
        <v>1150</v>
      </c>
      <c r="E69" s="297">
        <v>1150</v>
      </c>
      <c r="F69" s="297">
        <v>1150</v>
      </c>
      <c r="G69" s="297">
        <v>1150</v>
      </c>
      <c r="H69" s="297">
        <v>1150</v>
      </c>
      <c r="I69" s="297">
        <v>1150</v>
      </c>
      <c r="J69" s="297">
        <v>1150</v>
      </c>
      <c r="K69" s="298">
        <v>1150</v>
      </c>
      <c r="L69" s="774">
        <f>'DATA - Award Matrices Scales'!M69</f>
        <v>523</v>
      </c>
      <c r="M69" s="304"/>
    </row>
    <row r="70" spans="1:36">
      <c r="A70" s="299"/>
      <c r="B70" s="308"/>
      <c r="C70" s="309"/>
      <c r="D70" s="309"/>
      <c r="E70" s="309"/>
      <c r="F70" s="309"/>
      <c r="G70" s="38"/>
      <c r="H70" s="38"/>
      <c r="I70" s="38"/>
      <c r="J70" s="38"/>
      <c r="K70" s="38"/>
      <c r="L70" s="802"/>
      <c r="M70" s="304"/>
    </row>
    <row r="71" spans="1:36" ht="18" thickBot="1">
      <c r="A71" s="299" t="s">
        <v>103</v>
      </c>
      <c r="B71" s="308"/>
      <c r="C71" s="309"/>
      <c r="D71" s="309"/>
      <c r="E71" s="309"/>
      <c r="F71" s="309"/>
      <c r="G71" s="38"/>
      <c r="H71" s="38"/>
      <c r="I71" s="38"/>
      <c r="J71" s="38"/>
      <c r="K71" s="38"/>
      <c r="L71" s="802"/>
      <c r="M71" s="304"/>
    </row>
    <row r="72" spans="1:36" ht="18" thickBot="1">
      <c r="A72" s="305" t="s">
        <v>104</v>
      </c>
      <c r="B72" s="288">
        <v>575</v>
      </c>
      <c r="C72" s="289">
        <v>575</v>
      </c>
      <c r="D72" s="289">
        <v>575</v>
      </c>
      <c r="E72" s="289">
        <v>575</v>
      </c>
      <c r="F72" s="289">
        <v>575</v>
      </c>
      <c r="G72" s="289">
        <v>575</v>
      </c>
      <c r="H72" s="289">
        <v>575</v>
      </c>
      <c r="I72" s="289">
        <v>575</v>
      </c>
      <c r="J72" s="289">
        <v>575</v>
      </c>
      <c r="K72" s="290">
        <v>575</v>
      </c>
      <c r="L72" s="803" t="s">
        <v>103</v>
      </c>
      <c r="M72" s="304"/>
    </row>
    <row r="73" spans="1:36">
      <c r="A73" s="306" t="s">
        <v>102</v>
      </c>
      <c r="B73" s="292">
        <v>575</v>
      </c>
      <c r="C73" s="293">
        <v>575</v>
      </c>
      <c r="D73" s="293">
        <v>575</v>
      </c>
      <c r="E73" s="293">
        <v>575</v>
      </c>
      <c r="F73" s="293">
        <v>575</v>
      </c>
      <c r="G73" s="293">
        <v>575</v>
      </c>
      <c r="H73" s="293">
        <v>575</v>
      </c>
      <c r="I73" s="293">
        <v>575</v>
      </c>
      <c r="J73" s="293">
        <v>575</v>
      </c>
      <c r="K73" s="294">
        <v>575</v>
      </c>
      <c r="L73" s="800" t="s">
        <v>101</v>
      </c>
      <c r="M73" s="304"/>
    </row>
    <row r="74" spans="1:36" ht="18" thickBot="1">
      <c r="A74" s="307" t="s">
        <v>100</v>
      </c>
      <c r="B74" s="296">
        <v>575</v>
      </c>
      <c r="C74" s="297">
        <v>575</v>
      </c>
      <c r="D74" s="297">
        <v>575</v>
      </c>
      <c r="E74" s="297">
        <v>575</v>
      </c>
      <c r="F74" s="297">
        <v>575</v>
      </c>
      <c r="G74" s="297">
        <v>575</v>
      </c>
      <c r="H74" s="297">
        <v>575</v>
      </c>
      <c r="I74" s="297">
        <v>575</v>
      </c>
      <c r="J74" s="297">
        <v>575</v>
      </c>
      <c r="K74" s="298">
        <v>575</v>
      </c>
      <c r="L74" s="774">
        <f>'DATA - Award Matrices Scales'!M74</f>
        <v>523</v>
      </c>
      <c r="M74" s="310"/>
    </row>
    <row r="75" spans="1:36" ht="12.75" customHeight="1" thickBot="1">
      <c r="A75" s="300"/>
      <c r="B75" s="301"/>
      <c r="C75" s="301"/>
      <c r="D75" s="301"/>
      <c r="E75" s="301"/>
      <c r="F75" s="301"/>
      <c r="G75" s="276"/>
      <c r="H75" s="276"/>
      <c r="I75" s="276"/>
      <c r="J75" s="276"/>
      <c r="K75" s="276"/>
      <c r="L75" s="798"/>
      <c r="M75" s="276"/>
      <c r="N75" s="276"/>
      <c r="O75" s="276"/>
      <c r="P75" s="276"/>
      <c r="Q75" s="276"/>
      <c r="R75" s="276"/>
      <c r="S75" s="276"/>
      <c r="T75" s="276"/>
      <c r="U75" s="276"/>
      <c r="V75" s="276"/>
      <c r="W75" s="276"/>
      <c r="X75" s="276"/>
      <c r="Y75" s="276"/>
      <c r="Z75" s="276"/>
    </row>
    <row r="76" spans="1:36" ht="52.5" customHeight="1" thickBot="1">
      <c r="A76" s="1537" t="s">
        <v>222</v>
      </c>
      <c r="B76" s="1538"/>
      <c r="C76" s="1538"/>
      <c r="D76" s="1538"/>
      <c r="E76" s="1538"/>
      <c r="F76" s="1539"/>
    </row>
    <row r="77" spans="1:36" s="21" customFormat="1" ht="14">
      <c r="A77" s="311"/>
      <c r="B77" s="97" t="s">
        <v>99</v>
      </c>
      <c r="C77" s="97"/>
      <c r="D77" s="312">
        <v>1</v>
      </c>
      <c r="E77" s="97"/>
      <c r="F77" s="313"/>
      <c r="L77" s="804"/>
      <c r="AB77" s="314"/>
      <c r="AJ77" s="139"/>
    </row>
    <row r="78" spans="1:36" s="21" customFormat="1" ht="14">
      <c r="A78" s="315"/>
      <c r="B78" s="316" t="s">
        <v>98</v>
      </c>
      <c r="C78" s="317"/>
      <c r="D78" s="317"/>
      <c r="E78" s="317"/>
      <c r="F78" s="313"/>
      <c r="L78" s="804"/>
      <c r="AJ78" s="139"/>
    </row>
    <row r="79" spans="1:36" s="21" customFormat="1" ht="14">
      <c r="A79" s="315"/>
      <c r="B79" s="1547" t="s">
        <v>97</v>
      </c>
      <c r="C79" s="1548"/>
      <c r="D79" s="1548"/>
      <c r="E79" s="1549"/>
      <c r="F79" s="313"/>
      <c r="L79" s="804"/>
      <c r="AJ79" s="139"/>
    </row>
    <row r="80" spans="1:36" s="21" customFormat="1" ht="14">
      <c r="A80" s="315"/>
      <c r="B80" s="318" t="s">
        <v>96</v>
      </c>
      <c r="C80" s="318" t="s">
        <v>95</v>
      </c>
      <c r="D80" s="318" t="s">
        <v>94</v>
      </c>
      <c r="E80" s="318" t="s">
        <v>93</v>
      </c>
      <c r="F80" s="313"/>
      <c r="L80" s="804"/>
      <c r="AJ80" s="139"/>
    </row>
    <row r="81" spans="1:36" s="21" customFormat="1" ht="14">
      <c r="A81" s="315"/>
      <c r="B81" s="319" t="s">
        <v>92</v>
      </c>
      <c r="C81" s="320">
        <v>133.34000000000003</v>
      </c>
      <c r="D81" s="320">
        <v>293.44</v>
      </c>
      <c r="E81" s="320">
        <v>635.09</v>
      </c>
      <c r="F81" s="313"/>
      <c r="L81" s="804"/>
      <c r="AJ81" s="139"/>
    </row>
    <row r="82" spans="1:36" s="21" customFormat="1" ht="14">
      <c r="A82" s="315"/>
      <c r="B82" s="319" t="s">
        <v>91</v>
      </c>
      <c r="C82" s="320">
        <v>199.2</v>
      </c>
      <c r="D82" s="320">
        <v>459.4</v>
      </c>
      <c r="E82" s="320">
        <v>873.81</v>
      </c>
      <c r="F82" s="313"/>
      <c r="L82" s="804"/>
      <c r="AJ82" s="139"/>
    </row>
    <row r="83" spans="1:36" s="21" customFormat="1" ht="14">
      <c r="A83" s="315"/>
      <c r="B83" s="319" t="s">
        <v>90</v>
      </c>
      <c r="C83" s="320">
        <v>321.16000000000003</v>
      </c>
      <c r="D83" s="320">
        <v>527.84</v>
      </c>
      <c r="E83" s="320">
        <v>1396.77</v>
      </c>
      <c r="F83" s="313"/>
      <c r="L83" s="804"/>
      <c r="AJ83" s="139"/>
    </row>
    <row r="84" spans="1:36" s="21" customFormat="1" ht="14">
      <c r="A84" s="315"/>
      <c r="B84" s="97"/>
      <c r="C84" s="97"/>
      <c r="D84" s="97"/>
      <c r="E84" s="97"/>
      <c r="F84" s="313"/>
      <c r="L84" s="804"/>
      <c r="AJ84" s="139"/>
    </row>
    <row r="85" spans="1:36" s="21" customFormat="1" ht="14">
      <c r="A85" s="315"/>
      <c r="B85" s="811" t="s">
        <v>89</v>
      </c>
      <c r="C85" s="811"/>
      <c r="D85" s="811"/>
      <c r="E85" s="812">
        <v>20.329999999999998</v>
      </c>
      <c r="F85" s="313"/>
      <c r="L85" s="804"/>
    </row>
    <row r="86" spans="1:36" ht="18" thickBot="1">
      <c r="A86" s="37"/>
      <c r="B86" s="321"/>
      <c r="C86" s="321"/>
      <c r="D86" s="321"/>
      <c r="E86" s="321"/>
      <c r="F86" s="310"/>
    </row>
  </sheetData>
  <mergeCells count="34">
    <mergeCell ref="A38:G38"/>
    <mergeCell ref="A19:E19"/>
    <mergeCell ref="A5:E5"/>
    <mergeCell ref="B79:E79"/>
    <mergeCell ref="B39:K39"/>
    <mergeCell ref="B40:D40"/>
    <mergeCell ref="E40:E41"/>
    <mergeCell ref="H40:I40"/>
    <mergeCell ref="J40:K40"/>
    <mergeCell ref="F40:F41"/>
    <mergeCell ref="G40:G41"/>
    <mergeCell ref="A76:F76"/>
    <mergeCell ref="B20:K20"/>
    <mergeCell ref="B21:D21"/>
    <mergeCell ref="E21:E22"/>
    <mergeCell ref="H21:I21"/>
    <mergeCell ref="J21:K21"/>
    <mergeCell ref="F21:F22"/>
    <mergeCell ref="G21:G22"/>
    <mergeCell ref="B6:K6"/>
    <mergeCell ref="B7:D7"/>
    <mergeCell ref="E7:E8"/>
    <mergeCell ref="H7:I7"/>
    <mergeCell ref="J7:K7"/>
    <mergeCell ref="F7:F8"/>
    <mergeCell ref="G7:G8"/>
    <mergeCell ref="A57:G57"/>
    <mergeCell ref="B58:K58"/>
    <mergeCell ref="B59:D59"/>
    <mergeCell ref="E59:E60"/>
    <mergeCell ref="F59:F60"/>
    <mergeCell ref="G59:G60"/>
    <mergeCell ref="H59:I59"/>
    <mergeCell ref="J59:K59"/>
  </mergeCells>
  <pageMargins left="0.25" right="0.25" top="0.75" bottom="0.75" header="0.3" footer="0.3"/>
  <pageSetup scale="49" fitToHeight="0" orientation="landscape" r:id="rId1"/>
  <headerFooter>
    <oddFooter>&amp;L&amp;F - &amp;A&amp;RPage &amp;P of &amp;N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4343"/>
    <pageSetUpPr fitToPage="1"/>
  </sheetPr>
  <dimension ref="A1:O92"/>
  <sheetViews>
    <sheetView topLeftCell="A45" workbookViewId="0">
      <selection activeCell="B67" sqref="B67:K69"/>
    </sheetView>
  </sheetViews>
  <sheetFormatPr baseColWidth="10" defaultColWidth="8.83203125" defaultRowHeight="17"/>
  <cols>
    <col min="1" max="1" width="25.83203125" style="17" customWidth="1"/>
    <col min="2" max="5" width="11.6640625" style="17" customWidth="1"/>
    <col min="6" max="6" width="17.5" style="17" customWidth="1"/>
    <col min="7" max="7" width="19.5" style="17" customWidth="1"/>
    <col min="8" max="8" width="18" style="17" customWidth="1"/>
    <col min="9" max="9" width="19.6640625" style="17" customWidth="1"/>
    <col min="10" max="10" width="17.5" style="17" customWidth="1"/>
    <col min="11" max="11" width="18.33203125" style="17" customWidth="1"/>
    <col min="12" max="12" width="3.6640625" customWidth="1"/>
    <col min="13" max="13" width="50.83203125" style="805" customWidth="1"/>
  </cols>
  <sheetData>
    <row r="1" spans="1:13" ht="18" thickBot="1"/>
    <row r="2" spans="1:13" ht="30.75" customHeight="1" thickBot="1">
      <c r="A2" s="1565" t="s">
        <v>305</v>
      </c>
      <c r="B2" s="1566"/>
      <c r="C2" s="1566"/>
      <c r="D2" s="1566"/>
      <c r="E2" s="1566"/>
      <c r="F2" s="1566"/>
      <c r="G2" s="1566"/>
      <c r="H2" s="1567"/>
    </row>
    <row r="3" spans="1:13" ht="18" thickBot="1">
      <c r="A3" s="1562" t="s">
        <v>304</v>
      </c>
      <c r="B3" s="1563"/>
      <c r="C3" s="1563"/>
      <c r="D3" s="1563"/>
      <c r="E3" s="1563"/>
      <c r="F3" s="1563"/>
      <c r="G3" s="1563"/>
      <c r="H3" s="1563"/>
      <c r="I3" s="1564"/>
    </row>
    <row r="4" spans="1:13" ht="18" thickBot="1">
      <c r="A4" s="276"/>
      <c r="B4" s="276"/>
      <c r="C4" s="276"/>
      <c r="D4" s="276"/>
      <c r="E4" s="276"/>
      <c r="F4" s="276"/>
      <c r="G4" s="276"/>
      <c r="H4" s="276"/>
      <c r="I4" s="276"/>
      <c r="J4" s="276"/>
      <c r="K4" s="276"/>
    </row>
    <row r="5" spans="1:13" ht="18" thickBot="1">
      <c r="A5" s="1568" t="s">
        <v>209</v>
      </c>
      <c r="B5" s="1569"/>
      <c r="C5" s="1569"/>
      <c r="D5" s="1569"/>
      <c r="E5" s="1570"/>
    </row>
    <row r="6" spans="1:13" ht="18" thickBot="1">
      <c r="A6" s="578"/>
      <c r="B6" s="1571" t="s">
        <v>301</v>
      </c>
      <c r="C6" s="1572"/>
      <c r="D6" s="1572"/>
      <c r="E6" s="1572"/>
      <c r="F6" s="1572"/>
      <c r="G6" s="1572"/>
      <c r="H6" s="1572"/>
      <c r="I6" s="1572"/>
      <c r="J6" s="1572"/>
      <c r="K6" s="1573"/>
    </row>
    <row r="7" spans="1:13" ht="17.25" customHeight="1">
      <c r="A7" s="575"/>
      <c r="B7" s="1533" t="s">
        <v>128</v>
      </c>
      <c r="C7" s="1534"/>
      <c r="D7" s="1534"/>
      <c r="E7" s="1520" t="s">
        <v>127</v>
      </c>
      <c r="F7" s="1520" t="s">
        <v>126</v>
      </c>
      <c r="G7" s="1520" t="s">
        <v>125</v>
      </c>
      <c r="H7" s="1534" t="s">
        <v>124</v>
      </c>
      <c r="I7" s="1534"/>
      <c r="J7" s="1534" t="s">
        <v>123</v>
      </c>
      <c r="K7" s="1535"/>
    </row>
    <row r="8" spans="1:13" ht="18">
      <c r="A8" s="576"/>
      <c r="B8" s="280" t="s">
        <v>122</v>
      </c>
      <c r="C8" s="281" t="s">
        <v>121</v>
      </c>
      <c r="D8" s="281" t="s">
        <v>120</v>
      </c>
      <c r="E8" s="1521"/>
      <c r="F8" s="1521"/>
      <c r="G8" s="1521"/>
      <c r="H8" s="281" t="s">
        <v>119</v>
      </c>
      <c r="I8" s="281" t="s">
        <v>118</v>
      </c>
      <c r="J8" s="281" t="s">
        <v>117</v>
      </c>
      <c r="K8" s="282" t="s">
        <v>116</v>
      </c>
    </row>
    <row r="9" spans="1:13" ht="19" thickBot="1">
      <c r="A9" s="577" t="s">
        <v>289</v>
      </c>
      <c r="B9" s="284" t="s">
        <v>115</v>
      </c>
      <c r="C9" s="285" t="s">
        <v>114</v>
      </c>
      <c r="D9" s="285" t="s">
        <v>113</v>
      </c>
      <c r="E9" s="285" t="s">
        <v>112</v>
      </c>
      <c r="F9" s="285" t="s">
        <v>111</v>
      </c>
      <c r="G9" s="285" t="s">
        <v>110</v>
      </c>
      <c r="H9" s="285" t="s">
        <v>109</v>
      </c>
      <c r="I9" s="285" t="s">
        <v>108</v>
      </c>
      <c r="J9" s="285" t="s">
        <v>107</v>
      </c>
      <c r="K9" s="286" t="s">
        <v>106</v>
      </c>
    </row>
    <row r="10" spans="1:13" ht="18" thickBot="1">
      <c r="A10" s="305" t="s">
        <v>104</v>
      </c>
      <c r="B10" s="556">
        <f>'DATA - Awards Matrices'!B10*(AVERAGE('DATA-Total Awards (OLD)'!AN28,'DATA-Total Awards (OLD)'!AB28,'DATA-Total Awards (OLD)'!AZ28))</f>
        <v>0</v>
      </c>
      <c r="C10" s="556">
        <f>'DATA - Awards Matrices'!C10*(AVERAGE('DATA-Total Awards (OLD)'!AO28,'DATA-Total Awards (OLD)'!AC28,'DATA-Total Awards (OLD)'!BA28))</f>
        <v>31459.999999999996</v>
      </c>
      <c r="D10" s="556">
        <f>'DATA - Awards Matrices'!D10*(AVERAGE('DATA-Total Awards (OLD)'!AP28,'DATA-Total Awards (OLD)'!AD28,'DATA-Total Awards (OLD)'!BB28))</f>
        <v>0</v>
      </c>
      <c r="E10" s="556">
        <f>'DATA - Awards Matrices'!E10*(AVERAGE('DATA-Total Awards (OLD)'!AQ28,'DATA-Total Awards (OLD)'!AE28,'DATA-Total Awards (OLD)'!BC28))</f>
        <v>0</v>
      </c>
      <c r="F10" s="556">
        <f>'DATA - Awards Matrices'!F10*(AVERAGE('DATA-Total Awards (OLD)'!AR28,'DATA-Total Awards (OLD)'!AF28,'DATA-Total Awards (OLD)'!BD28))</f>
        <v>84095000</v>
      </c>
      <c r="G10" s="556">
        <f>'DATA - Awards Matrices'!G10*(AVERAGE('DATA-Total Awards (OLD)'!AS28,'DATA-Total Awards (OLD)'!AG28,'DATA-Total Awards (OLD)'!BE28))</f>
        <v>18252840</v>
      </c>
      <c r="H10" s="556">
        <f>'DATA - Awards Matrices'!H10*(AVERAGE('DATA-Total Awards (OLD)'!AT28,'DATA-Total Awards (OLD)'!AH28,'DATA-Total Awards (OLD)'!BF28))</f>
        <v>10141506.666666666</v>
      </c>
      <c r="I10" s="556">
        <f>'DATA - Awards Matrices'!I10*(AVERAGE('DATA-Total Awards (OLD)'!AU28,'DATA-Total Awards (OLD)'!AI28,'DATA-Total Awards (OLD)'!BG28))</f>
        <v>12387126</v>
      </c>
      <c r="J10" s="556">
        <f>'DATA - Awards Matrices'!J10*(AVERAGE('DATA-Total Awards (OLD)'!AV28,'DATA-Total Awards (OLD)'!AJ28,'DATA-Total Awards (OLD)'!BH28))</f>
        <v>169411.66666666669</v>
      </c>
      <c r="K10" s="556">
        <f>'DATA - Awards Matrices'!K10*(AVERAGE('DATA-Total Awards (OLD)'!AW28,'DATA-Total Awards (OLD)'!AK28,'DATA-Total Awards (OLD)'!BI28))</f>
        <v>359445.33333333337</v>
      </c>
    </row>
    <row r="11" spans="1:13" ht="18" thickBot="1">
      <c r="A11" s="306" t="s">
        <v>102</v>
      </c>
      <c r="B11" s="556">
        <f>'DATA - Awards Matrices'!B11*(AVERAGE('DATA-Total Awards (OLD)'!AN29,'DATA-Total Awards (OLD)'!AB29,'DATA-Total Awards (OLD)'!AZ29))</f>
        <v>0</v>
      </c>
      <c r="C11" s="556">
        <f>'DATA - Awards Matrices'!C11*(AVERAGE('DATA-Total Awards (OLD)'!AO29,'DATA-Total Awards (OLD)'!AC29,'DATA-Total Awards (OLD)'!BA29))</f>
        <v>0</v>
      </c>
      <c r="D11" s="556">
        <f>'DATA - Awards Matrices'!D11*(AVERAGE('DATA-Total Awards (OLD)'!AP29,'DATA-Total Awards (OLD)'!AD29,'DATA-Total Awards (OLD)'!BB29))</f>
        <v>0</v>
      </c>
      <c r="E11" s="556">
        <f>'DATA - Awards Matrices'!E11*(AVERAGE('DATA-Total Awards (OLD)'!AQ29,'DATA-Total Awards (OLD)'!AE29,'DATA-Total Awards (OLD)'!BC29))</f>
        <v>0</v>
      </c>
      <c r="F11" s="556">
        <f>'DATA - Awards Matrices'!F11*(AVERAGE('DATA-Total Awards (OLD)'!AR29,'DATA-Total Awards (OLD)'!AF29,'DATA-Total Awards (OLD)'!BD29))</f>
        <v>43686165.333333336</v>
      </c>
      <c r="G11" s="556">
        <f>'DATA - Awards Matrices'!G11*(AVERAGE('DATA-Total Awards (OLD)'!AS29,'DATA-Total Awards (OLD)'!AG29,'DATA-Total Awards (OLD)'!BE29))</f>
        <v>17212522.666666668</v>
      </c>
      <c r="H11" s="556">
        <f>'DATA - Awards Matrices'!H11*(AVERAGE('DATA-Total Awards (OLD)'!AT29,'DATA-Total Awards (OLD)'!AH29,'DATA-Total Awards (OLD)'!BF29))</f>
        <v>6167781.333333334</v>
      </c>
      <c r="I11" s="556">
        <f>'DATA - Awards Matrices'!I11*(AVERAGE('DATA-Total Awards (OLD)'!AU29,'DATA-Total Awards (OLD)'!AI29,'DATA-Total Awards (OLD)'!BG29))</f>
        <v>15367184</v>
      </c>
      <c r="J11" s="556">
        <f>'DATA - Awards Matrices'!J11*(AVERAGE('DATA-Total Awards (OLD)'!AV29,'DATA-Total Awards (OLD)'!AJ29,'DATA-Total Awards (OLD)'!BH29))</f>
        <v>63942.666666666672</v>
      </c>
      <c r="K11" s="556">
        <f>'DATA - Awards Matrices'!K11*(AVERAGE('DATA-Total Awards (OLD)'!AW29,'DATA-Total Awards (OLD)'!AK29,'DATA-Total Awards (OLD)'!BI29))</f>
        <v>157465.33333333334</v>
      </c>
      <c r="M11" s="806" t="s">
        <v>294</v>
      </c>
    </row>
    <row r="12" spans="1:13" ht="18" thickBot="1">
      <c r="A12" s="307" t="s">
        <v>100</v>
      </c>
      <c r="B12" s="556">
        <f>'DATA - Awards Matrices'!B12*(AVERAGE('DATA-Total Awards (OLD)'!AN30,'DATA-Total Awards (OLD)'!AB30,'DATA-Total Awards (OLD)'!AZ30))</f>
        <v>0</v>
      </c>
      <c r="C12" s="556">
        <f>'DATA - Awards Matrices'!C12*(AVERAGE('DATA-Total Awards (OLD)'!AO30,'DATA-Total Awards (OLD)'!AC30,'DATA-Total Awards (OLD)'!BA30))</f>
        <v>107478</v>
      </c>
      <c r="D12" s="556">
        <f>'DATA - Awards Matrices'!D12*(AVERAGE('DATA-Total Awards (OLD)'!AP30,'DATA-Total Awards (OLD)'!AD30,'DATA-Total Awards (OLD)'!BB30))</f>
        <v>0</v>
      </c>
      <c r="E12" s="556">
        <f>'DATA - Awards Matrices'!E12*(AVERAGE('DATA-Total Awards (OLD)'!AQ30,'DATA-Total Awards (OLD)'!AE30,'DATA-Total Awards (OLD)'!BC30))</f>
        <v>0</v>
      </c>
      <c r="F12" s="556">
        <f>'DATA - Awards Matrices'!F12*(AVERAGE('DATA-Total Awards (OLD)'!AR30,'DATA-Total Awards (OLD)'!AF30,'DATA-Total Awards (OLD)'!BD30))</f>
        <v>22333440</v>
      </c>
      <c r="G12" s="556">
        <f>'DATA - Awards Matrices'!G12*(AVERAGE('DATA-Total Awards (OLD)'!AS30,'DATA-Total Awards (OLD)'!AG30,'DATA-Total Awards (OLD)'!BE30))</f>
        <v>13192265</v>
      </c>
      <c r="H12" s="556">
        <f>'DATA - Awards Matrices'!H12*(AVERAGE('DATA-Total Awards (OLD)'!AT30,'DATA-Total Awards (OLD)'!AH30,'DATA-Total Awards (OLD)'!BF30))</f>
        <v>14247910</v>
      </c>
      <c r="I12" s="556">
        <f>'DATA - Awards Matrices'!I12*(AVERAGE('DATA-Total Awards (OLD)'!AU30,'DATA-Total Awards (OLD)'!AI30,'DATA-Total Awards (OLD)'!BG30))</f>
        <v>0</v>
      </c>
      <c r="J12" s="556">
        <f>'DATA - Awards Matrices'!J12*(AVERAGE('DATA-Total Awards (OLD)'!AV30,'DATA-Total Awards (OLD)'!AJ30,'DATA-Total Awards (OLD)'!BH30))</f>
        <v>0</v>
      </c>
      <c r="K12" s="556">
        <f>'DATA - Awards Matrices'!K12*(AVERAGE('DATA-Total Awards (OLD)'!AW30,'DATA-Total Awards (OLD)'!AK30,'DATA-Total Awards (OLD)'!BI30))</f>
        <v>0</v>
      </c>
      <c r="M12" s="814">
        <f>SUM(B10:K12)/1000</f>
        <v>257972.94399999999</v>
      </c>
    </row>
    <row r="13" spans="1:13">
      <c r="A13" s="299"/>
      <c r="B13" s="308"/>
      <c r="C13" s="309"/>
      <c r="D13" s="309"/>
      <c r="E13" s="309"/>
      <c r="F13" s="309"/>
      <c r="G13" s="38"/>
      <c r="H13" s="38"/>
      <c r="I13" s="38"/>
      <c r="J13" s="38"/>
      <c r="K13" s="304"/>
    </row>
    <row r="14" spans="1:13" ht="18" thickBot="1">
      <c r="A14" s="299" t="s">
        <v>290</v>
      </c>
      <c r="B14" s="308"/>
      <c r="C14" s="309"/>
      <c r="D14" s="309"/>
      <c r="E14" s="309"/>
      <c r="F14" s="309"/>
      <c r="G14" s="38"/>
      <c r="H14" s="38"/>
      <c r="I14" s="38"/>
      <c r="J14" s="38"/>
      <c r="K14" s="304"/>
    </row>
    <row r="15" spans="1:13" ht="18" thickBot="1">
      <c r="A15" s="305" t="s">
        <v>104</v>
      </c>
      <c r="B15" s="556">
        <f>'DATA - Awards Matrices'!B15*(AVERAGE('DATA-Total Awards (OLD)'!AN28,'DATA-Total Awards (OLD)'!AB28,'DATA-Total Awards (OLD)'!AZ28))</f>
        <v>0</v>
      </c>
      <c r="C15" s="556">
        <f>'DATA - Awards Matrices'!C15*(AVERAGE('DATA-Total Awards (OLD)'!AO28,'DATA-Total Awards (OLD)'!AC28,'DATA-Total Awards (OLD)'!BA28))</f>
        <v>866.66666666666663</v>
      </c>
      <c r="D15" s="556">
        <f>'DATA - Awards Matrices'!D15*(AVERAGE('DATA-Total Awards (OLD)'!AP28,'DATA-Total Awards (OLD)'!AD28,'DATA-Total Awards (OLD)'!BB28))</f>
        <v>0</v>
      </c>
      <c r="E15" s="556">
        <f>'DATA - Awards Matrices'!E15*(AVERAGE('DATA-Total Awards (OLD)'!AQ28,'DATA-Total Awards (OLD)'!AE28,'DATA-Total Awards (OLD)'!BC28))</f>
        <v>0</v>
      </c>
      <c r="F15" s="556">
        <f>'DATA - Awards Matrices'!F15*(AVERAGE('DATA-Total Awards (OLD)'!AR28,'DATA-Total Awards (OLD)'!AF28,'DATA-Total Awards (OLD)'!BD28))</f>
        <v>1274166.6666666667</v>
      </c>
      <c r="G15" s="556">
        <f>'DATA - Awards Matrices'!G15*(AVERAGE('DATA-Total Awards (OLD)'!AS28,'DATA-Total Awards (OLD)'!AG28,'DATA-Total Awards (OLD)'!BE28))</f>
        <v>555000</v>
      </c>
      <c r="H15" s="556">
        <f>'DATA - Awards Matrices'!H15*(AVERAGE('DATA-Total Awards (OLD)'!AT28,'DATA-Total Awards (OLD)'!AH28,'DATA-Total Awards (OLD)'!BF28))</f>
        <v>233333.33333333331</v>
      </c>
      <c r="I15" s="556">
        <f>'DATA - Awards Matrices'!I15*(AVERAGE('DATA-Total Awards (OLD)'!AU28,'DATA-Total Awards (OLD)'!AI28,'DATA-Total Awards (OLD)'!BG28))</f>
        <v>285000</v>
      </c>
      <c r="J15" s="556">
        <f>'DATA - Awards Matrices'!J15*(AVERAGE('DATA-Total Awards (OLD)'!AV28,'DATA-Total Awards (OLD)'!AJ28,'DATA-Total Awards (OLD)'!BH28))</f>
        <v>5416.666666666667</v>
      </c>
      <c r="K15" s="556">
        <f>'DATA - Awards Matrices'!K15*(AVERAGE('DATA-Total Awards (OLD)'!AW28,'DATA-Total Awards (OLD)'!AK28,'DATA-Total Awards (OLD)'!BI28))</f>
        <v>9333.3333333333339</v>
      </c>
    </row>
    <row r="16" spans="1:13" ht="18" thickBot="1">
      <c r="A16" s="306" t="s">
        <v>102</v>
      </c>
      <c r="B16" s="556">
        <f>'DATA - Awards Matrices'!B16*(AVERAGE('DATA-Total Awards (OLD)'!AN29,'DATA-Total Awards (OLD)'!AB29,'DATA-Total Awards (OLD)'!AZ29))</f>
        <v>0</v>
      </c>
      <c r="C16" s="556">
        <f>'DATA - Awards Matrices'!C16*(AVERAGE('DATA-Total Awards (OLD)'!AO29,'DATA-Total Awards (OLD)'!AC29,'DATA-Total Awards (OLD)'!BA29))</f>
        <v>0</v>
      </c>
      <c r="D16" s="556">
        <f>'DATA - Awards Matrices'!D16*(AVERAGE('DATA-Total Awards (OLD)'!AP29,'DATA-Total Awards (OLD)'!AD29,'DATA-Total Awards (OLD)'!BB29))</f>
        <v>0</v>
      </c>
      <c r="E16" s="556">
        <f>'DATA - Awards Matrices'!E16*(AVERAGE('DATA-Total Awards (OLD)'!AQ29,'DATA-Total Awards (OLD)'!AE29,'DATA-Total Awards (OLD)'!BC29))</f>
        <v>0</v>
      </c>
      <c r="F16" s="556">
        <f>'DATA - Awards Matrices'!F16*(AVERAGE('DATA-Total Awards (OLD)'!AR29,'DATA-Total Awards (OLD)'!AF29,'DATA-Total Awards (OLD)'!BD29))</f>
        <v>458666.66666666669</v>
      </c>
      <c r="G16" s="556">
        <f>'DATA - Awards Matrices'!G16*(AVERAGE('DATA-Total Awards (OLD)'!AS29,'DATA-Total Awards (OLD)'!AG29,'DATA-Total Awards (OLD)'!BE29))</f>
        <v>362666.66666666669</v>
      </c>
      <c r="H16" s="556">
        <f>'DATA - Awards Matrices'!H16*(AVERAGE('DATA-Total Awards (OLD)'!AT29,'DATA-Total Awards (OLD)'!AH29,'DATA-Total Awards (OLD)'!BF29))</f>
        <v>98333.333333333343</v>
      </c>
      <c r="I16" s="556">
        <f>'DATA - Awards Matrices'!I16*(AVERAGE('DATA-Total Awards (OLD)'!AU29,'DATA-Total Awards (OLD)'!AI29,'DATA-Total Awards (OLD)'!BG29))</f>
        <v>245000</v>
      </c>
      <c r="J16" s="556">
        <f>'DATA - Awards Matrices'!J16*(AVERAGE('DATA-Total Awards (OLD)'!AV29,'DATA-Total Awards (OLD)'!AJ29,'DATA-Total Awards (OLD)'!BH29))</f>
        <v>1416.6666666666667</v>
      </c>
      <c r="K16" s="556">
        <f>'DATA - Awards Matrices'!K16*(AVERAGE('DATA-Total Awards (OLD)'!AW29,'DATA-Total Awards (OLD)'!AK29,'DATA-Total Awards (OLD)'!BI29))</f>
        <v>2833.3333333333335</v>
      </c>
      <c r="M16" s="806" t="s">
        <v>293</v>
      </c>
    </row>
    <row r="17" spans="1:13" ht="18" thickBot="1">
      <c r="A17" s="307" t="s">
        <v>100</v>
      </c>
      <c r="B17" s="556">
        <f>'DATA - Awards Matrices'!B17*(AVERAGE('DATA-Total Awards (OLD)'!AN30,'DATA-Total Awards (OLD)'!AB30,'DATA-Total Awards (OLD)'!AZ30))</f>
        <v>0</v>
      </c>
      <c r="C17" s="556">
        <f>'DATA - Awards Matrices'!C17*(AVERAGE('DATA-Total Awards (OLD)'!AO30,'DATA-Total Awards (OLD)'!AC30,'DATA-Total Awards (OLD)'!BA30))</f>
        <v>1400</v>
      </c>
      <c r="D17" s="556">
        <f>'DATA - Awards Matrices'!D17*(AVERAGE('DATA-Total Awards (OLD)'!AP30,'DATA-Total Awards (OLD)'!AD30,'DATA-Total Awards (OLD)'!BB30))</f>
        <v>0</v>
      </c>
      <c r="E17" s="556">
        <f>'DATA - Awards Matrices'!E17*(AVERAGE('DATA-Total Awards (OLD)'!AQ30,'DATA-Total Awards (OLD)'!AE30,'DATA-Total Awards (OLD)'!BC30))</f>
        <v>0</v>
      </c>
      <c r="F17" s="556">
        <f>'DATA - Awards Matrices'!F17*(AVERAGE('DATA-Total Awards (OLD)'!AR30,'DATA-Total Awards (OLD)'!AF30,'DATA-Total Awards (OLD)'!BD30))</f>
        <v>160000</v>
      </c>
      <c r="G17" s="556">
        <f>'DATA - Awards Matrices'!G17*(AVERAGE('DATA-Total Awards (OLD)'!AS30,'DATA-Total Awards (OLD)'!AG30,'DATA-Total Awards (OLD)'!BE30))</f>
        <v>189666.66666666666</v>
      </c>
      <c r="H17" s="556">
        <f>'DATA - Awards Matrices'!H17*(AVERAGE('DATA-Total Awards (OLD)'!AT30,'DATA-Total Awards (OLD)'!AH30,'DATA-Total Awards (OLD)'!BF30))</f>
        <v>155000</v>
      </c>
      <c r="I17" s="556">
        <f>'DATA - Awards Matrices'!I17*(AVERAGE('DATA-Total Awards (OLD)'!AU30,'DATA-Total Awards (OLD)'!AI30,'DATA-Total Awards (OLD)'!BG30))</f>
        <v>0</v>
      </c>
      <c r="J17" s="556">
        <f>'DATA - Awards Matrices'!J17*(AVERAGE('DATA-Total Awards (OLD)'!AV30,'DATA-Total Awards (OLD)'!AJ30,'DATA-Total Awards (OLD)'!BH30))</f>
        <v>0</v>
      </c>
      <c r="K17" s="556">
        <f>'DATA - Awards Matrices'!K17*(AVERAGE('DATA-Total Awards (OLD)'!AW30,'DATA-Total Awards (OLD)'!AK30,'DATA-Total Awards (OLD)'!BI30))</f>
        <v>0</v>
      </c>
      <c r="M17" s="814">
        <f>SUM(B15:K17)/1000</f>
        <v>4038.1</v>
      </c>
    </row>
    <row r="18" spans="1:13" ht="18" thickBot="1">
      <c r="A18" s="300"/>
      <c r="B18" s="570"/>
      <c r="C18" s="571"/>
      <c r="D18" s="571"/>
      <c r="E18" s="571"/>
      <c r="F18" s="571"/>
      <c r="G18" s="572"/>
      <c r="H18" s="572"/>
      <c r="I18" s="572"/>
      <c r="J18" s="572"/>
      <c r="K18" s="573"/>
    </row>
    <row r="19" spans="1:13" ht="18" customHeight="1" thickBot="1">
      <c r="A19" s="1552" t="s">
        <v>208</v>
      </c>
      <c r="B19" s="1558"/>
      <c r="C19" s="1558"/>
      <c r="D19" s="1558"/>
      <c r="E19" s="1559"/>
    </row>
    <row r="20" spans="1:13" ht="18" thickBot="1">
      <c r="A20" s="579"/>
      <c r="B20" s="1555" t="s">
        <v>303</v>
      </c>
      <c r="C20" s="1556"/>
      <c r="D20" s="1556"/>
      <c r="E20" s="1556"/>
      <c r="F20" s="1556"/>
      <c r="G20" s="1556"/>
      <c r="H20" s="1556"/>
      <c r="I20" s="1556"/>
      <c r="J20" s="1556"/>
      <c r="K20" s="1557"/>
    </row>
    <row r="21" spans="1:13" ht="17.25" customHeight="1">
      <c r="A21" s="567"/>
      <c r="B21" s="1560" t="s">
        <v>128</v>
      </c>
      <c r="C21" s="1521"/>
      <c r="D21" s="1521"/>
      <c r="E21" s="1536" t="s">
        <v>127</v>
      </c>
      <c r="F21" s="1536" t="s">
        <v>126</v>
      </c>
      <c r="G21" s="1536" t="s">
        <v>125</v>
      </c>
      <c r="H21" s="1521" t="s">
        <v>124</v>
      </c>
      <c r="I21" s="1521"/>
      <c r="J21" s="1521" t="s">
        <v>123</v>
      </c>
      <c r="K21" s="1561"/>
    </row>
    <row r="22" spans="1:13" ht="18">
      <c r="A22" s="567"/>
      <c r="B22" s="280" t="s">
        <v>122</v>
      </c>
      <c r="C22" s="281" t="s">
        <v>121</v>
      </c>
      <c r="D22" s="281" t="s">
        <v>120</v>
      </c>
      <c r="E22" s="1521"/>
      <c r="F22" s="1521"/>
      <c r="G22" s="1521"/>
      <c r="H22" s="281" t="s">
        <v>119</v>
      </c>
      <c r="I22" s="281" t="s">
        <v>118</v>
      </c>
      <c r="J22" s="281" t="s">
        <v>117</v>
      </c>
      <c r="K22" s="282" t="s">
        <v>116</v>
      </c>
    </row>
    <row r="23" spans="1:13" ht="19" thickBot="1">
      <c r="A23" s="568" t="s">
        <v>289</v>
      </c>
      <c r="B23" s="284" t="s">
        <v>115</v>
      </c>
      <c r="C23" s="285" t="s">
        <v>114</v>
      </c>
      <c r="D23" s="285" t="s">
        <v>113</v>
      </c>
      <c r="E23" s="285" t="s">
        <v>112</v>
      </c>
      <c r="F23" s="285" t="s">
        <v>111</v>
      </c>
      <c r="G23" s="285" t="s">
        <v>110</v>
      </c>
      <c r="H23" s="285" t="s">
        <v>109</v>
      </c>
      <c r="I23" s="285" t="s">
        <v>108</v>
      </c>
      <c r="J23" s="285" t="s">
        <v>107</v>
      </c>
      <c r="K23" s="286" t="s">
        <v>106</v>
      </c>
    </row>
    <row r="24" spans="1:13" ht="18" thickBot="1">
      <c r="A24" s="287" t="s">
        <v>104</v>
      </c>
      <c r="B24" s="556">
        <f>'DATA - Awards Matrices'!B24*(AVERAGE('DATA- STEMH Awards'!AN28,'DATA- STEMH Awards'!AB28,'DATA- STEMH Awards'!AZ28))</f>
        <v>0</v>
      </c>
      <c r="C24" s="556">
        <f>'DATA - Awards Matrices'!C24*(AVERAGE('DATA- STEMH Awards'!AO28,'DATA- STEMH Awards'!AC28,'DATA- STEMH Awards'!BA28))</f>
        <v>0</v>
      </c>
      <c r="D24" s="556">
        <f>'DATA - Awards Matrices'!D24*(AVERAGE('DATA- STEMH Awards'!AP28,'DATA- STEMH Awards'!AD28,'DATA- STEMH Awards'!BB28))</f>
        <v>0</v>
      </c>
      <c r="E24" s="556">
        <f>'DATA - Awards Matrices'!E24*(AVERAGE('DATA- STEMH Awards'!AQ28,'DATA- STEMH Awards'!AE28,'DATA- STEMH Awards'!BC28))</f>
        <v>0</v>
      </c>
      <c r="F24" s="556">
        <f>'DATA - Awards Matrices'!F24*(AVERAGE('DATA- STEMH Awards'!AR28,'DATA- STEMH Awards'!AF28,'DATA- STEMH Awards'!BD28))</f>
        <v>6314000</v>
      </c>
      <c r="G24" s="556">
        <f>'DATA - Awards Matrices'!G24*(AVERAGE('DATA- STEMH Awards'!AS28,'DATA- STEMH Awards'!AG28,'DATA- STEMH Awards'!BE28))</f>
        <v>0</v>
      </c>
      <c r="H24" s="556">
        <f>'DATA - Awards Matrices'!H24*(AVERAGE('DATA- STEMH Awards'!AT28,'DATA- STEMH Awards'!AH28,'DATA- STEMH Awards'!BF28))</f>
        <v>0</v>
      </c>
      <c r="I24" s="556">
        <f>'DATA - Awards Matrices'!I24*(AVERAGE('DATA- STEMH Awards'!AU28,'DATA- STEMH Awards'!AI28,'DATA- STEMH Awards'!BG28))</f>
        <v>0</v>
      </c>
      <c r="J24" s="556">
        <f>'DATA - Awards Matrices'!J24*(AVERAGE('DATA- STEMH Awards'!AV28,'DATA- STEMH Awards'!AJ28,'DATA- STEMH Awards'!BH28))</f>
        <v>0</v>
      </c>
      <c r="K24" s="556">
        <f>'DATA - Awards Matrices'!K24*(AVERAGE('DATA- STEMH Awards'!AW28,'DATA- STEMH Awards'!AK28,'DATA- STEMH Awards'!BI28))</f>
        <v>0</v>
      </c>
    </row>
    <row r="25" spans="1:13" ht="18" thickBot="1">
      <c r="A25" s="291" t="s">
        <v>102</v>
      </c>
      <c r="B25" s="556">
        <f>'DATA - Awards Matrices'!B25*(AVERAGE('DATA- STEMH Awards'!AN29,'DATA- STEMH Awards'!AB29,'DATA- STEMH Awards'!AZ29))</f>
        <v>0</v>
      </c>
      <c r="C25" s="556">
        <f>'DATA - Awards Matrices'!C25*(AVERAGE('DATA- STEMH Awards'!AO29,'DATA- STEMH Awards'!AC29,'DATA- STEMH Awards'!BA29))</f>
        <v>0</v>
      </c>
      <c r="D25" s="556">
        <f>'DATA - Awards Matrices'!D25*(AVERAGE('DATA- STEMH Awards'!AP29,'DATA- STEMH Awards'!AD29,'DATA- STEMH Awards'!BB29))</f>
        <v>0</v>
      </c>
      <c r="E25" s="556">
        <f>'DATA - Awards Matrices'!E25*(AVERAGE('DATA- STEMH Awards'!AQ29,'DATA- STEMH Awards'!AE29,'DATA- STEMH Awards'!BC29))</f>
        <v>0</v>
      </c>
      <c r="F25" s="556">
        <f>'DATA - Awards Matrices'!F25*(AVERAGE('DATA- STEMH Awards'!AR29,'DATA- STEMH Awards'!AF29,'DATA- STEMH Awards'!BD29))</f>
        <v>43051192</v>
      </c>
      <c r="G25" s="556">
        <f>'DATA - Awards Matrices'!G25*(AVERAGE('DATA- STEMH Awards'!AS29,'DATA- STEMH Awards'!AG29,'DATA- STEMH Awards'!BE29))</f>
        <v>14934394.666666668</v>
      </c>
      <c r="H25" s="556">
        <f>'DATA - Awards Matrices'!H25*(AVERAGE('DATA- STEMH Awards'!AT29,'DATA- STEMH Awards'!AH29,'DATA- STEMH Awards'!BF29))</f>
        <v>6063242.666666666</v>
      </c>
      <c r="I25" s="556">
        <f>'DATA - Awards Matrices'!I25*(AVERAGE('DATA- STEMH Awards'!AU29,'DATA- STEMH Awards'!AI29,'DATA- STEMH Awards'!BG29))</f>
        <v>15367184</v>
      </c>
      <c r="J25" s="556">
        <f>'DATA - Awards Matrices'!J25*(AVERAGE('DATA- STEMH Awards'!AV29,'DATA- STEMH Awards'!AJ29,'DATA- STEMH Awards'!BH29))</f>
        <v>60181.333333333328</v>
      </c>
      <c r="K25" s="556">
        <f>'DATA - Awards Matrices'!K25*(AVERAGE('DATA- STEMH Awards'!AW29,'DATA- STEMH Awards'!AK29,'DATA- STEMH Awards'!BI29))</f>
        <v>157465.33333333334</v>
      </c>
      <c r="M25" s="806" t="s">
        <v>295</v>
      </c>
    </row>
    <row r="26" spans="1:13" ht="18" thickBot="1">
      <c r="A26" s="295" t="s">
        <v>100</v>
      </c>
      <c r="B26" s="556">
        <f>'DATA - Awards Matrices'!B26*(AVERAGE('DATA- STEMH Awards'!AN30,'DATA- STEMH Awards'!AB30,'DATA- STEMH Awards'!AZ30))</f>
        <v>0</v>
      </c>
      <c r="C26" s="556">
        <f>'DATA - Awards Matrices'!C26*(AVERAGE('DATA- STEMH Awards'!AO30,'DATA- STEMH Awards'!AC30,'DATA- STEMH Awards'!BA30))</f>
        <v>107478</v>
      </c>
      <c r="D26" s="556">
        <f>'DATA - Awards Matrices'!D26*(AVERAGE('DATA- STEMH Awards'!AP30,'DATA- STEMH Awards'!AD30,'DATA- STEMH Awards'!BB30))</f>
        <v>0</v>
      </c>
      <c r="E26" s="556">
        <f>'DATA - Awards Matrices'!E26*(AVERAGE('DATA- STEMH Awards'!AQ30,'DATA- STEMH Awards'!AE30,'DATA- STEMH Awards'!BC30))</f>
        <v>0</v>
      </c>
      <c r="F26" s="556">
        <f>'DATA - Awards Matrices'!F26*(AVERAGE('DATA- STEMH Awards'!AR30,'DATA- STEMH Awards'!AF30,'DATA- STEMH Awards'!BD30))</f>
        <v>22333440</v>
      </c>
      <c r="G26" s="556">
        <f>'DATA - Awards Matrices'!G26*(AVERAGE('DATA- STEMH Awards'!AS30,'DATA- STEMH Awards'!AG30,'DATA- STEMH Awards'!BE30))</f>
        <v>13192265</v>
      </c>
      <c r="H26" s="556">
        <f>'DATA - Awards Matrices'!H26*(AVERAGE('DATA- STEMH Awards'!AT30,'DATA- STEMH Awards'!AH30,'DATA- STEMH Awards'!BF30))</f>
        <v>14247910</v>
      </c>
      <c r="I26" s="556">
        <f>'DATA - Awards Matrices'!I26*(AVERAGE('DATA- STEMH Awards'!AU30,'DATA- STEMH Awards'!AI30,'DATA- STEMH Awards'!BG30))</f>
        <v>0</v>
      </c>
      <c r="J26" s="556">
        <f>'DATA - Awards Matrices'!J26*(AVERAGE('DATA- STEMH Awards'!AV30,'DATA- STEMH Awards'!AJ30,'DATA- STEMH Awards'!BH30))</f>
        <v>0</v>
      </c>
      <c r="K26" s="556">
        <f>'DATA - Awards Matrices'!K26*(AVERAGE('DATA- STEMH Awards'!AW30,'DATA- STEMH Awards'!AK30,'DATA- STEMH Awards'!BI30))</f>
        <v>0</v>
      </c>
      <c r="M26" s="814">
        <f>SUM(B24:K26)/1000</f>
        <v>135828.753</v>
      </c>
    </row>
    <row r="27" spans="1:13">
      <c r="A27" s="569"/>
      <c r="B27" s="308"/>
      <c r="C27" s="309"/>
      <c r="D27" s="309"/>
      <c r="E27" s="309"/>
      <c r="F27" s="309"/>
      <c r="G27" s="146"/>
      <c r="H27" s="146"/>
      <c r="I27" s="146"/>
      <c r="J27" s="146"/>
      <c r="K27" s="574"/>
    </row>
    <row r="28" spans="1:13" ht="18" thickBot="1">
      <c r="A28" s="569" t="s">
        <v>291</v>
      </c>
      <c r="B28" s="308"/>
      <c r="C28" s="309"/>
      <c r="D28" s="309"/>
      <c r="E28" s="309"/>
      <c r="F28" s="309"/>
      <c r="G28" s="146"/>
      <c r="H28" s="146"/>
      <c r="I28" s="146"/>
      <c r="J28" s="146"/>
      <c r="K28" s="574"/>
    </row>
    <row r="29" spans="1:13" ht="18" thickBot="1">
      <c r="A29" s="558" t="s">
        <v>104</v>
      </c>
      <c r="B29" s="556">
        <f>'DATA - Awards Matrices'!B29*(AVERAGE('DATA- STEMH Awards'!AN28,'DATA- STEMH Awards'!AB28,'DATA- STEMH Awards'!AZ28))</f>
        <v>0</v>
      </c>
      <c r="C29" s="556">
        <f>'DATA - Awards Matrices'!C29*(AVERAGE('DATA- STEMH Awards'!AO28,'DATA- STEMH Awards'!AC28,'DATA- STEMH Awards'!BA28))</f>
        <v>0</v>
      </c>
      <c r="D29" s="556">
        <f>'DATA - Awards Matrices'!D29*(AVERAGE('DATA- STEMH Awards'!AP28,'DATA- STEMH Awards'!AD28,'DATA- STEMH Awards'!BB28))</f>
        <v>0</v>
      </c>
      <c r="E29" s="556">
        <f>'DATA - Awards Matrices'!E29*(AVERAGE('DATA- STEMH Awards'!AQ28,'DATA- STEMH Awards'!AE28,'DATA- STEMH Awards'!BC28))</f>
        <v>0</v>
      </c>
      <c r="F29" s="556">
        <f>'DATA - Awards Matrices'!F29*(AVERAGE('DATA- STEMH Awards'!AR28,'DATA- STEMH Awards'!AF28,'DATA- STEMH Awards'!BD28))</f>
        <v>191333.33333333334</v>
      </c>
      <c r="G29" s="556">
        <f>'DATA - Awards Matrices'!G29*(AVERAGE('DATA- STEMH Awards'!AS28,'DATA- STEMH Awards'!AG28,'DATA- STEMH Awards'!BE28))</f>
        <v>0</v>
      </c>
      <c r="H29" s="556">
        <f>'DATA - Awards Matrices'!H29*(AVERAGE('DATA- STEMH Awards'!AT28,'DATA- STEMH Awards'!AH28,'DATA- STEMH Awards'!BF28))</f>
        <v>0</v>
      </c>
      <c r="I29" s="556">
        <f>'DATA - Awards Matrices'!I29*(AVERAGE('DATA- STEMH Awards'!AU28,'DATA- STEMH Awards'!AI28,'DATA- STEMH Awards'!BG28))</f>
        <v>0</v>
      </c>
      <c r="J29" s="556">
        <f>'DATA - Awards Matrices'!J29*(AVERAGE('DATA- STEMH Awards'!AV28,'DATA- STEMH Awards'!AJ28,'DATA- STEMH Awards'!BH28))</f>
        <v>0</v>
      </c>
      <c r="K29" s="556">
        <f>'DATA - Awards Matrices'!K29*(AVERAGE('DATA- STEMH Awards'!AW28,'DATA- STEMH Awards'!AK28,'DATA- STEMH Awards'!BI28))</f>
        <v>0</v>
      </c>
    </row>
    <row r="30" spans="1:13" ht="18" thickBot="1">
      <c r="A30" s="559" t="s">
        <v>102</v>
      </c>
      <c r="B30" s="556">
        <f>'DATA - Awards Matrices'!B30*(AVERAGE('DATA- STEMH Awards'!AN29,'DATA- STEMH Awards'!AB29,'DATA- STEMH Awards'!AZ29))</f>
        <v>0</v>
      </c>
      <c r="C30" s="556">
        <f>'DATA - Awards Matrices'!C30*(AVERAGE('DATA- STEMH Awards'!AO29,'DATA- STEMH Awards'!AC29,'DATA- STEMH Awards'!BA29))</f>
        <v>0</v>
      </c>
      <c r="D30" s="556">
        <f>'DATA - Awards Matrices'!D30*(AVERAGE('DATA- STEMH Awards'!AP29,'DATA- STEMH Awards'!AD29,'DATA- STEMH Awards'!BB29))</f>
        <v>0</v>
      </c>
      <c r="E30" s="556">
        <f>'DATA - Awards Matrices'!E30*(AVERAGE('DATA- STEMH Awards'!AQ29,'DATA- STEMH Awards'!AE29,'DATA- STEMH Awards'!BC29))</f>
        <v>0</v>
      </c>
      <c r="F30" s="556">
        <f>'DATA - Awards Matrices'!F30*(AVERAGE('DATA- STEMH Awards'!AR29,'DATA- STEMH Awards'!AF29,'DATA- STEMH Awards'!BD29))</f>
        <v>904000</v>
      </c>
      <c r="G30" s="556">
        <f>'DATA - Awards Matrices'!G30*(AVERAGE('DATA- STEMH Awards'!AS29,'DATA- STEMH Awards'!AG29,'DATA- STEMH Awards'!BE29))</f>
        <v>314666.66666666669</v>
      </c>
      <c r="H30" s="556">
        <f>'DATA - Awards Matrices'!H30*(AVERAGE('DATA- STEMH Awards'!AT29,'DATA- STEMH Awards'!AH29,'DATA- STEMH Awards'!BF29))</f>
        <v>38666.666666666664</v>
      </c>
      <c r="I30" s="556">
        <f>'DATA - Awards Matrices'!I30*(AVERAGE('DATA- STEMH Awards'!AU29,'DATA- STEMH Awards'!AI29,'DATA- STEMH Awards'!BG29))</f>
        <v>98000</v>
      </c>
      <c r="J30" s="556">
        <f>'DATA - Awards Matrices'!J30*(AVERAGE('DATA- STEMH Awards'!AV29,'DATA- STEMH Awards'!AJ29,'DATA- STEMH Awards'!BH29))</f>
        <v>5333.333333333333</v>
      </c>
      <c r="K30" s="556">
        <f>'DATA - Awards Matrices'!K30*(AVERAGE('DATA- STEMH Awards'!AW29,'DATA- STEMH Awards'!AK29,'DATA- STEMH Awards'!BI29))</f>
        <v>5666.666666666667</v>
      </c>
      <c r="M30" s="806" t="s">
        <v>297</v>
      </c>
    </row>
    <row r="31" spans="1:13" ht="18" thickBot="1">
      <c r="A31" s="560" t="s">
        <v>100</v>
      </c>
      <c r="B31" s="556">
        <f>'DATA - Awards Matrices'!B31*(AVERAGE('DATA- STEMH Awards'!AN30,'DATA- STEMH Awards'!AB30,'DATA- STEMH Awards'!AZ30))</f>
        <v>0</v>
      </c>
      <c r="C31" s="556">
        <f>'DATA - Awards Matrices'!C31*(AVERAGE('DATA- STEMH Awards'!AO30,'DATA- STEMH Awards'!AC30,'DATA- STEMH Awards'!BA30))</f>
        <v>7000</v>
      </c>
      <c r="D31" s="556">
        <f>'DATA - Awards Matrices'!D31*(AVERAGE('DATA- STEMH Awards'!AP30,'DATA- STEMH Awards'!AD30,'DATA- STEMH Awards'!BB30))</f>
        <v>0</v>
      </c>
      <c r="E31" s="556">
        <f>'DATA - Awards Matrices'!E31*(AVERAGE('DATA- STEMH Awards'!AQ30,'DATA- STEMH Awards'!AE30,'DATA- STEMH Awards'!BC30))</f>
        <v>0</v>
      </c>
      <c r="F31" s="556">
        <f>'DATA - Awards Matrices'!F31*(AVERAGE('DATA- STEMH Awards'!AR30,'DATA- STEMH Awards'!AF30,'DATA- STEMH Awards'!BD30))</f>
        <v>320000</v>
      </c>
      <c r="G31" s="556">
        <f>'DATA - Awards Matrices'!G31*(AVERAGE('DATA- STEMH Awards'!AS30,'DATA- STEMH Awards'!AG30,'DATA- STEMH Awards'!BE30))</f>
        <v>189666.66666666666</v>
      </c>
      <c r="H31" s="556">
        <f>'DATA - Awards Matrices'!H31*(AVERAGE('DATA- STEMH Awards'!AT30,'DATA- STEMH Awards'!AH30,'DATA- STEMH Awards'!BF30))</f>
        <v>62000</v>
      </c>
      <c r="I31" s="556">
        <f>'DATA - Awards Matrices'!I31*(AVERAGE('DATA- STEMH Awards'!AU30,'DATA- STEMH Awards'!AI30,'DATA- STEMH Awards'!BG30))</f>
        <v>0</v>
      </c>
      <c r="J31" s="556">
        <f>'DATA - Awards Matrices'!J31*(AVERAGE('DATA- STEMH Awards'!AV30,'DATA- STEMH Awards'!AJ30,'DATA- STEMH Awards'!BH30))</f>
        <v>0</v>
      </c>
      <c r="K31" s="556">
        <f>'DATA - Awards Matrices'!K31*(AVERAGE('DATA- STEMH Awards'!AW30,'DATA- STEMH Awards'!AK30,'DATA- STEMH Awards'!BI30))</f>
        <v>0</v>
      </c>
      <c r="M31" s="814">
        <f>SUM(B29:K31)/1000</f>
        <v>2136.3333333333335</v>
      </c>
    </row>
    <row r="32" spans="1:13">
      <c r="A32" s="569"/>
      <c r="B32" s="308"/>
      <c r="C32" s="309"/>
      <c r="D32" s="309"/>
      <c r="E32" s="309"/>
      <c r="F32" s="309"/>
      <c r="G32" s="146"/>
      <c r="H32" s="146"/>
      <c r="I32" s="146"/>
      <c r="J32" s="146"/>
      <c r="K32" s="574"/>
    </row>
    <row r="33" spans="1:13" ht="18" thickBot="1">
      <c r="A33" s="569" t="s">
        <v>323</v>
      </c>
      <c r="B33" s="308"/>
      <c r="C33" s="309"/>
      <c r="D33" s="309"/>
      <c r="E33" s="309"/>
      <c r="F33" s="309"/>
      <c r="G33" s="146"/>
      <c r="H33" s="146"/>
      <c r="I33" s="146"/>
      <c r="J33" s="146"/>
      <c r="K33" s="574"/>
    </row>
    <row r="34" spans="1:13" ht="18" thickBot="1">
      <c r="A34" s="558" t="s">
        <v>104</v>
      </c>
      <c r="B34" s="556">
        <f>'DATA - Awards Matrices'!B29*(AVERAGE('DATA- STEMH Awards'!AN28,'DATA- STEMH Awards'!AB28,'DATA- STEMH Awards'!AZ28))</f>
        <v>0</v>
      </c>
      <c r="C34" s="556">
        <f>'DATA - Awards Matrices'!C29*(AVERAGE('DATA- STEMH Awards'!AO28,'DATA- STEMH Awards'!AC28,'DATA- STEMH Awards'!BA28))</f>
        <v>0</v>
      </c>
      <c r="D34" s="556">
        <f>'DATA - Awards Matrices'!D29*(AVERAGE('DATA- STEMH Awards'!AP28,'DATA- STEMH Awards'!AD28,'DATA- STEMH Awards'!BB28))</f>
        <v>0</v>
      </c>
      <c r="E34" s="556">
        <f>'DATA - Awards Matrices'!E29*(AVERAGE('DATA- STEMH Awards'!AQ28,'DATA- STEMH Awards'!AE28,'DATA- STEMH Awards'!BC28))</f>
        <v>0</v>
      </c>
      <c r="F34" s="556">
        <f>'DATA - Awards Matrices'!F29*(AVERAGE('DATA- STEMH Awards'!AR28,'DATA- STEMH Awards'!AF28,'DATA- STEMH Awards'!BD28))</f>
        <v>191333.33333333334</v>
      </c>
      <c r="G34" s="556">
        <f>'DATA - Awards Matrices'!G29*(AVERAGE('DATA- STEMH Awards'!AS28,'DATA- STEMH Awards'!AG28,'DATA- STEMH Awards'!BE28))</f>
        <v>0</v>
      </c>
      <c r="H34" s="556">
        <f>'DATA - Awards Matrices'!H29*(AVERAGE('DATA- STEMH Awards'!AT28,'DATA- STEMH Awards'!AH28,'DATA- STEMH Awards'!BF28))</f>
        <v>0</v>
      </c>
      <c r="I34" s="556">
        <f>'DATA - Awards Matrices'!I29*(AVERAGE('DATA- STEMH Awards'!AU28,'DATA- STEMH Awards'!AI28,'DATA- STEMH Awards'!BG28))</f>
        <v>0</v>
      </c>
      <c r="J34" s="556">
        <f>'DATA - Awards Matrices'!J29*(AVERAGE('DATA- STEMH Awards'!AV28,'DATA- STEMH Awards'!AJ28,'DATA- STEMH Awards'!BH28))</f>
        <v>0</v>
      </c>
      <c r="K34" s="556">
        <f>'DATA - Awards Matrices'!K29*(AVERAGE('DATA- STEMH Awards'!AW28,'DATA- STEMH Awards'!AK28,'DATA- STEMH Awards'!BI28))</f>
        <v>0</v>
      </c>
    </row>
    <row r="35" spans="1:13" ht="18" thickBot="1">
      <c r="A35" s="559" t="s">
        <v>102</v>
      </c>
      <c r="B35" s="556">
        <f>'DATA - Awards Matrices'!B30*(AVERAGE('DATA- STEMH Awards'!AN29,'DATA- STEMH Awards'!AB29,'DATA- STEMH Awards'!AZ29))</f>
        <v>0</v>
      </c>
      <c r="C35" s="556">
        <f>'DATA - Awards Matrices'!C30*(AVERAGE('DATA- STEMH Awards'!AO29,'DATA- STEMH Awards'!AC29,'DATA- STEMH Awards'!BA29))</f>
        <v>0</v>
      </c>
      <c r="D35" s="556">
        <f>'DATA - Awards Matrices'!D30*(AVERAGE('DATA- STEMH Awards'!AP29,'DATA- STEMH Awards'!AD29,'DATA- STEMH Awards'!BB29))</f>
        <v>0</v>
      </c>
      <c r="E35" s="556">
        <f>'DATA - Awards Matrices'!E30*(AVERAGE('DATA- STEMH Awards'!AQ29,'DATA- STEMH Awards'!AE29,'DATA- STEMH Awards'!BC29))</f>
        <v>0</v>
      </c>
      <c r="F35" s="556">
        <f>'DATA - Awards Matrices'!F30*(AVERAGE('DATA- STEMH Awards'!AR29,'DATA- STEMH Awards'!AF29,'DATA- STEMH Awards'!BD29))</f>
        <v>904000</v>
      </c>
      <c r="G35" s="556">
        <f>'DATA - Awards Matrices'!G30*(AVERAGE('DATA- STEMH Awards'!AS29,'DATA- STEMH Awards'!AG29,'DATA- STEMH Awards'!BE29))</f>
        <v>314666.66666666669</v>
      </c>
      <c r="H35" s="556">
        <f>'DATA - Awards Matrices'!H30*(AVERAGE('DATA- STEMH Awards'!AT29,'DATA- STEMH Awards'!AH29,'DATA- STEMH Awards'!BF29))</f>
        <v>38666.666666666664</v>
      </c>
      <c r="I35" s="556">
        <f>'DATA - Awards Matrices'!I30*(AVERAGE('DATA- STEMH Awards'!AU29,'DATA- STEMH Awards'!AI29,'DATA- STEMH Awards'!BG29))</f>
        <v>98000</v>
      </c>
      <c r="J35" s="556">
        <f>'DATA - Awards Matrices'!J30*(AVERAGE('DATA- STEMH Awards'!AV29,'DATA- STEMH Awards'!AJ29,'DATA- STEMH Awards'!BH29))</f>
        <v>5333.333333333333</v>
      </c>
      <c r="K35" s="556">
        <f>'DATA - Awards Matrices'!K30*(AVERAGE('DATA- STEMH Awards'!AW29,'DATA- STEMH Awards'!AK29,'DATA- STEMH Awards'!BI29))</f>
        <v>5666.666666666667</v>
      </c>
      <c r="M35" s="806" t="s">
        <v>298</v>
      </c>
    </row>
    <row r="36" spans="1:13" ht="18" thickBot="1">
      <c r="A36" s="560" t="s">
        <v>100</v>
      </c>
      <c r="B36" s="556">
        <f>'DATA - Awards Matrices'!B31*(AVERAGE('DATA- STEMH Awards'!AN30,'DATA- STEMH Awards'!AB30,'DATA- STEMH Awards'!AZ30))</f>
        <v>0</v>
      </c>
      <c r="C36" s="556">
        <f>'DATA - Awards Matrices'!C31*(AVERAGE('DATA- STEMH Awards'!AO30,'DATA- STEMH Awards'!AC30,'DATA- STEMH Awards'!BA30))</f>
        <v>7000</v>
      </c>
      <c r="D36" s="556">
        <f>'DATA - Awards Matrices'!D31*(AVERAGE('DATA- STEMH Awards'!AP30,'DATA- STEMH Awards'!AD30,'DATA- STEMH Awards'!BB30))</f>
        <v>0</v>
      </c>
      <c r="E36" s="556">
        <f>'DATA - Awards Matrices'!E31*(AVERAGE('DATA- STEMH Awards'!AQ30,'DATA- STEMH Awards'!AE30,'DATA- STEMH Awards'!BC30))</f>
        <v>0</v>
      </c>
      <c r="F36" s="556">
        <f>'DATA - Awards Matrices'!F31*(AVERAGE('DATA- STEMH Awards'!AR30,'DATA- STEMH Awards'!AF30,'DATA- STEMH Awards'!BD30))</f>
        <v>320000</v>
      </c>
      <c r="G36" s="556">
        <f>'DATA - Awards Matrices'!G31*(AVERAGE('DATA- STEMH Awards'!AS30,'DATA- STEMH Awards'!AG30,'DATA- STEMH Awards'!BE30))</f>
        <v>189666.66666666666</v>
      </c>
      <c r="H36" s="556">
        <f>'DATA - Awards Matrices'!H31*(AVERAGE('DATA- STEMH Awards'!AT30,'DATA- STEMH Awards'!AH30,'DATA- STEMH Awards'!BF30))</f>
        <v>62000</v>
      </c>
      <c r="I36" s="556">
        <f>'DATA - Awards Matrices'!I31*(AVERAGE('DATA- STEMH Awards'!AU30,'DATA- STEMH Awards'!AI30,'DATA- STEMH Awards'!BG30))</f>
        <v>0</v>
      </c>
      <c r="J36" s="556">
        <f>'DATA - Awards Matrices'!J31*(AVERAGE('DATA- STEMH Awards'!AV30,'DATA- STEMH Awards'!AJ30,'DATA- STEMH Awards'!BH30))</f>
        <v>0</v>
      </c>
      <c r="K36" s="556">
        <f>'DATA - Awards Matrices'!K31*(AVERAGE('DATA- STEMH Awards'!AW30,'DATA- STEMH Awards'!AK30,'DATA- STEMH Awards'!BI30))</f>
        <v>0</v>
      </c>
      <c r="M36" s="814">
        <f>SUM(B34:K36)/1000</f>
        <v>2136.3333333333335</v>
      </c>
    </row>
    <row r="37" spans="1:13" ht="18" thickBot="1">
      <c r="A37" s="276"/>
      <c r="B37" s="276"/>
      <c r="C37" s="276"/>
      <c r="D37" s="276"/>
      <c r="E37" s="276"/>
      <c r="F37" s="276"/>
      <c r="G37" s="276"/>
      <c r="H37" s="276"/>
      <c r="I37" s="276"/>
      <c r="J37" s="276"/>
      <c r="K37" s="276"/>
    </row>
    <row r="38" spans="1:13" ht="18" customHeight="1" thickBot="1">
      <c r="A38" s="1552" t="s">
        <v>207</v>
      </c>
      <c r="B38" s="1553"/>
      <c r="C38" s="1553"/>
      <c r="D38" s="1553"/>
      <c r="E38" s="1553"/>
      <c r="F38" s="1553"/>
      <c r="G38" s="1554"/>
      <c r="H38" s="302"/>
      <c r="I38" s="302"/>
      <c r="J38" s="302"/>
      <c r="K38" s="302"/>
    </row>
    <row r="39" spans="1:13" ht="18" thickBot="1">
      <c r="A39" s="579"/>
      <c r="B39" s="1555" t="s">
        <v>302</v>
      </c>
      <c r="C39" s="1556"/>
      <c r="D39" s="1556"/>
      <c r="E39" s="1556"/>
      <c r="F39" s="1556"/>
      <c r="G39" s="1556"/>
      <c r="H39" s="1556"/>
      <c r="I39" s="1556"/>
      <c r="J39" s="1556"/>
      <c r="K39" s="1557"/>
    </row>
    <row r="40" spans="1:13" ht="17.25" customHeight="1">
      <c r="A40" s="561"/>
      <c r="B40" s="1533" t="s">
        <v>128</v>
      </c>
      <c r="C40" s="1534"/>
      <c r="D40" s="1534"/>
      <c r="E40" s="1520" t="s">
        <v>127</v>
      </c>
      <c r="F40" s="1520" t="s">
        <v>126</v>
      </c>
      <c r="G40" s="1520" t="s">
        <v>125</v>
      </c>
      <c r="H40" s="1534" t="s">
        <v>124</v>
      </c>
      <c r="I40" s="1534"/>
      <c r="J40" s="1534" t="s">
        <v>123</v>
      </c>
      <c r="K40" s="1535"/>
    </row>
    <row r="41" spans="1:13" ht="18">
      <c r="A41" s="562"/>
      <c r="B41" s="280" t="s">
        <v>122</v>
      </c>
      <c r="C41" s="281" t="s">
        <v>121</v>
      </c>
      <c r="D41" s="281" t="s">
        <v>120</v>
      </c>
      <c r="E41" s="1521"/>
      <c r="F41" s="1521"/>
      <c r="G41" s="1521"/>
      <c r="H41" s="281" t="s">
        <v>119</v>
      </c>
      <c r="I41" s="281" t="s">
        <v>118</v>
      </c>
      <c r="J41" s="281" t="s">
        <v>117</v>
      </c>
      <c r="K41" s="282" t="s">
        <v>116</v>
      </c>
    </row>
    <row r="42" spans="1:13" ht="19" thickBot="1">
      <c r="A42" s="563" t="s">
        <v>289</v>
      </c>
      <c r="B42" s="284" t="s">
        <v>115</v>
      </c>
      <c r="C42" s="285" t="s">
        <v>114</v>
      </c>
      <c r="D42" s="285" t="s">
        <v>113</v>
      </c>
      <c r="E42" s="285" t="s">
        <v>112</v>
      </c>
      <c r="F42" s="285" t="s">
        <v>111</v>
      </c>
      <c r="G42" s="285" t="s">
        <v>110</v>
      </c>
      <c r="H42" s="285" t="s">
        <v>109</v>
      </c>
      <c r="I42" s="285" t="s">
        <v>108</v>
      </c>
      <c r="J42" s="285" t="s">
        <v>107</v>
      </c>
      <c r="K42" s="286" t="s">
        <v>106</v>
      </c>
    </row>
    <row r="43" spans="1:13" ht="18" thickBot="1">
      <c r="A43" s="564" t="s">
        <v>104</v>
      </c>
      <c r="B43" s="556">
        <f>'DATA - Awards Matrices'!B43*(AVERAGE('DATA- At-Risk Awards'!AN28,'DATA- At-Risk Awards'!AB28,'DATA- At-Risk Awards'!AZ28))</f>
        <v>0</v>
      </c>
      <c r="C43" s="556">
        <f>'DATA - Awards Matrices'!C43*(AVERAGE('DATA- At-Risk Awards'!AO28,'DATA- At-Risk Awards'!AC28,'DATA- At-Risk Awards'!BA28))</f>
        <v>16940</v>
      </c>
      <c r="D43" s="556">
        <f>'DATA - Awards Matrices'!D43*(AVERAGE('DATA- At-Risk Awards'!AP28,'DATA- At-Risk Awards'!AD28,'DATA- At-Risk Awards'!BB28))</f>
        <v>0</v>
      </c>
      <c r="E43" s="556">
        <f>'DATA - Awards Matrices'!E43*(AVERAGE('DATA- At-Risk Awards'!AQ28,'DATA- At-Risk Awards'!AE28,'DATA- At-Risk Awards'!BC28))</f>
        <v>0</v>
      </c>
      <c r="F43" s="556">
        <f>'DATA - Awards Matrices'!F43*(AVERAGE('DATA- At-Risk Awards'!AR28,'DATA- At-Risk Awards'!AF28,'DATA- At-Risk Awards'!BD28))</f>
        <v>45485000</v>
      </c>
      <c r="G43" s="556">
        <f>'DATA - Awards Matrices'!G43*(AVERAGE('DATA- At-Risk Awards'!AS28,'DATA- At-Risk Awards'!AG28,'DATA- At-Risk Awards'!BE28))</f>
        <v>8222000</v>
      </c>
      <c r="H43" s="556">
        <f>'DATA - Awards Matrices'!H43*(AVERAGE('DATA- At-Risk Awards'!AT28,'DATA- At-Risk Awards'!AH28,'DATA- At-Risk Awards'!BF28))</f>
        <v>3513307.666666667</v>
      </c>
      <c r="I43" s="556">
        <f>'DATA - Awards Matrices'!I43*(AVERAGE('DATA- At-Risk Awards'!AU28,'DATA- At-Risk Awards'!AI28,'DATA- At-Risk Awards'!BG28))</f>
        <v>9127356</v>
      </c>
      <c r="J43" s="556">
        <f>'DATA - Awards Matrices'!J43*(AVERAGE('DATA- At-Risk Awards'!AV28,'DATA- At-Risk Awards'!AJ28,'DATA- At-Risk Awards'!BH28))</f>
        <v>52126.666666666672</v>
      </c>
      <c r="K43" s="556">
        <f>'DATA - Awards Matrices'!K43*(AVERAGE('DATA- At-Risk Awards'!AW28,'DATA- At-Risk Awards'!AK28,'DATA- At-Risk Awards'!BI28))</f>
        <v>64186.666666666672</v>
      </c>
    </row>
    <row r="44" spans="1:13" ht="18" thickBot="1">
      <c r="A44" s="565" t="s">
        <v>102</v>
      </c>
      <c r="B44" s="556">
        <f>'DATA - Awards Matrices'!B44*(AVERAGE('DATA- At-Risk Awards'!AN29,'DATA- At-Risk Awards'!AB29,'DATA- At-Risk Awards'!AZ29))</f>
        <v>0</v>
      </c>
      <c r="C44" s="556">
        <f>'DATA - Awards Matrices'!C44*(AVERAGE('DATA- At-Risk Awards'!AO29,'DATA- At-Risk Awards'!AC29,'DATA- At-Risk Awards'!BA29))</f>
        <v>0</v>
      </c>
      <c r="D44" s="556">
        <f>'DATA - Awards Matrices'!D44*(AVERAGE('DATA- At-Risk Awards'!AP29,'DATA- At-Risk Awards'!AD29,'DATA- At-Risk Awards'!BB29))</f>
        <v>0</v>
      </c>
      <c r="E44" s="556">
        <f>'DATA - Awards Matrices'!E44*(AVERAGE('DATA- At-Risk Awards'!AQ29,'DATA- At-Risk Awards'!AE29,'DATA- At-Risk Awards'!BC29))</f>
        <v>0</v>
      </c>
      <c r="F44" s="556">
        <f>'DATA - Awards Matrices'!F44*(AVERAGE('DATA- At-Risk Awards'!AR29,'DATA- At-Risk Awards'!AF29,'DATA- At-Risk Awards'!BD29))</f>
        <v>22938411.666666668</v>
      </c>
      <c r="G44" s="556">
        <f>'DATA - Awards Matrices'!G44*(AVERAGE('DATA- At-Risk Awards'!AS29,'DATA- At-Risk Awards'!AG29,'DATA- At-Risk Awards'!BE29))</f>
        <v>9223254.333333334</v>
      </c>
      <c r="H44" s="556">
        <f>'DATA - Awards Matrices'!H44*(AVERAGE('DATA- At-Risk Awards'!AT29,'DATA- At-Risk Awards'!AH29,'DATA- At-Risk Awards'!BF29))</f>
        <v>993117.33333333326</v>
      </c>
      <c r="I44" s="556">
        <f>'DATA - Awards Matrices'!I44*(AVERAGE('DATA- At-Risk Awards'!AU29,'DATA- At-Risk Awards'!AI29,'DATA- At-Risk Awards'!BG29))</f>
        <v>12753717.333333332</v>
      </c>
      <c r="J44" s="556">
        <f>'DATA - Awards Matrices'!J44*(AVERAGE('DATA- At-Risk Awards'!AV29,'DATA- At-Risk Awards'!AJ29,'DATA- At-Risk Awards'!BH29))</f>
        <v>18806.666666666668</v>
      </c>
      <c r="K44" s="556">
        <f>'DATA - Awards Matrices'!K44*(AVERAGE('DATA- At-Risk Awards'!AW29,'DATA- At-Risk Awards'!AK29,'DATA- At-Risk Awards'!BI29))</f>
        <v>46313.333333333336</v>
      </c>
      <c r="M44" s="807" t="s">
        <v>296</v>
      </c>
    </row>
    <row r="45" spans="1:13" ht="18" thickBot="1">
      <c r="A45" s="566" t="s">
        <v>100</v>
      </c>
      <c r="B45" s="556">
        <f>'DATA - Awards Matrices'!B45*(AVERAGE('DATA- At-Risk Awards'!AN30,'DATA- At-Risk Awards'!AB30,'DATA- At-Risk Awards'!AZ30))</f>
        <v>0</v>
      </c>
      <c r="C45" s="556">
        <f>'DATA - Awards Matrices'!C45*(AVERAGE('DATA- At-Risk Awards'!AO30,'DATA- At-Risk Awards'!AC30,'DATA- At-Risk Awards'!BA30))</f>
        <v>40944</v>
      </c>
      <c r="D45" s="556">
        <f>'DATA - Awards Matrices'!D45*(AVERAGE('DATA- At-Risk Awards'!AP30,'DATA- At-Risk Awards'!AD30,'DATA- At-Risk Awards'!BB30))</f>
        <v>0</v>
      </c>
      <c r="E45" s="556">
        <f>'DATA - Awards Matrices'!E45*(AVERAGE('DATA- At-Risk Awards'!AQ30,'DATA- At-Risk Awards'!AE30,'DATA- At-Risk Awards'!BC30))</f>
        <v>0</v>
      </c>
      <c r="F45" s="556">
        <f>'DATA - Awards Matrices'!F45*(AVERAGE('DATA- At-Risk Awards'!AR30,'DATA- At-Risk Awards'!AF30,'DATA- At-Risk Awards'!BD30))</f>
        <v>10468800</v>
      </c>
      <c r="G45" s="556">
        <f>'DATA - Awards Matrices'!G45*(AVERAGE('DATA- At-Risk Awards'!AS30,'DATA- At-Risk Awards'!AG30,'DATA- At-Risk Awards'!BE30))</f>
        <v>4474705</v>
      </c>
      <c r="H45" s="556">
        <f>'DATA - Awards Matrices'!H45*(AVERAGE('DATA- At-Risk Awards'!AT30,'DATA- At-Risk Awards'!AH30,'DATA- At-Risk Awards'!BF30))</f>
        <v>1915041.6666666667</v>
      </c>
      <c r="I45" s="556">
        <f>'DATA - Awards Matrices'!I45*(AVERAGE('DATA- At-Risk Awards'!AU30,'DATA- At-Risk Awards'!AI30,'DATA- At-Risk Awards'!BG30))</f>
        <v>0</v>
      </c>
      <c r="J45" s="556">
        <f>'DATA - Awards Matrices'!J45*(AVERAGE('DATA- At-Risk Awards'!AV30,'DATA- At-Risk Awards'!AJ30,'DATA- At-Risk Awards'!BH30))</f>
        <v>0</v>
      </c>
      <c r="K45" s="556">
        <f>'DATA - Awards Matrices'!K45*(AVERAGE('DATA- At-Risk Awards'!AW30,'DATA- At-Risk Awards'!AK30,'DATA- At-Risk Awards'!BI30))</f>
        <v>0</v>
      </c>
      <c r="M45" s="813">
        <f>SUM(B43:K45)/1000</f>
        <v>129354.02833333331</v>
      </c>
    </row>
    <row r="46" spans="1:13">
      <c r="A46" s="557"/>
      <c r="B46" s="308"/>
      <c r="C46" s="309"/>
      <c r="D46" s="309"/>
      <c r="E46" s="309"/>
      <c r="F46" s="309"/>
      <c r="G46" s="146"/>
      <c r="H46" s="146"/>
      <c r="I46" s="146"/>
      <c r="J46" s="146"/>
      <c r="K46" s="574"/>
    </row>
    <row r="47" spans="1:13" ht="18" thickBot="1">
      <c r="A47" s="557" t="s">
        <v>292</v>
      </c>
      <c r="B47" s="308"/>
      <c r="C47" s="309"/>
      <c r="D47" s="309"/>
      <c r="E47" s="309"/>
      <c r="F47" s="309"/>
      <c r="G47" s="146"/>
      <c r="H47" s="146"/>
      <c r="I47" s="146"/>
      <c r="J47" s="146"/>
      <c r="K47" s="574"/>
    </row>
    <row r="48" spans="1:13" ht="18" thickBot="1">
      <c r="A48" s="564" t="s">
        <v>104</v>
      </c>
      <c r="B48" s="556">
        <f>'DATA - Awards Matrices'!B48*(AVERAGE('DATA- At-Risk Awards'!AN28,'DATA- At-Risk Awards'!AB28,'DATA- At-Risk Awards'!AZ28))</f>
        <v>0</v>
      </c>
      <c r="C48" s="556">
        <f>'DATA - Awards Matrices'!C48*(AVERAGE('DATA- At-Risk Awards'!AO28,'DATA- At-Risk Awards'!AC28,'DATA- At-Risk Awards'!BA28))</f>
        <v>2683.3333333333335</v>
      </c>
      <c r="D48" s="556">
        <f>'DATA - Awards Matrices'!D48*(AVERAGE('DATA- At-Risk Awards'!AP28,'DATA- At-Risk Awards'!AD28,'DATA- At-Risk Awards'!BB28))</f>
        <v>0</v>
      </c>
      <c r="E48" s="556">
        <f>'DATA - Awards Matrices'!E48*(AVERAGE('DATA- At-Risk Awards'!AQ28,'DATA- At-Risk Awards'!AE28,'DATA- At-Risk Awards'!BC28))</f>
        <v>0</v>
      </c>
      <c r="F48" s="556">
        <f>'DATA - Awards Matrices'!F48*(AVERAGE('DATA- At-Risk Awards'!AR28,'DATA- At-Risk Awards'!AF28,'DATA- At-Risk Awards'!BD28))</f>
        <v>1585083.3333333333</v>
      </c>
      <c r="G48" s="556">
        <f>'DATA - Awards Matrices'!G48*(AVERAGE('DATA- At-Risk Awards'!AS28,'DATA- At-Risk Awards'!AG28,'DATA- At-Risk Awards'!BE28))</f>
        <v>287500</v>
      </c>
      <c r="H48" s="556">
        <f>'DATA - Awards Matrices'!H48*(AVERAGE('DATA- At-Risk Awards'!AT28,'DATA- At-Risk Awards'!AH28,'DATA- At-Risk Awards'!BF28))</f>
        <v>37183.333333333336</v>
      </c>
      <c r="I48" s="556">
        <f>'DATA - Awards Matrices'!I48*(AVERAGE('DATA- At-Risk Awards'!AU28,'DATA- At-Risk Awards'!AI28,'DATA- At-Risk Awards'!BG28))</f>
        <v>96600</v>
      </c>
      <c r="J48" s="556">
        <f>'DATA - Awards Matrices'!J48*(AVERAGE('DATA- At-Risk Awards'!AV28,'DATA- At-Risk Awards'!AJ28,'DATA- At-Risk Awards'!BH28))</f>
        <v>7666.666666666667</v>
      </c>
      <c r="K48" s="556">
        <f>'DATA - Awards Matrices'!K48*(AVERAGE('DATA- At-Risk Awards'!AW28,'DATA- At-Risk Awards'!AK28,'DATA- At-Risk Awards'!BI28))</f>
        <v>3833.3333333333335</v>
      </c>
    </row>
    <row r="49" spans="1:13" ht="18" thickBot="1">
      <c r="A49" s="565" t="s">
        <v>102</v>
      </c>
      <c r="B49" s="556">
        <f>'DATA - Awards Matrices'!B49*(AVERAGE('DATA- At-Risk Awards'!AN29,'DATA- At-Risk Awards'!AB29,'DATA- At-Risk Awards'!AZ29))</f>
        <v>0</v>
      </c>
      <c r="C49" s="556">
        <f>'DATA - Awards Matrices'!C49*(AVERAGE('DATA- At-Risk Awards'!AO29,'DATA- At-Risk Awards'!AC29,'DATA- At-Risk Awards'!BA29))</f>
        <v>0</v>
      </c>
      <c r="D49" s="556">
        <f>'DATA - Awards Matrices'!D49*(AVERAGE('DATA- At-Risk Awards'!AP29,'DATA- At-Risk Awards'!AD29,'DATA- At-Risk Awards'!BB29))</f>
        <v>0</v>
      </c>
      <c r="E49" s="556">
        <f>'DATA - Awards Matrices'!E49*(AVERAGE('DATA- At-Risk Awards'!AQ29,'DATA- At-Risk Awards'!AE29,'DATA- At-Risk Awards'!BC29))</f>
        <v>0</v>
      </c>
      <c r="F49" s="556">
        <f>'DATA - Awards Matrices'!F49*(AVERAGE('DATA- At-Risk Awards'!AR29,'DATA- At-Risk Awards'!AF29,'DATA- At-Risk Awards'!BD29))</f>
        <v>553916.66666666674</v>
      </c>
      <c r="G49" s="556">
        <f>'DATA - Awards Matrices'!G49*(AVERAGE('DATA- At-Risk Awards'!AS29,'DATA- At-Risk Awards'!AG29,'DATA- At-Risk Awards'!BE29))</f>
        <v>223483.33333333334</v>
      </c>
      <c r="H49" s="556">
        <f>'DATA - Awards Matrices'!H49*(AVERAGE('DATA- At-Risk Awards'!AT29,'DATA- At-Risk Awards'!AH29,'DATA- At-Risk Awards'!BF29))</f>
        <v>7283.333333333333</v>
      </c>
      <c r="I49" s="556">
        <f>'DATA - Awards Matrices'!I49*(AVERAGE('DATA- At-Risk Awards'!AU29,'DATA- At-Risk Awards'!AI29,'DATA- At-Risk Awards'!BG29))</f>
        <v>93533.333333333328</v>
      </c>
      <c r="J49" s="556">
        <f>'DATA - Awards Matrices'!J49*(AVERAGE('DATA- At-Risk Awards'!AV29,'DATA- At-Risk Awards'!AJ29,'DATA- At-Risk Awards'!BH29))</f>
        <v>1916.6666666666667</v>
      </c>
      <c r="K49" s="556">
        <f>'DATA - Awards Matrices'!K49*(AVERAGE('DATA- At-Risk Awards'!AW29,'DATA- At-Risk Awards'!AK29,'DATA- At-Risk Awards'!BI29))</f>
        <v>1916.6666666666667</v>
      </c>
      <c r="M49" s="806" t="s">
        <v>299</v>
      </c>
    </row>
    <row r="50" spans="1:13" ht="18" thickBot="1">
      <c r="A50" s="566" t="s">
        <v>100</v>
      </c>
      <c r="B50" s="556">
        <f>'DATA - Awards Matrices'!B50*(AVERAGE('DATA- At-Risk Awards'!AN30,'DATA- At-Risk Awards'!AB30,'DATA- At-Risk Awards'!AZ30))</f>
        <v>0</v>
      </c>
      <c r="C50" s="556">
        <f>'DATA - Awards Matrices'!C50*(AVERAGE('DATA- At-Risk Awards'!AO30,'DATA- At-Risk Awards'!AC30,'DATA- At-Risk Awards'!BA30))</f>
        <v>3066.6666666666665</v>
      </c>
      <c r="D50" s="556">
        <f>'DATA - Awards Matrices'!D50*(AVERAGE('DATA- At-Risk Awards'!AP30,'DATA- At-Risk Awards'!AD30,'DATA- At-Risk Awards'!BB30))</f>
        <v>0</v>
      </c>
      <c r="E50" s="556">
        <f>'DATA - Awards Matrices'!E50*(AVERAGE('DATA- At-Risk Awards'!AQ30,'DATA- At-Risk Awards'!AE30,'DATA- At-Risk Awards'!BC30))</f>
        <v>0</v>
      </c>
      <c r="F50" s="556">
        <f>'DATA - Awards Matrices'!F50*(AVERAGE('DATA- At-Risk Awards'!AR30,'DATA- At-Risk Awards'!AF30,'DATA- At-Risk Awards'!BD30))</f>
        <v>172500</v>
      </c>
      <c r="G50" s="556">
        <f>'DATA - Awards Matrices'!G50*(AVERAGE('DATA- At-Risk Awards'!AS30,'DATA- At-Risk Awards'!AG30,'DATA- At-Risk Awards'!BE30))</f>
        <v>73983.333333333328</v>
      </c>
      <c r="H50" s="556">
        <f>'DATA - Awards Matrices'!H50*(AVERAGE('DATA- At-Risk Awards'!AT30,'DATA- At-Risk Awards'!AH30,'DATA- At-Risk Awards'!BF30))</f>
        <v>9583.3333333333339</v>
      </c>
      <c r="I50" s="556">
        <f>'DATA - Awards Matrices'!I50*(AVERAGE('DATA- At-Risk Awards'!AU30,'DATA- At-Risk Awards'!AI30,'DATA- At-Risk Awards'!BG30))</f>
        <v>0</v>
      </c>
      <c r="J50" s="556">
        <f>'DATA - Awards Matrices'!J50*(AVERAGE('DATA- At-Risk Awards'!AV30,'DATA- At-Risk Awards'!AJ30,'DATA- At-Risk Awards'!BH30))</f>
        <v>0</v>
      </c>
      <c r="K50" s="556">
        <f>'DATA - Awards Matrices'!K50*(AVERAGE('DATA- At-Risk Awards'!AW30,'DATA- At-Risk Awards'!AK30,'DATA- At-Risk Awards'!BI30))</f>
        <v>0</v>
      </c>
      <c r="M50" s="814">
        <f>SUM(B48:K50)/1000</f>
        <v>3161.7333333333336</v>
      </c>
    </row>
    <row r="51" spans="1:13">
      <c r="A51" s="557"/>
      <c r="B51" s="308"/>
      <c r="C51" s="309"/>
      <c r="D51" s="309"/>
      <c r="E51" s="309"/>
      <c r="F51" s="309"/>
      <c r="G51" s="146"/>
      <c r="H51" s="146"/>
      <c r="I51" s="146"/>
      <c r="J51" s="146"/>
      <c r="K51" s="574"/>
    </row>
    <row r="52" spans="1:13" ht="18" thickBot="1">
      <c r="A52" s="569" t="s">
        <v>323</v>
      </c>
      <c r="B52" s="308"/>
      <c r="C52" s="309"/>
      <c r="D52" s="309"/>
      <c r="E52" s="309"/>
      <c r="F52" s="309"/>
      <c r="G52" s="146"/>
      <c r="H52" s="146"/>
      <c r="I52" s="146"/>
      <c r="J52" s="146"/>
      <c r="K52" s="574"/>
    </row>
    <row r="53" spans="1:13" ht="18" thickBot="1">
      <c r="A53" s="564" t="s">
        <v>104</v>
      </c>
      <c r="B53" s="556">
        <f>'DATA - Awards Matrices'!B48*(AVERAGE('DATA- At-Risk Awards'!AN28,'DATA- At-Risk Awards'!AB28,'DATA- At-Risk Awards'!AZ28))</f>
        <v>0</v>
      </c>
      <c r="C53" s="556">
        <f>'DATA - Awards Matrices'!C48*(AVERAGE('DATA- At-Risk Awards'!AO28,'DATA- At-Risk Awards'!AC28,'DATA- At-Risk Awards'!BA28))</f>
        <v>2683.3333333333335</v>
      </c>
      <c r="D53" s="556">
        <f>'DATA - Awards Matrices'!D48*(AVERAGE('DATA- At-Risk Awards'!AP28,'DATA- At-Risk Awards'!AD28,'DATA- At-Risk Awards'!BB28))</f>
        <v>0</v>
      </c>
      <c r="E53" s="556">
        <f>'DATA - Awards Matrices'!E48*(AVERAGE('DATA- At-Risk Awards'!AQ28,'DATA- At-Risk Awards'!AE28,'DATA- At-Risk Awards'!BC28))</f>
        <v>0</v>
      </c>
      <c r="F53" s="556">
        <f>'DATA - Awards Matrices'!F48*(AVERAGE('DATA- At-Risk Awards'!AR28,'DATA- At-Risk Awards'!AF28,'DATA- At-Risk Awards'!BD28))</f>
        <v>1585083.3333333333</v>
      </c>
      <c r="G53" s="556">
        <f>'DATA - Awards Matrices'!G48*(AVERAGE('DATA- At-Risk Awards'!AS28,'DATA- At-Risk Awards'!AG28,'DATA- At-Risk Awards'!BE28))</f>
        <v>287500</v>
      </c>
      <c r="H53" s="556">
        <f>'DATA - Awards Matrices'!H48*(AVERAGE('DATA- At-Risk Awards'!AT28,'DATA- At-Risk Awards'!AH28,'DATA- At-Risk Awards'!BF28))</f>
        <v>37183.333333333336</v>
      </c>
      <c r="I53" s="556">
        <f>'DATA - Awards Matrices'!I48*(AVERAGE('DATA- At-Risk Awards'!AU28,'DATA- At-Risk Awards'!AI28,'DATA- At-Risk Awards'!BG28))</f>
        <v>96600</v>
      </c>
      <c r="J53" s="556">
        <f>'DATA - Awards Matrices'!J48*(AVERAGE('DATA- At-Risk Awards'!AV28,'DATA- At-Risk Awards'!AJ28,'DATA- At-Risk Awards'!BH28))</f>
        <v>7666.666666666667</v>
      </c>
      <c r="K53" s="556">
        <f>'DATA - Awards Matrices'!K48*(AVERAGE('DATA- At-Risk Awards'!AW28,'DATA- At-Risk Awards'!AK28,'DATA- At-Risk Awards'!BI28))</f>
        <v>3833.3333333333335</v>
      </c>
    </row>
    <row r="54" spans="1:13" ht="18" thickBot="1">
      <c r="A54" s="565" t="s">
        <v>102</v>
      </c>
      <c r="B54" s="556">
        <f>'DATA - Awards Matrices'!B49*(AVERAGE('DATA- At-Risk Awards'!AN29,'DATA- At-Risk Awards'!AB29,'DATA- At-Risk Awards'!AZ29))</f>
        <v>0</v>
      </c>
      <c r="C54" s="556">
        <f>'DATA - Awards Matrices'!C49*(AVERAGE('DATA- At-Risk Awards'!AO29,'DATA- At-Risk Awards'!AC29,'DATA- At-Risk Awards'!BA29))</f>
        <v>0</v>
      </c>
      <c r="D54" s="556">
        <f>'DATA - Awards Matrices'!D49*(AVERAGE('DATA- At-Risk Awards'!AP29,'DATA- At-Risk Awards'!AD29,'DATA- At-Risk Awards'!BB29))</f>
        <v>0</v>
      </c>
      <c r="E54" s="556">
        <f>'DATA - Awards Matrices'!E49*(AVERAGE('DATA- At-Risk Awards'!AQ29,'DATA- At-Risk Awards'!AE29,'DATA- At-Risk Awards'!BC29))</f>
        <v>0</v>
      </c>
      <c r="F54" s="556">
        <f>'DATA - Awards Matrices'!F49*(AVERAGE('DATA- At-Risk Awards'!AR29,'DATA- At-Risk Awards'!AF29,'DATA- At-Risk Awards'!BD29))</f>
        <v>553916.66666666674</v>
      </c>
      <c r="G54" s="556">
        <f>'DATA - Awards Matrices'!G49*(AVERAGE('DATA- At-Risk Awards'!AS29,'DATA- At-Risk Awards'!AG29,'DATA- At-Risk Awards'!BE29))</f>
        <v>223483.33333333334</v>
      </c>
      <c r="H54" s="556">
        <f>'DATA - Awards Matrices'!H49*(AVERAGE('DATA- At-Risk Awards'!AT29,'DATA- At-Risk Awards'!AH29,'DATA- At-Risk Awards'!BF29))</f>
        <v>7283.333333333333</v>
      </c>
      <c r="I54" s="556">
        <f>'DATA - Awards Matrices'!I49*(AVERAGE('DATA- At-Risk Awards'!AU29,'DATA- At-Risk Awards'!AI29,'DATA- At-Risk Awards'!BG29))</f>
        <v>93533.333333333328</v>
      </c>
      <c r="J54" s="556">
        <f>'DATA - Awards Matrices'!J49*(AVERAGE('DATA- At-Risk Awards'!AV29,'DATA- At-Risk Awards'!AJ29,'DATA- At-Risk Awards'!BH29))</f>
        <v>1916.6666666666667</v>
      </c>
      <c r="K54" s="556">
        <f>'DATA - Awards Matrices'!K49*(AVERAGE('DATA- At-Risk Awards'!AW29,'DATA- At-Risk Awards'!AK29,'DATA- At-Risk Awards'!BI29))</f>
        <v>1916.6666666666667</v>
      </c>
      <c r="M54" s="806" t="s">
        <v>300</v>
      </c>
    </row>
    <row r="55" spans="1:13" ht="18" thickBot="1">
      <c r="A55" s="566" t="s">
        <v>100</v>
      </c>
      <c r="B55" s="556">
        <f>'DATA - Awards Matrices'!B50*(AVERAGE('DATA- At-Risk Awards'!AN30,'DATA- At-Risk Awards'!AB30,'DATA- At-Risk Awards'!AZ30))</f>
        <v>0</v>
      </c>
      <c r="C55" s="556">
        <f>'DATA - Awards Matrices'!C50*(AVERAGE('DATA- At-Risk Awards'!AO30,'DATA- At-Risk Awards'!AC30,'DATA- At-Risk Awards'!BA30))</f>
        <v>3066.6666666666665</v>
      </c>
      <c r="D55" s="556">
        <f>'DATA - Awards Matrices'!D50*(AVERAGE('DATA- At-Risk Awards'!AP30,'DATA- At-Risk Awards'!AD30,'DATA- At-Risk Awards'!BB30))</f>
        <v>0</v>
      </c>
      <c r="E55" s="556">
        <f>'DATA - Awards Matrices'!E50*(AVERAGE('DATA- At-Risk Awards'!AQ30,'DATA- At-Risk Awards'!AE30,'DATA- At-Risk Awards'!BC30))</f>
        <v>0</v>
      </c>
      <c r="F55" s="556">
        <f>'DATA - Awards Matrices'!F50*(AVERAGE('DATA- At-Risk Awards'!AR30,'DATA- At-Risk Awards'!AF30,'DATA- At-Risk Awards'!BD30))</f>
        <v>172500</v>
      </c>
      <c r="G55" s="556">
        <f>'DATA - Awards Matrices'!G50*(AVERAGE('DATA- At-Risk Awards'!AS30,'DATA- At-Risk Awards'!AG30,'DATA- At-Risk Awards'!BE30))</f>
        <v>73983.333333333328</v>
      </c>
      <c r="H55" s="556">
        <f>'DATA - Awards Matrices'!H50*(AVERAGE('DATA- At-Risk Awards'!AT30,'DATA- At-Risk Awards'!AH30,'DATA- At-Risk Awards'!BF30))</f>
        <v>9583.3333333333339</v>
      </c>
      <c r="I55" s="556">
        <f>'DATA - Awards Matrices'!I50*(AVERAGE('DATA- At-Risk Awards'!AU30,'DATA- At-Risk Awards'!AI30,'DATA- At-Risk Awards'!BG30))</f>
        <v>0</v>
      </c>
      <c r="J55" s="556">
        <f>'DATA - Awards Matrices'!J50*(AVERAGE('DATA- At-Risk Awards'!AV30,'DATA- At-Risk Awards'!AJ30,'DATA- At-Risk Awards'!BH30))</f>
        <v>0</v>
      </c>
      <c r="K55" s="556">
        <f>'DATA - Awards Matrices'!K50*(AVERAGE('DATA- At-Risk Awards'!AW30,'DATA- At-Risk Awards'!AK30,'DATA- At-Risk Awards'!BI30))</f>
        <v>0</v>
      </c>
      <c r="M55" s="814">
        <f>SUM(B53:K55)/1000</f>
        <v>3161.7333333333336</v>
      </c>
    </row>
    <row r="56" spans="1:13" ht="18" thickBot="1">
      <c r="A56" s="300"/>
      <c r="B56" s="570"/>
      <c r="C56" s="571"/>
      <c r="D56" s="571"/>
      <c r="E56" s="571"/>
      <c r="F56" s="571"/>
      <c r="G56" s="572"/>
      <c r="H56" s="572"/>
      <c r="I56" s="572"/>
      <c r="J56" s="572"/>
      <c r="K56" s="573"/>
    </row>
    <row r="57" spans="1:13" ht="18" thickBot="1">
      <c r="A57" s="1552" t="s">
        <v>577</v>
      </c>
      <c r="B57" s="1558"/>
      <c r="C57" s="1558"/>
      <c r="D57" s="1558"/>
      <c r="E57" s="1559"/>
    </row>
    <row r="58" spans="1:13" ht="18" thickBot="1">
      <c r="A58" s="579"/>
      <c r="B58" s="1555" t="s">
        <v>303</v>
      </c>
      <c r="C58" s="1556"/>
      <c r="D58" s="1556"/>
      <c r="E58" s="1556"/>
      <c r="F58" s="1556"/>
      <c r="G58" s="1556"/>
      <c r="H58" s="1556"/>
      <c r="I58" s="1556"/>
      <c r="J58" s="1556"/>
      <c r="K58" s="1557"/>
    </row>
    <row r="59" spans="1:13">
      <c r="A59" s="567"/>
      <c r="B59" s="1560" t="s">
        <v>128</v>
      </c>
      <c r="C59" s="1521"/>
      <c r="D59" s="1521"/>
      <c r="E59" s="1536" t="s">
        <v>127</v>
      </c>
      <c r="F59" s="1536" t="s">
        <v>126</v>
      </c>
      <c r="G59" s="1536" t="s">
        <v>125</v>
      </c>
      <c r="H59" s="1521" t="s">
        <v>124</v>
      </c>
      <c r="I59" s="1521"/>
      <c r="J59" s="1521" t="s">
        <v>123</v>
      </c>
      <c r="K59" s="1561"/>
    </row>
    <row r="60" spans="1:13" ht="18">
      <c r="A60" s="567"/>
      <c r="B60" s="280" t="s">
        <v>122</v>
      </c>
      <c r="C60" s="281" t="s">
        <v>121</v>
      </c>
      <c r="D60" s="281" t="s">
        <v>120</v>
      </c>
      <c r="E60" s="1521"/>
      <c r="F60" s="1521"/>
      <c r="G60" s="1521"/>
      <c r="H60" s="281" t="s">
        <v>119</v>
      </c>
      <c r="I60" s="281" t="s">
        <v>118</v>
      </c>
      <c r="J60" s="281" t="s">
        <v>117</v>
      </c>
      <c r="K60" s="282" t="s">
        <v>116</v>
      </c>
    </row>
    <row r="61" spans="1:13" ht="19" thickBot="1">
      <c r="A61" s="568" t="s">
        <v>289</v>
      </c>
      <c r="B61" s="284" t="s">
        <v>115</v>
      </c>
      <c r="C61" s="285" t="s">
        <v>114</v>
      </c>
      <c r="D61" s="285" t="s">
        <v>113</v>
      </c>
      <c r="E61" s="285" t="s">
        <v>112</v>
      </c>
      <c r="F61" s="285" t="s">
        <v>111</v>
      </c>
      <c r="G61" s="285" t="s">
        <v>110</v>
      </c>
      <c r="H61" s="285" t="s">
        <v>109</v>
      </c>
      <c r="I61" s="285" t="s">
        <v>108</v>
      </c>
      <c r="J61" s="285" t="s">
        <v>107</v>
      </c>
      <c r="K61" s="286" t="s">
        <v>106</v>
      </c>
    </row>
    <row r="62" spans="1:13" ht="18" thickBot="1">
      <c r="A62" s="287" t="s">
        <v>104</v>
      </c>
      <c r="B62" s="556">
        <f>'DATA - Awards Matrices'!B62*(AVERAGE('DATA- New Workforce Awards'!AN28,'DATA- New Workforce Awards'!AB28,'DATA- New Workforce Awards'!AZ28))</f>
        <v>0</v>
      </c>
      <c r="C62" s="556">
        <f>'DATA - Awards Matrices'!C62*(AVERAGE('DATA- New Workforce Awards'!AO28,'DATA- New Workforce Awards'!AC28,'DATA- New Workforce Awards'!BA28))</f>
        <v>0</v>
      </c>
      <c r="D62" s="556">
        <f>'DATA - Awards Matrices'!D62*(AVERAGE('DATA- New Workforce Awards'!AP28,'DATA- New Workforce Awards'!AD28,'DATA- New Workforce Awards'!BB28))</f>
        <v>0</v>
      </c>
      <c r="E62" s="556">
        <f>'DATA - Awards Matrices'!E62*(AVERAGE('DATA- New Workforce Awards'!AQ28,'DATA- New Workforce Awards'!AE28,'DATA- New Workforce Awards'!BC28))</f>
        <v>0</v>
      </c>
      <c r="F62" s="556">
        <f>'DATA - Awards Matrices'!F62*(AVERAGE('DATA- New Workforce Awards'!AR28,'DATA- New Workforce Awards'!AF28,'DATA- New Workforce Awards'!BD28))</f>
        <v>7975000</v>
      </c>
      <c r="G62" s="556">
        <f>'DATA - Awards Matrices'!G62*(AVERAGE('DATA- New Workforce Awards'!AS28,'DATA- New Workforce Awards'!AG28,'DATA- New Workforce Awards'!BE28))</f>
        <v>7268248</v>
      </c>
      <c r="H62" s="556">
        <f>'DATA - Awards Matrices'!H62*(AVERAGE('DATA- New Workforce Awards'!AT28,'DATA- New Workforce Awards'!AH28,'DATA- New Workforce Awards'!BF28))</f>
        <v>3875504.333333333</v>
      </c>
      <c r="I62" s="556">
        <f>'DATA - Awards Matrices'!I62*(AVERAGE('DATA- New Workforce Awards'!AU28,'DATA- New Workforce Awards'!AI28,'DATA- New Workforce Awards'!BG28))</f>
        <v>0</v>
      </c>
      <c r="J62" s="556">
        <f>'DATA - Awards Matrices'!J62*(AVERAGE('DATA- New Workforce Awards'!AV28,'DATA- New Workforce Awards'!AJ28,'DATA- New Workforce Awards'!BH28))</f>
        <v>39095</v>
      </c>
      <c r="K62" s="556">
        <f>'DATA - Awards Matrices'!K62*(AVERAGE('DATA- New Workforce Awards'!AW28,'DATA- New Workforce Awards'!AK28,'DATA- New Workforce Awards'!BI28))</f>
        <v>256746.66666666669</v>
      </c>
    </row>
    <row r="63" spans="1:13" ht="18" thickBot="1">
      <c r="A63" s="291" t="s">
        <v>102</v>
      </c>
      <c r="B63" s="556">
        <f>'DATA - Awards Matrices'!B63*(AVERAGE('DATA- New Workforce Awards'!AN29,'DATA- New Workforce Awards'!AB29,'DATA- New Workforce Awards'!AZ29))</f>
        <v>0</v>
      </c>
      <c r="C63" s="556">
        <f>'DATA - Awards Matrices'!C63*(AVERAGE('DATA- New Workforce Awards'!AO29,'DATA- New Workforce Awards'!AC29,'DATA- New Workforce Awards'!BA29))</f>
        <v>0</v>
      </c>
      <c r="D63" s="556">
        <f>'DATA - Awards Matrices'!D63*(AVERAGE('DATA- New Workforce Awards'!AP29,'DATA- New Workforce Awards'!AD29,'DATA- New Workforce Awards'!BB29))</f>
        <v>0</v>
      </c>
      <c r="E63" s="556">
        <f>'DATA - Awards Matrices'!E63*(AVERAGE('DATA- New Workforce Awards'!AQ29,'DATA- New Workforce Awards'!AE29,'DATA- New Workforce Awards'!BC29))</f>
        <v>0</v>
      </c>
      <c r="F63" s="556">
        <f>'DATA - Awards Matrices'!F63*(AVERAGE('DATA- New Workforce Awards'!AR29,'DATA- New Workforce Awards'!AF29,'DATA- New Workforce Awards'!BD29))</f>
        <v>0</v>
      </c>
      <c r="G63" s="556">
        <f>'DATA - Awards Matrices'!G63*(AVERAGE('DATA- New Workforce Awards'!AS29,'DATA- New Workforce Awards'!AG29,'DATA- New Workforce Awards'!BE29))</f>
        <v>300586.33333333331</v>
      </c>
      <c r="H63" s="556">
        <f>'DATA - Awards Matrices'!H63*(AVERAGE('DATA- New Workforce Awards'!AT29,'DATA- New Workforce Awards'!AH29,'DATA- New Workforce Awards'!BF29))</f>
        <v>0</v>
      </c>
      <c r="I63" s="556">
        <f>'DATA - Awards Matrices'!I63*(AVERAGE('DATA- New Workforce Awards'!AU29,'DATA- New Workforce Awards'!AI29,'DATA- New Workforce Awards'!BG29))</f>
        <v>0</v>
      </c>
      <c r="J63" s="556">
        <f>'DATA - Awards Matrices'!J63*(AVERAGE('DATA- New Workforce Awards'!AV29,'DATA- New Workforce Awards'!AJ29,'DATA- New Workforce Awards'!BH29))</f>
        <v>0</v>
      </c>
      <c r="K63" s="556">
        <f>'DATA - Awards Matrices'!K63*(AVERAGE('DATA- New Workforce Awards'!AW29,'DATA- New Workforce Awards'!AK29,'DATA- New Workforce Awards'!BI29))</f>
        <v>0</v>
      </c>
      <c r="M63" s="806" t="s">
        <v>578</v>
      </c>
    </row>
    <row r="64" spans="1:13" ht="18" thickBot="1">
      <c r="A64" s="295" t="s">
        <v>100</v>
      </c>
      <c r="B64" s="556">
        <f>'DATA - Awards Matrices'!B64*(AVERAGE('DATA- New Workforce Awards'!AN30,'DATA- New Workforce Awards'!AB30,'DATA- New Workforce Awards'!AZ30))</f>
        <v>0</v>
      </c>
      <c r="C64" s="556">
        <f>'DATA - Awards Matrices'!C64*(AVERAGE('DATA- New Workforce Awards'!AO30,'DATA- New Workforce Awards'!AC30,'DATA- New Workforce Awards'!BA30))</f>
        <v>0</v>
      </c>
      <c r="D64" s="556">
        <f>'DATA - Awards Matrices'!D64*(AVERAGE('DATA- New Workforce Awards'!AP30,'DATA- New Workforce Awards'!AD30,'DATA- New Workforce Awards'!BB30))</f>
        <v>0</v>
      </c>
      <c r="E64" s="556">
        <f>'DATA - Awards Matrices'!E64*(AVERAGE('DATA- New Workforce Awards'!AQ30,'DATA- New Workforce Awards'!AE30,'DATA- New Workforce Awards'!BC30))</f>
        <v>0</v>
      </c>
      <c r="F64" s="556">
        <f>'DATA - Awards Matrices'!F64*(AVERAGE('DATA- New Workforce Awards'!AR30,'DATA- New Workforce Awards'!AF30,'DATA- New Workforce Awards'!BD30))</f>
        <v>0</v>
      </c>
      <c r="G64" s="556">
        <f>'DATA - Awards Matrices'!G64*(AVERAGE('DATA- New Workforce Awards'!AS30,'DATA- New Workforce Awards'!AG30,'DATA- New Workforce Awards'!BE30))</f>
        <v>0</v>
      </c>
      <c r="H64" s="556">
        <f>'DATA - Awards Matrices'!H64*(AVERAGE('DATA- New Workforce Awards'!AT30,'DATA- New Workforce Awards'!AH30,'DATA- New Workforce Awards'!BF30))</f>
        <v>0</v>
      </c>
      <c r="I64" s="556">
        <f>'DATA - Awards Matrices'!I64*(AVERAGE('DATA- New Workforce Awards'!AU30,'DATA- New Workforce Awards'!AI30,'DATA- New Workforce Awards'!BG30))</f>
        <v>0</v>
      </c>
      <c r="J64" s="556">
        <f>'DATA - Awards Matrices'!J64*(AVERAGE('DATA- New Workforce Awards'!AV30,'DATA- New Workforce Awards'!AJ30,'DATA- New Workforce Awards'!BH30))</f>
        <v>0</v>
      </c>
      <c r="K64" s="556">
        <f>'DATA - Awards Matrices'!K64*(AVERAGE('DATA- New Workforce Awards'!AW30,'DATA- New Workforce Awards'!AK30,'DATA- New Workforce Awards'!BI30))</f>
        <v>0</v>
      </c>
      <c r="M64" s="814">
        <f>SUM(B62:K64)/1000</f>
        <v>19715.180333333334</v>
      </c>
    </row>
    <row r="65" spans="1:15">
      <c r="A65" s="569"/>
      <c r="B65" s="308"/>
      <c r="C65" s="309"/>
      <c r="D65" s="309"/>
      <c r="E65" s="309"/>
      <c r="F65" s="309"/>
      <c r="G65" s="146"/>
      <c r="H65" s="146"/>
      <c r="I65" s="146"/>
      <c r="J65" s="146"/>
      <c r="K65" s="574"/>
    </row>
    <row r="66" spans="1:15" ht="18" thickBot="1">
      <c r="A66" s="569" t="s">
        <v>291</v>
      </c>
      <c r="B66" s="308"/>
      <c r="C66" s="309"/>
      <c r="D66" s="309"/>
      <c r="E66" s="309"/>
      <c r="F66" s="309"/>
      <c r="G66" s="146"/>
      <c r="H66" s="146"/>
      <c r="I66" s="146"/>
      <c r="J66" s="146"/>
      <c r="K66" s="574"/>
    </row>
    <row r="67" spans="1:15" ht="18" thickBot="1">
      <c r="A67" s="558" t="s">
        <v>104</v>
      </c>
      <c r="B67" s="556">
        <f>'DATA - Awards Matrices'!B67*(AVERAGE('DATA- New Workforce Awards'!AN28,'DATA- New Workforce Awards'!AB28,'DATA- New Workforce Awards'!AZ28))</f>
        <v>0</v>
      </c>
      <c r="C67" s="556">
        <f>'DATA - Awards Matrices'!C67*(AVERAGE('DATA- New Workforce Awards'!AO28,'DATA- New Workforce Awards'!AC28,'DATA- New Workforce Awards'!BA28))</f>
        <v>0</v>
      </c>
      <c r="D67" s="556">
        <f>'DATA - Awards Matrices'!D67*(AVERAGE('DATA- New Workforce Awards'!AP28,'DATA- New Workforce Awards'!AD28,'DATA- New Workforce Awards'!BB28))</f>
        <v>0</v>
      </c>
      <c r="E67" s="556">
        <f>'DATA - Awards Matrices'!E67*(AVERAGE('DATA- New Workforce Awards'!AQ28,'DATA- New Workforce Awards'!AE28,'DATA- New Workforce Awards'!BC28))</f>
        <v>0</v>
      </c>
      <c r="F67" s="556">
        <f>'DATA - Awards Matrices'!F67*(AVERAGE('DATA- New Workforce Awards'!AR28,'DATA- New Workforce Awards'!AF28,'DATA- New Workforce Awards'!BD28))</f>
        <v>277916.66666666663</v>
      </c>
      <c r="G67" s="556">
        <f>'DATA - Awards Matrices'!G67*(AVERAGE('DATA- New Workforce Awards'!AS28,'DATA- New Workforce Awards'!AG28,'DATA- New Workforce Awards'!BE28))</f>
        <v>254150</v>
      </c>
      <c r="H67" s="556">
        <f>'DATA - Awards Matrices'!H67*(AVERAGE('DATA- New Workforce Awards'!AT28,'DATA- New Workforce Awards'!AH28,'DATA- New Workforce Awards'!BF28))</f>
        <v>41016.666666666664</v>
      </c>
      <c r="I67" s="556">
        <f>'DATA - Awards Matrices'!I67*(AVERAGE('DATA- New Workforce Awards'!AU28,'DATA- New Workforce Awards'!AI28,'DATA- New Workforce Awards'!BG28))</f>
        <v>0</v>
      </c>
      <c r="J67" s="556">
        <f>'DATA - Awards Matrices'!J67*(AVERAGE('DATA- New Workforce Awards'!AV28,'DATA- New Workforce Awards'!AJ28,'DATA- New Workforce Awards'!BH28))</f>
        <v>5750</v>
      </c>
      <c r="K67" s="556">
        <f>'DATA - Awards Matrices'!K67*(AVERAGE('DATA- New Workforce Awards'!AW28,'DATA- New Workforce Awards'!AK28,'DATA- New Workforce Awards'!BI28))</f>
        <v>15333.333333333334</v>
      </c>
    </row>
    <row r="68" spans="1:15" ht="18" thickBot="1">
      <c r="A68" s="559" t="s">
        <v>102</v>
      </c>
      <c r="B68" s="556">
        <f>'DATA - Awards Matrices'!B68*(AVERAGE('DATA- New Workforce Awards'!AN29,'DATA- New Workforce Awards'!AB29,'DATA- New Workforce Awards'!AZ29))</f>
        <v>0</v>
      </c>
      <c r="C68" s="556">
        <f>'DATA - Awards Matrices'!C68*(AVERAGE('DATA- New Workforce Awards'!AO29,'DATA- New Workforce Awards'!AC29,'DATA- New Workforce Awards'!BA29))</f>
        <v>0</v>
      </c>
      <c r="D68" s="556">
        <f>'DATA - Awards Matrices'!D68*(AVERAGE('DATA- New Workforce Awards'!AP29,'DATA- New Workforce Awards'!AD29,'DATA- New Workforce Awards'!BB29))</f>
        <v>0</v>
      </c>
      <c r="E68" s="556">
        <f>'DATA - Awards Matrices'!E68*(AVERAGE('DATA- New Workforce Awards'!AQ29,'DATA- New Workforce Awards'!AE29,'DATA- New Workforce Awards'!BC29))</f>
        <v>0</v>
      </c>
      <c r="F68" s="556">
        <f>'DATA - Awards Matrices'!F68*(AVERAGE('DATA- New Workforce Awards'!AR29,'DATA- New Workforce Awards'!AF29,'DATA- New Workforce Awards'!BD29))</f>
        <v>0</v>
      </c>
      <c r="G68" s="556">
        <f>'DATA - Awards Matrices'!G68*(AVERAGE('DATA- New Workforce Awards'!AS29,'DATA- New Workforce Awards'!AG29,'DATA- New Workforce Awards'!BE29))</f>
        <v>7283.333333333333</v>
      </c>
      <c r="H68" s="556">
        <f>'DATA - Awards Matrices'!H68*(AVERAGE('DATA- New Workforce Awards'!AT29,'DATA- New Workforce Awards'!AH29,'DATA- New Workforce Awards'!BF29))</f>
        <v>0</v>
      </c>
      <c r="I68" s="556">
        <f>'DATA - Awards Matrices'!I68*(AVERAGE('DATA- New Workforce Awards'!AU29,'DATA- New Workforce Awards'!AI29,'DATA- New Workforce Awards'!BG29))</f>
        <v>0</v>
      </c>
      <c r="J68" s="556">
        <f>'DATA - Awards Matrices'!J68*(AVERAGE('DATA- New Workforce Awards'!AV29,'DATA- New Workforce Awards'!AJ29,'DATA- New Workforce Awards'!BH29))</f>
        <v>0</v>
      </c>
      <c r="K68" s="556">
        <f>'DATA - Awards Matrices'!K68*(AVERAGE('DATA- New Workforce Awards'!AW29,'DATA- New Workforce Awards'!AK29,'DATA- New Workforce Awards'!BI29))</f>
        <v>0</v>
      </c>
      <c r="M68" s="806" t="s">
        <v>580</v>
      </c>
    </row>
    <row r="69" spans="1:15" ht="18" thickBot="1">
      <c r="A69" s="560" t="s">
        <v>100</v>
      </c>
      <c r="B69" s="556">
        <f>'DATA - Awards Matrices'!B69*(AVERAGE('DATA- New Workforce Awards'!AN30,'DATA- New Workforce Awards'!AB30,'DATA- New Workforce Awards'!AZ30))</f>
        <v>0</v>
      </c>
      <c r="C69" s="556">
        <f>'DATA - Awards Matrices'!C69*(AVERAGE('DATA- New Workforce Awards'!AO30,'DATA- New Workforce Awards'!AC30,'DATA- New Workforce Awards'!BA30))</f>
        <v>0</v>
      </c>
      <c r="D69" s="556">
        <f>'DATA - Awards Matrices'!D69*(AVERAGE('DATA- New Workforce Awards'!AP30,'DATA- New Workforce Awards'!AD30,'DATA- New Workforce Awards'!BB30))</f>
        <v>0</v>
      </c>
      <c r="E69" s="556">
        <f>'DATA - Awards Matrices'!E69*(AVERAGE('DATA- New Workforce Awards'!AQ30,'DATA- New Workforce Awards'!AE30,'DATA- New Workforce Awards'!BC30))</f>
        <v>0</v>
      </c>
      <c r="F69" s="556">
        <f>'DATA - Awards Matrices'!F69*(AVERAGE('DATA- New Workforce Awards'!AR30,'DATA- New Workforce Awards'!AF30,'DATA- New Workforce Awards'!BD30))</f>
        <v>0</v>
      </c>
      <c r="G69" s="556">
        <f>'DATA - Awards Matrices'!G69*(AVERAGE('DATA- New Workforce Awards'!AS30,'DATA- New Workforce Awards'!AG30,'DATA- New Workforce Awards'!BE30))</f>
        <v>0</v>
      </c>
      <c r="H69" s="556">
        <f>'DATA - Awards Matrices'!H69*(AVERAGE('DATA- New Workforce Awards'!AT30,'DATA- New Workforce Awards'!AH30,'DATA- New Workforce Awards'!BF30))</f>
        <v>0</v>
      </c>
      <c r="I69" s="556">
        <f>'DATA - Awards Matrices'!I69*(AVERAGE('DATA- New Workforce Awards'!AU30,'DATA- New Workforce Awards'!AI30,'DATA- New Workforce Awards'!BG30))</f>
        <v>0</v>
      </c>
      <c r="J69" s="556">
        <f>'DATA - Awards Matrices'!J69*(AVERAGE('DATA- New Workforce Awards'!AV30,'DATA- New Workforce Awards'!AJ30,'DATA- New Workforce Awards'!BH30))</f>
        <v>0</v>
      </c>
      <c r="K69" s="556">
        <f>'DATA - Awards Matrices'!K69*(AVERAGE('DATA- New Workforce Awards'!AW30,'DATA- New Workforce Awards'!AK30,'DATA- New Workforce Awards'!BI30))</f>
        <v>0</v>
      </c>
      <c r="M69" s="814">
        <v>523</v>
      </c>
      <c r="O69" s="1250" t="s">
        <v>582</v>
      </c>
    </row>
    <row r="70" spans="1:15">
      <c r="A70" s="569"/>
      <c r="B70" s="308"/>
      <c r="C70" s="309"/>
      <c r="D70" s="309"/>
      <c r="E70" s="309"/>
      <c r="F70" s="309"/>
      <c r="G70" s="146"/>
      <c r="H70" s="146"/>
      <c r="I70" s="146"/>
      <c r="J70" s="146"/>
      <c r="K70" s="574"/>
    </row>
    <row r="71" spans="1:15" ht="18" thickBot="1">
      <c r="A71" s="569" t="s">
        <v>323</v>
      </c>
      <c r="B71" s="308"/>
      <c r="C71" s="309"/>
      <c r="D71" s="309"/>
      <c r="E71" s="309"/>
      <c r="F71" s="309"/>
      <c r="G71" s="146"/>
      <c r="H71" s="146"/>
      <c r="I71" s="146"/>
      <c r="J71" s="146"/>
      <c r="K71" s="574"/>
    </row>
    <row r="72" spans="1:15" ht="18" thickBot="1">
      <c r="A72" s="558" t="s">
        <v>104</v>
      </c>
      <c r="B72" s="556">
        <f>'DATA - Awards Matrices'!B72*(AVERAGE('DATA- New Workforce Awards'!AN28,'DATA- New Workforce Awards'!AB28,'DATA- New Workforce Awards'!AZ28))</f>
        <v>0</v>
      </c>
      <c r="C72" s="556">
        <f>'DATA - Awards Matrices'!C67*(AVERAGE('DATA- New Workforce Awards'!AO28,'DATA- New Workforce Awards'!AC28,'DATA- New Workforce Awards'!BA28))</f>
        <v>0</v>
      </c>
      <c r="D72" s="556">
        <f>'DATA - Awards Matrices'!D67*(AVERAGE('DATA- New Workforce Awards'!AP28,'DATA- New Workforce Awards'!AD28,'DATA- New Workforce Awards'!BB28))</f>
        <v>0</v>
      </c>
      <c r="E72" s="556">
        <f>'DATA - Awards Matrices'!E67*(AVERAGE('DATA- New Workforce Awards'!AQ28,'DATA- New Workforce Awards'!AE28,'DATA- New Workforce Awards'!BC28))</f>
        <v>0</v>
      </c>
      <c r="F72" s="556">
        <f>'DATA - Awards Matrices'!F67*(AVERAGE('DATA- New Workforce Awards'!AR28,'DATA- New Workforce Awards'!AF28,'DATA- New Workforce Awards'!BD28))</f>
        <v>277916.66666666663</v>
      </c>
      <c r="G72" s="556">
        <f>'DATA - Awards Matrices'!G67*(AVERAGE('DATA- New Workforce Awards'!AS28,'DATA- New Workforce Awards'!AG28,'DATA- New Workforce Awards'!BE28))</f>
        <v>254150</v>
      </c>
      <c r="H72" s="556">
        <f>'DATA - Awards Matrices'!H67*(AVERAGE('DATA- New Workforce Awards'!AT28,'DATA- New Workforce Awards'!AH28,'DATA- New Workforce Awards'!BF28))</f>
        <v>41016.666666666664</v>
      </c>
      <c r="I72" s="556">
        <f>'DATA - Awards Matrices'!I67*(AVERAGE('DATA- New Workforce Awards'!AU28,'DATA- New Workforce Awards'!AI28,'DATA- New Workforce Awards'!BG28))</f>
        <v>0</v>
      </c>
      <c r="J72" s="556">
        <f>'DATA - Awards Matrices'!J67*(AVERAGE('DATA- New Workforce Awards'!AV28,'DATA- New Workforce Awards'!AJ28,'DATA- New Workforce Awards'!BH28))</f>
        <v>5750</v>
      </c>
      <c r="K72" s="556">
        <f>'DATA - Awards Matrices'!K67*(AVERAGE('DATA- New Workforce Awards'!AW28,'DATA- New Workforce Awards'!AK28,'DATA- New Workforce Awards'!BI28))</f>
        <v>15333.333333333334</v>
      </c>
    </row>
    <row r="73" spans="1:15" ht="18" thickBot="1">
      <c r="A73" s="559" t="s">
        <v>102</v>
      </c>
      <c r="B73" s="556">
        <f>'DATA - Awards Matrices'!B73*(AVERAGE('DATA- New Workforce Awards'!AN29,'DATA- New Workforce Awards'!AB29,'DATA- New Workforce Awards'!AZ29))</f>
        <v>0</v>
      </c>
      <c r="C73" s="556">
        <f>'DATA - Awards Matrices'!C68*(AVERAGE('DATA- New Workforce Awards'!AO29,'DATA- New Workforce Awards'!AC29,'DATA- New Workforce Awards'!BA29))</f>
        <v>0</v>
      </c>
      <c r="D73" s="556">
        <f>'DATA - Awards Matrices'!D68*(AVERAGE('DATA- New Workforce Awards'!AP29,'DATA- New Workforce Awards'!AD29,'DATA- New Workforce Awards'!BB29))</f>
        <v>0</v>
      </c>
      <c r="E73" s="556">
        <f>'DATA - Awards Matrices'!E68*(AVERAGE('DATA- New Workforce Awards'!AQ29,'DATA- New Workforce Awards'!AE29,'DATA- New Workforce Awards'!BC29))</f>
        <v>0</v>
      </c>
      <c r="F73" s="556">
        <f>'DATA - Awards Matrices'!F68*(AVERAGE('DATA- New Workforce Awards'!AR29,'DATA- New Workforce Awards'!AF29,'DATA- New Workforce Awards'!BD29))</f>
        <v>0</v>
      </c>
      <c r="G73" s="556">
        <f>'DATA - Awards Matrices'!G68*(AVERAGE('DATA- New Workforce Awards'!AS29,'DATA- New Workforce Awards'!AG29,'DATA- New Workforce Awards'!BE29))</f>
        <v>7283.333333333333</v>
      </c>
      <c r="H73" s="556">
        <f>'DATA - Awards Matrices'!H68*(AVERAGE('DATA- New Workforce Awards'!AT29,'DATA- New Workforce Awards'!AH29,'DATA- New Workforce Awards'!BF29))</f>
        <v>0</v>
      </c>
      <c r="I73" s="556">
        <f>'DATA - Awards Matrices'!I68*(AVERAGE('DATA- New Workforce Awards'!AU29,'DATA- New Workforce Awards'!AI29,'DATA- New Workforce Awards'!BG29))</f>
        <v>0</v>
      </c>
      <c r="J73" s="556">
        <f>'DATA - Awards Matrices'!J68*(AVERAGE('DATA- New Workforce Awards'!AV29,'DATA- New Workforce Awards'!AJ29,'DATA- New Workforce Awards'!BH29))</f>
        <v>0</v>
      </c>
      <c r="K73" s="556">
        <f>'DATA - Awards Matrices'!K68*(AVERAGE('DATA- New Workforce Awards'!AW29,'DATA- New Workforce Awards'!AK29,'DATA- New Workforce Awards'!BI29))</f>
        <v>0</v>
      </c>
      <c r="M73" s="806" t="s">
        <v>581</v>
      </c>
    </row>
    <row r="74" spans="1:15" ht="18" thickBot="1">
      <c r="A74" s="560" t="s">
        <v>100</v>
      </c>
      <c r="B74" s="556">
        <f>'DATA - Awards Matrices'!B74*(AVERAGE('DATA- New Workforce Awards'!AN30,'DATA- New Workforce Awards'!AB30,'DATA- New Workforce Awards'!AZ30))</f>
        <v>0</v>
      </c>
      <c r="C74" s="556">
        <f>'DATA - Awards Matrices'!C69*(AVERAGE('DATA- New Workforce Awards'!AO30,'DATA- New Workforce Awards'!AC30,'DATA- New Workforce Awards'!BA30))</f>
        <v>0</v>
      </c>
      <c r="D74" s="556">
        <f>'DATA - Awards Matrices'!D69*(AVERAGE('DATA- New Workforce Awards'!AP30,'DATA- New Workforce Awards'!AD30,'DATA- New Workforce Awards'!BB30))</f>
        <v>0</v>
      </c>
      <c r="E74" s="556">
        <f>'DATA - Awards Matrices'!E69*(AVERAGE('DATA- New Workforce Awards'!AQ30,'DATA- New Workforce Awards'!AE30,'DATA- New Workforce Awards'!BC30))</f>
        <v>0</v>
      </c>
      <c r="F74" s="556">
        <f>'DATA - Awards Matrices'!F69*(AVERAGE('DATA- New Workforce Awards'!AR30,'DATA- New Workforce Awards'!AF30,'DATA- New Workforce Awards'!BD30))</f>
        <v>0</v>
      </c>
      <c r="G74" s="556">
        <f>'DATA - Awards Matrices'!G69*(AVERAGE('DATA- New Workforce Awards'!AS30,'DATA- New Workforce Awards'!AG30,'DATA- New Workforce Awards'!BE30))</f>
        <v>0</v>
      </c>
      <c r="H74" s="556">
        <f>'DATA - Awards Matrices'!H69*(AVERAGE('DATA- New Workforce Awards'!AT30,'DATA- New Workforce Awards'!AH30,'DATA- New Workforce Awards'!BF30))</f>
        <v>0</v>
      </c>
      <c r="I74" s="556">
        <f>'DATA - Awards Matrices'!I69*(AVERAGE('DATA- New Workforce Awards'!AU30,'DATA- New Workforce Awards'!AI30,'DATA- New Workforce Awards'!BG30))</f>
        <v>0</v>
      </c>
      <c r="J74" s="556">
        <f>'DATA - Awards Matrices'!J69*(AVERAGE('DATA- New Workforce Awards'!AV30,'DATA- New Workforce Awards'!AJ30,'DATA- New Workforce Awards'!BH30))</f>
        <v>0</v>
      </c>
      <c r="K74" s="556">
        <f>'DATA - Awards Matrices'!K69*(AVERAGE('DATA- New Workforce Awards'!AW30,'DATA- New Workforce Awards'!AK30,'DATA- New Workforce Awards'!BI30))</f>
        <v>0</v>
      </c>
      <c r="M74" s="814">
        <v>523</v>
      </c>
      <c r="O74" s="1250" t="s">
        <v>583</v>
      </c>
    </row>
    <row r="75" spans="1:15">
      <c r="A75" s="276"/>
      <c r="B75" s="276"/>
      <c r="C75" s="276"/>
      <c r="D75" s="276"/>
      <c r="E75" s="276"/>
      <c r="F75" s="276"/>
      <c r="G75" s="276"/>
      <c r="H75" s="276"/>
      <c r="I75" s="276"/>
      <c r="J75" s="276"/>
      <c r="K75" s="276"/>
    </row>
    <row r="76" spans="1:15">
      <c r="A76" s="1550"/>
      <c r="B76" s="1550"/>
      <c r="C76" s="1550"/>
      <c r="D76" s="1550"/>
      <c r="E76" s="1550"/>
      <c r="F76" s="1550"/>
      <c r="G76" s="146"/>
    </row>
    <row r="77" spans="1:15">
      <c r="A77" s="550"/>
      <c r="B77" s="550"/>
      <c r="C77" s="550"/>
      <c r="D77" s="551"/>
      <c r="E77" s="550"/>
      <c r="F77" s="550"/>
      <c r="G77" s="550"/>
      <c r="H77" s="21"/>
      <c r="I77" s="21"/>
      <c r="J77" s="21"/>
      <c r="K77" s="21"/>
    </row>
    <row r="78" spans="1:15">
      <c r="A78" s="552"/>
      <c r="B78" s="552"/>
      <c r="C78" s="550"/>
      <c r="D78" s="550"/>
      <c r="E78" s="550"/>
      <c r="F78" s="550"/>
      <c r="G78" s="550"/>
      <c r="H78" s="21"/>
      <c r="I78" s="21"/>
      <c r="J78" s="21"/>
      <c r="K78" s="21"/>
    </row>
    <row r="79" spans="1:15">
      <c r="A79" s="552"/>
      <c r="B79" s="1551"/>
      <c r="C79" s="1551"/>
      <c r="D79" s="1551"/>
      <c r="E79" s="1551"/>
      <c r="F79" s="550"/>
      <c r="G79" s="550"/>
      <c r="H79" s="21"/>
      <c r="I79" s="21"/>
      <c r="J79" s="21"/>
      <c r="K79" s="21"/>
    </row>
    <row r="80" spans="1:15">
      <c r="A80" s="552"/>
      <c r="B80" s="553"/>
      <c r="C80" s="553"/>
      <c r="D80" s="553"/>
      <c r="E80" s="553"/>
      <c r="F80" s="550"/>
      <c r="G80" s="550"/>
      <c r="H80" s="21"/>
      <c r="I80" s="21"/>
      <c r="J80" s="21"/>
      <c r="K80" s="21"/>
    </row>
    <row r="81" spans="1:11">
      <c r="A81" s="552"/>
      <c r="B81" s="554"/>
      <c r="C81" s="555"/>
      <c r="D81" s="555"/>
      <c r="E81" s="555"/>
      <c r="F81" s="550"/>
      <c r="G81" s="550"/>
      <c r="H81" s="21"/>
      <c r="I81" s="21"/>
      <c r="J81" s="21"/>
      <c r="K81" s="21"/>
    </row>
    <row r="82" spans="1:11">
      <c r="A82" s="552"/>
      <c r="B82" s="554"/>
      <c r="C82" s="555"/>
      <c r="D82" s="555"/>
      <c r="E82" s="555"/>
      <c r="F82" s="550"/>
      <c r="G82" s="550"/>
      <c r="H82" s="21"/>
      <c r="I82" s="21"/>
      <c r="J82" s="21"/>
      <c r="K82" s="21"/>
    </row>
    <row r="83" spans="1:11">
      <c r="A83" s="552"/>
      <c r="B83" s="554"/>
      <c r="C83" s="555"/>
      <c r="D83" s="555"/>
      <c r="E83" s="555"/>
      <c r="F83" s="550"/>
      <c r="G83" s="550"/>
      <c r="H83" s="21"/>
      <c r="I83" s="21"/>
      <c r="J83" s="21"/>
      <c r="K83" s="21"/>
    </row>
    <row r="84" spans="1:11">
      <c r="A84" s="552"/>
      <c r="B84" s="550"/>
      <c r="C84" s="550"/>
      <c r="D84" s="550"/>
      <c r="E84" s="550"/>
      <c r="F84" s="550"/>
      <c r="G84" s="550"/>
      <c r="H84" s="21"/>
      <c r="I84" s="21"/>
      <c r="J84" s="21"/>
      <c r="K84" s="21"/>
    </row>
    <row r="85" spans="1:11">
      <c r="A85" s="552"/>
      <c r="B85" s="550"/>
      <c r="C85" s="550"/>
      <c r="D85" s="550"/>
      <c r="E85" s="555"/>
      <c r="F85" s="550"/>
      <c r="G85" s="550"/>
      <c r="H85" s="21"/>
      <c r="I85" s="21"/>
      <c r="J85" s="21"/>
      <c r="K85" s="21"/>
    </row>
    <row r="86" spans="1:11">
      <c r="A86" s="146"/>
      <c r="B86" s="146"/>
      <c r="C86" s="146"/>
      <c r="D86" s="146"/>
      <c r="E86" s="146"/>
      <c r="F86" s="146"/>
      <c r="G86" s="146"/>
    </row>
    <row r="87" spans="1:11">
      <c r="A87" s="146"/>
      <c r="B87" s="146"/>
      <c r="C87" s="146"/>
      <c r="D87" s="146"/>
      <c r="E87" s="146"/>
      <c r="F87" s="146"/>
      <c r="G87" s="146"/>
    </row>
    <row r="88" spans="1:11">
      <c r="A88" s="146"/>
      <c r="B88" s="146"/>
      <c r="C88" s="146"/>
      <c r="D88" s="146"/>
      <c r="E88" s="146"/>
      <c r="F88" s="146"/>
      <c r="G88" s="146"/>
    </row>
    <row r="89" spans="1:11">
      <c r="A89" s="146"/>
      <c r="B89" s="146"/>
      <c r="C89" s="146"/>
      <c r="D89" s="146"/>
      <c r="E89" s="146"/>
      <c r="F89" s="146"/>
      <c r="G89" s="146"/>
    </row>
    <row r="90" spans="1:11">
      <c r="A90" s="146"/>
      <c r="B90" s="146"/>
      <c r="C90" s="146"/>
      <c r="D90" s="146"/>
      <c r="E90" s="146"/>
      <c r="F90" s="146"/>
      <c r="G90" s="146"/>
    </row>
    <row r="91" spans="1:11">
      <c r="A91" s="146"/>
      <c r="B91" s="146"/>
      <c r="C91" s="146"/>
      <c r="D91" s="146"/>
      <c r="E91" s="146"/>
      <c r="F91" s="146"/>
      <c r="G91" s="146"/>
    </row>
    <row r="92" spans="1:11">
      <c r="A92" s="146"/>
      <c r="B92" s="146"/>
      <c r="C92" s="146"/>
      <c r="D92" s="146"/>
      <c r="E92" s="146"/>
      <c r="F92" s="146"/>
      <c r="G92" s="146"/>
    </row>
  </sheetData>
  <mergeCells count="36">
    <mergeCell ref="A3:I3"/>
    <mergeCell ref="A2:H2"/>
    <mergeCell ref="A5:E5"/>
    <mergeCell ref="B6:K6"/>
    <mergeCell ref="J7:K7"/>
    <mergeCell ref="B7:D7"/>
    <mergeCell ref="E7:E8"/>
    <mergeCell ref="F7:F8"/>
    <mergeCell ref="G7:G8"/>
    <mergeCell ref="H7:I7"/>
    <mergeCell ref="H40:I40"/>
    <mergeCell ref="A19:E19"/>
    <mergeCell ref="B20:K20"/>
    <mergeCell ref="B21:D21"/>
    <mergeCell ref="E21:E22"/>
    <mergeCell ref="F21:F22"/>
    <mergeCell ref="G21:G22"/>
    <mergeCell ref="H21:I21"/>
    <mergeCell ref="J21:K21"/>
    <mergeCell ref="J40:K40"/>
    <mergeCell ref="A76:F76"/>
    <mergeCell ref="B79:E79"/>
    <mergeCell ref="A38:G38"/>
    <mergeCell ref="B40:D40"/>
    <mergeCell ref="E40:E41"/>
    <mergeCell ref="F40:F41"/>
    <mergeCell ref="G40:G41"/>
    <mergeCell ref="B39:K39"/>
    <mergeCell ref="A57:E57"/>
    <mergeCell ref="B58:K58"/>
    <mergeCell ref="B59:D59"/>
    <mergeCell ref="E59:E60"/>
    <mergeCell ref="F59:F60"/>
    <mergeCell ref="G59:G60"/>
    <mergeCell ref="H59:I59"/>
    <mergeCell ref="J59:K59"/>
  </mergeCells>
  <pageMargins left="0.25" right="0.25" top="0.75" bottom="0.75" header="0.3" footer="0.3"/>
  <pageSetup scale="56" fitToHeight="0" orientation="landscape" r:id="rId1"/>
  <headerFooter>
    <oddFooter>&amp;L&amp;F - &amp;A&amp;RPage &amp;P of &amp;N  &amp;D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1"/>
    <pageSetUpPr fitToPage="1"/>
  </sheetPr>
  <dimension ref="A1:CF205"/>
  <sheetViews>
    <sheetView workbookViewId="0">
      <selection activeCell="R165" sqref="R165"/>
    </sheetView>
  </sheetViews>
  <sheetFormatPr baseColWidth="10" defaultColWidth="8.83203125" defaultRowHeight="14"/>
  <cols>
    <col min="1" max="1" width="34.1640625" style="22" customWidth="1"/>
    <col min="2" max="4" width="1.6640625" style="21" customWidth="1"/>
    <col min="5" max="5" width="5" style="21" bestFit="1" customWidth="1"/>
    <col min="6" max="6" width="15.5" style="21" customWidth="1"/>
    <col min="7" max="8" width="10" style="21" customWidth="1"/>
    <col min="9" max="9" width="9.6640625" style="21" bestFit="1" customWidth="1"/>
    <col min="10" max="10" width="1.6640625" style="21" hidden="1" customWidth="1"/>
    <col min="11" max="11" width="11.5" style="98" hidden="1" customWidth="1"/>
    <col min="12" max="13" width="12" style="98" hidden="1" customWidth="1"/>
    <col min="14" max="14" width="13.1640625" style="98" hidden="1" customWidth="1"/>
    <col min="15" max="15" width="2.6640625" style="98" customWidth="1"/>
    <col min="16" max="16" width="5" style="21" bestFit="1" customWidth="1"/>
    <col min="17" max="17" width="15.5" style="21" customWidth="1"/>
    <col min="18" max="18" width="11.5" style="21" customWidth="1"/>
    <col min="19" max="19" width="8.83203125" style="21"/>
    <col min="20" max="20" width="9.6640625" style="21" bestFit="1" customWidth="1"/>
    <col min="21" max="21" width="3.5" style="98" hidden="1" customWidth="1"/>
    <col min="22" max="22" width="11.5" style="98" hidden="1" customWidth="1"/>
    <col min="23" max="23" width="12" style="98" hidden="1" customWidth="1"/>
    <col min="24" max="24" width="12.5" style="98" hidden="1" customWidth="1"/>
    <col min="25" max="25" width="14.6640625" style="98" hidden="1" customWidth="1"/>
    <col min="26" max="26" width="2.5" style="21" customWidth="1"/>
    <col min="27" max="27" width="5" style="21" bestFit="1" customWidth="1"/>
    <col min="28" max="28" width="15.5" style="21" customWidth="1"/>
    <col min="29" max="29" width="11.5" style="21" customWidth="1"/>
    <col min="30" max="30" width="8.83203125" style="21"/>
    <col min="31" max="31" width="9.6640625" style="21" bestFit="1" customWidth="1"/>
    <col min="32" max="32" width="3" style="21" hidden="1" customWidth="1"/>
    <col min="33" max="33" width="11.5" style="98" hidden="1" customWidth="1"/>
    <col min="34" max="34" width="12" style="98" hidden="1" customWidth="1"/>
    <col min="35" max="35" width="12.5" style="98" hidden="1" customWidth="1"/>
    <col min="36" max="36" width="14.6640625" style="98" hidden="1" customWidth="1"/>
    <col min="37" max="37" width="4.1640625" style="21" customWidth="1"/>
    <col min="38" max="38" width="5" style="21" bestFit="1" customWidth="1"/>
    <col min="39" max="39" width="15.5" style="21" customWidth="1"/>
    <col min="40" max="40" width="10.6640625" style="21" customWidth="1"/>
    <col min="41" max="41" width="8.83203125" style="21"/>
    <col min="42" max="42" width="9.6640625" style="21" bestFit="1" customWidth="1"/>
    <col min="43" max="43" width="3" style="21" customWidth="1"/>
    <col min="44" max="44" width="11.5" style="98" hidden="1" customWidth="1"/>
    <col min="45" max="45" width="12" style="98" hidden="1" customWidth="1"/>
    <col min="46" max="46" width="12.5" style="98" hidden="1" customWidth="1"/>
    <col min="47" max="47" width="10" style="98" hidden="1" customWidth="1"/>
    <col min="48" max="48" width="3.1640625" style="98" hidden="1" customWidth="1"/>
    <col min="49" max="49" width="5" style="21" customWidth="1"/>
    <col min="50" max="50" width="15.5" style="21" customWidth="1"/>
    <col min="51" max="51" width="10.6640625" style="21" customWidth="1"/>
    <col min="52" max="52" width="8.83203125" style="21" customWidth="1"/>
    <col min="53" max="53" width="9.6640625" style="21" customWidth="1"/>
    <col min="54" max="54" width="3" style="21" hidden="1" customWidth="1"/>
    <col min="55" max="55" width="11.5" style="177" hidden="1" customWidth="1"/>
    <col min="56" max="56" width="12" style="177" hidden="1" customWidth="1"/>
    <col min="57" max="57" width="12.5" style="177" hidden="1" customWidth="1"/>
    <col min="58" max="58" width="14.6640625" style="177" hidden="1" customWidth="1"/>
    <col min="59" max="59" width="3" style="21" customWidth="1"/>
    <col min="60" max="60" width="5.1640625" style="20" customWidth="1"/>
    <col min="61" max="61" width="15.5" style="20" customWidth="1"/>
    <col min="62" max="62" width="10.6640625" style="20" customWidth="1"/>
    <col min="63" max="63" width="8.83203125" style="20" customWidth="1"/>
    <col min="64" max="64" width="9.6640625" style="20" customWidth="1"/>
    <col min="65" max="65" width="3" style="20" hidden="1" customWidth="1"/>
    <col min="66" max="66" width="11.5" style="177" hidden="1" customWidth="1"/>
    <col min="67" max="67" width="12" style="177" hidden="1" customWidth="1"/>
    <col min="68" max="68" width="12.5" style="177" hidden="1" customWidth="1"/>
    <col min="69" max="69" width="14.6640625" style="177" hidden="1" customWidth="1"/>
    <col min="70" max="70" width="4.1640625" style="21" customWidth="1"/>
    <col min="71" max="71" width="5.1640625" style="20" customWidth="1"/>
    <col min="72" max="72" width="15.5" style="20" customWidth="1"/>
    <col min="73" max="73" width="10.6640625" style="20" customWidth="1"/>
    <col min="74" max="74" width="8.83203125" style="20" customWidth="1"/>
    <col min="75" max="75" width="9.6640625" style="20" bestFit="1" customWidth="1"/>
    <col min="76" max="76" width="3" style="20" customWidth="1"/>
    <col min="77" max="77" width="11.5" style="177" hidden="1" customWidth="1"/>
    <col min="78" max="78" width="12" style="177" hidden="1" customWidth="1"/>
    <col min="79" max="79" width="12.5" style="177" hidden="1" customWidth="1"/>
    <col min="80" max="80" width="14.6640625" style="177" hidden="1" customWidth="1"/>
    <col min="81" max="81" width="8.83203125" style="21" hidden="1" customWidth="1"/>
    <col min="82" max="82" width="0" style="21" hidden="1" customWidth="1"/>
    <col min="83" max="214" width="8.83203125" style="21"/>
    <col min="215" max="215" width="9.6640625" style="21" bestFit="1" customWidth="1"/>
    <col min="216" max="222" width="0" style="21" hidden="1" customWidth="1"/>
    <col min="223" max="223" width="5" style="21" customWidth="1"/>
    <col min="224" max="224" width="16.6640625" style="21" customWidth="1"/>
    <col min="225" max="226" width="9.1640625" style="21" customWidth="1"/>
    <col min="227" max="228" width="9.6640625" style="21" customWidth="1"/>
    <col min="229" max="229" width="1.6640625" style="21" customWidth="1"/>
    <col min="230" max="230" width="5" style="21" customWidth="1"/>
    <col min="231" max="231" width="17.1640625" style="21" customWidth="1"/>
    <col min="232" max="233" width="9.1640625" style="21" customWidth="1"/>
    <col min="234" max="235" width="9.6640625" style="21" customWidth="1"/>
    <col min="236" max="236" width="1.6640625" style="21" customWidth="1"/>
    <col min="237" max="237" width="6.33203125" style="21" customWidth="1"/>
    <col min="238" max="238" width="14.33203125" style="21" customWidth="1"/>
    <col min="239" max="241" width="9.1640625" style="21" customWidth="1"/>
    <col min="242" max="242" width="9.5" style="21" customWidth="1"/>
    <col min="243" max="243" width="1.6640625" style="21" customWidth="1"/>
    <col min="244" max="244" width="6.5" style="21" customWidth="1"/>
    <col min="245" max="245" width="18.6640625" style="21" customWidth="1"/>
    <col min="246" max="248" width="9.1640625" style="21" customWidth="1"/>
    <col min="249" max="252" width="1.6640625" style="21" customWidth="1"/>
    <col min="253" max="253" width="5" style="21" bestFit="1" customWidth="1"/>
    <col min="254" max="254" width="14.5" style="21" customWidth="1"/>
    <col min="255" max="256" width="8.83203125" style="21"/>
    <col min="257" max="257" width="9.6640625" style="21" bestFit="1" customWidth="1"/>
    <col min="258" max="258" width="9.6640625" style="21" customWidth="1"/>
    <col min="259" max="259" width="1.6640625" style="21" customWidth="1"/>
    <col min="260" max="260" width="5" style="21" bestFit="1" customWidth="1"/>
    <col min="261" max="261" width="14" style="21" customWidth="1"/>
    <col min="262" max="263" width="8.83203125" style="21"/>
    <col min="264" max="264" width="9.6640625" style="21" bestFit="1" customWidth="1"/>
    <col min="265" max="265" width="1.6640625" style="21" customWidth="1"/>
    <col min="266" max="266" width="5" style="21" bestFit="1" customWidth="1"/>
    <col min="267" max="267" width="15.5" style="21" customWidth="1"/>
    <col min="268" max="269" width="8.83203125" style="21"/>
    <col min="270" max="270" width="9.6640625" style="21" bestFit="1" customWidth="1"/>
    <col min="271" max="271" width="11.5" style="21" bestFit="1" customWidth="1"/>
    <col min="272" max="272" width="1.6640625" style="21" customWidth="1"/>
    <col min="273" max="273" width="5" style="21" bestFit="1" customWidth="1"/>
    <col min="274" max="275" width="11.1640625" style="21" bestFit="1" customWidth="1"/>
    <col min="276" max="276" width="12.6640625" style="21" bestFit="1" customWidth="1"/>
    <col min="277" max="277" width="1.6640625" style="21" customWidth="1"/>
    <col min="278" max="278" width="5" style="21" bestFit="1" customWidth="1"/>
    <col min="279" max="280" width="11.1640625" style="21" bestFit="1" customWidth="1"/>
    <col min="281" max="281" width="12.6640625" style="21" bestFit="1" customWidth="1"/>
    <col min="282" max="282" width="1.6640625" style="21" customWidth="1"/>
    <col min="283" max="283" width="14.83203125" style="21" customWidth="1"/>
    <col min="284" max="284" width="14.5" style="21" customWidth="1"/>
    <col min="285" max="470" width="8.83203125" style="21"/>
    <col min="471" max="471" width="9.6640625" style="21" bestFit="1" customWidth="1"/>
    <col min="472" max="478" width="0" style="21" hidden="1" customWidth="1"/>
    <col min="479" max="479" width="5" style="21" customWidth="1"/>
    <col min="480" max="480" width="16.6640625" style="21" customWidth="1"/>
    <col min="481" max="482" width="9.1640625" style="21" customWidth="1"/>
    <col min="483" max="484" width="9.6640625" style="21" customWidth="1"/>
    <col min="485" max="485" width="1.6640625" style="21" customWidth="1"/>
    <col min="486" max="486" width="5" style="21" customWidth="1"/>
    <col min="487" max="487" width="17.1640625" style="21" customWidth="1"/>
    <col min="488" max="489" width="9.1640625" style="21" customWidth="1"/>
    <col min="490" max="491" width="9.6640625" style="21" customWidth="1"/>
    <col min="492" max="492" width="1.6640625" style="21" customWidth="1"/>
    <col min="493" max="493" width="6.33203125" style="21" customWidth="1"/>
    <col min="494" max="494" width="14.33203125" style="21" customWidth="1"/>
    <col min="495" max="497" width="9.1640625" style="21" customWidth="1"/>
    <col min="498" max="498" width="9.5" style="21" customWidth="1"/>
    <col min="499" max="499" width="1.6640625" style="21" customWidth="1"/>
    <col min="500" max="500" width="6.5" style="21" customWidth="1"/>
    <col min="501" max="501" width="18.6640625" style="21" customWidth="1"/>
    <col min="502" max="504" width="9.1640625" style="21" customWidth="1"/>
    <col min="505" max="508" width="1.6640625" style="21" customWidth="1"/>
    <col min="509" max="509" width="5" style="21" bestFit="1" customWidth="1"/>
    <col min="510" max="510" width="14.5" style="21" customWidth="1"/>
    <col min="511" max="512" width="8.83203125" style="21"/>
    <col min="513" max="513" width="9.6640625" style="21" bestFit="1" customWidth="1"/>
    <col min="514" max="514" width="9.6640625" style="21" customWidth="1"/>
    <col min="515" max="515" width="1.6640625" style="21" customWidth="1"/>
    <col min="516" max="516" width="5" style="21" bestFit="1" customWidth="1"/>
    <col min="517" max="517" width="14" style="21" customWidth="1"/>
    <col min="518" max="519" width="8.83203125" style="21"/>
    <col min="520" max="520" width="9.6640625" style="21" bestFit="1" customWidth="1"/>
    <col min="521" max="521" width="1.6640625" style="21" customWidth="1"/>
    <col min="522" max="522" width="5" style="21" bestFit="1" customWidth="1"/>
    <col min="523" max="523" width="15.5" style="21" customWidth="1"/>
    <col min="524" max="525" width="8.83203125" style="21"/>
    <col min="526" max="526" width="9.6640625" style="21" bestFit="1" customWidth="1"/>
    <col min="527" max="527" width="11.5" style="21" bestFit="1" customWidth="1"/>
    <col min="528" max="528" width="1.6640625" style="21" customWidth="1"/>
    <col min="529" max="529" width="5" style="21" bestFit="1" customWidth="1"/>
    <col min="530" max="531" width="11.1640625" style="21" bestFit="1" customWidth="1"/>
    <col min="532" max="532" width="12.6640625" style="21" bestFit="1" customWidth="1"/>
    <col min="533" max="533" width="1.6640625" style="21" customWidth="1"/>
    <col min="534" max="534" width="5" style="21" bestFit="1" customWidth="1"/>
    <col min="535" max="536" width="11.1640625" style="21" bestFit="1" customWidth="1"/>
    <col min="537" max="537" width="12.6640625" style="21" bestFit="1" customWidth="1"/>
    <col min="538" max="538" width="1.6640625" style="21" customWidth="1"/>
    <col min="539" max="539" width="14.83203125" style="21" customWidth="1"/>
    <col min="540" max="540" width="14.5" style="21" customWidth="1"/>
    <col min="541" max="726" width="8.83203125" style="21"/>
    <col min="727" max="727" width="9.6640625" style="21" bestFit="1" customWidth="1"/>
    <col min="728" max="734" width="0" style="21" hidden="1" customWidth="1"/>
    <col min="735" max="735" width="5" style="21" customWidth="1"/>
    <col min="736" max="736" width="16.6640625" style="21" customWidth="1"/>
    <col min="737" max="738" width="9.1640625" style="21" customWidth="1"/>
    <col min="739" max="740" width="9.6640625" style="21" customWidth="1"/>
    <col min="741" max="741" width="1.6640625" style="21" customWidth="1"/>
    <col min="742" max="742" width="5" style="21" customWidth="1"/>
    <col min="743" max="743" width="17.1640625" style="21" customWidth="1"/>
    <col min="744" max="745" width="9.1640625" style="21" customWidth="1"/>
    <col min="746" max="747" width="9.6640625" style="21" customWidth="1"/>
    <col min="748" max="748" width="1.6640625" style="21" customWidth="1"/>
    <col min="749" max="749" width="6.33203125" style="21" customWidth="1"/>
    <col min="750" max="750" width="14.33203125" style="21" customWidth="1"/>
    <col min="751" max="753" width="9.1640625" style="21" customWidth="1"/>
    <col min="754" max="754" width="9.5" style="21" customWidth="1"/>
    <col min="755" max="755" width="1.6640625" style="21" customWidth="1"/>
    <col min="756" max="756" width="6.5" style="21" customWidth="1"/>
    <col min="757" max="757" width="18.6640625" style="21" customWidth="1"/>
    <col min="758" max="760" width="9.1640625" style="21" customWidth="1"/>
    <col min="761" max="764" width="1.6640625" style="21" customWidth="1"/>
    <col min="765" max="765" width="5" style="21" bestFit="1" customWidth="1"/>
    <col min="766" max="766" width="14.5" style="21" customWidth="1"/>
    <col min="767" max="768" width="8.83203125" style="21"/>
    <col min="769" max="769" width="9.6640625" style="21" bestFit="1" customWidth="1"/>
    <col min="770" max="770" width="9.6640625" style="21" customWidth="1"/>
    <col min="771" max="771" width="1.6640625" style="21" customWidth="1"/>
    <col min="772" max="772" width="5" style="21" bestFit="1" customWidth="1"/>
    <col min="773" max="773" width="14" style="21" customWidth="1"/>
    <col min="774" max="775" width="8.83203125" style="21"/>
    <col min="776" max="776" width="9.6640625" style="21" bestFit="1" customWidth="1"/>
    <col min="777" max="777" width="1.6640625" style="21" customWidth="1"/>
    <col min="778" max="778" width="5" style="21" bestFit="1" customWidth="1"/>
    <col min="779" max="779" width="15.5" style="21" customWidth="1"/>
    <col min="780" max="781" width="8.83203125" style="21"/>
    <col min="782" max="782" width="9.6640625" style="21" bestFit="1" customWidth="1"/>
    <col min="783" max="783" width="11.5" style="21" bestFit="1" customWidth="1"/>
    <col min="784" max="784" width="1.6640625" style="21" customWidth="1"/>
    <col min="785" max="785" width="5" style="21" bestFit="1" customWidth="1"/>
    <col min="786" max="787" width="11.1640625" style="21" bestFit="1" customWidth="1"/>
    <col min="788" max="788" width="12.6640625" style="21" bestFit="1" customWidth="1"/>
    <col min="789" max="789" width="1.6640625" style="21" customWidth="1"/>
    <col min="790" max="790" width="5" style="21" bestFit="1" customWidth="1"/>
    <col min="791" max="792" width="11.1640625" style="21" bestFit="1" customWidth="1"/>
    <col min="793" max="793" width="12.6640625" style="21" bestFit="1" customWidth="1"/>
    <col min="794" max="794" width="1.6640625" style="21" customWidth="1"/>
    <col min="795" max="795" width="14.83203125" style="21" customWidth="1"/>
    <col min="796" max="796" width="14.5" style="21" customWidth="1"/>
    <col min="797" max="982" width="8.83203125" style="21"/>
    <col min="983" max="983" width="9.6640625" style="21" bestFit="1" customWidth="1"/>
    <col min="984" max="990" width="0" style="21" hidden="1" customWidth="1"/>
    <col min="991" max="991" width="5" style="21" customWidth="1"/>
    <col min="992" max="992" width="16.6640625" style="21" customWidth="1"/>
    <col min="993" max="994" width="9.1640625" style="21" customWidth="1"/>
    <col min="995" max="996" width="9.6640625" style="21" customWidth="1"/>
    <col min="997" max="997" width="1.6640625" style="21" customWidth="1"/>
    <col min="998" max="998" width="5" style="21" customWidth="1"/>
    <col min="999" max="999" width="17.1640625" style="21" customWidth="1"/>
    <col min="1000" max="1001" width="9.1640625" style="21" customWidth="1"/>
    <col min="1002" max="1003" width="9.6640625" style="21" customWidth="1"/>
    <col min="1004" max="1004" width="1.6640625" style="21" customWidth="1"/>
    <col min="1005" max="1005" width="6.33203125" style="21" customWidth="1"/>
    <col min="1006" max="1006" width="14.33203125" style="21" customWidth="1"/>
    <col min="1007" max="1009" width="9.1640625" style="21" customWidth="1"/>
    <col min="1010" max="1010" width="9.5" style="21" customWidth="1"/>
    <col min="1011" max="1011" width="1.6640625" style="21" customWidth="1"/>
    <col min="1012" max="1012" width="6.5" style="21" customWidth="1"/>
    <col min="1013" max="1013" width="18.6640625" style="21" customWidth="1"/>
    <col min="1014" max="1016" width="9.1640625" style="21" customWidth="1"/>
    <col min="1017" max="1020" width="1.6640625" style="21" customWidth="1"/>
    <col min="1021" max="1021" width="5" style="21" bestFit="1" customWidth="1"/>
    <col min="1022" max="1022" width="14.5" style="21" customWidth="1"/>
    <col min="1023" max="1024" width="8.83203125" style="21"/>
    <col min="1025" max="1025" width="9.6640625" style="21" bestFit="1" customWidth="1"/>
    <col min="1026" max="1026" width="9.6640625" style="21" customWidth="1"/>
    <col min="1027" max="1027" width="1.6640625" style="21" customWidth="1"/>
    <col min="1028" max="1028" width="5" style="21" bestFit="1" customWidth="1"/>
    <col min="1029" max="1029" width="14" style="21" customWidth="1"/>
    <col min="1030" max="1031" width="8.83203125" style="21"/>
    <col min="1032" max="1032" width="9.6640625" style="21" bestFit="1" customWidth="1"/>
    <col min="1033" max="1033" width="1.6640625" style="21" customWidth="1"/>
    <col min="1034" max="1034" width="5" style="21" bestFit="1" customWidth="1"/>
    <col min="1035" max="1035" width="15.5" style="21" customWidth="1"/>
    <col min="1036" max="1037" width="8.83203125" style="21"/>
    <col min="1038" max="1038" width="9.6640625" style="21" bestFit="1" customWidth="1"/>
    <col min="1039" max="1039" width="11.5" style="21" bestFit="1" customWidth="1"/>
    <col min="1040" max="1040" width="1.6640625" style="21" customWidth="1"/>
    <col min="1041" max="1041" width="5" style="21" bestFit="1" customWidth="1"/>
    <col min="1042" max="1043" width="11.1640625" style="21" bestFit="1" customWidth="1"/>
    <col min="1044" max="1044" width="12.6640625" style="21" bestFit="1" customWidth="1"/>
    <col min="1045" max="1045" width="1.6640625" style="21" customWidth="1"/>
    <col min="1046" max="1046" width="5" style="21" bestFit="1" customWidth="1"/>
    <col min="1047" max="1048" width="11.1640625" style="21" bestFit="1" customWidth="1"/>
    <col min="1049" max="1049" width="12.6640625" style="21" bestFit="1" customWidth="1"/>
    <col min="1050" max="1050" width="1.6640625" style="21" customWidth="1"/>
    <col min="1051" max="1051" width="14.83203125" style="21" customWidth="1"/>
    <col min="1052" max="1052" width="14.5" style="21" customWidth="1"/>
    <col min="1053" max="1238" width="8.83203125" style="21"/>
    <col min="1239" max="1239" width="9.6640625" style="21" bestFit="1" customWidth="1"/>
    <col min="1240" max="1246" width="0" style="21" hidden="1" customWidth="1"/>
    <col min="1247" max="1247" width="5" style="21" customWidth="1"/>
    <col min="1248" max="1248" width="16.6640625" style="21" customWidth="1"/>
    <col min="1249" max="1250" width="9.1640625" style="21" customWidth="1"/>
    <col min="1251" max="1252" width="9.6640625" style="21" customWidth="1"/>
    <col min="1253" max="1253" width="1.6640625" style="21" customWidth="1"/>
    <col min="1254" max="1254" width="5" style="21" customWidth="1"/>
    <col min="1255" max="1255" width="17.1640625" style="21" customWidth="1"/>
    <col min="1256" max="1257" width="9.1640625" style="21" customWidth="1"/>
    <col min="1258" max="1259" width="9.6640625" style="21" customWidth="1"/>
    <col min="1260" max="1260" width="1.6640625" style="21" customWidth="1"/>
    <col min="1261" max="1261" width="6.33203125" style="21" customWidth="1"/>
    <col min="1262" max="1262" width="14.33203125" style="21" customWidth="1"/>
    <col min="1263" max="1265" width="9.1640625" style="21" customWidth="1"/>
    <col min="1266" max="1266" width="9.5" style="21" customWidth="1"/>
    <col min="1267" max="1267" width="1.6640625" style="21" customWidth="1"/>
    <col min="1268" max="1268" width="6.5" style="21" customWidth="1"/>
    <col min="1269" max="1269" width="18.6640625" style="21" customWidth="1"/>
    <col min="1270" max="1272" width="9.1640625" style="21" customWidth="1"/>
    <col min="1273" max="1276" width="1.6640625" style="21" customWidth="1"/>
    <col min="1277" max="1277" width="5" style="21" bestFit="1" customWidth="1"/>
    <col min="1278" max="1278" width="14.5" style="21" customWidth="1"/>
    <col min="1279" max="1280" width="8.83203125" style="21"/>
    <col min="1281" max="1281" width="9.6640625" style="21" bestFit="1" customWidth="1"/>
    <col min="1282" max="1282" width="9.6640625" style="21" customWidth="1"/>
    <col min="1283" max="1283" width="1.6640625" style="21" customWidth="1"/>
    <col min="1284" max="1284" width="5" style="21" bestFit="1" customWidth="1"/>
    <col min="1285" max="1285" width="14" style="21" customWidth="1"/>
    <col min="1286" max="1287" width="8.83203125" style="21"/>
    <col min="1288" max="1288" width="9.6640625" style="21" bestFit="1" customWidth="1"/>
    <col min="1289" max="1289" width="1.6640625" style="21" customWidth="1"/>
    <col min="1290" max="1290" width="5" style="21" bestFit="1" customWidth="1"/>
    <col min="1291" max="1291" width="15.5" style="21" customWidth="1"/>
    <col min="1292" max="1293" width="8.83203125" style="21"/>
    <col min="1294" max="1294" width="9.6640625" style="21" bestFit="1" customWidth="1"/>
    <col min="1295" max="1295" width="11.5" style="21" bestFit="1" customWidth="1"/>
    <col min="1296" max="1296" width="1.6640625" style="21" customWidth="1"/>
    <col min="1297" max="1297" width="5" style="21" bestFit="1" customWidth="1"/>
    <col min="1298" max="1299" width="11.1640625" style="21" bestFit="1" customWidth="1"/>
    <col min="1300" max="1300" width="12.6640625" style="21" bestFit="1" customWidth="1"/>
    <col min="1301" max="1301" width="1.6640625" style="21" customWidth="1"/>
    <col min="1302" max="1302" width="5" style="21" bestFit="1" customWidth="1"/>
    <col min="1303" max="1304" width="11.1640625" style="21" bestFit="1" customWidth="1"/>
    <col min="1305" max="1305" width="12.6640625" style="21" bestFit="1" customWidth="1"/>
    <col min="1306" max="1306" width="1.6640625" style="21" customWidth="1"/>
    <col min="1307" max="1307" width="14.83203125" style="21" customWidth="1"/>
    <col min="1308" max="1308" width="14.5" style="21" customWidth="1"/>
    <col min="1309" max="1494" width="8.83203125" style="21"/>
    <col min="1495" max="1495" width="9.6640625" style="21" bestFit="1" customWidth="1"/>
    <col min="1496" max="1502" width="0" style="21" hidden="1" customWidth="1"/>
    <col min="1503" max="1503" width="5" style="21" customWidth="1"/>
    <col min="1504" max="1504" width="16.6640625" style="21" customWidth="1"/>
    <col min="1505" max="1506" width="9.1640625" style="21" customWidth="1"/>
    <col min="1507" max="1508" width="9.6640625" style="21" customWidth="1"/>
    <col min="1509" max="1509" width="1.6640625" style="21" customWidth="1"/>
    <col min="1510" max="1510" width="5" style="21" customWidth="1"/>
    <col min="1511" max="1511" width="17.1640625" style="21" customWidth="1"/>
    <col min="1512" max="1513" width="9.1640625" style="21" customWidth="1"/>
    <col min="1514" max="1515" width="9.6640625" style="21" customWidth="1"/>
    <col min="1516" max="1516" width="1.6640625" style="21" customWidth="1"/>
    <col min="1517" max="1517" width="6.33203125" style="21" customWidth="1"/>
    <col min="1518" max="1518" width="14.33203125" style="21" customWidth="1"/>
    <col min="1519" max="1521" width="9.1640625" style="21" customWidth="1"/>
    <col min="1522" max="1522" width="9.5" style="21" customWidth="1"/>
    <col min="1523" max="1523" width="1.6640625" style="21" customWidth="1"/>
    <col min="1524" max="1524" width="6.5" style="21" customWidth="1"/>
    <col min="1525" max="1525" width="18.6640625" style="21" customWidth="1"/>
    <col min="1526" max="1528" width="9.1640625" style="21" customWidth="1"/>
    <col min="1529" max="1532" width="1.6640625" style="21" customWidth="1"/>
    <col min="1533" max="1533" width="5" style="21" bestFit="1" customWidth="1"/>
    <col min="1534" max="1534" width="14.5" style="21" customWidth="1"/>
    <col min="1535" max="1536" width="8.83203125" style="21"/>
    <col min="1537" max="1537" width="9.6640625" style="21" bestFit="1" customWidth="1"/>
    <col min="1538" max="1538" width="9.6640625" style="21" customWidth="1"/>
    <col min="1539" max="1539" width="1.6640625" style="21" customWidth="1"/>
    <col min="1540" max="1540" width="5" style="21" bestFit="1" customWidth="1"/>
    <col min="1541" max="1541" width="14" style="21" customWidth="1"/>
    <col min="1542" max="1543" width="8.83203125" style="21"/>
    <col min="1544" max="1544" width="9.6640625" style="21" bestFit="1" customWidth="1"/>
    <col min="1545" max="1545" width="1.6640625" style="21" customWidth="1"/>
    <col min="1546" max="1546" width="5" style="21" bestFit="1" customWidth="1"/>
    <col min="1547" max="1547" width="15.5" style="21" customWidth="1"/>
    <col min="1548" max="1549" width="8.83203125" style="21"/>
    <col min="1550" max="1550" width="9.6640625" style="21" bestFit="1" customWidth="1"/>
    <col min="1551" max="1551" width="11.5" style="21" bestFit="1" customWidth="1"/>
    <col min="1552" max="1552" width="1.6640625" style="21" customWidth="1"/>
    <col min="1553" max="1553" width="5" style="21" bestFit="1" customWidth="1"/>
    <col min="1554" max="1555" width="11.1640625" style="21" bestFit="1" customWidth="1"/>
    <col min="1556" max="1556" width="12.6640625" style="21" bestFit="1" customWidth="1"/>
    <col min="1557" max="1557" width="1.6640625" style="21" customWidth="1"/>
    <col min="1558" max="1558" width="5" style="21" bestFit="1" customWidth="1"/>
    <col min="1559" max="1560" width="11.1640625" style="21" bestFit="1" customWidth="1"/>
    <col min="1561" max="1561" width="12.6640625" style="21" bestFit="1" customWidth="1"/>
    <col min="1562" max="1562" width="1.6640625" style="21" customWidth="1"/>
    <col min="1563" max="1563" width="14.83203125" style="21" customWidth="1"/>
    <col min="1564" max="1564" width="14.5" style="21" customWidth="1"/>
    <col min="1565" max="1750" width="8.83203125" style="21"/>
    <col min="1751" max="1751" width="9.6640625" style="21" bestFit="1" customWidth="1"/>
    <col min="1752" max="1758" width="0" style="21" hidden="1" customWidth="1"/>
    <col min="1759" max="1759" width="5" style="21" customWidth="1"/>
    <col min="1760" max="1760" width="16.6640625" style="21" customWidth="1"/>
    <col min="1761" max="1762" width="9.1640625" style="21" customWidth="1"/>
    <col min="1763" max="1764" width="9.6640625" style="21" customWidth="1"/>
    <col min="1765" max="1765" width="1.6640625" style="21" customWidth="1"/>
    <col min="1766" max="1766" width="5" style="21" customWidth="1"/>
    <col min="1767" max="1767" width="17.1640625" style="21" customWidth="1"/>
    <col min="1768" max="1769" width="9.1640625" style="21" customWidth="1"/>
    <col min="1770" max="1771" width="9.6640625" style="21" customWidth="1"/>
    <col min="1772" max="1772" width="1.6640625" style="21" customWidth="1"/>
    <col min="1773" max="1773" width="6.33203125" style="21" customWidth="1"/>
    <col min="1774" max="1774" width="14.33203125" style="21" customWidth="1"/>
    <col min="1775" max="1777" width="9.1640625" style="21" customWidth="1"/>
    <col min="1778" max="1778" width="9.5" style="21" customWidth="1"/>
    <col min="1779" max="1779" width="1.6640625" style="21" customWidth="1"/>
    <col min="1780" max="1780" width="6.5" style="21" customWidth="1"/>
    <col min="1781" max="1781" width="18.6640625" style="21" customWidth="1"/>
    <col min="1782" max="1784" width="9.1640625" style="21" customWidth="1"/>
    <col min="1785" max="1788" width="1.6640625" style="21" customWidth="1"/>
    <col min="1789" max="1789" width="5" style="21" bestFit="1" customWidth="1"/>
    <col min="1790" max="1790" width="14.5" style="21" customWidth="1"/>
    <col min="1791" max="1792" width="8.83203125" style="21"/>
    <col min="1793" max="1793" width="9.6640625" style="21" bestFit="1" customWidth="1"/>
    <col min="1794" max="1794" width="9.6640625" style="21" customWidth="1"/>
    <col min="1795" max="1795" width="1.6640625" style="21" customWidth="1"/>
    <col min="1796" max="1796" width="5" style="21" bestFit="1" customWidth="1"/>
    <col min="1797" max="1797" width="14" style="21" customWidth="1"/>
    <col min="1798" max="1799" width="8.83203125" style="21"/>
    <col min="1800" max="1800" width="9.6640625" style="21" bestFit="1" customWidth="1"/>
    <col min="1801" max="1801" width="1.6640625" style="21" customWidth="1"/>
    <col min="1802" max="1802" width="5" style="21" bestFit="1" customWidth="1"/>
    <col min="1803" max="1803" width="15.5" style="21" customWidth="1"/>
    <col min="1804" max="1805" width="8.83203125" style="21"/>
    <col min="1806" max="1806" width="9.6640625" style="21" bestFit="1" customWidth="1"/>
    <col min="1807" max="1807" width="11.5" style="21" bestFit="1" customWidth="1"/>
    <col min="1808" max="1808" width="1.6640625" style="21" customWidth="1"/>
    <col min="1809" max="1809" width="5" style="21" bestFit="1" customWidth="1"/>
    <col min="1810" max="1811" width="11.1640625" style="21" bestFit="1" customWidth="1"/>
    <col min="1812" max="1812" width="12.6640625" style="21" bestFit="1" customWidth="1"/>
    <col min="1813" max="1813" width="1.6640625" style="21" customWidth="1"/>
    <col min="1814" max="1814" width="5" style="21" bestFit="1" customWidth="1"/>
    <col min="1815" max="1816" width="11.1640625" style="21" bestFit="1" customWidth="1"/>
    <col min="1817" max="1817" width="12.6640625" style="21" bestFit="1" customWidth="1"/>
    <col min="1818" max="1818" width="1.6640625" style="21" customWidth="1"/>
    <col min="1819" max="1819" width="14.83203125" style="21" customWidth="1"/>
    <col min="1820" max="1820" width="14.5" style="21" customWidth="1"/>
    <col min="1821" max="2006" width="8.83203125" style="21"/>
    <col min="2007" max="2007" width="9.6640625" style="21" bestFit="1" customWidth="1"/>
    <col min="2008" max="2014" width="0" style="21" hidden="1" customWidth="1"/>
    <col min="2015" max="2015" width="5" style="21" customWidth="1"/>
    <col min="2016" max="2016" width="16.6640625" style="21" customWidth="1"/>
    <col min="2017" max="2018" width="9.1640625" style="21" customWidth="1"/>
    <col min="2019" max="2020" width="9.6640625" style="21" customWidth="1"/>
    <col min="2021" max="2021" width="1.6640625" style="21" customWidth="1"/>
    <col min="2022" max="2022" width="5" style="21" customWidth="1"/>
    <col min="2023" max="2023" width="17.1640625" style="21" customWidth="1"/>
    <col min="2024" max="2025" width="9.1640625" style="21" customWidth="1"/>
    <col min="2026" max="2027" width="9.6640625" style="21" customWidth="1"/>
    <col min="2028" max="2028" width="1.6640625" style="21" customWidth="1"/>
    <col min="2029" max="2029" width="6.33203125" style="21" customWidth="1"/>
    <col min="2030" max="2030" width="14.33203125" style="21" customWidth="1"/>
    <col min="2031" max="2033" width="9.1640625" style="21" customWidth="1"/>
    <col min="2034" max="2034" width="9.5" style="21" customWidth="1"/>
    <col min="2035" max="2035" width="1.6640625" style="21" customWidth="1"/>
    <col min="2036" max="2036" width="6.5" style="21" customWidth="1"/>
    <col min="2037" max="2037" width="18.6640625" style="21" customWidth="1"/>
    <col min="2038" max="2040" width="9.1640625" style="21" customWidth="1"/>
    <col min="2041" max="2044" width="1.6640625" style="21" customWidth="1"/>
    <col min="2045" max="2045" width="5" style="21" bestFit="1" customWidth="1"/>
    <col min="2046" max="2046" width="14.5" style="21" customWidth="1"/>
    <col min="2047" max="2048" width="8.83203125" style="21"/>
    <col min="2049" max="2049" width="9.6640625" style="21" bestFit="1" customWidth="1"/>
    <col min="2050" max="2050" width="9.6640625" style="21" customWidth="1"/>
    <col min="2051" max="2051" width="1.6640625" style="21" customWidth="1"/>
    <col min="2052" max="2052" width="5" style="21" bestFit="1" customWidth="1"/>
    <col min="2053" max="2053" width="14" style="21" customWidth="1"/>
    <col min="2054" max="2055" width="8.83203125" style="21"/>
    <col min="2056" max="2056" width="9.6640625" style="21" bestFit="1" customWidth="1"/>
    <col min="2057" max="2057" width="1.6640625" style="21" customWidth="1"/>
    <col min="2058" max="2058" width="5" style="21" bestFit="1" customWidth="1"/>
    <col min="2059" max="2059" width="15.5" style="21" customWidth="1"/>
    <col min="2060" max="2061" width="8.83203125" style="21"/>
    <col min="2062" max="2062" width="9.6640625" style="21" bestFit="1" customWidth="1"/>
    <col min="2063" max="2063" width="11.5" style="21" bestFit="1" customWidth="1"/>
    <col min="2064" max="2064" width="1.6640625" style="21" customWidth="1"/>
    <col min="2065" max="2065" width="5" style="21" bestFit="1" customWidth="1"/>
    <col min="2066" max="2067" width="11.1640625" style="21" bestFit="1" customWidth="1"/>
    <col min="2068" max="2068" width="12.6640625" style="21" bestFit="1" customWidth="1"/>
    <col min="2069" max="2069" width="1.6640625" style="21" customWidth="1"/>
    <col min="2070" max="2070" width="5" style="21" bestFit="1" customWidth="1"/>
    <col min="2071" max="2072" width="11.1640625" style="21" bestFit="1" customWidth="1"/>
    <col min="2073" max="2073" width="12.6640625" style="21" bestFit="1" customWidth="1"/>
    <col min="2074" max="2074" width="1.6640625" style="21" customWidth="1"/>
    <col min="2075" max="2075" width="14.83203125" style="21" customWidth="1"/>
    <col min="2076" max="2076" width="14.5" style="21" customWidth="1"/>
    <col min="2077" max="2262" width="8.83203125" style="21"/>
    <col min="2263" max="2263" width="9.6640625" style="21" bestFit="1" customWidth="1"/>
    <col min="2264" max="2270" width="0" style="21" hidden="1" customWidth="1"/>
    <col min="2271" max="2271" width="5" style="21" customWidth="1"/>
    <col min="2272" max="2272" width="16.6640625" style="21" customWidth="1"/>
    <col min="2273" max="2274" width="9.1640625" style="21" customWidth="1"/>
    <col min="2275" max="2276" width="9.6640625" style="21" customWidth="1"/>
    <col min="2277" max="2277" width="1.6640625" style="21" customWidth="1"/>
    <col min="2278" max="2278" width="5" style="21" customWidth="1"/>
    <col min="2279" max="2279" width="17.1640625" style="21" customWidth="1"/>
    <col min="2280" max="2281" width="9.1640625" style="21" customWidth="1"/>
    <col min="2282" max="2283" width="9.6640625" style="21" customWidth="1"/>
    <col min="2284" max="2284" width="1.6640625" style="21" customWidth="1"/>
    <col min="2285" max="2285" width="6.33203125" style="21" customWidth="1"/>
    <col min="2286" max="2286" width="14.33203125" style="21" customWidth="1"/>
    <col min="2287" max="2289" width="9.1640625" style="21" customWidth="1"/>
    <col min="2290" max="2290" width="9.5" style="21" customWidth="1"/>
    <col min="2291" max="2291" width="1.6640625" style="21" customWidth="1"/>
    <col min="2292" max="2292" width="6.5" style="21" customWidth="1"/>
    <col min="2293" max="2293" width="18.6640625" style="21" customWidth="1"/>
    <col min="2294" max="2296" width="9.1640625" style="21" customWidth="1"/>
    <col min="2297" max="2300" width="1.6640625" style="21" customWidth="1"/>
    <col min="2301" max="2301" width="5" style="21" bestFit="1" customWidth="1"/>
    <col min="2302" max="2302" width="14.5" style="21" customWidth="1"/>
    <col min="2303" max="2304" width="8.83203125" style="21"/>
    <col min="2305" max="2305" width="9.6640625" style="21" bestFit="1" customWidth="1"/>
    <col min="2306" max="2306" width="9.6640625" style="21" customWidth="1"/>
    <col min="2307" max="2307" width="1.6640625" style="21" customWidth="1"/>
    <col min="2308" max="2308" width="5" style="21" bestFit="1" customWidth="1"/>
    <col min="2309" max="2309" width="14" style="21" customWidth="1"/>
    <col min="2310" max="2311" width="8.83203125" style="21"/>
    <col min="2312" max="2312" width="9.6640625" style="21" bestFit="1" customWidth="1"/>
    <col min="2313" max="2313" width="1.6640625" style="21" customWidth="1"/>
    <col min="2314" max="2314" width="5" style="21" bestFit="1" customWidth="1"/>
    <col min="2315" max="2315" width="15.5" style="21" customWidth="1"/>
    <col min="2316" max="2317" width="8.83203125" style="21"/>
    <col min="2318" max="2318" width="9.6640625" style="21" bestFit="1" customWidth="1"/>
    <col min="2319" max="2319" width="11.5" style="21" bestFit="1" customWidth="1"/>
    <col min="2320" max="2320" width="1.6640625" style="21" customWidth="1"/>
    <col min="2321" max="2321" width="5" style="21" bestFit="1" customWidth="1"/>
    <col min="2322" max="2323" width="11.1640625" style="21" bestFit="1" customWidth="1"/>
    <col min="2324" max="2324" width="12.6640625" style="21" bestFit="1" customWidth="1"/>
    <col min="2325" max="2325" width="1.6640625" style="21" customWidth="1"/>
    <col min="2326" max="2326" width="5" style="21" bestFit="1" customWidth="1"/>
    <col min="2327" max="2328" width="11.1640625" style="21" bestFit="1" customWidth="1"/>
    <col min="2329" max="2329" width="12.6640625" style="21" bestFit="1" customWidth="1"/>
    <col min="2330" max="2330" width="1.6640625" style="21" customWidth="1"/>
    <col min="2331" max="2331" width="14.83203125" style="21" customWidth="1"/>
    <col min="2332" max="2332" width="14.5" style="21" customWidth="1"/>
    <col min="2333" max="2518" width="8.83203125" style="21"/>
    <col min="2519" max="2519" width="9.6640625" style="21" bestFit="1" customWidth="1"/>
    <col min="2520" max="2526" width="0" style="21" hidden="1" customWidth="1"/>
    <col min="2527" max="2527" width="5" style="21" customWidth="1"/>
    <col min="2528" max="2528" width="16.6640625" style="21" customWidth="1"/>
    <col min="2529" max="2530" width="9.1640625" style="21" customWidth="1"/>
    <col min="2531" max="2532" width="9.6640625" style="21" customWidth="1"/>
    <col min="2533" max="2533" width="1.6640625" style="21" customWidth="1"/>
    <col min="2534" max="2534" width="5" style="21" customWidth="1"/>
    <col min="2535" max="2535" width="17.1640625" style="21" customWidth="1"/>
    <col min="2536" max="2537" width="9.1640625" style="21" customWidth="1"/>
    <col min="2538" max="2539" width="9.6640625" style="21" customWidth="1"/>
    <col min="2540" max="2540" width="1.6640625" style="21" customWidth="1"/>
    <col min="2541" max="2541" width="6.33203125" style="21" customWidth="1"/>
    <col min="2542" max="2542" width="14.33203125" style="21" customWidth="1"/>
    <col min="2543" max="2545" width="9.1640625" style="21" customWidth="1"/>
    <col min="2546" max="2546" width="9.5" style="21" customWidth="1"/>
    <col min="2547" max="2547" width="1.6640625" style="21" customWidth="1"/>
    <col min="2548" max="2548" width="6.5" style="21" customWidth="1"/>
    <col min="2549" max="2549" width="18.6640625" style="21" customWidth="1"/>
    <col min="2550" max="2552" width="9.1640625" style="21" customWidth="1"/>
    <col min="2553" max="2556" width="1.6640625" style="21" customWidth="1"/>
    <col min="2557" max="2557" width="5" style="21" bestFit="1" customWidth="1"/>
    <col min="2558" max="2558" width="14.5" style="21" customWidth="1"/>
    <col min="2559" max="2560" width="8.83203125" style="21"/>
    <col min="2561" max="2561" width="9.6640625" style="21" bestFit="1" customWidth="1"/>
    <col min="2562" max="2562" width="9.6640625" style="21" customWidth="1"/>
    <col min="2563" max="2563" width="1.6640625" style="21" customWidth="1"/>
    <col min="2564" max="2564" width="5" style="21" bestFit="1" customWidth="1"/>
    <col min="2565" max="2565" width="14" style="21" customWidth="1"/>
    <col min="2566" max="2567" width="8.83203125" style="21"/>
    <col min="2568" max="2568" width="9.6640625" style="21" bestFit="1" customWidth="1"/>
    <col min="2569" max="2569" width="1.6640625" style="21" customWidth="1"/>
    <col min="2570" max="2570" width="5" style="21" bestFit="1" customWidth="1"/>
    <col min="2571" max="2571" width="15.5" style="21" customWidth="1"/>
    <col min="2572" max="2573" width="8.83203125" style="21"/>
    <col min="2574" max="2574" width="9.6640625" style="21" bestFit="1" customWidth="1"/>
    <col min="2575" max="2575" width="11.5" style="21" bestFit="1" customWidth="1"/>
    <col min="2576" max="2576" width="1.6640625" style="21" customWidth="1"/>
    <col min="2577" max="2577" width="5" style="21" bestFit="1" customWidth="1"/>
    <col min="2578" max="2579" width="11.1640625" style="21" bestFit="1" customWidth="1"/>
    <col min="2580" max="2580" width="12.6640625" style="21" bestFit="1" customWidth="1"/>
    <col min="2581" max="2581" width="1.6640625" style="21" customWidth="1"/>
    <col min="2582" max="2582" width="5" style="21" bestFit="1" customWidth="1"/>
    <col min="2583" max="2584" width="11.1640625" style="21" bestFit="1" customWidth="1"/>
    <col min="2585" max="2585" width="12.6640625" style="21" bestFit="1" customWidth="1"/>
    <col min="2586" max="2586" width="1.6640625" style="21" customWidth="1"/>
    <col min="2587" max="2587" width="14.83203125" style="21" customWidth="1"/>
    <col min="2588" max="2588" width="14.5" style="21" customWidth="1"/>
    <col min="2589" max="2774" width="8.83203125" style="21"/>
    <col min="2775" max="2775" width="9.6640625" style="21" bestFit="1" customWidth="1"/>
    <col min="2776" max="2782" width="0" style="21" hidden="1" customWidth="1"/>
    <col min="2783" max="2783" width="5" style="21" customWidth="1"/>
    <col min="2784" max="2784" width="16.6640625" style="21" customWidth="1"/>
    <col min="2785" max="2786" width="9.1640625" style="21" customWidth="1"/>
    <col min="2787" max="2788" width="9.6640625" style="21" customWidth="1"/>
    <col min="2789" max="2789" width="1.6640625" style="21" customWidth="1"/>
    <col min="2790" max="2790" width="5" style="21" customWidth="1"/>
    <col min="2791" max="2791" width="17.1640625" style="21" customWidth="1"/>
    <col min="2792" max="2793" width="9.1640625" style="21" customWidth="1"/>
    <col min="2794" max="2795" width="9.6640625" style="21" customWidth="1"/>
    <col min="2796" max="2796" width="1.6640625" style="21" customWidth="1"/>
    <col min="2797" max="2797" width="6.33203125" style="21" customWidth="1"/>
    <col min="2798" max="2798" width="14.33203125" style="21" customWidth="1"/>
    <col min="2799" max="2801" width="9.1640625" style="21" customWidth="1"/>
    <col min="2802" max="2802" width="9.5" style="21" customWidth="1"/>
    <col min="2803" max="2803" width="1.6640625" style="21" customWidth="1"/>
    <col min="2804" max="2804" width="6.5" style="21" customWidth="1"/>
    <col min="2805" max="2805" width="18.6640625" style="21" customWidth="1"/>
    <col min="2806" max="2808" width="9.1640625" style="21" customWidth="1"/>
    <col min="2809" max="2812" width="1.6640625" style="21" customWidth="1"/>
    <col min="2813" max="2813" width="5" style="21" bestFit="1" customWidth="1"/>
    <col min="2814" max="2814" width="14.5" style="21" customWidth="1"/>
    <col min="2815" max="2816" width="8.83203125" style="21"/>
    <col min="2817" max="2817" width="9.6640625" style="21" bestFit="1" customWidth="1"/>
    <col min="2818" max="2818" width="9.6640625" style="21" customWidth="1"/>
    <col min="2819" max="2819" width="1.6640625" style="21" customWidth="1"/>
    <col min="2820" max="2820" width="5" style="21" bestFit="1" customWidth="1"/>
    <col min="2821" max="2821" width="14" style="21" customWidth="1"/>
    <col min="2822" max="2823" width="8.83203125" style="21"/>
    <col min="2824" max="2824" width="9.6640625" style="21" bestFit="1" customWidth="1"/>
    <col min="2825" max="2825" width="1.6640625" style="21" customWidth="1"/>
    <col min="2826" max="2826" width="5" style="21" bestFit="1" customWidth="1"/>
    <col min="2827" max="2827" width="15.5" style="21" customWidth="1"/>
    <col min="2828" max="2829" width="8.83203125" style="21"/>
    <col min="2830" max="2830" width="9.6640625" style="21" bestFit="1" customWidth="1"/>
    <col min="2831" max="2831" width="11.5" style="21" bestFit="1" customWidth="1"/>
    <col min="2832" max="2832" width="1.6640625" style="21" customWidth="1"/>
    <col min="2833" max="2833" width="5" style="21" bestFit="1" customWidth="1"/>
    <col min="2834" max="2835" width="11.1640625" style="21" bestFit="1" customWidth="1"/>
    <col min="2836" max="2836" width="12.6640625" style="21" bestFit="1" customWidth="1"/>
    <col min="2837" max="2837" width="1.6640625" style="21" customWidth="1"/>
    <col min="2838" max="2838" width="5" style="21" bestFit="1" customWidth="1"/>
    <col min="2839" max="2840" width="11.1640625" style="21" bestFit="1" customWidth="1"/>
    <col min="2841" max="2841" width="12.6640625" style="21" bestFit="1" customWidth="1"/>
    <col min="2842" max="2842" width="1.6640625" style="21" customWidth="1"/>
    <col min="2843" max="2843" width="14.83203125" style="21" customWidth="1"/>
    <col min="2844" max="2844" width="14.5" style="21" customWidth="1"/>
    <col min="2845" max="3030" width="8.83203125" style="21"/>
    <col min="3031" max="3031" width="9.6640625" style="21" bestFit="1" customWidth="1"/>
    <col min="3032" max="3038" width="0" style="21" hidden="1" customWidth="1"/>
    <col min="3039" max="3039" width="5" style="21" customWidth="1"/>
    <col min="3040" max="3040" width="16.6640625" style="21" customWidth="1"/>
    <col min="3041" max="3042" width="9.1640625" style="21" customWidth="1"/>
    <col min="3043" max="3044" width="9.6640625" style="21" customWidth="1"/>
    <col min="3045" max="3045" width="1.6640625" style="21" customWidth="1"/>
    <col min="3046" max="3046" width="5" style="21" customWidth="1"/>
    <col min="3047" max="3047" width="17.1640625" style="21" customWidth="1"/>
    <col min="3048" max="3049" width="9.1640625" style="21" customWidth="1"/>
    <col min="3050" max="3051" width="9.6640625" style="21" customWidth="1"/>
    <col min="3052" max="3052" width="1.6640625" style="21" customWidth="1"/>
    <col min="3053" max="3053" width="6.33203125" style="21" customWidth="1"/>
    <col min="3054" max="3054" width="14.33203125" style="21" customWidth="1"/>
    <col min="3055" max="3057" width="9.1640625" style="21" customWidth="1"/>
    <col min="3058" max="3058" width="9.5" style="21" customWidth="1"/>
    <col min="3059" max="3059" width="1.6640625" style="21" customWidth="1"/>
    <col min="3060" max="3060" width="6.5" style="21" customWidth="1"/>
    <col min="3061" max="3061" width="18.6640625" style="21" customWidth="1"/>
    <col min="3062" max="3064" width="9.1640625" style="21" customWidth="1"/>
    <col min="3065" max="3068" width="1.6640625" style="21" customWidth="1"/>
    <col min="3069" max="3069" width="5" style="21" bestFit="1" customWidth="1"/>
    <col min="3070" max="3070" width="14.5" style="21" customWidth="1"/>
    <col min="3071" max="3072" width="8.83203125" style="21"/>
    <col min="3073" max="3073" width="9.6640625" style="21" bestFit="1" customWidth="1"/>
    <col min="3074" max="3074" width="9.6640625" style="21" customWidth="1"/>
    <col min="3075" max="3075" width="1.6640625" style="21" customWidth="1"/>
    <col min="3076" max="3076" width="5" style="21" bestFit="1" customWidth="1"/>
    <col min="3077" max="3077" width="14" style="21" customWidth="1"/>
    <col min="3078" max="3079" width="8.83203125" style="21"/>
    <col min="3080" max="3080" width="9.6640625" style="21" bestFit="1" customWidth="1"/>
    <col min="3081" max="3081" width="1.6640625" style="21" customWidth="1"/>
    <col min="3082" max="3082" width="5" style="21" bestFit="1" customWidth="1"/>
    <col min="3083" max="3083" width="15.5" style="21" customWidth="1"/>
    <col min="3084" max="3085" width="8.83203125" style="21"/>
    <col min="3086" max="3086" width="9.6640625" style="21" bestFit="1" customWidth="1"/>
    <col min="3087" max="3087" width="11.5" style="21" bestFit="1" customWidth="1"/>
    <col min="3088" max="3088" width="1.6640625" style="21" customWidth="1"/>
    <col min="3089" max="3089" width="5" style="21" bestFit="1" customWidth="1"/>
    <col min="3090" max="3091" width="11.1640625" style="21" bestFit="1" customWidth="1"/>
    <col min="3092" max="3092" width="12.6640625" style="21" bestFit="1" customWidth="1"/>
    <col min="3093" max="3093" width="1.6640625" style="21" customWidth="1"/>
    <col min="3094" max="3094" width="5" style="21" bestFit="1" customWidth="1"/>
    <col min="3095" max="3096" width="11.1640625" style="21" bestFit="1" customWidth="1"/>
    <col min="3097" max="3097" width="12.6640625" style="21" bestFit="1" customWidth="1"/>
    <col min="3098" max="3098" width="1.6640625" style="21" customWidth="1"/>
    <col min="3099" max="3099" width="14.83203125" style="21" customWidth="1"/>
    <col min="3100" max="3100" width="14.5" style="21" customWidth="1"/>
    <col min="3101" max="3286" width="8.83203125" style="21"/>
    <col min="3287" max="3287" width="9.6640625" style="21" bestFit="1" customWidth="1"/>
    <col min="3288" max="3294" width="0" style="21" hidden="1" customWidth="1"/>
    <col min="3295" max="3295" width="5" style="21" customWidth="1"/>
    <col min="3296" max="3296" width="16.6640625" style="21" customWidth="1"/>
    <col min="3297" max="3298" width="9.1640625" style="21" customWidth="1"/>
    <col min="3299" max="3300" width="9.6640625" style="21" customWidth="1"/>
    <col min="3301" max="3301" width="1.6640625" style="21" customWidth="1"/>
    <col min="3302" max="3302" width="5" style="21" customWidth="1"/>
    <col min="3303" max="3303" width="17.1640625" style="21" customWidth="1"/>
    <col min="3304" max="3305" width="9.1640625" style="21" customWidth="1"/>
    <col min="3306" max="3307" width="9.6640625" style="21" customWidth="1"/>
    <col min="3308" max="3308" width="1.6640625" style="21" customWidth="1"/>
    <col min="3309" max="3309" width="6.33203125" style="21" customWidth="1"/>
    <col min="3310" max="3310" width="14.33203125" style="21" customWidth="1"/>
    <col min="3311" max="3313" width="9.1640625" style="21" customWidth="1"/>
    <col min="3314" max="3314" width="9.5" style="21" customWidth="1"/>
    <col min="3315" max="3315" width="1.6640625" style="21" customWidth="1"/>
    <col min="3316" max="3316" width="6.5" style="21" customWidth="1"/>
    <col min="3317" max="3317" width="18.6640625" style="21" customWidth="1"/>
    <col min="3318" max="3320" width="9.1640625" style="21" customWidth="1"/>
    <col min="3321" max="3324" width="1.6640625" style="21" customWidth="1"/>
    <col min="3325" max="3325" width="5" style="21" bestFit="1" customWidth="1"/>
    <col min="3326" max="3326" width="14.5" style="21" customWidth="1"/>
    <col min="3327" max="3328" width="8.83203125" style="21"/>
    <col min="3329" max="3329" width="9.6640625" style="21" bestFit="1" customWidth="1"/>
    <col min="3330" max="3330" width="9.6640625" style="21" customWidth="1"/>
    <col min="3331" max="3331" width="1.6640625" style="21" customWidth="1"/>
    <col min="3332" max="3332" width="5" style="21" bestFit="1" customWidth="1"/>
    <col min="3333" max="3333" width="14" style="21" customWidth="1"/>
    <col min="3334" max="3335" width="8.83203125" style="21"/>
    <col min="3336" max="3336" width="9.6640625" style="21" bestFit="1" customWidth="1"/>
    <col min="3337" max="3337" width="1.6640625" style="21" customWidth="1"/>
    <col min="3338" max="3338" width="5" style="21" bestFit="1" customWidth="1"/>
    <col min="3339" max="3339" width="15.5" style="21" customWidth="1"/>
    <col min="3340" max="3341" width="8.83203125" style="21"/>
    <col min="3342" max="3342" width="9.6640625" style="21" bestFit="1" customWidth="1"/>
    <col min="3343" max="3343" width="11.5" style="21" bestFit="1" customWidth="1"/>
    <col min="3344" max="3344" width="1.6640625" style="21" customWidth="1"/>
    <col min="3345" max="3345" width="5" style="21" bestFit="1" customWidth="1"/>
    <col min="3346" max="3347" width="11.1640625" style="21" bestFit="1" customWidth="1"/>
    <col min="3348" max="3348" width="12.6640625" style="21" bestFit="1" customWidth="1"/>
    <col min="3349" max="3349" width="1.6640625" style="21" customWidth="1"/>
    <col min="3350" max="3350" width="5" style="21" bestFit="1" customWidth="1"/>
    <col min="3351" max="3352" width="11.1640625" style="21" bestFit="1" customWidth="1"/>
    <col min="3353" max="3353" width="12.6640625" style="21" bestFit="1" customWidth="1"/>
    <col min="3354" max="3354" width="1.6640625" style="21" customWidth="1"/>
    <col min="3355" max="3355" width="14.83203125" style="21" customWidth="1"/>
    <col min="3356" max="3356" width="14.5" style="21" customWidth="1"/>
    <col min="3357" max="3542" width="8.83203125" style="21"/>
    <col min="3543" max="3543" width="9.6640625" style="21" bestFit="1" customWidth="1"/>
    <col min="3544" max="3550" width="0" style="21" hidden="1" customWidth="1"/>
    <col min="3551" max="3551" width="5" style="21" customWidth="1"/>
    <col min="3552" max="3552" width="16.6640625" style="21" customWidth="1"/>
    <col min="3553" max="3554" width="9.1640625" style="21" customWidth="1"/>
    <col min="3555" max="3556" width="9.6640625" style="21" customWidth="1"/>
    <col min="3557" max="3557" width="1.6640625" style="21" customWidth="1"/>
    <col min="3558" max="3558" width="5" style="21" customWidth="1"/>
    <col min="3559" max="3559" width="17.1640625" style="21" customWidth="1"/>
    <col min="3560" max="3561" width="9.1640625" style="21" customWidth="1"/>
    <col min="3562" max="3563" width="9.6640625" style="21" customWidth="1"/>
    <col min="3564" max="3564" width="1.6640625" style="21" customWidth="1"/>
    <col min="3565" max="3565" width="6.33203125" style="21" customWidth="1"/>
    <col min="3566" max="3566" width="14.33203125" style="21" customWidth="1"/>
    <col min="3567" max="3569" width="9.1640625" style="21" customWidth="1"/>
    <col min="3570" max="3570" width="9.5" style="21" customWidth="1"/>
    <col min="3571" max="3571" width="1.6640625" style="21" customWidth="1"/>
    <col min="3572" max="3572" width="6.5" style="21" customWidth="1"/>
    <col min="3573" max="3573" width="18.6640625" style="21" customWidth="1"/>
    <col min="3574" max="3576" width="9.1640625" style="21" customWidth="1"/>
    <col min="3577" max="3580" width="1.6640625" style="21" customWidth="1"/>
    <col min="3581" max="3581" width="5" style="21" bestFit="1" customWidth="1"/>
    <col min="3582" max="3582" width="14.5" style="21" customWidth="1"/>
    <col min="3583" max="3584" width="8.83203125" style="21"/>
    <col min="3585" max="3585" width="9.6640625" style="21" bestFit="1" customWidth="1"/>
    <col min="3586" max="3586" width="9.6640625" style="21" customWidth="1"/>
    <col min="3587" max="3587" width="1.6640625" style="21" customWidth="1"/>
    <col min="3588" max="3588" width="5" style="21" bestFit="1" customWidth="1"/>
    <col min="3589" max="3589" width="14" style="21" customWidth="1"/>
    <col min="3590" max="3591" width="8.83203125" style="21"/>
    <col min="3592" max="3592" width="9.6640625" style="21" bestFit="1" customWidth="1"/>
    <col min="3593" max="3593" width="1.6640625" style="21" customWidth="1"/>
    <col min="3594" max="3594" width="5" style="21" bestFit="1" customWidth="1"/>
    <col min="3595" max="3595" width="15.5" style="21" customWidth="1"/>
    <col min="3596" max="3597" width="8.83203125" style="21"/>
    <col min="3598" max="3598" width="9.6640625" style="21" bestFit="1" customWidth="1"/>
    <col min="3599" max="3599" width="11.5" style="21" bestFit="1" customWidth="1"/>
    <col min="3600" max="3600" width="1.6640625" style="21" customWidth="1"/>
    <col min="3601" max="3601" width="5" style="21" bestFit="1" customWidth="1"/>
    <col min="3602" max="3603" width="11.1640625" style="21" bestFit="1" customWidth="1"/>
    <col min="3604" max="3604" width="12.6640625" style="21" bestFit="1" customWidth="1"/>
    <col min="3605" max="3605" width="1.6640625" style="21" customWidth="1"/>
    <col min="3606" max="3606" width="5" style="21" bestFit="1" customWidth="1"/>
    <col min="3607" max="3608" width="11.1640625" style="21" bestFit="1" customWidth="1"/>
    <col min="3609" max="3609" width="12.6640625" style="21" bestFit="1" customWidth="1"/>
    <col min="3610" max="3610" width="1.6640625" style="21" customWidth="1"/>
    <col min="3611" max="3611" width="14.83203125" style="21" customWidth="1"/>
    <col min="3612" max="3612" width="14.5" style="21" customWidth="1"/>
    <col min="3613" max="3798" width="8.83203125" style="21"/>
    <col min="3799" max="3799" width="9.6640625" style="21" bestFit="1" customWidth="1"/>
    <col min="3800" max="3806" width="0" style="21" hidden="1" customWidth="1"/>
    <col min="3807" max="3807" width="5" style="21" customWidth="1"/>
    <col min="3808" max="3808" width="16.6640625" style="21" customWidth="1"/>
    <col min="3809" max="3810" width="9.1640625" style="21" customWidth="1"/>
    <col min="3811" max="3812" width="9.6640625" style="21" customWidth="1"/>
    <col min="3813" max="3813" width="1.6640625" style="21" customWidth="1"/>
    <col min="3814" max="3814" width="5" style="21" customWidth="1"/>
    <col min="3815" max="3815" width="17.1640625" style="21" customWidth="1"/>
    <col min="3816" max="3817" width="9.1640625" style="21" customWidth="1"/>
    <col min="3818" max="3819" width="9.6640625" style="21" customWidth="1"/>
    <col min="3820" max="3820" width="1.6640625" style="21" customWidth="1"/>
    <col min="3821" max="3821" width="6.33203125" style="21" customWidth="1"/>
    <col min="3822" max="3822" width="14.33203125" style="21" customWidth="1"/>
    <col min="3823" max="3825" width="9.1640625" style="21" customWidth="1"/>
    <col min="3826" max="3826" width="9.5" style="21" customWidth="1"/>
    <col min="3827" max="3827" width="1.6640625" style="21" customWidth="1"/>
    <col min="3828" max="3828" width="6.5" style="21" customWidth="1"/>
    <col min="3829" max="3829" width="18.6640625" style="21" customWidth="1"/>
    <col min="3830" max="3832" width="9.1640625" style="21" customWidth="1"/>
    <col min="3833" max="3836" width="1.6640625" style="21" customWidth="1"/>
    <col min="3837" max="3837" width="5" style="21" bestFit="1" customWidth="1"/>
    <col min="3838" max="3838" width="14.5" style="21" customWidth="1"/>
    <col min="3839" max="3840" width="8.83203125" style="21"/>
    <col min="3841" max="3841" width="9.6640625" style="21" bestFit="1" customWidth="1"/>
    <col min="3842" max="3842" width="9.6640625" style="21" customWidth="1"/>
    <col min="3843" max="3843" width="1.6640625" style="21" customWidth="1"/>
    <col min="3844" max="3844" width="5" style="21" bestFit="1" customWidth="1"/>
    <col min="3845" max="3845" width="14" style="21" customWidth="1"/>
    <col min="3846" max="3847" width="8.83203125" style="21"/>
    <col min="3848" max="3848" width="9.6640625" style="21" bestFit="1" customWidth="1"/>
    <col min="3849" max="3849" width="1.6640625" style="21" customWidth="1"/>
    <col min="3850" max="3850" width="5" style="21" bestFit="1" customWidth="1"/>
    <col min="3851" max="3851" width="15.5" style="21" customWidth="1"/>
    <col min="3852" max="3853" width="8.83203125" style="21"/>
    <col min="3854" max="3854" width="9.6640625" style="21" bestFit="1" customWidth="1"/>
    <col min="3855" max="3855" width="11.5" style="21" bestFit="1" customWidth="1"/>
    <col min="3856" max="3856" width="1.6640625" style="21" customWidth="1"/>
    <col min="3857" max="3857" width="5" style="21" bestFit="1" customWidth="1"/>
    <col min="3858" max="3859" width="11.1640625" style="21" bestFit="1" customWidth="1"/>
    <col min="3860" max="3860" width="12.6640625" style="21" bestFit="1" customWidth="1"/>
    <col min="3861" max="3861" width="1.6640625" style="21" customWidth="1"/>
    <col min="3862" max="3862" width="5" style="21" bestFit="1" customWidth="1"/>
    <col min="3863" max="3864" width="11.1640625" style="21" bestFit="1" customWidth="1"/>
    <col min="3865" max="3865" width="12.6640625" style="21" bestFit="1" customWidth="1"/>
    <col min="3866" max="3866" width="1.6640625" style="21" customWidth="1"/>
    <col min="3867" max="3867" width="14.83203125" style="21" customWidth="1"/>
    <col min="3868" max="3868" width="14.5" style="21" customWidth="1"/>
    <col min="3869" max="4054" width="8.83203125" style="21"/>
    <col min="4055" max="4055" width="9.6640625" style="21" bestFit="1" customWidth="1"/>
    <col min="4056" max="4062" width="0" style="21" hidden="1" customWidth="1"/>
    <col min="4063" max="4063" width="5" style="21" customWidth="1"/>
    <col min="4064" max="4064" width="16.6640625" style="21" customWidth="1"/>
    <col min="4065" max="4066" width="9.1640625" style="21" customWidth="1"/>
    <col min="4067" max="4068" width="9.6640625" style="21" customWidth="1"/>
    <col min="4069" max="4069" width="1.6640625" style="21" customWidth="1"/>
    <col min="4070" max="4070" width="5" style="21" customWidth="1"/>
    <col min="4071" max="4071" width="17.1640625" style="21" customWidth="1"/>
    <col min="4072" max="4073" width="9.1640625" style="21" customWidth="1"/>
    <col min="4074" max="4075" width="9.6640625" style="21" customWidth="1"/>
    <col min="4076" max="4076" width="1.6640625" style="21" customWidth="1"/>
    <col min="4077" max="4077" width="6.33203125" style="21" customWidth="1"/>
    <col min="4078" max="4078" width="14.33203125" style="21" customWidth="1"/>
    <col min="4079" max="4081" width="9.1640625" style="21" customWidth="1"/>
    <col min="4082" max="4082" width="9.5" style="21" customWidth="1"/>
    <col min="4083" max="4083" width="1.6640625" style="21" customWidth="1"/>
    <col min="4084" max="4084" width="6.5" style="21" customWidth="1"/>
    <col min="4085" max="4085" width="18.6640625" style="21" customWidth="1"/>
    <col min="4086" max="4088" width="9.1640625" style="21" customWidth="1"/>
    <col min="4089" max="4092" width="1.6640625" style="21" customWidth="1"/>
    <col min="4093" max="4093" width="5" style="21" bestFit="1" customWidth="1"/>
    <col min="4094" max="4094" width="14.5" style="21" customWidth="1"/>
    <col min="4095" max="4096" width="8.83203125" style="21"/>
    <col min="4097" max="4097" width="9.6640625" style="21" bestFit="1" customWidth="1"/>
    <col min="4098" max="4098" width="9.6640625" style="21" customWidth="1"/>
    <col min="4099" max="4099" width="1.6640625" style="21" customWidth="1"/>
    <col min="4100" max="4100" width="5" style="21" bestFit="1" customWidth="1"/>
    <col min="4101" max="4101" width="14" style="21" customWidth="1"/>
    <col min="4102" max="4103" width="8.83203125" style="21"/>
    <col min="4104" max="4104" width="9.6640625" style="21" bestFit="1" customWidth="1"/>
    <col min="4105" max="4105" width="1.6640625" style="21" customWidth="1"/>
    <col min="4106" max="4106" width="5" style="21" bestFit="1" customWidth="1"/>
    <col min="4107" max="4107" width="15.5" style="21" customWidth="1"/>
    <col min="4108" max="4109" width="8.83203125" style="21"/>
    <col min="4110" max="4110" width="9.6640625" style="21" bestFit="1" customWidth="1"/>
    <col min="4111" max="4111" width="11.5" style="21" bestFit="1" customWidth="1"/>
    <col min="4112" max="4112" width="1.6640625" style="21" customWidth="1"/>
    <col min="4113" max="4113" width="5" style="21" bestFit="1" customWidth="1"/>
    <col min="4114" max="4115" width="11.1640625" style="21" bestFit="1" customWidth="1"/>
    <col min="4116" max="4116" width="12.6640625" style="21" bestFit="1" customWidth="1"/>
    <col min="4117" max="4117" width="1.6640625" style="21" customWidth="1"/>
    <col min="4118" max="4118" width="5" style="21" bestFit="1" customWidth="1"/>
    <col min="4119" max="4120" width="11.1640625" style="21" bestFit="1" customWidth="1"/>
    <col min="4121" max="4121" width="12.6640625" style="21" bestFit="1" customWidth="1"/>
    <col min="4122" max="4122" width="1.6640625" style="21" customWidth="1"/>
    <col min="4123" max="4123" width="14.83203125" style="21" customWidth="1"/>
    <col min="4124" max="4124" width="14.5" style="21" customWidth="1"/>
    <col min="4125" max="4310" width="8.83203125" style="21"/>
    <col min="4311" max="4311" width="9.6640625" style="21" bestFit="1" customWidth="1"/>
    <col min="4312" max="4318" width="0" style="21" hidden="1" customWidth="1"/>
    <col min="4319" max="4319" width="5" style="21" customWidth="1"/>
    <col min="4320" max="4320" width="16.6640625" style="21" customWidth="1"/>
    <col min="4321" max="4322" width="9.1640625" style="21" customWidth="1"/>
    <col min="4323" max="4324" width="9.6640625" style="21" customWidth="1"/>
    <col min="4325" max="4325" width="1.6640625" style="21" customWidth="1"/>
    <col min="4326" max="4326" width="5" style="21" customWidth="1"/>
    <col min="4327" max="4327" width="17.1640625" style="21" customWidth="1"/>
    <col min="4328" max="4329" width="9.1640625" style="21" customWidth="1"/>
    <col min="4330" max="4331" width="9.6640625" style="21" customWidth="1"/>
    <col min="4332" max="4332" width="1.6640625" style="21" customWidth="1"/>
    <col min="4333" max="4333" width="6.33203125" style="21" customWidth="1"/>
    <col min="4334" max="4334" width="14.33203125" style="21" customWidth="1"/>
    <col min="4335" max="4337" width="9.1640625" style="21" customWidth="1"/>
    <col min="4338" max="4338" width="9.5" style="21" customWidth="1"/>
    <col min="4339" max="4339" width="1.6640625" style="21" customWidth="1"/>
    <col min="4340" max="4340" width="6.5" style="21" customWidth="1"/>
    <col min="4341" max="4341" width="18.6640625" style="21" customWidth="1"/>
    <col min="4342" max="4344" width="9.1640625" style="21" customWidth="1"/>
    <col min="4345" max="4348" width="1.6640625" style="21" customWidth="1"/>
    <col min="4349" max="4349" width="5" style="21" bestFit="1" customWidth="1"/>
    <col min="4350" max="4350" width="14.5" style="21" customWidth="1"/>
    <col min="4351" max="4352" width="8.83203125" style="21"/>
    <col min="4353" max="4353" width="9.6640625" style="21" bestFit="1" customWidth="1"/>
    <col min="4354" max="4354" width="9.6640625" style="21" customWidth="1"/>
    <col min="4355" max="4355" width="1.6640625" style="21" customWidth="1"/>
    <col min="4356" max="4356" width="5" style="21" bestFit="1" customWidth="1"/>
    <col min="4357" max="4357" width="14" style="21" customWidth="1"/>
    <col min="4358" max="4359" width="8.83203125" style="21"/>
    <col min="4360" max="4360" width="9.6640625" style="21" bestFit="1" customWidth="1"/>
    <col min="4361" max="4361" width="1.6640625" style="21" customWidth="1"/>
    <col min="4362" max="4362" width="5" style="21" bestFit="1" customWidth="1"/>
    <col min="4363" max="4363" width="15.5" style="21" customWidth="1"/>
    <col min="4364" max="4365" width="8.83203125" style="21"/>
    <col min="4366" max="4366" width="9.6640625" style="21" bestFit="1" customWidth="1"/>
    <col min="4367" max="4367" width="11.5" style="21" bestFit="1" customWidth="1"/>
    <col min="4368" max="4368" width="1.6640625" style="21" customWidth="1"/>
    <col min="4369" max="4369" width="5" style="21" bestFit="1" customWidth="1"/>
    <col min="4370" max="4371" width="11.1640625" style="21" bestFit="1" customWidth="1"/>
    <col min="4372" max="4372" width="12.6640625" style="21" bestFit="1" customWidth="1"/>
    <col min="4373" max="4373" width="1.6640625" style="21" customWidth="1"/>
    <col min="4374" max="4374" width="5" style="21" bestFit="1" customWidth="1"/>
    <col min="4375" max="4376" width="11.1640625" style="21" bestFit="1" customWidth="1"/>
    <col min="4377" max="4377" width="12.6640625" style="21" bestFit="1" customWidth="1"/>
    <col min="4378" max="4378" width="1.6640625" style="21" customWidth="1"/>
    <col min="4379" max="4379" width="14.83203125" style="21" customWidth="1"/>
    <col min="4380" max="4380" width="14.5" style="21" customWidth="1"/>
    <col min="4381" max="4566" width="8.83203125" style="21"/>
    <col min="4567" max="4567" width="9.6640625" style="21" bestFit="1" customWidth="1"/>
    <col min="4568" max="4574" width="0" style="21" hidden="1" customWidth="1"/>
    <col min="4575" max="4575" width="5" style="21" customWidth="1"/>
    <col min="4576" max="4576" width="16.6640625" style="21" customWidth="1"/>
    <col min="4577" max="4578" width="9.1640625" style="21" customWidth="1"/>
    <col min="4579" max="4580" width="9.6640625" style="21" customWidth="1"/>
    <col min="4581" max="4581" width="1.6640625" style="21" customWidth="1"/>
    <col min="4582" max="4582" width="5" style="21" customWidth="1"/>
    <col min="4583" max="4583" width="17.1640625" style="21" customWidth="1"/>
    <col min="4584" max="4585" width="9.1640625" style="21" customWidth="1"/>
    <col min="4586" max="4587" width="9.6640625" style="21" customWidth="1"/>
    <col min="4588" max="4588" width="1.6640625" style="21" customWidth="1"/>
    <col min="4589" max="4589" width="6.33203125" style="21" customWidth="1"/>
    <col min="4590" max="4590" width="14.33203125" style="21" customWidth="1"/>
    <col min="4591" max="4593" width="9.1640625" style="21" customWidth="1"/>
    <col min="4594" max="4594" width="9.5" style="21" customWidth="1"/>
    <col min="4595" max="4595" width="1.6640625" style="21" customWidth="1"/>
    <col min="4596" max="4596" width="6.5" style="21" customWidth="1"/>
    <col min="4597" max="4597" width="18.6640625" style="21" customWidth="1"/>
    <col min="4598" max="4600" width="9.1640625" style="21" customWidth="1"/>
    <col min="4601" max="4604" width="1.6640625" style="21" customWidth="1"/>
    <col min="4605" max="4605" width="5" style="21" bestFit="1" customWidth="1"/>
    <col min="4606" max="4606" width="14.5" style="21" customWidth="1"/>
    <col min="4607" max="4608" width="8.83203125" style="21"/>
    <col min="4609" max="4609" width="9.6640625" style="21" bestFit="1" customWidth="1"/>
    <col min="4610" max="4610" width="9.6640625" style="21" customWidth="1"/>
    <col min="4611" max="4611" width="1.6640625" style="21" customWidth="1"/>
    <col min="4612" max="4612" width="5" style="21" bestFit="1" customWidth="1"/>
    <col min="4613" max="4613" width="14" style="21" customWidth="1"/>
    <col min="4614" max="4615" width="8.83203125" style="21"/>
    <col min="4616" max="4616" width="9.6640625" style="21" bestFit="1" customWidth="1"/>
    <col min="4617" max="4617" width="1.6640625" style="21" customWidth="1"/>
    <col min="4618" max="4618" width="5" style="21" bestFit="1" customWidth="1"/>
    <col min="4619" max="4619" width="15.5" style="21" customWidth="1"/>
    <col min="4620" max="4621" width="8.83203125" style="21"/>
    <col min="4622" max="4622" width="9.6640625" style="21" bestFit="1" customWidth="1"/>
    <col min="4623" max="4623" width="11.5" style="21" bestFit="1" customWidth="1"/>
    <col min="4624" max="4624" width="1.6640625" style="21" customWidth="1"/>
    <col min="4625" max="4625" width="5" style="21" bestFit="1" customWidth="1"/>
    <col min="4626" max="4627" width="11.1640625" style="21" bestFit="1" customWidth="1"/>
    <col min="4628" max="4628" width="12.6640625" style="21" bestFit="1" customWidth="1"/>
    <col min="4629" max="4629" width="1.6640625" style="21" customWidth="1"/>
    <col min="4630" max="4630" width="5" style="21" bestFit="1" customWidth="1"/>
    <col min="4631" max="4632" width="11.1640625" style="21" bestFit="1" customWidth="1"/>
    <col min="4633" max="4633" width="12.6640625" style="21" bestFit="1" customWidth="1"/>
    <col min="4634" max="4634" width="1.6640625" style="21" customWidth="1"/>
    <col min="4635" max="4635" width="14.83203125" style="21" customWidth="1"/>
    <col min="4636" max="4636" width="14.5" style="21" customWidth="1"/>
    <col min="4637" max="4822" width="8.83203125" style="21"/>
    <col min="4823" max="4823" width="9.6640625" style="21" bestFit="1" customWidth="1"/>
    <col min="4824" max="4830" width="0" style="21" hidden="1" customWidth="1"/>
    <col min="4831" max="4831" width="5" style="21" customWidth="1"/>
    <col min="4832" max="4832" width="16.6640625" style="21" customWidth="1"/>
    <col min="4833" max="4834" width="9.1640625" style="21" customWidth="1"/>
    <col min="4835" max="4836" width="9.6640625" style="21" customWidth="1"/>
    <col min="4837" max="4837" width="1.6640625" style="21" customWidth="1"/>
    <col min="4838" max="4838" width="5" style="21" customWidth="1"/>
    <col min="4839" max="4839" width="17.1640625" style="21" customWidth="1"/>
    <col min="4840" max="4841" width="9.1640625" style="21" customWidth="1"/>
    <col min="4842" max="4843" width="9.6640625" style="21" customWidth="1"/>
    <col min="4844" max="4844" width="1.6640625" style="21" customWidth="1"/>
    <col min="4845" max="4845" width="6.33203125" style="21" customWidth="1"/>
    <col min="4846" max="4846" width="14.33203125" style="21" customWidth="1"/>
    <col min="4847" max="4849" width="9.1640625" style="21" customWidth="1"/>
    <col min="4850" max="4850" width="9.5" style="21" customWidth="1"/>
    <col min="4851" max="4851" width="1.6640625" style="21" customWidth="1"/>
    <col min="4852" max="4852" width="6.5" style="21" customWidth="1"/>
    <col min="4853" max="4853" width="18.6640625" style="21" customWidth="1"/>
    <col min="4854" max="4856" width="9.1640625" style="21" customWidth="1"/>
    <col min="4857" max="4860" width="1.6640625" style="21" customWidth="1"/>
    <col min="4861" max="4861" width="5" style="21" bestFit="1" customWidth="1"/>
    <col min="4862" max="4862" width="14.5" style="21" customWidth="1"/>
    <col min="4863" max="4864" width="8.83203125" style="21"/>
    <col min="4865" max="4865" width="9.6640625" style="21" bestFit="1" customWidth="1"/>
    <col min="4866" max="4866" width="9.6640625" style="21" customWidth="1"/>
    <col min="4867" max="4867" width="1.6640625" style="21" customWidth="1"/>
    <col min="4868" max="4868" width="5" style="21" bestFit="1" customWidth="1"/>
    <col min="4869" max="4869" width="14" style="21" customWidth="1"/>
    <col min="4870" max="4871" width="8.83203125" style="21"/>
    <col min="4872" max="4872" width="9.6640625" style="21" bestFit="1" customWidth="1"/>
    <col min="4873" max="4873" width="1.6640625" style="21" customWidth="1"/>
    <col min="4874" max="4874" width="5" style="21" bestFit="1" customWidth="1"/>
    <col min="4875" max="4875" width="15.5" style="21" customWidth="1"/>
    <col min="4876" max="4877" width="8.83203125" style="21"/>
    <col min="4878" max="4878" width="9.6640625" style="21" bestFit="1" customWidth="1"/>
    <col min="4879" max="4879" width="11.5" style="21" bestFit="1" customWidth="1"/>
    <col min="4880" max="4880" width="1.6640625" style="21" customWidth="1"/>
    <col min="4881" max="4881" width="5" style="21" bestFit="1" customWidth="1"/>
    <col min="4882" max="4883" width="11.1640625" style="21" bestFit="1" customWidth="1"/>
    <col min="4884" max="4884" width="12.6640625" style="21" bestFit="1" customWidth="1"/>
    <col min="4885" max="4885" width="1.6640625" style="21" customWidth="1"/>
    <col min="4886" max="4886" width="5" style="21" bestFit="1" customWidth="1"/>
    <col min="4887" max="4888" width="11.1640625" style="21" bestFit="1" customWidth="1"/>
    <col min="4889" max="4889" width="12.6640625" style="21" bestFit="1" customWidth="1"/>
    <col min="4890" max="4890" width="1.6640625" style="21" customWidth="1"/>
    <col min="4891" max="4891" width="14.83203125" style="21" customWidth="1"/>
    <col min="4892" max="4892" width="14.5" style="21" customWidth="1"/>
    <col min="4893" max="5078" width="8.83203125" style="21"/>
    <col min="5079" max="5079" width="9.6640625" style="21" bestFit="1" customWidth="1"/>
    <col min="5080" max="5086" width="0" style="21" hidden="1" customWidth="1"/>
    <col min="5087" max="5087" width="5" style="21" customWidth="1"/>
    <col min="5088" max="5088" width="16.6640625" style="21" customWidth="1"/>
    <col min="5089" max="5090" width="9.1640625" style="21" customWidth="1"/>
    <col min="5091" max="5092" width="9.6640625" style="21" customWidth="1"/>
    <col min="5093" max="5093" width="1.6640625" style="21" customWidth="1"/>
    <col min="5094" max="5094" width="5" style="21" customWidth="1"/>
    <col min="5095" max="5095" width="17.1640625" style="21" customWidth="1"/>
    <col min="5096" max="5097" width="9.1640625" style="21" customWidth="1"/>
    <col min="5098" max="5099" width="9.6640625" style="21" customWidth="1"/>
    <col min="5100" max="5100" width="1.6640625" style="21" customWidth="1"/>
    <col min="5101" max="5101" width="6.33203125" style="21" customWidth="1"/>
    <col min="5102" max="5102" width="14.33203125" style="21" customWidth="1"/>
    <col min="5103" max="5105" width="9.1640625" style="21" customWidth="1"/>
    <col min="5106" max="5106" width="9.5" style="21" customWidth="1"/>
    <col min="5107" max="5107" width="1.6640625" style="21" customWidth="1"/>
    <col min="5108" max="5108" width="6.5" style="21" customWidth="1"/>
    <col min="5109" max="5109" width="18.6640625" style="21" customWidth="1"/>
    <col min="5110" max="5112" width="9.1640625" style="21" customWidth="1"/>
    <col min="5113" max="5116" width="1.6640625" style="21" customWidth="1"/>
    <col min="5117" max="5117" width="5" style="21" bestFit="1" customWidth="1"/>
    <col min="5118" max="5118" width="14.5" style="21" customWidth="1"/>
    <col min="5119" max="5120" width="8.83203125" style="21"/>
    <col min="5121" max="5121" width="9.6640625" style="21" bestFit="1" customWidth="1"/>
    <col min="5122" max="5122" width="9.6640625" style="21" customWidth="1"/>
    <col min="5123" max="5123" width="1.6640625" style="21" customWidth="1"/>
    <col min="5124" max="5124" width="5" style="21" bestFit="1" customWidth="1"/>
    <col min="5125" max="5125" width="14" style="21" customWidth="1"/>
    <col min="5126" max="5127" width="8.83203125" style="21"/>
    <col min="5128" max="5128" width="9.6640625" style="21" bestFit="1" customWidth="1"/>
    <col min="5129" max="5129" width="1.6640625" style="21" customWidth="1"/>
    <col min="5130" max="5130" width="5" style="21" bestFit="1" customWidth="1"/>
    <col min="5131" max="5131" width="15.5" style="21" customWidth="1"/>
    <col min="5132" max="5133" width="8.83203125" style="21"/>
    <col min="5134" max="5134" width="9.6640625" style="21" bestFit="1" customWidth="1"/>
    <col min="5135" max="5135" width="11.5" style="21" bestFit="1" customWidth="1"/>
    <col min="5136" max="5136" width="1.6640625" style="21" customWidth="1"/>
    <col min="5137" max="5137" width="5" style="21" bestFit="1" customWidth="1"/>
    <col min="5138" max="5139" width="11.1640625" style="21" bestFit="1" customWidth="1"/>
    <col min="5140" max="5140" width="12.6640625" style="21" bestFit="1" customWidth="1"/>
    <col min="5141" max="5141" width="1.6640625" style="21" customWidth="1"/>
    <col min="5142" max="5142" width="5" style="21" bestFit="1" customWidth="1"/>
    <col min="5143" max="5144" width="11.1640625" style="21" bestFit="1" customWidth="1"/>
    <col min="5145" max="5145" width="12.6640625" style="21" bestFit="1" customWidth="1"/>
    <col min="5146" max="5146" width="1.6640625" style="21" customWidth="1"/>
    <col min="5147" max="5147" width="14.83203125" style="21" customWidth="1"/>
    <col min="5148" max="5148" width="14.5" style="21" customWidth="1"/>
    <col min="5149" max="5334" width="8.83203125" style="21"/>
    <col min="5335" max="5335" width="9.6640625" style="21" bestFit="1" customWidth="1"/>
    <col min="5336" max="5342" width="0" style="21" hidden="1" customWidth="1"/>
    <col min="5343" max="5343" width="5" style="21" customWidth="1"/>
    <col min="5344" max="5344" width="16.6640625" style="21" customWidth="1"/>
    <col min="5345" max="5346" width="9.1640625" style="21" customWidth="1"/>
    <col min="5347" max="5348" width="9.6640625" style="21" customWidth="1"/>
    <col min="5349" max="5349" width="1.6640625" style="21" customWidth="1"/>
    <col min="5350" max="5350" width="5" style="21" customWidth="1"/>
    <col min="5351" max="5351" width="17.1640625" style="21" customWidth="1"/>
    <col min="5352" max="5353" width="9.1640625" style="21" customWidth="1"/>
    <col min="5354" max="5355" width="9.6640625" style="21" customWidth="1"/>
    <col min="5356" max="5356" width="1.6640625" style="21" customWidth="1"/>
    <col min="5357" max="5357" width="6.33203125" style="21" customWidth="1"/>
    <col min="5358" max="5358" width="14.33203125" style="21" customWidth="1"/>
    <col min="5359" max="5361" width="9.1640625" style="21" customWidth="1"/>
    <col min="5362" max="5362" width="9.5" style="21" customWidth="1"/>
    <col min="5363" max="5363" width="1.6640625" style="21" customWidth="1"/>
    <col min="5364" max="5364" width="6.5" style="21" customWidth="1"/>
    <col min="5365" max="5365" width="18.6640625" style="21" customWidth="1"/>
    <col min="5366" max="5368" width="9.1640625" style="21" customWidth="1"/>
    <col min="5369" max="5372" width="1.6640625" style="21" customWidth="1"/>
    <col min="5373" max="5373" width="5" style="21" bestFit="1" customWidth="1"/>
    <col min="5374" max="5374" width="14.5" style="21" customWidth="1"/>
    <col min="5375" max="5376" width="8.83203125" style="21"/>
    <col min="5377" max="5377" width="9.6640625" style="21" bestFit="1" customWidth="1"/>
    <col min="5378" max="5378" width="9.6640625" style="21" customWidth="1"/>
    <col min="5379" max="5379" width="1.6640625" style="21" customWidth="1"/>
    <col min="5380" max="5380" width="5" style="21" bestFit="1" customWidth="1"/>
    <col min="5381" max="5381" width="14" style="21" customWidth="1"/>
    <col min="5382" max="5383" width="8.83203125" style="21"/>
    <col min="5384" max="5384" width="9.6640625" style="21" bestFit="1" customWidth="1"/>
    <col min="5385" max="5385" width="1.6640625" style="21" customWidth="1"/>
    <col min="5386" max="5386" width="5" style="21" bestFit="1" customWidth="1"/>
    <col min="5387" max="5387" width="15.5" style="21" customWidth="1"/>
    <col min="5388" max="5389" width="8.83203125" style="21"/>
    <col min="5390" max="5390" width="9.6640625" style="21" bestFit="1" customWidth="1"/>
    <col min="5391" max="5391" width="11.5" style="21" bestFit="1" customWidth="1"/>
    <col min="5392" max="5392" width="1.6640625" style="21" customWidth="1"/>
    <col min="5393" max="5393" width="5" style="21" bestFit="1" customWidth="1"/>
    <col min="5394" max="5395" width="11.1640625" style="21" bestFit="1" customWidth="1"/>
    <col min="5396" max="5396" width="12.6640625" style="21" bestFit="1" customWidth="1"/>
    <col min="5397" max="5397" width="1.6640625" style="21" customWidth="1"/>
    <col min="5398" max="5398" width="5" style="21" bestFit="1" customWidth="1"/>
    <col min="5399" max="5400" width="11.1640625" style="21" bestFit="1" customWidth="1"/>
    <col min="5401" max="5401" width="12.6640625" style="21" bestFit="1" customWidth="1"/>
    <col min="5402" max="5402" width="1.6640625" style="21" customWidth="1"/>
    <col min="5403" max="5403" width="14.83203125" style="21" customWidth="1"/>
    <col min="5404" max="5404" width="14.5" style="21" customWidth="1"/>
    <col min="5405" max="5590" width="8.83203125" style="21"/>
    <col min="5591" max="5591" width="9.6640625" style="21" bestFit="1" customWidth="1"/>
    <col min="5592" max="5598" width="0" style="21" hidden="1" customWidth="1"/>
    <col min="5599" max="5599" width="5" style="21" customWidth="1"/>
    <col min="5600" max="5600" width="16.6640625" style="21" customWidth="1"/>
    <col min="5601" max="5602" width="9.1640625" style="21" customWidth="1"/>
    <col min="5603" max="5604" width="9.6640625" style="21" customWidth="1"/>
    <col min="5605" max="5605" width="1.6640625" style="21" customWidth="1"/>
    <col min="5606" max="5606" width="5" style="21" customWidth="1"/>
    <col min="5607" max="5607" width="17.1640625" style="21" customWidth="1"/>
    <col min="5608" max="5609" width="9.1640625" style="21" customWidth="1"/>
    <col min="5610" max="5611" width="9.6640625" style="21" customWidth="1"/>
    <col min="5612" max="5612" width="1.6640625" style="21" customWidth="1"/>
    <col min="5613" max="5613" width="6.33203125" style="21" customWidth="1"/>
    <col min="5614" max="5614" width="14.33203125" style="21" customWidth="1"/>
    <col min="5615" max="5617" width="9.1640625" style="21" customWidth="1"/>
    <col min="5618" max="5618" width="9.5" style="21" customWidth="1"/>
    <col min="5619" max="5619" width="1.6640625" style="21" customWidth="1"/>
    <col min="5620" max="5620" width="6.5" style="21" customWidth="1"/>
    <col min="5621" max="5621" width="18.6640625" style="21" customWidth="1"/>
    <col min="5622" max="5624" width="9.1640625" style="21" customWidth="1"/>
    <col min="5625" max="5628" width="1.6640625" style="21" customWidth="1"/>
    <col min="5629" max="5629" width="5" style="21" bestFit="1" customWidth="1"/>
    <col min="5630" max="5630" width="14.5" style="21" customWidth="1"/>
    <col min="5631" max="5632" width="8.83203125" style="21"/>
    <col min="5633" max="5633" width="9.6640625" style="21" bestFit="1" customWidth="1"/>
    <col min="5634" max="5634" width="9.6640625" style="21" customWidth="1"/>
    <col min="5635" max="5635" width="1.6640625" style="21" customWidth="1"/>
    <col min="5636" max="5636" width="5" style="21" bestFit="1" customWidth="1"/>
    <col min="5637" max="5637" width="14" style="21" customWidth="1"/>
    <col min="5638" max="5639" width="8.83203125" style="21"/>
    <col min="5640" max="5640" width="9.6640625" style="21" bestFit="1" customWidth="1"/>
    <col min="5641" max="5641" width="1.6640625" style="21" customWidth="1"/>
    <col min="5642" max="5642" width="5" style="21" bestFit="1" customWidth="1"/>
    <col min="5643" max="5643" width="15.5" style="21" customWidth="1"/>
    <col min="5644" max="5645" width="8.83203125" style="21"/>
    <col min="5646" max="5646" width="9.6640625" style="21" bestFit="1" customWidth="1"/>
    <col min="5647" max="5647" width="11.5" style="21" bestFit="1" customWidth="1"/>
    <col min="5648" max="5648" width="1.6640625" style="21" customWidth="1"/>
    <col min="5649" max="5649" width="5" style="21" bestFit="1" customWidth="1"/>
    <col min="5650" max="5651" width="11.1640625" style="21" bestFit="1" customWidth="1"/>
    <col min="5652" max="5652" width="12.6640625" style="21" bestFit="1" customWidth="1"/>
    <col min="5653" max="5653" width="1.6640625" style="21" customWidth="1"/>
    <col min="5654" max="5654" width="5" style="21" bestFit="1" customWidth="1"/>
    <col min="5655" max="5656" width="11.1640625" style="21" bestFit="1" customWidth="1"/>
    <col min="5657" max="5657" width="12.6640625" style="21" bestFit="1" customWidth="1"/>
    <col min="5658" max="5658" width="1.6640625" style="21" customWidth="1"/>
    <col min="5659" max="5659" width="14.83203125" style="21" customWidth="1"/>
    <col min="5660" max="5660" width="14.5" style="21" customWidth="1"/>
    <col min="5661" max="5846" width="8.83203125" style="21"/>
    <col min="5847" max="5847" width="9.6640625" style="21" bestFit="1" customWidth="1"/>
    <col min="5848" max="5854" width="0" style="21" hidden="1" customWidth="1"/>
    <col min="5855" max="5855" width="5" style="21" customWidth="1"/>
    <col min="5856" max="5856" width="16.6640625" style="21" customWidth="1"/>
    <col min="5857" max="5858" width="9.1640625" style="21" customWidth="1"/>
    <col min="5859" max="5860" width="9.6640625" style="21" customWidth="1"/>
    <col min="5861" max="5861" width="1.6640625" style="21" customWidth="1"/>
    <col min="5862" max="5862" width="5" style="21" customWidth="1"/>
    <col min="5863" max="5863" width="17.1640625" style="21" customWidth="1"/>
    <col min="5864" max="5865" width="9.1640625" style="21" customWidth="1"/>
    <col min="5866" max="5867" width="9.6640625" style="21" customWidth="1"/>
    <col min="5868" max="5868" width="1.6640625" style="21" customWidth="1"/>
    <col min="5869" max="5869" width="6.33203125" style="21" customWidth="1"/>
    <col min="5870" max="5870" width="14.33203125" style="21" customWidth="1"/>
    <col min="5871" max="5873" width="9.1640625" style="21" customWidth="1"/>
    <col min="5874" max="5874" width="9.5" style="21" customWidth="1"/>
    <col min="5875" max="5875" width="1.6640625" style="21" customWidth="1"/>
    <col min="5876" max="5876" width="6.5" style="21" customWidth="1"/>
    <col min="5877" max="5877" width="18.6640625" style="21" customWidth="1"/>
    <col min="5878" max="5880" width="9.1640625" style="21" customWidth="1"/>
    <col min="5881" max="5884" width="1.6640625" style="21" customWidth="1"/>
    <col min="5885" max="5885" width="5" style="21" bestFit="1" customWidth="1"/>
    <col min="5886" max="5886" width="14.5" style="21" customWidth="1"/>
    <col min="5887" max="5888" width="8.83203125" style="21"/>
    <col min="5889" max="5889" width="9.6640625" style="21" bestFit="1" customWidth="1"/>
    <col min="5890" max="5890" width="9.6640625" style="21" customWidth="1"/>
    <col min="5891" max="5891" width="1.6640625" style="21" customWidth="1"/>
    <col min="5892" max="5892" width="5" style="21" bestFit="1" customWidth="1"/>
    <col min="5893" max="5893" width="14" style="21" customWidth="1"/>
    <col min="5894" max="5895" width="8.83203125" style="21"/>
    <col min="5896" max="5896" width="9.6640625" style="21" bestFit="1" customWidth="1"/>
    <col min="5897" max="5897" width="1.6640625" style="21" customWidth="1"/>
    <col min="5898" max="5898" width="5" style="21" bestFit="1" customWidth="1"/>
    <col min="5899" max="5899" width="15.5" style="21" customWidth="1"/>
    <col min="5900" max="5901" width="8.83203125" style="21"/>
    <col min="5902" max="5902" width="9.6640625" style="21" bestFit="1" customWidth="1"/>
    <col min="5903" max="5903" width="11.5" style="21" bestFit="1" customWidth="1"/>
    <col min="5904" max="5904" width="1.6640625" style="21" customWidth="1"/>
    <col min="5905" max="5905" width="5" style="21" bestFit="1" customWidth="1"/>
    <col min="5906" max="5907" width="11.1640625" style="21" bestFit="1" customWidth="1"/>
    <col min="5908" max="5908" width="12.6640625" style="21" bestFit="1" customWidth="1"/>
    <col min="5909" max="5909" width="1.6640625" style="21" customWidth="1"/>
    <col min="5910" max="5910" width="5" style="21" bestFit="1" customWidth="1"/>
    <col min="5911" max="5912" width="11.1640625" style="21" bestFit="1" customWidth="1"/>
    <col min="5913" max="5913" width="12.6640625" style="21" bestFit="1" customWidth="1"/>
    <col min="5914" max="5914" width="1.6640625" style="21" customWidth="1"/>
    <col min="5915" max="5915" width="14.83203125" style="21" customWidth="1"/>
    <col min="5916" max="5916" width="14.5" style="21" customWidth="1"/>
    <col min="5917" max="6102" width="8.83203125" style="21"/>
    <col min="6103" max="6103" width="9.6640625" style="21" bestFit="1" customWidth="1"/>
    <col min="6104" max="6110" width="0" style="21" hidden="1" customWidth="1"/>
    <col min="6111" max="6111" width="5" style="21" customWidth="1"/>
    <col min="6112" max="6112" width="16.6640625" style="21" customWidth="1"/>
    <col min="6113" max="6114" width="9.1640625" style="21" customWidth="1"/>
    <col min="6115" max="6116" width="9.6640625" style="21" customWidth="1"/>
    <col min="6117" max="6117" width="1.6640625" style="21" customWidth="1"/>
    <col min="6118" max="6118" width="5" style="21" customWidth="1"/>
    <col min="6119" max="6119" width="17.1640625" style="21" customWidth="1"/>
    <col min="6120" max="6121" width="9.1640625" style="21" customWidth="1"/>
    <col min="6122" max="6123" width="9.6640625" style="21" customWidth="1"/>
    <col min="6124" max="6124" width="1.6640625" style="21" customWidth="1"/>
    <col min="6125" max="6125" width="6.33203125" style="21" customWidth="1"/>
    <col min="6126" max="6126" width="14.33203125" style="21" customWidth="1"/>
    <col min="6127" max="6129" width="9.1640625" style="21" customWidth="1"/>
    <col min="6130" max="6130" width="9.5" style="21" customWidth="1"/>
    <col min="6131" max="6131" width="1.6640625" style="21" customWidth="1"/>
    <col min="6132" max="6132" width="6.5" style="21" customWidth="1"/>
    <col min="6133" max="6133" width="18.6640625" style="21" customWidth="1"/>
    <col min="6134" max="6136" width="9.1640625" style="21" customWidth="1"/>
    <col min="6137" max="6140" width="1.6640625" style="21" customWidth="1"/>
    <col min="6141" max="6141" width="5" style="21" bestFit="1" customWidth="1"/>
    <col min="6142" max="6142" width="14.5" style="21" customWidth="1"/>
    <col min="6143" max="6144" width="8.83203125" style="21"/>
    <col min="6145" max="6145" width="9.6640625" style="21" bestFit="1" customWidth="1"/>
    <col min="6146" max="6146" width="9.6640625" style="21" customWidth="1"/>
    <col min="6147" max="6147" width="1.6640625" style="21" customWidth="1"/>
    <col min="6148" max="6148" width="5" style="21" bestFit="1" customWidth="1"/>
    <col min="6149" max="6149" width="14" style="21" customWidth="1"/>
    <col min="6150" max="6151" width="8.83203125" style="21"/>
    <col min="6152" max="6152" width="9.6640625" style="21" bestFit="1" customWidth="1"/>
    <col min="6153" max="6153" width="1.6640625" style="21" customWidth="1"/>
    <col min="6154" max="6154" width="5" style="21" bestFit="1" customWidth="1"/>
    <col min="6155" max="6155" width="15.5" style="21" customWidth="1"/>
    <col min="6156" max="6157" width="8.83203125" style="21"/>
    <col min="6158" max="6158" width="9.6640625" style="21" bestFit="1" customWidth="1"/>
    <col min="6159" max="6159" width="11.5" style="21" bestFit="1" customWidth="1"/>
    <col min="6160" max="6160" width="1.6640625" style="21" customWidth="1"/>
    <col min="6161" max="6161" width="5" style="21" bestFit="1" customWidth="1"/>
    <col min="6162" max="6163" width="11.1640625" style="21" bestFit="1" customWidth="1"/>
    <col min="6164" max="6164" width="12.6640625" style="21" bestFit="1" customWidth="1"/>
    <col min="6165" max="6165" width="1.6640625" style="21" customWidth="1"/>
    <col min="6166" max="6166" width="5" style="21" bestFit="1" customWidth="1"/>
    <col min="6167" max="6168" width="11.1640625" style="21" bestFit="1" customWidth="1"/>
    <col min="6169" max="6169" width="12.6640625" style="21" bestFit="1" customWidth="1"/>
    <col min="6170" max="6170" width="1.6640625" style="21" customWidth="1"/>
    <col min="6171" max="6171" width="14.83203125" style="21" customWidth="1"/>
    <col min="6172" max="6172" width="14.5" style="21" customWidth="1"/>
    <col min="6173" max="6358" width="8.83203125" style="21"/>
    <col min="6359" max="6359" width="9.6640625" style="21" bestFit="1" customWidth="1"/>
    <col min="6360" max="6366" width="0" style="21" hidden="1" customWidth="1"/>
    <col min="6367" max="6367" width="5" style="21" customWidth="1"/>
    <col min="6368" max="6368" width="16.6640625" style="21" customWidth="1"/>
    <col min="6369" max="6370" width="9.1640625" style="21" customWidth="1"/>
    <col min="6371" max="6372" width="9.6640625" style="21" customWidth="1"/>
    <col min="6373" max="6373" width="1.6640625" style="21" customWidth="1"/>
    <col min="6374" max="6374" width="5" style="21" customWidth="1"/>
    <col min="6375" max="6375" width="17.1640625" style="21" customWidth="1"/>
    <col min="6376" max="6377" width="9.1640625" style="21" customWidth="1"/>
    <col min="6378" max="6379" width="9.6640625" style="21" customWidth="1"/>
    <col min="6380" max="6380" width="1.6640625" style="21" customWidth="1"/>
    <col min="6381" max="6381" width="6.33203125" style="21" customWidth="1"/>
    <col min="6382" max="6382" width="14.33203125" style="21" customWidth="1"/>
    <col min="6383" max="6385" width="9.1640625" style="21" customWidth="1"/>
    <col min="6386" max="6386" width="9.5" style="21" customWidth="1"/>
    <col min="6387" max="6387" width="1.6640625" style="21" customWidth="1"/>
    <col min="6388" max="6388" width="6.5" style="21" customWidth="1"/>
    <col min="6389" max="6389" width="18.6640625" style="21" customWidth="1"/>
    <col min="6390" max="6392" width="9.1640625" style="21" customWidth="1"/>
    <col min="6393" max="6396" width="1.6640625" style="21" customWidth="1"/>
    <col min="6397" max="6397" width="5" style="21" bestFit="1" customWidth="1"/>
    <col min="6398" max="6398" width="14.5" style="21" customWidth="1"/>
    <col min="6399" max="6400" width="8.83203125" style="21"/>
    <col min="6401" max="6401" width="9.6640625" style="21" bestFit="1" customWidth="1"/>
    <col min="6402" max="6402" width="9.6640625" style="21" customWidth="1"/>
    <col min="6403" max="6403" width="1.6640625" style="21" customWidth="1"/>
    <col min="6404" max="6404" width="5" style="21" bestFit="1" customWidth="1"/>
    <col min="6405" max="6405" width="14" style="21" customWidth="1"/>
    <col min="6406" max="6407" width="8.83203125" style="21"/>
    <col min="6408" max="6408" width="9.6640625" style="21" bestFit="1" customWidth="1"/>
    <col min="6409" max="6409" width="1.6640625" style="21" customWidth="1"/>
    <col min="6410" max="6410" width="5" style="21" bestFit="1" customWidth="1"/>
    <col min="6411" max="6411" width="15.5" style="21" customWidth="1"/>
    <col min="6412" max="6413" width="8.83203125" style="21"/>
    <col min="6414" max="6414" width="9.6640625" style="21" bestFit="1" customWidth="1"/>
    <col min="6415" max="6415" width="11.5" style="21" bestFit="1" customWidth="1"/>
    <col min="6416" max="6416" width="1.6640625" style="21" customWidth="1"/>
    <col min="6417" max="6417" width="5" style="21" bestFit="1" customWidth="1"/>
    <col min="6418" max="6419" width="11.1640625" style="21" bestFit="1" customWidth="1"/>
    <col min="6420" max="6420" width="12.6640625" style="21" bestFit="1" customWidth="1"/>
    <col min="6421" max="6421" width="1.6640625" style="21" customWidth="1"/>
    <col min="6422" max="6422" width="5" style="21" bestFit="1" customWidth="1"/>
    <col min="6423" max="6424" width="11.1640625" style="21" bestFit="1" customWidth="1"/>
    <col min="6425" max="6425" width="12.6640625" style="21" bestFit="1" customWidth="1"/>
    <col min="6426" max="6426" width="1.6640625" style="21" customWidth="1"/>
    <col min="6427" max="6427" width="14.83203125" style="21" customWidth="1"/>
    <col min="6428" max="6428" width="14.5" style="21" customWidth="1"/>
    <col min="6429" max="6614" width="8.83203125" style="21"/>
    <col min="6615" max="6615" width="9.6640625" style="21" bestFit="1" customWidth="1"/>
    <col min="6616" max="6622" width="0" style="21" hidden="1" customWidth="1"/>
    <col min="6623" max="6623" width="5" style="21" customWidth="1"/>
    <col min="6624" max="6624" width="16.6640625" style="21" customWidth="1"/>
    <col min="6625" max="6626" width="9.1640625" style="21" customWidth="1"/>
    <col min="6627" max="6628" width="9.6640625" style="21" customWidth="1"/>
    <col min="6629" max="6629" width="1.6640625" style="21" customWidth="1"/>
    <col min="6630" max="6630" width="5" style="21" customWidth="1"/>
    <col min="6631" max="6631" width="17.1640625" style="21" customWidth="1"/>
    <col min="6632" max="6633" width="9.1640625" style="21" customWidth="1"/>
    <col min="6634" max="6635" width="9.6640625" style="21" customWidth="1"/>
    <col min="6636" max="6636" width="1.6640625" style="21" customWidth="1"/>
    <col min="6637" max="6637" width="6.33203125" style="21" customWidth="1"/>
    <col min="6638" max="6638" width="14.33203125" style="21" customWidth="1"/>
    <col min="6639" max="6641" width="9.1640625" style="21" customWidth="1"/>
    <col min="6642" max="6642" width="9.5" style="21" customWidth="1"/>
    <col min="6643" max="6643" width="1.6640625" style="21" customWidth="1"/>
    <col min="6644" max="6644" width="6.5" style="21" customWidth="1"/>
    <col min="6645" max="6645" width="18.6640625" style="21" customWidth="1"/>
    <col min="6646" max="6648" width="9.1640625" style="21" customWidth="1"/>
    <col min="6649" max="6652" width="1.6640625" style="21" customWidth="1"/>
    <col min="6653" max="6653" width="5" style="21" bestFit="1" customWidth="1"/>
    <col min="6654" max="6654" width="14.5" style="21" customWidth="1"/>
    <col min="6655" max="6656" width="8.83203125" style="21"/>
    <col min="6657" max="6657" width="9.6640625" style="21" bestFit="1" customWidth="1"/>
    <col min="6658" max="6658" width="9.6640625" style="21" customWidth="1"/>
    <col min="6659" max="6659" width="1.6640625" style="21" customWidth="1"/>
    <col min="6660" max="6660" width="5" style="21" bestFit="1" customWidth="1"/>
    <col min="6661" max="6661" width="14" style="21" customWidth="1"/>
    <col min="6662" max="6663" width="8.83203125" style="21"/>
    <col min="6664" max="6664" width="9.6640625" style="21" bestFit="1" customWidth="1"/>
    <col min="6665" max="6665" width="1.6640625" style="21" customWidth="1"/>
    <col min="6666" max="6666" width="5" style="21" bestFit="1" customWidth="1"/>
    <col min="6667" max="6667" width="15.5" style="21" customWidth="1"/>
    <col min="6668" max="6669" width="8.83203125" style="21"/>
    <col min="6670" max="6670" width="9.6640625" style="21" bestFit="1" customWidth="1"/>
    <col min="6671" max="6671" width="11.5" style="21" bestFit="1" customWidth="1"/>
    <col min="6672" max="6672" width="1.6640625" style="21" customWidth="1"/>
    <col min="6673" max="6673" width="5" style="21" bestFit="1" customWidth="1"/>
    <col min="6674" max="6675" width="11.1640625" style="21" bestFit="1" customWidth="1"/>
    <col min="6676" max="6676" width="12.6640625" style="21" bestFit="1" customWidth="1"/>
    <col min="6677" max="6677" width="1.6640625" style="21" customWidth="1"/>
    <col min="6678" max="6678" width="5" style="21" bestFit="1" customWidth="1"/>
    <col min="6679" max="6680" width="11.1640625" style="21" bestFit="1" customWidth="1"/>
    <col min="6681" max="6681" width="12.6640625" style="21" bestFit="1" customWidth="1"/>
    <col min="6682" max="6682" width="1.6640625" style="21" customWidth="1"/>
    <col min="6683" max="6683" width="14.83203125" style="21" customWidth="1"/>
    <col min="6684" max="6684" width="14.5" style="21" customWidth="1"/>
    <col min="6685" max="6870" width="8.83203125" style="21"/>
    <col min="6871" max="6871" width="9.6640625" style="21" bestFit="1" customWidth="1"/>
    <col min="6872" max="6878" width="0" style="21" hidden="1" customWidth="1"/>
    <col min="6879" max="6879" width="5" style="21" customWidth="1"/>
    <col min="6880" max="6880" width="16.6640625" style="21" customWidth="1"/>
    <col min="6881" max="6882" width="9.1640625" style="21" customWidth="1"/>
    <col min="6883" max="6884" width="9.6640625" style="21" customWidth="1"/>
    <col min="6885" max="6885" width="1.6640625" style="21" customWidth="1"/>
    <col min="6886" max="6886" width="5" style="21" customWidth="1"/>
    <col min="6887" max="6887" width="17.1640625" style="21" customWidth="1"/>
    <col min="6888" max="6889" width="9.1640625" style="21" customWidth="1"/>
    <col min="6890" max="6891" width="9.6640625" style="21" customWidth="1"/>
    <col min="6892" max="6892" width="1.6640625" style="21" customWidth="1"/>
    <col min="6893" max="6893" width="6.33203125" style="21" customWidth="1"/>
    <col min="6894" max="6894" width="14.33203125" style="21" customWidth="1"/>
    <col min="6895" max="6897" width="9.1640625" style="21" customWidth="1"/>
    <col min="6898" max="6898" width="9.5" style="21" customWidth="1"/>
    <col min="6899" max="6899" width="1.6640625" style="21" customWidth="1"/>
    <col min="6900" max="6900" width="6.5" style="21" customWidth="1"/>
    <col min="6901" max="6901" width="18.6640625" style="21" customWidth="1"/>
    <col min="6902" max="6904" width="9.1640625" style="21" customWidth="1"/>
    <col min="6905" max="6908" width="1.6640625" style="21" customWidth="1"/>
    <col min="6909" max="6909" width="5" style="21" bestFit="1" customWidth="1"/>
    <col min="6910" max="6910" width="14.5" style="21" customWidth="1"/>
    <col min="6911" max="6912" width="8.83203125" style="21"/>
    <col min="6913" max="6913" width="9.6640625" style="21" bestFit="1" customWidth="1"/>
    <col min="6914" max="6914" width="9.6640625" style="21" customWidth="1"/>
    <col min="6915" max="6915" width="1.6640625" style="21" customWidth="1"/>
    <col min="6916" max="6916" width="5" style="21" bestFit="1" customWidth="1"/>
    <col min="6917" max="6917" width="14" style="21" customWidth="1"/>
    <col min="6918" max="6919" width="8.83203125" style="21"/>
    <col min="6920" max="6920" width="9.6640625" style="21" bestFit="1" customWidth="1"/>
    <col min="6921" max="6921" width="1.6640625" style="21" customWidth="1"/>
    <col min="6922" max="6922" width="5" style="21" bestFit="1" customWidth="1"/>
    <col min="6923" max="6923" width="15.5" style="21" customWidth="1"/>
    <col min="6924" max="6925" width="8.83203125" style="21"/>
    <col min="6926" max="6926" width="9.6640625" style="21" bestFit="1" customWidth="1"/>
    <col min="6927" max="6927" width="11.5" style="21" bestFit="1" customWidth="1"/>
    <col min="6928" max="6928" width="1.6640625" style="21" customWidth="1"/>
    <col min="6929" max="6929" width="5" style="21" bestFit="1" customWidth="1"/>
    <col min="6930" max="6931" width="11.1640625" style="21" bestFit="1" customWidth="1"/>
    <col min="6932" max="6932" width="12.6640625" style="21" bestFit="1" customWidth="1"/>
    <col min="6933" max="6933" width="1.6640625" style="21" customWidth="1"/>
    <col min="6934" max="6934" width="5" style="21" bestFit="1" customWidth="1"/>
    <col min="6935" max="6936" width="11.1640625" style="21" bestFit="1" customWidth="1"/>
    <col min="6937" max="6937" width="12.6640625" style="21" bestFit="1" customWidth="1"/>
    <col min="6938" max="6938" width="1.6640625" style="21" customWidth="1"/>
    <col min="6939" max="6939" width="14.83203125" style="21" customWidth="1"/>
    <col min="6940" max="6940" width="14.5" style="21" customWidth="1"/>
    <col min="6941" max="7126" width="8.83203125" style="21"/>
    <col min="7127" max="7127" width="9.6640625" style="21" bestFit="1" customWidth="1"/>
    <col min="7128" max="7134" width="0" style="21" hidden="1" customWidth="1"/>
    <col min="7135" max="7135" width="5" style="21" customWidth="1"/>
    <col min="7136" max="7136" width="16.6640625" style="21" customWidth="1"/>
    <col min="7137" max="7138" width="9.1640625" style="21" customWidth="1"/>
    <col min="7139" max="7140" width="9.6640625" style="21" customWidth="1"/>
    <col min="7141" max="7141" width="1.6640625" style="21" customWidth="1"/>
    <col min="7142" max="7142" width="5" style="21" customWidth="1"/>
    <col min="7143" max="7143" width="17.1640625" style="21" customWidth="1"/>
    <col min="7144" max="7145" width="9.1640625" style="21" customWidth="1"/>
    <col min="7146" max="7147" width="9.6640625" style="21" customWidth="1"/>
    <col min="7148" max="7148" width="1.6640625" style="21" customWidth="1"/>
    <col min="7149" max="7149" width="6.33203125" style="21" customWidth="1"/>
    <col min="7150" max="7150" width="14.33203125" style="21" customWidth="1"/>
    <col min="7151" max="7153" width="9.1640625" style="21" customWidth="1"/>
    <col min="7154" max="7154" width="9.5" style="21" customWidth="1"/>
    <col min="7155" max="7155" width="1.6640625" style="21" customWidth="1"/>
    <col min="7156" max="7156" width="6.5" style="21" customWidth="1"/>
    <col min="7157" max="7157" width="18.6640625" style="21" customWidth="1"/>
    <col min="7158" max="7160" width="9.1640625" style="21" customWidth="1"/>
    <col min="7161" max="7164" width="1.6640625" style="21" customWidth="1"/>
    <col min="7165" max="7165" width="5" style="21" bestFit="1" customWidth="1"/>
    <col min="7166" max="7166" width="14.5" style="21" customWidth="1"/>
    <col min="7167" max="7168" width="8.83203125" style="21"/>
    <col min="7169" max="7169" width="9.6640625" style="21" bestFit="1" customWidth="1"/>
    <col min="7170" max="7170" width="9.6640625" style="21" customWidth="1"/>
    <col min="7171" max="7171" width="1.6640625" style="21" customWidth="1"/>
    <col min="7172" max="7172" width="5" style="21" bestFit="1" customWidth="1"/>
    <col min="7173" max="7173" width="14" style="21" customWidth="1"/>
    <col min="7174" max="7175" width="8.83203125" style="21"/>
    <col min="7176" max="7176" width="9.6640625" style="21" bestFit="1" customWidth="1"/>
    <col min="7177" max="7177" width="1.6640625" style="21" customWidth="1"/>
    <col min="7178" max="7178" width="5" style="21" bestFit="1" customWidth="1"/>
    <col min="7179" max="7179" width="15.5" style="21" customWidth="1"/>
    <col min="7180" max="7181" width="8.83203125" style="21"/>
    <col min="7182" max="7182" width="9.6640625" style="21" bestFit="1" customWidth="1"/>
    <col min="7183" max="7183" width="11.5" style="21" bestFit="1" customWidth="1"/>
    <col min="7184" max="7184" width="1.6640625" style="21" customWidth="1"/>
    <col min="7185" max="7185" width="5" style="21" bestFit="1" customWidth="1"/>
    <col min="7186" max="7187" width="11.1640625" style="21" bestFit="1" customWidth="1"/>
    <col min="7188" max="7188" width="12.6640625" style="21" bestFit="1" customWidth="1"/>
    <col min="7189" max="7189" width="1.6640625" style="21" customWidth="1"/>
    <col min="7190" max="7190" width="5" style="21" bestFit="1" customWidth="1"/>
    <col min="7191" max="7192" width="11.1640625" style="21" bestFit="1" customWidth="1"/>
    <col min="7193" max="7193" width="12.6640625" style="21" bestFit="1" customWidth="1"/>
    <col min="7194" max="7194" width="1.6640625" style="21" customWidth="1"/>
    <col min="7195" max="7195" width="14.83203125" style="21" customWidth="1"/>
    <col min="7196" max="7196" width="14.5" style="21" customWidth="1"/>
    <col min="7197" max="7382" width="8.83203125" style="21"/>
    <col min="7383" max="7383" width="9.6640625" style="21" bestFit="1" customWidth="1"/>
    <col min="7384" max="7390" width="0" style="21" hidden="1" customWidth="1"/>
    <col min="7391" max="7391" width="5" style="21" customWidth="1"/>
    <col min="7392" max="7392" width="16.6640625" style="21" customWidth="1"/>
    <col min="7393" max="7394" width="9.1640625" style="21" customWidth="1"/>
    <col min="7395" max="7396" width="9.6640625" style="21" customWidth="1"/>
    <col min="7397" max="7397" width="1.6640625" style="21" customWidth="1"/>
    <col min="7398" max="7398" width="5" style="21" customWidth="1"/>
    <col min="7399" max="7399" width="17.1640625" style="21" customWidth="1"/>
    <col min="7400" max="7401" width="9.1640625" style="21" customWidth="1"/>
    <col min="7402" max="7403" width="9.6640625" style="21" customWidth="1"/>
    <col min="7404" max="7404" width="1.6640625" style="21" customWidth="1"/>
    <col min="7405" max="7405" width="6.33203125" style="21" customWidth="1"/>
    <col min="7406" max="7406" width="14.33203125" style="21" customWidth="1"/>
    <col min="7407" max="7409" width="9.1640625" style="21" customWidth="1"/>
    <col min="7410" max="7410" width="9.5" style="21" customWidth="1"/>
    <col min="7411" max="7411" width="1.6640625" style="21" customWidth="1"/>
    <col min="7412" max="7412" width="6.5" style="21" customWidth="1"/>
    <col min="7413" max="7413" width="18.6640625" style="21" customWidth="1"/>
    <col min="7414" max="7416" width="9.1640625" style="21" customWidth="1"/>
    <col min="7417" max="7420" width="1.6640625" style="21" customWidth="1"/>
    <col min="7421" max="7421" width="5" style="21" bestFit="1" customWidth="1"/>
    <col min="7422" max="7422" width="14.5" style="21" customWidth="1"/>
    <col min="7423" max="7424" width="8.83203125" style="21"/>
    <col min="7425" max="7425" width="9.6640625" style="21" bestFit="1" customWidth="1"/>
    <col min="7426" max="7426" width="9.6640625" style="21" customWidth="1"/>
    <col min="7427" max="7427" width="1.6640625" style="21" customWidth="1"/>
    <col min="7428" max="7428" width="5" style="21" bestFit="1" customWidth="1"/>
    <col min="7429" max="7429" width="14" style="21" customWidth="1"/>
    <col min="7430" max="7431" width="8.83203125" style="21"/>
    <col min="7432" max="7432" width="9.6640625" style="21" bestFit="1" customWidth="1"/>
    <col min="7433" max="7433" width="1.6640625" style="21" customWidth="1"/>
    <col min="7434" max="7434" width="5" style="21" bestFit="1" customWidth="1"/>
    <col min="7435" max="7435" width="15.5" style="21" customWidth="1"/>
    <col min="7436" max="7437" width="8.83203125" style="21"/>
    <col min="7438" max="7438" width="9.6640625" style="21" bestFit="1" customWidth="1"/>
    <col min="7439" max="7439" width="11.5" style="21" bestFit="1" customWidth="1"/>
    <col min="7440" max="7440" width="1.6640625" style="21" customWidth="1"/>
    <col min="7441" max="7441" width="5" style="21" bestFit="1" customWidth="1"/>
    <col min="7442" max="7443" width="11.1640625" style="21" bestFit="1" customWidth="1"/>
    <col min="7444" max="7444" width="12.6640625" style="21" bestFit="1" customWidth="1"/>
    <col min="7445" max="7445" width="1.6640625" style="21" customWidth="1"/>
    <col min="7446" max="7446" width="5" style="21" bestFit="1" customWidth="1"/>
    <col min="7447" max="7448" width="11.1640625" style="21" bestFit="1" customWidth="1"/>
    <col min="7449" max="7449" width="12.6640625" style="21" bestFit="1" customWidth="1"/>
    <col min="7450" max="7450" width="1.6640625" style="21" customWidth="1"/>
    <col min="7451" max="7451" width="14.83203125" style="21" customWidth="1"/>
    <col min="7452" max="7452" width="14.5" style="21" customWidth="1"/>
    <col min="7453" max="7638" width="8.83203125" style="21"/>
    <col min="7639" max="7639" width="9.6640625" style="21" bestFit="1" customWidth="1"/>
    <col min="7640" max="7646" width="0" style="21" hidden="1" customWidth="1"/>
    <col min="7647" max="7647" width="5" style="21" customWidth="1"/>
    <col min="7648" max="7648" width="16.6640625" style="21" customWidth="1"/>
    <col min="7649" max="7650" width="9.1640625" style="21" customWidth="1"/>
    <col min="7651" max="7652" width="9.6640625" style="21" customWidth="1"/>
    <col min="7653" max="7653" width="1.6640625" style="21" customWidth="1"/>
    <col min="7654" max="7654" width="5" style="21" customWidth="1"/>
    <col min="7655" max="7655" width="17.1640625" style="21" customWidth="1"/>
    <col min="7656" max="7657" width="9.1640625" style="21" customWidth="1"/>
    <col min="7658" max="7659" width="9.6640625" style="21" customWidth="1"/>
    <col min="7660" max="7660" width="1.6640625" style="21" customWidth="1"/>
    <col min="7661" max="7661" width="6.33203125" style="21" customWidth="1"/>
    <col min="7662" max="7662" width="14.33203125" style="21" customWidth="1"/>
    <col min="7663" max="7665" width="9.1640625" style="21" customWidth="1"/>
    <col min="7666" max="7666" width="9.5" style="21" customWidth="1"/>
    <col min="7667" max="7667" width="1.6640625" style="21" customWidth="1"/>
    <col min="7668" max="7668" width="6.5" style="21" customWidth="1"/>
    <col min="7669" max="7669" width="18.6640625" style="21" customWidth="1"/>
    <col min="7670" max="7672" width="9.1640625" style="21" customWidth="1"/>
    <col min="7673" max="7676" width="1.6640625" style="21" customWidth="1"/>
    <col min="7677" max="7677" width="5" style="21" bestFit="1" customWidth="1"/>
    <col min="7678" max="7678" width="14.5" style="21" customWidth="1"/>
    <col min="7679" max="7680" width="8.83203125" style="21"/>
    <col min="7681" max="7681" width="9.6640625" style="21" bestFit="1" customWidth="1"/>
    <col min="7682" max="7682" width="9.6640625" style="21" customWidth="1"/>
    <col min="7683" max="7683" width="1.6640625" style="21" customWidth="1"/>
    <col min="7684" max="7684" width="5" style="21" bestFit="1" customWidth="1"/>
    <col min="7685" max="7685" width="14" style="21" customWidth="1"/>
    <col min="7686" max="7687" width="8.83203125" style="21"/>
    <col min="7688" max="7688" width="9.6640625" style="21" bestFit="1" customWidth="1"/>
    <col min="7689" max="7689" width="1.6640625" style="21" customWidth="1"/>
    <col min="7690" max="7690" width="5" style="21" bestFit="1" customWidth="1"/>
    <col min="7691" max="7691" width="15.5" style="21" customWidth="1"/>
    <col min="7692" max="7693" width="8.83203125" style="21"/>
    <col min="7694" max="7694" width="9.6640625" style="21" bestFit="1" customWidth="1"/>
    <col min="7695" max="7695" width="11.5" style="21" bestFit="1" customWidth="1"/>
    <col min="7696" max="7696" width="1.6640625" style="21" customWidth="1"/>
    <col min="7697" max="7697" width="5" style="21" bestFit="1" customWidth="1"/>
    <col min="7698" max="7699" width="11.1640625" style="21" bestFit="1" customWidth="1"/>
    <col min="7700" max="7700" width="12.6640625" style="21" bestFit="1" customWidth="1"/>
    <col min="7701" max="7701" width="1.6640625" style="21" customWidth="1"/>
    <col min="7702" max="7702" width="5" style="21" bestFit="1" customWidth="1"/>
    <col min="7703" max="7704" width="11.1640625" style="21" bestFit="1" customWidth="1"/>
    <col min="7705" max="7705" width="12.6640625" style="21" bestFit="1" customWidth="1"/>
    <col min="7706" max="7706" width="1.6640625" style="21" customWidth="1"/>
    <col min="7707" max="7707" width="14.83203125" style="21" customWidth="1"/>
    <col min="7708" max="7708" width="14.5" style="21" customWidth="1"/>
    <col min="7709" max="7894" width="8.83203125" style="21"/>
    <col min="7895" max="7895" width="9.6640625" style="21" bestFit="1" customWidth="1"/>
    <col min="7896" max="7902" width="0" style="21" hidden="1" customWidth="1"/>
    <col min="7903" max="7903" width="5" style="21" customWidth="1"/>
    <col min="7904" max="7904" width="16.6640625" style="21" customWidth="1"/>
    <col min="7905" max="7906" width="9.1640625" style="21" customWidth="1"/>
    <col min="7907" max="7908" width="9.6640625" style="21" customWidth="1"/>
    <col min="7909" max="7909" width="1.6640625" style="21" customWidth="1"/>
    <col min="7910" max="7910" width="5" style="21" customWidth="1"/>
    <col min="7911" max="7911" width="17.1640625" style="21" customWidth="1"/>
    <col min="7912" max="7913" width="9.1640625" style="21" customWidth="1"/>
    <col min="7914" max="7915" width="9.6640625" style="21" customWidth="1"/>
    <col min="7916" max="7916" width="1.6640625" style="21" customWidth="1"/>
    <col min="7917" max="7917" width="6.33203125" style="21" customWidth="1"/>
    <col min="7918" max="7918" width="14.33203125" style="21" customWidth="1"/>
    <col min="7919" max="7921" width="9.1640625" style="21" customWidth="1"/>
    <col min="7922" max="7922" width="9.5" style="21" customWidth="1"/>
    <col min="7923" max="7923" width="1.6640625" style="21" customWidth="1"/>
    <col min="7924" max="7924" width="6.5" style="21" customWidth="1"/>
    <col min="7925" max="7925" width="18.6640625" style="21" customWidth="1"/>
    <col min="7926" max="7928" width="9.1640625" style="21" customWidth="1"/>
    <col min="7929" max="7932" width="1.6640625" style="21" customWidth="1"/>
    <col min="7933" max="7933" width="5" style="21" bestFit="1" customWidth="1"/>
    <col min="7934" max="7934" width="14.5" style="21" customWidth="1"/>
    <col min="7935" max="7936" width="8.83203125" style="21"/>
    <col min="7937" max="7937" width="9.6640625" style="21" bestFit="1" customWidth="1"/>
    <col min="7938" max="7938" width="9.6640625" style="21" customWidth="1"/>
    <col min="7939" max="7939" width="1.6640625" style="21" customWidth="1"/>
    <col min="7940" max="7940" width="5" style="21" bestFit="1" customWidth="1"/>
    <col min="7941" max="7941" width="14" style="21" customWidth="1"/>
    <col min="7942" max="7943" width="8.83203125" style="21"/>
    <col min="7944" max="7944" width="9.6640625" style="21" bestFit="1" customWidth="1"/>
    <col min="7945" max="7945" width="1.6640625" style="21" customWidth="1"/>
    <col min="7946" max="7946" width="5" style="21" bestFit="1" customWidth="1"/>
    <col min="7947" max="7947" width="15.5" style="21" customWidth="1"/>
    <col min="7948" max="7949" width="8.83203125" style="21"/>
    <col min="7950" max="7950" width="9.6640625" style="21" bestFit="1" customWidth="1"/>
    <col min="7951" max="7951" width="11.5" style="21" bestFit="1" customWidth="1"/>
    <col min="7952" max="7952" width="1.6640625" style="21" customWidth="1"/>
    <col min="7953" max="7953" width="5" style="21" bestFit="1" customWidth="1"/>
    <col min="7954" max="7955" width="11.1640625" style="21" bestFit="1" customWidth="1"/>
    <col min="7956" max="7956" width="12.6640625" style="21" bestFit="1" customWidth="1"/>
    <col min="7957" max="7957" width="1.6640625" style="21" customWidth="1"/>
    <col min="7958" max="7958" width="5" style="21" bestFit="1" customWidth="1"/>
    <col min="7959" max="7960" width="11.1640625" style="21" bestFit="1" customWidth="1"/>
    <col min="7961" max="7961" width="12.6640625" style="21" bestFit="1" customWidth="1"/>
    <col min="7962" max="7962" width="1.6640625" style="21" customWidth="1"/>
    <col min="7963" max="7963" width="14.83203125" style="21" customWidth="1"/>
    <col min="7964" max="7964" width="14.5" style="21" customWidth="1"/>
    <col min="7965" max="8150" width="8.83203125" style="21"/>
    <col min="8151" max="8151" width="9.6640625" style="21" bestFit="1" customWidth="1"/>
    <col min="8152" max="8158" width="0" style="21" hidden="1" customWidth="1"/>
    <col min="8159" max="8159" width="5" style="21" customWidth="1"/>
    <col min="8160" max="8160" width="16.6640625" style="21" customWidth="1"/>
    <col min="8161" max="8162" width="9.1640625" style="21" customWidth="1"/>
    <col min="8163" max="8164" width="9.6640625" style="21" customWidth="1"/>
    <col min="8165" max="8165" width="1.6640625" style="21" customWidth="1"/>
    <col min="8166" max="8166" width="5" style="21" customWidth="1"/>
    <col min="8167" max="8167" width="17.1640625" style="21" customWidth="1"/>
    <col min="8168" max="8169" width="9.1640625" style="21" customWidth="1"/>
    <col min="8170" max="8171" width="9.6640625" style="21" customWidth="1"/>
    <col min="8172" max="8172" width="1.6640625" style="21" customWidth="1"/>
    <col min="8173" max="8173" width="6.33203125" style="21" customWidth="1"/>
    <col min="8174" max="8174" width="14.33203125" style="21" customWidth="1"/>
    <col min="8175" max="8177" width="9.1640625" style="21" customWidth="1"/>
    <col min="8178" max="8178" width="9.5" style="21" customWidth="1"/>
    <col min="8179" max="8179" width="1.6640625" style="21" customWidth="1"/>
    <col min="8180" max="8180" width="6.5" style="21" customWidth="1"/>
    <col min="8181" max="8181" width="18.6640625" style="21" customWidth="1"/>
    <col min="8182" max="8184" width="9.1640625" style="21" customWidth="1"/>
    <col min="8185" max="8188" width="1.6640625" style="21" customWidth="1"/>
    <col min="8189" max="8189" width="5" style="21" bestFit="1" customWidth="1"/>
    <col min="8190" max="8190" width="14.5" style="21" customWidth="1"/>
    <col min="8191" max="8192" width="8.83203125" style="21"/>
    <col min="8193" max="8193" width="9.6640625" style="21" bestFit="1" customWidth="1"/>
    <col min="8194" max="8194" width="9.6640625" style="21" customWidth="1"/>
    <col min="8195" max="8195" width="1.6640625" style="21" customWidth="1"/>
    <col min="8196" max="8196" width="5" style="21" bestFit="1" customWidth="1"/>
    <col min="8197" max="8197" width="14" style="21" customWidth="1"/>
    <col min="8198" max="8199" width="8.83203125" style="21"/>
    <col min="8200" max="8200" width="9.6640625" style="21" bestFit="1" customWidth="1"/>
    <col min="8201" max="8201" width="1.6640625" style="21" customWidth="1"/>
    <col min="8202" max="8202" width="5" style="21" bestFit="1" customWidth="1"/>
    <col min="8203" max="8203" width="15.5" style="21" customWidth="1"/>
    <col min="8204" max="8205" width="8.83203125" style="21"/>
    <col min="8206" max="8206" width="9.6640625" style="21" bestFit="1" customWidth="1"/>
    <col min="8207" max="8207" width="11.5" style="21" bestFit="1" customWidth="1"/>
    <col min="8208" max="8208" width="1.6640625" style="21" customWidth="1"/>
    <col min="8209" max="8209" width="5" style="21" bestFit="1" customWidth="1"/>
    <col min="8210" max="8211" width="11.1640625" style="21" bestFit="1" customWidth="1"/>
    <col min="8212" max="8212" width="12.6640625" style="21" bestFit="1" customWidth="1"/>
    <col min="8213" max="8213" width="1.6640625" style="21" customWidth="1"/>
    <col min="8214" max="8214" width="5" style="21" bestFit="1" customWidth="1"/>
    <col min="8215" max="8216" width="11.1640625" style="21" bestFit="1" customWidth="1"/>
    <col min="8217" max="8217" width="12.6640625" style="21" bestFit="1" customWidth="1"/>
    <col min="8218" max="8218" width="1.6640625" style="21" customWidth="1"/>
    <col min="8219" max="8219" width="14.83203125" style="21" customWidth="1"/>
    <col min="8220" max="8220" width="14.5" style="21" customWidth="1"/>
    <col min="8221" max="8406" width="8.83203125" style="21"/>
    <col min="8407" max="8407" width="9.6640625" style="21" bestFit="1" customWidth="1"/>
    <col min="8408" max="8414" width="0" style="21" hidden="1" customWidth="1"/>
    <col min="8415" max="8415" width="5" style="21" customWidth="1"/>
    <col min="8416" max="8416" width="16.6640625" style="21" customWidth="1"/>
    <col min="8417" max="8418" width="9.1640625" style="21" customWidth="1"/>
    <col min="8419" max="8420" width="9.6640625" style="21" customWidth="1"/>
    <col min="8421" max="8421" width="1.6640625" style="21" customWidth="1"/>
    <col min="8422" max="8422" width="5" style="21" customWidth="1"/>
    <col min="8423" max="8423" width="17.1640625" style="21" customWidth="1"/>
    <col min="8424" max="8425" width="9.1640625" style="21" customWidth="1"/>
    <col min="8426" max="8427" width="9.6640625" style="21" customWidth="1"/>
    <col min="8428" max="8428" width="1.6640625" style="21" customWidth="1"/>
    <col min="8429" max="8429" width="6.33203125" style="21" customWidth="1"/>
    <col min="8430" max="8430" width="14.33203125" style="21" customWidth="1"/>
    <col min="8431" max="8433" width="9.1640625" style="21" customWidth="1"/>
    <col min="8434" max="8434" width="9.5" style="21" customWidth="1"/>
    <col min="8435" max="8435" width="1.6640625" style="21" customWidth="1"/>
    <col min="8436" max="8436" width="6.5" style="21" customWidth="1"/>
    <col min="8437" max="8437" width="18.6640625" style="21" customWidth="1"/>
    <col min="8438" max="8440" width="9.1640625" style="21" customWidth="1"/>
    <col min="8441" max="8444" width="1.6640625" style="21" customWidth="1"/>
    <col min="8445" max="8445" width="5" style="21" bestFit="1" customWidth="1"/>
    <col min="8446" max="8446" width="14.5" style="21" customWidth="1"/>
    <col min="8447" max="8448" width="8.83203125" style="21"/>
    <col min="8449" max="8449" width="9.6640625" style="21" bestFit="1" customWidth="1"/>
    <col min="8450" max="8450" width="9.6640625" style="21" customWidth="1"/>
    <col min="8451" max="8451" width="1.6640625" style="21" customWidth="1"/>
    <col min="8452" max="8452" width="5" style="21" bestFit="1" customWidth="1"/>
    <col min="8453" max="8453" width="14" style="21" customWidth="1"/>
    <col min="8454" max="8455" width="8.83203125" style="21"/>
    <col min="8456" max="8456" width="9.6640625" style="21" bestFit="1" customWidth="1"/>
    <col min="8457" max="8457" width="1.6640625" style="21" customWidth="1"/>
    <col min="8458" max="8458" width="5" style="21" bestFit="1" customWidth="1"/>
    <col min="8459" max="8459" width="15.5" style="21" customWidth="1"/>
    <col min="8460" max="8461" width="8.83203125" style="21"/>
    <col min="8462" max="8462" width="9.6640625" style="21" bestFit="1" customWidth="1"/>
    <col min="8463" max="8463" width="11.5" style="21" bestFit="1" customWidth="1"/>
    <col min="8464" max="8464" width="1.6640625" style="21" customWidth="1"/>
    <col min="8465" max="8465" width="5" style="21" bestFit="1" customWidth="1"/>
    <col min="8466" max="8467" width="11.1640625" style="21" bestFit="1" customWidth="1"/>
    <col min="8468" max="8468" width="12.6640625" style="21" bestFit="1" customWidth="1"/>
    <col min="8469" max="8469" width="1.6640625" style="21" customWidth="1"/>
    <col min="8470" max="8470" width="5" style="21" bestFit="1" customWidth="1"/>
    <col min="8471" max="8472" width="11.1640625" style="21" bestFit="1" customWidth="1"/>
    <col min="8473" max="8473" width="12.6640625" style="21" bestFit="1" customWidth="1"/>
    <col min="8474" max="8474" width="1.6640625" style="21" customWidth="1"/>
    <col min="8475" max="8475" width="14.83203125" style="21" customWidth="1"/>
    <col min="8476" max="8476" width="14.5" style="21" customWidth="1"/>
    <col min="8477" max="8662" width="8.83203125" style="21"/>
    <col min="8663" max="8663" width="9.6640625" style="21" bestFit="1" customWidth="1"/>
    <col min="8664" max="8670" width="0" style="21" hidden="1" customWidth="1"/>
    <col min="8671" max="8671" width="5" style="21" customWidth="1"/>
    <col min="8672" max="8672" width="16.6640625" style="21" customWidth="1"/>
    <col min="8673" max="8674" width="9.1640625" style="21" customWidth="1"/>
    <col min="8675" max="8676" width="9.6640625" style="21" customWidth="1"/>
    <col min="8677" max="8677" width="1.6640625" style="21" customWidth="1"/>
    <col min="8678" max="8678" width="5" style="21" customWidth="1"/>
    <col min="8679" max="8679" width="17.1640625" style="21" customWidth="1"/>
    <col min="8680" max="8681" width="9.1640625" style="21" customWidth="1"/>
    <col min="8682" max="8683" width="9.6640625" style="21" customWidth="1"/>
    <col min="8684" max="8684" width="1.6640625" style="21" customWidth="1"/>
    <col min="8685" max="8685" width="6.33203125" style="21" customWidth="1"/>
    <col min="8686" max="8686" width="14.33203125" style="21" customWidth="1"/>
    <col min="8687" max="8689" width="9.1640625" style="21" customWidth="1"/>
    <col min="8690" max="8690" width="9.5" style="21" customWidth="1"/>
    <col min="8691" max="8691" width="1.6640625" style="21" customWidth="1"/>
    <col min="8692" max="8692" width="6.5" style="21" customWidth="1"/>
    <col min="8693" max="8693" width="18.6640625" style="21" customWidth="1"/>
    <col min="8694" max="8696" width="9.1640625" style="21" customWidth="1"/>
    <col min="8697" max="8700" width="1.6640625" style="21" customWidth="1"/>
    <col min="8701" max="8701" width="5" style="21" bestFit="1" customWidth="1"/>
    <col min="8702" max="8702" width="14.5" style="21" customWidth="1"/>
    <col min="8703" max="8704" width="8.83203125" style="21"/>
    <col min="8705" max="8705" width="9.6640625" style="21" bestFit="1" customWidth="1"/>
    <col min="8706" max="8706" width="9.6640625" style="21" customWidth="1"/>
    <col min="8707" max="8707" width="1.6640625" style="21" customWidth="1"/>
    <col min="8708" max="8708" width="5" style="21" bestFit="1" customWidth="1"/>
    <col min="8709" max="8709" width="14" style="21" customWidth="1"/>
    <col min="8710" max="8711" width="8.83203125" style="21"/>
    <col min="8712" max="8712" width="9.6640625" style="21" bestFit="1" customWidth="1"/>
    <col min="8713" max="8713" width="1.6640625" style="21" customWidth="1"/>
    <col min="8714" max="8714" width="5" style="21" bestFit="1" customWidth="1"/>
    <col min="8715" max="8715" width="15.5" style="21" customWidth="1"/>
    <col min="8716" max="8717" width="8.83203125" style="21"/>
    <col min="8718" max="8718" width="9.6640625" style="21" bestFit="1" customWidth="1"/>
    <col min="8719" max="8719" width="11.5" style="21" bestFit="1" customWidth="1"/>
    <col min="8720" max="8720" width="1.6640625" style="21" customWidth="1"/>
    <col min="8721" max="8721" width="5" style="21" bestFit="1" customWidth="1"/>
    <col min="8722" max="8723" width="11.1640625" style="21" bestFit="1" customWidth="1"/>
    <col min="8724" max="8724" width="12.6640625" style="21" bestFit="1" customWidth="1"/>
    <col min="8725" max="8725" width="1.6640625" style="21" customWidth="1"/>
    <col min="8726" max="8726" width="5" style="21" bestFit="1" customWidth="1"/>
    <col min="8727" max="8728" width="11.1640625" style="21" bestFit="1" customWidth="1"/>
    <col min="8729" max="8729" width="12.6640625" style="21" bestFit="1" customWidth="1"/>
    <col min="8730" max="8730" width="1.6640625" style="21" customWidth="1"/>
    <col min="8731" max="8731" width="14.83203125" style="21" customWidth="1"/>
    <col min="8732" max="8732" width="14.5" style="21" customWidth="1"/>
    <col min="8733" max="8918" width="8.83203125" style="21"/>
    <col min="8919" max="8919" width="9.6640625" style="21" bestFit="1" customWidth="1"/>
    <col min="8920" max="8926" width="0" style="21" hidden="1" customWidth="1"/>
    <col min="8927" max="8927" width="5" style="21" customWidth="1"/>
    <col min="8928" max="8928" width="16.6640625" style="21" customWidth="1"/>
    <col min="8929" max="8930" width="9.1640625" style="21" customWidth="1"/>
    <col min="8931" max="8932" width="9.6640625" style="21" customWidth="1"/>
    <col min="8933" max="8933" width="1.6640625" style="21" customWidth="1"/>
    <col min="8934" max="8934" width="5" style="21" customWidth="1"/>
    <col min="8935" max="8935" width="17.1640625" style="21" customWidth="1"/>
    <col min="8936" max="8937" width="9.1640625" style="21" customWidth="1"/>
    <col min="8938" max="8939" width="9.6640625" style="21" customWidth="1"/>
    <col min="8940" max="8940" width="1.6640625" style="21" customWidth="1"/>
    <col min="8941" max="8941" width="6.33203125" style="21" customWidth="1"/>
    <col min="8942" max="8942" width="14.33203125" style="21" customWidth="1"/>
    <col min="8943" max="8945" width="9.1640625" style="21" customWidth="1"/>
    <col min="8946" max="8946" width="9.5" style="21" customWidth="1"/>
    <col min="8947" max="8947" width="1.6640625" style="21" customWidth="1"/>
    <col min="8948" max="8948" width="6.5" style="21" customWidth="1"/>
    <col min="8949" max="8949" width="18.6640625" style="21" customWidth="1"/>
    <col min="8950" max="8952" width="9.1640625" style="21" customWidth="1"/>
    <col min="8953" max="8956" width="1.6640625" style="21" customWidth="1"/>
    <col min="8957" max="8957" width="5" style="21" bestFit="1" customWidth="1"/>
    <col min="8958" max="8958" width="14.5" style="21" customWidth="1"/>
    <col min="8959" max="8960" width="8.83203125" style="21"/>
    <col min="8961" max="8961" width="9.6640625" style="21" bestFit="1" customWidth="1"/>
    <col min="8962" max="8962" width="9.6640625" style="21" customWidth="1"/>
    <col min="8963" max="8963" width="1.6640625" style="21" customWidth="1"/>
    <col min="8964" max="8964" width="5" style="21" bestFit="1" customWidth="1"/>
    <col min="8965" max="8965" width="14" style="21" customWidth="1"/>
    <col min="8966" max="8967" width="8.83203125" style="21"/>
    <col min="8968" max="8968" width="9.6640625" style="21" bestFit="1" customWidth="1"/>
    <col min="8969" max="8969" width="1.6640625" style="21" customWidth="1"/>
    <col min="8970" max="8970" width="5" style="21" bestFit="1" customWidth="1"/>
    <col min="8971" max="8971" width="15.5" style="21" customWidth="1"/>
    <col min="8972" max="8973" width="8.83203125" style="21"/>
    <col min="8974" max="8974" width="9.6640625" style="21" bestFit="1" customWidth="1"/>
    <col min="8975" max="8975" width="11.5" style="21" bestFit="1" customWidth="1"/>
    <col min="8976" max="8976" width="1.6640625" style="21" customWidth="1"/>
    <col min="8977" max="8977" width="5" style="21" bestFit="1" customWidth="1"/>
    <col min="8978" max="8979" width="11.1640625" style="21" bestFit="1" customWidth="1"/>
    <col min="8980" max="8980" width="12.6640625" style="21" bestFit="1" customWidth="1"/>
    <col min="8981" max="8981" width="1.6640625" style="21" customWidth="1"/>
    <col min="8982" max="8982" width="5" style="21" bestFit="1" customWidth="1"/>
    <col min="8983" max="8984" width="11.1640625" style="21" bestFit="1" customWidth="1"/>
    <col min="8985" max="8985" width="12.6640625" style="21" bestFit="1" customWidth="1"/>
    <col min="8986" max="8986" width="1.6640625" style="21" customWidth="1"/>
    <col min="8987" max="8987" width="14.83203125" style="21" customWidth="1"/>
    <col min="8988" max="8988" width="14.5" style="21" customWidth="1"/>
    <col min="8989" max="9174" width="8.83203125" style="21"/>
    <col min="9175" max="9175" width="9.6640625" style="21" bestFit="1" customWidth="1"/>
    <col min="9176" max="9182" width="0" style="21" hidden="1" customWidth="1"/>
    <col min="9183" max="9183" width="5" style="21" customWidth="1"/>
    <col min="9184" max="9184" width="16.6640625" style="21" customWidth="1"/>
    <col min="9185" max="9186" width="9.1640625" style="21" customWidth="1"/>
    <col min="9187" max="9188" width="9.6640625" style="21" customWidth="1"/>
    <col min="9189" max="9189" width="1.6640625" style="21" customWidth="1"/>
    <col min="9190" max="9190" width="5" style="21" customWidth="1"/>
    <col min="9191" max="9191" width="17.1640625" style="21" customWidth="1"/>
    <col min="9192" max="9193" width="9.1640625" style="21" customWidth="1"/>
    <col min="9194" max="9195" width="9.6640625" style="21" customWidth="1"/>
    <col min="9196" max="9196" width="1.6640625" style="21" customWidth="1"/>
    <col min="9197" max="9197" width="6.33203125" style="21" customWidth="1"/>
    <col min="9198" max="9198" width="14.33203125" style="21" customWidth="1"/>
    <col min="9199" max="9201" width="9.1640625" style="21" customWidth="1"/>
    <col min="9202" max="9202" width="9.5" style="21" customWidth="1"/>
    <col min="9203" max="9203" width="1.6640625" style="21" customWidth="1"/>
    <col min="9204" max="9204" width="6.5" style="21" customWidth="1"/>
    <col min="9205" max="9205" width="18.6640625" style="21" customWidth="1"/>
    <col min="9206" max="9208" width="9.1640625" style="21" customWidth="1"/>
    <col min="9209" max="9212" width="1.6640625" style="21" customWidth="1"/>
    <col min="9213" max="9213" width="5" style="21" bestFit="1" customWidth="1"/>
    <col min="9214" max="9214" width="14.5" style="21" customWidth="1"/>
    <col min="9215" max="9216" width="8.83203125" style="21"/>
    <col min="9217" max="9217" width="9.6640625" style="21" bestFit="1" customWidth="1"/>
    <col min="9218" max="9218" width="9.6640625" style="21" customWidth="1"/>
    <col min="9219" max="9219" width="1.6640625" style="21" customWidth="1"/>
    <col min="9220" max="9220" width="5" style="21" bestFit="1" customWidth="1"/>
    <col min="9221" max="9221" width="14" style="21" customWidth="1"/>
    <col min="9222" max="9223" width="8.83203125" style="21"/>
    <col min="9224" max="9224" width="9.6640625" style="21" bestFit="1" customWidth="1"/>
    <col min="9225" max="9225" width="1.6640625" style="21" customWidth="1"/>
    <col min="9226" max="9226" width="5" style="21" bestFit="1" customWidth="1"/>
    <col min="9227" max="9227" width="15.5" style="21" customWidth="1"/>
    <col min="9228" max="9229" width="8.83203125" style="21"/>
    <col min="9230" max="9230" width="9.6640625" style="21" bestFit="1" customWidth="1"/>
    <col min="9231" max="9231" width="11.5" style="21" bestFit="1" customWidth="1"/>
    <col min="9232" max="9232" width="1.6640625" style="21" customWidth="1"/>
    <col min="9233" max="9233" width="5" style="21" bestFit="1" customWidth="1"/>
    <col min="9234" max="9235" width="11.1640625" style="21" bestFit="1" customWidth="1"/>
    <col min="9236" max="9236" width="12.6640625" style="21" bestFit="1" customWidth="1"/>
    <col min="9237" max="9237" width="1.6640625" style="21" customWidth="1"/>
    <col min="9238" max="9238" width="5" style="21" bestFit="1" customWidth="1"/>
    <col min="9239" max="9240" width="11.1640625" style="21" bestFit="1" customWidth="1"/>
    <col min="9241" max="9241" width="12.6640625" style="21" bestFit="1" customWidth="1"/>
    <col min="9242" max="9242" width="1.6640625" style="21" customWidth="1"/>
    <col min="9243" max="9243" width="14.83203125" style="21" customWidth="1"/>
    <col min="9244" max="9244" width="14.5" style="21" customWidth="1"/>
    <col min="9245" max="9430" width="8.83203125" style="21"/>
    <col min="9431" max="9431" width="9.6640625" style="21" bestFit="1" customWidth="1"/>
    <col min="9432" max="9438" width="0" style="21" hidden="1" customWidth="1"/>
    <col min="9439" max="9439" width="5" style="21" customWidth="1"/>
    <col min="9440" max="9440" width="16.6640625" style="21" customWidth="1"/>
    <col min="9441" max="9442" width="9.1640625" style="21" customWidth="1"/>
    <col min="9443" max="9444" width="9.6640625" style="21" customWidth="1"/>
    <col min="9445" max="9445" width="1.6640625" style="21" customWidth="1"/>
    <col min="9446" max="9446" width="5" style="21" customWidth="1"/>
    <col min="9447" max="9447" width="17.1640625" style="21" customWidth="1"/>
    <col min="9448" max="9449" width="9.1640625" style="21" customWidth="1"/>
    <col min="9450" max="9451" width="9.6640625" style="21" customWidth="1"/>
    <col min="9452" max="9452" width="1.6640625" style="21" customWidth="1"/>
    <col min="9453" max="9453" width="6.33203125" style="21" customWidth="1"/>
    <col min="9454" max="9454" width="14.33203125" style="21" customWidth="1"/>
    <col min="9455" max="9457" width="9.1640625" style="21" customWidth="1"/>
    <col min="9458" max="9458" width="9.5" style="21" customWidth="1"/>
    <col min="9459" max="9459" width="1.6640625" style="21" customWidth="1"/>
    <col min="9460" max="9460" width="6.5" style="21" customWidth="1"/>
    <col min="9461" max="9461" width="18.6640625" style="21" customWidth="1"/>
    <col min="9462" max="9464" width="9.1640625" style="21" customWidth="1"/>
    <col min="9465" max="9468" width="1.6640625" style="21" customWidth="1"/>
    <col min="9469" max="9469" width="5" style="21" bestFit="1" customWidth="1"/>
    <col min="9470" max="9470" width="14.5" style="21" customWidth="1"/>
    <col min="9471" max="9472" width="8.83203125" style="21"/>
    <col min="9473" max="9473" width="9.6640625" style="21" bestFit="1" customWidth="1"/>
    <col min="9474" max="9474" width="9.6640625" style="21" customWidth="1"/>
    <col min="9475" max="9475" width="1.6640625" style="21" customWidth="1"/>
    <col min="9476" max="9476" width="5" style="21" bestFit="1" customWidth="1"/>
    <col min="9477" max="9477" width="14" style="21" customWidth="1"/>
    <col min="9478" max="9479" width="8.83203125" style="21"/>
    <col min="9480" max="9480" width="9.6640625" style="21" bestFit="1" customWidth="1"/>
    <col min="9481" max="9481" width="1.6640625" style="21" customWidth="1"/>
    <col min="9482" max="9482" width="5" style="21" bestFit="1" customWidth="1"/>
    <col min="9483" max="9483" width="15.5" style="21" customWidth="1"/>
    <col min="9484" max="9485" width="8.83203125" style="21"/>
    <col min="9486" max="9486" width="9.6640625" style="21" bestFit="1" customWidth="1"/>
    <col min="9487" max="9487" width="11.5" style="21" bestFit="1" customWidth="1"/>
    <col min="9488" max="9488" width="1.6640625" style="21" customWidth="1"/>
    <col min="9489" max="9489" width="5" style="21" bestFit="1" customWidth="1"/>
    <col min="9490" max="9491" width="11.1640625" style="21" bestFit="1" customWidth="1"/>
    <col min="9492" max="9492" width="12.6640625" style="21" bestFit="1" customWidth="1"/>
    <col min="9493" max="9493" width="1.6640625" style="21" customWidth="1"/>
    <col min="9494" max="9494" width="5" style="21" bestFit="1" customWidth="1"/>
    <col min="9495" max="9496" width="11.1640625" style="21" bestFit="1" customWidth="1"/>
    <col min="9497" max="9497" width="12.6640625" style="21" bestFit="1" customWidth="1"/>
    <col min="9498" max="9498" width="1.6640625" style="21" customWidth="1"/>
    <col min="9499" max="9499" width="14.83203125" style="21" customWidth="1"/>
    <col min="9500" max="9500" width="14.5" style="21" customWidth="1"/>
    <col min="9501" max="9686" width="8.83203125" style="21"/>
    <col min="9687" max="9687" width="9.6640625" style="21" bestFit="1" customWidth="1"/>
    <col min="9688" max="9694" width="0" style="21" hidden="1" customWidth="1"/>
    <col min="9695" max="9695" width="5" style="21" customWidth="1"/>
    <col min="9696" max="9696" width="16.6640625" style="21" customWidth="1"/>
    <col min="9697" max="9698" width="9.1640625" style="21" customWidth="1"/>
    <col min="9699" max="9700" width="9.6640625" style="21" customWidth="1"/>
    <col min="9701" max="9701" width="1.6640625" style="21" customWidth="1"/>
    <col min="9702" max="9702" width="5" style="21" customWidth="1"/>
    <col min="9703" max="9703" width="17.1640625" style="21" customWidth="1"/>
    <col min="9704" max="9705" width="9.1640625" style="21" customWidth="1"/>
    <col min="9706" max="9707" width="9.6640625" style="21" customWidth="1"/>
    <col min="9708" max="9708" width="1.6640625" style="21" customWidth="1"/>
    <col min="9709" max="9709" width="6.33203125" style="21" customWidth="1"/>
    <col min="9710" max="9710" width="14.33203125" style="21" customWidth="1"/>
    <col min="9711" max="9713" width="9.1640625" style="21" customWidth="1"/>
    <col min="9714" max="9714" width="9.5" style="21" customWidth="1"/>
    <col min="9715" max="9715" width="1.6640625" style="21" customWidth="1"/>
    <col min="9716" max="9716" width="6.5" style="21" customWidth="1"/>
    <col min="9717" max="9717" width="18.6640625" style="21" customWidth="1"/>
    <col min="9718" max="9720" width="9.1640625" style="21" customWidth="1"/>
    <col min="9721" max="9724" width="1.6640625" style="21" customWidth="1"/>
    <col min="9725" max="9725" width="5" style="21" bestFit="1" customWidth="1"/>
    <col min="9726" max="9726" width="14.5" style="21" customWidth="1"/>
    <col min="9727" max="9728" width="8.83203125" style="21"/>
    <col min="9729" max="9729" width="9.6640625" style="21" bestFit="1" customWidth="1"/>
    <col min="9730" max="9730" width="9.6640625" style="21" customWidth="1"/>
    <col min="9731" max="9731" width="1.6640625" style="21" customWidth="1"/>
    <col min="9732" max="9732" width="5" style="21" bestFit="1" customWidth="1"/>
    <col min="9733" max="9733" width="14" style="21" customWidth="1"/>
    <col min="9734" max="9735" width="8.83203125" style="21"/>
    <col min="9736" max="9736" width="9.6640625" style="21" bestFit="1" customWidth="1"/>
    <col min="9737" max="9737" width="1.6640625" style="21" customWidth="1"/>
    <col min="9738" max="9738" width="5" style="21" bestFit="1" customWidth="1"/>
    <col min="9739" max="9739" width="15.5" style="21" customWidth="1"/>
    <col min="9740" max="9741" width="8.83203125" style="21"/>
    <col min="9742" max="9742" width="9.6640625" style="21" bestFit="1" customWidth="1"/>
    <col min="9743" max="9743" width="11.5" style="21" bestFit="1" customWidth="1"/>
    <col min="9744" max="9744" width="1.6640625" style="21" customWidth="1"/>
    <col min="9745" max="9745" width="5" style="21" bestFit="1" customWidth="1"/>
    <col min="9746" max="9747" width="11.1640625" style="21" bestFit="1" customWidth="1"/>
    <col min="9748" max="9748" width="12.6640625" style="21" bestFit="1" customWidth="1"/>
    <col min="9749" max="9749" width="1.6640625" style="21" customWidth="1"/>
    <col min="9750" max="9750" width="5" style="21" bestFit="1" customWidth="1"/>
    <col min="9751" max="9752" width="11.1640625" style="21" bestFit="1" customWidth="1"/>
    <col min="9753" max="9753" width="12.6640625" style="21" bestFit="1" customWidth="1"/>
    <col min="9754" max="9754" width="1.6640625" style="21" customWidth="1"/>
    <col min="9755" max="9755" width="14.83203125" style="21" customWidth="1"/>
    <col min="9756" max="9756" width="14.5" style="21" customWidth="1"/>
    <col min="9757" max="9942" width="8.83203125" style="21"/>
    <col min="9943" max="9943" width="9.6640625" style="21" bestFit="1" customWidth="1"/>
    <col min="9944" max="9950" width="0" style="21" hidden="1" customWidth="1"/>
    <col min="9951" max="9951" width="5" style="21" customWidth="1"/>
    <col min="9952" max="9952" width="16.6640625" style="21" customWidth="1"/>
    <col min="9953" max="9954" width="9.1640625" style="21" customWidth="1"/>
    <col min="9955" max="9956" width="9.6640625" style="21" customWidth="1"/>
    <col min="9957" max="9957" width="1.6640625" style="21" customWidth="1"/>
    <col min="9958" max="9958" width="5" style="21" customWidth="1"/>
    <col min="9959" max="9959" width="17.1640625" style="21" customWidth="1"/>
    <col min="9960" max="9961" width="9.1640625" style="21" customWidth="1"/>
    <col min="9962" max="9963" width="9.6640625" style="21" customWidth="1"/>
    <col min="9964" max="9964" width="1.6640625" style="21" customWidth="1"/>
    <col min="9965" max="9965" width="6.33203125" style="21" customWidth="1"/>
    <col min="9966" max="9966" width="14.33203125" style="21" customWidth="1"/>
    <col min="9967" max="9969" width="9.1640625" style="21" customWidth="1"/>
    <col min="9970" max="9970" width="9.5" style="21" customWidth="1"/>
    <col min="9971" max="9971" width="1.6640625" style="21" customWidth="1"/>
    <col min="9972" max="9972" width="6.5" style="21" customWidth="1"/>
    <col min="9973" max="9973" width="18.6640625" style="21" customWidth="1"/>
    <col min="9974" max="9976" width="9.1640625" style="21" customWidth="1"/>
    <col min="9977" max="9980" width="1.6640625" style="21" customWidth="1"/>
    <col min="9981" max="9981" width="5" style="21" bestFit="1" customWidth="1"/>
    <col min="9982" max="9982" width="14.5" style="21" customWidth="1"/>
    <col min="9983" max="9984" width="8.83203125" style="21"/>
    <col min="9985" max="9985" width="9.6640625" style="21" bestFit="1" customWidth="1"/>
    <col min="9986" max="9986" width="9.6640625" style="21" customWidth="1"/>
    <col min="9987" max="9987" width="1.6640625" style="21" customWidth="1"/>
    <col min="9988" max="9988" width="5" style="21" bestFit="1" customWidth="1"/>
    <col min="9989" max="9989" width="14" style="21" customWidth="1"/>
    <col min="9990" max="9991" width="8.83203125" style="21"/>
    <col min="9992" max="9992" width="9.6640625" style="21" bestFit="1" customWidth="1"/>
    <col min="9993" max="9993" width="1.6640625" style="21" customWidth="1"/>
    <col min="9994" max="9994" width="5" style="21" bestFit="1" customWidth="1"/>
    <col min="9995" max="9995" width="15.5" style="21" customWidth="1"/>
    <col min="9996" max="9997" width="8.83203125" style="21"/>
    <col min="9998" max="9998" width="9.6640625" style="21" bestFit="1" customWidth="1"/>
    <col min="9999" max="9999" width="11.5" style="21" bestFit="1" customWidth="1"/>
    <col min="10000" max="10000" width="1.6640625" style="21" customWidth="1"/>
    <col min="10001" max="10001" width="5" style="21" bestFit="1" customWidth="1"/>
    <col min="10002" max="10003" width="11.1640625" style="21" bestFit="1" customWidth="1"/>
    <col min="10004" max="10004" width="12.6640625" style="21" bestFit="1" customWidth="1"/>
    <col min="10005" max="10005" width="1.6640625" style="21" customWidth="1"/>
    <col min="10006" max="10006" width="5" style="21" bestFit="1" customWidth="1"/>
    <col min="10007" max="10008" width="11.1640625" style="21" bestFit="1" customWidth="1"/>
    <col min="10009" max="10009" width="12.6640625" style="21" bestFit="1" customWidth="1"/>
    <col min="10010" max="10010" width="1.6640625" style="21" customWidth="1"/>
    <col min="10011" max="10011" width="14.83203125" style="21" customWidth="1"/>
    <col min="10012" max="10012" width="14.5" style="21" customWidth="1"/>
    <col min="10013" max="10198" width="8.83203125" style="21"/>
    <col min="10199" max="10199" width="9.6640625" style="21" bestFit="1" customWidth="1"/>
    <col min="10200" max="10206" width="0" style="21" hidden="1" customWidth="1"/>
    <col min="10207" max="10207" width="5" style="21" customWidth="1"/>
    <col min="10208" max="10208" width="16.6640625" style="21" customWidth="1"/>
    <col min="10209" max="10210" width="9.1640625" style="21" customWidth="1"/>
    <col min="10211" max="10212" width="9.6640625" style="21" customWidth="1"/>
    <col min="10213" max="10213" width="1.6640625" style="21" customWidth="1"/>
    <col min="10214" max="10214" width="5" style="21" customWidth="1"/>
    <col min="10215" max="10215" width="17.1640625" style="21" customWidth="1"/>
    <col min="10216" max="10217" width="9.1640625" style="21" customWidth="1"/>
    <col min="10218" max="10219" width="9.6640625" style="21" customWidth="1"/>
    <col min="10220" max="10220" width="1.6640625" style="21" customWidth="1"/>
    <col min="10221" max="10221" width="6.33203125" style="21" customWidth="1"/>
    <col min="10222" max="10222" width="14.33203125" style="21" customWidth="1"/>
    <col min="10223" max="10225" width="9.1640625" style="21" customWidth="1"/>
    <col min="10226" max="10226" width="9.5" style="21" customWidth="1"/>
    <col min="10227" max="10227" width="1.6640625" style="21" customWidth="1"/>
    <col min="10228" max="10228" width="6.5" style="21" customWidth="1"/>
    <col min="10229" max="10229" width="18.6640625" style="21" customWidth="1"/>
    <col min="10230" max="10232" width="9.1640625" style="21" customWidth="1"/>
    <col min="10233" max="10236" width="1.6640625" style="21" customWidth="1"/>
    <col min="10237" max="10237" width="5" style="21" bestFit="1" customWidth="1"/>
    <col min="10238" max="10238" width="14.5" style="21" customWidth="1"/>
    <col min="10239" max="10240" width="8.83203125" style="21"/>
    <col min="10241" max="10241" width="9.6640625" style="21" bestFit="1" customWidth="1"/>
    <col min="10242" max="10242" width="9.6640625" style="21" customWidth="1"/>
    <col min="10243" max="10243" width="1.6640625" style="21" customWidth="1"/>
    <col min="10244" max="10244" width="5" style="21" bestFit="1" customWidth="1"/>
    <col min="10245" max="10245" width="14" style="21" customWidth="1"/>
    <col min="10246" max="10247" width="8.83203125" style="21"/>
    <col min="10248" max="10248" width="9.6640625" style="21" bestFit="1" customWidth="1"/>
    <col min="10249" max="10249" width="1.6640625" style="21" customWidth="1"/>
    <col min="10250" max="10250" width="5" style="21" bestFit="1" customWidth="1"/>
    <col min="10251" max="10251" width="15.5" style="21" customWidth="1"/>
    <col min="10252" max="10253" width="8.83203125" style="21"/>
    <col min="10254" max="10254" width="9.6640625" style="21" bestFit="1" customWidth="1"/>
    <col min="10255" max="10255" width="11.5" style="21" bestFit="1" customWidth="1"/>
    <col min="10256" max="10256" width="1.6640625" style="21" customWidth="1"/>
    <col min="10257" max="10257" width="5" style="21" bestFit="1" customWidth="1"/>
    <col min="10258" max="10259" width="11.1640625" style="21" bestFit="1" customWidth="1"/>
    <col min="10260" max="10260" width="12.6640625" style="21" bestFit="1" customWidth="1"/>
    <col min="10261" max="10261" width="1.6640625" style="21" customWidth="1"/>
    <col min="10262" max="10262" width="5" style="21" bestFit="1" customWidth="1"/>
    <col min="10263" max="10264" width="11.1640625" style="21" bestFit="1" customWidth="1"/>
    <col min="10265" max="10265" width="12.6640625" style="21" bestFit="1" customWidth="1"/>
    <col min="10266" max="10266" width="1.6640625" style="21" customWidth="1"/>
    <col min="10267" max="10267" width="14.83203125" style="21" customWidth="1"/>
    <col min="10268" max="10268" width="14.5" style="21" customWidth="1"/>
    <col min="10269" max="10454" width="8.83203125" style="21"/>
    <col min="10455" max="10455" width="9.6640625" style="21" bestFit="1" customWidth="1"/>
    <col min="10456" max="10462" width="0" style="21" hidden="1" customWidth="1"/>
    <col min="10463" max="10463" width="5" style="21" customWidth="1"/>
    <col min="10464" max="10464" width="16.6640625" style="21" customWidth="1"/>
    <col min="10465" max="10466" width="9.1640625" style="21" customWidth="1"/>
    <col min="10467" max="10468" width="9.6640625" style="21" customWidth="1"/>
    <col min="10469" max="10469" width="1.6640625" style="21" customWidth="1"/>
    <col min="10470" max="10470" width="5" style="21" customWidth="1"/>
    <col min="10471" max="10471" width="17.1640625" style="21" customWidth="1"/>
    <col min="10472" max="10473" width="9.1640625" style="21" customWidth="1"/>
    <col min="10474" max="10475" width="9.6640625" style="21" customWidth="1"/>
    <col min="10476" max="10476" width="1.6640625" style="21" customWidth="1"/>
    <col min="10477" max="10477" width="6.33203125" style="21" customWidth="1"/>
    <col min="10478" max="10478" width="14.33203125" style="21" customWidth="1"/>
    <col min="10479" max="10481" width="9.1640625" style="21" customWidth="1"/>
    <col min="10482" max="10482" width="9.5" style="21" customWidth="1"/>
    <col min="10483" max="10483" width="1.6640625" style="21" customWidth="1"/>
    <col min="10484" max="10484" width="6.5" style="21" customWidth="1"/>
    <col min="10485" max="10485" width="18.6640625" style="21" customWidth="1"/>
    <col min="10486" max="10488" width="9.1640625" style="21" customWidth="1"/>
    <col min="10489" max="10492" width="1.6640625" style="21" customWidth="1"/>
    <col min="10493" max="10493" width="5" style="21" bestFit="1" customWidth="1"/>
    <col min="10494" max="10494" width="14.5" style="21" customWidth="1"/>
    <col min="10495" max="10496" width="8.83203125" style="21"/>
    <col min="10497" max="10497" width="9.6640625" style="21" bestFit="1" customWidth="1"/>
    <col min="10498" max="10498" width="9.6640625" style="21" customWidth="1"/>
    <col min="10499" max="10499" width="1.6640625" style="21" customWidth="1"/>
    <col min="10500" max="10500" width="5" style="21" bestFit="1" customWidth="1"/>
    <col min="10501" max="10501" width="14" style="21" customWidth="1"/>
    <col min="10502" max="10503" width="8.83203125" style="21"/>
    <col min="10504" max="10504" width="9.6640625" style="21" bestFit="1" customWidth="1"/>
    <col min="10505" max="10505" width="1.6640625" style="21" customWidth="1"/>
    <col min="10506" max="10506" width="5" style="21" bestFit="1" customWidth="1"/>
    <col min="10507" max="10507" width="15.5" style="21" customWidth="1"/>
    <col min="10508" max="10509" width="8.83203125" style="21"/>
    <col min="10510" max="10510" width="9.6640625" style="21" bestFit="1" customWidth="1"/>
    <col min="10511" max="10511" width="11.5" style="21" bestFit="1" customWidth="1"/>
    <col min="10512" max="10512" width="1.6640625" style="21" customWidth="1"/>
    <col min="10513" max="10513" width="5" style="21" bestFit="1" customWidth="1"/>
    <col min="10514" max="10515" width="11.1640625" style="21" bestFit="1" customWidth="1"/>
    <col min="10516" max="10516" width="12.6640625" style="21" bestFit="1" customWidth="1"/>
    <col min="10517" max="10517" width="1.6640625" style="21" customWidth="1"/>
    <col min="10518" max="10518" width="5" style="21" bestFit="1" customWidth="1"/>
    <col min="10519" max="10520" width="11.1640625" style="21" bestFit="1" customWidth="1"/>
    <col min="10521" max="10521" width="12.6640625" style="21" bestFit="1" customWidth="1"/>
    <col min="10522" max="10522" width="1.6640625" style="21" customWidth="1"/>
    <col min="10523" max="10523" width="14.83203125" style="21" customWidth="1"/>
    <col min="10524" max="10524" width="14.5" style="21" customWidth="1"/>
    <col min="10525" max="10710" width="8.83203125" style="21"/>
    <col min="10711" max="10711" width="9.6640625" style="21" bestFit="1" customWidth="1"/>
    <col min="10712" max="10718" width="0" style="21" hidden="1" customWidth="1"/>
    <col min="10719" max="10719" width="5" style="21" customWidth="1"/>
    <col min="10720" max="10720" width="16.6640625" style="21" customWidth="1"/>
    <col min="10721" max="10722" width="9.1640625" style="21" customWidth="1"/>
    <col min="10723" max="10724" width="9.6640625" style="21" customWidth="1"/>
    <col min="10725" max="10725" width="1.6640625" style="21" customWidth="1"/>
    <col min="10726" max="10726" width="5" style="21" customWidth="1"/>
    <col min="10727" max="10727" width="17.1640625" style="21" customWidth="1"/>
    <col min="10728" max="10729" width="9.1640625" style="21" customWidth="1"/>
    <col min="10730" max="10731" width="9.6640625" style="21" customWidth="1"/>
    <col min="10732" max="10732" width="1.6640625" style="21" customWidth="1"/>
    <col min="10733" max="10733" width="6.33203125" style="21" customWidth="1"/>
    <col min="10734" max="10734" width="14.33203125" style="21" customWidth="1"/>
    <col min="10735" max="10737" width="9.1640625" style="21" customWidth="1"/>
    <col min="10738" max="10738" width="9.5" style="21" customWidth="1"/>
    <col min="10739" max="10739" width="1.6640625" style="21" customWidth="1"/>
    <col min="10740" max="10740" width="6.5" style="21" customWidth="1"/>
    <col min="10741" max="10741" width="18.6640625" style="21" customWidth="1"/>
    <col min="10742" max="10744" width="9.1640625" style="21" customWidth="1"/>
    <col min="10745" max="10748" width="1.6640625" style="21" customWidth="1"/>
    <col min="10749" max="10749" width="5" style="21" bestFit="1" customWidth="1"/>
    <col min="10750" max="10750" width="14.5" style="21" customWidth="1"/>
    <col min="10751" max="10752" width="8.83203125" style="21"/>
    <col min="10753" max="10753" width="9.6640625" style="21" bestFit="1" customWidth="1"/>
    <col min="10754" max="10754" width="9.6640625" style="21" customWidth="1"/>
    <col min="10755" max="10755" width="1.6640625" style="21" customWidth="1"/>
    <col min="10756" max="10756" width="5" style="21" bestFit="1" customWidth="1"/>
    <col min="10757" max="10757" width="14" style="21" customWidth="1"/>
    <col min="10758" max="10759" width="8.83203125" style="21"/>
    <col min="10760" max="10760" width="9.6640625" style="21" bestFit="1" customWidth="1"/>
    <col min="10761" max="10761" width="1.6640625" style="21" customWidth="1"/>
    <col min="10762" max="10762" width="5" style="21" bestFit="1" customWidth="1"/>
    <col min="10763" max="10763" width="15.5" style="21" customWidth="1"/>
    <col min="10764" max="10765" width="8.83203125" style="21"/>
    <col min="10766" max="10766" width="9.6640625" style="21" bestFit="1" customWidth="1"/>
    <col min="10767" max="10767" width="11.5" style="21" bestFit="1" customWidth="1"/>
    <col min="10768" max="10768" width="1.6640625" style="21" customWidth="1"/>
    <col min="10769" max="10769" width="5" style="21" bestFit="1" customWidth="1"/>
    <col min="10770" max="10771" width="11.1640625" style="21" bestFit="1" customWidth="1"/>
    <col min="10772" max="10772" width="12.6640625" style="21" bestFit="1" customWidth="1"/>
    <col min="10773" max="10773" width="1.6640625" style="21" customWidth="1"/>
    <col min="10774" max="10774" width="5" style="21" bestFit="1" customWidth="1"/>
    <col min="10775" max="10776" width="11.1640625" style="21" bestFit="1" customWidth="1"/>
    <col min="10777" max="10777" width="12.6640625" style="21" bestFit="1" customWidth="1"/>
    <col min="10778" max="10778" width="1.6640625" style="21" customWidth="1"/>
    <col min="10779" max="10779" width="14.83203125" style="21" customWidth="1"/>
    <col min="10780" max="10780" width="14.5" style="21" customWidth="1"/>
    <col min="10781" max="10966" width="8.83203125" style="21"/>
    <col min="10967" max="10967" width="9.6640625" style="21" bestFit="1" customWidth="1"/>
    <col min="10968" max="10974" width="0" style="21" hidden="1" customWidth="1"/>
    <col min="10975" max="10975" width="5" style="21" customWidth="1"/>
    <col min="10976" max="10976" width="16.6640625" style="21" customWidth="1"/>
    <col min="10977" max="10978" width="9.1640625" style="21" customWidth="1"/>
    <col min="10979" max="10980" width="9.6640625" style="21" customWidth="1"/>
    <col min="10981" max="10981" width="1.6640625" style="21" customWidth="1"/>
    <col min="10982" max="10982" width="5" style="21" customWidth="1"/>
    <col min="10983" max="10983" width="17.1640625" style="21" customWidth="1"/>
    <col min="10984" max="10985" width="9.1640625" style="21" customWidth="1"/>
    <col min="10986" max="10987" width="9.6640625" style="21" customWidth="1"/>
    <col min="10988" max="10988" width="1.6640625" style="21" customWidth="1"/>
    <col min="10989" max="10989" width="6.33203125" style="21" customWidth="1"/>
    <col min="10990" max="10990" width="14.33203125" style="21" customWidth="1"/>
    <col min="10991" max="10993" width="9.1640625" style="21" customWidth="1"/>
    <col min="10994" max="10994" width="9.5" style="21" customWidth="1"/>
    <col min="10995" max="10995" width="1.6640625" style="21" customWidth="1"/>
    <col min="10996" max="10996" width="6.5" style="21" customWidth="1"/>
    <col min="10997" max="10997" width="18.6640625" style="21" customWidth="1"/>
    <col min="10998" max="11000" width="9.1640625" style="21" customWidth="1"/>
    <col min="11001" max="11004" width="1.6640625" style="21" customWidth="1"/>
    <col min="11005" max="11005" width="5" style="21" bestFit="1" customWidth="1"/>
    <col min="11006" max="11006" width="14.5" style="21" customWidth="1"/>
    <col min="11007" max="11008" width="8.83203125" style="21"/>
    <col min="11009" max="11009" width="9.6640625" style="21" bestFit="1" customWidth="1"/>
    <col min="11010" max="11010" width="9.6640625" style="21" customWidth="1"/>
    <col min="11011" max="11011" width="1.6640625" style="21" customWidth="1"/>
    <col min="11012" max="11012" width="5" style="21" bestFit="1" customWidth="1"/>
    <col min="11013" max="11013" width="14" style="21" customWidth="1"/>
    <col min="11014" max="11015" width="8.83203125" style="21"/>
    <col min="11016" max="11016" width="9.6640625" style="21" bestFit="1" customWidth="1"/>
    <col min="11017" max="11017" width="1.6640625" style="21" customWidth="1"/>
    <col min="11018" max="11018" width="5" style="21" bestFit="1" customWidth="1"/>
    <col min="11019" max="11019" width="15.5" style="21" customWidth="1"/>
    <col min="11020" max="11021" width="8.83203125" style="21"/>
    <col min="11022" max="11022" width="9.6640625" style="21" bestFit="1" customWidth="1"/>
    <col min="11023" max="11023" width="11.5" style="21" bestFit="1" customWidth="1"/>
    <col min="11024" max="11024" width="1.6640625" style="21" customWidth="1"/>
    <col min="11025" max="11025" width="5" style="21" bestFit="1" customWidth="1"/>
    <col min="11026" max="11027" width="11.1640625" style="21" bestFit="1" customWidth="1"/>
    <col min="11028" max="11028" width="12.6640625" style="21" bestFit="1" customWidth="1"/>
    <col min="11029" max="11029" width="1.6640625" style="21" customWidth="1"/>
    <col min="11030" max="11030" width="5" style="21" bestFit="1" customWidth="1"/>
    <col min="11031" max="11032" width="11.1640625" style="21" bestFit="1" customWidth="1"/>
    <col min="11033" max="11033" width="12.6640625" style="21" bestFit="1" customWidth="1"/>
    <col min="11034" max="11034" width="1.6640625" style="21" customWidth="1"/>
    <col min="11035" max="11035" width="14.83203125" style="21" customWidth="1"/>
    <col min="11036" max="11036" width="14.5" style="21" customWidth="1"/>
    <col min="11037" max="11222" width="8.83203125" style="21"/>
    <col min="11223" max="11223" width="9.6640625" style="21" bestFit="1" customWidth="1"/>
    <col min="11224" max="11230" width="0" style="21" hidden="1" customWidth="1"/>
    <col min="11231" max="11231" width="5" style="21" customWidth="1"/>
    <col min="11232" max="11232" width="16.6640625" style="21" customWidth="1"/>
    <col min="11233" max="11234" width="9.1640625" style="21" customWidth="1"/>
    <col min="11235" max="11236" width="9.6640625" style="21" customWidth="1"/>
    <col min="11237" max="11237" width="1.6640625" style="21" customWidth="1"/>
    <col min="11238" max="11238" width="5" style="21" customWidth="1"/>
    <col min="11239" max="11239" width="17.1640625" style="21" customWidth="1"/>
    <col min="11240" max="11241" width="9.1640625" style="21" customWidth="1"/>
    <col min="11242" max="11243" width="9.6640625" style="21" customWidth="1"/>
    <col min="11244" max="11244" width="1.6640625" style="21" customWidth="1"/>
    <col min="11245" max="11245" width="6.33203125" style="21" customWidth="1"/>
    <col min="11246" max="11246" width="14.33203125" style="21" customWidth="1"/>
    <col min="11247" max="11249" width="9.1640625" style="21" customWidth="1"/>
    <col min="11250" max="11250" width="9.5" style="21" customWidth="1"/>
    <col min="11251" max="11251" width="1.6640625" style="21" customWidth="1"/>
    <col min="11252" max="11252" width="6.5" style="21" customWidth="1"/>
    <col min="11253" max="11253" width="18.6640625" style="21" customWidth="1"/>
    <col min="11254" max="11256" width="9.1640625" style="21" customWidth="1"/>
    <col min="11257" max="11260" width="1.6640625" style="21" customWidth="1"/>
    <col min="11261" max="11261" width="5" style="21" bestFit="1" customWidth="1"/>
    <col min="11262" max="11262" width="14.5" style="21" customWidth="1"/>
    <col min="11263" max="11264" width="8.83203125" style="21"/>
    <col min="11265" max="11265" width="9.6640625" style="21" bestFit="1" customWidth="1"/>
    <col min="11266" max="11266" width="9.6640625" style="21" customWidth="1"/>
    <col min="11267" max="11267" width="1.6640625" style="21" customWidth="1"/>
    <col min="11268" max="11268" width="5" style="21" bestFit="1" customWidth="1"/>
    <col min="11269" max="11269" width="14" style="21" customWidth="1"/>
    <col min="11270" max="11271" width="8.83203125" style="21"/>
    <col min="11272" max="11272" width="9.6640625" style="21" bestFit="1" customWidth="1"/>
    <col min="11273" max="11273" width="1.6640625" style="21" customWidth="1"/>
    <col min="11274" max="11274" width="5" style="21" bestFit="1" customWidth="1"/>
    <col min="11275" max="11275" width="15.5" style="21" customWidth="1"/>
    <col min="11276" max="11277" width="8.83203125" style="21"/>
    <col min="11278" max="11278" width="9.6640625" style="21" bestFit="1" customWidth="1"/>
    <col min="11279" max="11279" width="11.5" style="21" bestFit="1" customWidth="1"/>
    <col min="11280" max="11280" width="1.6640625" style="21" customWidth="1"/>
    <col min="11281" max="11281" width="5" style="21" bestFit="1" customWidth="1"/>
    <col min="11282" max="11283" width="11.1640625" style="21" bestFit="1" customWidth="1"/>
    <col min="11284" max="11284" width="12.6640625" style="21" bestFit="1" customWidth="1"/>
    <col min="11285" max="11285" width="1.6640625" style="21" customWidth="1"/>
    <col min="11286" max="11286" width="5" style="21" bestFit="1" customWidth="1"/>
    <col min="11287" max="11288" width="11.1640625" style="21" bestFit="1" customWidth="1"/>
    <col min="11289" max="11289" width="12.6640625" style="21" bestFit="1" customWidth="1"/>
    <col min="11290" max="11290" width="1.6640625" style="21" customWidth="1"/>
    <col min="11291" max="11291" width="14.83203125" style="21" customWidth="1"/>
    <col min="11292" max="11292" width="14.5" style="21" customWidth="1"/>
    <col min="11293" max="11478" width="8.83203125" style="21"/>
    <col min="11479" max="11479" width="9.6640625" style="21" bestFit="1" customWidth="1"/>
    <col min="11480" max="11486" width="0" style="21" hidden="1" customWidth="1"/>
    <col min="11487" max="11487" width="5" style="21" customWidth="1"/>
    <col min="11488" max="11488" width="16.6640625" style="21" customWidth="1"/>
    <col min="11489" max="11490" width="9.1640625" style="21" customWidth="1"/>
    <col min="11491" max="11492" width="9.6640625" style="21" customWidth="1"/>
    <col min="11493" max="11493" width="1.6640625" style="21" customWidth="1"/>
    <col min="11494" max="11494" width="5" style="21" customWidth="1"/>
    <col min="11495" max="11495" width="17.1640625" style="21" customWidth="1"/>
    <col min="11496" max="11497" width="9.1640625" style="21" customWidth="1"/>
    <col min="11498" max="11499" width="9.6640625" style="21" customWidth="1"/>
    <col min="11500" max="11500" width="1.6640625" style="21" customWidth="1"/>
    <col min="11501" max="11501" width="6.33203125" style="21" customWidth="1"/>
    <col min="11502" max="11502" width="14.33203125" style="21" customWidth="1"/>
    <col min="11503" max="11505" width="9.1640625" style="21" customWidth="1"/>
    <col min="11506" max="11506" width="9.5" style="21" customWidth="1"/>
    <col min="11507" max="11507" width="1.6640625" style="21" customWidth="1"/>
    <col min="11508" max="11508" width="6.5" style="21" customWidth="1"/>
    <col min="11509" max="11509" width="18.6640625" style="21" customWidth="1"/>
    <col min="11510" max="11512" width="9.1640625" style="21" customWidth="1"/>
    <col min="11513" max="11516" width="1.6640625" style="21" customWidth="1"/>
    <col min="11517" max="11517" width="5" style="21" bestFit="1" customWidth="1"/>
    <col min="11518" max="11518" width="14.5" style="21" customWidth="1"/>
    <col min="11519" max="11520" width="8.83203125" style="21"/>
    <col min="11521" max="11521" width="9.6640625" style="21" bestFit="1" customWidth="1"/>
    <col min="11522" max="11522" width="9.6640625" style="21" customWidth="1"/>
    <col min="11523" max="11523" width="1.6640625" style="21" customWidth="1"/>
    <col min="11524" max="11524" width="5" style="21" bestFit="1" customWidth="1"/>
    <col min="11525" max="11525" width="14" style="21" customWidth="1"/>
    <col min="11526" max="11527" width="8.83203125" style="21"/>
    <col min="11528" max="11528" width="9.6640625" style="21" bestFit="1" customWidth="1"/>
    <col min="11529" max="11529" width="1.6640625" style="21" customWidth="1"/>
    <col min="11530" max="11530" width="5" style="21" bestFit="1" customWidth="1"/>
    <col min="11531" max="11531" width="15.5" style="21" customWidth="1"/>
    <col min="11532" max="11533" width="8.83203125" style="21"/>
    <col min="11534" max="11534" width="9.6640625" style="21" bestFit="1" customWidth="1"/>
    <col min="11535" max="11535" width="11.5" style="21" bestFit="1" customWidth="1"/>
    <col min="11536" max="11536" width="1.6640625" style="21" customWidth="1"/>
    <col min="11537" max="11537" width="5" style="21" bestFit="1" customWidth="1"/>
    <col min="11538" max="11539" width="11.1640625" style="21" bestFit="1" customWidth="1"/>
    <col min="11540" max="11540" width="12.6640625" style="21" bestFit="1" customWidth="1"/>
    <col min="11541" max="11541" width="1.6640625" style="21" customWidth="1"/>
    <col min="11542" max="11542" width="5" style="21" bestFit="1" customWidth="1"/>
    <col min="11543" max="11544" width="11.1640625" style="21" bestFit="1" customWidth="1"/>
    <col min="11545" max="11545" width="12.6640625" style="21" bestFit="1" customWidth="1"/>
    <col min="11546" max="11546" width="1.6640625" style="21" customWidth="1"/>
    <col min="11547" max="11547" width="14.83203125" style="21" customWidth="1"/>
    <col min="11548" max="11548" width="14.5" style="21" customWidth="1"/>
    <col min="11549" max="11734" width="8.83203125" style="21"/>
    <col min="11735" max="11735" width="9.6640625" style="21" bestFit="1" customWidth="1"/>
    <col min="11736" max="11742" width="0" style="21" hidden="1" customWidth="1"/>
    <col min="11743" max="11743" width="5" style="21" customWidth="1"/>
    <col min="11744" max="11744" width="16.6640625" style="21" customWidth="1"/>
    <col min="11745" max="11746" width="9.1640625" style="21" customWidth="1"/>
    <col min="11747" max="11748" width="9.6640625" style="21" customWidth="1"/>
    <col min="11749" max="11749" width="1.6640625" style="21" customWidth="1"/>
    <col min="11750" max="11750" width="5" style="21" customWidth="1"/>
    <col min="11751" max="11751" width="17.1640625" style="21" customWidth="1"/>
    <col min="11752" max="11753" width="9.1640625" style="21" customWidth="1"/>
    <col min="11754" max="11755" width="9.6640625" style="21" customWidth="1"/>
    <col min="11756" max="11756" width="1.6640625" style="21" customWidth="1"/>
    <col min="11757" max="11757" width="6.33203125" style="21" customWidth="1"/>
    <col min="11758" max="11758" width="14.33203125" style="21" customWidth="1"/>
    <col min="11759" max="11761" width="9.1640625" style="21" customWidth="1"/>
    <col min="11762" max="11762" width="9.5" style="21" customWidth="1"/>
    <col min="11763" max="11763" width="1.6640625" style="21" customWidth="1"/>
    <col min="11764" max="11764" width="6.5" style="21" customWidth="1"/>
    <col min="11765" max="11765" width="18.6640625" style="21" customWidth="1"/>
    <col min="11766" max="11768" width="9.1640625" style="21" customWidth="1"/>
    <col min="11769" max="11772" width="1.6640625" style="21" customWidth="1"/>
    <col min="11773" max="11773" width="5" style="21" bestFit="1" customWidth="1"/>
    <col min="11774" max="11774" width="14.5" style="21" customWidth="1"/>
    <col min="11775" max="11776" width="8.83203125" style="21"/>
    <col min="11777" max="11777" width="9.6640625" style="21" bestFit="1" customWidth="1"/>
    <col min="11778" max="11778" width="9.6640625" style="21" customWidth="1"/>
    <col min="11779" max="11779" width="1.6640625" style="21" customWidth="1"/>
    <col min="11780" max="11780" width="5" style="21" bestFit="1" customWidth="1"/>
    <col min="11781" max="11781" width="14" style="21" customWidth="1"/>
    <col min="11782" max="11783" width="8.83203125" style="21"/>
    <col min="11784" max="11784" width="9.6640625" style="21" bestFit="1" customWidth="1"/>
    <col min="11785" max="11785" width="1.6640625" style="21" customWidth="1"/>
    <col min="11786" max="11786" width="5" style="21" bestFit="1" customWidth="1"/>
    <col min="11787" max="11787" width="15.5" style="21" customWidth="1"/>
    <col min="11788" max="11789" width="8.83203125" style="21"/>
    <col min="11790" max="11790" width="9.6640625" style="21" bestFit="1" customWidth="1"/>
    <col min="11791" max="11791" width="11.5" style="21" bestFit="1" customWidth="1"/>
    <col min="11792" max="11792" width="1.6640625" style="21" customWidth="1"/>
    <col min="11793" max="11793" width="5" style="21" bestFit="1" customWidth="1"/>
    <col min="11794" max="11795" width="11.1640625" style="21" bestFit="1" customWidth="1"/>
    <col min="11796" max="11796" width="12.6640625" style="21" bestFit="1" customWidth="1"/>
    <col min="11797" max="11797" width="1.6640625" style="21" customWidth="1"/>
    <col min="11798" max="11798" width="5" style="21" bestFit="1" customWidth="1"/>
    <col min="11799" max="11800" width="11.1640625" style="21" bestFit="1" customWidth="1"/>
    <col min="11801" max="11801" width="12.6640625" style="21" bestFit="1" customWidth="1"/>
    <col min="11802" max="11802" width="1.6640625" style="21" customWidth="1"/>
    <col min="11803" max="11803" width="14.83203125" style="21" customWidth="1"/>
    <col min="11804" max="11804" width="14.5" style="21" customWidth="1"/>
    <col min="11805" max="11990" width="8.83203125" style="21"/>
    <col min="11991" max="11991" width="9.6640625" style="21" bestFit="1" customWidth="1"/>
    <col min="11992" max="11998" width="0" style="21" hidden="1" customWidth="1"/>
    <col min="11999" max="11999" width="5" style="21" customWidth="1"/>
    <col min="12000" max="12000" width="16.6640625" style="21" customWidth="1"/>
    <col min="12001" max="12002" width="9.1640625" style="21" customWidth="1"/>
    <col min="12003" max="12004" width="9.6640625" style="21" customWidth="1"/>
    <col min="12005" max="12005" width="1.6640625" style="21" customWidth="1"/>
    <col min="12006" max="12006" width="5" style="21" customWidth="1"/>
    <col min="12007" max="12007" width="17.1640625" style="21" customWidth="1"/>
    <col min="12008" max="12009" width="9.1640625" style="21" customWidth="1"/>
    <col min="12010" max="12011" width="9.6640625" style="21" customWidth="1"/>
    <col min="12012" max="12012" width="1.6640625" style="21" customWidth="1"/>
    <col min="12013" max="12013" width="6.33203125" style="21" customWidth="1"/>
    <col min="12014" max="12014" width="14.33203125" style="21" customWidth="1"/>
    <col min="12015" max="12017" width="9.1640625" style="21" customWidth="1"/>
    <col min="12018" max="12018" width="9.5" style="21" customWidth="1"/>
    <col min="12019" max="12019" width="1.6640625" style="21" customWidth="1"/>
    <col min="12020" max="12020" width="6.5" style="21" customWidth="1"/>
    <col min="12021" max="12021" width="18.6640625" style="21" customWidth="1"/>
    <col min="12022" max="12024" width="9.1640625" style="21" customWidth="1"/>
    <col min="12025" max="12028" width="1.6640625" style="21" customWidth="1"/>
    <col min="12029" max="12029" width="5" style="21" bestFit="1" customWidth="1"/>
    <col min="12030" max="12030" width="14.5" style="21" customWidth="1"/>
    <col min="12031" max="12032" width="8.83203125" style="21"/>
    <col min="12033" max="12033" width="9.6640625" style="21" bestFit="1" customWidth="1"/>
    <col min="12034" max="12034" width="9.6640625" style="21" customWidth="1"/>
    <col min="12035" max="12035" width="1.6640625" style="21" customWidth="1"/>
    <col min="12036" max="12036" width="5" style="21" bestFit="1" customWidth="1"/>
    <col min="12037" max="12037" width="14" style="21" customWidth="1"/>
    <col min="12038" max="12039" width="8.83203125" style="21"/>
    <col min="12040" max="12040" width="9.6640625" style="21" bestFit="1" customWidth="1"/>
    <col min="12041" max="12041" width="1.6640625" style="21" customWidth="1"/>
    <col min="12042" max="12042" width="5" style="21" bestFit="1" customWidth="1"/>
    <col min="12043" max="12043" width="15.5" style="21" customWidth="1"/>
    <col min="12044" max="12045" width="8.83203125" style="21"/>
    <col min="12046" max="12046" width="9.6640625" style="21" bestFit="1" customWidth="1"/>
    <col min="12047" max="12047" width="11.5" style="21" bestFit="1" customWidth="1"/>
    <col min="12048" max="12048" width="1.6640625" style="21" customWidth="1"/>
    <col min="12049" max="12049" width="5" style="21" bestFit="1" customWidth="1"/>
    <col min="12050" max="12051" width="11.1640625" style="21" bestFit="1" customWidth="1"/>
    <col min="12052" max="12052" width="12.6640625" style="21" bestFit="1" customWidth="1"/>
    <col min="12053" max="12053" width="1.6640625" style="21" customWidth="1"/>
    <col min="12054" max="12054" width="5" style="21" bestFit="1" customWidth="1"/>
    <col min="12055" max="12056" width="11.1640625" style="21" bestFit="1" customWidth="1"/>
    <col min="12057" max="12057" width="12.6640625" style="21" bestFit="1" customWidth="1"/>
    <col min="12058" max="12058" width="1.6640625" style="21" customWidth="1"/>
    <col min="12059" max="12059" width="14.83203125" style="21" customWidth="1"/>
    <col min="12060" max="12060" width="14.5" style="21" customWidth="1"/>
    <col min="12061" max="12246" width="8.83203125" style="21"/>
    <col min="12247" max="12247" width="9.6640625" style="21" bestFit="1" customWidth="1"/>
    <col min="12248" max="12254" width="0" style="21" hidden="1" customWidth="1"/>
    <col min="12255" max="12255" width="5" style="21" customWidth="1"/>
    <col min="12256" max="12256" width="16.6640625" style="21" customWidth="1"/>
    <col min="12257" max="12258" width="9.1640625" style="21" customWidth="1"/>
    <col min="12259" max="12260" width="9.6640625" style="21" customWidth="1"/>
    <col min="12261" max="12261" width="1.6640625" style="21" customWidth="1"/>
    <col min="12262" max="12262" width="5" style="21" customWidth="1"/>
    <col min="12263" max="12263" width="17.1640625" style="21" customWidth="1"/>
    <col min="12264" max="12265" width="9.1640625" style="21" customWidth="1"/>
    <col min="12266" max="12267" width="9.6640625" style="21" customWidth="1"/>
    <col min="12268" max="12268" width="1.6640625" style="21" customWidth="1"/>
    <col min="12269" max="12269" width="6.33203125" style="21" customWidth="1"/>
    <col min="12270" max="12270" width="14.33203125" style="21" customWidth="1"/>
    <col min="12271" max="12273" width="9.1640625" style="21" customWidth="1"/>
    <col min="12274" max="12274" width="9.5" style="21" customWidth="1"/>
    <col min="12275" max="12275" width="1.6640625" style="21" customWidth="1"/>
    <col min="12276" max="12276" width="6.5" style="21" customWidth="1"/>
    <col min="12277" max="12277" width="18.6640625" style="21" customWidth="1"/>
    <col min="12278" max="12280" width="9.1640625" style="21" customWidth="1"/>
    <col min="12281" max="12284" width="1.6640625" style="21" customWidth="1"/>
    <col min="12285" max="12285" width="5" style="21" bestFit="1" customWidth="1"/>
    <col min="12286" max="12286" width="14.5" style="21" customWidth="1"/>
    <col min="12287" max="12288" width="8.83203125" style="21"/>
    <col min="12289" max="12289" width="9.6640625" style="21" bestFit="1" customWidth="1"/>
    <col min="12290" max="12290" width="9.6640625" style="21" customWidth="1"/>
    <col min="12291" max="12291" width="1.6640625" style="21" customWidth="1"/>
    <col min="12292" max="12292" width="5" style="21" bestFit="1" customWidth="1"/>
    <col min="12293" max="12293" width="14" style="21" customWidth="1"/>
    <col min="12294" max="12295" width="8.83203125" style="21"/>
    <col min="12296" max="12296" width="9.6640625" style="21" bestFit="1" customWidth="1"/>
    <col min="12297" max="12297" width="1.6640625" style="21" customWidth="1"/>
    <col min="12298" max="12298" width="5" style="21" bestFit="1" customWidth="1"/>
    <col min="12299" max="12299" width="15.5" style="21" customWidth="1"/>
    <col min="12300" max="12301" width="8.83203125" style="21"/>
    <col min="12302" max="12302" width="9.6640625" style="21" bestFit="1" customWidth="1"/>
    <col min="12303" max="12303" width="11.5" style="21" bestFit="1" customWidth="1"/>
    <col min="12304" max="12304" width="1.6640625" style="21" customWidth="1"/>
    <col min="12305" max="12305" width="5" style="21" bestFit="1" customWidth="1"/>
    <col min="12306" max="12307" width="11.1640625" style="21" bestFit="1" customWidth="1"/>
    <col min="12308" max="12308" width="12.6640625" style="21" bestFit="1" customWidth="1"/>
    <col min="12309" max="12309" width="1.6640625" style="21" customWidth="1"/>
    <col min="12310" max="12310" width="5" style="21" bestFit="1" customWidth="1"/>
    <col min="12311" max="12312" width="11.1640625" style="21" bestFit="1" customWidth="1"/>
    <col min="12313" max="12313" width="12.6640625" style="21" bestFit="1" customWidth="1"/>
    <col min="12314" max="12314" width="1.6640625" style="21" customWidth="1"/>
    <col min="12315" max="12315" width="14.83203125" style="21" customWidth="1"/>
    <col min="12316" max="12316" width="14.5" style="21" customWidth="1"/>
    <col min="12317" max="12502" width="8.83203125" style="21"/>
    <col min="12503" max="12503" width="9.6640625" style="21" bestFit="1" customWidth="1"/>
    <col min="12504" max="12510" width="0" style="21" hidden="1" customWidth="1"/>
    <col min="12511" max="12511" width="5" style="21" customWidth="1"/>
    <col min="12512" max="12512" width="16.6640625" style="21" customWidth="1"/>
    <col min="12513" max="12514" width="9.1640625" style="21" customWidth="1"/>
    <col min="12515" max="12516" width="9.6640625" style="21" customWidth="1"/>
    <col min="12517" max="12517" width="1.6640625" style="21" customWidth="1"/>
    <col min="12518" max="12518" width="5" style="21" customWidth="1"/>
    <col min="12519" max="12519" width="17.1640625" style="21" customWidth="1"/>
    <col min="12520" max="12521" width="9.1640625" style="21" customWidth="1"/>
    <col min="12522" max="12523" width="9.6640625" style="21" customWidth="1"/>
    <col min="12524" max="12524" width="1.6640625" style="21" customWidth="1"/>
    <col min="12525" max="12525" width="6.33203125" style="21" customWidth="1"/>
    <col min="12526" max="12526" width="14.33203125" style="21" customWidth="1"/>
    <col min="12527" max="12529" width="9.1640625" style="21" customWidth="1"/>
    <col min="12530" max="12530" width="9.5" style="21" customWidth="1"/>
    <col min="12531" max="12531" width="1.6640625" style="21" customWidth="1"/>
    <col min="12532" max="12532" width="6.5" style="21" customWidth="1"/>
    <col min="12533" max="12533" width="18.6640625" style="21" customWidth="1"/>
    <col min="12534" max="12536" width="9.1640625" style="21" customWidth="1"/>
    <col min="12537" max="12540" width="1.6640625" style="21" customWidth="1"/>
    <col min="12541" max="12541" width="5" style="21" bestFit="1" customWidth="1"/>
    <col min="12542" max="12542" width="14.5" style="21" customWidth="1"/>
    <col min="12543" max="12544" width="8.83203125" style="21"/>
    <col min="12545" max="12545" width="9.6640625" style="21" bestFit="1" customWidth="1"/>
    <col min="12546" max="12546" width="9.6640625" style="21" customWidth="1"/>
    <col min="12547" max="12547" width="1.6640625" style="21" customWidth="1"/>
    <col min="12548" max="12548" width="5" style="21" bestFit="1" customWidth="1"/>
    <col min="12549" max="12549" width="14" style="21" customWidth="1"/>
    <col min="12550" max="12551" width="8.83203125" style="21"/>
    <col min="12552" max="12552" width="9.6640625" style="21" bestFit="1" customWidth="1"/>
    <col min="12553" max="12553" width="1.6640625" style="21" customWidth="1"/>
    <col min="12554" max="12554" width="5" style="21" bestFit="1" customWidth="1"/>
    <col min="12555" max="12555" width="15.5" style="21" customWidth="1"/>
    <col min="12556" max="12557" width="8.83203125" style="21"/>
    <col min="12558" max="12558" width="9.6640625" style="21" bestFit="1" customWidth="1"/>
    <col min="12559" max="12559" width="11.5" style="21" bestFit="1" customWidth="1"/>
    <col min="12560" max="12560" width="1.6640625" style="21" customWidth="1"/>
    <col min="12561" max="12561" width="5" style="21" bestFit="1" customWidth="1"/>
    <col min="12562" max="12563" width="11.1640625" style="21" bestFit="1" customWidth="1"/>
    <col min="12564" max="12564" width="12.6640625" style="21" bestFit="1" customWidth="1"/>
    <col min="12565" max="12565" width="1.6640625" style="21" customWidth="1"/>
    <col min="12566" max="12566" width="5" style="21" bestFit="1" customWidth="1"/>
    <col min="12567" max="12568" width="11.1640625" style="21" bestFit="1" customWidth="1"/>
    <col min="12569" max="12569" width="12.6640625" style="21" bestFit="1" customWidth="1"/>
    <col min="12570" max="12570" width="1.6640625" style="21" customWidth="1"/>
    <col min="12571" max="12571" width="14.83203125" style="21" customWidth="1"/>
    <col min="12572" max="12572" width="14.5" style="21" customWidth="1"/>
    <col min="12573" max="12758" width="8.83203125" style="21"/>
    <col min="12759" max="12759" width="9.6640625" style="21" bestFit="1" customWidth="1"/>
    <col min="12760" max="12766" width="0" style="21" hidden="1" customWidth="1"/>
    <col min="12767" max="12767" width="5" style="21" customWidth="1"/>
    <col min="12768" max="12768" width="16.6640625" style="21" customWidth="1"/>
    <col min="12769" max="12770" width="9.1640625" style="21" customWidth="1"/>
    <col min="12771" max="12772" width="9.6640625" style="21" customWidth="1"/>
    <col min="12773" max="12773" width="1.6640625" style="21" customWidth="1"/>
    <col min="12774" max="12774" width="5" style="21" customWidth="1"/>
    <col min="12775" max="12775" width="17.1640625" style="21" customWidth="1"/>
    <col min="12776" max="12777" width="9.1640625" style="21" customWidth="1"/>
    <col min="12778" max="12779" width="9.6640625" style="21" customWidth="1"/>
    <col min="12780" max="12780" width="1.6640625" style="21" customWidth="1"/>
    <col min="12781" max="12781" width="6.33203125" style="21" customWidth="1"/>
    <col min="12782" max="12782" width="14.33203125" style="21" customWidth="1"/>
    <col min="12783" max="12785" width="9.1640625" style="21" customWidth="1"/>
    <col min="12786" max="12786" width="9.5" style="21" customWidth="1"/>
    <col min="12787" max="12787" width="1.6640625" style="21" customWidth="1"/>
    <col min="12788" max="12788" width="6.5" style="21" customWidth="1"/>
    <col min="12789" max="12789" width="18.6640625" style="21" customWidth="1"/>
    <col min="12790" max="12792" width="9.1640625" style="21" customWidth="1"/>
    <col min="12793" max="12796" width="1.6640625" style="21" customWidth="1"/>
    <col min="12797" max="12797" width="5" style="21" bestFit="1" customWidth="1"/>
    <col min="12798" max="12798" width="14.5" style="21" customWidth="1"/>
    <col min="12799" max="12800" width="8.83203125" style="21"/>
    <col min="12801" max="12801" width="9.6640625" style="21" bestFit="1" customWidth="1"/>
    <col min="12802" max="12802" width="9.6640625" style="21" customWidth="1"/>
    <col min="12803" max="12803" width="1.6640625" style="21" customWidth="1"/>
    <col min="12804" max="12804" width="5" style="21" bestFit="1" customWidth="1"/>
    <col min="12805" max="12805" width="14" style="21" customWidth="1"/>
    <col min="12806" max="12807" width="8.83203125" style="21"/>
    <col min="12808" max="12808" width="9.6640625" style="21" bestFit="1" customWidth="1"/>
    <col min="12809" max="12809" width="1.6640625" style="21" customWidth="1"/>
    <col min="12810" max="12810" width="5" style="21" bestFit="1" customWidth="1"/>
    <col min="12811" max="12811" width="15.5" style="21" customWidth="1"/>
    <col min="12812" max="12813" width="8.83203125" style="21"/>
    <col min="12814" max="12814" width="9.6640625" style="21" bestFit="1" customWidth="1"/>
    <col min="12815" max="12815" width="11.5" style="21" bestFit="1" customWidth="1"/>
    <col min="12816" max="12816" width="1.6640625" style="21" customWidth="1"/>
    <col min="12817" max="12817" width="5" style="21" bestFit="1" customWidth="1"/>
    <col min="12818" max="12819" width="11.1640625" style="21" bestFit="1" customWidth="1"/>
    <col min="12820" max="12820" width="12.6640625" style="21" bestFit="1" customWidth="1"/>
    <col min="12821" max="12821" width="1.6640625" style="21" customWidth="1"/>
    <col min="12822" max="12822" width="5" style="21" bestFit="1" customWidth="1"/>
    <col min="12823" max="12824" width="11.1640625" style="21" bestFit="1" customWidth="1"/>
    <col min="12825" max="12825" width="12.6640625" style="21" bestFit="1" customWidth="1"/>
    <col min="12826" max="12826" width="1.6640625" style="21" customWidth="1"/>
    <col min="12827" max="12827" width="14.83203125" style="21" customWidth="1"/>
    <col min="12828" max="12828" width="14.5" style="21" customWidth="1"/>
    <col min="12829" max="13014" width="8.83203125" style="21"/>
    <col min="13015" max="13015" width="9.6640625" style="21" bestFit="1" customWidth="1"/>
    <col min="13016" max="13022" width="0" style="21" hidden="1" customWidth="1"/>
    <col min="13023" max="13023" width="5" style="21" customWidth="1"/>
    <col min="13024" max="13024" width="16.6640625" style="21" customWidth="1"/>
    <col min="13025" max="13026" width="9.1640625" style="21" customWidth="1"/>
    <col min="13027" max="13028" width="9.6640625" style="21" customWidth="1"/>
    <col min="13029" max="13029" width="1.6640625" style="21" customWidth="1"/>
    <col min="13030" max="13030" width="5" style="21" customWidth="1"/>
    <col min="13031" max="13031" width="17.1640625" style="21" customWidth="1"/>
    <col min="13032" max="13033" width="9.1640625" style="21" customWidth="1"/>
    <col min="13034" max="13035" width="9.6640625" style="21" customWidth="1"/>
    <col min="13036" max="13036" width="1.6640625" style="21" customWidth="1"/>
    <col min="13037" max="13037" width="6.33203125" style="21" customWidth="1"/>
    <col min="13038" max="13038" width="14.33203125" style="21" customWidth="1"/>
    <col min="13039" max="13041" width="9.1640625" style="21" customWidth="1"/>
    <col min="13042" max="13042" width="9.5" style="21" customWidth="1"/>
    <col min="13043" max="13043" width="1.6640625" style="21" customWidth="1"/>
    <col min="13044" max="13044" width="6.5" style="21" customWidth="1"/>
    <col min="13045" max="13045" width="18.6640625" style="21" customWidth="1"/>
    <col min="13046" max="13048" width="9.1640625" style="21" customWidth="1"/>
    <col min="13049" max="13052" width="1.6640625" style="21" customWidth="1"/>
    <col min="13053" max="13053" width="5" style="21" bestFit="1" customWidth="1"/>
    <col min="13054" max="13054" width="14.5" style="21" customWidth="1"/>
    <col min="13055" max="13056" width="8.83203125" style="21"/>
    <col min="13057" max="13057" width="9.6640625" style="21" bestFit="1" customWidth="1"/>
    <col min="13058" max="13058" width="9.6640625" style="21" customWidth="1"/>
    <col min="13059" max="13059" width="1.6640625" style="21" customWidth="1"/>
    <col min="13060" max="13060" width="5" style="21" bestFit="1" customWidth="1"/>
    <col min="13061" max="13061" width="14" style="21" customWidth="1"/>
    <col min="13062" max="13063" width="8.83203125" style="21"/>
    <col min="13064" max="13064" width="9.6640625" style="21" bestFit="1" customWidth="1"/>
    <col min="13065" max="13065" width="1.6640625" style="21" customWidth="1"/>
    <col min="13066" max="13066" width="5" style="21" bestFit="1" customWidth="1"/>
    <col min="13067" max="13067" width="15.5" style="21" customWidth="1"/>
    <col min="13068" max="13069" width="8.83203125" style="21"/>
    <col min="13070" max="13070" width="9.6640625" style="21" bestFit="1" customWidth="1"/>
    <col min="13071" max="13071" width="11.5" style="21" bestFit="1" customWidth="1"/>
    <col min="13072" max="13072" width="1.6640625" style="21" customWidth="1"/>
    <col min="13073" max="13073" width="5" style="21" bestFit="1" customWidth="1"/>
    <col min="13074" max="13075" width="11.1640625" style="21" bestFit="1" customWidth="1"/>
    <col min="13076" max="13076" width="12.6640625" style="21" bestFit="1" customWidth="1"/>
    <col min="13077" max="13077" width="1.6640625" style="21" customWidth="1"/>
    <col min="13078" max="13078" width="5" style="21" bestFit="1" customWidth="1"/>
    <col min="13079" max="13080" width="11.1640625" style="21" bestFit="1" customWidth="1"/>
    <col min="13081" max="13081" width="12.6640625" style="21" bestFit="1" customWidth="1"/>
    <col min="13082" max="13082" width="1.6640625" style="21" customWidth="1"/>
    <col min="13083" max="13083" width="14.83203125" style="21" customWidth="1"/>
    <col min="13084" max="13084" width="14.5" style="21" customWidth="1"/>
    <col min="13085" max="13270" width="8.83203125" style="21"/>
    <col min="13271" max="13271" width="9.6640625" style="21" bestFit="1" customWidth="1"/>
    <col min="13272" max="13278" width="0" style="21" hidden="1" customWidth="1"/>
    <col min="13279" max="13279" width="5" style="21" customWidth="1"/>
    <col min="13280" max="13280" width="16.6640625" style="21" customWidth="1"/>
    <col min="13281" max="13282" width="9.1640625" style="21" customWidth="1"/>
    <col min="13283" max="13284" width="9.6640625" style="21" customWidth="1"/>
    <col min="13285" max="13285" width="1.6640625" style="21" customWidth="1"/>
    <col min="13286" max="13286" width="5" style="21" customWidth="1"/>
    <col min="13287" max="13287" width="17.1640625" style="21" customWidth="1"/>
    <col min="13288" max="13289" width="9.1640625" style="21" customWidth="1"/>
    <col min="13290" max="13291" width="9.6640625" style="21" customWidth="1"/>
    <col min="13292" max="13292" width="1.6640625" style="21" customWidth="1"/>
    <col min="13293" max="13293" width="6.33203125" style="21" customWidth="1"/>
    <col min="13294" max="13294" width="14.33203125" style="21" customWidth="1"/>
    <col min="13295" max="13297" width="9.1640625" style="21" customWidth="1"/>
    <col min="13298" max="13298" width="9.5" style="21" customWidth="1"/>
    <col min="13299" max="13299" width="1.6640625" style="21" customWidth="1"/>
    <col min="13300" max="13300" width="6.5" style="21" customWidth="1"/>
    <col min="13301" max="13301" width="18.6640625" style="21" customWidth="1"/>
    <col min="13302" max="13304" width="9.1640625" style="21" customWidth="1"/>
    <col min="13305" max="13308" width="1.6640625" style="21" customWidth="1"/>
    <col min="13309" max="13309" width="5" style="21" bestFit="1" customWidth="1"/>
    <col min="13310" max="13310" width="14.5" style="21" customWidth="1"/>
    <col min="13311" max="13312" width="8.83203125" style="21"/>
    <col min="13313" max="13313" width="9.6640625" style="21" bestFit="1" customWidth="1"/>
    <col min="13314" max="13314" width="9.6640625" style="21" customWidth="1"/>
    <col min="13315" max="13315" width="1.6640625" style="21" customWidth="1"/>
    <col min="13316" max="13316" width="5" style="21" bestFit="1" customWidth="1"/>
    <col min="13317" max="13317" width="14" style="21" customWidth="1"/>
    <col min="13318" max="13319" width="8.83203125" style="21"/>
    <col min="13320" max="13320" width="9.6640625" style="21" bestFit="1" customWidth="1"/>
    <col min="13321" max="13321" width="1.6640625" style="21" customWidth="1"/>
    <col min="13322" max="13322" width="5" style="21" bestFit="1" customWidth="1"/>
    <col min="13323" max="13323" width="15.5" style="21" customWidth="1"/>
    <col min="13324" max="13325" width="8.83203125" style="21"/>
    <col min="13326" max="13326" width="9.6640625" style="21" bestFit="1" customWidth="1"/>
    <col min="13327" max="13327" width="11.5" style="21" bestFit="1" customWidth="1"/>
    <col min="13328" max="13328" width="1.6640625" style="21" customWidth="1"/>
    <col min="13329" max="13329" width="5" style="21" bestFit="1" customWidth="1"/>
    <col min="13330" max="13331" width="11.1640625" style="21" bestFit="1" customWidth="1"/>
    <col min="13332" max="13332" width="12.6640625" style="21" bestFit="1" customWidth="1"/>
    <col min="13333" max="13333" width="1.6640625" style="21" customWidth="1"/>
    <col min="13334" max="13334" width="5" style="21" bestFit="1" customWidth="1"/>
    <col min="13335" max="13336" width="11.1640625" style="21" bestFit="1" customWidth="1"/>
    <col min="13337" max="13337" width="12.6640625" style="21" bestFit="1" customWidth="1"/>
    <col min="13338" max="13338" width="1.6640625" style="21" customWidth="1"/>
    <col min="13339" max="13339" width="14.83203125" style="21" customWidth="1"/>
    <col min="13340" max="13340" width="14.5" style="21" customWidth="1"/>
    <col min="13341" max="13526" width="8.83203125" style="21"/>
    <col min="13527" max="13527" width="9.6640625" style="21" bestFit="1" customWidth="1"/>
    <col min="13528" max="13534" width="0" style="21" hidden="1" customWidth="1"/>
    <col min="13535" max="13535" width="5" style="21" customWidth="1"/>
    <col min="13536" max="13536" width="16.6640625" style="21" customWidth="1"/>
    <col min="13537" max="13538" width="9.1640625" style="21" customWidth="1"/>
    <col min="13539" max="13540" width="9.6640625" style="21" customWidth="1"/>
    <col min="13541" max="13541" width="1.6640625" style="21" customWidth="1"/>
    <col min="13542" max="13542" width="5" style="21" customWidth="1"/>
    <col min="13543" max="13543" width="17.1640625" style="21" customWidth="1"/>
    <col min="13544" max="13545" width="9.1640625" style="21" customWidth="1"/>
    <col min="13546" max="13547" width="9.6640625" style="21" customWidth="1"/>
    <col min="13548" max="13548" width="1.6640625" style="21" customWidth="1"/>
    <col min="13549" max="13549" width="6.33203125" style="21" customWidth="1"/>
    <col min="13550" max="13550" width="14.33203125" style="21" customWidth="1"/>
    <col min="13551" max="13553" width="9.1640625" style="21" customWidth="1"/>
    <col min="13554" max="13554" width="9.5" style="21" customWidth="1"/>
    <col min="13555" max="13555" width="1.6640625" style="21" customWidth="1"/>
    <col min="13556" max="13556" width="6.5" style="21" customWidth="1"/>
    <col min="13557" max="13557" width="18.6640625" style="21" customWidth="1"/>
    <col min="13558" max="13560" width="9.1640625" style="21" customWidth="1"/>
    <col min="13561" max="13564" width="1.6640625" style="21" customWidth="1"/>
    <col min="13565" max="13565" width="5" style="21" bestFit="1" customWidth="1"/>
    <col min="13566" max="13566" width="14.5" style="21" customWidth="1"/>
    <col min="13567" max="13568" width="8.83203125" style="21"/>
    <col min="13569" max="13569" width="9.6640625" style="21" bestFit="1" customWidth="1"/>
    <col min="13570" max="13570" width="9.6640625" style="21" customWidth="1"/>
    <col min="13571" max="13571" width="1.6640625" style="21" customWidth="1"/>
    <col min="13572" max="13572" width="5" style="21" bestFit="1" customWidth="1"/>
    <col min="13573" max="13573" width="14" style="21" customWidth="1"/>
    <col min="13574" max="13575" width="8.83203125" style="21"/>
    <col min="13576" max="13576" width="9.6640625" style="21" bestFit="1" customWidth="1"/>
    <col min="13577" max="13577" width="1.6640625" style="21" customWidth="1"/>
    <col min="13578" max="13578" width="5" style="21" bestFit="1" customWidth="1"/>
    <col min="13579" max="13579" width="15.5" style="21" customWidth="1"/>
    <col min="13580" max="13581" width="8.83203125" style="21"/>
    <col min="13582" max="13582" width="9.6640625" style="21" bestFit="1" customWidth="1"/>
    <col min="13583" max="13583" width="11.5" style="21" bestFit="1" customWidth="1"/>
    <col min="13584" max="13584" width="1.6640625" style="21" customWidth="1"/>
    <col min="13585" max="13585" width="5" style="21" bestFit="1" customWidth="1"/>
    <col min="13586" max="13587" width="11.1640625" style="21" bestFit="1" customWidth="1"/>
    <col min="13588" max="13588" width="12.6640625" style="21" bestFit="1" customWidth="1"/>
    <col min="13589" max="13589" width="1.6640625" style="21" customWidth="1"/>
    <col min="13590" max="13590" width="5" style="21" bestFit="1" customWidth="1"/>
    <col min="13591" max="13592" width="11.1640625" style="21" bestFit="1" customWidth="1"/>
    <col min="13593" max="13593" width="12.6640625" style="21" bestFit="1" customWidth="1"/>
    <col min="13594" max="13594" width="1.6640625" style="21" customWidth="1"/>
    <col min="13595" max="13595" width="14.83203125" style="21" customWidth="1"/>
    <col min="13596" max="13596" width="14.5" style="21" customWidth="1"/>
    <col min="13597" max="13782" width="8.83203125" style="21"/>
    <col min="13783" max="13783" width="9.6640625" style="21" bestFit="1" customWidth="1"/>
    <col min="13784" max="13790" width="0" style="21" hidden="1" customWidth="1"/>
    <col min="13791" max="13791" width="5" style="21" customWidth="1"/>
    <col min="13792" max="13792" width="16.6640625" style="21" customWidth="1"/>
    <col min="13793" max="13794" width="9.1640625" style="21" customWidth="1"/>
    <col min="13795" max="13796" width="9.6640625" style="21" customWidth="1"/>
    <col min="13797" max="13797" width="1.6640625" style="21" customWidth="1"/>
    <col min="13798" max="13798" width="5" style="21" customWidth="1"/>
    <col min="13799" max="13799" width="17.1640625" style="21" customWidth="1"/>
    <col min="13800" max="13801" width="9.1640625" style="21" customWidth="1"/>
    <col min="13802" max="13803" width="9.6640625" style="21" customWidth="1"/>
    <col min="13804" max="13804" width="1.6640625" style="21" customWidth="1"/>
    <col min="13805" max="13805" width="6.33203125" style="21" customWidth="1"/>
    <col min="13806" max="13806" width="14.33203125" style="21" customWidth="1"/>
    <col min="13807" max="13809" width="9.1640625" style="21" customWidth="1"/>
    <col min="13810" max="13810" width="9.5" style="21" customWidth="1"/>
    <col min="13811" max="13811" width="1.6640625" style="21" customWidth="1"/>
    <col min="13812" max="13812" width="6.5" style="21" customWidth="1"/>
    <col min="13813" max="13813" width="18.6640625" style="21" customWidth="1"/>
    <col min="13814" max="13816" width="9.1640625" style="21" customWidth="1"/>
    <col min="13817" max="13820" width="1.6640625" style="21" customWidth="1"/>
    <col min="13821" max="13821" width="5" style="21" bestFit="1" customWidth="1"/>
    <col min="13822" max="13822" width="14.5" style="21" customWidth="1"/>
    <col min="13823" max="13824" width="8.83203125" style="21"/>
    <col min="13825" max="13825" width="9.6640625" style="21" bestFit="1" customWidth="1"/>
    <col min="13826" max="13826" width="9.6640625" style="21" customWidth="1"/>
    <col min="13827" max="13827" width="1.6640625" style="21" customWidth="1"/>
    <col min="13828" max="13828" width="5" style="21" bestFit="1" customWidth="1"/>
    <col min="13829" max="13829" width="14" style="21" customWidth="1"/>
    <col min="13830" max="13831" width="8.83203125" style="21"/>
    <col min="13832" max="13832" width="9.6640625" style="21" bestFit="1" customWidth="1"/>
    <col min="13833" max="13833" width="1.6640625" style="21" customWidth="1"/>
    <col min="13834" max="13834" width="5" style="21" bestFit="1" customWidth="1"/>
    <col min="13835" max="13835" width="15.5" style="21" customWidth="1"/>
    <col min="13836" max="13837" width="8.83203125" style="21"/>
    <col min="13838" max="13838" width="9.6640625" style="21" bestFit="1" customWidth="1"/>
    <col min="13839" max="13839" width="11.5" style="21" bestFit="1" customWidth="1"/>
    <col min="13840" max="13840" width="1.6640625" style="21" customWidth="1"/>
    <col min="13841" max="13841" width="5" style="21" bestFit="1" customWidth="1"/>
    <col min="13842" max="13843" width="11.1640625" style="21" bestFit="1" customWidth="1"/>
    <col min="13844" max="13844" width="12.6640625" style="21" bestFit="1" customWidth="1"/>
    <col min="13845" max="13845" width="1.6640625" style="21" customWidth="1"/>
    <col min="13846" max="13846" width="5" style="21" bestFit="1" customWidth="1"/>
    <col min="13847" max="13848" width="11.1640625" style="21" bestFit="1" customWidth="1"/>
    <col min="13849" max="13849" width="12.6640625" style="21" bestFit="1" customWidth="1"/>
    <col min="13850" max="13850" width="1.6640625" style="21" customWidth="1"/>
    <col min="13851" max="13851" width="14.83203125" style="21" customWidth="1"/>
    <col min="13852" max="13852" width="14.5" style="21" customWidth="1"/>
    <col min="13853" max="14038" width="8.83203125" style="21"/>
    <col min="14039" max="14039" width="9.6640625" style="21" bestFit="1" customWidth="1"/>
    <col min="14040" max="14046" width="0" style="21" hidden="1" customWidth="1"/>
    <col min="14047" max="14047" width="5" style="21" customWidth="1"/>
    <col min="14048" max="14048" width="16.6640625" style="21" customWidth="1"/>
    <col min="14049" max="14050" width="9.1640625" style="21" customWidth="1"/>
    <col min="14051" max="14052" width="9.6640625" style="21" customWidth="1"/>
    <col min="14053" max="14053" width="1.6640625" style="21" customWidth="1"/>
    <col min="14054" max="14054" width="5" style="21" customWidth="1"/>
    <col min="14055" max="14055" width="17.1640625" style="21" customWidth="1"/>
    <col min="14056" max="14057" width="9.1640625" style="21" customWidth="1"/>
    <col min="14058" max="14059" width="9.6640625" style="21" customWidth="1"/>
    <col min="14060" max="14060" width="1.6640625" style="21" customWidth="1"/>
    <col min="14061" max="14061" width="6.33203125" style="21" customWidth="1"/>
    <col min="14062" max="14062" width="14.33203125" style="21" customWidth="1"/>
    <col min="14063" max="14065" width="9.1640625" style="21" customWidth="1"/>
    <col min="14066" max="14066" width="9.5" style="21" customWidth="1"/>
    <col min="14067" max="14067" width="1.6640625" style="21" customWidth="1"/>
    <col min="14068" max="14068" width="6.5" style="21" customWidth="1"/>
    <col min="14069" max="14069" width="18.6640625" style="21" customWidth="1"/>
    <col min="14070" max="14072" width="9.1640625" style="21" customWidth="1"/>
    <col min="14073" max="14076" width="1.6640625" style="21" customWidth="1"/>
    <col min="14077" max="14077" width="5" style="21" bestFit="1" customWidth="1"/>
    <col min="14078" max="14078" width="14.5" style="21" customWidth="1"/>
    <col min="14079" max="14080" width="8.83203125" style="21"/>
    <col min="14081" max="14081" width="9.6640625" style="21" bestFit="1" customWidth="1"/>
    <col min="14082" max="14082" width="9.6640625" style="21" customWidth="1"/>
    <col min="14083" max="14083" width="1.6640625" style="21" customWidth="1"/>
    <col min="14084" max="14084" width="5" style="21" bestFit="1" customWidth="1"/>
    <col min="14085" max="14085" width="14" style="21" customWidth="1"/>
    <col min="14086" max="14087" width="8.83203125" style="21"/>
    <col min="14088" max="14088" width="9.6640625" style="21" bestFit="1" customWidth="1"/>
    <col min="14089" max="14089" width="1.6640625" style="21" customWidth="1"/>
    <col min="14090" max="14090" width="5" style="21" bestFit="1" customWidth="1"/>
    <col min="14091" max="14091" width="15.5" style="21" customWidth="1"/>
    <col min="14092" max="14093" width="8.83203125" style="21"/>
    <col min="14094" max="14094" width="9.6640625" style="21" bestFit="1" customWidth="1"/>
    <col min="14095" max="14095" width="11.5" style="21" bestFit="1" customWidth="1"/>
    <col min="14096" max="14096" width="1.6640625" style="21" customWidth="1"/>
    <col min="14097" max="14097" width="5" style="21" bestFit="1" customWidth="1"/>
    <col min="14098" max="14099" width="11.1640625" style="21" bestFit="1" customWidth="1"/>
    <col min="14100" max="14100" width="12.6640625" style="21" bestFit="1" customWidth="1"/>
    <col min="14101" max="14101" width="1.6640625" style="21" customWidth="1"/>
    <col min="14102" max="14102" width="5" style="21" bestFit="1" customWidth="1"/>
    <col min="14103" max="14104" width="11.1640625" style="21" bestFit="1" customWidth="1"/>
    <col min="14105" max="14105" width="12.6640625" style="21" bestFit="1" customWidth="1"/>
    <col min="14106" max="14106" width="1.6640625" style="21" customWidth="1"/>
    <col min="14107" max="14107" width="14.83203125" style="21" customWidth="1"/>
    <col min="14108" max="14108" width="14.5" style="21" customWidth="1"/>
    <col min="14109" max="14294" width="8.83203125" style="21"/>
    <col min="14295" max="14295" width="9.6640625" style="21" bestFit="1" customWidth="1"/>
    <col min="14296" max="14302" width="0" style="21" hidden="1" customWidth="1"/>
    <col min="14303" max="14303" width="5" style="21" customWidth="1"/>
    <col min="14304" max="14304" width="16.6640625" style="21" customWidth="1"/>
    <col min="14305" max="14306" width="9.1640625" style="21" customWidth="1"/>
    <col min="14307" max="14308" width="9.6640625" style="21" customWidth="1"/>
    <col min="14309" max="14309" width="1.6640625" style="21" customWidth="1"/>
    <col min="14310" max="14310" width="5" style="21" customWidth="1"/>
    <col min="14311" max="14311" width="17.1640625" style="21" customWidth="1"/>
    <col min="14312" max="14313" width="9.1640625" style="21" customWidth="1"/>
    <col min="14314" max="14315" width="9.6640625" style="21" customWidth="1"/>
    <col min="14316" max="14316" width="1.6640625" style="21" customWidth="1"/>
    <col min="14317" max="14317" width="6.33203125" style="21" customWidth="1"/>
    <col min="14318" max="14318" width="14.33203125" style="21" customWidth="1"/>
    <col min="14319" max="14321" width="9.1640625" style="21" customWidth="1"/>
    <col min="14322" max="14322" width="9.5" style="21" customWidth="1"/>
    <col min="14323" max="14323" width="1.6640625" style="21" customWidth="1"/>
    <col min="14324" max="14324" width="6.5" style="21" customWidth="1"/>
    <col min="14325" max="14325" width="18.6640625" style="21" customWidth="1"/>
    <col min="14326" max="14328" width="9.1640625" style="21" customWidth="1"/>
    <col min="14329" max="14332" width="1.6640625" style="21" customWidth="1"/>
    <col min="14333" max="14333" width="5" style="21" bestFit="1" customWidth="1"/>
    <col min="14334" max="14334" width="14.5" style="21" customWidth="1"/>
    <col min="14335" max="14336" width="8.83203125" style="21"/>
    <col min="14337" max="14337" width="9.6640625" style="21" bestFit="1" customWidth="1"/>
    <col min="14338" max="14338" width="9.6640625" style="21" customWidth="1"/>
    <col min="14339" max="14339" width="1.6640625" style="21" customWidth="1"/>
    <col min="14340" max="14340" width="5" style="21" bestFit="1" customWidth="1"/>
    <col min="14341" max="14341" width="14" style="21" customWidth="1"/>
    <col min="14342" max="14343" width="8.83203125" style="21"/>
    <col min="14344" max="14344" width="9.6640625" style="21" bestFit="1" customWidth="1"/>
    <col min="14345" max="14345" width="1.6640625" style="21" customWidth="1"/>
    <col min="14346" max="14346" width="5" style="21" bestFit="1" customWidth="1"/>
    <col min="14347" max="14347" width="15.5" style="21" customWidth="1"/>
    <col min="14348" max="14349" width="8.83203125" style="21"/>
    <col min="14350" max="14350" width="9.6640625" style="21" bestFit="1" customWidth="1"/>
    <col min="14351" max="14351" width="11.5" style="21" bestFit="1" customWidth="1"/>
    <col min="14352" max="14352" width="1.6640625" style="21" customWidth="1"/>
    <col min="14353" max="14353" width="5" style="21" bestFit="1" customWidth="1"/>
    <col min="14354" max="14355" width="11.1640625" style="21" bestFit="1" customWidth="1"/>
    <col min="14356" max="14356" width="12.6640625" style="21" bestFit="1" customWidth="1"/>
    <col min="14357" max="14357" width="1.6640625" style="21" customWidth="1"/>
    <col min="14358" max="14358" width="5" style="21" bestFit="1" customWidth="1"/>
    <col min="14359" max="14360" width="11.1640625" style="21" bestFit="1" customWidth="1"/>
    <col min="14361" max="14361" width="12.6640625" style="21" bestFit="1" customWidth="1"/>
    <col min="14362" max="14362" width="1.6640625" style="21" customWidth="1"/>
    <col min="14363" max="14363" width="14.83203125" style="21" customWidth="1"/>
    <col min="14364" max="14364" width="14.5" style="21" customWidth="1"/>
    <col min="14365" max="14550" width="8.83203125" style="21"/>
    <col min="14551" max="14551" width="9.6640625" style="21" bestFit="1" customWidth="1"/>
    <col min="14552" max="14558" width="0" style="21" hidden="1" customWidth="1"/>
    <col min="14559" max="14559" width="5" style="21" customWidth="1"/>
    <col min="14560" max="14560" width="16.6640625" style="21" customWidth="1"/>
    <col min="14561" max="14562" width="9.1640625" style="21" customWidth="1"/>
    <col min="14563" max="14564" width="9.6640625" style="21" customWidth="1"/>
    <col min="14565" max="14565" width="1.6640625" style="21" customWidth="1"/>
    <col min="14566" max="14566" width="5" style="21" customWidth="1"/>
    <col min="14567" max="14567" width="17.1640625" style="21" customWidth="1"/>
    <col min="14568" max="14569" width="9.1640625" style="21" customWidth="1"/>
    <col min="14570" max="14571" width="9.6640625" style="21" customWidth="1"/>
    <col min="14572" max="14572" width="1.6640625" style="21" customWidth="1"/>
    <col min="14573" max="14573" width="6.33203125" style="21" customWidth="1"/>
    <col min="14574" max="14574" width="14.33203125" style="21" customWidth="1"/>
    <col min="14575" max="14577" width="9.1640625" style="21" customWidth="1"/>
    <col min="14578" max="14578" width="9.5" style="21" customWidth="1"/>
    <col min="14579" max="14579" width="1.6640625" style="21" customWidth="1"/>
    <col min="14580" max="14580" width="6.5" style="21" customWidth="1"/>
    <col min="14581" max="14581" width="18.6640625" style="21" customWidth="1"/>
    <col min="14582" max="14584" width="9.1640625" style="21" customWidth="1"/>
    <col min="14585" max="14588" width="1.6640625" style="21" customWidth="1"/>
    <col min="14589" max="14589" width="5" style="21" bestFit="1" customWidth="1"/>
    <col min="14590" max="14590" width="14.5" style="21" customWidth="1"/>
    <col min="14591" max="14592" width="8.83203125" style="21"/>
    <col min="14593" max="14593" width="9.6640625" style="21" bestFit="1" customWidth="1"/>
    <col min="14594" max="14594" width="9.6640625" style="21" customWidth="1"/>
    <col min="14595" max="14595" width="1.6640625" style="21" customWidth="1"/>
    <col min="14596" max="14596" width="5" style="21" bestFit="1" customWidth="1"/>
    <col min="14597" max="14597" width="14" style="21" customWidth="1"/>
    <col min="14598" max="14599" width="8.83203125" style="21"/>
    <col min="14600" max="14600" width="9.6640625" style="21" bestFit="1" customWidth="1"/>
    <col min="14601" max="14601" width="1.6640625" style="21" customWidth="1"/>
    <col min="14602" max="14602" width="5" style="21" bestFit="1" customWidth="1"/>
    <col min="14603" max="14603" width="15.5" style="21" customWidth="1"/>
    <col min="14604" max="14605" width="8.83203125" style="21"/>
    <col min="14606" max="14606" width="9.6640625" style="21" bestFit="1" customWidth="1"/>
    <col min="14607" max="14607" width="11.5" style="21" bestFit="1" customWidth="1"/>
    <col min="14608" max="14608" width="1.6640625" style="21" customWidth="1"/>
    <col min="14609" max="14609" width="5" style="21" bestFit="1" customWidth="1"/>
    <col min="14610" max="14611" width="11.1640625" style="21" bestFit="1" customWidth="1"/>
    <col min="14612" max="14612" width="12.6640625" style="21" bestFit="1" customWidth="1"/>
    <col min="14613" max="14613" width="1.6640625" style="21" customWidth="1"/>
    <col min="14614" max="14614" width="5" style="21" bestFit="1" customWidth="1"/>
    <col min="14615" max="14616" width="11.1640625" style="21" bestFit="1" customWidth="1"/>
    <col min="14617" max="14617" width="12.6640625" style="21" bestFit="1" customWidth="1"/>
    <col min="14618" max="14618" width="1.6640625" style="21" customWidth="1"/>
    <col min="14619" max="14619" width="14.83203125" style="21" customWidth="1"/>
    <col min="14620" max="14620" width="14.5" style="21" customWidth="1"/>
    <col min="14621" max="14806" width="8.83203125" style="21"/>
    <col min="14807" max="14807" width="9.6640625" style="21" bestFit="1" customWidth="1"/>
    <col min="14808" max="14814" width="0" style="21" hidden="1" customWidth="1"/>
    <col min="14815" max="14815" width="5" style="21" customWidth="1"/>
    <col min="14816" max="14816" width="16.6640625" style="21" customWidth="1"/>
    <col min="14817" max="14818" width="9.1640625" style="21" customWidth="1"/>
    <col min="14819" max="14820" width="9.6640625" style="21" customWidth="1"/>
    <col min="14821" max="14821" width="1.6640625" style="21" customWidth="1"/>
    <col min="14822" max="14822" width="5" style="21" customWidth="1"/>
    <col min="14823" max="14823" width="17.1640625" style="21" customWidth="1"/>
    <col min="14824" max="14825" width="9.1640625" style="21" customWidth="1"/>
    <col min="14826" max="14827" width="9.6640625" style="21" customWidth="1"/>
    <col min="14828" max="14828" width="1.6640625" style="21" customWidth="1"/>
    <col min="14829" max="14829" width="6.33203125" style="21" customWidth="1"/>
    <col min="14830" max="14830" width="14.33203125" style="21" customWidth="1"/>
    <col min="14831" max="14833" width="9.1640625" style="21" customWidth="1"/>
    <col min="14834" max="14834" width="9.5" style="21" customWidth="1"/>
    <col min="14835" max="14835" width="1.6640625" style="21" customWidth="1"/>
    <col min="14836" max="14836" width="6.5" style="21" customWidth="1"/>
    <col min="14837" max="14837" width="18.6640625" style="21" customWidth="1"/>
    <col min="14838" max="14840" width="9.1640625" style="21" customWidth="1"/>
    <col min="14841" max="14844" width="1.6640625" style="21" customWidth="1"/>
    <col min="14845" max="14845" width="5" style="21" bestFit="1" customWidth="1"/>
    <col min="14846" max="14846" width="14.5" style="21" customWidth="1"/>
    <col min="14847" max="14848" width="8.83203125" style="21"/>
    <col min="14849" max="14849" width="9.6640625" style="21" bestFit="1" customWidth="1"/>
    <col min="14850" max="14850" width="9.6640625" style="21" customWidth="1"/>
    <col min="14851" max="14851" width="1.6640625" style="21" customWidth="1"/>
    <col min="14852" max="14852" width="5" style="21" bestFit="1" customWidth="1"/>
    <col min="14853" max="14853" width="14" style="21" customWidth="1"/>
    <col min="14854" max="14855" width="8.83203125" style="21"/>
    <col min="14856" max="14856" width="9.6640625" style="21" bestFit="1" customWidth="1"/>
    <col min="14857" max="14857" width="1.6640625" style="21" customWidth="1"/>
    <col min="14858" max="14858" width="5" style="21" bestFit="1" customWidth="1"/>
    <col min="14859" max="14859" width="15.5" style="21" customWidth="1"/>
    <col min="14860" max="14861" width="8.83203125" style="21"/>
    <col min="14862" max="14862" width="9.6640625" style="21" bestFit="1" customWidth="1"/>
    <col min="14863" max="14863" width="11.5" style="21" bestFit="1" customWidth="1"/>
    <col min="14864" max="14864" width="1.6640625" style="21" customWidth="1"/>
    <col min="14865" max="14865" width="5" style="21" bestFit="1" customWidth="1"/>
    <col min="14866" max="14867" width="11.1640625" style="21" bestFit="1" customWidth="1"/>
    <col min="14868" max="14868" width="12.6640625" style="21" bestFit="1" customWidth="1"/>
    <col min="14869" max="14869" width="1.6640625" style="21" customWidth="1"/>
    <col min="14870" max="14870" width="5" style="21" bestFit="1" customWidth="1"/>
    <col min="14871" max="14872" width="11.1640625" style="21" bestFit="1" customWidth="1"/>
    <col min="14873" max="14873" width="12.6640625" style="21" bestFit="1" customWidth="1"/>
    <col min="14874" max="14874" width="1.6640625" style="21" customWidth="1"/>
    <col min="14875" max="14875" width="14.83203125" style="21" customWidth="1"/>
    <col min="14876" max="14876" width="14.5" style="21" customWidth="1"/>
    <col min="14877" max="15062" width="8.83203125" style="21"/>
    <col min="15063" max="15063" width="9.6640625" style="21" bestFit="1" customWidth="1"/>
    <col min="15064" max="15070" width="0" style="21" hidden="1" customWidth="1"/>
    <col min="15071" max="15071" width="5" style="21" customWidth="1"/>
    <col min="15072" max="15072" width="16.6640625" style="21" customWidth="1"/>
    <col min="15073" max="15074" width="9.1640625" style="21" customWidth="1"/>
    <col min="15075" max="15076" width="9.6640625" style="21" customWidth="1"/>
    <col min="15077" max="15077" width="1.6640625" style="21" customWidth="1"/>
    <col min="15078" max="15078" width="5" style="21" customWidth="1"/>
    <col min="15079" max="15079" width="17.1640625" style="21" customWidth="1"/>
    <col min="15080" max="15081" width="9.1640625" style="21" customWidth="1"/>
    <col min="15082" max="15083" width="9.6640625" style="21" customWidth="1"/>
    <col min="15084" max="15084" width="1.6640625" style="21" customWidth="1"/>
    <col min="15085" max="15085" width="6.33203125" style="21" customWidth="1"/>
    <col min="15086" max="15086" width="14.33203125" style="21" customWidth="1"/>
    <col min="15087" max="15089" width="9.1640625" style="21" customWidth="1"/>
    <col min="15090" max="15090" width="9.5" style="21" customWidth="1"/>
    <col min="15091" max="15091" width="1.6640625" style="21" customWidth="1"/>
    <col min="15092" max="15092" width="6.5" style="21" customWidth="1"/>
    <col min="15093" max="15093" width="18.6640625" style="21" customWidth="1"/>
    <col min="15094" max="15096" width="9.1640625" style="21" customWidth="1"/>
    <col min="15097" max="15100" width="1.6640625" style="21" customWidth="1"/>
    <col min="15101" max="15101" width="5" style="21" bestFit="1" customWidth="1"/>
    <col min="15102" max="15102" width="14.5" style="21" customWidth="1"/>
    <col min="15103" max="15104" width="8.83203125" style="21"/>
    <col min="15105" max="15105" width="9.6640625" style="21" bestFit="1" customWidth="1"/>
    <col min="15106" max="15106" width="9.6640625" style="21" customWidth="1"/>
    <col min="15107" max="15107" width="1.6640625" style="21" customWidth="1"/>
    <col min="15108" max="15108" width="5" style="21" bestFit="1" customWidth="1"/>
    <col min="15109" max="15109" width="14" style="21" customWidth="1"/>
    <col min="15110" max="15111" width="8.83203125" style="21"/>
    <col min="15112" max="15112" width="9.6640625" style="21" bestFit="1" customWidth="1"/>
    <col min="15113" max="15113" width="1.6640625" style="21" customWidth="1"/>
    <col min="15114" max="15114" width="5" style="21" bestFit="1" customWidth="1"/>
    <col min="15115" max="15115" width="15.5" style="21" customWidth="1"/>
    <col min="15116" max="15117" width="8.83203125" style="21"/>
    <col min="15118" max="15118" width="9.6640625" style="21" bestFit="1" customWidth="1"/>
    <col min="15119" max="15119" width="11.5" style="21" bestFit="1" customWidth="1"/>
    <col min="15120" max="15120" width="1.6640625" style="21" customWidth="1"/>
    <col min="15121" max="15121" width="5" style="21" bestFit="1" customWidth="1"/>
    <col min="15122" max="15123" width="11.1640625" style="21" bestFit="1" customWidth="1"/>
    <col min="15124" max="15124" width="12.6640625" style="21" bestFit="1" customWidth="1"/>
    <col min="15125" max="15125" width="1.6640625" style="21" customWidth="1"/>
    <col min="15126" max="15126" width="5" style="21" bestFit="1" customWidth="1"/>
    <col min="15127" max="15128" width="11.1640625" style="21" bestFit="1" customWidth="1"/>
    <col min="15129" max="15129" width="12.6640625" style="21" bestFit="1" customWidth="1"/>
    <col min="15130" max="15130" width="1.6640625" style="21" customWidth="1"/>
    <col min="15131" max="15131" width="14.83203125" style="21" customWidth="1"/>
    <col min="15132" max="15132" width="14.5" style="21" customWidth="1"/>
    <col min="15133" max="15318" width="8.83203125" style="21"/>
    <col min="15319" max="15319" width="9.6640625" style="21" bestFit="1" customWidth="1"/>
    <col min="15320" max="15326" width="0" style="21" hidden="1" customWidth="1"/>
    <col min="15327" max="15327" width="5" style="21" customWidth="1"/>
    <col min="15328" max="15328" width="16.6640625" style="21" customWidth="1"/>
    <col min="15329" max="15330" width="9.1640625" style="21" customWidth="1"/>
    <col min="15331" max="15332" width="9.6640625" style="21" customWidth="1"/>
    <col min="15333" max="15333" width="1.6640625" style="21" customWidth="1"/>
    <col min="15334" max="15334" width="5" style="21" customWidth="1"/>
    <col min="15335" max="15335" width="17.1640625" style="21" customWidth="1"/>
    <col min="15336" max="15337" width="9.1640625" style="21" customWidth="1"/>
    <col min="15338" max="15339" width="9.6640625" style="21" customWidth="1"/>
    <col min="15340" max="15340" width="1.6640625" style="21" customWidth="1"/>
    <col min="15341" max="15341" width="6.33203125" style="21" customWidth="1"/>
    <col min="15342" max="15342" width="14.33203125" style="21" customWidth="1"/>
    <col min="15343" max="15345" width="9.1640625" style="21" customWidth="1"/>
    <col min="15346" max="15346" width="9.5" style="21" customWidth="1"/>
    <col min="15347" max="15347" width="1.6640625" style="21" customWidth="1"/>
    <col min="15348" max="15348" width="6.5" style="21" customWidth="1"/>
    <col min="15349" max="15349" width="18.6640625" style="21" customWidth="1"/>
    <col min="15350" max="15352" width="9.1640625" style="21" customWidth="1"/>
    <col min="15353" max="15356" width="1.6640625" style="21" customWidth="1"/>
    <col min="15357" max="15357" width="5" style="21" bestFit="1" customWidth="1"/>
    <col min="15358" max="15358" width="14.5" style="21" customWidth="1"/>
    <col min="15359" max="15360" width="8.83203125" style="21"/>
    <col min="15361" max="15361" width="9.6640625" style="21" bestFit="1" customWidth="1"/>
    <col min="15362" max="15362" width="9.6640625" style="21" customWidth="1"/>
    <col min="15363" max="15363" width="1.6640625" style="21" customWidth="1"/>
    <col min="15364" max="15364" width="5" style="21" bestFit="1" customWidth="1"/>
    <col min="15365" max="15365" width="14" style="21" customWidth="1"/>
    <col min="15366" max="15367" width="8.83203125" style="21"/>
    <col min="15368" max="15368" width="9.6640625" style="21" bestFit="1" customWidth="1"/>
    <col min="15369" max="15369" width="1.6640625" style="21" customWidth="1"/>
    <col min="15370" max="15370" width="5" style="21" bestFit="1" customWidth="1"/>
    <col min="15371" max="15371" width="15.5" style="21" customWidth="1"/>
    <col min="15372" max="15373" width="8.83203125" style="21"/>
    <col min="15374" max="15374" width="9.6640625" style="21" bestFit="1" customWidth="1"/>
    <col min="15375" max="15375" width="11.5" style="21" bestFit="1" customWidth="1"/>
    <col min="15376" max="15376" width="1.6640625" style="21" customWidth="1"/>
    <col min="15377" max="15377" width="5" style="21" bestFit="1" customWidth="1"/>
    <col min="15378" max="15379" width="11.1640625" style="21" bestFit="1" customWidth="1"/>
    <col min="15380" max="15380" width="12.6640625" style="21" bestFit="1" customWidth="1"/>
    <col min="15381" max="15381" width="1.6640625" style="21" customWidth="1"/>
    <col min="15382" max="15382" width="5" style="21" bestFit="1" customWidth="1"/>
    <col min="15383" max="15384" width="11.1640625" style="21" bestFit="1" customWidth="1"/>
    <col min="15385" max="15385" width="12.6640625" style="21" bestFit="1" customWidth="1"/>
    <col min="15386" max="15386" width="1.6640625" style="21" customWidth="1"/>
    <col min="15387" max="15387" width="14.83203125" style="21" customWidth="1"/>
    <col min="15388" max="15388" width="14.5" style="21" customWidth="1"/>
    <col min="15389" max="15574" width="8.83203125" style="21"/>
    <col min="15575" max="15575" width="9.6640625" style="21" bestFit="1" customWidth="1"/>
    <col min="15576" max="15582" width="0" style="21" hidden="1" customWidth="1"/>
    <col min="15583" max="15583" width="5" style="21" customWidth="1"/>
    <col min="15584" max="15584" width="16.6640625" style="21" customWidth="1"/>
    <col min="15585" max="15586" width="9.1640625" style="21" customWidth="1"/>
    <col min="15587" max="15588" width="9.6640625" style="21" customWidth="1"/>
    <col min="15589" max="15589" width="1.6640625" style="21" customWidth="1"/>
    <col min="15590" max="15590" width="5" style="21" customWidth="1"/>
    <col min="15591" max="15591" width="17.1640625" style="21" customWidth="1"/>
    <col min="15592" max="15593" width="9.1640625" style="21" customWidth="1"/>
    <col min="15594" max="15595" width="9.6640625" style="21" customWidth="1"/>
    <col min="15596" max="15596" width="1.6640625" style="21" customWidth="1"/>
    <col min="15597" max="15597" width="6.33203125" style="21" customWidth="1"/>
    <col min="15598" max="15598" width="14.33203125" style="21" customWidth="1"/>
    <col min="15599" max="15601" width="9.1640625" style="21" customWidth="1"/>
    <col min="15602" max="15602" width="9.5" style="21" customWidth="1"/>
    <col min="15603" max="15603" width="1.6640625" style="21" customWidth="1"/>
    <col min="15604" max="15604" width="6.5" style="21" customWidth="1"/>
    <col min="15605" max="15605" width="18.6640625" style="21" customWidth="1"/>
    <col min="15606" max="15608" width="9.1640625" style="21" customWidth="1"/>
    <col min="15609" max="15612" width="1.6640625" style="21" customWidth="1"/>
    <col min="15613" max="15613" width="5" style="21" bestFit="1" customWidth="1"/>
    <col min="15614" max="15614" width="14.5" style="21" customWidth="1"/>
    <col min="15615" max="15616" width="8.83203125" style="21"/>
    <col min="15617" max="15617" width="9.6640625" style="21" bestFit="1" customWidth="1"/>
    <col min="15618" max="15618" width="9.6640625" style="21" customWidth="1"/>
    <col min="15619" max="15619" width="1.6640625" style="21" customWidth="1"/>
    <col min="15620" max="15620" width="5" style="21" bestFit="1" customWidth="1"/>
    <col min="15621" max="15621" width="14" style="21" customWidth="1"/>
    <col min="15622" max="15623" width="8.83203125" style="21"/>
    <col min="15624" max="15624" width="9.6640625" style="21" bestFit="1" customWidth="1"/>
    <col min="15625" max="15625" width="1.6640625" style="21" customWidth="1"/>
    <col min="15626" max="15626" width="5" style="21" bestFit="1" customWidth="1"/>
    <col min="15627" max="15627" width="15.5" style="21" customWidth="1"/>
    <col min="15628" max="15629" width="8.83203125" style="21"/>
    <col min="15630" max="15630" width="9.6640625" style="21" bestFit="1" customWidth="1"/>
    <col min="15631" max="15631" width="11.5" style="21" bestFit="1" customWidth="1"/>
    <col min="15632" max="15632" width="1.6640625" style="21" customWidth="1"/>
    <col min="15633" max="15633" width="5" style="21" bestFit="1" customWidth="1"/>
    <col min="15634" max="15635" width="11.1640625" style="21" bestFit="1" customWidth="1"/>
    <col min="15636" max="15636" width="12.6640625" style="21" bestFit="1" customWidth="1"/>
    <col min="15637" max="15637" width="1.6640625" style="21" customWidth="1"/>
    <col min="15638" max="15638" width="5" style="21" bestFit="1" customWidth="1"/>
    <col min="15639" max="15640" width="11.1640625" style="21" bestFit="1" customWidth="1"/>
    <col min="15641" max="15641" width="12.6640625" style="21" bestFit="1" customWidth="1"/>
    <col min="15642" max="15642" width="1.6640625" style="21" customWidth="1"/>
    <col min="15643" max="15643" width="14.83203125" style="21" customWidth="1"/>
    <col min="15644" max="15644" width="14.5" style="21" customWidth="1"/>
    <col min="15645" max="15830" width="8.83203125" style="21"/>
    <col min="15831" max="15831" width="9.6640625" style="21" bestFit="1" customWidth="1"/>
    <col min="15832" max="15838" width="0" style="21" hidden="1" customWidth="1"/>
    <col min="15839" max="15839" width="5" style="21" customWidth="1"/>
    <col min="15840" max="15840" width="16.6640625" style="21" customWidth="1"/>
    <col min="15841" max="15842" width="9.1640625" style="21" customWidth="1"/>
    <col min="15843" max="15844" width="9.6640625" style="21" customWidth="1"/>
    <col min="15845" max="15845" width="1.6640625" style="21" customWidth="1"/>
    <col min="15846" max="15846" width="5" style="21" customWidth="1"/>
    <col min="15847" max="15847" width="17.1640625" style="21" customWidth="1"/>
    <col min="15848" max="15849" width="9.1640625" style="21" customWidth="1"/>
    <col min="15850" max="15851" width="9.6640625" style="21" customWidth="1"/>
    <col min="15852" max="15852" width="1.6640625" style="21" customWidth="1"/>
    <col min="15853" max="15853" width="6.33203125" style="21" customWidth="1"/>
    <col min="15854" max="15854" width="14.33203125" style="21" customWidth="1"/>
    <col min="15855" max="15857" width="9.1640625" style="21" customWidth="1"/>
    <col min="15858" max="15858" width="9.5" style="21" customWidth="1"/>
    <col min="15859" max="15859" width="1.6640625" style="21" customWidth="1"/>
    <col min="15860" max="15860" width="6.5" style="21" customWidth="1"/>
    <col min="15861" max="15861" width="18.6640625" style="21" customWidth="1"/>
    <col min="15862" max="15864" width="9.1640625" style="21" customWidth="1"/>
    <col min="15865" max="15868" width="1.6640625" style="21" customWidth="1"/>
    <col min="15869" max="15869" width="5" style="21" bestFit="1" customWidth="1"/>
    <col min="15870" max="15870" width="14.5" style="21" customWidth="1"/>
    <col min="15871" max="15872" width="8.83203125" style="21"/>
    <col min="15873" max="15873" width="9.6640625" style="21" bestFit="1" customWidth="1"/>
    <col min="15874" max="15874" width="9.6640625" style="21" customWidth="1"/>
    <col min="15875" max="15875" width="1.6640625" style="21" customWidth="1"/>
    <col min="15876" max="15876" width="5" style="21" bestFit="1" customWidth="1"/>
    <col min="15877" max="15877" width="14" style="21" customWidth="1"/>
    <col min="15878" max="15879" width="8.83203125" style="21"/>
    <col min="15880" max="15880" width="9.6640625" style="21" bestFit="1" customWidth="1"/>
    <col min="15881" max="15881" width="1.6640625" style="21" customWidth="1"/>
    <col min="15882" max="15882" width="5" style="21" bestFit="1" customWidth="1"/>
    <col min="15883" max="15883" width="15.5" style="21" customWidth="1"/>
    <col min="15884" max="15885" width="8.83203125" style="21"/>
    <col min="15886" max="15886" width="9.6640625" style="21" bestFit="1" customWidth="1"/>
    <col min="15887" max="15887" width="11.5" style="21" bestFit="1" customWidth="1"/>
    <col min="15888" max="15888" width="1.6640625" style="21" customWidth="1"/>
    <col min="15889" max="15889" width="5" style="21" bestFit="1" customWidth="1"/>
    <col min="15890" max="15891" width="11.1640625" style="21" bestFit="1" customWidth="1"/>
    <col min="15892" max="15892" width="12.6640625" style="21" bestFit="1" customWidth="1"/>
    <col min="15893" max="15893" width="1.6640625" style="21" customWidth="1"/>
    <col min="15894" max="15894" width="5" style="21" bestFit="1" customWidth="1"/>
    <col min="15895" max="15896" width="11.1640625" style="21" bestFit="1" customWidth="1"/>
    <col min="15897" max="15897" width="12.6640625" style="21" bestFit="1" customWidth="1"/>
    <col min="15898" max="15898" width="1.6640625" style="21" customWidth="1"/>
    <col min="15899" max="15899" width="14.83203125" style="21" customWidth="1"/>
    <col min="15900" max="15900" width="14.5" style="21" customWidth="1"/>
    <col min="15901" max="16086" width="8.83203125" style="21"/>
    <col min="16087" max="16087" width="9.6640625" style="21" bestFit="1" customWidth="1"/>
    <col min="16088" max="16094" width="0" style="21" hidden="1" customWidth="1"/>
    <col min="16095" max="16095" width="5" style="21" customWidth="1"/>
    <col min="16096" max="16096" width="16.6640625" style="21" customWidth="1"/>
    <col min="16097" max="16098" width="9.1640625" style="21" customWidth="1"/>
    <col min="16099" max="16100" width="9.6640625" style="21" customWidth="1"/>
    <col min="16101" max="16101" width="1.6640625" style="21" customWidth="1"/>
    <col min="16102" max="16102" width="5" style="21" customWidth="1"/>
    <col min="16103" max="16103" width="17.1640625" style="21" customWidth="1"/>
    <col min="16104" max="16105" width="9.1640625" style="21" customWidth="1"/>
    <col min="16106" max="16107" width="9.6640625" style="21" customWidth="1"/>
    <col min="16108" max="16108" width="1.6640625" style="21" customWidth="1"/>
    <col min="16109" max="16109" width="6.33203125" style="21" customWidth="1"/>
    <col min="16110" max="16110" width="14.33203125" style="21" customWidth="1"/>
    <col min="16111" max="16113" width="9.1640625" style="21" customWidth="1"/>
    <col min="16114" max="16114" width="9.5" style="21" customWidth="1"/>
    <col min="16115" max="16115" width="1.6640625" style="21" customWidth="1"/>
    <col min="16116" max="16116" width="6.5" style="21" customWidth="1"/>
    <col min="16117" max="16117" width="18.6640625" style="21" customWidth="1"/>
    <col min="16118" max="16120" width="9.1640625" style="21" customWidth="1"/>
    <col min="16121" max="16124" width="1.6640625" style="21" customWidth="1"/>
    <col min="16125" max="16125" width="5" style="21" bestFit="1" customWidth="1"/>
    <col min="16126" max="16126" width="14.5" style="21" customWidth="1"/>
    <col min="16127" max="16128" width="8.83203125" style="21"/>
    <col min="16129" max="16129" width="9.6640625" style="21" bestFit="1" customWidth="1"/>
    <col min="16130" max="16130" width="9.6640625" style="21" customWidth="1"/>
    <col min="16131" max="16131" width="1.6640625" style="21" customWidth="1"/>
    <col min="16132" max="16132" width="5" style="21" bestFit="1" customWidth="1"/>
    <col min="16133" max="16133" width="14" style="21" customWidth="1"/>
    <col min="16134" max="16135" width="8.83203125" style="21"/>
    <col min="16136" max="16136" width="9.6640625" style="21" bestFit="1" customWidth="1"/>
    <col min="16137" max="16137" width="1.6640625" style="21" customWidth="1"/>
    <col min="16138" max="16138" width="5" style="21" bestFit="1" customWidth="1"/>
    <col min="16139" max="16139" width="15.5" style="21" customWidth="1"/>
    <col min="16140" max="16141" width="8.83203125" style="21"/>
    <col min="16142" max="16142" width="9.6640625" style="21" bestFit="1" customWidth="1"/>
    <col min="16143" max="16143" width="11.5" style="21" bestFit="1" customWidth="1"/>
    <col min="16144" max="16144" width="1.6640625" style="21" customWidth="1"/>
    <col min="16145" max="16145" width="5" style="21" bestFit="1" customWidth="1"/>
    <col min="16146" max="16147" width="11.1640625" style="21" bestFit="1" customWidth="1"/>
    <col min="16148" max="16148" width="12.6640625" style="21" bestFit="1" customWidth="1"/>
    <col min="16149" max="16149" width="1.6640625" style="21" customWidth="1"/>
    <col min="16150" max="16150" width="5" style="21" bestFit="1" customWidth="1"/>
    <col min="16151" max="16152" width="11.1640625" style="21" bestFit="1" customWidth="1"/>
    <col min="16153" max="16153" width="12.6640625" style="21" bestFit="1" customWidth="1"/>
    <col min="16154" max="16154" width="1.6640625" style="21" customWidth="1"/>
    <col min="16155" max="16155" width="14.83203125" style="21" customWidth="1"/>
    <col min="16156" max="16156" width="14.5" style="21" customWidth="1"/>
    <col min="16157" max="16384" width="8.83203125" style="21"/>
  </cols>
  <sheetData>
    <row r="1" spans="1:84" s="17" customFormat="1" ht="21">
      <c r="A1" s="88" t="s">
        <v>267</v>
      </c>
      <c r="E1" s="88"/>
      <c r="K1" s="95"/>
      <c r="L1" s="95"/>
      <c r="M1" s="95"/>
      <c r="N1" s="95"/>
      <c r="O1" s="95"/>
      <c r="P1" s="88"/>
      <c r="U1" s="95"/>
      <c r="V1" s="95"/>
      <c r="W1" s="95"/>
      <c r="X1" s="95"/>
      <c r="Y1" s="95"/>
      <c r="AA1" s="88"/>
      <c r="AG1" s="95"/>
      <c r="AH1" s="95"/>
      <c r="AI1" s="95"/>
      <c r="AJ1" s="95"/>
      <c r="AL1" s="88"/>
      <c r="AR1" s="95"/>
      <c r="AS1" s="95"/>
      <c r="AT1" s="95"/>
      <c r="AU1" s="95"/>
      <c r="AV1" s="95"/>
      <c r="AW1" s="88"/>
      <c r="BC1" s="95"/>
      <c r="BD1" s="95"/>
      <c r="BE1" s="95"/>
      <c r="BF1" s="95"/>
      <c r="BH1" s="88"/>
      <c r="BN1" s="95"/>
      <c r="BO1" s="95"/>
      <c r="BP1" s="95"/>
      <c r="BQ1" s="95"/>
      <c r="BS1" s="88"/>
      <c r="BY1" s="95"/>
      <c r="BZ1" s="95"/>
      <c r="CA1" s="95"/>
      <c r="CB1" s="95"/>
    </row>
    <row r="2" spans="1:84" s="17" customFormat="1" ht="17">
      <c r="A2" s="30"/>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S2" s="95"/>
      <c r="BT2" s="95"/>
      <c r="BU2" s="95"/>
      <c r="BV2" s="95"/>
      <c r="BW2" s="95"/>
      <c r="BX2" s="95"/>
      <c r="BY2" s="95"/>
      <c r="BZ2" s="95"/>
      <c r="CA2" s="95"/>
      <c r="CB2" s="95"/>
    </row>
    <row r="3" spans="1:84" s="17" customFormat="1" ht="18" thickBot="1">
      <c r="A3" s="30"/>
      <c r="B3" s="38"/>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c r="BQ3" s="95"/>
      <c r="BS3" s="95"/>
      <c r="BT3" s="95"/>
      <c r="BU3" s="95"/>
      <c r="BV3" s="95"/>
      <c r="BW3" s="95"/>
      <c r="BX3" s="95"/>
      <c r="BY3" s="95"/>
      <c r="BZ3" s="95"/>
      <c r="CA3" s="95"/>
      <c r="CB3" s="95"/>
    </row>
    <row r="4" spans="1:84" s="17" customFormat="1" ht="17.25" customHeight="1">
      <c r="A4" s="30"/>
      <c r="B4" s="96"/>
      <c r="E4" s="1588" t="s">
        <v>437</v>
      </c>
      <c r="F4" s="1589"/>
      <c r="G4" s="1589"/>
      <c r="H4" s="1589"/>
      <c r="I4" s="1590"/>
      <c r="K4" s="1597" t="s">
        <v>284</v>
      </c>
      <c r="L4" s="1598"/>
      <c r="M4" s="1598"/>
      <c r="N4" s="1599"/>
      <c r="O4" s="756"/>
      <c r="P4" s="1588" t="s">
        <v>438</v>
      </c>
      <c r="Q4" s="1589"/>
      <c r="R4" s="1589"/>
      <c r="S4" s="1589"/>
      <c r="T4" s="1590"/>
      <c r="U4" s="756"/>
      <c r="V4" s="1597" t="s">
        <v>308</v>
      </c>
      <c r="W4" s="1598"/>
      <c r="X4" s="1598"/>
      <c r="Y4" s="1599"/>
      <c r="AA4" s="1588" t="s">
        <v>525</v>
      </c>
      <c r="AB4" s="1589"/>
      <c r="AC4" s="1589"/>
      <c r="AD4" s="1589"/>
      <c r="AE4" s="1590"/>
      <c r="AG4" s="1597" t="s">
        <v>333</v>
      </c>
      <c r="AH4" s="1598"/>
      <c r="AI4" s="1598"/>
      <c r="AJ4" s="1599"/>
      <c r="AL4" s="1588" t="s">
        <v>309</v>
      </c>
      <c r="AM4" s="1589"/>
      <c r="AN4" s="1589"/>
      <c r="AO4" s="1589"/>
      <c r="AP4" s="1590"/>
      <c r="AR4" s="1597" t="s">
        <v>421</v>
      </c>
      <c r="AS4" s="1598"/>
      <c r="AT4" s="1598"/>
      <c r="AU4" s="1599"/>
      <c r="AV4" s="95"/>
      <c r="AW4" s="1588" t="s">
        <v>334</v>
      </c>
      <c r="AX4" s="1589"/>
      <c r="AY4" s="1589"/>
      <c r="AZ4" s="1589"/>
      <c r="BA4" s="1590"/>
      <c r="BB4" s="715"/>
      <c r="BC4" s="1597" t="s">
        <v>435</v>
      </c>
      <c r="BD4" s="1598"/>
      <c r="BE4" s="1598"/>
      <c r="BF4" s="1599"/>
      <c r="BG4" s="715"/>
      <c r="BH4" s="1588" t="s">
        <v>422</v>
      </c>
      <c r="BI4" s="1589"/>
      <c r="BJ4" s="1589"/>
      <c r="BK4" s="1589"/>
      <c r="BL4" s="1590"/>
      <c r="BN4" s="1597" t="s">
        <v>457</v>
      </c>
      <c r="BO4" s="1598"/>
      <c r="BP4" s="1598"/>
      <c r="BQ4" s="1599"/>
      <c r="BS4" s="1588" t="s">
        <v>458</v>
      </c>
      <c r="BT4" s="1589"/>
      <c r="BU4" s="1589"/>
      <c r="BV4" s="1589"/>
      <c r="BW4" s="1590"/>
      <c r="BY4" s="1597" t="s">
        <v>459</v>
      </c>
      <c r="BZ4" s="1598"/>
      <c r="CA4" s="1598"/>
      <c r="CB4" s="1599"/>
    </row>
    <row r="5" spans="1:84" s="17" customFormat="1" ht="17">
      <c r="A5" s="30"/>
      <c r="B5" s="96"/>
      <c r="E5" s="1591"/>
      <c r="F5" s="1592"/>
      <c r="G5" s="1592"/>
      <c r="H5" s="1592"/>
      <c r="I5" s="1593"/>
      <c r="K5" s="1600"/>
      <c r="L5" s="1601"/>
      <c r="M5" s="1601"/>
      <c r="N5" s="1602"/>
      <c r="O5" s="756"/>
      <c r="P5" s="1591"/>
      <c r="Q5" s="1592"/>
      <c r="R5" s="1592"/>
      <c r="S5" s="1592"/>
      <c r="T5" s="1593"/>
      <c r="U5" s="756"/>
      <c r="V5" s="1600"/>
      <c r="W5" s="1601"/>
      <c r="X5" s="1601"/>
      <c r="Y5" s="1602"/>
      <c r="AA5" s="1591"/>
      <c r="AB5" s="1592"/>
      <c r="AC5" s="1592"/>
      <c r="AD5" s="1592"/>
      <c r="AE5" s="1593"/>
      <c r="AG5" s="1600"/>
      <c r="AH5" s="1601"/>
      <c r="AI5" s="1601"/>
      <c r="AJ5" s="1602"/>
      <c r="AL5" s="1591"/>
      <c r="AM5" s="1592"/>
      <c r="AN5" s="1592"/>
      <c r="AO5" s="1592"/>
      <c r="AP5" s="1593"/>
      <c r="AR5" s="1600"/>
      <c r="AS5" s="1601"/>
      <c r="AT5" s="1601"/>
      <c r="AU5" s="1602"/>
      <c r="AV5" s="95"/>
      <c r="AW5" s="1591"/>
      <c r="AX5" s="1592"/>
      <c r="AY5" s="1592"/>
      <c r="AZ5" s="1592"/>
      <c r="BA5" s="1593"/>
      <c r="BB5" s="715"/>
      <c r="BC5" s="1600"/>
      <c r="BD5" s="1601"/>
      <c r="BE5" s="1601"/>
      <c r="BF5" s="1602"/>
      <c r="BG5" s="715"/>
      <c r="BH5" s="1591"/>
      <c r="BI5" s="1592"/>
      <c r="BJ5" s="1592"/>
      <c r="BK5" s="1592"/>
      <c r="BL5" s="1593"/>
      <c r="BN5" s="1600"/>
      <c r="BO5" s="1601"/>
      <c r="BP5" s="1601"/>
      <c r="BQ5" s="1602"/>
      <c r="BS5" s="1591"/>
      <c r="BT5" s="1592"/>
      <c r="BU5" s="1592"/>
      <c r="BV5" s="1592"/>
      <c r="BW5" s="1593"/>
      <c r="BY5" s="1600"/>
      <c r="BZ5" s="1601"/>
      <c r="CA5" s="1601"/>
      <c r="CB5" s="1602"/>
    </row>
    <row r="6" spans="1:84" s="17" customFormat="1" ht="17">
      <c r="A6" s="30"/>
      <c r="B6" s="96"/>
      <c r="E6" s="1591"/>
      <c r="F6" s="1592"/>
      <c r="G6" s="1592"/>
      <c r="H6" s="1592"/>
      <c r="I6" s="1593"/>
      <c r="K6" s="1600"/>
      <c r="L6" s="1601"/>
      <c r="M6" s="1601"/>
      <c r="N6" s="1602"/>
      <c r="O6" s="756"/>
      <c r="P6" s="1591"/>
      <c r="Q6" s="1592"/>
      <c r="R6" s="1592"/>
      <c r="S6" s="1592"/>
      <c r="T6" s="1593"/>
      <c r="U6" s="756"/>
      <c r="V6" s="1600"/>
      <c r="W6" s="1601"/>
      <c r="X6" s="1601"/>
      <c r="Y6" s="1602"/>
      <c r="AA6" s="1591"/>
      <c r="AB6" s="1592"/>
      <c r="AC6" s="1592"/>
      <c r="AD6" s="1592"/>
      <c r="AE6" s="1593"/>
      <c r="AG6" s="1600"/>
      <c r="AH6" s="1601"/>
      <c r="AI6" s="1601"/>
      <c r="AJ6" s="1602"/>
      <c r="AL6" s="1591"/>
      <c r="AM6" s="1592"/>
      <c r="AN6" s="1592"/>
      <c r="AO6" s="1592"/>
      <c r="AP6" s="1593"/>
      <c r="AR6" s="1600"/>
      <c r="AS6" s="1601"/>
      <c r="AT6" s="1601"/>
      <c r="AU6" s="1602"/>
      <c r="AV6" s="95"/>
      <c r="AW6" s="1591"/>
      <c r="AX6" s="1592"/>
      <c r="AY6" s="1592"/>
      <c r="AZ6" s="1592"/>
      <c r="BA6" s="1593"/>
      <c r="BB6" s="715"/>
      <c r="BC6" s="1600"/>
      <c r="BD6" s="1601"/>
      <c r="BE6" s="1601"/>
      <c r="BF6" s="1602"/>
      <c r="BG6" s="715"/>
      <c r="BH6" s="1591"/>
      <c r="BI6" s="1592"/>
      <c r="BJ6" s="1592"/>
      <c r="BK6" s="1592"/>
      <c r="BL6" s="1593"/>
      <c r="BN6" s="1600"/>
      <c r="BO6" s="1601"/>
      <c r="BP6" s="1601"/>
      <c r="BQ6" s="1602"/>
      <c r="BS6" s="1591"/>
      <c r="BT6" s="1592"/>
      <c r="BU6" s="1592"/>
      <c r="BV6" s="1592"/>
      <c r="BW6" s="1593"/>
      <c r="BY6" s="1600"/>
      <c r="BZ6" s="1601"/>
      <c r="CA6" s="1601"/>
      <c r="CB6" s="1602"/>
      <c r="CF6" s="17" t="s">
        <v>524</v>
      </c>
    </row>
    <row r="7" spans="1:84" s="17" customFormat="1" ht="17">
      <c r="A7" s="30"/>
      <c r="B7" s="96"/>
      <c r="E7" s="1591"/>
      <c r="F7" s="1592"/>
      <c r="G7" s="1592"/>
      <c r="H7" s="1592"/>
      <c r="I7" s="1593"/>
      <c r="K7" s="1600"/>
      <c r="L7" s="1601"/>
      <c r="M7" s="1601"/>
      <c r="N7" s="1602"/>
      <c r="O7" s="756"/>
      <c r="P7" s="1591"/>
      <c r="Q7" s="1592"/>
      <c r="R7" s="1592"/>
      <c r="S7" s="1592"/>
      <c r="T7" s="1593"/>
      <c r="U7" s="756"/>
      <c r="V7" s="1600"/>
      <c r="W7" s="1601"/>
      <c r="X7" s="1601"/>
      <c r="Y7" s="1602"/>
      <c r="AA7" s="1591"/>
      <c r="AB7" s="1592"/>
      <c r="AC7" s="1592"/>
      <c r="AD7" s="1592"/>
      <c r="AE7" s="1593"/>
      <c r="AG7" s="1600"/>
      <c r="AH7" s="1601"/>
      <c r="AI7" s="1601"/>
      <c r="AJ7" s="1602"/>
      <c r="AL7" s="1591"/>
      <c r="AM7" s="1592"/>
      <c r="AN7" s="1592"/>
      <c r="AO7" s="1592"/>
      <c r="AP7" s="1593"/>
      <c r="AR7" s="1600"/>
      <c r="AS7" s="1601"/>
      <c r="AT7" s="1601"/>
      <c r="AU7" s="1602"/>
      <c r="AV7" s="95"/>
      <c r="AW7" s="1591"/>
      <c r="AX7" s="1592"/>
      <c r="AY7" s="1592"/>
      <c r="AZ7" s="1592"/>
      <c r="BA7" s="1593"/>
      <c r="BB7" s="715"/>
      <c r="BC7" s="1600"/>
      <c r="BD7" s="1601"/>
      <c r="BE7" s="1601"/>
      <c r="BF7" s="1602"/>
      <c r="BG7" s="715"/>
      <c r="BH7" s="1591"/>
      <c r="BI7" s="1592"/>
      <c r="BJ7" s="1592"/>
      <c r="BK7" s="1592"/>
      <c r="BL7" s="1593"/>
      <c r="BN7" s="1600"/>
      <c r="BO7" s="1601"/>
      <c r="BP7" s="1601"/>
      <c r="BQ7" s="1602"/>
      <c r="BS7" s="1591"/>
      <c r="BT7" s="1592"/>
      <c r="BU7" s="1592"/>
      <c r="BV7" s="1592"/>
      <c r="BW7" s="1593"/>
      <c r="BY7" s="1600"/>
      <c r="BZ7" s="1601"/>
      <c r="CA7" s="1601"/>
      <c r="CB7" s="1602"/>
    </row>
    <row r="8" spans="1:84" s="17" customFormat="1" ht="18" thickBot="1">
      <c r="A8" s="30"/>
      <c r="B8" s="96"/>
      <c r="E8" s="1594"/>
      <c r="F8" s="1595"/>
      <c r="G8" s="1595"/>
      <c r="H8" s="1595"/>
      <c r="I8" s="1596"/>
      <c r="K8" s="1603"/>
      <c r="L8" s="1604"/>
      <c r="M8" s="1604"/>
      <c r="N8" s="1605"/>
      <c r="O8" s="756"/>
      <c r="P8" s="1594"/>
      <c r="Q8" s="1595"/>
      <c r="R8" s="1595"/>
      <c r="S8" s="1595"/>
      <c r="T8" s="1596"/>
      <c r="U8" s="756"/>
      <c r="V8" s="1603"/>
      <c r="W8" s="1604"/>
      <c r="X8" s="1604"/>
      <c r="Y8" s="1605"/>
      <c r="AA8" s="1594"/>
      <c r="AB8" s="1595"/>
      <c r="AC8" s="1595"/>
      <c r="AD8" s="1595"/>
      <c r="AE8" s="1596"/>
      <c r="AG8" s="1603"/>
      <c r="AH8" s="1604"/>
      <c r="AI8" s="1604"/>
      <c r="AJ8" s="1605"/>
      <c r="AL8" s="1594"/>
      <c r="AM8" s="1595"/>
      <c r="AN8" s="1595"/>
      <c r="AO8" s="1595"/>
      <c r="AP8" s="1596"/>
      <c r="AR8" s="1603"/>
      <c r="AS8" s="1604"/>
      <c r="AT8" s="1604"/>
      <c r="AU8" s="1605"/>
      <c r="AV8" s="95"/>
      <c r="AW8" s="1594"/>
      <c r="AX8" s="1595"/>
      <c r="AY8" s="1595"/>
      <c r="AZ8" s="1595"/>
      <c r="BA8" s="1596"/>
      <c r="BB8" s="715"/>
      <c r="BC8" s="1603"/>
      <c r="BD8" s="1604"/>
      <c r="BE8" s="1604"/>
      <c r="BF8" s="1605"/>
      <c r="BG8" s="715"/>
      <c r="BH8" s="1594"/>
      <c r="BI8" s="1595"/>
      <c r="BJ8" s="1595"/>
      <c r="BK8" s="1595"/>
      <c r="BL8" s="1596"/>
      <c r="BN8" s="1603"/>
      <c r="BO8" s="1604"/>
      <c r="BP8" s="1604"/>
      <c r="BQ8" s="1605"/>
      <c r="BS8" s="1594"/>
      <c r="BT8" s="1595"/>
      <c r="BU8" s="1595"/>
      <c r="BV8" s="1595"/>
      <c r="BW8" s="1596"/>
      <c r="BY8" s="1603"/>
      <c r="BZ8" s="1604"/>
      <c r="CA8" s="1604"/>
      <c r="CB8" s="1605"/>
    </row>
    <row r="9" spans="1:84" ht="15" thickBot="1">
      <c r="B9" s="97"/>
      <c r="M9" s="99"/>
      <c r="X9" s="99"/>
      <c r="AI9" s="99"/>
      <c r="AR9" s="177"/>
      <c r="AS9" s="177"/>
      <c r="AT9" s="736"/>
      <c r="AU9" s="177"/>
      <c r="BB9" s="716"/>
      <c r="BE9" s="736"/>
      <c r="BG9" s="716"/>
      <c r="BP9" s="736"/>
      <c r="CA9" s="736"/>
    </row>
    <row r="10" spans="1:84" s="100" customFormat="1" ht="16.5" customHeight="1" thickBot="1">
      <c r="C10" s="101" t="s">
        <v>29</v>
      </c>
      <c r="D10" s="101" t="s">
        <v>29</v>
      </c>
      <c r="E10" s="1650" t="s">
        <v>283</v>
      </c>
      <c r="F10" s="1651"/>
      <c r="G10" s="1651"/>
      <c r="H10" s="1651"/>
      <c r="I10" s="1652"/>
      <c r="J10" s="101"/>
      <c r="K10" s="1653" t="s">
        <v>282</v>
      </c>
      <c r="L10" s="1654"/>
      <c r="M10" s="1654"/>
      <c r="N10" s="1655"/>
      <c r="O10" s="585"/>
      <c r="P10" s="1650" t="s">
        <v>310</v>
      </c>
      <c r="Q10" s="1651"/>
      <c r="R10" s="1651"/>
      <c r="S10" s="1651"/>
      <c r="T10" s="1652"/>
      <c r="U10" s="585"/>
      <c r="V10" s="1653" t="s">
        <v>311</v>
      </c>
      <c r="W10" s="1654"/>
      <c r="X10" s="1654"/>
      <c r="Y10" s="1655"/>
      <c r="AA10" s="1650" t="s">
        <v>331</v>
      </c>
      <c r="AB10" s="1651"/>
      <c r="AC10" s="1651"/>
      <c r="AD10" s="1651"/>
      <c r="AE10" s="1652"/>
      <c r="AG10" s="1653" t="s">
        <v>332</v>
      </c>
      <c r="AH10" s="1654"/>
      <c r="AI10" s="1654"/>
      <c r="AJ10" s="1655"/>
      <c r="AL10" s="1650" t="s">
        <v>365</v>
      </c>
      <c r="AM10" s="1651"/>
      <c r="AN10" s="1651"/>
      <c r="AO10" s="1651"/>
      <c r="AP10" s="1652"/>
      <c r="AR10" s="1609" t="s">
        <v>424</v>
      </c>
      <c r="AS10" s="1610"/>
      <c r="AT10" s="1610"/>
      <c r="AU10" s="1611"/>
      <c r="AV10" s="682"/>
      <c r="AW10" s="1650" t="s">
        <v>420</v>
      </c>
      <c r="AX10" s="1651"/>
      <c r="AY10" s="1651"/>
      <c r="AZ10" s="1651"/>
      <c r="BA10" s="1652"/>
      <c r="BB10" s="717"/>
      <c r="BC10" s="1609" t="s">
        <v>423</v>
      </c>
      <c r="BD10" s="1610"/>
      <c r="BE10" s="1610"/>
      <c r="BF10" s="1611"/>
      <c r="BG10" s="717"/>
      <c r="BH10" s="1606" t="s">
        <v>436</v>
      </c>
      <c r="BI10" s="1607"/>
      <c r="BJ10" s="1607"/>
      <c r="BK10" s="1607"/>
      <c r="BL10" s="1608"/>
      <c r="BM10" s="491"/>
      <c r="BN10" s="1609" t="s">
        <v>434</v>
      </c>
      <c r="BO10" s="1610"/>
      <c r="BP10" s="1610"/>
      <c r="BQ10" s="1611"/>
      <c r="BS10" s="1606" t="s">
        <v>460</v>
      </c>
      <c r="BT10" s="1607"/>
      <c r="BU10" s="1607"/>
      <c r="BV10" s="1607"/>
      <c r="BW10" s="1608"/>
      <c r="BX10" s="491"/>
      <c r="BY10" s="1609" t="s">
        <v>461</v>
      </c>
      <c r="BZ10" s="1610"/>
      <c r="CA10" s="1610"/>
      <c r="CB10" s="1611"/>
    </row>
    <row r="11" spans="1:84" ht="15" thickBot="1">
      <c r="C11" s="102"/>
      <c r="D11" s="102"/>
      <c r="E11" s="102"/>
      <c r="F11" s="102"/>
      <c r="G11" s="102"/>
      <c r="H11" s="102"/>
      <c r="I11" s="102"/>
      <c r="J11" s="102"/>
      <c r="P11" s="102"/>
      <c r="Q11" s="102"/>
      <c r="R11" s="102"/>
      <c r="S11" s="102"/>
      <c r="T11" s="102"/>
      <c r="AA11" s="102"/>
      <c r="AB11" s="102"/>
      <c r="AC11" s="102"/>
      <c r="AD11" s="102"/>
      <c r="AE11" s="102"/>
      <c r="AL11" s="102"/>
      <c r="AM11" s="102"/>
      <c r="AN11" s="102"/>
      <c r="AO11" s="102"/>
      <c r="AP11" s="102"/>
      <c r="AW11" s="102"/>
      <c r="AX11" s="102"/>
      <c r="AY11" s="102"/>
      <c r="AZ11" s="102"/>
      <c r="BA11" s="102"/>
      <c r="BB11" s="716"/>
      <c r="BG11" s="716"/>
      <c r="BH11" s="890"/>
      <c r="BI11" s="890"/>
      <c r="BJ11" s="890"/>
      <c r="BK11" s="890"/>
      <c r="BL11" s="890"/>
      <c r="BS11" s="890"/>
      <c r="BT11" s="890"/>
      <c r="BU11" s="890"/>
      <c r="BV11" s="890"/>
      <c r="BW11" s="890"/>
    </row>
    <row r="12" spans="1:84" ht="15.75" customHeight="1">
      <c r="A12" s="1656" t="s">
        <v>35</v>
      </c>
      <c r="C12" s="105"/>
      <c r="D12" s="105"/>
      <c r="E12" s="1646" t="s">
        <v>96</v>
      </c>
      <c r="F12" s="1647"/>
      <c r="G12" s="1639" t="s">
        <v>134</v>
      </c>
      <c r="H12" s="1639"/>
      <c r="I12" s="1640"/>
      <c r="J12" s="103"/>
      <c r="K12" s="104"/>
      <c r="L12" s="1636" t="s">
        <v>134</v>
      </c>
      <c r="M12" s="1637"/>
      <c r="N12" s="1638"/>
      <c r="O12" s="586"/>
      <c r="P12" s="1646" t="s">
        <v>96</v>
      </c>
      <c r="Q12" s="1647"/>
      <c r="R12" s="1639" t="s">
        <v>134</v>
      </c>
      <c r="S12" s="1639"/>
      <c r="T12" s="1640"/>
      <c r="U12" s="586"/>
      <c r="V12" s="104"/>
      <c r="W12" s="1636" t="s">
        <v>134</v>
      </c>
      <c r="X12" s="1637"/>
      <c r="Y12" s="1638"/>
      <c r="AA12" s="1646" t="s">
        <v>96</v>
      </c>
      <c r="AB12" s="1647"/>
      <c r="AC12" s="1639" t="s">
        <v>134</v>
      </c>
      <c r="AD12" s="1639"/>
      <c r="AE12" s="1640"/>
      <c r="AG12" s="104"/>
      <c r="AH12" s="1636" t="s">
        <v>134</v>
      </c>
      <c r="AI12" s="1637"/>
      <c r="AJ12" s="1638"/>
      <c r="AL12" s="1646" t="s">
        <v>96</v>
      </c>
      <c r="AM12" s="1647"/>
      <c r="AN12" s="1639" t="s">
        <v>134</v>
      </c>
      <c r="AO12" s="1639"/>
      <c r="AP12" s="1640"/>
      <c r="AR12" s="104"/>
      <c r="AS12" s="1636" t="s">
        <v>134</v>
      </c>
      <c r="AT12" s="1637"/>
      <c r="AU12" s="1638"/>
      <c r="AW12" s="1646" t="s">
        <v>96</v>
      </c>
      <c r="AX12" s="1647"/>
      <c r="AY12" s="1659" t="s">
        <v>134</v>
      </c>
      <c r="AZ12" s="1660"/>
      <c r="BA12" s="1661"/>
      <c r="BB12" s="716"/>
      <c r="BC12" s="737"/>
      <c r="BD12" s="1581" t="s">
        <v>134</v>
      </c>
      <c r="BE12" s="1582"/>
      <c r="BF12" s="1583"/>
      <c r="BG12" s="716"/>
      <c r="BH12" s="922" t="s">
        <v>96</v>
      </c>
      <c r="BI12" s="923"/>
      <c r="BJ12" s="1578" t="s">
        <v>134</v>
      </c>
      <c r="BK12" s="1586"/>
      <c r="BL12" s="1587"/>
      <c r="BN12" s="737"/>
      <c r="BO12" s="1581" t="s">
        <v>134</v>
      </c>
      <c r="BP12" s="1582"/>
      <c r="BQ12" s="1583"/>
      <c r="BS12" s="965" t="s">
        <v>96</v>
      </c>
      <c r="BT12" s="966"/>
      <c r="BU12" s="1619" t="s">
        <v>134</v>
      </c>
      <c r="BV12" s="1625"/>
      <c r="BW12" s="1626"/>
      <c r="BX12" s="716"/>
      <c r="BY12" s="967"/>
      <c r="BZ12" s="1622" t="s">
        <v>134</v>
      </c>
      <c r="CA12" s="1623"/>
      <c r="CB12" s="1624"/>
    </row>
    <row r="13" spans="1:84">
      <c r="A13" s="1657"/>
      <c r="C13" s="113"/>
      <c r="D13" s="113"/>
      <c r="E13" s="1648" t="s">
        <v>96</v>
      </c>
      <c r="F13" s="1649"/>
      <c r="G13" s="137" t="s">
        <v>95</v>
      </c>
      <c r="H13" s="106" t="s">
        <v>94</v>
      </c>
      <c r="I13" s="107" t="s">
        <v>93</v>
      </c>
      <c r="J13" s="108"/>
      <c r="K13" s="109" t="s">
        <v>96</v>
      </c>
      <c r="L13" s="110" t="s">
        <v>95</v>
      </c>
      <c r="M13" s="111" t="s">
        <v>94</v>
      </c>
      <c r="N13" s="112" t="s">
        <v>93</v>
      </c>
      <c r="O13" s="586"/>
      <c r="P13" s="1648" t="s">
        <v>96</v>
      </c>
      <c r="Q13" s="1649"/>
      <c r="R13" s="137" t="s">
        <v>95</v>
      </c>
      <c r="S13" s="106" t="s">
        <v>94</v>
      </c>
      <c r="T13" s="107" t="s">
        <v>93</v>
      </c>
      <c r="U13" s="586"/>
      <c r="V13" s="109" t="s">
        <v>96</v>
      </c>
      <c r="W13" s="110" t="s">
        <v>95</v>
      </c>
      <c r="X13" s="111" t="s">
        <v>94</v>
      </c>
      <c r="Y13" s="112" t="s">
        <v>93</v>
      </c>
      <c r="AA13" s="1648" t="s">
        <v>96</v>
      </c>
      <c r="AB13" s="1649"/>
      <c r="AC13" s="137" t="s">
        <v>95</v>
      </c>
      <c r="AD13" s="106" t="s">
        <v>94</v>
      </c>
      <c r="AE13" s="107" t="s">
        <v>93</v>
      </c>
      <c r="AG13" s="109" t="s">
        <v>96</v>
      </c>
      <c r="AH13" s="110" t="s">
        <v>95</v>
      </c>
      <c r="AI13" s="111" t="s">
        <v>94</v>
      </c>
      <c r="AJ13" s="112" t="s">
        <v>93</v>
      </c>
      <c r="AL13" s="1648" t="s">
        <v>96</v>
      </c>
      <c r="AM13" s="1649"/>
      <c r="AN13" s="137" t="s">
        <v>95</v>
      </c>
      <c r="AO13" s="106" t="s">
        <v>94</v>
      </c>
      <c r="AP13" s="107" t="s">
        <v>93</v>
      </c>
      <c r="AR13" s="109" t="s">
        <v>96</v>
      </c>
      <c r="AS13" s="110" t="s">
        <v>95</v>
      </c>
      <c r="AT13" s="111" t="s">
        <v>94</v>
      </c>
      <c r="AU13" s="112" t="s">
        <v>93</v>
      </c>
      <c r="AW13" s="1648" t="s">
        <v>96</v>
      </c>
      <c r="AX13" s="1649"/>
      <c r="AY13" s="137" t="s">
        <v>95</v>
      </c>
      <c r="AZ13" s="106" t="s">
        <v>94</v>
      </c>
      <c r="BA13" s="107" t="s">
        <v>93</v>
      </c>
      <c r="BB13" s="716"/>
      <c r="BC13" s="738" t="s">
        <v>96</v>
      </c>
      <c r="BD13" s="739" t="s">
        <v>95</v>
      </c>
      <c r="BE13" s="740" t="s">
        <v>94</v>
      </c>
      <c r="BF13" s="741" t="s">
        <v>93</v>
      </c>
      <c r="BG13" s="716"/>
      <c r="BH13" s="924" t="s">
        <v>96</v>
      </c>
      <c r="BI13" s="925"/>
      <c r="BJ13" s="891" t="s">
        <v>95</v>
      </c>
      <c r="BK13" s="892" t="s">
        <v>94</v>
      </c>
      <c r="BL13" s="893" t="s">
        <v>93</v>
      </c>
      <c r="BN13" s="738" t="s">
        <v>96</v>
      </c>
      <c r="BO13" s="739" t="s">
        <v>95</v>
      </c>
      <c r="BP13" s="740" t="s">
        <v>94</v>
      </c>
      <c r="BQ13" s="741" t="s">
        <v>93</v>
      </c>
      <c r="BS13" s="968" t="s">
        <v>96</v>
      </c>
      <c r="BT13" s="969"/>
      <c r="BU13" s="970" t="s">
        <v>95</v>
      </c>
      <c r="BV13" s="971" t="s">
        <v>94</v>
      </c>
      <c r="BW13" s="972" t="s">
        <v>93</v>
      </c>
      <c r="BX13" s="716"/>
      <c r="BY13" s="973" t="s">
        <v>96</v>
      </c>
      <c r="BZ13" s="974" t="s">
        <v>95</v>
      </c>
      <c r="CA13" s="975" t="s">
        <v>94</v>
      </c>
      <c r="CB13" s="976" t="s">
        <v>93</v>
      </c>
    </row>
    <row r="14" spans="1:84">
      <c r="A14" s="1657"/>
      <c r="C14" s="121"/>
      <c r="D14" s="121"/>
      <c r="E14" s="680">
        <v>1</v>
      </c>
      <c r="F14" s="138" t="s">
        <v>133</v>
      </c>
      <c r="G14" s="115">
        <v>12999</v>
      </c>
      <c r="H14" s="115">
        <v>5853</v>
      </c>
      <c r="I14" s="116">
        <v>158</v>
      </c>
      <c r="J14" s="117"/>
      <c r="K14" s="118">
        <v>1</v>
      </c>
      <c r="L14" s="119">
        <f>ROUND(((+G14* 'DATA - Awards Matrices'!$C$81)+(G14* 'DATA - Awards Matrices'!$E$85))* 'DATA - Awards Matrices'!$D$77,0)</f>
        <v>1997556</v>
      </c>
      <c r="M14" s="119">
        <f>ROUND(((+H14* 'DATA - Awards Matrices'!$D$81)+(H14* 'DATA - Awards Matrices'!$E$85))* 'DATA - Awards Matrices'!$D$77,0)</f>
        <v>1836496</v>
      </c>
      <c r="N14" s="120">
        <f>ROUND(((+I14* 'DATA - Awards Matrices'!$E$81)+(I14* 'DATA - Awards Matrices'!$E$85))* 'DATA - Awards Matrices'!$D$77,0)</f>
        <v>103556</v>
      </c>
      <c r="O14" s="587"/>
      <c r="P14" s="680">
        <v>1</v>
      </c>
      <c r="Q14" s="138" t="s">
        <v>133</v>
      </c>
      <c r="R14" s="115">
        <v>13149</v>
      </c>
      <c r="S14" s="115">
        <v>5846</v>
      </c>
      <c r="T14" s="116">
        <v>145</v>
      </c>
      <c r="U14" s="587"/>
      <c r="V14" s="118">
        <v>1</v>
      </c>
      <c r="W14" s="119">
        <f>ROUND(((+R14* 'DATA - Awards Matrices'!$C$81)+(R14* 'DATA - Awards Matrices'!$E$85))* 'DATA - Awards Matrices'!$D$77,0)</f>
        <v>2020607</v>
      </c>
      <c r="X14" s="119">
        <f>ROUND(((+S14* 'DATA - Awards Matrices'!$D$81)+(S14* 'DATA - Awards Matrices'!$E$85))* 'DATA - Awards Matrices'!$D$77,0)</f>
        <v>1834299</v>
      </c>
      <c r="Y14" s="120">
        <f>ROUND(((+T14* 'DATA - Awards Matrices'!$E$81)+(T14* 'DATA - Awards Matrices'!$E$85))* 'DATA - Awards Matrices'!$D$77,0)</f>
        <v>95036</v>
      </c>
      <c r="AA14" s="680">
        <v>1</v>
      </c>
      <c r="AB14" s="138" t="s">
        <v>133</v>
      </c>
      <c r="AC14" s="115">
        <v>13288</v>
      </c>
      <c r="AD14" s="115">
        <v>5897</v>
      </c>
      <c r="AE14" s="116">
        <v>116</v>
      </c>
      <c r="AG14" s="118">
        <v>1</v>
      </c>
      <c r="AH14" s="119">
        <f>ROUND(((+AC14* 'DATA - Awards Matrices'!$C$81)+(AC14* 'DATA - Awards Matrices'!$E$85))* 'DATA - Awards Matrices'!$D$77,0)</f>
        <v>2041967</v>
      </c>
      <c r="AI14" s="119">
        <f>ROUND(((+AD14* 'DATA - Awards Matrices'!$D$81)+(AD14* 'DATA - Awards Matrices'!$E$85))* 'DATA - Awards Matrices'!$D$77,0)</f>
        <v>1850302</v>
      </c>
      <c r="AJ14" s="120">
        <f>ROUND(((+AE14* 'DATA - Awards Matrices'!$E$81)+(AE14* 'DATA - Awards Matrices'!$E$85))* 'DATA - Awards Matrices'!$D$77,0)</f>
        <v>76029</v>
      </c>
      <c r="AL14" s="680">
        <v>1</v>
      </c>
      <c r="AM14" s="138" t="s">
        <v>133</v>
      </c>
      <c r="AN14" s="115">
        <v>12220</v>
      </c>
      <c r="AO14" s="115">
        <v>6021</v>
      </c>
      <c r="AP14" s="115">
        <v>127</v>
      </c>
      <c r="AR14" s="118">
        <v>1</v>
      </c>
      <c r="AS14" s="119">
        <f>ROUND(((+AN14* 'DATA - Awards Matrices'!$C$81)+(AN14* 'DATA - Awards Matrices'!$E$85))* 'DATA - Awards Matrices'!$D$77,0)</f>
        <v>1877847</v>
      </c>
      <c r="AT14" s="119">
        <f>ROUND(((+AO14* 'DATA - Awards Matrices'!$D$81)+(AO14* 'DATA - Awards Matrices'!$E$85))* 'DATA - Awards Matrices'!$D$77,0)</f>
        <v>1889209</v>
      </c>
      <c r="AU14" s="120">
        <f>ROUND(((+AP14* 'DATA - Awards Matrices'!$E$81)+(AP14* 'DATA - Awards Matrices'!$E$85))* 'DATA - Awards Matrices'!$D$77,0)</f>
        <v>83238</v>
      </c>
      <c r="AW14" s="680">
        <v>1</v>
      </c>
      <c r="AX14" s="138" t="s">
        <v>133</v>
      </c>
      <c r="AY14" s="115">
        <v>12430</v>
      </c>
      <c r="AZ14" s="115">
        <v>5379</v>
      </c>
      <c r="BA14" s="115">
        <v>109</v>
      </c>
      <c r="BB14" s="716"/>
      <c r="BC14" s="742">
        <v>1</v>
      </c>
      <c r="BD14" s="743">
        <f>ROUND(((+AY14* 'DATA - Awards Matrices'!$C$81)+(AY14* 'DATA - Awards Matrices'!$E$85))* 'DATA - Awards Matrices'!$D$77,0)</f>
        <v>1910118</v>
      </c>
      <c r="BE14" s="743">
        <f>ROUND(((+AZ14* 'DATA - Awards Matrices'!$D$81)+(AZ14* 'DATA - Awards Matrices'!$E$85))* 'DATA - Awards Matrices'!$D$77,0)</f>
        <v>1687769</v>
      </c>
      <c r="BF14" s="744">
        <f>ROUND(((+BA14* 'DATA - Awards Matrices'!$E$81)+(BA14* 'DATA - Awards Matrices'!$E$85))* 'DATA - Awards Matrices'!$D$77,0)</f>
        <v>71441</v>
      </c>
      <c r="BG14" s="716"/>
      <c r="BH14" s="894">
        <v>1</v>
      </c>
      <c r="BI14" s="895" t="s">
        <v>133</v>
      </c>
      <c r="BJ14" s="896">
        <v>12194.96</v>
      </c>
      <c r="BK14" s="896">
        <v>5135</v>
      </c>
      <c r="BL14" s="896">
        <v>129</v>
      </c>
      <c r="BN14" s="742">
        <v>1</v>
      </c>
      <c r="BO14" s="743">
        <v>1874000</v>
      </c>
      <c r="BP14" s="743">
        <v>1611209</v>
      </c>
      <c r="BQ14" s="744">
        <v>84549</v>
      </c>
      <c r="BS14" s="977">
        <v>1</v>
      </c>
      <c r="BT14" s="978" t="s">
        <v>133</v>
      </c>
      <c r="BU14" s="979">
        <f>'RAW DATA AY2020-21-EOC SCH'!D3</f>
        <v>11474</v>
      </c>
      <c r="BV14" s="979">
        <f>'RAW DATA AY2020-21-EOC SCH'!E3</f>
        <v>5243</v>
      </c>
      <c r="BW14" s="979">
        <f>'RAW DATA AY2020-21-EOC SCH'!F3</f>
        <v>169</v>
      </c>
      <c r="BX14" s="716"/>
      <c r="BY14" s="980">
        <v>1</v>
      </c>
      <c r="BZ14" s="981">
        <f>ROUND(((+BU14* 'DATA - Awards Matrices'!$C$81)+(BU14* 'DATA - Awards Matrices'!$E$85))* 'DATA - Awards Matrices'!$D$77,0)</f>
        <v>1763210</v>
      </c>
      <c r="CA14" s="981">
        <f>ROUND(((+BV14* 'DATA - Awards Matrices'!$D$81)+(BV14* 'DATA - Awards Matrices'!$E$85))* 'DATA - Awards Matrices'!$D$77,0)</f>
        <v>1645096</v>
      </c>
      <c r="CB14" s="982">
        <f>ROUND(((+BW14* 'DATA - Awards Matrices'!$E$81)+(BW14* 'DATA - Awards Matrices'!$E$85))* 'DATA - Awards Matrices'!$D$77,0)</f>
        <v>110766</v>
      </c>
    </row>
    <row r="15" spans="1:84">
      <c r="A15" s="1657"/>
      <c r="C15" s="121"/>
      <c r="D15" s="121"/>
      <c r="E15" s="680">
        <v>2</v>
      </c>
      <c r="F15" s="114" t="s">
        <v>133</v>
      </c>
      <c r="G15" s="115">
        <v>7792</v>
      </c>
      <c r="H15" s="115">
        <v>1203</v>
      </c>
      <c r="I15" s="116">
        <v>797.01</v>
      </c>
      <c r="J15" s="117"/>
      <c r="K15" s="118">
        <v>2</v>
      </c>
      <c r="L15" s="119">
        <f>ROUND(((+G15* 'DATA - Awards Matrices'!$C$82)+(G15* 'DATA - Awards Matrices'!$E$85))* 'DATA - Awards Matrices'!$D$77,0)</f>
        <v>1710578</v>
      </c>
      <c r="M15" s="119">
        <f>ROUND(((+H15* 'DATA - Awards Matrices'!$D$82)+(H15* 'DATA - Awards Matrices'!$E$85))* 'DATA - Awards Matrices'!$D$77,0)</f>
        <v>577115</v>
      </c>
      <c r="N15" s="120">
        <f>ROUND(((+I15* 'DATA - Awards Matrices'!$E$82)+(I15* 'DATA - Awards Matrices'!$E$85))* 'DATA - Awards Matrices'!$D$77,0)</f>
        <v>712639</v>
      </c>
      <c r="O15" s="587"/>
      <c r="P15" s="680">
        <v>2</v>
      </c>
      <c r="Q15" s="114" t="s">
        <v>133</v>
      </c>
      <c r="R15" s="115">
        <v>7349</v>
      </c>
      <c r="S15" s="115">
        <v>1233</v>
      </c>
      <c r="T15" s="116">
        <v>962.98</v>
      </c>
      <c r="U15" s="587"/>
      <c r="V15" s="118">
        <v>2</v>
      </c>
      <c r="W15" s="119">
        <f>ROUND(((+R15* 'DATA - Awards Matrices'!$C$82)+(R15* 'DATA - Awards Matrices'!$E$85))* 'DATA - Awards Matrices'!$D$77,0)</f>
        <v>1613326</v>
      </c>
      <c r="X15" s="119">
        <f>ROUND(((+S15* 'DATA - Awards Matrices'!$D$82)+(S15* 'DATA - Awards Matrices'!$E$85))* 'DATA - Awards Matrices'!$D$77,0)</f>
        <v>591507</v>
      </c>
      <c r="Y15" s="120">
        <f>ROUND(((+T15* 'DATA - Awards Matrices'!$E$82)+(T15* 'DATA - Awards Matrices'!$E$85))* 'DATA - Awards Matrices'!$D$77,0)</f>
        <v>861039</v>
      </c>
      <c r="AA15" s="680">
        <v>2</v>
      </c>
      <c r="AB15" s="114" t="s">
        <v>133</v>
      </c>
      <c r="AC15" s="115">
        <v>6757</v>
      </c>
      <c r="AD15" s="115">
        <v>1060</v>
      </c>
      <c r="AE15" s="116">
        <v>987.95</v>
      </c>
      <c r="AG15" s="118">
        <v>2</v>
      </c>
      <c r="AH15" s="119">
        <f>ROUND(((+AC15* 'DATA - Awards Matrices'!$C$82)+(AC15* 'DATA - Awards Matrices'!$E$85))* 'DATA - Awards Matrices'!$D$77,0)</f>
        <v>1483364</v>
      </c>
      <c r="AI15" s="119">
        <f>ROUND(((+AD15* 'DATA - Awards Matrices'!$D$82)+(AD15* 'DATA - Awards Matrices'!$E$85))* 'DATA - Awards Matrices'!$D$77,0)</f>
        <v>508514</v>
      </c>
      <c r="AJ15" s="120">
        <f>ROUND(((+AE15* 'DATA - Awards Matrices'!$E$82)+(AE15* 'DATA - Awards Matrices'!$E$85))* 'DATA - Awards Matrices'!$D$77,0)</f>
        <v>883366</v>
      </c>
      <c r="AL15" s="680">
        <v>2</v>
      </c>
      <c r="AM15" s="114" t="s">
        <v>133</v>
      </c>
      <c r="AN15" s="115">
        <v>6200</v>
      </c>
      <c r="AO15" s="115">
        <v>931</v>
      </c>
      <c r="AP15" s="115">
        <v>958.99</v>
      </c>
      <c r="AR15" s="118">
        <v>2</v>
      </c>
      <c r="AS15" s="119">
        <f>ROUND(((+AN15* 'DATA - Awards Matrices'!$C$82)+(AN15* 'DATA - Awards Matrices'!$E$85))* 'DATA - Awards Matrices'!$D$77,0)</f>
        <v>1361086</v>
      </c>
      <c r="AT15" s="119">
        <f>ROUND(((+AO15* 'DATA - Awards Matrices'!$D$82)+(AO15* 'DATA - Awards Matrices'!$E$85))* 'DATA - Awards Matrices'!$D$77,0)</f>
        <v>446629</v>
      </c>
      <c r="AU15" s="120">
        <f>ROUND(((+AP15* 'DATA - Awards Matrices'!$E$82)+(AP15* 'DATA - Awards Matrices'!$E$85))* 'DATA - Awards Matrices'!$D$77,0)</f>
        <v>857471</v>
      </c>
      <c r="AW15" s="680">
        <v>2</v>
      </c>
      <c r="AX15" s="114" t="s">
        <v>133</v>
      </c>
      <c r="AY15" s="115">
        <v>5805</v>
      </c>
      <c r="AZ15" s="115">
        <v>892.04</v>
      </c>
      <c r="BA15" s="115">
        <v>1058</v>
      </c>
      <c r="BB15" s="716"/>
      <c r="BC15" s="742">
        <v>2</v>
      </c>
      <c r="BD15" s="743">
        <f>ROUND(((+AY15* 'DATA - Awards Matrices'!$C$82)+(AY15* 'DATA - Awards Matrices'!$E$85))* 'DATA - Awards Matrices'!$D$77,0)</f>
        <v>1274372</v>
      </c>
      <c r="BE15" s="743">
        <f>ROUND(((+AZ15* 'DATA - Awards Matrices'!$D$82)+(AZ15* 'DATA - Awards Matrices'!$E$85))* 'DATA - Awards Matrices'!$D$77,0)</f>
        <v>427938</v>
      </c>
      <c r="BF15" s="744">
        <f>ROUND(((+BA15* 'DATA - Awards Matrices'!$E$82)+(BA15* 'DATA - Awards Matrices'!$E$85))* 'DATA - Awards Matrices'!$D$77,0)</f>
        <v>946000</v>
      </c>
      <c r="BG15" s="716"/>
      <c r="BH15" s="894">
        <v>2</v>
      </c>
      <c r="BI15" s="897" t="s">
        <v>133</v>
      </c>
      <c r="BJ15" s="896">
        <v>5564</v>
      </c>
      <c r="BK15" s="896">
        <v>865</v>
      </c>
      <c r="BL15" s="896">
        <v>1038.99</v>
      </c>
      <c r="BN15" s="742">
        <v>2</v>
      </c>
      <c r="BO15" s="743">
        <v>1221465</v>
      </c>
      <c r="BP15" s="743">
        <v>414966</v>
      </c>
      <c r="BQ15" s="744">
        <v>929003</v>
      </c>
      <c r="BS15" s="977">
        <v>2</v>
      </c>
      <c r="BT15" s="983" t="s">
        <v>133</v>
      </c>
      <c r="BU15" s="979">
        <f>'RAW DATA AY2020-21-EOC SCH'!D4</f>
        <v>4964</v>
      </c>
      <c r="BV15" s="979">
        <f>'RAW DATA AY2020-21-EOC SCH'!E4</f>
        <v>1103</v>
      </c>
      <c r="BW15" s="979">
        <f>'RAW DATA AY2020-21-EOC SCH'!F4</f>
        <v>1133.99</v>
      </c>
      <c r="BX15" s="716"/>
      <c r="BY15" s="980">
        <v>2</v>
      </c>
      <c r="BZ15" s="981">
        <f>ROUND(((+BU15* 'DATA - Awards Matrices'!$C$82)+(BU15* 'DATA - Awards Matrices'!$E$85))* 'DATA - Awards Matrices'!$D$77,0)</f>
        <v>1089747</v>
      </c>
      <c r="CA15" s="981">
        <f>ROUND(((+BV15* 'DATA - Awards Matrices'!$D$82)+(BV15* 'DATA - Awards Matrices'!$E$85))* 'DATA - Awards Matrices'!$D$77,0)</f>
        <v>529142</v>
      </c>
      <c r="CB15" s="982">
        <f>ROUND(((+BW15* 'DATA - Awards Matrices'!$E$82)+(BW15* 'DATA - Awards Matrices'!$E$85))* 'DATA - Awards Matrices'!$D$77,0)</f>
        <v>1013946</v>
      </c>
    </row>
    <row r="16" spans="1:84">
      <c r="A16" s="1657"/>
      <c r="C16" s="121"/>
      <c r="D16" s="121"/>
      <c r="E16" s="680">
        <v>3</v>
      </c>
      <c r="F16" s="114" t="s">
        <v>133</v>
      </c>
      <c r="G16" s="115">
        <v>3918</v>
      </c>
      <c r="H16" s="115">
        <v>12827</v>
      </c>
      <c r="I16" s="116">
        <v>5751.02</v>
      </c>
      <c r="J16" s="117"/>
      <c r="K16" s="118">
        <v>3</v>
      </c>
      <c r="L16" s="119">
        <f>ROUND(((+G16* 'DATA - Awards Matrices'!$C$83)+(G16* 'DATA - Awards Matrices'!$E$85))* 'DATA - Awards Matrices'!$D$77,0)</f>
        <v>1337958</v>
      </c>
      <c r="M16" s="119">
        <f>ROUND(((+H16* 'DATA - Awards Matrices'!$D$83)+(H16* 'DATA - Awards Matrices'!$E$85))* 'DATA - Awards Matrices'!$D$77,0)</f>
        <v>7031377</v>
      </c>
      <c r="N16" s="120">
        <f>ROUND(((+I16* 'DATA - Awards Matrices'!$E$83)+(I16* 'DATA - Awards Matrices'!$E$85))* 'DATA - Awards Matrices'!$D$77,0)</f>
        <v>8149770</v>
      </c>
      <c r="O16" s="587"/>
      <c r="P16" s="680">
        <v>3</v>
      </c>
      <c r="Q16" s="114" t="s">
        <v>133</v>
      </c>
      <c r="R16" s="115">
        <v>3696</v>
      </c>
      <c r="S16" s="115">
        <v>13308</v>
      </c>
      <c r="T16" s="116">
        <v>5951.99</v>
      </c>
      <c r="U16" s="587"/>
      <c r="V16" s="118">
        <v>3</v>
      </c>
      <c r="W16" s="119">
        <f>ROUND(((+R16* 'DATA - Awards Matrices'!$C$83)+(R16* 'DATA - Awards Matrices'!$E$85))* 'DATA - Awards Matrices'!$D$77,0)</f>
        <v>1262147</v>
      </c>
      <c r="X16" s="119">
        <f>ROUND(((+S16* 'DATA - Awards Matrices'!$D$83)+(S16* 'DATA - Awards Matrices'!$E$85))* 'DATA - Awards Matrices'!$D$77,0)</f>
        <v>7295046</v>
      </c>
      <c r="Y16" s="120">
        <f>ROUND(((+T16* 'DATA - Awards Matrices'!$E$83)+(T16* 'DATA - Awards Matrices'!$E$85))* 'DATA - Awards Matrices'!$D$77,0)</f>
        <v>8434565</v>
      </c>
      <c r="AA16" s="680">
        <v>3</v>
      </c>
      <c r="AB16" s="114" t="s">
        <v>133</v>
      </c>
      <c r="AC16" s="115">
        <v>3636</v>
      </c>
      <c r="AD16" s="115">
        <v>12775</v>
      </c>
      <c r="AE16" s="116">
        <v>6216.14</v>
      </c>
      <c r="AG16" s="118">
        <v>3</v>
      </c>
      <c r="AH16" s="119">
        <f>ROUND(((+AC16* 'DATA - Awards Matrices'!$C$83)+(AC16* 'DATA - Awards Matrices'!$E$85))* 'DATA - Awards Matrices'!$D$77,0)</f>
        <v>1241658</v>
      </c>
      <c r="AI16" s="119">
        <f>ROUND(((+AD16* 'DATA - Awards Matrices'!$D$83)+(AD16* 'DATA - Awards Matrices'!$E$85))* 'DATA - Awards Matrices'!$D$77,0)</f>
        <v>7002872</v>
      </c>
      <c r="AJ16" s="120">
        <f>ROUND(((+AE16* 'DATA - Awards Matrices'!$E$83)+(AE16* 'DATA - Awards Matrices'!$E$85))* 'DATA - Awards Matrices'!$D$77,0)</f>
        <v>8808892</v>
      </c>
      <c r="AL16" s="680">
        <v>3</v>
      </c>
      <c r="AM16" s="114" t="s">
        <v>133</v>
      </c>
      <c r="AN16" s="115">
        <v>3118</v>
      </c>
      <c r="AO16" s="115">
        <v>12033</v>
      </c>
      <c r="AP16" s="115">
        <v>5110.9799999999996</v>
      </c>
      <c r="AR16" s="118">
        <v>3</v>
      </c>
      <c r="AS16" s="119">
        <f>ROUND(((+AN16* 'DATA - Awards Matrices'!$C$83)+(AN16* 'DATA - Awards Matrices'!$E$85))* 'DATA - Awards Matrices'!$D$77,0)</f>
        <v>1064766</v>
      </c>
      <c r="AT16" s="119">
        <f>ROUND(((+AO16* 'DATA - Awards Matrices'!$D$83)+(AO16* 'DATA - Awards Matrices'!$E$85))* 'DATA - Awards Matrices'!$D$77,0)</f>
        <v>6596130</v>
      </c>
      <c r="AU16" s="120">
        <f>ROUND(((+AP16* 'DATA - Awards Matrices'!$E$83)+(AP16* 'DATA - Awards Matrices'!$E$85))* 'DATA - Awards Matrices'!$D$77,0)</f>
        <v>7242770</v>
      </c>
      <c r="AW16" s="680">
        <v>3</v>
      </c>
      <c r="AX16" s="114" t="s">
        <v>133</v>
      </c>
      <c r="AY16" s="115">
        <v>2977</v>
      </c>
      <c r="AZ16" s="115">
        <v>11914</v>
      </c>
      <c r="BA16" s="115">
        <v>4790.99</v>
      </c>
      <c r="BB16" s="716"/>
      <c r="BC16" s="742">
        <v>3</v>
      </c>
      <c r="BD16" s="743">
        <f>ROUND(((+AY16* 'DATA - Awards Matrices'!$C$83)+(AY16* 'DATA - Awards Matrices'!$E$85))* 'DATA - Awards Matrices'!$D$77,0)</f>
        <v>1016616</v>
      </c>
      <c r="BE16" s="743">
        <f>ROUND(((+AZ16* 'DATA - Awards Matrices'!$D$83)+(AZ16* 'DATA - Awards Matrices'!$E$85))* 'DATA - Awards Matrices'!$D$77,0)</f>
        <v>6530897</v>
      </c>
      <c r="BF16" s="744">
        <f>ROUND(((+BA16* 'DATA - Awards Matrices'!$E$83)+(BA16* 'DATA - Awards Matrices'!$E$85))* 'DATA - Awards Matrices'!$D$77,0)</f>
        <v>6789312</v>
      </c>
      <c r="BG16" s="716"/>
      <c r="BH16" s="894">
        <v>3</v>
      </c>
      <c r="BI16" s="897" t="s">
        <v>133</v>
      </c>
      <c r="BJ16" s="896">
        <v>2696</v>
      </c>
      <c r="BK16" s="896">
        <v>10244</v>
      </c>
      <c r="BL16" s="896">
        <v>4891.9399999999996</v>
      </c>
      <c r="BN16" s="742">
        <v>3</v>
      </c>
      <c r="BO16" s="743">
        <v>920657</v>
      </c>
      <c r="BP16" s="743">
        <v>5615453</v>
      </c>
      <c r="BQ16" s="744">
        <v>6932368</v>
      </c>
      <c r="BS16" s="977">
        <v>3</v>
      </c>
      <c r="BT16" s="983" t="s">
        <v>133</v>
      </c>
      <c r="BU16" s="979">
        <f>'RAW DATA AY2020-21-EOC SCH'!D5</f>
        <v>2496</v>
      </c>
      <c r="BV16" s="979">
        <f>'RAW DATA AY2020-21-EOC SCH'!E5</f>
        <v>9652.9699999999993</v>
      </c>
      <c r="BW16" s="979">
        <f>'RAW DATA AY2020-21-EOC SCH'!F5</f>
        <v>5358</v>
      </c>
      <c r="BX16" s="716"/>
      <c r="BY16" s="980">
        <v>3</v>
      </c>
      <c r="BZ16" s="981">
        <f>ROUND(((+BU16* 'DATA - Awards Matrices'!$C$83)+(BU16* 'DATA - Awards Matrices'!$E$85))* 'DATA - Awards Matrices'!$D$77,0)</f>
        <v>852359</v>
      </c>
      <c r="CA16" s="981">
        <f>ROUND(((+BV16* 'DATA - Awards Matrices'!$D$83)+(BV16* 'DATA - Awards Matrices'!$E$85))* 'DATA - Awards Matrices'!$D$77,0)</f>
        <v>5291469</v>
      </c>
      <c r="CB16" s="982">
        <f>ROUND(((+BW16* 'DATA - Awards Matrices'!$E$83)+(BW16* 'DATA - Awards Matrices'!$E$85))* 'DATA - Awards Matrices'!$D$77,0)</f>
        <v>7592822</v>
      </c>
    </row>
    <row r="17" spans="1:83" ht="15.75" customHeight="1">
      <c r="A17" s="1657"/>
      <c r="C17" s="126"/>
      <c r="D17" s="126"/>
      <c r="E17" s="1641" t="s">
        <v>82</v>
      </c>
      <c r="F17" s="1642"/>
      <c r="G17" s="122">
        <f>G16+G15+G14</f>
        <v>24709</v>
      </c>
      <c r="H17" s="122">
        <f>H16+H15+H14</f>
        <v>19883</v>
      </c>
      <c r="I17" s="123">
        <f>I16+I15+I14</f>
        <v>6706.0300000000007</v>
      </c>
      <c r="J17" s="124"/>
      <c r="K17" s="125" t="s">
        <v>82</v>
      </c>
      <c r="L17" s="119">
        <f>L14+L15+L16</f>
        <v>5046092</v>
      </c>
      <c r="M17" s="119">
        <f>M14+M15+M16</f>
        <v>9444988</v>
      </c>
      <c r="N17" s="120">
        <f>N14+N15+N16</f>
        <v>8965965</v>
      </c>
      <c r="O17" s="587"/>
      <c r="P17" s="1641" t="s">
        <v>82</v>
      </c>
      <c r="Q17" s="1642"/>
      <c r="R17" s="122">
        <v>24194</v>
      </c>
      <c r="S17" s="122">
        <v>20387</v>
      </c>
      <c r="T17" s="123">
        <v>7059.9699999999993</v>
      </c>
      <c r="U17" s="587"/>
      <c r="V17" s="125" t="s">
        <v>82</v>
      </c>
      <c r="W17" s="119">
        <f>W14+W15+W16</f>
        <v>4896080</v>
      </c>
      <c r="X17" s="119">
        <f>X14+X15+X16</f>
        <v>9720852</v>
      </c>
      <c r="Y17" s="120">
        <f>Y14+Y15+Y16</f>
        <v>9390640</v>
      </c>
      <c r="AA17" s="1641" t="s">
        <v>82</v>
      </c>
      <c r="AB17" s="1642"/>
      <c r="AC17" s="122">
        <f>AC16+AC15+AC14</f>
        <v>23681</v>
      </c>
      <c r="AD17" s="122">
        <f>AD16+AD15+AD14</f>
        <v>19732</v>
      </c>
      <c r="AE17" s="123">
        <f>AE16+AE15+AE14</f>
        <v>7320.09</v>
      </c>
      <c r="AG17" s="125" t="s">
        <v>82</v>
      </c>
      <c r="AH17" s="119">
        <f>AH14+AH15+AH16</f>
        <v>4766989</v>
      </c>
      <c r="AI17" s="119">
        <f>AI14+AI15+AI16</f>
        <v>9361688</v>
      </c>
      <c r="AJ17" s="120">
        <f>AJ14+AJ15+AJ16</f>
        <v>9768287</v>
      </c>
      <c r="AL17" s="1641" t="s">
        <v>82</v>
      </c>
      <c r="AM17" s="1642"/>
      <c r="AN17" s="122">
        <f>AN16+AN15+AN14</f>
        <v>21538</v>
      </c>
      <c r="AO17" s="122">
        <f>AO16+AO15+AO14</f>
        <v>18985</v>
      </c>
      <c r="AP17" s="123">
        <f>AP16+AP15+AP14</f>
        <v>6196.9699999999993</v>
      </c>
      <c r="AR17" s="125" t="s">
        <v>82</v>
      </c>
      <c r="AS17" s="119">
        <f>AS14+AS15+AS16</f>
        <v>4303699</v>
      </c>
      <c r="AT17" s="119">
        <f>AT14+AT15+AT16</f>
        <v>8931968</v>
      </c>
      <c r="AU17" s="120">
        <f>AU14+AU15+AU16</f>
        <v>8183479</v>
      </c>
      <c r="AW17" s="1641" t="s">
        <v>82</v>
      </c>
      <c r="AX17" s="1642"/>
      <c r="AY17" s="122">
        <f>AY16+AY15+AY14</f>
        <v>21212</v>
      </c>
      <c r="AZ17" s="122">
        <f>AZ16+AZ15+AZ14</f>
        <v>18185.04</v>
      </c>
      <c r="BA17" s="123">
        <f>BA16+BA15+BA14</f>
        <v>5957.99</v>
      </c>
      <c r="BB17" s="716"/>
      <c r="BC17" s="745" t="s">
        <v>82</v>
      </c>
      <c r="BD17" s="743">
        <f>BD14+BD15+BD16</f>
        <v>4201106</v>
      </c>
      <c r="BE17" s="743">
        <f>BE14+BE15+BE16</f>
        <v>8646604</v>
      </c>
      <c r="BF17" s="744">
        <f>BF14+BF15+BF16</f>
        <v>7806753</v>
      </c>
      <c r="BG17" s="716"/>
      <c r="BH17" s="1584" t="s">
        <v>82</v>
      </c>
      <c r="BI17" s="1585"/>
      <c r="BJ17" s="898">
        <v>20454.96</v>
      </c>
      <c r="BK17" s="898">
        <v>16244</v>
      </c>
      <c r="BL17" s="899">
        <v>6059.9299999999994</v>
      </c>
      <c r="BN17" s="745" t="s">
        <v>82</v>
      </c>
      <c r="BO17" s="743">
        <v>4016122</v>
      </c>
      <c r="BP17" s="743">
        <v>7641628</v>
      </c>
      <c r="BQ17" s="744">
        <v>7945920</v>
      </c>
      <c r="BS17" s="1614" t="s">
        <v>82</v>
      </c>
      <c r="BT17" s="1627"/>
      <c r="BU17" s="984">
        <f>BU16+BU15+BU14</f>
        <v>18934</v>
      </c>
      <c r="BV17" s="984">
        <f>BV16+BV15+BV14</f>
        <v>15998.97</v>
      </c>
      <c r="BW17" s="985">
        <f>BW16+BW15+BW14</f>
        <v>6660.99</v>
      </c>
      <c r="BX17" s="716"/>
      <c r="BY17" s="986" t="s">
        <v>82</v>
      </c>
      <c r="BZ17" s="981">
        <f>BZ14+BZ15+BZ16</f>
        <v>3705316</v>
      </c>
      <c r="CA17" s="981">
        <f>CA14+CA15+CA16</f>
        <v>7465707</v>
      </c>
      <c r="CB17" s="982">
        <f>CB14+CB15+CB16</f>
        <v>8717534</v>
      </c>
    </row>
    <row r="18" spans="1:83" ht="16.5" customHeight="1" thickBot="1">
      <c r="A18" s="1658"/>
      <c r="C18" s="126"/>
      <c r="D18" s="126"/>
      <c r="E18" s="127"/>
      <c r="F18" s="128"/>
      <c r="G18" s="129" t="s">
        <v>132</v>
      </c>
      <c r="H18" s="129"/>
      <c r="I18" s="130">
        <f>SUM(G17:I17)</f>
        <v>51298.03</v>
      </c>
      <c r="J18" s="131"/>
      <c r="K18" s="132"/>
      <c r="L18" s="133" t="s">
        <v>131</v>
      </c>
      <c r="M18" s="134"/>
      <c r="N18" s="135">
        <f>SUM(L17:N17)</f>
        <v>23457045</v>
      </c>
      <c r="O18" s="588"/>
      <c r="P18" s="127"/>
      <c r="Q18" s="128"/>
      <c r="R18" s="129" t="s">
        <v>132</v>
      </c>
      <c r="S18" s="129"/>
      <c r="T18" s="130">
        <v>51640.97</v>
      </c>
      <c r="U18" s="588"/>
      <c r="V18" s="132"/>
      <c r="W18" s="133" t="s">
        <v>131</v>
      </c>
      <c r="X18" s="134"/>
      <c r="Y18" s="135">
        <f>SUM(W17:Y17)</f>
        <v>24007572</v>
      </c>
      <c r="AA18" s="127"/>
      <c r="AB18" s="128"/>
      <c r="AC18" s="129" t="s">
        <v>132</v>
      </c>
      <c r="AD18" s="129"/>
      <c r="AE18" s="130">
        <f>SUM(AC17:AE17)</f>
        <v>50733.09</v>
      </c>
      <c r="AG18" s="132"/>
      <c r="AH18" s="133" t="s">
        <v>131</v>
      </c>
      <c r="AI18" s="134"/>
      <c r="AJ18" s="135">
        <f>SUM(AH17:AJ17)</f>
        <v>23896964</v>
      </c>
      <c r="AL18" s="127"/>
      <c r="AM18" s="128"/>
      <c r="AN18" s="129" t="s">
        <v>132</v>
      </c>
      <c r="AO18" s="129"/>
      <c r="AP18" s="130">
        <f>SUM(AN17:AP17)</f>
        <v>46719.97</v>
      </c>
      <c r="AR18" s="132"/>
      <c r="AS18" s="133" t="s">
        <v>131</v>
      </c>
      <c r="AT18" s="134"/>
      <c r="AU18" s="135">
        <f>SUM(AS17:AU17)</f>
        <v>21419146</v>
      </c>
      <c r="AW18" s="127"/>
      <c r="AX18" s="128"/>
      <c r="AY18" s="129" t="s">
        <v>132</v>
      </c>
      <c r="AZ18" s="129"/>
      <c r="BA18" s="130">
        <f>SUM(AY17:BA17)</f>
        <v>45355.03</v>
      </c>
      <c r="BB18" s="716"/>
      <c r="BC18" s="746"/>
      <c r="BD18" s="747" t="s">
        <v>131</v>
      </c>
      <c r="BE18" s="748"/>
      <c r="BF18" s="749">
        <f>SUM(BD17:BF17)</f>
        <v>20654463</v>
      </c>
      <c r="BG18" s="716"/>
      <c r="BH18" s="900"/>
      <c r="BI18" s="901"/>
      <c r="BJ18" s="902" t="s">
        <v>132</v>
      </c>
      <c r="BK18" s="902"/>
      <c r="BL18" s="903">
        <v>42758.89</v>
      </c>
      <c r="BN18" s="746"/>
      <c r="BO18" s="747" t="s">
        <v>131</v>
      </c>
      <c r="BP18" s="748"/>
      <c r="BQ18" s="749">
        <v>19603670</v>
      </c>
      <c r="BS18" s="987"/>
      <c r="BT18" s="988"/>
      <c r="BU18" s="989" t="s">
        <v>132</v>
      </c>
      <c r="BV18" s="989"/>
      <c r="BW18" s="990">
        <f>SUM(BU17:BW17)</f>
        <v>41593.96</v>
      </c>
      <c r="BX18" s="716"/>
      <c r="BY18" s="991"/>
      <c r="BZ18" s="992" t="s">
        <v>131</v>
      </c>
      <c r="CA18" s="993"/>
      <c r="CB18" s="994">
        <f>SUM(BZ17:CB17)</f>
        <v>19888557</v>
      </c>
    </row>
    <row r="19" spans="1:83" ht="15" thickBot="1">
      <c r="K19" s="136"/>
      <c r="L19" s="136"/>
      <c r="M19" s="136"/>
      <c r="N19" s="136"/>
      <c r="O19" s="136"/>
      <c r="U19" s="136"/>
      <c r="V19" s="136"/>
      <c r="W19" s="136"/>
      <c r="X19" s="136"/>
      <c r="Y19" s="136"/>
      <c r="AG19" s="136"/>
      <c r="AH19" s="136"/>
      <c r="AI19" s="136"/>
      <c r="AJ19" s="136"/>
      <c r="AR19" s="136"/>
      <c r="AS19" s="136"/>
      <c r="AT19" s="136"/>
      <c r="AU19" s="136"/>
      <c r="BB19" s="716"/>
      <c r="BC19" s="750"/>
      <c r="BD19" s="750"/>
      <c r="BE19" s="750"/>
      <c r="BF19" s="750"/>
      <c r="BG19" s="716"/>
      <c r="BN19" s="750"/>
      <c r="BO19" s="750"/>
      <c r="BP19" s="750"/>
      <c r="BQ19" s="750"/>
      <c r="BS19" s="716"/>
      <c r="BT19" s="716"/>
      <c r="BU19" s="716"/>
      <c r="BV19" s="716"/>
      <c r="BW19" s="716"/>
      <c r="BX19" s="716"/>
      <c r="BY19" s="995"/>
      <c r="BZ19" s="995"/>
      <c r="CA19" s="995"/>
      <c r="CB19" s="995"/>
      <c r="CE19" s="139"/>
    </row>
    <row r="20" spans="1:83" ht="15" customHeight="1">
      <c r="A20" s="1656" t="s">
        <v>37</v>
      </c>
      <c r="C20" s="105"/>
      <c r="D20" s="105"/>
      <c r="E20" s="1646" t="s">
        <v>96</v>
      </c>
      <c r="F20" s="1647"/>
      <c r="G20" s="1639" t="s">
        <v>134</v>
      </c>
      <c r="H20" s="1639"/>
      <c r="I20" s="1640"/>
      <c r="J20" s="103"/>
      <c r="K20" s="104"/>
      <c r="L20" s="1636" t="s">
        <v>134</v>
      </c>
      <c r="M20" s="1637"/>
      <c r="N20" s="1638"/>
      <c r="O20" s="586"/>
      <c r="P20" s="1646" t="s">
        <v>96</v>
      </c>
      <c r="Q20" s="1647"/>
      <c r="R20" s="1639" t="s">
        <v>134</v>
      </c>
      <c r="S20" s="1639"/>
      <c r="T20" s="1640"/>
      <c r="U20" s="586"/>
      <c r="V20" s="104"/>
      <c r="W20" s="1636" t="s">
        <v>134</v>
      </c>
      <c r="X20" s="1637"/>
      <c r="Y20" s="1638"/>
      <c r="AA20" s="1646" t="s">
        <v>96</v>
      </c>
      <c r="AB20" s="1647"/>
      <c r="AC20" s="1639" t="s">
        <v>134</v>
      </c>
      <c r="AD20" s="1639"/>
      <c r="AE20" s="1640"/>
      <c r="AG20" s="104"/>
      <c r="AH20" s="1636" t="s">
        <v>134</v>
      </c>
      <c r="AI20" s="1637"/>
      <c r="AJ20" s="1638"/>
      <c r="AL20" s="1646" t="s">
        <v>96</v>
      </c>
      <c r="AM20" s="1647"/>
      <c r="AN20" s="1639" t="s">
        <v>134</v>
      </c>
      <c r="AO20" s="1639"/>
      <c r="AP20" s="1640"/>
      <c r="AR20" s="104"/>
      <c r="AS20" s="1636" t="s">
        <v>134</v>
      </c>
      <c r="AT20" s="1637"/>
      <c r="AU20" s="1638"/>
      <c r="AW20" s="1646" t="s">
        <v>96</v>
      </c>
      <c r="AX20" s="1647"/>
      <c r="AY20" s="1659" t="s">
        <v>134</v>
      </c>
      <c r="AZ20" s="1660"/>
      <c r="BA20" s="1661"/>
      <c r="BB20" s="716"/>
      <c r="BC20" s="737"/>
      <c r="BD20" s="1581" t="s">
        <v>134</v>
      </c>
      <c r="BE20" s="1582"/>
      <c r="BF20" s="1583"/>
      <c r="BG20" s="716"/>
      <c r="BH20" s="1574" t="s">
        <v>96</v>
      </c>
      <c r="BI20" s="1612"/>
      <c r="BJ20" s="1578" t="s">
        <v>134</v>
      </c>
      <c r="BK20" s="1586"/>
      <c r="BL20" s="1587"/>
      <c r="BN20" s="737"/>
      <c r="BO20" s="1581" t="s">
        <v>134</v>
      </c>
      <c r="BP20" s="1582"/>
      <c r="BQ20" s="1583"/>
      <c r="BS20" s="1616" t="s">
        <v>96</v>
      </c>
      <c r="BT20" s="1628"/>
      <c r="BU20" s="1619" t="s">
        <v>134</v>
      </c>
      <c r="BV20" s="1625"/>
      <c r="BW20" s="1626"/>
      <c r="BX20" s="716"/>
      <c r="BY20" s="967"/>
      <c r="BZ20" s="1622" t="s">
        <v>134</v>
      </c>
      <c r="CA20" s="1623"/>
      <c r="CB20" s="1624"/>
    </row>
    <row r="21" spans="1:83" ht="15" customHeight="1">
      <c r="A21" s="1657"/>
      <c r="C21" s="113"/>
      <c r="D21" s="113"/>
      <c r="E21" s="1648" t="s">
        <v>96</v>
      </c>
      <c r="F21" s="1649"/>
      <c r="G21" s="137" t="s">
        <v>95</v>
      </c>
      <c r="H21" s="106" t="s">
        <v>94</v>
      </c>
      <c r="I21" s="107" t="s">
        <v>93</v>
      </c>
      <c r="J21" s="108"/>
      <c r="K21" s="109" t="s">
        <v>96</v>
      </c>
      <c r="L21" s="110" t="s">
        <v>95</v>
      </c>
      <c r="M21" s="111" t="s">
        <v>94</v>
      </c>
      <c r="N21" s="112" t="s">
        <v>93</v>
      </c>
      <c r="O21" s="586"/>
      <c r="P21" s="1648" t="s">
        <v>96</v>
      </c>
      <c r="Q21" s="1649"/>
      <c r="R21" s="137" t="s">
        <v>95</v>
      </c>
      <c r="S21" s="106" t="s">
        <v>94</v>
      </c>
      <c r="T21" s="107" t="s">
        <v>93</v>
      </c>
      <c r="U21" s="586"/>
      <c r="V21" s="109" t="s">
        <v>96</v>
      </c>
      <c r="W21" s="110" t="s">
        <v>95</v>
      </c>
      <c r="X21" s="111" t="s">
        <v>94</v>
      </c>
      <c r="Y21" s="112" t="s">
        <v>93</v>
      </c>
      <c r="AA21" s="1648" t="s">
        <v>96</v>
      </c>
      <c r="AB21" s="1649"/>
      <c r="AC21" s="137" t="s">
        <v>95</v>
      </c>
      <c r="AD21" s="106" t="s">
        <v>94</v>
      </c>
      <c r="AE21" s="107" t="s">
        <v>93</v>
      </c>
      <c r="AG21" s="109" t="s">
        <v>96</v>
      </c>
      <c r="AH21" s="110" t="s">
        <v>95</v>
      </c>
      <c r="AI21" s="111" t="s">
        <v>94</v>
      </c>
      <c r="AJ21" s="112" t="s">
        <v>93</v>
      </c>
      <c r="AL21" s="1648" t="s">
        <v>96</v>
      </c>
      <c r="AM21" s="1649"/>
      <c r="AN21" s="137" t="s">
        <v>95</v>
      </c>
      <c r="AO21" s="106" t="s">
        <v>94</v>
      </c>
      <c r="AP21" s="107" t="s">
        <v>93</v>
      </c>
      <c r="AR21" s="109" t="s">
        <v>96</v>
      </c>
      <c r="AS21" s="110" t="s">
        <v>95</v>
      </c>
      <c r="AT21" s="111" t="s">
        <v>94</v>
      </c>
      <c r="AU21" s="112" t="s">
        <v>93</v>
      </c>
      <c r="AW21" s="1648" t="s">
        <v>96</v>
      </c>
      <c r="AX21" s="1649"/>
      <c r="AY21" s="137" t="s">
        <v>95</v>
      </c>
      <c r="AZ21" s="106" t="s">
        <v>94</v>
      </c>
      <c r="BA21" s="107" t="s">
        <v>93</v>
      </c>
      <c r="BB21" s="716"/>
      <c r="BC21" s="738" t="s">
        <v>96</v>
      </c>
      <c r="BD21" s="739" t="s">
        <v>95</v>
      </c>
      <c r="BE21" s="740" t="s">
        <v>94</v>
      </c>
      <c r="BF21" s="741" t="s">
        <v>93</v>
      </c>
      <c r="BG21" s="716"/>
      <c r="BH21" s="1576" t="s">
        <v>96</v>
      </c>
      <c r="BI21" s="1613"/>
      <c r="BJ21" s="891" t="s">
        <v>95</v>
      </c>
      <c r="BK21" s="892" t="s">
        <v>94</v>
      </c>
      <c r="BL21" s="893" t="s">
        <v>93</v>
      </c>
      <c r="BN21" s="738" t="s">
        <v>96</v>
      </c>
      <c r="BO21" s="739" t="s">
        <v>95</v>
      </c>
      <c r="BP21" s="740" t="s">
        <v>94</v>
      </c>
      <c r="BQ21" s="741" t="s">
        <v>93</v>
      </c>
      <c r="BS21" s="1618" t="s">
        <v>96</v>
      </c>
      <c r="BT21" s="1629"/>
      <c r="BU21" s="970" t="s">
        <v>95</v>
      </c>
      <c r="BV21" s="971" t="s">
        <v>94</v>
      </c>
      <c r="BW21" s="972" t="s">
        <v>93</v>
      </c>
      <c r="BX21" s="716"/>
      <c r="BY21" s="973" t="s">
        <v>96</v>
      </c>
      <c r="BZ21" s="974" t="s">
        <v>95</v>
      </c>
      <c r="CA21" s="975" t="s">
        <v>94</v>
      </c>
      <c r="CB21" s="976" t="s">
        <v>93</v>
      </c>
    </row>
    <row r="22" spans="1:83" ht="15" customHeight="1">
      <c r="A22" s="1657"/>
      <c r="C22" s="121"/>
      <c r="D22" s="121"/>
      <c r="E22" s="680">
        <v>1</v>
      </c>
      <c r="F22" s="138" t="s">
        <v>133</v>
      </c>
      <c r="G22" s="115">
        <v>113840.08229999999</v>
      </c>
      <c r="H22" s="115">
        <v>105850.14</v>
      </c>
      <c r="I22" s="116">
        <v>27633.1</v>
      </c>
      <c r="J22" s="117"/>
      <c r="K22" s="118">
        <v>1</v>
      </c>
      <c r="L22" s="119">
        <f>ROUND(((+G22* 'DATA - Awards Matrices'!$C$81)+(G22* 'DATA - Awards Matrices'!$E$85))* 'DATA - Awards Matrices'!$D$77,0)</f>
        <v>17493805</v>
      </c>
      <c r="M22" s="119">
        <f>ROUND(((+H22* 'DATA - Awards Matrices'!$D$81)+(H22* 'DATA - Awards Matrices'!$E$85))* 'DATA - Awards Matrices'!$D$77,0)</f>
        <v>33212598</v>
      </c>
      <c r="N22" s="120">
        <f>ROUND(((+I22* 'DATA - Awards Matrices'!$E$81)+(I22* 'DATA - Awards Matrices'!$E$85))* 'DATA - Awards Matrices'!$D$77,0)</f>
        <v>18111286</v>
      </c>
      <c r="O22" s="587"/>
      <c r="P22" s="680">
        <v>1</v>
      </c>
      <c r="Q22" s="138" t="s">
        <v>133</v>
      </c>
      <c r="R22" s="115">
        <v>110409.6529</v>
      </c>
      <c r="S22" s="115">
        <v>102985.1</v>
      </c>
      <c r="T22" s="116">
        <v>27432.09</v>
      </c>
      <c r="U22" s="587"/>
      <c r="V22" s="118">
        <v>1</v>
      </c>
      <c r="W22" s="119">
        <f>ROUND(((+R22* 'DATA - Awards Matrices'!$C$81)+(R22* 'DATA - Awards Matrices'!$E$85))* 'DATA - Awards Matrices'!$D$77,0)</f>
        <v>16966651</v>
      </c>
      <c r="X22" s="119">
        <f>ROUND(((+S22* 'DATA - Awards Matrices'!$D$81)+(S22* 'DATA - Awards Matrices'!$E$85))* 'DATA - Awards Matrices'!$D$77,0)</f>
        <v>32313635</v>
      </c>
      <c r="Y22" s="120">
        <f>ROUND(((+T22* 'DATA - Awards Matrices'!$E$81)+(T22* 'DATA - Awards Matrices'!$E$85))* 'DATA - Awards Matrices'!$D$77,0)</f>
        <v>17979540</v>
      </c>
      <c r="AA22" s="680">
        <v>1</v>
      </c>
      <c r="AB22" s="138" t="s">
        <v>133</v>
      </c>
      <c r="AC22" s="115">
        <v>103612.8979</v>
      </c>
      <c r="AD22" s="115">
        <v>97192.27</v>
      </c>
      <c r="AE22" s="116">
        <v>27083.02</v>
      </c>
      <c r="AG22" s="118">
        <v>1</v>
      </c>
      <c r="AH22" s="119">
        <f>ROUND(((+AC22* 'DATA - Awards Matrices'!$C$81)+(AC22* 'DATA - Awards Matrices'!$E$85))* 'DATA - Awards Matrices'!$D$77,0)</f>
        <v>15922194</v>
      </c>
      <c r="AI22" s="119">
        <f>ROUND(((+AD22* 'DATA - Awards Matrices'!$D$81)+(AD22* 'DATA - Awards Matrices'!$E$85))* 'DATA - Awards Matrices'!$D$77,0)</f>
        <v>30496019</v>
      </c>
      <c r="AJ22" s="120">
        <f>ROUND(((+AE22* 'DATA - Awards Matrices'!$E$81)+(AE22* 'DATA - Awards Matrices'!$E$85))* 'DATA - Awards Matrices'!$D$77,0)</f>
        <v>17750753</v>
      </c>
      <c r="AL22" s="680">
        <v>1</v>
      </c>
      <c r="AM22" s="138" t="s">
        <v>133</v>
      </c>
      <c r="AN22" s="115">
        <v>102226.4353</v>
      </c>
      <c r="AO22" s="115">
        <v>92314.01</v>
      </c>
      <c r="AP22" s="115">
        <v>25118.240000000002</v>
      </c>
      <c r="AR22" s="118">
        <v>1</v>
      </c>
      <c r="AS22" s="119">
        <f>ROUND(((+AN22* 'DATA - Awards Matrices'!$C$81)+(AN22* 'DATA - Awards Matrices'!$E$85))* 'DATA - Awards Matrices'!$D$77,0)</f>
        <v>15709136</v>
      </c>
      <c r="AT22" s="119">
        <f>ROUND(((+AO22* 'DATA - Awards Matrices'!$D$81)+(AO22* 'DATA - Awards Matrices'!$E$85))* 'DATA - Awards Matrices'!$D$77,0)</f>
        <v>28965367</v>
      </c>
      <c r="AU22" s="120">
        <f>ROUND(((+AP22* 'DATA - Awards Matrices'!$E$81)+(AP22* 'DATA - Awards Matrices'!$E$85))* 'DATA - Awards Matrices'!$D$77,0)</f>
        <v>16462997</v>
      </c>
      <c r="AW22" s="680">
        <v>1</v>
      </c>
      <c r="AX22" s="138" t="s">
        <v>133</v>
      </c>
      <c r="AY22" s="115">
        <v>102516.0153</v>
      </c>
      <c r="AZ22" s="115">
        <v>91403.39</v>
      </c>
      <c r="BA22" s="115">
        <v>24529.88</v>
      </c>
      <c r="BB22" s="716"/>
      <c r="BC22" s="742">
        <v>1</v>
      </c>
      <c r="BD22" s="743">
        <f>ROUND(((+AY22* 'DATA - Awards Matrices'!$C$81)+(AY22* 'DATA - Awards Matrices'!$E$85))* 'DATA - Awards Matrices'!$D$77,0)</f>
        <v>15753636</v>
      </c>
      <c r="BE22" s="743">
        <f>ROUND(((+AZ22* 'DATA - Awards Matrices'!$D$81)+(AZ22* 'DATA - Awards Matrices'!$E$85))* 'DATA - Awards Matrices'!$D$77,0)</f>
        <v>28679642</v>
      </c>
      <c r="BF22" s="744">
        <f>ROUND(((+BA22* 'DATA - Awards Matrices'!$E$81)+(BA22* 'DATA - Awards Matrices'!$E$85))* 'DATA - Awards Matrices'!$D$77,0)</f>
        <v>16077374</v>
      </c>
      <c r="BG22" s="716"/>
      <c r="BH22" s="894">
        <v>1</v>
      </c>
      <c r="BI22" s="895" t="s">
        <v>133</v>
      </c>
      <c r="BJ22" s="896">
        <v>104218.8597</v>
      </c>
      <c r="BK22" s="896">
        <v>91953.600000000006</v>
      </c>
      <c r="BL22" s="896">
        <v>23902.09</v>
      </c>
      <c r="BN22" s="742">
        <v>1</v>
      </c>
      <c r="BO22" s="743">
        <v>16015312</v>
      </c>
      <c r="BP22" s="743">
        <v>28852281</v>
      </c>
      <c r="BQ22" s="744">
        <v>15665908</v>
      </c>
      <c r="BS22" s="977">
        <v>1</v>
      </c>
      <c r="BT22" s="978" t="s">
        <v>133</v>
      </c>
      <c r="BU22" s="979">
        <f>'RAW DATA AY2020-21-EOC SCH'!D6</f>
        <v>106341.5</v>
      </c>
      <c r="BV22" s="979">
        <f>'RAW DATA AY2020-21-EOC SCH'!E6</f>
        <v>95985.47</v>
      </c>
      <c r="BW22" s="979">
        <f>'RAW DATA AY2020-21-EOC SCH'!F6</f>
        <v>24413.91</v>
      </c>
      <c r="BX22" s="716"/>
      <c r="BY22" s="980">
        <v>1</v>
      </c>
      <c r="BZ22" s="981">
        <f>ROUND(((+BU22* 'DATA - Awards Matrices'!$C$81)+(BU22* 'DATA - Awards Matrices'!$E$85))* 'DATA - Awards Matrices'!$D$77,0)</f>
        <v>16341498</v>
      </c>
      <c r="CA22" s="981">
        <f>ROUND(((+BV22* 'DATA - Awards Matrices'!$D$81)+(BV22* 'DATA - Awards Matrices'!$E$85))* 'DATA - Awards Matrices'!$D$77,0)</f>
        <v>30117361</v>
      </c>
      <c r="CB22" s="982">
        <f>ROUND(((+BW22* 'DATA - Awards Matrices'!$E$81)+(BW22* 'DATA - Awards Matrices'!$E$85))* 'DATA - Awards Matrices'!$D$77,0)</f>
        <v>16001365</v>
      </c>
    </row>
    <row r="23" spans="1:83" ht="15" customHeight="1">
      <c r="A23" s="1657"/>
      <c r="C23" s="121"/>
      <c r="D23" s="121"/>
      <c r="E23" s="680">
        <v>2</v>
      </c>
      <c r="F23" s="114" t="s">
        <v>133</v>
      </c>
      <c r="G23" s="115">
        <v>32316.959999999999</v>
      </c>
      <c r="H23" s="115">
        <v>37359</v>
      </c>
      <c r="I23" s="116">
        <v>10401.98</v>
      </c>
      <c r="J23" s="117"/>
      <c r="K23" s="118">
        <v>2</v>
      </c>
      <c r="L23" s="119">
        <f>ROUND(((+G23* 'DATA - Awards Matrices'!$C$82)+(G23* 'DATA - Awards Matrices'!$E$85))* 'DATA - Awards Matrices'!$D$77,0)</f>
        <v>7094542</v>
      </c>
      <c r="M23" s="119">
        <f>ROUND(((+H23* 'DATA - Awards Matrices'!$D$82)+(H23* 'DATA - Awards Matrices'!$E$85))* 'DATA - Awards Matrices'!$D$77,0)</f>
        <v>17922233</v>
      </c>
      <c r="N23" s="120">
        <f>ROUND(((+I23* 'DATA - Awards Matrices'!$E$82)+(I23* 'DATA - Awards Matrices'!$E$85))* 'DATA - Awards Matrices'!$D$77,0)</f>
        <v>9300826</v>
      </c>
      <c r="O23" s="587"/>
      <c r="P23" s="680">
        <v>2</v>
      </c>
      <c r="Q23" s="114" t="s">
        <v>133</v>
      </c>
      <c r="R23" s="115">
        <v>31737.01</v>
      </c>
      <c r="S23" s="115">
        <v>34098.04</v>
      </c>
      <c r="T23" s="116">
        <v>10264.16</v>
      </c>
      <c r="U23" s="587"/>
      <c r="V23" s="118">
        <v>2</v>
      </c>
      <c r="W23" s="119">
        <f>ROUND(((+R23* 'DATA - Awards Matrices'!$C$82)+(R23* 'DATA - Awards Matrices'!$E$85))* 'DATA - Awards Matrices'!$D$77,0)</f>
        <v>6967226</v>
      </c>
      <c r="X23" s="119">
        <f>ROUND(((+S23* 'DATA - Awards Matrices'!$D$82)+(S23* 'DATA - Awards Matrices'!$E$85))* 'DATA - Awards Matrices'!$D$77,0)</f>
        <v>16357853</v>
      </c>
      <c r="Y23" s="120">
        <f>ROUND(((+T23* 'DATA - Awards Matrices'!$E$82)+(T23* 'DATA - Awards Matrices'!$E$85))* 'DATA - Awards Matrices'!$D$77,0)</f>
        <v>9177596</v>
      </c>
      <c r="AA23" s="680">
        <v>2</v>
      </c>
      <c r="AB23" s="114" t="s">
        <v>133</v>
      </c>
      <c r="AC23" s="115">
        <v>30324.02</v>
      </c>
      <c r="AD23" s="115">
        <v>34163.870000000003</v>
      </c>
      <c r="AE23" s="116">
        <v>10094.93</v>
      </c>
      <c r="AG23" s="118">
        <v>2</v>
      </c>
      <c r="AH23" s="119">
        <f>ROUND(((+AC23* 'DATA - Awards Matrices'!$C$82)+(AC23* 'DATA - Awards Matrices'!$E$85))* 'DATA - Awards Matrices'!$D$77,0)</f>
        <v>6657032</v>
      </c>
      <c r="AI23" s="119">
        <f>ROUND(((+AD23* 'DATA - Awards Matrices'!$D$82)+(AD23* 'DATA - Awards Matrices'!$E$85))* 'DATA - Awards Matrices'!$D$77,0)</f>
        <v>16389433</v>
      </c>
      <c r="AJ23" s="120">
        <f>ROUND(((+AE23* 'DATA - Awards Matrices'!$E$82)+(AE23* 'DATA - Awards Matrices'!$E$85))* 'DATA - Awards Matrices'!$D$77,0)</f>
        <v>9026281</v>
      </c>
      <c r="AL23" s="680">
        <v>2</v>
      </c>
      <c r="AM23" s="114" t="s">
        <v>133</v>
      </c>
      <c r="AN23" s="115">
        <v>30955</v>
      </c>
      <c r="AO23" s="115">
        <v>34808.07</v>
      </c>
      <c r="AP23" s="115">
        <v>10515.12</v>
      </c>
      <c r="AR23" s="118">
        <v>2</v>
      </c>
      <c r="AS23" s="119">
        <f>ROUND(((+AN23* 'DATA - Awards Matrices'!$C$82)+(AN23* 'DATA - Awards Matrices'!$E$85))* 'DATA - Awards Matrices'!$D$77,0)</f>
        <v>6795551</v>
      </c>
      <c r="AT23" s="119">
        <f>ROUND(((+AO23* 'DATA - Awards Matrices'!$D$82)+(AO23* 'DATA - Awards Matrices'!$E$85))* 'DATA - Awards Matrices'!$D$77,0)</f>
        <v>16698475</v>
      </c>
      <c r="AU23" s="120">
        <f>ROUND(((+AP23* 'DATA - Awards Matrices'!$E$82)+(AP23* 'DATA - Awards Matrices'!$E$85))* 'DATA - Awards Matrices'!$D$77,0)</f>
        <v>9401989</v>
      </c>
      <c r="AW23" s="680">
        <v>2</v>
      </c>
      <c r="AX23" s="114" t="s">
        <v>133</v>
      </c>
      <c r="AY23" s="115">
        <v>29002</v>
      </c>
      <c r="AZ23" s="115">
        <v>35341.06</v>
      </c>
      <c r="BA23" s="115">
        <v>9636.02</v>
      </c>
      <c r="BB23" s="716"/>
      <c r="BC23" s="742">
        <v>2</v>
      </c>
      <c r="BD23" s="743">
        <f>ROUND(((+AY23* 'DATA - Awards Matrices'!$C$82)+(AY23* 'DATA - Awards Matrices'!$E$85))* 'DATA - Awards Matrices'!$D$77,0)</f>
        <v>6366809</v>
      </c>
      <c r="BE23" s="743">
        <f>ROUND(((+AZ23* 'DATA - Awards Matrices'!$D$82)+(AZ23* 'DATA - Awards Matrices'!$E$85))* 'DATA - Awards Matrices'!$D$77,0)</f>
        <v>16954167</v>
      </c>
      <c r="BF23" s="744">
        <f>ROUND(((+BA23* 'DATA - Awards Matrices'!$E$82)+(BA23* 'DATA - Awards Matrices'!$E$85))* 'DATA - Awards Matrices'!$D$77,0)</f>
        <v>8615951</v>
      </c>
      <c r="BG23" s="716"/>
      <c r="BH23" s="894">
        <v>2</v>
      </c>
      <c r="BI23" s="897" t="s">
        <v>133</v>
      </c>
      <c r="BJ23" s="896">
        <v>27603</v>
      </c>
      <c r="BK23" s="896">
        <v>36651.949999999997</v>
      </c>
      <c r="BL23" s="896">
        <v>10123.120000000001</v>
      </c>
      <c r="BN23" s="742">
        <v>2</v>
      </c>
      <c r="BO23" s="743">
        <v>6059687</v>
      </c>
      <c r="BP23" s="743">
        <v>17583040</v>
      </c>
      <c r="BQ23" s="744">
        <v>9051487</v>
      </c>
      <c r="BS23" s="977">
        <v>2</v>
      </c>
      <c r="BT23" s="983" t="s">
        <v>133</v>
      </c>
      <c r="BU23" s="979">
        <f>'RAW DATA AY2020-21-EOC SCH'!D7</f>
        <v>25912</v>
      </c>
      <c r="BV23" s="979">
        <f>'RAW DATA AY2020-21-EOC SCH'!E7</f>
        <v>38771.980000000003</v>
      </c>
      <c r="BW23" s="979">
        <f>'RAW DATA AY2020-21-EOC SCH'!F7</f>
        <v>10956.91</v>
      </c>
      <c r="BX23" s="716"/>
      <c r="BY23" s="980">
        <v>2</v>
      </c>
      <c r="BZ23" s="981">
        <f>ROUND(((+BU23* 'DATA - Awards Matrices'!$C$82)+(BU23* 'DATA - Awards Matrices'!$E$85))* 'DATA - Awards Matrices'!$D$77,0)</f>
        <v>5688461</v>
      </c>
      <c r="CA23" s="981">
        <f>ROUND(((+BV23* 'DATA - Awards Matrices'!$D$82)+(BV23* 'DATA - Awards Matrices'!$E$85))* 'DATA - Awards Matrices'!$D$77,0)</f>
        <v>18600082</v>
      </c>
      <c r="CB23" s="982">
        <f>ROUND(((+BW23* 'DATA - Awards Matrices'!$E$82)+(BW23* 'DATA - Awards Matrices'!$E$85))* 'DATA - Awards Matrices'!$D$77,0)</f>
        <v>9797012</v>
      </c>
    </row>
    <row r="24" spans="1:83" ht="15" customHeight="1">
      <c r="A24" s="1657"/>
      <c r="C24" s="121"/>
      <c r="D24" s="121"/>
      <c r="E24" s="680">
        <v>3</v>
      </c>
      <c r="F24" s="114" t="s">
        <v>133</v>
      </c>
      <c r="G24" s="115">
        <v>12228</v>
      </c>
      <c r="H24" s="115">
        <v>23209.02</v>
      </c>
      <c r="I24" s="116">
        <v>7794.09</v>
      </c>
      <c r="J24" s="117"/>
      <c r="K24" s="118">
        <v>3</v>
      </c>
      <c r="L24" s="119">
        <f>ROUND(((+G24* 'DATA - Awards Matrices'!$C$83)+(G24* 'DATA - Awards Matrices'!$E$85))* 'DATA - Awards Matrices'!$D$77,0)</f>
        <v>4175740</v>
      </c>
      <c r="M24" s="119">
        <f>ROUND(((+H24* 'DATA - Awards Matrices'!$D$83)+(H24* 'DATA - Awards Matrices'!$E$85))* 'DATA - Awards Matrices'!$D$77,0)</f>
        <v>12722488</v>
      </c>
      <c r="N24" s="120">
        <f>ROUND(((+I24* 'DATA - Awards Matrices'!$E$83)+(I24* 'DATA - Awards Matrices'!$E$85))* 'DATA - Awards Matrices'!$D$77,0)</f>
        <v>11045005</v>
      </c>
      <c r="O24" s="587"/>
      <c r="P24" s="680">
        <v>3</v>
      </c>
      <c r="Q24" s="114" t="s">
        <v>133</v>
      </c>
      <c r="R24" s="115">
        <v>12912.99</v>
      </c>
      <c r="S24" s="115">
        <v>23481.06</v>
      </c>
      <c r="T24" s="116">
        <v>7353.98</v>
      </c>
      <c r="U24" s="587"/>
      <c r="V24" s="118">
        <v>3</v>
      </c>
      <c r="W24" s="119">
        <f>ROUND(((+R24* 'DATA - Awards Matrices'!$C$83)+(R24* 'DATA - Awards Matrices'!$E$85))* 'DATA - Awards Matrices'!$D$77,0)</f>
        <v>4409657</v>
      </c>
      <c r="X24" s="119">
        <f>ROUND(((+S24* 'DATA - Awards Matrices'!$D$83)+(S24* 'DATA - Awards Matrices'!$E$85))* 'DATA - Awards Matrices'!$D$77,0)</f>
        <v>12871613</v>
      </c>
      <c r="Y24" s="120">
        <f>ROUND(((+T24* 'DATA - Awards Matrices'!$E$83)+(T24* 'DATA - Awards Matrices'!$E$85))* 'DATA - Awards Matrices'!$D$77,0)</f>
        <v>10421325</v>
      </c>
      <c r="AA24" s="680">
        <v>3</v>
      </c>
      <c r="AB24" s="114" t="s">
        <v>133</v>
      </c>
      <c r="AC24" s="115">
        <v>13593</v>
      </c>
      <c r="AD24" s="115">
        <v>24544</v>
      </c>
      <c r="AE24" s="116">
        <v>6972.99</v>
      </c>
      <c r="AG24" s="118">
        <v>3</v>
      </c>
      <c r="AH24" s="119">
        <f>ROUND(((+AC24* 'DATA - Awards Matrices'!$C$83)+(AC24* 'DATA - Awards Matrices'!$E$85))* 'DATA - Awards Matrices'!$D$77,0)</f>
        <v>4641874</v>
      </c>
      <c r="AI24" s="119">
        <f>ROUND(((+AD24* 'DATA - Awards Matrices'!$D$83)+(AD24* 'DATA - Awards Matrices'!$E$85))* 'DATA - Awards Matrices'!$D$77,0)</f>
        <v>13454284</v>
      </c>
      <c r="AJ24" s="120">
        <f>ROUND(((+AE24* 'DATA - Awards Matrices'!$E$83)+(AE24* 'DATA - Awards Matrices'!$E$85))* 'DATA - Awards Matrices'!$D$77,0)</f>
        <v>9881424</v>
      </c>
      <c r="AL24" s="680">
        <v>3</v>
      </c>
      <c r="AM24" s="114" t="s">
        <v>133</v>
      </c>
      <c r="AN24" s="115">
        <v>12914</v>
      </c>
      <c r="AO24" s="115">
        <v>23933.98</v>
      </c>
      <c r="AP24" s="115">
        <v>7027.96</v>
      </c>
      <c r="AR24" s="118">
        <v>3</v>
      </c>
      <c r="AS24" s="119">
        <f>ROUND(((+AN24* 'DATA - Awards Matrices'!$C$83)+(AN24* 'DATA - Awards Matrices'!$E$85))* 'DATA - Awards Matrices'!$D$77,0)</f>
        <v>4410002</v>
      </c>
      <c r="AT24" s="119">
        <f>ROUND(((+AO24* 'DATA - Awards Matrices'!$D$83)+(AO24* 'DATA - Awards Matrices'!$E$85))* 'DATA - Awards Matrices'!$D$77,0)</f>
        <v>13119890</v>
      </c>
      <c r="AU24" s="120">
        <f>ROUND(((+AP24* 'DATA - Awards Matrices'!$E$83)+(AP24* 'DATA - Awards Matrices'!$E$85))* 'DATA - Awards Matrices'!$D$77,0)</f>
        <v>9959322</v>
      </c>
      <c r="AW24" s="680">
        <v>3</v>
      </c>
      <c r="AX24" s="114" t="s">
        <v>133</v>
      </c>
      <c r="AY24" s="115">
        <v>12688</v>
      </c>
      <c r="AZ24" s="115">
        <v>22754.93</v>
      </c>
      <c r="BA24" s="115">
        <v>6795.13</v>
      </c>
      <c r="BB24" s="716"/>
      <c r="BC24" s="742">
        <v>3</v>
      </c>
      <c r="BD24" s="743">
        <f>ROUND(((+AY24* 'DATA - Awards Matrices'!$C$83)+(AY24* 'DATA - Awards Matrices'!$E$85))* 'DATA - Awards Matrices'!$D$77,0)</f>
        <v>4332825</v>
      </c>
      <c r="BE24" s="743">
        <f>ROUND(((+AZ24* 'DATA - Awards Matrices'!$D$83)+(AZ24* 'DATA - Awards Matrices'!$E$85))* 'DATA - Awards Matrices'!$D$77,0)</f>
        <v>12473570</v>
      </c>
      <c r="BF24" s="744">
        <f>ROUND(((+BA24* 'DATA - Awards Matrices'!$E$83)+(BA24* 'DATA - Awards Matrices'!$E$85))* 'DATA - Awards Matrices'!$D$77,0)</f>
        <v>9629379</v>
      </c>
      <c r="BG24" s="716"/>
      <c r="BH24" s="894">
        <v>3</v>
      </c>
      <c r="BI24" s="897" t="s">
        <v>133</v>
      </c>
      <c r="BJ24" s="896">
        <v>12405</v>
      </c>
      <c r="BK24" s="896">
        <v>21133.01</v>
      </c>
      <c r="BL24" s="896">
        <v>6646.91</v>
      </c>
      <c r="BN24" s="742">
        <v>3</v>
      </c>
      <c r="BO24" s="743">
        <v>4236183</v>
      </c>
      <c r="BP24" s="743">
        <v>11584482</v>
      </c>
      <c r="BQ24" s="744">
        <v>9419336</v>
      </c>
      <c r="BS24" s="977">
        <v>3</v>
      </c>
      <c r="BT24" s="983" t="s">
        <v>133</v>
      </c>
      <c r="BU24" s="979">
        <f>'RAW DATA AY2020-21-EOC SCH'!D8</f>
        <v>11486</v>
      </c>
      <c r="BV24" s="979">
        <f>'RAW DATA AY2020-21-EOC SCH'!E8</f>
        <v>20976.01</v>
      </c>
      <c r="BW24" s="979">
        <f>'RAW DATA AY2020-21-EOC SCH'!F8</f>
        <v>6568.93</v>
      </c>
      <c r="BX24" s="716"/>
      <c r="BY24" s="980">
        <v>3</v>
      </c>
      <c r="BZ24" s="981">
        <f>ROUND(((+BU24* 'DATA - Awards Matrices'!$C$83)+(BU24* 'DATA - Awards Matrices'!$E$85))* 'DATA - Awards Matrices'!$D$77,0)</f>
        <v>3922354</v>
      </c>
      <c r="CA24" s="981">
        <f>ROUND(((+BV24* 'DATA - Awards Matrices'!$D$83)+(BV24* 'DATA - Awards Matrices'!$E$85))* 'DATA - Awards Matrices'!$D$77,0)</f>
        <v>11498419</v>
      </c>
      <c r="CB24" s="982">
        <f>ROUND(((+BW24* 'DATA - Awards Matrices'!$E$83)+(BW24* 'DATA - Awards Matrices'!$E$85))* 'DATA - Awards Matrices'!$D$77,0)</f>
        <v>9308831</v>
      </c>
    </row>
    <row r="25" spans="1:83" ht="15" customHeight="1">
      <c r="A25" s="1657"/>
      <c r="C25" s="126"/>
      <c r="D25" s="126"/>
      <c r="E25" s="1641" t="s">
        <v>82</v>
      </c>
      <c r="F25" s="1642"/>
      <c r="G25" s="122">
        <f>G24+G23+G22</f>
        <v>158385.0423</v>
      </c>
      <c r="H25" s="122">
        <f>H24+H23+H22</f>
        <v>166418.16</v>
      </c>
      <c r="I25" s="123">
        <f>I24+I23+I22</f>
        <v>45829.17</v>
      </c>
      <c r="J25" s="124"/>
      <c r="K25" s="125" t="s">
        <v>82</v>
      </c>
      <c r="L25" s="119">
        <f>L22+L23+L24</f>
        <v>28764087</v>
      </c>
      <c r="M25" s="119">
        <f>M22+M23+M24</f>
        <v>63857319</v>
      </c>
      <c r="N25" s="120">
        <f>N22+N23+N24</f>
        <v>38457117</v>
      </c>
      <c r="O25" s="587"/>
      <c r="P25" s="1641" t="s">
        <v>82</v>
      </c>
      <c r="Q25" s="1642"/>
      <c r="R25" s="122">
        <v>155059.65289999999</v>
      </c>
      <c r="S25" s="122">
        <v>160564.20000000001</v>
      </c>
      <c r="T25" s="123">
        <v>45050.229999999996</v>
      </c>
      <c r="U25" s="587"/>
      <c r="V25" s="125" t="s">
        <v>82</v>
      </c>
      <c r="W25" s="119">
        <f>W22+W23+W24</f>
        <v>28343534</v>
      </c>
      <c r="X25" s="119">
        <f>X22+X23+X24</f>
        <v>61543101</v>
      </c>
      <c r="Y25" s="120">
        <f>Y22+Y23+Y24</f>
        <v>37578461</v>
      </c>
      <c r="AA25" s="1641" t="s">
        <v>82</v>
      </c>
      <c r="AB25" s="1642"/>
      <c r="AC25" s="122">
        <f>AC24+AC23+AC22</f>
        <v>147529.9179</v>
      </c>
      <c r="AD25" s="122">
        <f>AD24+AD23+AD22</f>
        <v>155900.14000000001</v>
      </c>
      <c r="AE25" s="123">
        <f>AE24+AE23+AE22</f>
        <v>44150.94</v>
      </c>
      <c r="AG25" s="125" t="s">
        <v>82</v>
      </c>
      <c r="AH25" s="119">
        <f>AH22+AH23+AH24</f>
        <v>27221100</v>
      </c>
      <c r="AI25" s="119">
        <f>AI22+AI23+AI24</f>
        <v>60339736</v>
      </c>
      <c r="AJ25" s="120">
        <f>AJ22+AJ23+AJ24</f>
        <v>36658458</v>
      </c>
      <c r="AL25" s="1641" t="s">
        <v>82</v>
      </c>
      <c r="AM25" s="1642"/>
      <c r="AN25" s="122">
        <f>AN24+AN23+AN22</f>
        <v>146095.43530000001</v>
      </c>
      <c r="AO25" s="122">
        <f>AO24+AO23+AO22</f>
        <v>151056.06</v>
      </c>
      <c r="AP25" s="123">
        <f>AP24+AP23+AP22</f>
        <v>42661.320000000007</v>
      </c>
      <c r="AR25" s="125" t="s">
        <v>82</v>
      </c>
      <c r="AS25" s="119">
        <f>AS22+AS23+AS24</f>
        <v>26914689</v>
      </c>
      <c r="AT25" s="119">
        <f>AT22+AT23+AT24</f>
        <v>58783732</v>
      </c>
      <c r="AU25" s="120">
        <f>AU22+AU23+AU24</f>
        <v>35824308</v>
      </c>
      <c r="AW25" s="1641" t="s">
        <v>82</v>
      </c>
      <c r="AX25" s="1642"/>
      <c r="AY25" s="122">
        <f>AY24+AY23+AY22</f>
        <v>144206.0153</v>
      </c>
      <c r="AZ25" s="122">
        <f>AZ24+AZ23+AZ22</f>
        <v>149499.38</v>
      </c>
      <c r="BA25" s="123">
        <f>BA24+BA23+BA22</f>
        <v>40961.03</v>
      </c>
      <c r="BB25" s="716"/>
      <c r="BC25" s="745" t="s">
        <v>82</v>
      </c>
      <c r="BD25" s="743">
        <f>BD22+BD23+BD24</f>
        <v>26453270</v>
      </c>
      <c r="BE25" s="743">
        <f>BE22+BE23+BE24</f>
        <v>58107379</v>
      </c>
      <c r="BF25" s="744">
        <f>BF22+BF23+BF24</f>
        <v>34322704</v>
      </c>
      <c r="BG25" s="716"/>
      <c r="BH25" s="1584" t="s">
        <v>82</v>
      </c>
      <c r="BI25" s="1585"/>
      <c r="BJ25" s="898">
        <v>144226.8597</v>
      </c>
      <c r="BK25" s="898">
        <v>149738.56</v>
      </c>
      <c r="BL25" s="899">
        <v>40672.119999999995</v>
      </c>
      <c r="BN25" s="745" t="s">
        <v>82</v>
      </c>
      <c r="BO25" s="743">
        <v>26311182</v>
      </c>
      <c r="BP25" s="743">
        <v>58019803</v>
      </c>
      <c r="BQ25" s="744">
        <v>34136731</v>
      </c>
      <c r="BS25" s="1614" t="s">
        <v>82</v>
      </c>
      <c r="BT25" s="1627"/>
      <c r="BU25" s="984">
        <f>BU24+BU23+BU22</f>
        <v>143739.5</v>
      </c>
      <c r="BV25" s="984">
        <f>BV24+BV23+BV22</f>
        <v>155733.46000000002</v>
      </c>
      <c r="BW25" s="985">
        <f>BW24+BW23+BW22</f>
        <v>41939.75</v>
      </c>
      <c r="BX25" s="716"/>
      <c r="BY25" s="986" t="s">
        <v>82</v>
      </c>
      <c r="BZ25" s="981">
        <f>BZ22+BZ23+BZ24</f>
        <v>25952313</v>
      </c>
      <c r="CA25" s="981">
        <f>CA22+CA23+CA24</f>
        <v>60215862</v>
      </c>
      <c r="CB25" s="982">
        <f>CB22+CB23+CB24</f>
        <v>35107208</v>
      </c>
    </row>
    <row r="26" spans="1:83" ht="15" customHeight="1" thickBot="1">
      <c r="A26" s="1658"/>
      <c r="C26" s="126"/>
      <c r="D26" s="126"/>
      <c r="E26" s="127"/>
      <c r="F26" s="128"/>
      <c r="G26" s="129" t="s">
        <v>132</v>
      </c>
      <c r="H26" s="129"/>
      <c r="I26" s="130">
        <f>SUM(G25:I25)</f>
        <v>370632.37229999999</v>
      </c>
      <c r="J26" s="131"/>
      <c r="K26" s="132"/>
      <c r="L26" s="133" t="s">
        <v>131</v>
      </c>
      <c r="M26" s="134"/>
      <c r="N26" s="135">
        <f>SUM(L25:N25)</f>
        <v>131078523</v>
      </c>
      <c r="O26" s="588"/>
      <c r="P26" s="127"/>
      <c r="Q26" s="128"/>
      <c r="R26" s="129" t="s">
        <v>132</v>
      </c>
      <c r="S26" s="129"/>
      <c r="T26" s="130">
        <v>360674.08289999998</v>
      </c>
      <c r="U26" s="588"/>
      <c r="V26" s="132"/>
      <c r="W26" s="133" t="s">
        <v>131</v>
      </c>
      <c r="X26" s="134"/>
      <c r="Y26" s="135">
        <f>SUM(W25:Y25)</f>
        <v>127465096</v>
      </c>
      <c r="AA26" s="127"/>
      <c r="AB26" s="128"/>
      <c r="AC26" s="129" t="s">
        <v>132</v>
      </c>
      <c r="AD26" s="129"/>
      <c r="AE26" s="130">
        <f>SUM(AC25:AE25)</f>
        <v>347580.99790000002</v>
      </c>
      <c r="AG26" s="132"/>
      <c r="AH26" s="133" t="s">
        <v>131</v>
      </c>
      <c r="AI26" s="134"/>
      <c r="AJ26" s="135">
        <f>SUM(AH25:AJ25)</f>
        <v>124219294</v>
      </c>
      <c r="AL26" s="127"/>
      <c r="AM26" s="128"/>
      <c r="AN26" s="129" t="s">
        <v>132</v>
      </c>
      <c r="AO26" s="129"/>
      <c r="AP26" s="130">
        <f>SUM(AN25:AP25)</f>
        <v>339812.81530000002</v>
      </c>
      <c r="AR26" s="132"/>
      <c r="AS26" s="133" t="s">
        <v>131</v>
      </c>
      <c r="AT26" s="134"/>
      <c r="AU26" s="135">
        <f>SUM(AS25:AU25)</f>
        <v>121522729</v>
      </c>
      <c r="AW26" s="127"/>
      <c r="AX26" s="128"/>
      <c r="AY26" s="129" t="s">
        <v>132</v>
      </c>
      <c r="AZ26" s="129"/>
      <c r="BA26" s="130">
        <f>SUM(AY25:BA25)</f>
        <v>334666.4253</v>
      </c>
      <c r="BB26" s="716"/>
      <c r="BC26" s="746"/>
      <c r="BD26" s="747" t="s">
        <v>131</v>
      </c>
      <c r="BE26" s="748"/>
      <c r="BF26" s="749">
        <f>SUM(BD25:BF25)</f>
        <v>118883353</v>
      </c>
      <c r="BG26" s="716"/>
      <c r="BH26" s="900"/>
      <c r="BI26" s="901"/>
      <c r="BJ26" s="902" t="s">
        <v>132</v>
      </c>
      <c r="BK26" s="902"/>
      <c r="BL26" s="903">
        <v>334637.53969999996</v>
      </c>
      <c r="BN26" s="746"/>
      <c r="BO26" s="747" t="s">
        <v>131</v>
      </c>
      <c r="BP26" s="748"/>
      <c r="BQ26" s="749">
        <v>118467716</v>
      </c>
      <c r="BS26" s="987"/>
      <c r="BT26" s="988"/>
      <c r="BU26" s="989" t="s">
        <v>132</v>
      </c>
      <c r="BV26" s="989"/>
      <c r="BW26" s="990">
        <f>SUM(BU25:BW25)</f>
        <v>341412.71</v>
      </c>
      <c r="BX26" s="716"/>
      <c r="BY26" s="991"/>
      <c r="BZ26" s="992" t="s">
        <v>131</v>
      </c>
      <c r="CA26" s="993"/>
      <c r="CB26" s="994">
        <f>SUM(BZ25:CB25)</f>
        <v>121275383</v>
      </c>
    </row>
    <row r="27" spans="1:83" ht="15" thickBot="1">
      <c r="K27" s="136"/>
      <c r="L27" s="136"/>
      <c r="M27" s="136"/>
      <c r="N27" s="136"/>
      <c r="O27" s="136"/>
      <c r="U27" s="136"/>
      <c r="V27" s="136"/>
      <c r="W27" s="136"/>
      <c r="X27" s="136"/>
      <c r="Y27" s="136"/>
      <c r="AG27" s="136"/>
      <c r="AH27" s="136"/>
      <c r="AI27" s="136"/>
      <c r="AJ27" s="136"/>
      <c r="AR27" s="136"/>
      <c r="AS27" s="136"/>
      <c r="AT27" s="136"/>
      <c r="AU27" s="136"/>
      <c r="BB27" s="716"/>
      <c r="BC27" s="750"/>
      <c r="BD27" s="750"/>
      <c r="BE27" s="750"/>
      <c r="BF27" s="750"/>
      <c r="BG27" s="716"/>
      <c r="BN27" s="750"/>
      <c r="BO27" s="750"/>
      <c r="BP27" s="750"/>
      <c r="BQ27" s="750"/>
      <c r="BS27" s="716"/>
      <c r="BT27" s="716"/>
      <c r="BU27" s="716"/>
      <c r="BV27" s="716"/>
      <c r="BW27" s="716"/>
      <c r="BX27" s="716"/>
      <c r="BY27" s="995"/>
      <c r="BZ27" s="995"/>
      <c r="CA27" s="995"/>
      <c r="CB27" s="995"/>
    </row>
    <row r="28" spans="1:83">
      <c r="A28" s="1656" t="s">
        <v>39</v>
      </c>
      <c r="C28" s="105"/>
      <c r="D28" s="105"/>
      <c r="E28" s="1646" t="s">
        <v>96</v>
      </c>
      <c r="F28" s="1647"/>
      <c r="G28" s="1639" t="s">
        <v>134</v>
      </c>
      <c r="H28" s="1639"/>
      <c r="I28" s="1640"/>
      <c r="J28" s="103"/>
      <c r="K28" s="104"/>
      <c r="L28" s="1636" t="s">
        <v>134</v>
      </c>
      <c r="M28" s="1637"/>
      <c r="N28" s="1638"/>
      <c r="O28" s="586"/>
      <c r="P28" s="1646" t="s">
        <v>96</v>
      </c>
      <c r="Q28" s="1647"/>
      <c r="R28" s="1639" t="s">
        <v>134</v>
      </c>
      <c r="S28" s="1639"/>
      <c r="T28" s="1640"/>
      <c r="U28" s="586"/>
      <c r="V28" s="104"/>
      <c r="W28" s="1636" t="s">
        <v>134</v>
      </c>
      <c r="X28" s="1637"/>
      <c r="Y28" s="1638"/>
      <c r="AA28" s="1646" t="s">
        <v>96</v>
      </c>
      <c r="AB28" s="1647"/>
      <c r="AC28" s="1639" t="s">
        <v>134</v>
      </c>
      <c r="AD28" s="1639"/>
      <c r="AE28" s="1640"/>
      <c r="AG28" s="104"/>
      <c r="AH28" s="1636" t="s">
        <v>134</v>
      </c>
      <c r="AI28" s="1637"/>
      <c r="AJ28" s="1638"/>
      <c r="AL28" s="1646" t="s">
        <v>96</v>
      </c>
      <c r="AM28" s="1647"/>
      <c r="AN28" s="1639" t="s">
        <v>134</v>
      </c>
      <c r="AO28" s="1639"/>
      <c r="AP28" s="1640"/>
      <c r="AR28" s="104"/>
      <c r="AS28" s="1636" t="s">
        <v>134</v>
      </c>
      <c r="AT28" s="1637"/>
      <c r="AU28" s="1638"/>
      <c r="AW28" s="1646" t="s">
        <v>96</v>
      </c>
      <c r="AX28" s="1647"/>
      <c r="AY28" s="1659" t="s">
        <v>134</v>
      </c>
      <c r="AZ28" s="1660"/>
      <c r="BA28" s="1661"/>
      <c r="BB28" s="716"/>
      <c r="BC28" s="737"/>
      <c r="BD28" s="1581" t="s">
        <v>134</v>
      </c>
      <c r="BE28" s="1582"/>
      <c r="BF28" s="1583"/>
      <c r="BG28" s="716"/>
      <c r="BH28" s="922" t="s">
        <v>96</v>
      </c>
      <c r="BI28" s="923"/>
      <c r="BJ28" s="1578" t="s">
        <v>134</v>
      </c>
      <c r="BK28" s="1586"/>
      <c r="BL28" s="1587"/>
      <c r="BN28" s="737"/>
      <c r="BO28" s="1581" t="s">
        <v>134</v>
      </c>
      <c r="BP28" s="1582"/>
      <c r="BQ28" s="1583"/>
      <c r="BS28" s="965" t="s">
        <v>96</v>
      </c>
      <c r="BT28" s="966"/>
      <c r="BU28" s="1619" t="s">
        <v>134</v>
      </c>
      <c r="BV28" s="1625"/>
      <c r="BW28" s="1626"/>
      <c r="BX28" s="716"/>
      <c r="BY28" s="967"/>
      <c r="BZ28" s="1622" t="s">
        <v>134</v>
      </c>
      <c r="CA28" s="1623"/>
      <c r="CB28" s="1624"/>
    </row>
    <row r="29" spans="1:83" ht="15" customHeight="1">
      <c r="A29" s="1657"/>
      <c r="C29" s="113"/>
      <c r="D29" s="113"/>
      <c r="E29" s="1648" t="s">
        <v>96</v>
      </c>
      <c r="F29" s="1649"/>
      <c r="G29" s="137" t="s">
        <v>95</v>
      </c>
      <c r="H29" s="106" t="s">
        <v>94</v>
      </c>
      <c r="I29" s="107" t="s">
        <v>93</v>
      </c>
      <c r="J29" s="108"/>
      <c r="K29" s="109" t="s">
        <v>96</v>
      </c>
      <c r="L29" s="110" t="s">
        <v>95</v>
      </c>
      <c r="M29" s="111" t="s">
        <v>94</v>
      </c>
      <c r="N29" s="112" t="s">
        <v>93</v>
      </c>
      <c r="O29" s="586"/>
      <c r="P29" s="1648" t="s">
        <v>96</v>
      </c>
      <c r="Q29" s="1649"/>
      <c r="R29" s="137" t="s">
        <v>95</v>
      </c>
      <c r="S29" s="106" t="s">
        <v>94</v>
      </c>
      <c r="T29" s="107" t="s">
        <v>93</v>
      </c>
      <c r="U29" s="586"/>
      <c r="V29" s="109" t="s">
        <v>96</v>
      </c>
      <c r="W29" s="110" t="s">
        <v>95</v>
      </c>
      <c r="X29" s="111" t="s">
        <v>94</v>
      </c>
      <c r="Y29" s="112" t="s">
        <v>93</v>
      </c>
      <c r="AA29" s="1648" t="s">
        <v>96</v>
      </c>
      <c r="AB29" s="1649"/>
      <c r="AC29" s="137" t="s">
        <v>95</v>
      </c>
      <c r="AD29" s="106" t="s">
        <v>94</v>
      </c>
      <c r="AE29" s="107" t="s">
        <v>93</v>
      </c>
      <c r="AG29" s="109" t="s">
        <v>96</v>
      </c>
      <c r="AH29" s="110" t="s">
        <v>95</v>
      </c>
      <c r="AI29" s="111" t="s">
        <v>94</v>
      </c>
      <c r="AJ29" s="112" t="s">
        <v>93</v>
      </c>
      <c r="AL29" s="1648" t="s">
        <v>96</v>
      </c>
      <c r="AM29" s="1649"/>
      <c r="AN29" s="137" t="s">
        <v>95</v>
      </c>
      <c r="AO29" s="106" t="s">
        <v>94</v>
      </c>
      <c r="AP29" s="107" t="s">
        <v>93</v>
      </c>
      <c r="AR29" s="109" t="s">
        <v>96</v>
      </c>
      <c r="AS29" s="110" t="s">
        <v>95</v>
      </c>
      <c r="AT29" s="111" t="s">
        <v>94</v>
      </c>
      <c r="AU29" s="112" t="s">
        <v>93</v>
      </c>
      <c r="AW29" s="1648" t="s">
        <v>96</v>
      </c>
      <c r="AX29" s="1649"/>
      <c r="AY29" s="137" t="s">
        <v>95</v>
      </c>
      <c r="AZ29" s="106" t="s">
        <v>94</v>
      </c>
      <c r="BA29" s="107" t="s">
        <v>93</v>
      </c>
      <c r="BB29" s="716"/>
      <c r="BC29" s="738" t="s">
        <v>96</v>
      </c>
      <c r="BD29" s="739" t="s">
        <v>95</v>
      </c>
      <c r="BE29" s="740" t="s">
        <v>94</v>
      </c>
      <c r="BF29" s="741" t="s">
        <v>93</v>
      </c>
      <c r="BG29" s="716"/>
      <c r="BH29" s="924" t="s">
        <v>96</v>
      </c>
      <c r="BI29" s="925"/>
      <c r="BJ29" s="891" t="s">
        <v>95</v>
      </c>
      <c r="BK29" s="892" t="s">
        <v>94</v>
      </c>
      <c r="BL29" s="893" t="s">
        <v>93</v>
      </c>
      <c r="BN29" s="738" t="s">
        <v>96</v>
      </c>
      <c r="BO29" s="739" t="s">
        <v>95</v>
      </c>
      <c r="BP29" s="740" t="s">
        <v>94</v>
      </c>
      <c r="BQ29" s="741" t="s">
        <v>93</v>
      </c>
      <c r="BS29" s="968" t="s">
        <v>96</v>
      </c>
      <c r="BT29" s="969"/>
      <c r="BU29" s="970" t="s">
        <v>95</v>
      </c>
      <c r="BV29" s="971" t="s">
        <v>94</v>
      </c>
      <c r="BW29" s="972" t="s">
        <v>93</v>
      </c>
      <c r="BX29" s="716"/>
      <c r="BY29" s="973" t="s">
        <v>96</v>
      </c>
      <c r="BZ29" s="974" t="s">
        <v>95</v>
      </c>
      <c r="CA29" s="975" t="s">
        <v>94</v>
      </c>
      <c r="CB29" s="976" t="s">
        <v>93</v>
      </c>
    </row>
    <row r="30" spans="1:83" ht="15" customHeight="1">
      <c r="A30" s="1657"/>
      <c r="C30" s="121"/>
      <c r="D30" s="121"/>
      <c r="E30" s="680">
        <v>1</v>
      </c>
      <c r="F30" s="138" t="s">
        <v>133</v>
      </c>
      <c r="G30" s="115">
        <v>235483.02</v>
      </c>
      <c r="H30" s="115">
        <v>174834.351</v>
      </c>
      <c r="I30" s="116">
        <v>49981.78</v>
      </c>
      <c r="J30" s="117"/>
      <c r="K30" s="118">
        <v>1</v>
      </c>
      <c r="L30" s="119">
        <f>ROUND(((+G30* 'DATA - Awards Matrices'!$C$81)+(G30* 'DATA - Awards Matrices'!$E$85))* 'DATA - Awards Matrices'!$D$77,0)</f>
        <v>36186676</v>
      </c>
      <c r="M30" s="119">
        <f>ROUND(((+H30* 'DATA - Awards Matrices'!$D$81)+(H30* 'DATA - Awards Matrices'!$E$85))* 'DATA - Awards Matrices'!$D$77,0)</f>
        <v>54857774</v>
      </c>
      <c r="N30" s="120">
        <f>ROUND(((+I30* 'DATA - Awards Matrices'!$E$81)+(I30* 'DATA - Awards Matrices'!$E$85))* 'DATA - Awards Matrices'!$D$77,0)</f>
        <v>32759058</v>
      </c>
      <c r="O30" s="587"/>
      <c r="P30" s="680">
        <v>1</v>
      </c>
      <c r="Q30" s="138" t="s">
        <v>133</v>
      </c>
      <c r="R30" s="115">
        <v>228413.03</v>
      </c>
      <c r="S30" s="115">
        <v>175384.47</v>
      </c>
      <c r="T30" s="116">
        <v>51884.24</v>
      </c>
      <c r="U30" s="587"/>
      <c r="V30" s="118">
        <v>1</v>
      </c>
      <c r="W30" s="119">
        <f>ROUND(((+R30* 'DATA - Awards Matrices'!$C$81)+(R30* 'DATA - Awards Matrices'!$E$85))* 'DATA - Awards Matrices'!$D$77,0)</f>
        <v>35100230</v>
      </c>
      <c r="X30" s="119">
        <f>ROUND(((+S30* 'DATA - Awards Matrices'!$D$81)+(S30* 'DATA - Awards Matrices'!$E$85))* 'DATA - Awards Matrices'!$D$77,0)</f>
        <v>55030385</v>
      </c>
      <c r="Y30" s="120">
        <f>ROUND(((+T30* 'DATA - Awards Matrices'!$E$81)+(T30* 'DATA - Awards Matrices'!$E$85))* 'DATA - Awards Matrices'!$D$77,0)</f>
        <v>34005969</v>
      </c>
      <c r="AA30" s="680">
        <v>1</v>
      </c>
      <c r="AB30" s="138" t="s">
        <v>133</v>
      </c>
      <c r="AC30" s="115">
        <v>221782.97</v>
      </c>
      <c r="AD30" s="115">
        <v>174842.11</v>
      </c>
      <c r="AE30" s="116">
        <v>49454.8</v>
      </c>
      <c r="AG30" s="118">
        <v>1</v>
      </c>
      <c r="AH30" s="119">
        <f>ROUND(((+AC30* 'DATA - Awards Matrices'!$C$81)+(AC30* 'DATA - Awards Matrices'!$E$85))* 'DATA - Awards Matrices'!$D$77,0)</f>
        <v>34081389</v>
      </c>
      <c r="AI30" s="119">
        <f>ROUND(((+AD30* 'DATA - Awards Matrices'!$D$81)+(AD30* 'DATA - Awards Matrices'!$E$85))* 'DATA - Awards Matrices'!$D$77,0)</f>
        <v>54860209</v>
      </c>
      <c r="AJ30" s="120">
        <f>ROUND(((+AE30* 'DATA - Awards Matrices'!$E$81)+(AE30* 'DATA - Awards Matrices'!$E$85))* 'DATA - Awards Matrices'!$D$77,0)</f>
        <v>32413665</v>
      </c>
      <c r="AL30" s="680">
        <v>1</v>
      </c>
      <c r="AM30" s="138" t="s">
        <v>133</v>
      </c>
      <c r="AN30" s="115">
        <v>205525.96</v>
      </c>
      <c r="AO30" s="115">
        <v>165476.42000000001</v>
      </c>
      <c r="AP30" s="115">
        <v>49183.728000000003</v>
      </c>
      <c r="AR30" s="118">
        <v>1</v>
      </c>
      <c r="AS30" s="119">
        <f>ROUND(((+AN30* 'DATA - Awards Matrices'!$C$81)+(AN30* 'DATA - Awards Matrices'!$E$85))* 'DATA - Awards Matrices'!$D$77,0)</f>
        <v>31583174</v>
      </c>
      <c r="AT30" s="119">
        <f>ROUND(((+AO30* 'DATA - Awards Matrices'!$D$81)+(AO30* 'DATA - Awards Matrices'!$E$85))* 'DATA - Awards Matrices'!$D$77,0)</f>
        <v>51921536</v>
      </c>
      <c r="AU30" s="120">
        <f>ROUND(((+AP30* 'DATA - Awards Matrices'!$E$81)+(AP30* 'DATA - Awards Matrices'!$E$85))* 'DATA - Awards Matrices'!$D$77,0)</f>
        <v>32235999</v>
      </c>
      <c r="AW30" s="680">
        <v>1</v>
      </c>
      <c r="AX30" s="138" t="s">
        <v>133</v>
      </c>
      <c r="AY30" s="115">
        <v>178374.03</v>
      </c>
      <c r="AZ30" s="115">
        <v>156715.68</v>
      </c>
      <c r="BA30" s="115">
        <v>50569.282500000001</v>
      </c>
      <c r="BB30" s="716"/>
      <c r="BC30" s="742">
        <v>1</v>
      </c>
      <c r="BD30" s="743">
        <f>ROUND(((+AY30* 'DATA - Awards Matrices'!$C$81)+(AY30* 'DATA - Awards Matrices'!$E$85))* 'DATA - Awards Matrices'!$D$77,0)</f>
        <v>27410737</v>
      </c>
      <c r="BE30" s="743">
        <f>ROUND(((+AZ30* 'DATA - Awards Matrices'!$D$81)+(AZ30* 'DATA - Awards Matrices'!$E$85))* 'DATA - Awards Matrices'!$D$77,0)</f>
        <v>49172679</v>
      </c>
      <c r="BF30" s="744">
        <f>ROUND(((+BA30* 'DATA - Awards Matrices'!$E$81)+(BA30* 'DATA - Awards Matrices'!$E$85))* 'DATA - Awards Matrices'!$D$77,0)</f>
        <v>33144119</v>
      </c>
      <c r="BG30" s="716"/>
      <c r="BH30" s="894">
        <v>1</v>
      </c>
      <c r="BI30" s="895" t="s">
        <v>133</v>
      </c>
      <c r="BJ30" s="896">
        <v>117096</v>
      </c>
      <c r="BK30" s="896">
        <v>101377.79</v>
      </c>
      <c r="BL30" s="896">
        <v>34256.89</v>
      </c>
      <c r="BN30" s="742">
        <v>1</v>
      </c>
      <c r="BO30" s="743">
        <v>17994142</v>
      </c>
      <c r="BP30" s="743">
        <v>31809309</v>
      </c>
      <c r="BQ30" s="744">
        <v>22452651</v>
      </c>
      <c r="BS30" s="977">
        <v>1</v>
      </c>
      <c r="BT30" s="978" t="s">
        <v>133</v>
      </c>
      <c r="BU30" s="979">
        <f>'RAW DATA AY2020-21-EOC SCH'!D9</f>
        <v>139187.96040000001</v>
      </c>
      <c r="BV30" s="979">
        <f>'RAW DATA AY2020-21-EOC SCH'!E9</f>
        <v>142091.29149999999</v>
      </c>
      <c r="BW30" s="979">
        <f>'RAW DATA AY2020-21-EOC SCH'!F9</f>
        <v>46156.93</v>
      </c>
      <c r="BX30" s="716"/>
      <c r="BY30" s="980">
        <v>1</v>
      </c>
      <c r="BZ30" s="981">
        <f>ROUND(((+BU30* 'DATA - Awards Matrices'!$C$81)+(BU30* 'DATA - Awards Matrices'!$E$85))* 'DATA - Awards Matrices'!$D$77,0)</f>
        <v>21389014</v>
      </c>
      <c r="CA30" s="981">
        <f>ROUND(((+BV30* 'DATA - Awards Matrices'!$D$81)+(BV30* 'DATA - Awards Matrices'!$E$85))* 'DATA - Awards Matrices'!$D$77,0)</f>
        <v>44583985</v>
      </c>
      <c r="CB30" s="982">
        <f>ROUND(((+BW30* 'DATA - Awards Matrices'!$E$81)+(BW30* 'DATA - Awards Matrices'!$E$85))* 'DATA - Awards Matrices'!$D$77,0)</f>
        <v>30252175</v>
      </c>
    </row>
    <row r="31" spans="1:83" ht="15" customHeight="1">
      <c r="A31" s="1657"/>
      <c r="C31" s="121"/>
      <c r="D31" s="121"/>
      <c r="E31" s="680">
        <v>2</v>
      </c>
      <c r="F31" s="114" t="s">
        <v>133</v>
      </c>
      <c r="G31" s="115">
        <v>53617.599999999999</v>
      </c>
      <c r="H31" s="115">
        <v>22109.51</v>
      </c>
      <c r="I31" s="116">
        <v>39191.238499999999</v>
      </c>
      <c r="J31" s="117"/>
      <c r="K31" s="118">
        <v>2</v>
      </c>
      <c r="L31" s="119">
        <f>ROUND(((+G31* 'DATA - Awards Matrices'!$C$82)+(G31* 'DATA - Awards Matrices'!$E$85))* 'DATA - Awards Matrices'!$D$77,0)</f>
        <v>11770672</v>
      </c>
      <c r="M31" s="119">
        <f>ROUND(((+H31* 'DATA - Awards Matrices'!$D$82)+(H31* 'DATA - Awards Matrices'!$E$85))* 'DATA - Awards Matrices'!$D$77,0)</f>
        <v>10606595</v>
      </c>
      <c r="N31" s="120">
        <f>ROUND(((+I31* 'DATA - Awards Matrices'!$E$82)+(I31* 'DATA - Awards Matrices'!$E$85))* 'DATA - Awards Matrices'!$D$77,0)</f>
        <v>35042454</v>
      </c>
      <c r="O31" s="587"/>
      <c r="P31" s="680">
        <v>2</v>
      </c>
      <c r="Q31" s="114" t="s">
        <v>133</v>
      </c>
      <c r="R31" s="115">
        <v>51050.97</v>
      </c>
      <c r="S31" s="115">
        <v>23990.03</v>
      </c>
      <c r="T31" s="116">
        <v>39703.050000000003</v>
      </c>
      <c r="U31" s="587"/>
      <c r="V31" s="118">
        <v>2</v>
      </c>
      <c r="W31" s="119">
        <f>ROUND(((+R31* 'DATA - Awards Matrices'!$C$82)+(R31* 'DATA - Awards Matrices'!$E$85))* 'DATA - Awards Matrices'!$D$77,0)</f>
        <v>11207219</v>
      </c>
      <c r="X31" s="119">
        <f>ROUND(((+S31* 'DATA - Awards Matrices'!$D$82)+(S31* 'DATA - Awards Matrices'!$E$85))* 'DATA - Awards Matrices'!$D$77,0)</f>
        <v>11508737</v>
      </c>
      <c r="Y31" s="120">
        <f>ROUND(((+T31* 'DATA - Awards Matrices'!$E$82)+(T31* 'DATA - Awards Matrices'!$E$85))* 'DATA - Awards Matrices'!$D$77,0)</f>
        <v>35500085</v>
      </c>
      <c r="AA31" s="680">
        <v>2</v>
      </c>
      <c r="AB31" s="114" t="s">
        <v>133</v>
      </c>
      <c r="AC31" s="115">
        <v>47356.9</v>
      </c>
      <c r="AD31" s="115">
        <v>26665.919999999998</v>
      </c>
      <c r="AE31" s="116">
        <v>37709.97</v>
      </c>
      <c r="AG31" s="118">
        <v>2</v>
      </c>
      <c r="AH31" s="119">
        <f>ROUND(((+AC31* 'DATA - Awards Matrices'!$C$82)+(AC31* 'DATA - Awards Matrices'!$E$85))* 'DATA - Awards Matrices'!$D$77,0)</f>
        <v>10396260</v>
      </c>
      <c r="AI31" s="119">
        <f>ROUND(((+AD31* 'DATA - Awards Matrices'!$D$82)+(AD31* 'DATA - Awards Matrices'!$E$85))* 'DATA - Awards Matrices'!$D$77,0)</f>
        <v>12792442</v>
      </c>
      <c r="AJ31" s="120">
        <f>ROUND(((+AE31* 'DATA - Awards Matrices'!$E$82)+(AE31* 'DATA - Awards Matrices'!$E$85))* 'DATA - Awards Matrices'!$D$77,0)</f>
        <v>33717993</v>
      </c>
      <c r="AL31" s="680">
        <v>2</v>
      </c>
      <c r="AM31" s="114" t="s">
        <v>133</v>
      </c>
      <c r="AN31" s="115">
        <v>44490</v>
      </c>
      <c r="AO31" s="115">
        <v>26568.69</v>
      </c>
      <c r="AP31" s="115">
        <v>36097.160000000003</v>
      </c>
      <c r="AR31" s="118">
        <v>2</v>
      </c>
      <c r="AS31" s="119">
        <f>ROUND(((+AN31* 'DATA - Awards Matrices'!$C$82)+(AN31* 'DATA - Awards Matrices'!$E$85))* 'DATA - Awards Matrices'!$D$77,0)</f>
        <v>9766890</v>
      </c>
      <c r="AT31" s="119">
        <f>ROUND(((+AO31* 'DATA - Awards Matrices'!$D$82)+(AO31* 'DATA - Awards Matrices'!$E$85))* 'DATA - Awards Matrices'!$D$77,0)</f>
        <v>12745798</v>
      </c>
      <c r="AU31" s="120">
        <f>ROUND(((+AP31* 'DATA - Awards Matrices'!$E$82)+(AP31* 'DATA - Awards Matrices'!$E$85))* 'DATA - Awards Matrices'!$D$77,0)</f>
        <v>32275915</v>
      </c>
      <c r="AW31" s="680">
        <v>2</v>
      </c>
      <c r="AX31" s="114" t="s">
        <v>133</v>
      </c>
      <c r="AY31" s="115">
        <v>38338.080000000002</v>
      </c>
      <c r="AZ31" s="115">
        <v>34646.980000000003</v>
      </c>
      <c r="BA31" s="115">
        <v>36270.99</v>
      </c>
      <c r="BB31" s="716"/>
      <c r="BC31" s="742">
        <v>2</v>
      </c>
      <c r="BD31" s="743">
        <f>ROUND(((+AY31* 'DATA - Awards Matrices'!$C$82)+(AY31* 'DATA - Awards Matrices'!$E$85))* 'DATA - Awards Matrices'!$D$77,0)</f>
        <v>8416359</v>
      </c>
      <c r="BE31" s="743">
        <f>ROUND(((+AZ31* 'DATA - Awards Matrices'!$D$82)+(AZ31* 'DATA - Awards Matrices'!$E$85))* 'DATA - Awards Matrices'!$D$77,0)</f>
        <v>16621196</v>
      </c>
      <c r="BF31" s="744">
        <f>ROUND(((+BA31* 'DATA - Awards Matrices'!$E$82)+(BA31* 'DATA - Awards Matrices'!$E$85))* 'DATA - Awards Matrices'!$D$77,0)</f>
        <v>32431343</v>
      </c>
      <c r="BG31" s="716"/>
      <c r="BH31" s="894">
        <v>2</v>
      </c>
      <c r="BI31" s="897" t="s">
        <v>133</v>
      </c>
      <c r="BJ31" s="896">
        <v>20310.996999999999</v>
      </c>
      <c r="BK31" s="896">
        <v>24415.256799999999</v>
      </c>
      <c r="BL31" s="896">
        <v>27888.97</v>
      </c>
      <c r="BN31" s="742">
        <v>2</v>
      </c>
      <c r="BO31" s="743">
        <v>4458873</v>
      </c>
      <c r="BP31" s="743">
        <v>11712731</v>
      </c>
      <c r="BQ31" s="744">
        <v>24936644</v>
      </c>
      <c r="BS31" s="977">
        <v>2</v>
      </c>
      <c r="BT31" s="983" t="s">
        <v>133</v>
      </c>
      <c r="BU31" s="979">
        <f>'RAW DATA AY2020-21-EOC SCH'!D10</f>
        <v>32789.990400000002</v>
      </c>
      <c r="BV31" s="979">
        <f>'RAW DATA AY2020-21-EOC SCH'!E10</f>
        <v>32634.8688</v>
      </c>
      <c r="BW31" s="979">
        <f>'RAW DATA AY2020-21-EOC SCH'!F10</f>
        <v>32397.279999999999</v>
      </c>
      <c r="BX31" s="716"/>
      <c r="BY31" s="980">
        <v>2</v>
      </c>
      <c r="BZ31" s="981">
        <f>ROUND(((+BU31* 'DATA - Awards Matrices'!$C$82)+(BU31* 'DATA - Awards Matrices'!$E$85))* 'DATA - Awards Matrices'!$D$77,0)</f>
        <v>7198387</v>
      </c>
      <c r="CA31" s="981">
        <f>ROUND(((+BV31* 'DATA - Awards Matrices'!$D$82)+(BV31* 'DATA - Awards Matrices'!$E$85))* 'DATA - Awards Matrices'!$D$77,0)</f>
        <v>15655926</v>
      </c>
      <c r="CB31" s="982">
        <f>ROUND(((+BW31* 'DATA - Awards Matrices'!$E$82)+(BW31* 'DATA - Awards Matrices'!$E$85))* 'DATA - Awards Matrices'!$D$77,0)</f>
        <v>28967704</v>
      </c>
    </row>
    <row r="32" spans="1:83" ht="15" customHeight="1">
      <c r="A32" s="1657"/>
      <c r="C32" s="121"/>
      <c r="D32" s="121"/>
      <c r="E32" s="680">
        <v>3</v>
      </c>
      <c r="F32" s="114" t="s">
        <v>133</v>
      </c>
      <c r="G32" s="115">
        <v>13357</v>
      </c>
      <c r="H32" s="115">
        <v>22922.560000000001</v>
      </c>
      <c r="I32" s="116">
        <v>13036.03</v>
      </c>
      <c r="J32" s="117"/>
      <c r="K32" s="118">
        <v>3</v>
      </c>
      <c r="L32" s="119">
        <f>ROUND(((+G32* 'DATA - Awards Matrices'!$C$83)+(G32* 'DATA - Awards Matrices'!$E$85))* 'DATA - Awards Matrices'!$D$77,0)</f>
        <v>4561282</v>
      </c>
      <c r="M32" s="119">
        <f>ROUND(((+H32* 'DATA - Awards Matrices'!$D$83)+(H32* 'DATA - Awards Matrices'!$E$85))* 'DATA - Awards Matrices'!$D$77,0)</f>
        <v>12565460</v>
      </c>
      <c r="N32" s="120">
        <f>ROUND(((+I32* 'DATA - Awards Matrices'!$E$83)+(I32* 'DATA - Awards Matrices'!$E$85))* 'DATA - Awards Matrices'!$D$77,0)</f>
        <v>18473358</v>
      </c>
      <c r="O32" s="587"/>
      <c r="P32" s="680">
        <v>3</v>
      </c>
      <c r="Q32" s="114" t="s">
        <v>133</v>
      </c>
      <c r="R32" s="115">
        <v>14068</v>
      </c>
      <c r="S32" s="115">
        <v>24928.98</v>
      </c>
      <c r="T32" s="116">
        <v>13368.96</v>
      </c>
      <c r="U32" s="587"/>
      <c r="V32" s="118">
        <v>3</v>
      </c>
      <c r="W32" s="119">
        <f>ROUND(((+R32* 'DATA - Awards Matrices'!$C$83)+(R32* 'DATA - Awards Matrices'!$E$85))* 'DATA - Awards Matrices'!$D$77,0)</f>
        <v>4804081</v>
      </c>
      <c r="X32" s="119">
        <f>ROUND(((+S32* 'DATA - Awards Matrices'!$D$83)+(S32* 'DATA - Awards Matrices'!$E$85))* 'DATA - Awards Matrices'!$D$77,0)</f>
        <v>13665319</v>
      </c>
      <c r="Y32" s="120">
        <f>ROUND(((+T32* 'DATA - Awards Matrices'!$E$83)+(T32* 'DATA - Awards Matrices'!$E$85))* 'DATA - Awards Matrices'!$D$77,0)</f>
        <v>18945153</v>
      </c>
      <c r="AA32" s="680">
        <v>3</v>
      </c>
      <c r="AB32" s="114" t="s">
        <v>133</v>
      </c>
      <c r="AC32" s="115">
        <v>14042</v>
      </c>
      <c r="AD32" s="115">
        <v>23702.02</v>
      </c>
      <c r="AE32" s="116">
        <v>13184.07</v>
      </c>
      <c r="AG32" s="118">
        <v>3</v>
      </c>
      <c r="AH32" s="119">
        <f>ROUND(((+AC32* 'DATA - Awards Matrices'!$C$83)+(AC32* 'DATA - Awards Matrices'!$E$85))* 'DATA - Awards Matrices'!$D$77,0)</f>
        <v>4795203</v>
      </c>
      <c r="AI32" s="119">
        <f>ROUND(((+AD32* 'DATA - Awards Matrices'!$D$83)+(AD32* 'DATA - Awards Matrices'!$E$85))* 'DATA - Awards Matrices'!$D$77,0)</f>
        <v>12992736</v>
      </c>
      <c r="AJ32" s="120">
        <f>ROUND(((+AE32* 'DATA - Awards Matrices'!$E$83)+(AE32* 'DATA - Awards Matrices'!$E$85))* 'DATA - Awards Matrices'!$D$77,0)</f>
        <v>18683146</v>
      </c>
      <c r="AL32" s="680">
        <v>3</v>
      </c>
      <c r="AM32" s="114" t="s">
        <v>133</v>
      </c>
      <c r="AN32" s="115">
        <v>14945.47</v>
      </c>
      <c r="AO32" s="115">
        <v>23561</v>
      </c>
      <c r="AP32" s="115">
        <v>12614.17</v>
      </c>
      <c r="AR32" s="118">
        <v>3</v>
      </c>
      <c r="AS32" s="119">
        <f>ROUND(((+AN32* 'DATA - Awards Matrices'!$C$83)+(AN32* 'DATA - Awards Matrices'!$E$85))* 'DATA - Awards Matrices'!$D$77,0)</f>
        <v>5103729</v>
      </c>
      <c r="AT32" s="119">
        <f>ROUND(((+AO32* 'DATA - Awards Matrices'!$D$83)+(AO32* 'DATA - Awards Matrices'!$E$85))* 'DATA - Awards Matrices'!$D$77,0)</f>
        <v>12915433</v>
      </c>
      <c r="AU32" s="120">
        <f>ROUND(((+AP32* 'DATA - Awards Matrices'!$E$83)+(AP32* 'DATA - Awards Matrices'!$E$85))* 'DATA - Awards Matrices'!$D$77,0)</f>
        <v>17875540</v>
      </c>
      <c r="AW32" s="680">
        <v>3</v>
      </c>
      <c r="AX32" s="114" t="s">
        <v>133</v>
      </c>
      <c r="AY32" s="115">
        <v>14780</v>
      </c>
      <c r="AZ32" s="115">
        <v>20995.72</v>
      </c>
      <c r="BA32" s="115">
        <v>12779.03</v>
      </c>
      <c r="BB32" s="716"/>
      <c r="BC32" s="742">
        <v>3</v>
      </c>
      <c r="BD32" s="743">
        <f>ROUND(((+AY32* 'DATA - Awards Matrices'!$C$83)+(AY32* 'DATA - Awards Matrices'!$E$85))* 'DATA - Awards Matrices'!$D$77,0)</f>
        <v>5047222</v>
      </c>
      <c r="BE32" s="743">
        <f>ROUND(((+AZ32* 'DATA - Awards Matrices'!$D$83)+(AZ32* 'DATA - Awards Matrices'!$E$85))* 'DATA - Awards Matrices'!$D$77,0)</f>
        <v>11509224</v>
      </c>
      <c r="BF32" s="744">
        <f>ROUND(((+BA32* 'DATA - Awards Matrices'!$E$83)+(BA32* 'DATA - Awards Matrices'!$E$85))* 'DATA - Awards Matrices'!$D$77,0)</f>
        <v>18109163</v>
      </c>
      <c r="BG32" s="716"/>
      <c r="BH32" s="894">
        <v>3</v>
      </c>
      <c r="BI32" s="897" t="s">
        <v>133</v>
      </c>
      <c r="BJ32" s="896">
        <v>12215</v>
      </c>
      <c r="BK32" s="896">
        <v>13480.999599999999</v>
      </c>
      <c r="BL32" s="896">
        <v>8726.0499999999993</v>
      </c>
      <c r="BN32" s="742">
        <v>3</v>
      </c>
      <c r="BO32" s="743">
        <v>4171300</v>
      </c>
      <c r="BP32" s="743">
        <v>7389880</v>
      </c>
      <c r="BQ32" s="744">
        <v>12365685</v>
      </c>
      <c r="BS32" s="977">
        <v>3</v>
      </c>
      <c r="BT32" s="983" t="s">
        <v>133</v>
      </c>
      <c r="BU32" s="979">
        <f>'RAW DATA AY2020-21-EOC SCH'!D11</f>
        <v>14066</v>
      </c>
      <c r="BV32" s="979">
        <f>'RAW DATA AY2020-21-EOC SCH'!E11</f>
        <v>19045.019700000001</v>
      </c>
      <c r="BW32" s="979">
        <f>'RAW DATA AY2020-21-EOC SCH'!F11</f>
        <v>12114.8</v>
      </c>
      <c r="BX32" s="716"/>
      <c r="BY32" s="980">
        <v>3</v>
      </c>
      <c r="BZ32" s="981">
        <f>ROUND(((+BU32* 'DATA - Awards Matrices'!$C$83)+(BU32* 'DATA - Awards Matrices'!$E$85))* 'DATA - Awards Matrices'!$D$77,0)</f>
        <v>4803398</v>
      </c>
      <c r="CA32" s="981">
        <f>ROUND(((+BV32* 'DATA - Awards Matrices'!$D$83)+(BV32* 'DATA - Awards Matrices'!$E$85))* 'DATA - Awards Matrices'!$D$77,0)</f>
        <v>10439908</v>
      </c>
      <c r="CB32" s="982">
        <f>ROUND(((+BW32* 'DATA - Awards Matrices'!$E$83)+(BW32* 'DATA - Awards Matrices'!$E$85))* 'DATA - Awards Matrices'!$D$77,0)</f>
        <v>17167883</v>
      </c>
    </row>
    <row r="33" spans="1:80" ht="15" customHeight="1">
      <c r="A33" s="1657"/>
      <c r="C33" s="126"/>
      <c r="D33" s="126"/>
      <c r="E33" s="1641" t="s">
        <v>82</v>
      </c>
      <c r="F33" s="1642"/>
      <c r="G33" s="122">
        <f>SUM(G30:G32)</f>
        <v>302457.62</v>
      </c>
      <c r="H33" s="122">
        <f t="shared" ref="H33:I33" si="0">SUM(H30:H32)</f>
        <v>219866.421</v>
      </c>
      <c r="I33" s="122">
        <f t="shared" si="0"/>
        <v>102209.0485</v>
      </c>
      <c r="J33" s="124"/>
      <c r="K33" s="125" t="s">
        <v>82</v>
      </c>
      <c r="L33" s="119">
        <f>L30+L31+L32</f>
        <v>52518630</v>
      </c>
      <c r="M33" s="119">
        <f>M30+M31+M32</f>
        <v>78029829</v>
      </c>
      <c r="N33" s="120">
        <f>N30+N31+N32</f>
        <v>86274870</v>
      </c>
      <c r="O33" s="587"/>
      <c r="P33" s="1641" t="s">
        <v>82</v>
      </c>
      <c r="Q33" s="1642"/>
      <c r="R33" s="122">
        <v>293532</v>
      </c>
      <c r="S33" s="122">
        <v>224303.48</v>
      </c>
      <c r="T33" s="122">
        <v>104956.25</v>
      </c>
      <c r="U33" s="587"/>
      <c r="V33" s="125" t="s">
        <v>82</v>
      </c>
      <c r="W33" s="119">
        <f>W30+W31+W32</f>
        <v>51111530</v>
      </c>
      <c r="X33" s="119">
        <f>X30+X31+X32</f>
        <v>80204441</v>
      </c>
      <c r="Y33" s="120">
        <f>Y30+Y31+Y32</f>
        <v>88451207</v>
      </c>
      <c r="AA33" s="1641" t="s">
        <v>82</v>
      </c>
      <c r="AB33" s="1642"/>
      <c r="AC33" s="122">
        <f t="shared" ref="AC33:AD33" si="1">SUM(AC30:AC32)</f>
        <v>283181.87</v>
      </c>
      <c r="AD33" s="122">
        <f t="shared" si="1"/>
        <v>225210.04999999996</v>
      </c>
      <c r="AE33" s="122">
        <f>SUM(AE30:AE32)</f>
        <v>100348.84</v>
      </c>
      <c r="AG33" s="125" t="s">
        <v>82</v>
      </c>
      <c r="AH33" s="119">
        <f>AH30+AH31+AH32</f>
        <v>49272852</v>
      </c>
      <c r="AI33" s="119">
        <f>AI30+AI31+AI32</f>
        <v>80645387</v>
      </c>
      <c r="AJ33" s="120">
        <f>AJ30+AJ31+AJ32</f>
        <v>84814804</v>
      </c>
      <c r="AL33" s="1641" t="s">
        <v>82</v>
      </c>
      <c r="AM33" s="1642"/>
      <c r="AN33" s="122">
        <f t="shared" ref="AN33:AO33" si="2">SUM(AN30:AN32)</f>
        <v>264961.43</v>
      </c>
      <c r="AO33" s="122">
        <f t="shared" si="2"/>
        <v>215606.11000000002</v>
      </c>
      <c r="AP33" s="122">
        <f>SUM(AP30:AP32)</f>
        <v>97895.058000000005</v>
      </c>
      <c r="AR33" s="125" t="s">
        <v>82</v>
      </c>
      <c r="AS33" s="119">
        <f>AS30+AS31+AS32</f>
        <v>46453793</v>
      </c>
      <c r="AT33" s="119">
        <f>AT30+AT31+AT32</f>
        <v>77582767</v>
      </c>
      <c r="AU33" s="120">
        <f>AU30+AU31+AU32</f>
        <v>82387454</v>
      </c>
      <c r="AW33" s="1641" t="s">
        <v>82</v>
      </c>
      <c r="AX33" s="1642"/>
      <c r="AY33" s="122">
        <f t="shared" ref="AY33:AZ33" si="3">SUM(AY30:AY32)</f>
        <v>231492.11</v>
      </c>
      <c r="AZ33" s="122">
        <f t="shared" si="3"/>
        <v>212358.38</v>
      </c>
      <c r="BA33" s="122">
        <f>SUM(BA30:BA32)</f>
        <v>99619.302499999991</v>
      </c>
      <c r="BB33" s="716"/>
      <c r="BC33" s="745" t="s">
        <v>82</v>
      </c>
      <c r="BD33" s="743">
        <f>BD30+BD31+BD32</f>
        <v>40874318</v>
      </c>
      <c r="BE33" s="743">
        <f>BE30+BE31+BE32</f>
        <v>77303099</v>
      </c>
      <c r="BF33" s="744">
        <f>BF30+BF31+BF32</f>
        <v>83684625</v>
      </c>
      <c r="BG33" s="716"/>
      <c r="BH33" s="1584" t="s">
        <v>82</v>
      </c>
      <c r="BI33" s="1585"/>
      <c r="BJ33" s="898">
        <v>149621.997</v>
      </c>
      <c r="BK33" s="898">
        <v>139274.04639999999</v>
      </c>
      <c r="BL33" s="898">
        <v>70871.91</v>
      </c>
      <c r="BN33" s="745" t="s">
        <v>82</v>
      </c>
      <c r="BO33" s="743">
        <v>26624315</v>
      </c>
      <c r="BP33" s="743">
        <v>50911920</v>
      </c>
      <c r="BQ33" s="744">
        <v>59754980</v>
      </c>
      <c r="BS33" s="1614" t="s">
        <v>82</v>
      </c>
      <c r="BT33" s="1627"/>
      <c r="BU33" s="984">
        <f t="shared" ref="BU33:BV33" si="4">SUM(BU30:BU32)</f>
        <v>186043.95080000002</v>
      </c>
      <c r="BV33" s="984">
        <f t="shared" si="4"/>
        <v>193771.18</v>
      </c>
      <c r="BW33" s="984">
        <f>SUM(BW30:BW32)</f>
        <v>90669.01</v>
      </c>
      <c r="BX33" s="716"/>
      <c r="BY33" s="986" t="s">
        <v>82</v>
      </c>
      <c r="BZ33" s="981">
        <f>BZ30+BZ31+BZ32</f>
        <v>33390799</v>
      </c>
      <c r="CA33" s="981">
        <f>CA30+CA31+CA32</f>
        <v>70679819</v>
      </c>
      <c r="CB33" s="982">
        <f>CB30+CB31+CB32</f>
        <v>76387762</v>
      </c>
    </row>
    <row r="34" spans="1:80" ht="15" customHeight="1" thickBot="1">
      <c r="A34" s="1658"/>
      <c r="C34" s="126"/>
      <c r="D34" s="126"/>
      <c r="E34" s="127"/>
      <c r="F34" s="128"/>
      <c r="G34" s="129" t="s">
        <v>132</v>
      </c>
      <c r="H34" s="129"/>
      <c r="I34" s="130">
        <f>SUM(G33:I33)</f>
        <v>624533.0895</v>
      </c>
      <c r="J34" s="131"/>
      <c r="K34" s="132"/>
      <c r="L34" s="133" t="s">
        <v>131</v>
      </c>
      <c r="M34" s="134"/>
      <c r="N34" s="135">
        <f>SUM(L33:N33)</f>
        <v>216823329</v>
      </c>
      <c r="O34" s="588"/>
      <c r="P34" s="127"/>
      <c r="Q34" s="128"/>
      <c r="R34" s="129" t="s">
        <v>132</v>
      </c>
      <c r="S34" s="129"/>
      <c r="T34" s="130">
        <v>622791.73</v>
      </c>
      <c r="U34" s="588"/>
      <c r="V34" s="132"/>
      <c r="W34" s="133" t="s">
        <v>131</v>
      </c>
      <c r="X34" s="134"/>
      <c r="Y34" s="135">
        <f>SUM(W33:Y33)</f>
        <v>219767178</v>
      </c>
      <c r="AA34" s="127"/>
      <c r="AB34" s="128"/>
      <c r="AC34" s="129" t="s">
        <v>132</v>
      </c>
      <c r="AD34" s="129"/>
      <c r="AE34" s="130">
        <f>SUM(AC33:AE33)</f>
        <v>608740.75999999989</v>
      </c>
      <c r="AG34" s="132"/>
      <c r="AH34" s="133" t="s">
        <v>131</v>
      </c>
      <c r="AI34" s="134"/>
      <c r="AJ34" s="135">
        <f>SUM(AH33:AJ33)</f>
        <v>214733043</v>
      </c>
      <c r="AL34" s="127"/>
      <c r="AM34" s="128"/>
      <c r="AN34" s="129" t="s">
        <v>132</v>
      </c>
      <c r="AO34" s="129"/>
      <c r="AP34" s="130">
        <f>SUM(AN33:AP33)</f>
        <v>578462.598</v>
      </c>
      <c r="AR34" s="132"/>
      <c r="AS34" s="133" t="s">
        <v>131</v>
      </c>
      <c r="AT34" s="134"/>
      <c r="AU34" s="135">
        <f>SUM(AS33:AU33)</f>
        <v>206424014</v>
      </c>
      <c r="AW34" s="127"/>
      <c r="AX34" s="128"/>
      <c r="AY34" s="129" t="s">
        <v>132</v>
      </c>
      <c r="AZ34" s="129"/>
      <c r="BA34" s="130">
        <f>SUM(AY33:BA33)</f>
        <v>543469.79249999998</v>
      </c>
      <c r="BB34" s="716"/>
      <c r="BC34" s="746"/>
      <c r="BD34" s="747" t="s">
        <v>131</v>
      </c>
      <c r="BE34" s="748"/>
      <c r="BF34" s="749">
        <f>SUM(BD33:BF33)</f>
        <v>201862042</v>
      </c>
      <c r="BG34" s="716"/>
      <c r="BH34" s="900"/>
      <c r="BI34" s="901"/>
      <c r="BJ34" s="902" t="s">
        <v>132</v>
      </c>
      <c r="BK34" s="902"/>
      <c r="BL34" s="903">
        <v>359767.9534</v>
      </c>
      <c r="BN34" s="746"/>
      <c r="BO34" s="747" t="s">
        <v>131</v>
      </c>
      <c r="BP34" s="748"/>
      <c r="BQ34" s="749">
        <v>137291215</v>
      </c>
      <c r="BS34" s="987"/>
      <c r="BT34" s="988"/>
      <c r="BU34" s="989" t="s">
        <v>132</v>
      </c>
      <c r="BV34" s="989"/>
      <c r="BW34" s="990">
        <f>SUM(BU33:BW33)</f>
        <v>470484.14080000005</v>
      </c>
      <c r="BX34" s="716"/>
      <c r="BY34" s="991"/>
      <c r="BZ34" s="992" t="s">
        <v>131</v>
      </c>
      <c r="CA34" s="993"/>
      <c r="CB34" s="994">
        <f>SUM(BZ33:CB33)</f>
        <v>180458380</v>
      </c>
    </row>
    <row r="35" spans="1:80" ht="15" thickBot="1">
      <c r="K35" s="136"/>
      <c r="L35" s="136"/>
      <c r="M35" s="136"/>
      <c r="N35" s="136"/>
      <c r="O35" s="136"/>
      <c r="U35" s="136"/>
      <c r="V35" s="136"/>
      <c r="W35" s="136"/>
      <c r="X35" s="136"/>
      <c r="Y35" s="136"/>
      <c r="AG35" s="136"/>
      <c r="AH35" s="136"/>
      <c r="AI35" s="136"/>
      <c r="AJ35" s="136"/>
      <c r="AR35" s="136"/>
      <c r="AS35" s="136"/>
      <c r="AT35" s="136"/>
      <c r="AU35" s="136"/>
      <c r="BB35" s="716"/>
      <c r="BC35" s="750"/>
      <c r="BD35" s="750"/>
      <c r="BE35" s="750"/>
      <c r="BF35" s="750"/>
      <c r="BG35" s="716"/>
      <c r="BN35" s="750"/>
      <c r="BO35" s="750"/>
      <c r="BP35" s="750"/>
      <c r="BQ35" s="750"/>
      <c r="BS35" s="716"/>
      <c r="BT35" s="716"/>
      <c r="BU35" s="716"/>
      <c r="BV35" s="716"/>
      <c r="BW35" s="716"/>
      <c r="BX35" s="716"/>
      <c r="BY35" s="995"/>
      <c r="BZ35" s="995"/>
      <c r="CA35" s="995"/>
      <c r="CB35" s="995"/>
    </row>
    <row r="36" spans="1:80">
      <c r="A36" s="1656" t="s">
        <v>41</v>
      </c>
      <c r="C36" s="105"/>
      <c r="D36" s="105"/>
      <c r="E36" s="1646" t="s">
        <v>96</v>
      </c>
      <c r="F36" s="1647"/>
      <c r="G36" s="1639" t="s">
        <v>134</v>
      </c>
      <c r="H36" s="1639"/>
      <c r="I36" s="1640"/>
      <c r="J36" s="103"/>
      <c r="K36" s="104"/>
      <c r="L36" s="1636" t="s">
        <v>134</v>
      </c>
      <c r="M36" s="1637"/>
      <c r="N36" s="1638"/>
      <c r="O36" s="586"/>
      <c r="P36" s="1646" t="s">
        <v>96</v>
      </c>
      <c r="Q36" s="1647"/>
      <c r="R36" s="1639" t="s">
        <v>134</v>
      </c>
      <c r="S36" s="1639"/>
      <c r="T36" s="1640"/>
      <c r="U36" s="586"/>
      <c r="V36" s="104"/>
      <c r="W36" s="1636" t="s">
        <v>134</v>
      </c>
      <c r="X36" s="1637"/>
      <c r="Y36" s="1638"/>
      <c r="AA36" s="1646" t="s">
        <v>96</v>
      </c>
      <c r="AB36" s="1647"/>
      <c r="AC36" s="1639" t="s">
        <v>134</v>
      </c>
      <c r="AD36" s="1639"/>
      <c r="AE36" s="1640"/>
      <c r="AG36" s="104"/>
      <c r="AH36" s="1636" t="s">
        <v>134</v>
      </c>
      <c r="AI36" s="1637"/>
      <c r="AJ36" s="1638"/>
      <c r="AL36" s="1646" t="s">
        <v>96</v>
      </c>
      <c r="AM36" s="1647"/>
      <c r="AN36" s="1639" t="s">
        <v>134</v>
      </c>
      <c r="AO36" s="1639"/>
      <c r="AP36" s="1640"/>
      <c r="AR36" s="104"/>
      <c r="AS36" s="1636" t="s">
        <v>134</v>
      </c>
      <c r="AT36" s="1637"/>
      <c r="AU36" s="1638"/>
      <c r="AW36" s="1646" t="s">
        <v>96</v>
      </c>
      <c r="AX36" s="1647"/>
      <c r="AY36" s="1659" t="s">
        <v>134</v>
      </c>
      <c r="AZ36" s="1660"/>
      <c r="BA36" s="1661"/>
      <c r="BB36" s="716"/>
      <c r="BC36" s="737"/>
      <c r="BD36" s="1581" t="s">
        <v>134</v>
      </c>
      <c r="BE36" s="1582"/>
      <c r="BF36" s="1583"/>
      <c r="BG36" s="716"/>
      <c r="BH36" s="922" t="s">
        <v>96</v>
      </c>
      <c r="BI36" s="923"/>
      <c r="BJ36" s="1578" t="s">
        <v>134</v>
      </c>
      <c r="BK36" s="1586"/>
      <c r="BL36" s="1587"/>
      <c r="BN36" s="737"/>
      <c r="BO36" s="1581" t="s">
        <v>134</v>
      </c>
      <c r="BP36" s="1582"/>
      <c r="BQ36" s="1583"/>
      <c r="BS36" s="965" t="s">
        <v>96</v>
      </c>
      <c r="BT36" s="966"/>
      <c r="BU36" s="1619" t="s">
        <v>134</v>
      </c>
      <c r="BV36" s="1625"/>
      <c r="BW36" s="1626"/>
      <c r="BX36" s="716"/>
      <c r="BY36" s="967"/>
      <c r="BZ36" s="1622" t="s">
        <v>134</v>
      </c>
      <c r="CA36" s="1623"/>
      <c r="CB36" s="1624"/>
    </row>
    <row r="37" spans="1:80" ht="15" customHeight="1">
      <c r="A37" s="1657"/>
      <c r="C37" s="113"/>
      <c r="D37" s="113"/>
      <c r="E37" s="1648" t="s">
        <v>96</v>
      </c>
      <c r="F37" s="1649"/>
      <c r="G37" s="137" t="s">
        <v>95</v>
      </c>
      <c r="H37" s="106" t="s">
        <v>94</v>
      </c>
      <c r="I37" s="107" t="s">
        <v>93</v>
      </c>
      <c r="J37" s="108"/>
      <c r="K37" s="109" t="s">
        <v>96</v>
      </c>
      <c r="L37" s="110" t="s">
        <v>95</v>
      </c>
      <c r="M37" s="111" t="s">
        <v>94</v>
      </c>
      <c r="N37" s="112" t="s">
        <v>93</v>
      </c>
      <c r="O37" s="586"/>
      <c r="P37" s="1648" t="s">
        <v>96</v>
      </c>
      <c r="Q37" s="1649"/>
      <c r="R37" s="137" t="s">
        <v>95</v>
      </c>
      <c r="S37" s="106" t="s">
        <v>94</v>
      </c>
      <c r="T37" s="107" t="s">
        <v>93</v>
      </c>
      <c r="U37" s="586"/>
      <c r="V37" s="109" t="s">
        <v>96</v>
      </c>
      <c r="W37" s="110" t="s">
        <v>95</v>
      </c>
      <c r="X37" s="111" t="s">
        <v>94</v>
      </c>
      <c r="Y37" s="112" t="s">
        <v>93</v>
      </c>
      <c r="AA37" s="1648" t="s">
        <v>96</v>
      </c>
      <c r="AB37" s="1649"/>
      <c r="AC37" s="137" t="s">
        <v>95</v>
      </c>
      <c r="AD37" s="106" t="s">
        <v>94</v>
      </c>
      <c r="AE37" s="107" t="s">
        <v>93</v>
      </c>
      <c r="AG37" s="109" t="s">
        <v>96</v>
      </c>
      <c r="AH37" s="110" t="s">
        <v>95</v>
      </c>
      <c r="AI37" s="111" t="s">
        <v>94</v>
      </c>
      <c r="AJ37" s="112" t="s">
        <v>93</v>
      </c>
      <c r="AL37" s="1648" t="s">
        <v>96</v>
      </c>
      <c r="AM37" s="1649"/>
      <c r="AN37" s="137" t="s">
        <v>95</v>
      </c>
      <c r="AO37" s="106" t="s">
        <v>94</v>
      </c>
      <c r="AP37" s="107" t="s">
        <v>93</v>
      </c>
      <c r="AR37" s="109" t="s">
        <v>96</v>
      </c>
      <c r="AS37" s="110" t="s">
        <v>95</v>
      </c>
      <c r="AT37" s="111" t="s">
        <v>94</v>
      </c>
      <c r="AU37" s="112" t="s">
        <v>93</v>
      </c>
      <c r="AW37" s="1648" t="s">
        <v>96</v>
      </c>
      <c r="AX37" s="1649"/>
      <c r="AY37" s="137" t="s">
        <v>95</v>
      </c>
      <c r="AZ37" s="106" t="s">
        <v>94</v>
      </c>
      <c r="BA37" s="107" t="s">
        <v>93</v>
      </c>
      <c r="BB37" s="716"/>
      <c r="BC37" s="738" t="s">
        <v>96</v>
      </c>
      <c r="BD37" s="739" t="s">
        <v>95</v>
      </c>
      <c r="BE37" s="740" t="s">
        <v>94</v>
      </c>
      <c r="BF37" s="741" t="s">
        <v>93</v>
      </c>
      <c r="BG37" s="716"/>
      <c r="BH37" s="924" t="s">
        <v>96</v>
      </c>
      <c r="BI37" s="925"/>
      <c r="BJ37" s="891" t="s">
        <v>95</v>
      </c>
      <c r="BK37" s="892" t="s">
        <v>94</v>
      </c>
      <c r="BL37" s="893" t="s">
        <v>93</v>
      </c>
      <c r="BN37" s="738" t="s">
        <v>96</v>
      </c>
      <c r="BO37" s="739" t="s">
        <v>95</v>
      </c>
      <c r="BP37" s="740" t="s">
        <v>94</v>
      </c>
      <c r="BQ37" s="741" t="s">
        <v>93</v>
      </c>
      <c r="BS37" s="968" t="s">
        <v>96</v>
      </c>
      <c r="BT37" s="969"/>
      <c r="BU37" s="970" t="s">
        <v>95</v>
      </c>
      <c r="BV37" s="971" t="s">
        <v>94</v>
      </c>
      <c r="BW37" s="972" t="s">
        <v>93</v>
      </c>
      <c r="BX37" s="716"/>
      <c r="BY37" s="973" t="s">
        <v>96</v>
      </c>
      <c r="BZ37" s="974" t="s">
        <v>95</v>
      </c>
      <c r="CA37" s="975" t="s">
        <v>94</v>
      </c>
      <c r="CB37" s="976" t="s">
        <v>93</v>
      </c>
    </row>
    <row r="38" spans="1:80" ht="15" customHeight="1">
      <c r="A38" s="1657"/>
      <c r="C38" s="121"/>
      <c r="D38" s="121"/>
      <c r="E38" s="680">
        <v>1</v>
      </c>
      <c r="F38" s="138" t="s">
        <v>133</v>
      </c>
      <c r="G38" s="115">
        <v>49041.002699999997</v>
      </c>
      <c r="H38" s="115">
        <v>25924.01</v>
      </c>
      <c r="I38" s="116">
        <v>11252.99</v>
      </c>
      <c r="J38" s="117"/>
      <c r="K38" s="118">
        <v>1</v>
      </c>
      <c r="L38" s="119">
        <f>ROUND(((+G38* 'DATA - Awards Matrices'!$C$81)+(G38* 'DATA - Awards Matrices'!$E$85))* 'DATA - Awards Matrices'!$D$77,0)</f>
        <v>7536131</v>
      </c>
      <c r="M38" s="119">
        <f>ROUND(((+H38* 'DATA - Awards Matrices'!$D$81)+(H38* 'DATA - Awards Matrices'!$E$85))* 'DATA - Awards Matrices'!$D$77,0)</f>
        <v>8134177</v>
      </c>
      <c r="N38" s="120">
        <f>ROUND(((+I38* 'DATA - Awards Matrices'!$E$81)+(I38* 'DATA - Awards Matrices'!$E$85))* 'DATA - Awards Matrices'!$D$77,0)</f>
        <v>7375435</v>
      </c>
      <c r="O38" s="587"/>
      <c r="P38" s="680">
        <v>1</v>
      </c>
      <c r="Q38" s="138" t="s">
        <v>133</v>
      </c>
      <c r="R38" s="115">
        <v>45064.118600000002</v>
      </c>
      <c r="S38" s="115">
        <v>26196.94</v>
      </c>
      <c r="T38" s="116">
        <v>12377.95</v>
      </c>
      <c r="U38" s="587"/>
      <c r="V38" s="118">
        <v>1</v>
      </c>
      <c r="W38" s="119">
        <f>ROUND(((+R38* 'DATA - Awards Matrices'!$C$81)+(R38* 'DATA - Awards Matrices'!$E$85))* 'DATA - Awards Matrices'!$D$77,0)</f>
        <v>6925003</v>
      </c>
      <c r="X38" s="119">
        <f>ROUND(((+S38* 'DATA - Awards Matrices'!$D$81)+(S38* 'DATA - Awards Matrices'!$E$85))* 'DATA - Awards Matrices'!$D$77,0)</f>
        <v>8219814</v>
      </c>
      <c r="Y38" s="120">
        <f>ROUND(((+T38* 'DATA - Awards Matrices'!$E$81)+(T38* 'DATA - Awards Matrices'!$E$85))* 'DATA - Awards Matrices'!$D$77,0)</f>
        <v>8112756</v>
      </c>
      <c r="AA38" s="680">
        <v>1</v>
      </c>
      <c r="AB38" s="138" t="s">
        <v>133</v>
      </c>
      <c r="AC38" s="115">
        <v>42446.003400000001</v>
      </c>
      <c r="AD38" s="115">
        <v>25136</v>
      </c>
      <c r="AE38" s="116">
        <v>13238.03</v>
      </c>
      <c r="AG38" s="118">
        <v>1</v>
      </c>
      <c r="AH38" s="119">
        <f>ROUND(((+AC38* 'DATA - Awards Matrices'!$C$81)+(AC38* 'DATA - Awards Matrices'!$E$85))* 'DATA - Awards Matrices'!$D$77,0)</f>
        <v>6522677</v>
      </c>
      <c r="AI38" s="119">
        <f>ROUND(((+AD38* 'DATA - Awards Matrices'!$D$81)+(AD38* 'DATA - Awards Matrices'!$E$85))* 'DATA - Awards Matrices'!$D$77,0)</f>
        <v>7886923</v>
      </c>
      <c r="AJ38" s="120">
        <f>ROUND(((+AE38* 'DATA - Awards Matrices'!$E$81)+(AE38* 'DATA - Awards Matrices'!$E$85))* 'DATA - Awards Matrices'!$D$77,0)</f>
        <v>8676470</v>
      </c>
      <c r="AL38" s="680">
        <v>1</v>
      </c>
      <c r="AM38" s="138" t="s">
        <v>133</v>
      </c>
      <c r="AN38" s="115">
        <v>40876.01</v>
      </c>
      <c r="AO38" s="115">
        <v>23919.99</v>
      </c>
      <c r="AP38" s="115">
        <v>13046</v>
      </c>
      <c r="AR38" s="118">
        <v>1</v>
      </c>
      <c r="AS38" s="119">
        <f>ROUND(((+AN38* 'DATA - Awards Matrices'!$C$81)+(AN38* 'DATA - Awards Matrices'!$E$85))* 'DATA - Awards Matrices'!$D$77,0)</f>
        <v>6281416</v>
      </c>
      <c r="AT38" s="119">
        <f>ROUND(((+AO38* 'DATA - Awards Matrices'!$D$81)+(AO38* 'DATA - Awards Matrices'!$E$85))* 'DATA - Awards Matrices'!$D$77,0)</f>
        <v>7505375</v>
      </c>
      <c r="AU38" s="120">
        <f>ROUND(((+AP38* 'DATA - Awards Matrices'!$E$81)+(AP38* 'DATA - Awards Matrices'!$E$85))* 'DATA - Awards Matrices'!$D$77,0)</f>
        <v>8550609</v>
      </c>
      <c r="AW38" s="680">
        <v>1</v>
      </c>
      <c r="AX38" s="138" t="s">
        <v>133</v>
      </c>
      <c r="AY38" s="115">
        <v>39196.000200000002</v>
      </c>
      <c r="AZ38" s="115">
        <v>24002.99</v>
      </c>
      <c r="BA38" s="115">
        <v>11972.99</v>
      </c>
      <c r="BB38" s="716"/>
      <c r="BC38" s="742">
        <v>1</v>
      </c>
      <c r="BD38" s="743">
        <f>ROUND(((+AY38* 'DATA - Awards Matrices'!$C$81)+(AY38* 'DATA - Awards Matrices'!$E$85))* 'DATA - Awards Matrices'!$D$77,0)</f>
        <v>6023249</v>
      </c>
      <c r="BE38" s="743">
        <f>ROUND(((+AZ38* 'DATA - Awards Matrices'!$D$81)+(AZ38* 'DATA - Awards Matrices'!$E$85))* 'DATA - Awards Matrices'!$D$77,0)</f>
        <v>7531418</v>
      </c>
      <c r="BF38" s="744">
        <f>ROUND(((+BA38* 'DATA - Awards Matrices'!$E$81)+(BA38* 'DATA - Awards Matrices'!$E$85))* 'DATA - Awards Matrices'!$D$77,0)</f>
        <v>7847337</v>
      </c>
      <c r="BG38" s="716"/>
      <c r="BH38" s="894">
        <v>1</v>
      </c>
      <c r="BI38" s="895" t="s">
        <v>133</v>
      </c>
      <c r="BJ38" s="896">
        <v>36456.997199999998</v>
      </c>
      <c r="BK38" s="896">
        <v>24504.99</v>
      </c>
      <c r="BL38" s="896">
        <v>11393.01</v>
      </c>
      <c r="BN38" s="742">
        <v>1</v>
      </c>
      <c r="BO38" s="119">
        <f>ROUND(((+BJ38* 'DATA - Awards Matrices'!$C$81)+(BJ38* 'DATA - Awards Matrices'!$E$85))* 'DATA - Awards Matrices'!$D$77,0)</f>
        <v>5602347</v>
      </c>
      <c r="BP38" s="743">
        <v>7688931</v>
      </c>
      <c r="BQ38" s="744">
        <v>7467207</v>
      </c>
      <c r="BS38" s="977">
        <v>1</v>
      </c>
      <c r="BT38" s="978" t="s">
        <v>133</v>
      </c>
      <c r="BU38" s="979">
        <f>'RAW DATA AY2020-21-EOC SCH'!D12</f>
        <v>32725.999100000001</v>
      </c>
      <c r="BV38" s="979">
        <f>'RAW DATA AY2020-21-EOC SCH'!E12</f>
        <v>23998</v>
      </c>
      <c r="BW38" s="979">
        <f>'RAW DATA AY2020-21-EOC SCH'!F12</f>
        <v>12376</v>
      </c>
      <c r="BX38" s="716"/>
      <c r="BY38" s="980">
        <v>1</v>
      </c>
      <c r="BZ38" s="981">
        <f>ROUND(((+BU38* 'DATA - Awards Matrices'!$C$81)+(BU38* 'DATA - Awards Matrices'!$E$85))* 'DATA - Awards Matrices'!$D$77,0)</f>
        <v>5029004</v>
      </c>
      <c r="CA38" s="981">
        <f>ROUND(((+BV38* 'DATA - Awards Matrices'!$D$81)+(BV38* 'DATA - Awards Matrices'!$E$85))* 'DATA - Awards Matrices'!$D$77,0)</f>
        <v>7529852</v>
      </c>
      <c r="CB38" s="982">
        <f>ROUND(((+BW38* 'DATA - Awards Matrices'!$E$81)+(BW38* 'DATA - Awards Matrices'!$E$85))* 'DATA - Awards Matrices'!$D$77,0)</f>
        <v>8111478</v>
      </c>
    </row>
    <row r="39" spans="1:80" ht="15" customHeight="1">
      <c r="A39" s="1657"/>
      <c r="C39" s="121"/>
      <c r="D39" s="121"/>
      <c r="E39" s="680">
        <v>2</v>
      </c>
      <c r="F39" s="114" t="s">
        <v>133</v>
      </c>
      <c r="G39" s="115">
        <v>10585</v>
      </c>
      <c r="H39" s="115">
        <v>13043.99</v>
      </c>
      <c r="I39" s="116">
        <v>2965.98</v>
      </c>
      <c r="J39" s="117"/>
      <c r="K39" s="118">
        <v>2</v>
      </c>
      <c r="L39" s="119">
        <f>ROUND(((+G39* 'DATA - Awards Matrices'!$C$82)+(G39* 'DATA - Awards Matrices'!$E$85))* 'DATA - Awards Matrices'!$D$77,0)</f>
        <v>2323725</v>
      </c>
      <c r="M39" s="119">
        <f>ROUND(((+H39* 'DATA - Awards Matrices'!$D$82)+(H39* 'DATA - Awards Matrices'!$E$85))* 'DATA - Awards Matrices'!$D$77,0)</f>
        <v>6257593</v>
      </c>
      <c r="N39" s="120">
        <f>ROUND(((+I39* 'DATA - Awards Matrices'!$E$82)+(I39* 'DATA - Awards Matrices'!$E$85))* 'DATA - Awards Matrices'!$D$77,0)</f>
        <v>2652001</v>
      </c>
      <c r="O39" s="587"/>
      <c r="P39" s="680">
        <v>2</v>
      </c>
      <c r="Q39" s="114" t="s">
        <v>133</v>
      </c>
      <c r="R39" s="115">
        <v>11779</v>
      </c>
      <c r="S39" s="115">
        <v>13698.01</v>
      </c>
      <c r="T39" s="116">
        <v>3593</v>
      </c>
      <c r="U39" s="587"/>
      <c r="V39" s="118">
        <v>2</v>
      </c>
      <c r="W39" s="119">
        <f>ROUND(((+R39* 'DATA - Awards Matrices'!$C$82)+(R39* 'DATA - Awards Matrices'!$E$85))* 'DATA - Awards Matrices'!$D$77,0)</f>
        <v>2585844</v>
      </c>
      <c r="X39" s="119">
        <f>ROUND(((+S39* 'DATA - Awards Matrices'!$D$82)+(S39* 'DATA - Awards Matrices'!$E$85))* 'DATA - Awards Matrices'!$D$77,0)</f>
        <v>6571346</v>
      </c>
      <c r="Y39" s="120">
        <f>ROUND(((+T39* 'DATA - Awards Matrices'!$E$82)+(T39* 'DATA - Awards Matrices'!$E$85))* 'DATA - Awards Matrices'!$D$77,0)</f>
        <v>3212645</v>
      </c>
      <c r="AA39" s="680">
        <v>2</v>
      </c>
      <c r="AB39" s="114" t="s">
        <v>133</v>
      </c>
      <c r="AC39" s="115">
        <v>10421</v>
      </c>
      <c r="AD39" s="115">
        <v>13973</v>
      </c>
      <c r="AE39" s="116">
        <v>3686</v>
      </c>
      <c r="AG39" s="118">
        <v>2</v>
      </c>
      <c r="AH39" s="119">
        <f>ROUND(((+AC39* 'DATA - Awards Matrices'!$C$82)+(AC39* 'DATA - Awards Matrices'!$E$85))* 'DATA - Awards Matrices'!$D$77,0)</f>
        <v>2287722</v>
      </c>
      <c r="AI39" s="119">
        <f>ROUND(((+AD39* 'DATA - Awards Matrices'!$D$82)+(AD39* 'DATA - Awards Matrices'!$E$85))* 'DATA - Awards Matrices'!$D$77,0)</f>
        <v>6703267</v>
      </c>
      <c r="AJ39" s="120">
        <f>ROUND(((+AE39* 'DATA - Awards Matrices'!$E$82)+(AE39* 'DATA - Awards Matrices'!$E$85))* 'DATA - Awards Matrices'!$D$77,0)</f>
        <v>3295800</v>
      </c>
      <c r="AL39" s="680">
        <v>2</v>
      </c>
      <c r="AM39" s="114" t="s">
        <v>133</v>
      </c>
      <c r="AN39" s="115">
        <v>12044</v>
      </c>
      <c r="AO39" s="115">
        <v>15545.99</v>
      </c>
      <c r="AP39" s="115">
        <v>4157.95</v>
      </c>
      <c r="AR39" s="118">
        <v>2</v>
      </c>
      <c r="AS39" s="119">
        <f>ROUND(((+AN39* 'DATA - Awards Matrices'!$C$82)+(AN39* 'DATA - Awards Matrices'!$E$85))* 'DATA - Awards Matrices'!$D$77,0)</f>
        <v>2644019</v>
      </c>
      <c r="AT39" s="119">
        <f>ROUND(((+AO39* 'DATA - Awards Matrices'!$D$82)+(AO39* 'DATA - Awards Matrices'!$E$85))* 'DATA - Awards Matrices'!$D$77,0)</f>
        <v>7457878</v>
      </c>
      <c r="AU39" s="120">
        <f>ROUND(((+AP39* 'DATA - Awards Matrices'!$E$82)+(AP39* 'DATA - Awards Matrices'!$E$85))* 'DATA - Awards Matrices'!$D$77,0)</f>
        <v>3717789</v>
      </c>
      <c r="AW39" s="680">
        <v>2</v>
      </c>
      <c r="AX39" s="114" t="s">
        <v>133</v>
      </c>
      <c r="AY39" s="115">
        <v>10302</v>
      </c>
      <c r="AZ39" s="115">
        <v>14822.01</v>
      </c>
      <c r="BA39" s="115">
        <v>4212</v>
      </c>
      <c r="BB39" s="716"/>
      <c r="BC39" s="742">
        <v>2</v>
      </c>
      <c r="BD39" s="743">
        <f>ROUND(((+AY39* 'DATA - Awards Matrices'!$C$82)+(AY39* 'DATA - Awards Matrices'!$E$85))* 'DATA - Awards Matrices'!$D$77,0)</f>
        <v>2261598</v>
      </c>
      <c r="BE39" s="743">
        <f>ROUND(((+AZ39* 'DATA - Awards Matrices'!$D$82)+(AZ39* 'DATA - Awards Matrices'!$E$85))* 'DATA - Awards Matrices'!$D$77,0)</f>
        <v>7110563</v>
      </c>
      <c r="BF39" s="744">
        <f>ROUND(((+BA39* 'DATA - Awards Matrices'!$E$82)+(BA39* 'DATA - Awards Matrices'!$E$85))* 'DATA - Awards Matrices'!$D$77,0)</f>
        <v>3766118</v>
      </c>
      <c r="BG39" s="716"/>
      <c r="BH39" s="894">
        <v>2</v>
      </c>
      <c r="BI39" s="897" t="s">
        <v>133</v>
      </c>
      <c r="BJ39" s="896">
        <v>9876</v>
      </c>
      <c r="BK39" s="896">
        <v>15032</v>
      </c>
      <c r="BL39" s="896">
        <v>4031</v>
      </c>
      <c r="BN39" s="742">
        <v>2</v>
      </c>
      <c r="BO39" s="743">
        <v>2168078</v>
      </c>
      <c r="BP39" s="743">
        <v>7211301</v>
      </c>
      <c r="BQ39" s="744">
        <v>3604278</v>
      </c>
      <c r="BS39" s="977">
        <v>2</v>
      </c>
      <c r="BT39" s="983" t="s">
        <v>133</v>
      </c>
      <c r="BU39" s="979">
        <f>'RAW DATA AY2020-21-EOC SCH'!D13</f>
        <v>7522</v>
      </c>
      <c r="BV39" s="979">
        <f>'RAW DATA AY2020-21-EOC SCH'!E13</f>
        <v>16923.939999999999</v>
      </c>
      <c r="BW39" s="979">
        <f>'RAW DATA AY2020-21-EOC SCH'!F13</f>
        <v>4267.01</v>
      </c>
      <c r="BX39" s="716"/>
      <c r="BY39" s="980">
        <v>2</v>
      </c>
      <c r="BZ39" s="981">
        <f>ROUND(((+BU39* 'DATA - Awards Matrices'!$C$82)+(BU39* 'DATA - Awards Matrices'!$E$85))* 'DATA - Awards Matrices'!$D$77,0)</f>
        <v>1651305</v>
      </c>
      <c r="CA39" s="981">
        <f>ROUND(((+BV39* 'DATA - Awards Matrices'!$D$82)+(BV39* 'DATA - Awards Matrices'!$E$85))* 'DATA - Awards Matrices'!$D$77,0)</f>
        <v>8118922</v>
      </c>
      <c r="CB39" s="982">
        <f>ROUND(((+BW39* 'DATA - Awards Matrices'!$E$82)+(BW39* 'DATA - Awards Matrices'!$E$85))* 'DATA - Awards Matrices'!$D$77,0)</f>
        <v>3815304</v>
      </c>
    </row>
    <row r="40" spans="1:80" ht="15" customHeight="1">
      <c r="A40" s="1657"/>
      <c r="C40" s="121"/>
      <c r="D40" s="121"/>
      <c r="E40" s="680">
        <v>3</v>
      </c>
      <c r="F40" s="114" t="s">
        <v>133</v>
      </c>
      <c r="G40" s="115">
        <v>2235</v>
      </c>
      <c r="H40" s="115">
        <v>1142.99</v>
      </c>
      <c r="I40" s="116">
        <v>180.99</v>
      </c>
      <c r="J40" s="117"/>
      <c r="K40" s="118">
        <v>3</v>
      </c>
      <c r="L40" s="119">
        <f>ROUND(((+G40* 'DATA - Awards Matrices'!$C$83)+(G40* 'DATA - Awards Matrices'!$E$85))* 'DATA - Awards Matrices'!$D$77,0)</f>
        <v>763230</v>
      </c>
      <c r="M40" s="119">
        <f>ROUND(((+H40* 'DATA - Awards Matrices'!$D$83)+(H40* 'DATA - Awards Matrices'!$E$85))* 'DATA - Awards Matrices'!$D$77,0)</f>
        <v>626553</v>
      </c>
      <c r="N40" s="120">
        <f>ROUND(((+I40* 'DATA - Awards Matrices'!$E$83)+(I40* 'DATA - Awards Matrices'!$E$85))* 'DATA - Awards Matrices'!$D$77,0)</f>
        <v>256481</v>
      </c>
      <c r="O40" s="587"/>
      <c r="P40" s="680">
        <v>3</v>
      </c>
      <c r="Q40" s="114" t="s">
        <v>133</v>
      </c>
      <c r="R40" s="115">
        <v>1500</v>
      </c>
      <c r="S40" s="115">
        <v>1414</v>
      </c>
      <c r="T40" s="116">
        <v>150.01</v>
      </c>
      <c r="U40" s="587"/>
      <c r="V40" s="118">
        <v>3</v>
      </c>
      <c r="W40" s="119">
        <f>ROUND(((+R40* 'DATA - Awards Matrices'!$C$83)+(R40* 'DATA - Awards Matrices'!$E$85))* 'DATA - Awards Matrices'!$D$77,0)</f>
        <v>512235</v>
      </c>
      <c r="X40" s="119">
        <f>ROUND(((+S40* 'DATA - Awards Matrices'!$D$83)+(S40* 'DATA - Awards Matrices'!$E$85))* 'DATA - Awards Matrices'!$D$77,0)</f>
        <v>775112</v>
      </c>
      <c r="Y40" s="120">
        <f>ROUND(((+T40* 'DATA - Awards Matrices'!$E$83)+(T40* 'DATA - Awards Matrices'!$E$85))* 'DATA - Awards Matrices'!$D$77,0)</f>
        <v>212579</v>
      </c>
      <c r="AA40" s="680">
        <v>3</v>
      </c>
      <c r="AB40" s="114" t="s">
        <v>133</v>
      </c>
      <c r="AC40" s="115">
        <v>1662</v>
      </c>
      <c r="AD40" s="115">
        <v>1268</v>
      </c>
      <c r="AE40" s="116">
        <v>175</v>
      </c>
      <c r="AG40" s="118">
        <v>3</v>
      </c>
      <c r="AH40" s="119">
        <f>ROUND(((+AC40* 'DATA - Awards Matrices'!$C$83)+(AC40* 'DATA - Awards Matrices'!$E$85))* 'DATA - Awards Matrices'!$D$77,0)</f>
        <v>567556</v>
      </c>
      <c r="AI40" s="119">
        <f>ROUND(((+AD40* 'DATA - Awards Matrices'!$D$83)+(AD40* 'DATA - Awards Matrices'!$E$85))* 'DATA - Awards Matrices'!$D$77,0)</f>
        <v>695080</v>
      </c>
      <c r="AJ40" s="120">
        <f>ROUND(((+AE40* 'DATA - Awards Matrices'!$E$83)+(AE40* 'DATA - Awards Matrices'!$E$85))* 'DATA - Awards Matrices'!$D$77,0)</f>
        <v>247993</v>
      </c>
      <c r="AL40" s="680">
        <v>3</v>
      </c>
      <c r="AM40" s="114" t="s">
        <v>133</v>
      </c>
      <c r="AN40" s="115">
        <v>1776</v>
      </c>
      <c r="AO40" s="115">
        <v>1402</v>
      </c>
      <c r="AP40" s="115">
        <v>161.03</v>
      </c>
      <c r="AR40" s="118">
        <v>3</v>
      </c>
      <c r="AS40" s="119">
        <f>ROUND(((+AN40* 'DATA - Awards Matrices'!$C$83)+(AN40* 'DATA - Awards Matrices'!$E$85))* 'DATA - Awards Matrices'!$D$77,0)</f>
        <v>606486</v>
      </c>
      <c r="AT40" s="119">
        <f>ROUND(((+AO40* 'DATA - Awards Matrices'!$D$83)+(AO40* 'DATA - Awards Matrices'!$E$85))* 'DATA - Awards Matrices'!$D$77,0)</f>
        <v>768534</v>
      </c>
      <c r="AU40" s="120">
        <f>ROUND(((+AP40* 'DATA - Awards Matrices'!$E$83)+(AP40* 'DATA - Awards Matrices'!$E$85))* 'DATA - Awards Matrices'!$D$77,0)</f>
        <v>228196</v>
      </c>
      <c r="AW40" s="680">
        <v>3</v>
      </c>
      <c r="AX40" s="114" t="s">
        <v>133</v>
      </c>
      <c r="AY40" s="115">
        <v>1599</v>
      </c>
      <c r="AZ40" s="115">
        <v>1401</v>
      </c>
      <c r="BA40" s="115">
        <v>72.989999999999995</v>
      </c>
      <c r="BB40" s="716"/>
      <c r="BC40" s="742">
        <v>3</v>
      </c>
      <c r="BD40" s="743">
        <f>ROUND(((+AY40* 'DATA - Awards Matrices'!$C$83)+(AY40* 'DATA - Awards Matrices'!$E$85))* 'DATA - Awards Matrices'!$D$77,0)</f>
        <v>546043</v>
      </c>
      <c r="BE40" s="743">
        <f>ROUND(((+AZ40* 'DATA - Awards Matrices'!$D$83)+(AZ40* 'DATA - Awards Matrices'!$E$85))* 'DATA - Awards Matrices'!$D$77,0)</f>
        <v>767986</v>
      </c>
      <c r="BF40" s="744">
        <f>ROUND(((+BA40* 'DATA - Awards Matrices'!$E$83)+(BA40* 'DATA - Awards Matrices'!$E$85))* 'DATA - Awards Matrices'!$D$77,0)</f>
        <v>103434</v>
      </c>
      <c r="BG40" s="716"/>
      <c r="BH40" s="894">
        <v>3</v>
      </c>
      <c r="BI40" s="897" t="s">
        <v>133</v>
      </c>
      <c r="BJ40" s="896">
        <v>1291</v>
      </c>
      <c r="BK40" s="896">
        <v>1228</v>
      </c>
      <c r="BL40" s="896">
        <v>77</v>
      </c>
      <c r="BN40" s="742">
        <v>3</v>
      </c>
      <c r="BO40" s="743">
        <v>440864</v>
      </c>
      <c r="BP40" s="743">
        <v>673153</v>
      </c>
      <c r="BQ40" s="744">
        <v>109117</v>
      </c>
      <c r="BS40" s="977">
        <v>3</v>
      </c>
      <c r="BT40" s="983" t="s">
        <v>133</v>
      </c>
      <c r="BU40" s="979">
        <f>'RAW DATA AY2020-21-EOC SCH'!D14</f>
        <v>1315</v>
      </c>
      <c r="BV40" s="979">
        <f>'RAW DATA AY2020-21-EOC SCH'!E14</f>
        <v>1165</v>
      </c>
      <c r="BW40" s="979">
        <f>'RAW DATA AY2020-21-EOC SCH'!F14</f>
        <v>65</v>
      </c>
      <c r="BX40" s="716"/>
      <c r="BY40" s="980">
        <v>3</v>
      </c>
      <c r="BZ40" s="981">
        <f>ROUND(((+BU40* 'DATA - Awards Matrices'!$C$83)+(BU40* 'DATA - Awards Matrices'!$E$85))* 'DATA - Awards Matrices'!$D$77,0)</f>
        <v>449059</v>
      </c>
      <c r="CA40" s="981">
        <f>ROUND(((+BV40* 'DATA - Awards Matrices'!$D$83)+(BV40* 'DATA - Awards Matrices'!$E$85))* 'DATA - Awards Matrices'!$D$77,0)</f>
        <v>638618</v>
      </c>
      <c r="CB40" s="982">
        <f>ROUND(((+BW40* 'DATA - Awards Matrices'!$E$83)+(BW40* 'DATA - Awards Matrices'!$E$85))* 'DATA - Awards Matrices'!$D$77,0)</f>
        <v>92112</v>
      </c>
    </row>
    <row r="41" spans="1:80" ht="15" customHeight="1">
      <c r="A41" s="1657"/>
      <c r="C41" s="126"/>
      <c r="D41" s="126"/>
      <c r="E41" s="1641" t="s">
        <v>82</v>
      </c>
      <c r="F41" s="1642"/>
      <c r="G41" s="122">
        <f>G40+G39+G38</f>
        <v>61861.002699999997</v>
      </c>
      <c r="H41" s="122">
        <f>H40+H39+H38</f>
        <v>40110.99</v>
      </c>
      <c r="I41" s="123">
        <f>I40+I39+I38</f>
        <v>14399.96</v>
      </c>
      <c r="J41" s="124"/>
      <c r="K41" s="125" t="s">
        <v>82</v>
      </c>
      <c r="L41" s="119">
        <f>L38+L39+L40</f>
        <v>10623086</v>
      </c>
      <c r="M41" s="119">
        <f>M38+M39+M40</f>
        <v>15018323</v>
      </c>
      <c r="N41" s="120">
        <f>N38+N39+N40</f>
        <v>10283917</v>
      </c>
      <c r="O41" s="587"/>
      <c r="P41" s="1641" t="s">
        <v>82</v>
      </c>
      <c r="Q41" s="1642"/>
      <c r="R41" s="122">
        <v>58343.118600000002</v>
      </c>
      <c r="S41" s="122">
        <v>41308.949999999997</v>
      </c>
      <c r="T41" s="123">
        <v>16120.960000000001</v>
      </c>
      <c r="U41" s="587"/>
      <c r="V41" s="125" t="s">
        <v>82</v>
      </c>
      <c r="W41" s="119">
        <f>W38+W39+W40</f>
        <v>10023082</v>
      </c>
      <c r="X41" s="119">
        <f>X38+X39+X40</f>
        <v>15566272</v>
      </c>
      <c r="Y41" s="120">
        <f>Y38+Y39+Y40</f>
        <v>11537980</v>
      </c>
      <c r="AA41" s="1641" t="s">
        <v>82</v>
      </c>
      <c r="AB41" s="1642"/>
      <c r="AC41" s="122">
        <f>AC40+AC39+AC38</f>
        <v>54529.003400000001</v>
      </c>
      <c r="AD41" s="122">
        <f>AD40+AD39+AD38</f>
        <v>40377</v>
      </c>
      <c r="AE41" s="123">
        <f>AE40+AE39+AE38</f>
        <v>17099.03</v>
      </c>
      <c r="AG41" s="125" t="s">
        <v>82</v>
      </c>
      <c r="AH41" s="119">
        <f>AH38+AH39+AH40</f>
        <v>9377955</v>
      </c>
      <c r="AI41" s="119">
        <f>AI38+AI39+AI40</f>
        <v>15285270</v>
      </c>
      <c r="AJ41" s="120">
        <f>AJ38+AJ39+AJ40</f>
        <v>12220263</v>
      </c>
      <c r="AL41" s="1641" t="s">
        <v>82</v>
      </c>
      <c r="AM41" s="1642"/>
      <c r="AN41" s="122">
        <f>AN40+AN39+AN38</f>
        <v>54696.01</v>
      </c>
      <c r="AO41" s="122">
        <f>AO40+AO39+AO38</f>
        <v>40867.979999999996</v>
      </c>
      <c r="AP41" s="123">
        <f>AP40+AP39+AP38</f>
        <v>17364.98</v>
      </c>
      <c r="AR41" s="125" t="s">
        <v>82</v>
      </c>
      <c r="AS41" s="119">
        <f>AS38+AS39+AS40</f>
        <v>9531921</v>
      </c>
      <c r="AT41" s="119">
        <f>AT38+AT39+AT40</f>
        <v>15731787</v>
      </c>
      <c r="AU41" s="120">
        <f>AU38+AU39+AU40</f>
        <v>12496594</v>
      </c>
      <c r="AW41" s="1641" t="s">
        <v>82</v>
      </c>
      <c r="AX41" s="1642"/>
      <c r="AY41" s="122">
        <f>AY40+AY39+AY38</f>
        <v>51097.000200000002</v>
      </c>
      <c r="AZ41" s="122">
        <f>AZ40+AZ39+AZ38</f>
        <v>40226</v>
      </c>
      <c r="BA41" s="123">
        <f>BA40+BA39+BA38</f>
        <v>16257.98</v>
      </c>
      <c r="BB41" s="716"/>
      <c r="BC41" s="745" t="s">
        <v>82</v>
      </c>
      <c r="BD41" s="743">
        <f>BD38+BD39+BD40</f>
        <v>8830890</v>
      </c>
      <c r="BE41" s="743">
        <f>BE38+BE39+BE40</f>
        <v>15409967</v>
      </c>
      <c r="BF41" s="744">
        <f>BF38+BF39+BF40</f>
        <v>11716889</v>
      </c>
      <c r="BG41" s="716"/>
      <c r="BH41" s="1584" t="s">
        <v>82</v>
      </c>
      <c r="BI41" s="1585"/>
      <c r="BJ41" s="898">
        <v>47623.997199999998</v>
      </c>
      <c r="BK41" s="898">
        <v>40764.990000000005</v>
      </c>
      <c r="BL41" s="899">
        <v>15501.01</v>
      </c>
      <c r="BN41" s="745" t="s">
        <v>82</v>
      </c>
      <c r="BO41" s="743">
        <v>8211289</v>
      </c>
      <c r="BP41" s="743">
        <v>15573385</v>
      </c>
      <c r="BQ41" s="744">
        <v>11180602</v>
      </c>
      <c r="BS41" s="1614" t="s">
        <v>82</v>
      </c>
      <c r="BT41" s="1627"/>
      <c r="BU41" s="984">
        <f>BU40+BU39+BU38</f>
        <v>41562.999100000001</v>
      </c>
      <c r="BV41" s="984">
        <f>BV40+BV39+BV38</f>
        <v>42086.94</v>
      </c>
      <c r="BW41" s="985">
        <f>BW40+BW39+BW38</f>
        <v>16708.010000000002</v>
      </c>
      <c r="BX41" s="716"/>
      <c r="BY41" s="986" t="s">
        <v>82</v>
      </c>
      <c r="BZ41" s="981">
        <f>BZ38+BZ39+BZ40</f>
        <v>7129368</v>
      </c>
      <c r="CA41" s="981">
        <f>CA38+CA39+CA40</f>
        <v>16287392</v>
      </c>
      <c r="CB41" s="982">
        <f>CB38+CB39+CB40</f>
        <v>12018894</v>
      </c>
    </row>
    <row r="42" spans="1:80" ht="15" customHeight="1" thickBot="1">
      <c r="A42" s="1658"/>
      <c r="C42" s="126"/>
      <c r="D42" s="126"/>
      <c r="E42" s="127"/>
      <c r="F42" s="128"/>
      <c r="G42" s="129" t="s">
        <v>132</v>
      </c>
      <c r="H42" s="129"/>
      <c r="I42" s="130">
        <f>SUM(G41:I41)</f>
        <v>116371.95269999999</v>
      </c>
      <c r="J42" s="131"/>
      <c r="K42" s="132"/>
      <c r="L42" s="133" t="s">
        <v>131</v>
      </c>
      <c r="M42" s="134"/>
      <c r="N42" s="135">
        <f>SUM(L41:N41)</f>
        <v>35925326</v>
      </c>
      <c r="O42" s="588"/>
      <c r="P42" s="127"/>
      <c r="Q42" s="128"/>
      <c r="R42" s="129" t="s">
        <v>132</v>
      </c>
      <c r="S42" s="129"/>
      <c r="T42" s="130">
        <v>115773.02860000001</v>
      </c>
      <c r="U42" s="588"/>
      <c r="V42" s="132"/>
      <c r="W42" s="133" t="s">
        <v>131</v>
      </c>
      <c r="X42" s="134"/>
      <c r="Y42" s="135">
        <f>SUM(W41:Y41)</f>
        <v>37127334</v>
      </c>
      <c r="AA42" s="127"/>
      <c r="AB42" s="128"/>
      <c r="AC42" s="129" t="s">
        <v>132</v>
      </c>
      <c r="AD42" s="129"/>
      <c r="AE42" s="130">
        <f>SUM(AC41:AE41)</f>
        <v>112005.0334</v>
      </c>
      <c r="AG42" s="132"/>
      <c r="AH42" s="133" t="s">
        <v>131</v>
      </c>
      <c r="AI42" s="134"/>
      <c r="AJ42" s="135">
        <f>SUM(AH41:AJ41)</f>
        <v>36883488</v>
      </c>
      <c r="AL42" s="127"/>
      <c r="AM42" s="128"/>
      <c r="AN42" s="129" t="s">
        <v>132</v>
      </c>
      <c r="AO42" s="129"/>
      <c r="AP42" s="130">
        <f>SUM(AN41:AP41)</f>
        <v>112928.96999999999</v>
      </c>
      <c r="AR42" s="132"/>
      <c r="AS42" s="133" t="s">
        <v>131</v>
      </c>
      <c r="AT42" s="134"/>
      <c r="AU42" s="135">
        <f>SUM(AS41:AU41)</f>
        <v>37760302</v>
      </c>
      <c r="AW42" s="127"/>
      <c r="AX42" s="128"/>
      <c r="AY42" s="129" t="s">
        <v>132</v>
      </c>
      <c r="AZ42" s="129"/>
      <c r="BA42" s="130">
        <f>SUM(AY41:BA41)</f>
        <v>107580.98020000001</v>
      </c>
      <c r="BB42" s="716"/>
      <c r="BC42" s="746"/>
      <c r="BD42" s="747" t="s">
        <v>131</v>
      </c>
      <c r="BE42" s="748"/>
      <c r="BF42" s="749">
        <f>SUM(BD41:BF41)</f>
        <v>35957746</v>
      </c>
      <c r="BG42" s="716"/>
      <c r="BH42" s="900"/>
      <c r="BI42" s="901"/>
      <c r="BJ42" s="902" t="s">
        <v>132</v>
      </c>
      <c r="BK42" s="902"/>
      <c r="BL42" s="903">
        <v>103889.9972</v>
      </c>
      <c r="BN42" s="746"/>
      <c r="BO42" s="747" t="s">
        <v>131</v>
      </c>
      <c r="BP42" s="748"/>
      <c r="BQ42" s="749">
        <v>34965276</v>
      </c>
      <c r="BS42" s="987"/>
      <c r="BT42" s="988"/>
      <c r="BU42" s="989" t="s">
        <v>132</v>
      </c>
      <c r="BV42" s="989"/>
      <c r="BW42" s="990">
        <f>SUM(BU41:BW41)</f>
        <v>100357.9491</v>
      </c>
      <c r="BX42" s="716"/>
      <c r="BY42" s="991"/>
      <c r="BZ42" s="992" t="s">
        <v>131</v>
      </c>
      <c r="CA42" s="993"/>
      <c r="CB42" s="994">
        <f>SUM(BZ41:CB41)</f>
        <v>35435654</v>
      </c>
    </row>
    <row r="43" spans="1:80" ht="15" thickBot="1">
      <c r="K43" s="136"/>
      <c r="L43" s="136"/>
      <c r="M43" s="136"/>
      <c r="N43" s="136"/>
      <c r="O43" s="136"/>
      <c r="U43" s="136"/>
      <c r="V43" s="136"/>
      <c r="W43" s="136"/>
      <c r="X43" s="136"/>
      <c r="Y43" s="136"/>
      <c r="AG43" s="136"/>
      <c r="AH43" s="136"/>
      <c r="AI43" s="136"/>
      <c r="AJ43" s="136"/>
      <c r="AR43" s="136"/>
      <c r="AS43" s="136"/>
      <c r="AT43" s="136"/>
      <c r="AU43" s="136"/>
      <c r="BB43" s="716"/>
      <c r="BC43" s="750"/>
      <c r="BD43" s="750"/>
      <c r="BE43" s="750"/>
      <c r="BF43" s="750"/>
      <c r="BG43" s="716"/>
      <c r="BN43" s="750"/>
      <c r="BO43" s="750"/>
      <c r="BP43" s="750"/>
      <c r="BQ43" s="750"/>
      <c r="BS43" s="716"/>
      <c r="BT43" s="716"/>
      <c r="BU43" s="716"/>
      <c r="BV43" s="716"/>
      <c r="BW43" s="716"/>
      <c r="BX43" s="716"/>
      <c r="BY43" s="995"/>
      <c r="BZ43" s="995"/>
      <c r="CA43" s="995"/>
      <c r="CB43" s="995"/>
    </row>
    <row r="44" spans="1:80" ht="15.75" customHeight="1">
      <c r="A44" s="1656" t="s">
        <v>43</v>
      </c>
      <c r="C44" s="105"/>
      <c r="D44" s="105"/>
      <c r="E44" s="1632" t="s">
        <v>96</v>
      </c>
      <c r="F44" s="1633"/>
      <c r="G44" s="1639" t="s">
        <v>134</v>
      </c>
      <c r="H44" s="1639"/>
      <c r="I44" s="1640"/>
      <c r="J44" s="103"/>
      <c r="K44" s="104"/>
      <c r="L44" s="1636" t="s">
        <v>134</v>
      </c>
      <c r="M44" s="1637"/>
      <c r="N44" s="1638"/>
      <c r="O44" s="586"/>
      <c r="P44" s="1632" t="s">
        <v>96</v>
      </c>
      <c r="Q44" s="1633"/>
      <c r="R44" s="1639" t="s">
        <v>134</v>
      </c>
      <c r="S44" s="1639"/>
      <c r="T44" s="1640"/>
      <c r="U44" s="586"/>
      <c r="V44" s="104"/>
      <c r="W44" s="1636" t="s">
        <v>134</v>
      </c>
      <c r="X44" s="1637"/>
      <c r="Y44" s="1638"/>
      <c r="AA44" s="1632" t="s">
        <v>96</v>
      </c>
      <c r="AB44" s="1633"/>
      <c r="AC44" s="1639" t="s">
        <v>134</v>
      </c>
      <c r="AD44" s="1639"/>
      <c r="AE44" s="1640"/>
      <c r="AG44" s="104"/>
      <c r="AH44" s="1636" t="s">
        <v>134</v>
      </c>
      <c r="AI44" s="1637"/>
      <c r="AJ44" s="1638"/>
      <c r="AL44" s="1632" t="s">
        <v>96</v>
      </c>
      <c r="AM44" s="1633"/>
      <c r="AN44" s="1639" t="s">
        <v>134</v>
      </c>
      <c r="AO44" s="1639"/>
      <c r="AP44" s="1640"/>
      <c r="AR44" s="104"/>
      <c r="AS44" s="1636" t="s">
        <v>134</v>
      </c>
      <c r="AT44" s="1637"/>
      <c r="AU44" s="1638"/>
      <c r="AW44" s="819" t="s">
        <v>96</v>
      </c>
      <c r="AX44" s="820"/>
      <c r="AY44" s="1659" t="s">
        <v>134</v>
      </c>
      <c r="AZ44" s="1660"/>
      <c r="BA44" s="1661"/>
      <c r="BB44" s="716"/>
      <c r="BC44" s="737"/>
      <c r="BD44" s="1581" t="s">
        <v>134</v>
      </c>
      <c r="BE44" s="1582"/>
      <c r="BF44" s="1583"/>
      <c r="BG44" s="716"/>
      <c r="BH44" s="917" t="s">
        <v>96</v>
      </c>
      <c r="BI44" s="918"/>
      <c r="BJ44" s="1578" t="s">
        <v>134</v>
      </c>
      <c r="BK44" s="1586"/>
      <c r="BL44" s="1587"/>
      <c r="BN44" s="737"/>
      <c r="BO44" s="1581" t="s">
        <v>134</v>
      </c>
      <c r="BP44" s="1582"/>
      <c r="BQ44" s="1583"/>
      <c r="BS44" s="996" t="s">
        <v>96</v>
      </c>
      <c r="BT44" s="997"/>
      <c r="BU44" s="1619" t="s">
        <v>134</v>
      </c>
      <c r="BV44" s="1625"/>
      <c r="BW44" s="1626"/>
      <c r="BX44" s="716"/>
      <c r="BY44" s="967"/>
      <c r="BZ44" s="1622" t="s">
        <v>134</v>
      </c>
      <c r="CA44" s="1623"/>
      <c r="CB44" s="1624"/>
    </row>
    <row r="45" spans="1:80" ht="15" customHeight="1">
      <c r="A45" s="1657"/>
      <c r="C45" s="113"/>
      <c r="D45" s="113"/>
      <c r="E45" s="1630" t="s">
        <v>96</v>
      </c>
      <c r="F45" s="1631"/>
      <c r="G45" s="137" t="s">
        <v>95</v>
      </c>
      <c r="H45" s="106" t="s">
        <v>94</v>
      </c>
      <c r="I45" s="107" t="s">
        <v>93</v>
      </c>
      <c r="J45" s="108"/>
      <c r="K45" s="109" t="s">
        <v>96</v>
      </c>
      <c r="L45" s="110" t="s">
        <v>95</v>
      </c>
      <c r="M45" s="111" t="s">
        <v>94</v>
      </c>
      <c r="N45" s="112" t="s">
        <v>93</v>
      </c>
      <c r="O45" s="586"/>
      <c r="P45" s="1630" t="s">
        <v>96</v>
      </c>
      <c r="Q45" s="1631"/>
      <c r="R45" s="137" t="s">
        <v>95</v>
      </c>
      <c r="S45" s="106" t="s">
        <v>94</v>
      </c>
      <c r="T45" s="107" t="s">
        <v>93</v>
      </c>
      <c r="U45" s="586"/>
      <c r="V45" s="109" t="s">
        <v>96</v>
      </c>
      <c r="W45" s="110" t="s">
        <v>95</v>
      </c>
      <c r="X45" s="111" t="s">
        <v>94</v>
      </c>
      <c r="Y45" s="112" t="s">
        <v>93</v>
      </c>
      <c r="AA45" s="1630" t="s">
        <v>96</v>
      </c>
      <c r="AB45" s="1631"/>
      <c r="AC45" s="137" t="s">
        <v>95</v>
      </c>
      <c r="AD45" s="106" t="s">
        <v>94</v>
      </c>
      <c r="AE45" s="107" t="s">
        <v>93</v>
      </c>
      <c r="AG45" s="109" t="s">
        <v>96</v>
      </c>
      <c r="AH45" s="110" t="s">
        <v>95</v>
      </c>
      <c r="AI45" s="111" t="s">
        <v>94</v>
      </c>
      <c r="AJ45" s="112" t="s">
        <v>93</v>
      </c>
      <c r="AL45" s="1630" t="s">
        <v>96</v>
      </c>
      <c r="AM45" s="1631"/>
      <c r="AN45" s="137" t="s">
        <v>95</v>
      </c>
      <c r="AO45" s="106" t="s">
        <v>94</v>
      </c>
      <c r="AP45" s="107" t="s">
        <v>93</v>
      </c>
      <c r="AR45" s="109" t="s">
        <v>96</v>
      </c>
      <c r="AS45" s="110" t="s">
        <v>95</v>
      </c>
      <c r="AT45" s="111" t="s">
        <v>94</v>
      </c>
      <c r="AU45" s="112" t="s">
        <v>93</v>
      </c>
      <c r="AW45" s="817" t="s">
        <v>96</v>
      </c>
      <c r="AX45" s="818"/>
      <c r="AY45" s="137" t="s">
        <v>95</v>
      </c>
      <c r="AZ45" s="106" t="s">
        <v>94</v>
      </c>
      <c r="BA45" s="107" t="s">
        <v>93</v>
      </c>
      <c r="BB45" s="716"/>
      <c r="BC45" s="738" t="s">
        <v>96</v>
      </c>
      <c r="BD45" s="739" t="s">
        <v>95</v>
      </c>
      <c r="BE45" s="740" t="s">
        <v>94</v>
      </c>
      <c r="BF45" s="741" t="s">
        <v>93</v>
      </c>
      <c r="BG45" s="716"/>
      <c r="BH45" s="915" t="s">
        <v>96</v>
      </c>
      <c r="BI45" s="916"/>
      <c r="BJ45" s="891" t="s">
        <v>95</v>
      </c>
      <c r="BK45" s="892" t="s">
        <v>94</v>
      </c>
      <c r="BL45" s="893" t="s">
        <v>93</v>
      </c>
      <c r="BN45" s="738" t="s">
        <v>96</v>
      </c>
      <c r="BO45" s="739" t="s">
        <v>95</v>
      </c>
      <c r="BP45" s="740" t="s">
        <v>94</v>
      </c>
      <c r="BQ45" s="741" t="s">
        <v>93</v>
      </c>
      <c r="BS45" s="998" t="s">
        <v>96</v>
      </c>
      <c r="BT45" s="999"/>
      <c r="BU45" s="970" t="s">
        <v>95</v>
      </c>
      <c r="BV45" s="971" t="s">
        <v>94</v>
      </c>
      <c r="BW45" s="972" t="s">
        <v>93</v>
      </c>
      <c r="BX45" s="716"/>
      <c r="BY45" s="973" t="s">
        <v>96</v>
      </c>
      <c r="BZ45" s="974" t="s">
        <v>95</v>
      </c>
      <c r="CA45" s="975" t="s">
        <v>94</v>
      </c>
      <c r="CB45" s="976" t="s">
        <v>93</v>
      </c>
    </row>
    <row r="46" spans="1:80" ht="15" customHeight="1">
      <c r="A46" s="1657"/>
      <c r="C46" s="121"/>
      <c r="D46" s="121"/>
      <c r="E46" s="680">
        <v>1</v>
      </c>
      <c r="F46" s="138" t="s">
        <v>133</v>
      </c>
      <c r="G46" s="115">
        <v>18251.0173</v>
      </c>
      <c r="H46" s="115">
        <v>18677.98</v>
      </c>
      <c r="I46" s="116">
        <v>12967.97</v>
      </c>
      <c r="J46" s="117"/>
      <c r="K46" s="118">
        <v>1</v>
      </c>
      <c r="L46" s="119">
        <f>ROUND(((+G46* 'DATA - Awards Matrices'!$C$81)+(G46* 'DATA - Awards Matrices'!$E$85))* 'DATA - Awards Matrices'!$D$77,0)</f>
        <v>2804634</v>
      </c>
      <c r="M46" s="119">
        <f>ROUND(((+H46* 'DATA - Awards Matrices'!$D$81)+(H46* 'DATA - Awards Matrices'!$E$85))* 'DATA - Awards Matrices'!$D$77,0)</f>
        <v>5860590</v>
      </c>
      <c r="N46" s="120">
        <f>ROUND(((+I46* 'DATA - Awards Matrices'!$E$81)+(I46* 'DATA - Awards Matrices'!$E$85))* 'DATA - Awards Matrices'!$D$77,0)</f>
        <v>8499467</v>
      </c>
      <c r="O46" s="587"/>
      <c r="P46" s="680">
        <v>1</v>
      </c>
      <c r="Q46" s="138" t="s">
        <v>133</v>
      </c>
      <c r="R46" s="115">
        <v>16999.037100000001</v>
      </c>
      <c r="S46" s="115">
        <v>19285.02</v>
      </c>
      <c r="T46" s="116">
        <v>13696.09</v>
      </c>
      <c r="U46" s="587"/>
      <c r="V46" s="118">
        <v>1</v>
      </c>
      <c r="W46" s="119">
        <f>ROUND(((+R46* 'DATA - Awards Matrices'!$C$81)+(R46* 'DATA - Awards Matrices'!$E$85))* 'DATA - Awards Matrices'!$D$77,0)</f>
        <v>2612242</v>
      </c>
      <c r="X46" s="119">
        <f>ROUND(((+S46* 'DATA - Awards Matrices'!$D$81)+(S46* 'DATA - Awards Matrices'!$E$85))* 'DATA - Awards Matrices'!$D$77,0)</f>
        <v>6051061</v>
      </c>
      <c r="Y46" s="120">
        <f>ROUND(((+T46* 'DATA - Awards Matrices'!$E$81)+(T46* 'DATA - Awards Matrices'!$E$85))* 'DATA - Awards Matrices'!$D$77,0)</f>
        <v>8976691</v>
      </c>
      <c r="AA46" s="680">
        <v>1</v>
      </c>
      <c r="AB46" s="138" t="s">
        <v>133</v>
      </c>
      <c r="AC46" s="115">
        <v>16606.101900000001</v>
      </c>
      <c r="AD46" s="115">
        <v>18762.060000000001</v>
      </c>
      <c r="AE46" s="116">
        <v>12862.97</v>
      </c>
      <c r="AG46" s="118">
        <v>1</v>
      </c>
      <c r="AH46" s="119">
        <f>ROUND(((+AC46* 'DATA - Awards Matrices'!$C$81)+(AC46* 'DATA - Awards Matrices'!$E$85))* 'DATA - Awards Matrices'!$D$77,0)</f>
        <v>2551860</v>
      </c>
      <c r="AI46" s="119">
        <f>ROUND(((+AD46* 'DATA - Awards Matrices'!$D$81)+(AD46* 'DATA - Awards Matrices'!$E$85))* 'DATA - Awards Matrices'!$D$77,0)</f>
        <v>5886972</v>
      </c>
      <c r="AJ46" s="120">
        <f>ROUND(((+AE46* 'DATA - Awards Matrices'!$E$81)+(AE46* 'DATA - Awards Matrices'!$E$85))* 'DATA - Awards Matrices'!$D$77,0)</f>
        <v>8430648</v>
      </c>
      <c r="AL46" s="680">
        <v>1</v>
      </c>
      <c r="AM46" s="138" t="s">
        <v>133</v>
      </c>
      <c r="AN46" s="115">
        <v>14693.8897</v>
      </c>
      <c r="AO46" s="115">
        <v>17039.009999999998</v>
      </c>
      <c r="AP46" s="115">
        <v>12365.04</v>
      </c>
      <c r="AR46" s="118">
        <v>1</v>
      </c>
      <c r="AS46" s="119">
        <f>ROUND(((+AN46* 'DATA - Awards Matrices'!$C$81)+(AN46* 'DATA - Awards Matrices'!$E$85))* 'DATA - Awards Matrices'!$D$77,0)</f>
        <v>2258010</v>
      </c>
      <c r="AT46" s="119">
        <f>ROUND(((+AO46* 'DATA - Awards Matrices'!$D$81)+(AO46* 'DATA - Awards Matrices'!$E$85))* 'DATA - Awards Matrices'!$D$77,0)</f>
        <v>5346330</v>
      </c>
      <c r="AU46" s="120">
        <f>ROUND(((+AP46* 'DATA - Awards Matrices'!$E$81)+(AP46* 'DATA - Awards Matrices'!$E$85))* 'DATA - Awards Matrices'!$D$77,0)</f>
        <v>8104295</v>
      </c>
      <c r="AW46" s="680">
        <v>1</v>
      </c>
      <c r="AX46" s="138" t="s">
        <v>133</v>
      </c>
      <c r="AY46" s="115">
        <v>14384.8902</v>
      </c>
      <c r="AZ46" s="115">
        <v>15497</v>
      </c>
      <c r="BA46" s="115">
        <v>11250.14</v>
      </c>
      <c r="BB46" s="716"/>
      <c r="BC46" s="742">
        <v>1</v>
      </c>
      <c r="BD46" s="743">
        <f>ROUND(((+AY46* 'DATA - Awards Matrices'!$C$81)+(AY46* 'DATA - Awards Matrices'!$E$85))* 'DATA - Awards Matrices'!$D$77,0)</f>
        <v>2210526</v>
      </c>
      <c r="BE46" s="743">
        <f>ROUND(((+AZ46* 'DATA - Awards Matrices'!$D$81)+(AZ46* 'DATA - Awards Matrices'!$E$85))* 'DATA - Awards Matrices'!$D$77,0)</f>
        <v>4862494</v>
      </c>
      <c r="BF46" s="744">
        <f>ROUND(((+BA46* 'DATA - Awards Matrices'!$E$81)+(BA46* 'DATA - Awards Matrices'!$E$85))* 'DATA - Awards Matrices'!$D$77,0)</f>
        <v>7373567</v>
      </c>
      <c r="BG46" s="716"/>
      <c r="BH46" s="894">
        <v>1</v>
      </c>
      <c r="BI46" s="895" t="s">
        <v>133</v>
      </c>
      <c r="BJ46" s="896">
        <v>13446.004300000001</v>
      </c>
      <c r="BK46" s="896">
        <v>15019.02</v>
      </c>
      <c r="BL46" s="896">
        <v>10321.02</v>
      </c>
      <c r="BN46" s="742">
        <v>1</v>
      </c>
      <c r="BO46" s="743">
        <v>2066247</v>
      </c>
      <c r="BP46" s="743">
        <v>4712518</v>
      </c>
      <c r="BQ46" s="744">
        <v>6764603</v>
      </c>
      <c r="BS46" s="977">
        <v>1</v>
      </c>
      <c r="BT46" s="978" t="s">
        <v>133</v>
      </c>
      <c r="BU46" s="979">
        <f>'RAW DATA AY2020-21-EOC SCH'!D15</f>
        <v>13696</v>
      </c>
      <c r="BV46" s="979">
        <f>'RAW DATA AY2020-21-EOC SCH'!E15</f>
        <v>15475.98</v>
      </c>
      <c r="BW46" s="979">
        <f>'RAW DATA AY2020-21-EOC SCH'!F15</f>
        <v>11397.07</v>
      </c>
      <c r="BX46" s="716"/>
      <c r="BY46" s="980">
        <v>1</v>
      </c>
      <c r="BZ46" s="981">
        <f>ROUND(((+BU46* 'DATA - Awards Matrices'!$C$81)+(BU46* 'DATA - Awards Matrices'!$E$85))* 'DATA - Awards Matrices'!$D$77,0)</f>
        <v>2104664</v>
      </c>
      <c r="CA46" s="981">
        <f>ROUND(((+BV46* 'DATA - Awards Matrices'!$D$81)+(BV46* 'DATA - Awards Matrices'!$E$85))* 'DATA - Awards Matrices'!$D$77,0)</f>
        <v>4855898</v>
      </c>
      <c r="CB46" s="982">
        <f>ROUND(((+BW46* 'DATA - Awards Matrices'!$E$81)+(BW46* 'DATA - Awards Matrices'!$E$85))* 'DATA - Awards Matrices'!$D$77,0)</f>
        <v>7469868</v>
      </c>
    </row>
    <row r="47" spans="1:80" ht="15" customHeight="1">
      <c r="A47" s="1657"/>
      <c r="C47" s="121"/>
      <c r="D47" s="121"/>
      <c r="E47" s="680">
        <v>2</v>
      </c>
      <c r="F47" s="114" t="s">
        <v>133</v>
      </c>
      <c r="G47" s="115">
        <v>3662</v>
      </c>
      <c r="H47" s="115">
        <v>10576</v>
      </c>
      <c r="I47" s="116">
        <v>8541.9699999999993</v>
      </c>
      <c r="J47" s="117"/>
      <c r="K47" s="118">
        <v>2</v>
      </c>
      <c r="L47" s="119">
        <f>ROUND(((+G47* 'DATA - Awards Matrices'!$C$82)+(G47* 'DATA - Awards Matrices'!$E$85))* 'DATA - Awards Matrices'!$D$77,0)</f>
        <v>803919</v>
      </c>
      <c r="M47" s="119">
        <f>ROUND(((+H47* 'DATA - Awards Matrices'!$D$82)+(H47* 'DATA - Awards Matrices'!$E$85))* 'DATA - Awards Matrices'!$D$77,0)</f>
        <v>5073624</v>
      </c>
      <c r="N47" s="120">
        <f>ROUND(((+I47* 'DATA - Awards Matrices'!$E$82)+(I47* 'DATA - Awards Matrices'!$E$85))* 'DATA - Awards Matrices'!$D$77,0)</f>
        <v>7637717</v>
      </c>
      <c r="O47" s="587"/>
      <c r="P47" s="680">
        <v>2</v>
      </c>
      <c r="Q47" s="114" t="s">
        <v>133</v>
      </c>
      <c r="R47" s="115">
        <v>3702</v>
      </c>
      <c r="S47" s="115">
        <v>11132</v>
      </c>
      <c r="T47" s="116">
        <v>9128</v>
      </c>
      <c r="U47" s="587"/>
      <c r="V47" s="118">
        <v>2</v>
      </c>
      <c r="W47" s="119">
        <f>ROUND(((+R47* 'DATA - Awards Matrices'!$C$82)+(R47* 'DATA - Awards Matrices'!$E$85))* 'DATA - Awards Matrices'!$D$77,0)</f>
        <v>812700</v>
      </c>
      <c r="X47" s="119">
        <f>ROUND(((+S47* 'DATA - Awards Matrices'!$D$82)+(S47* 'DATA - Awards Matrices'!$E$85))* 'DATA - Awards Matrices'!$D$77,0)</f>
        <v>5340354</v>
      </c>
      <c r="Y47" s="120">
        <f>ROUND(((+T47* 'DATA - Awards Matrices'!$E$82)+(T47* 'DATA - Awards Matrices'!$E$85))* 'DATA - Awards Matrices'!$D$77,0)</f>
        <v>8161710</v>
      </c>
      <c r="AA47" s="680">
        <v>2</v>
      </c>
      <c r="AB47" s="114" t="s">
        <v>133</v>
      </c>
      <c r="AC47" s="115">
        <v>3331</v>
      </c>
      <c r="AD47" s="115">
        <v>11304.98</v>
      </c>
      <c r="AE47" s="116">
        <v>9543.9699999999993</v>
      </c>
      <c r="AG47" s="118">
        <v>2</v>
      </c>
      <c r="AH47" s="119">
        <f>ROUND(((+AC47* 'DATA - Awards Matrices'!$C$82)+(AC47* 'DATA - Awards Matrices'!$E$85))* 'DATA - Awards Matrices'!$D$77,0)</f>
        <v>731254</v>
      </c>
      <c r="AI47" s="119">
        <f>ROUND(((+AD47* 'DATA - Awards Matrices'!$D$82)+(AD47* 'DATA - Awards Matrices'!$E$85))* 'DATA - Awards Matrices'!$D$77,0)</f>
        <v>5423338</v>
      </c>
      <c r="AJ47" s="120">
        <f>ROUND(((+AE47* 'DATA - Awards Matrices'!$E$82)+(AE47* 'DATA - Awards Matrices'!$E$85))* 'DATA - Awards Matrices'!$D$77,0)</f>
        <v>8533645</v>
      </c>
      <c r="AL47" s="680">
        <v>2</v>
      </c>
      <c r="AM47" s="114" t="s">
        <v>133</v>
      </c>
      <c r="AN47" s="115">
        <v>3273</v>
      </c>
      <c r="AO47" s="115">
        <v>10527</v>
      </c>
      <c r="AP47" s="115">
        <v>10511.99</v>
      </c>
      <c r="AR47" s="118">
        <v>2</v>
      </c>
      <c r="AS47" s="119">
        <f>ROUND(((+AN47* 'DATA - Awards Matrices'!$C$82)+(AN47* 'DATA - Awards Matrices'!$E$85))* 'DATA - Awards Matrices'!$D$77,0)</f>
        <v>718522</v>
      </c>
      <c r="AT47" s="119">
        <f>ROUND(((+AO47* 'DATA - Awards Matrices'!$D$82)+(AO47* 'DATA - Awards Matrices'!$E$85))* 'DATA - Awards Matrices'!$D$77,0)</f>
        <v>5050118</v>
      </c>
      <c r="AU47" s="120">
        <f>ROUND(((+AP47* 'DATA - Awards Matrices'!$E$82)+(AP47* 'DATA - Awards Matrices'!$E$85))* 'DATA - Awards Matrices'!$D$77,0)</f>
        <v>9399191</v>
      </c>
      <c r="AW47" s="680">
        <v>2</v>
      </c>
      <c r="AX47" s="114" t="s">
        <v>133</v>
      </c>
      <c r="AY47" s="115">
        <v>2958</v>
      </c>
      <c r="AZ47" s="115">
        <v>9541.99</v>
      </c>
      <c r="BA47" s="115">
        <v>10886.96</v>
      </c>
      <c r="BB47" s="716"/>
      <c r="BC47" s="742">
        <v>2</v>
      </c>
      <c r="BD47" s="743">
        <f>ROUND(((+AY47* 'DATA - Awards Matrices'!$C$82)+(AY47* 'DATA - Awards Matrices'!$E$85))* 'DATA - Awards Matrices'!$D$77,0)</f>
        <v>649370</v>
      </c>
      <c r="BE47" s="743">
        <f>ROUND(((+AZ47* 'DATA - Awards Matrices'!$D$82)+(AZ47* 'DATA - Awards Matrices'!$E$85))* 'DATA - Awards Matrices'!$D$77,0)</f>
        <v>4577579</v>
      </c>
      <c r="BF47" s="744">
        <f>ROUND(((+BA47* 'DATA - Awards Matrices'!$E$82)+(BA47* 'DATA - Awards Matrices'!$E$85))* 'DATA - Awards Matrices'!$D$77,0)</f>
        <v>9734466</v>
      </c>
      <c r="BG47" s="716"/>
      <c r="BH47" s="894">
        <v>2</v>
      </c>
      <c r="BI47" s="897" t="s">
        <v>133</v>
      </c>
      <c r="BJ47" s="896">
        <v>3137</v>
      </c>
      <c r="BK47" s="896">
        <v>8588</v>
      </c>
      <c r="BL47" s="896">
        <v>9084.0300000000007</v>
      </c>
      <c r="BN47" s="742">
        <v>2</v>
      </c>
      <c r="BO47" s="743">
        <v>688666</v>
      </c>
      <c r="BP47" s="743">
        <v>4119921</v>
      </c>
      <c r="BQ47" s="744">
        <v>8122395</v>
      </c>
      <c r="BS47" s="977">
        <v>2</v>
      </c>
      <c r="BT47" s="983" t="s">
        <v>133</v>
      </c>
      <c r="BU47" s="979">
        <f>'RAW DATA AY2020-21-EOC SCH'!D16</f>
        <v>2421</v>
      </c>
      <c r="BV47" s="979">
        <f>'RAW DATA AY2020-21-EOC SCH'!E16</f>
        <v>7577</v>
      </c>
      <c r="BW47" s="979">
        <f>'RAW DATA AY2020-21-EOC SCH'!F16</f>
        <v>9134.08</v>
      </c>
      <c r="BX47" s="716"/>
      <c r="BY47" s="980">
        <v>2</v>
      </c>
      <c r="BZ47" s="981">
        <f>ROUND(((+BU47* 'DATA - Awards Matrices'!$C$82)+(BU47* 'DATA - Awards Matrices'!$E$85))* 'DATA - Awards Matrices'!$D$77,0)</f>
        <v>531482</v>
      </c>
      <c r="CA47" s="981">
        <f>ROUND(((+BV47* 'DATA - Awards Matrices'!$D$82)+(BV47* 'DATA - Awards Matrices'!$E$85))* 'DATA - Awards Matrices'!$D$77,0)</f>
        <v>3634914</v>
      </c>
      <c r="CB47" s="982">
        <f>ROUND(((+BW47* 'DATA - Awards Matrices'!$E$82)+(BW47* 'DATA - Awards Matrices'!$E$85))* 'DATA - Awards Matrices'!$D$77,0)</f>
        <v>8167146</v>
      </c>
    </row>
    <row r="48" spans="1:80" ht="15" customHeight="1">
      <c r="A48" s="1657"/>
      <c r="C48" s="121"/>
      <c r="D48" s="121"/>
      <c r="E48" s="680">
        <v>3</v>
      </c>
      <c r="F48" s="114" t="s">
        <v>133</v>
      </c>
      <c r="G48" s="115">
        <v>186</v>
      </c>
      <c r="H48" s="115">
        <v>663</v>
      </c>
      <c r="I48" s="116">
        <v>258</v>
      </c>
      <c r="J48" s="117"/>
      <c r="K48" s="118">
        <v>3</v>
      </c>
      <c r="L48" s="119">
        <f>ROUND(((+G48* 'DATA - Awards Matrices'!$C$83)+(G48* 'DATA - Awards Matrices'!$E$85))* 'DATA - Awards Matrices'!$D$77,0)</f>
        <v>63517</v>
      </c>
      <c r="M48" s="119">
        <f>ROUND(((+H48* 'DATA - Awards Matrices'!$D$83)+(H48* 'DATA - Awards Matrices'!$E$85))* 'DATA - Awards Matrices'!$D$77,0)</f>
        <v>363437</v>
      </c>
      <c r="N48" s="120">
        <f>ROUND(((+I48* 'DATA - Awards Matrices'!$E$83)+(I48* 'DATA - Awards Matrices'!$E$85))* 'DATA - Awards Matrices'!$D$77,0)</f>
        <v>365612</v>
      </c>
      <c r="O48" s="587"/>
      <c r="P48" s="680">
        <v>3</v>
      </c>
      <c r="Q48" s="114" t="s">
        <v>133</v>
      </c>
      <c r="R48" s="115">
        <v>86</v>
      </c>
      <c r="S48" s="115">
        <v>686</v>
      </c>
      <c r="T48" s="116">
        <v>260.02</v>
      </c>
      <c r="U48" s="587"/>
      <c r="V48" s="118">
        <v>3</v>
      </c>
      <c r="W48" s="119">
        <f>ROUND(((+R48* 'DATA - Awards Matrices'!$C$83)+(R48* 'DATA - Awards Matrices'!$E$85))* 'DATA - Awards Matrices'!$D$77,0)</f>
        <v>29368</v>
      </c>
      <c r="X48" s="119">
        <f>ROUND(((+S48* 'DATA - Awards Matrices'!$D$83)+(S48* 'DATA - Awards Matrices'!$E$85))* 'DATA - Awards Matrices'!$D$77,0)</f>
        <v>376045</v>
      </c>
      <c r="Y48" s="120">
        <f>ROUND(((+T48* 'DATA - Awards Matrices'!$E$83)+(T48* 'DATA - Awards Matrices'!$E$85))* 'DATA - Awards Matrices'!$D$77,0)</f>
        <v>368474</v>
      </c>
      <c r="AA48" s="680">
        <v>3</v>
      </c>
      <c r="AB48" s="114" t="s">
        <v>133</v>
      </c>
      <c r="AC48" s="115">
        <v>158</v>
      </c>
      <c r="AD48" s="115">
        <v>660.01</v>
      </c>
      <c r="AE48" s="116">
        <v>333.01</v>
      </c>
      <c r="AG48" s="118">
        <v>3</v>
      </c>
      <c r="AH48" s="119">
        <f>ROUND(((+AC48* 'DATA - Awards Matrices'!$C$83)+(AC48* 'DATA - Awards Matrices'!$E$85))* 'DATA - Awards Matrices'!$D$77,0)</f>
        <v>53955</v>
      </c>
      <c r="AI48" s="119">
        <f>ROUND(((+AD48* 'DATA - Awards Matrices'!$D$83)+(AD48* 'DATA - Awards Matrices'!$E$85))* 'DATA - Awards Matrices'!$D$77,0)</f>
        <v>361798</v>
      </c>
      <c r="AJ48" s="120">
        <f>ROUND(((+AE48* 'DATA - Awards Matrices'!$E$83)+(AE48* 'DATA - Awards Matrices'!$E$85))* 'DATA - Awards Matrices'!$D$77,0)</f>
        <v>471908</v>
      </c>
      <c r="AL48" s="680">
        <v>3</v>
      </c>
      <c r="AM48" s="114" t="s">
        <v>133</v>
      </c>
      <c r="AN48" s="115">
        <v>85</v>
      </c>
      <c r="AO48" s="115">
        <v>638</v>
      </c>
      <c r="AP48" s="115">
        <v>331</v>
      </c>
      <c r="AR48" s="118">
        <v>3</v>
      </c>
      <c r="AS48" s="119">
        <f>ROUND(((+AN48* 'DATA - Awards Matrices'!$C$83)+(AN48* 'DATA - Awards Matrices'!$E$85))* 'DATA - Awards Matrices'!$D$77,0)</f>
        <v>29027</v>
      </c>
      <c r="AT48" s="119">
        <f>ROUND(((+AO48* 'DATA - Awards Matrices'!$D$83)+(AO48* 'DATA - Awards Matrices'!$E$85))* 'DATA - Awards Matrices'!$D$77,0)</f>
        <v>349732</v>
      </c>
      <c r="AU48" s="120">
        <f>ROUND(((+AP48* 'DATA - Awards Matrices'!$E$83)+(AP48* 'DATA - Awards Matrices'!$E$85))* 'DATA - Awards Matrices'!$D$77,0)</f>
        <v>469060</v>
      </c>
      <c r="AW48" s="680">
        <v>3</v>
      </c>
      <c r="AX48" s="114" t="s">
        <v>133</v>
      </c>
      <c r="AY48" s="115">
        <v>48</v>
      </c>
      <c r="AZ48" s="115">
        <v>460</v>
      </c>
      <c r="BA48" s="115">
        <v>275.01</v>
      </c>
      <c r="BB48" s="716"/>
      <c r="BC48" s="742">
        <v>3</v>
      </c>
      <c r="BD48" s="743">
        <f>ROUND(((+AY48* 'DATA - Awards Matrices'!$C$83)+(AY48* 'DATA - Awards Matrices'!$E$85))* 'DATA - Awards Matrices'!$D$77,0)</f>
        <v>16392</v>
      </c>
      <c r="BE48" s="743">
        <f>ROUND(((+AZ48* 'DATA - Awards Matrices'!$D$83)+(AZ48* 'DATA - Awards Matrices'!$E$85))* 'DATA - Awards Matrices'!$D$77,0)</f>
        <v>252158</v>
      </c>
      <c r="BF48" s="744">
        <f>ROUND(((+BA48* 'DATA - Awards Matrices'!$E$83)+(BA48* 'DATA - Awards Matrices'!$E$85))* 'DATA - Awards Matrices'!$D$77,0)</f>
        <v>389717</v>
      </c>
      <c r="BG48" s="716"/>
      <c r="BH48" s="894">
        <v>3</v>
      </c>
      <c r="BI48" s="897" t="s">
        <v>133</v>
      </c>
      <c r="BJ48" s="896">
        <v>39</v>
      </c>
      <c r="BK48" s="896">
        <v>620</v>
      </c>
      <c r="BL48" s="896">
        <v>206.99</v>
      </c>
      <c r="BN48" s="742">
        <v>3</v>
      </c>
      <c r="BO48" s="743">
        <v>13318</v>
      </c>
      <c r="BP48" s="743">
        <v>339865</v>
      </c>
      <c r="BQ48" s="744">
        <v>293326</v>
      </c>
      <c r="BS48" s="977">
        <v>3</v>
      </c>
      <c r="BT48" s="983" t="s">
        <v>133</v>
      </c>
      <c r="BU48" s="979">
        <f>'RAW DATA AY2020-21-EOC SCH'!D17</f>
        <v>0</v>
      </c>
      <c r="BV48" s="979">
        <f>'RAW DATA AY2020-21-EOC SCH'!E17</f>
        <v>402</v>
      </c>
      <c r="BW48" s="979">
        <f>'RAW DATA AY2020-21-EOC SCH'!F17</f>
        <v>137</v>
      </c>
      <c r="BX48" s="716"/>
      <c r="BY48" s="980">
        <v>3</v>
      </c>
      <c r="BZ48" s="981">
        <f>ROUND(((+BU48* 'DATA - Awards Matrices'!$C$83)+(BU48* 'DATA - Awards Matrices'!$E$85))* 'DATA - Awards Matrices'!$D$77,0)</f>
        <v>0</v>
      </c>
      <c r="CA48" s="981">
        <f>ROUND(((+BV48* 'DATA - Awards Matrices'!$D$83)+(BV48* 'DATA - Awards Matrices'!$E$85))* 'DATA - Awards Matrices'!$D$77,0)</f>
        <v>220364</v>
      </c>
      <c r="CB48" s="982">
        <f>ROUND(((+BW48* 'DATA - Awards Matrices'!$E$83)+(BW48* 'DATA - Awards Matrices'!$E$85))* 'DATA - Awards Matrices'!$D$77,0)</f>
        <v>194143</v>
      </c>
    </row>
    <row r="49" spans="1:80" ht="15" customHeight="1">
      <c r="A49" s="1657"/>
      <c r="C49" s="126"/>
      <c r="D49" s="126"/>
      <c r="E49" s="1641" t="s">
        <v>82</v>
      </c>
      <c r="F49" s="1642"/>
      <c r="G49" s="122">
        <f>G48+G47+G46</f>
        <v>22099.0173</v>
      </c>
      <c r="H49" s="122">
        <f>H48+H47+H46</f>
        <v>29916.98</v>
      </c>
      <c r="I49" s="123">
        <f>I48+I47+I46</f>
        <v>21767.94</v>
      </c>
      <c r="J49" s="124"/>
      <c r="K49" s="125" t="s">
        <v>82</v>
      </c>
      <c r="L49" s="119">
        <f>L46+L47+L48</f>
        <v>3672070</v>
      </c>
      <c r="M49" s="119">
        <f>M46+M47+M48</f>
        <v>11297651</v>
      </c>
      <c r="N49" s="120">
        <f>N46+N47+N48</f>
        <v>16502796</v>
      </c>
      <c r="O49" s="587"/>
      <c r="P49" s="1641" t="s">
        <v>82</v>
      </c>
      <c r="Q49" s="1642"/>
      <c r="R49" s="122">
        <v>20787.037100000001</v>
      </c>
      <c r="S49" s="122">
        <v>31103.02</v>
      </c>
      <c r="T49" s="123">
        <v>23084.11</v>
      </c>
      <c r="U49" s="587"/>
      <c r="V49" s="125" t="s">
        <v>82</v>
      </c>
      <c r="W49" s="119">
        <f>W46+W47+W48</f>
        <v>3454310</v>
      </c>
      <c r="X49" s="119">
        <f>X46+X47+X48</f>
        <v>11767460</v>
      </c>
      <c r="Y49" s="120">
        <f>Y46+Y47+Y48</f>
        <v>17506875</v>
      </c>
      <c r="AA49" s="1641" t="s">
        <v>82</v>
      </c>
      <c r="AB49" s="1642"/>
      <c r="AC49" s="122">
        <f>AC48+AC47+AC46</f>
        <v>20095.101900000001</v>
      </c>
      <c r="AD49" s="122">
        <f>AD48+AD47+AD46</f>
        <v>30727.050000000003</v>
      </c>
      <c r="AE49" s="123">
        <f>AE48+AE47+AE46</f>
        <v>22739.949999999997</v>
      </c>
      <c r="AG49" s="125" t="s">
        <v>82</v>
      </c>
      <c r="AH49" s="119">
        <f>AH46+AH47+AH48</f>
        <v>3337069</v>
      </c>
      <c r="AI49" s="119">
        <f>AI46+AI47+AI48</f>
        <v>11672108</v>
      </c>
      <c r="AJ49" s="120">
        <f>AJ46+AJ47+AJ48</f>
        <v>17436201</v>
      </c>
      <c r="AL49" s="1641" t="s">
        <v>82</v>
      </c>
      <c r="AM49" s="1642"/>
      <c r="AN49" s="122">
        <f>AN48+AN47+AN46</f>
        <v>18051.8897</v>
      </c>
      <c r="AO49" s="122">
        <f>AO48+AO47+AO46</f>
        <v>28204.01</v>
      </c>
      <c r="AP49" s="123">
        <f>AP48+AP47+AP46</f>
        <v>23208.03</v>
      </c>
      <c r="AR49" s="125" t="s">
        <v>82</v>
      </c>
      <c r="AS49" s="119">
        <f>AS46+AS47+AS48</f>
        <v>3005559</v>
      </c>
      <c r="AT49" s="119">
        <f>AT46+AT47+AT48</f>
        <v>10746180</v>
      </c>
      <c r="AU49" s="120">
        <f>AU46+AU47+AU48</f>
        <v>17972546</v>
      </c>
      <c r="AW49" s="1641" t="s">
        <v>82</v>
      </c>
      <c r="AX49" s="1642"/>
      <c r="AY49" s="122">
        <f>AY48+AY47+AY46</f>
        <v>17390.890200000002</v>
      </c>
      <c r="AZ49" s="122">
        <f>AZ48+AZ47+AZ46</f>
        <v>25498.989999999998</v>
      </c>
      <c r="BA49" s="123">
        <f>BA48+BA47+BA46</f>
        <v>22412.11</v>
      </c>
      <c r="BB49" s="716"/>
      <c r="BC49" s="745" t="s">
        <v>82</v>
      </c>
      <c r="BD49" s="743">
        <f>BD46+BD47+BD48</f>
        <v>2876288</v>
      </c>
      <c r="BE49" s="743">
        <f>BE46+BE47+BE48</f>
        <v>9692231</v>
      </c>
      <c r="BF49" s="744">
        <f>BF46+BF47+BF48</f>
        <v>17497750</v>
      </c>
      <c r="BG49" s="716"/>
      <c r="BH49" s="1584" t="s">
        <v>82</v>
      </c>
      <c r="BI49" s="1585"/>
      <c r="BJ49" s="898">
        <v>16622.004300000001</v>
      </c>
      <c r="BK49" s="898">
        <v>24227.02</v>
      </c>
      <c r="BL49" s="899">
        <v>19612.04</v>
      </c>
      <c r="BN49" s="745" t="s">
        <v>82</v>
      </c>
      <c r="BO49" s="743">
        <v>2768231</v>
      </c>
      <c r="BP49" s="743">
        <v>9172304</v>
      </c>
      <c r="BQ49" s="744">
        <v>15180324</v>
      </c>
      <c r="BS49" s="1614" t="s">
        <v>82</v>
      </c>
      <c r="BT49" s="1627"/>
      <c r="BU49" s="984">
        <f>BU48+BU47+BU46</f>
        <v>16117</v>
      </c>
      <c r="BV49" s="984">
        <f>BV48+BV47+BV46</f>
        <v>23454.98</v>
      </c>
      <c r="BW49" s="985">
        <f>BW48+BW47+BW46</f>
        <v>20668.150000000001</v>
      </c>
      <c r="BX49" s="716"/>
      <c r="BY49" s="986" t="s">
        <v>82</v>
      </c>
      <c r="BZ49" s="981">
        <f>BZ46+BZ47+BZ48</f>
        <v>2636146</v>
      </c>
      <c r="CA49" s="981">
        <f>CA46+CA47+CA48</f>
        <v>8711176</v>
      </c>
      <c r="CB49" s="982">
        <f>CB46+CB47+CB48</f>
        <v>15831157</v>
      </c>
    </row>
    <row r="50" spans="1:80" ht="15" customHeight="1" thickBot="1">
      <c r="A50" s="1658"/>
      <c r="C50" s="126"/>
      <c r="D50" s="126"/>
      <c r="E50" s="127"/>
      <c r="F50" s="128"/>
      <c r="G50" s="129" t="s">
        <v>132</v>
      </c>
      <c r="H50" s="129"/>
      <c r="I50" s="130">
        <f>SUM(G49:I49)</f>
        <v>73783.937300000005</v>
      </c>
      <c r="J50" s="131"/>
      <c r="K50" s="132"/>
      <c r="L50" s="133" t="s">
        <v>131</v>
      </c>
      <c r="M50" s="134"/>
      <c r="N50" s="135">
        <f>SUM(L49:N49)</f>
        <v>31472517</v>
      </c>
      <c r="O50" s="588"/>
      <c r="P50" s="127"/>
      <c r="Q50" s="128"/>
      <c r="R50" s="129" t="s">
        <v>132</v>
      </c>
      <c r="S50" s="129"/>
      <c r="T50" s="130">
        <v>74974.167100000006</v>
      </c>
      <c r="U50" s="588"/>
      <c r="V50" s="132"/>
      <c r="W50" s="133" t="s">
        <v>131</v>
      </c>
      <c r="X50" s="134"/>
      <c r="Y50" s="135">
        <f>SUM(W49:Y49)</f>
        <v>32728645</v>
      </c>
      <c r="AA50" s="127"/>
      <c r="AB50" s="128"/>
      <c r="AC50" s="129" t="s">
        <v>132</v>
      </c>
      <c r="AD50" s="129"/>
      <c r="AE50" s="130">
        <f>SUM(AC49:AE49)</f>
        <v>73562.101900000009</v>
      </c>
      <c r="AG50" s="132"/>
      <c r="AH50" s="133" t="s">
        <v>131</v>
      </c>
      <c r="AI50" s="134"/>
      <c r="AJ50" s="135">
        <f>SUM(AH49:AJ49)</f>
        <v>32445378</v>
      </c>
      <c r="AL50" s="127"/>
      <c r="AM50" s="128"/>
      <c r="AN50" s="129" t="s">
        <v>132</v>
      </c>
      <c r="AO50" s="129"/>
      <c r="AP50" s="130">
        <f>SUM(AN49:AP49)</f>
        <v>69463.929699999993</v>
      </c>
      <c r="AR50" s="132"/>
      <c r="AS50" s="133" t="s">
        <v>131</v>
      </c>
      <c r="AT50" s="134"/>
      <c r="AU50" s="135">
        <f>SUM(AS49:AU49)</f>
        <v>31724285</v>
      </c>
      <c r="AW50" s="127"/>
      <c r="AX50" s="128"/>
      <c r="AY50" s="129" t="s">
        <v>132</v>
      </c>
      <c r="AZ50" s="129"/>
      <c r="BA50" s="130">
        <f>SUM(AY49:BA49)</f>
        <v>65301.9902</v>
      </c>
      <c r="BB50" s="716"/>
      <c r="BC50" s="746"/>
      <c r="BD50" s="747" t="s">
        <v>131</v>
      </c>
      <c r="BE50" s="748"/>
      <c r="BF50" s="749">
        <f>SUM(BD49:BF49)</f>
        <v>30066269</v>
      </c>
      <c r="BG50" s="716"/>
      <c r="BH50" s="900"/>
      <c r="BI50" s="901"/>
      <c r="BJ50" s="902" t="s">
        <v>132</v>
      </c>
      <c r="BK50" s="902"/>
      <c r="BL50" s="903">
        <v>60461.064300000005</v>
      </c>
      <c r="BN50" s="746"/>
      <c r="BO50" s="747" t="s">
        <v>131</v>
      </c>
      <c r="BP50" s="748"/>
      <c r="BQ50" s="749">
        <v>27120859</v>
      </c>
      <c r="BS50" s="987"/>
      <c r="BT50" s="988"/>
      <c r="BU50" s="989" t="s">
        <v>132</v>
      </c>
      <c r="BV50" s="989"/>
      <c r="BW50" s="990">
        <f>SUM(BU49:BW49)</f>
        <v>60240.13</v>
      </c>
      <c r="BX50" s="716"/>
      <c r="BY50" s="991"/>
      <c r="BZ50" s="992" t="s">
        <v>131</v>
      </c>
      <c r="CA50" s="993"/>
      <c r="CB50" s="994">
        <f>SUM(BZ49:CB49)</f>
        <v>27178479</v>
      </c>
    </row>
    <row r="51" spans="1:80" ht="15" thickBot="1">
      <c r="K51" s="136"/>
      <c r="L51" s="136"/>
      <c r="M51" s="136"/>
      <c r="N51" s="136"/>
      <c r="O51" s="136"/>
      <c r="U51" s="136"/>
      <c r="V51" s="136"/>
      <c r="W51" s="136"/>
      <c r="X51" s="136"/>
      <c r="Y51" s="136"/>
      <c r="AG51" s="136"/>
      <c r="AH51" s="136"/>
      <c r="AI51" s="136"/>
      <c r="AJ51" s="136"/>
      <c r="AR51" s="136"/>
      <c r="AS51" s="136"/>
      <c r="AT51" s="136"/>
      <c r="AU51" s="136"/>
      <c r="BB51" s="716"/>
      <c r="BC51" s="750"/>
      <c r="BD51" s="750"/>
      <c r="BE51" s="750"/>
      <c r="BF51" s="750"/>
      <c r="BG51" s="716"/>
      <c r="BN51" s="750"/>
      <c r="BO51" s="750"/>
      <c r="BP51" s="750"/>
      <c r="BQ51" s="750"/>
      <c r="BS51" s="716"/>
      <c r="BT51" s="716"/>
      <c r="BU51" s="716"/>
      <c r="BV51" s="716"/>
      <c r="BW51" s="716"/>
      <c r="BX51" s="716"/>
      <c r="BY51" s="995"/>
      <c r="BZ51" s="995"/>
      <c r="CA51" s="995"/>
      <c r="CB51" s="995"/>
    </row>
    <row r="52" spans="1:80" ht="15.75" customHeight="1">
      <c r="A52" s="1656" t="s">
        <v>45</v>
      </c>
      <c r="C52" s="105"/>
      <c r="D52" s="105"/>
      <c r="E52" s="1632" t="s">
        <v>96</v>
      </c>
      <c r="F52" s="1633"/>
      <c r="G52" s="1639" t="s">
        <v>134</v>
      </c>
      <c r="H52" s="1639"/>
      <c r="I52" s="1640"/>
      <c r="J52" s="103"/>
      <c r="K52" s="104"/>
      <c r="L52" s="1636" t="s">
        <v>134</v>
      </c>
      <c r="M52" s="1637"/>
      <c r="N52" s="1638"/>
      <c r="O52" s="586"/>
      <c r="P52" s="1632" t="s">
        <v>96</v>
      </c>
      <c r="Q52" s="1633"/>
      <c r="R52" s="1639" t="s">
        <v>134</v>
      </c>
      <c r="S52" s="1639"/>
      <c r="T52" s="1640"/>
      <c r="U52" s="586"/>
      <c r="V52" s="104"/>
      <c r="W52" s="1636" t="s">
        <v>134</v>
      </c>
      <c r="X52" s="1637"/>
      <c r="Y52" s="1638"/>
      <c r="AA52" s="1632" t="s">
        <v>96</v>
      </c>
      <c r="AB52" s="1633"/>
      <c r="AC52" s="1639" t="s">
        <v>134</v>
      </c>
      <c r="AD52" s="1639"/>
      <c r="AE52" s="1640"/>
      <c r="AG52" s="104"/>
      <c r="AH52" s="1636" t="s">
        <v>134</v>
      </c>
      <c r="AI52" s="1637"/>
      <c r="AJ52" s="1638"/>
      <c r="AL52" s="1632" t="s">
        <v>96</v>
      </c>
      <c r="AM52" s="1633"/>
      <c r="AN52" s="1639" t="s">
        <v>134</v>
      </c>
      <c r="AO52" s="1639"/>
      <c r="AP52" s="1640"/>
      <c r="AR52" s="104"/>
      <c r="AS52" s="1636" t="s">
        <v>134</v>
      </c>
      <c r="AT52" s="1637"/>
      <c r="AU52" s="1638"/>
      <c r="AW52" s="1646" t="s">
        <v>96</v>
      </c>
      <c r="AX52" s="1647"/>
      <c r="AY52" s="1659" t="s">
        <v>134</v>
      </c>
      <c r="AZ52" s="1660"/>
      <c r="BA52" s="1661"/>
      <c r="BB52" s="716"/>
      <c r="BC52" s="737"/>
      <c r="BD52" s="1581" t="s">
        <v>134</v>
      </c>
      <c r="BE52" s="1582"/>
      <c r="BF52" s="1583"/>
      <c r="BG52" s="716"/>
      <c r="BH52" s="917" t="s">
        <v>96</v>
      </c>
      <c r="BI52" s="918"/>
      <c r="BJ52" s="1578" t="s">
        <v>134</v>
      </c>
      <c r="BK52" s="1586"/>
      <c r="BL52" s="1587"/>
      <c r="BN52" s="737"/>
      <c r="BO52" s="1581" t="s">
        <v>134</v>
      </c>
      <c r="BP52" s="1582"/>
      <c r="BQ52" s="1583"/>
      <c r="BS52" s="996" t="s">
        <v>96</v>
      </c>
      <c r="BT52" s="997"/>
      <c r="BU52" s="1619" t="s">
        <v>134</v>
      </c>
      <c r="BV52" s="1625"/>
      <c r="BW52" s="1626"/>
      <c r="BX52" s="716"/>
      <c r="BY52" s="967"/>
      <c r="BZ52" s="1622" t="s">
        <v>134</v>
      </c>
      <c r="CA52" s="1623"/>
      <c r="CB52" s="1624"/>
    </row>
    <row r="53" spans="1:80" ht="15" customHeight="1">
      <c r="A53" s="1657"/>
      <c r="C53" s="113"/>
      <c r="D53" s="113"/>
      <c r="E53" s="1630" t="s">
        <v>96</v>
      </c>
      <c r="F53" s="1631"/>
      <c r="G53" s="137" t="s">
        <v>95</v>
      </c>
      <c r="H53" s="106" t="s">
        <v>94</v>
      </c>
      <c r="I53" s="107" t="s">
        <v>93</v>
      </c>
      <c r="J53" s="108"/>
      <c r="K53" s="109" t="s">
        <v>96</v>
      </c>
      <c r="L53" s="110" t="s">
        <v>95</v>
      </c>
      <c r="M53" s="111" t="s">
        <v>94</v>
      </c>
      <c r="N53" s="112" t="s">
        <v>93</v>
      </c>
      <c r="O53" s="586"/>
      <c r="P53" s="1630" t="s">
        <v>96</v>
      </c>
      <c r="Q53" s="1631"/>
      <c r="R53" s="137" t="s">
        <v>95</v>
      </c>
      <c r="S53" s="106" t="s">
        <v>94</v>
      </c>
      <c r="T53" s="107" t="s">
        <v>93</v>
      </c>
      <c r="U53" s="586"/>
      <c r="V53" s="109" t="s">
        <v>96</v>
      </c>
      <c r="W53" s="110" t="s">
        <v>95</v>
      </c>
      <c r="X53" s="111" t="s">
        <v>94</v>
      </c>
      <c r="Y53" s="112" t="s">
        <v>93</v>
      </c>
      <c r="AA53" s="1630" t="s">
        <v>96</v>
      </c>
      <c r="AB53" s="1631"/>
      <c r="AC53" s="137" t="s">
        <v>95</v>
      </c>
      <c r="AD53" s="106" t="s">
        <v>94</v>
      </c>
      <c r="AE53" s="107" t="s">
        <v>93</v>
      </c>
      <c r="AG53" s="109" t="s">
        <v>96</v>
      </c>
      <c r="AH53" s="110" t="s">
        <v>95</v>
      </c>
      <c r="AI53" s="111" t="s">
        <v>94</v>
      </c>
      <c r="AJ53" s="112" t="s">
        <v>93</v>
      </c>
      <c r="AL53" s="1630" t="s">
        <v>96</v>
      </c>
      <c r="AM53" s="1631"/>
      <c r="AN53" s="137" t="s">
        <v>95</v>
      </c>
      <c r="AO53" s="106" t="s">
        <v>94</v>
      </c>
      <c r="AP53" s="107" t="s">
        <v>93</v>
      </c>
      <c r="AR53" s="109" t="s">
        <v>96</v>
      </c>
      <c r="AS53" s="110" t="s">
        <v>95</v>
      </c>
      <c r="AT53" s="111" t="s">
        <v>94</v>
      </c>
      <c r="AU53" s="112" t="s">
        <v>93</v>
      </c>
      <c r="AW53" s="1648" t="s">
        <v>96</v>
      </c>
      <c r="AX53" s="1649"/>
      <c r="AY53" s="137" t="s">
        <v>95</v>
      </c>
      <c r="AZ53" s="106" t="s">
        <v>94</v>
      </c>
      <c r="BA53" s="107" t="s">
        <v>93</v>
      </c>
      <c r="BB53" s="716"/>
      <c r="BC53" s="738" t="s">
        <v>96</v>
      </c>
      <c r="BD53" s="739" t="s">
        <v>95</v>
      </c>
      <c r="BE53" s="740" t="s">
        <v>94</v>
      </c>
      <c r="BF53" s="741" t="s">
        <v>93</v>
      </c>
      <c r="BG53" s="716"/>
      <c r="BH53" s="915" t="s">
        <v>96</v>
      </c>
      <c r="BI53" s="916"/>
      <c r="BJ53" s="891" t="s">
        <v>95</v>
      </c>
      <c r="BK53" s="892" t="s">
        <v>94</v>
      </c>
      <c r="BL53" s="893" t="s">
        <v>93</v>
      </c>
      <c r="BN53" s="738" t="s">
        <v>96</v>
      </c>
      <c r="BO53" s="739" t="s">
        <v>95</v>
      </c>
      <c r="BP53" s="740" t="s">
        <v>94</v>
      </c>
      <c r="BQ53" s="741" t="s">
        <v>93</v>
      </c>
      <c r="BS53" s="998" t="s">
        <v>96</v>
      </c>
      <c r="BT53" s="999"/>
      <c r="BU53" s="970" t="s">
        <v>95</v>
      </c>
      <c r="BV53" s="971" t="s">
        <v>94</v>
      </c>
      <c r="BW53" s="972" t="s">
        <v>93</v>
      </c>
      <c r="BX53" s="716"/>
      <c r="BY53" s="973" t="s">
        <v>96</v>
      </c>
      <c r="BZ53" s="974" t="s">
        <v>95</v>
      </c>
      <c r="CA53" s="975" t="s">
        <v>94</v>
      </c>
      <c r="CB53" s="976" t="s">
        <v>93</v>
      </c>
    </row>
    <row r="54" spans="1:80" ht="15" customHeight="1">
      <c r="A54" s="1657"/>
      <c r="C54" s="121"/>
      <c r="D54" s="121"/>
      <c r="E54" s="680">
        <v>1</v>
      </c>
      <c r="F54" s="138" t="s">
        <v>133</v>
      </c>
      <c r="G54" s="115">
        <v>14775.6201</v>
      </c>
      <c r="H54" s="115">
        <v>2687.98</v>
      </c>
      <c r="I54" s="116">
        <v>0</v>
      </c>
      <c r="J54" s="117"/>
      <c r="K54" s="118">
        <v>1</v>
      </c>
      <c r="L54" s="119">
        <f>ROUND(((+G54* 'DATA - Awards Matrices'!$C$81)+(G54* 'DATA - Awards Matrices'!$E$85))* 'DATA - Awards Matrices'!$D$77,0)</f>
        <v>2270570</v>
      </c>
      <c r="M54" s="119">
        <f>ROUND(((+H54* 'DATA - Awards Matrices'!$D$81)+(H54* 'DATA - Awards Matrices'!$E$85))* 'DATA - Awards Matrices'!$D$77,0)</f>
        <v>843407</v>
      </c>
      <c r="N54" s="120">
        <f>ROUND(((+I54* 'DATA - Awards Matrices'!$E$81)+(I54* 'DATA - Awards Matrices'!$E$85))* 'DATA - Awards Matrices'!$D$77,0)</f>
        <v>0</v>
      </c>
      <c r="O54" s="587"/>
      <c r="P54" s="680">
        <v>1</v>
      </c>
      <c r="Q54" s="138" t="s">
        <v>133</v>
      </c>
      <c r="R54" s="115">
        <v>11739.0201</v>
      </c>
      <c r="S54" s="115">
        <v>2422</v>
      </c>
      <c r="T54" s="116">
        <v>0</v>
      </c>
      <c r="U54" s="587"/>
      <c r="V54" s="118">
        <v>1</v>
      </c>
      <c r="W54" s="119">
        <f>ROUND(((+R54* 'DATA - Awards Matrices'!$C$81)+(R54* 'DATA - Awards Matrices'!$E$85))* 'DATA - Awards Matrices'!$D$77,0)</f>
        <v>1803935</v>
      </c>
      <c r="X54" s="119">
        <f>ROUND(((+S54* 'DATA - Awards Matrices'!$D$81)+(S54* 'DATA - Awards Matrices'!$E$85))* 'DATA - Awards Matrices'!$D$77,0)</f>
        <v>759951</v>
      </c>
      <c r="Y54" s="120">
        <f>ROUND(((+T54* 'DATA - Awards Matrices'!$E$81)+(T54* 'DATA - Awards Matrices'!$E$85))* 'DATA - Awards Matrices'!$D$77,0)</f>
        <v>0</v>
      </c>
      <c r="AA54" s="680">
        <v>1</v>
      </c>
      <c r="AB54" s="138" t="s">
        <v>133</v>
      </c>
      <c r="AC54" s="115">
        <v>12520.119699999999</v>
      </c>
      <c r="AD54" s="115">
        <v>2350</v>
      </c>
      <c r="AE54" s="116">
        <v>0</v>
      </c>
      <c r="AG54" s="118">
        <v>1</v>
      </c>
      <c r="AH54" s="119">
        <f>ROUND(((+AC54* 'DATA - Awards Matrices'!$C$81)+(AC54* 'DATA - Awards Matrices'!$E$85))* 'DATA - Awards Matrices'!$D$77,0)</f>
        <v>1923967</v>
      </c>
      <c r="AI54" s="119">
        <f>ROUND(((+AD54* 'DATA - Awards Matrices'!$D$81)+(AD54* 'DATA - Awards Matrices'!$E$85))* 'DATA - Awards Matrices'!$D$77,0)</f>
        <v>737360</v>
      </c>
      <c r="AJ54" s="120">
        <f>ROUND(((+AE54* 'DATA - Awards Matrices'!$E$81)+(AE54* 'DATA - Awards Matrices'!$E$85))* 'DATA - Awards Matrices'!$D$77,0)</f>
        <v>0</v>
      </c>
      <c r="AL54" s="680">
        <v>1</v>
      </c>
      <c r="AM54" s="138" t="s">
        <v>133</v>
      </c>
      <c r="AN54" s="115">
        <v>12382.981299999999</v>
      </c>
      <c r="AO54" s="115">
        <v>2888</v>
      </c>
      <c r="AP54" s="115">
        <v>0</v>
      </c>
      <c r="AR54" s="118">
        <v>1</v>
      </c>
      <c r="AS54" s="119">
        <f>ROUND(((+AN54* 'DATA - Awards Matrices'!$C$81)+(AN54* 'DATA - Awards Matrices'!$E$85))* 'DATA - Awards Matrices'!$D$77,0)</f>
        <v>1902893</v>
      </c>
      <c r="AT54" s="119">
        <f>ROUND(((+AO54* 'DATA - Awards Matrices'!$D$81)+(AO54* 'DATA - Awards Matrices'!$E$85))* 'DATA - Awards Matrices'!$D$77,0)</f>
        <v>906168</v>
      </c>
      <c r="AU54" s="120">
        <f>ROUND(((+AP54* 'DATA - Awards Matrices'!$E$81)+(AP54* 'DATA - Awards Matrices'!$E$85))* 'DATA - Awards Matrices'!$D$77,0)</f>
        <v>0</v>
      </c>
      <c r="AW54" s="680">
        <v>1</v>
      </c>
      <c r="AX54" s="138" t="s">
        <v>133</v>
      </c>
      <c r="AY54" s="115">
        <v>12664</v>
      </c>
      <c r="AZ54" s="115">
        <v>2811</v>
      </c>
      <c r="BA54" s="115">
        <v>0</v>
      </c>
      <c r="BB54" s="716"/>
      <c r="BC54" s="742">
        <v>1</v>
      </c>
      <c r="BD54" s="743">
        <f>ROUND(((+AY54* 'DATA - Awards Matrices'!$C$81)+(AY54* 'DATA - Awards Matrices'!$E$85))* 'DATA - Awards Matrices'!$D$77,0)</f>
        <v>1946077</v>
      </c>
      <c r="BE54" s="743">
        <f>ROUND(((+AZ54* 'DATA - Awards Matrices'!$D$81)+(AZ54* 'DATA - Awards Matrices'!$E$85))* 'DATA - Awards Matrices'!$D$77,0)</f>
        <v>882007</v>
      </c>
      <c r="BF54" s="744">
        <f>ROUND(((+BA54* 'DATA - Awards Matrices'!$E$81)+(BA54* 'DATA - Awards Matrices'!$E$85))* 'DATA - Awards Matrices'!$D$77,0)</f>
        <v>0</v>
      </c>
      <c r="BG54" s="716"/>
      <c r="BH54" s="894">
        <v>1</v>
      </c>
      <c r="BI54" s="895" t="s">
        <v>133</v>
      </c>
      <c r="BJ54" s="896">
        <v>12148.0002</v>
      </c>
      <c r="BK54" s="896">
        <v>3429</v>
      </c>
      <c r="BL54" s="896">
        <v>0</v>
      </c>
      <c r="BN54" s="742">
        <v>1</v>
      </c>
      <c r="BO54" s="743">
        <v>1866783</v>
      </c>
      <c r="BP54" s="743">
        <v>1075917</v>
      </c>
      <c r="BQ54" s="744">
        <v>0</v>
      </c>
      <c r="BS54" s="977">
        <v>1</v>
      </c>
      <c r="BT54" s="978" t="s">
        <v>133</v>
      </c>
      <c r="BU54" s="979">
        <f>'RAW DATA AY2020-21-EOC SCH'!D18</f>
        <v>10925</v>
      </c>
      <c r="BV54" s="979">
        <f>'RAW DATA AY2020-21-EOC SCH'!E18</f>
        <v>3534</v>
      </c>
      <c r="BW54" s="979">
        <f>'RAW DATA AY2020-21-EOC SCH'!F18</f>
        <v>0</v>
      </c>
      <c r="BX54" s="716"/>
      <c r="BY54" s="980">
        <v>1</v>
      </c>
      <c r="BZ54" s="981">
        <f>ROUND(((+BU54* 'DATA - Awards Matrices'!$C$81)+(BU54* 'DATA - Awards Matrices'!$E$85))* 'DATA - Awards Matrices'!$D$77,0)</f>
        <v>1678845</v>
      </c>
      <c r="CA54" s="981">
        <f>ROUND(((+BV54* 'DATA - Awards Matrices'!$D$81)+(BV54* 'DATA - Awards Matrices'!$E$85))* 'DATA - Awards Matrices'!$D$77,0)</f>
        <v>1108863</v>
      </c>
      <c r="CB54" s="982">
        <f>ROUND(((+BW54* 'DATA - Awards Matrices'!$E$81)+(BW54* 'DATA - Awards Matrices'!$E$85))* 'DATA - Awards Matrices'!$D$77,0)</f>
        <v>0</v>
      </c>
    </row>
    <row r="55" spans="1:80" ht="15" customHeight="1">
      <c r="A55" s="1657"/>
      <c r="C55" s="121"/>
      <c r="D55" s="121"/>
      <c r="E55" s="680">
        <v>2</v>
      </c>
      <c r="F55" s="114" t="s">
        <v>133</v>
      </c>
      <c r="G55" s="115">
        <v>4204</v>
      </c>
      <c r="H55" s="115">
        <v>795</v>
      </c>
      <c r="I55" s="116">
        <v>0</v>
      </c>
      <c r="J55" s="117"/>
      <c r="K55" s="118">
        <v>2</v>
      </c>
      <c r="L55" s="119">
        <f>ROUND(((+G55* 'DATA - Awards Matrices'!$C$82)+(G55* 'DATA - Awards Matrices'!$E$85))* 'DATA - Awards Matrices'!$D$77,0)</f>
        <v>922904</v>
      </c>
      <c r="M55" s="119">
        <f>ROUND(((+H55* 'DATA - Awards Matrices'!$D$82)+(H55* 'DATA - Awards Matrices'!$E$85))* 'DATA - Awards Matrices'!$D$77,0)</f>
        <v>381385</v>
      </c>
      <c r="N55" s="120">
        <f>ROUND(((+I55* 'DATA - Awards Matrices'!$E$82)+(I55* 'DATA - Awards Matrices'!$E$85))* 'DATA - Awards Matrices'!$D$77,0)</f>
        <v>0</v>
      </c>
      <c r="O55" s="587"/>
      <c r="P55" s="680">
        <v>2</v>
      </c>
      <c r="Q55" s="114" t="s">
        <v>133</v>
      </c>
      <c r="R55" s="115">
        <v>3602.5</v>
      </c>
      <c r="S55" s="115">
        <v>893</v>
      </c>
      <c r="T55" s="116">
        <v>0</v>
      </c>
      <c r="U55" s="587"/>
      <c r="V55" s="118">
        <v>2</v>
      </c>
      <c r="W55" s="119">
        <f>ROUND(((+R55* 'DATA - Awards Matrices'!$C$82)+(R55* 'DATA - Awards Matrices'!$E$85))* 'DATA - Awards Matrices'!$D$77,0)</f>
        <v>790857</v>
      </c>
      <c r="X55" s="119">
        <f>ROUND(((+S55* 'DATA - Awards Matrices'!$D$82)+(S55* 'DATA - Awards Matrices'!$E$85))* 'DATA - Awards Matrices'!$D$77,0)</f>
        <v>428399</v>
      </c>
      <c r="Y55" s="120">
        <f>ROUND(((+T55* 'DATA - Awards Matrices'!$E$82)+(T55* 'DATA - Awards Matrices'!$E$85))* 'DATA - Awards Matrices'!$D$77,0)</f>
        <v>0</v>
      </c>
      <c r="AA55" s="680">
        <v>2</v>
      </c>
      <c r="AB55" s="114" t="s">
        <v>133</v>
      </c>
      <c r="AC55" s="115">
        <v>3626</v>
      </c>
      <c r="AD55" s="115">
        <v>769</v>
      </c>
      <c r="AE55" s="116">
        <v>0</v>
      </c>
      <c r="AG55" s="118">
        <v>2</v>
      </c>
      <c r="AH55" s="119">
        <f>ROUND(((+AC55* 'DATA - Awards Matrices'!$C$82)+(AC55* 'DATA - Awards Matrices'!$E$85))* 'DATA - Awards Matrices'!$D$77,0)</f>
        <v>796016</v>
      </c>
      <c r="AI55" s="119">
        <f>ROUND(((+AD55* 'DATA - Awards Matrices'!$D$82)+(AD55* 'DATA - Awards Matrices'!$E$85))* 'DATA - Awards Matrices'!$D$77,0)</f>
        <v>368912</v>
      </c>
      <c r="AJ55" s="120">
        <f>ROUND(((+AE55* 'DATA - Awards Matrices'!$E$82)+(AE55* 'DATA - Awards Matrices'!$E$85))* 'DATA - Awards Matrices'!$D$77,0)</f>
        <v>0</v>
      </c>
      <c r="AL55" s="680">
        <v>2</v>
      </c>
      <c r="AM55" s="114" t="s">
        <v>133</v>
      </c>
      <c r="AN55" s="115">
        <v>3161</v>
      </c>
      <c r="AO55" s="115">
        <v>725</v>
      </c>
      <c r="AP55" s="115">
        <v>0</v>
      </c>
      <c r="AR55" s="118">
        <v>2</v>
      </c>
      <c r="AS55" s="119">
        <f>ROUND(((+AN55* 'DATA - Awards Matrices'!$C$82)+(AN55* 'DATA - Awards Matrices'!$E$85))* 'DATA - Awards Matrices'!$D$77,0)</f>
        <v>693934</v>
      </c>
      <c r="AT55" s="119">
        <f>ROUND(((+AO55* 'DATA - Awards Matrices'!$D$82)+(AO55* 'DATA - Awards Matrices'!$E$85))* 'DATA - Awards Matrices'!$D$77,0)</f>
        <v>347804</v>
      </c>
      <c r="AU55" s="120">
        <f>ROUND(((+AP55* 'DATA - Awards Matrices'!$E$82)+(AP55* 'DATA - Awards Matrices'!$E$85))* 'DATA - Awards Matrices'!$D$77,0)</f>
        <v>0</v>
      </c>
      <c r="AW55" s="680">
        <v>2</v>
      </c>
      <c r="AX55" s="114" t="s">
        <v>133</v>
      </c>
      <c r="AY55" s="115">
        <v>3241</v>
      </c>
      <c r="AZ55" s="115">
        <v>727</v>
      </c>
      <c r="BA55" s="115">
        <v>0</v>
      </c>
      <c r="BB55" s="716"/>
      <c r="BC55" s="742">
        <v>2</v>
      </c>
      <c r="BD55" s="743">
        <f>ROUND(((+AY55* 'DATA - Awards Matrices'!$C$82)+(AY55* 'DATA - Awards Matrices'!$E$85))* 'DATA - Awards Matrices'!$D$77,0)</f>
        <v>711497</v>
      </c>
      <c r="BE55" s="743">
        <f>ROUND(((+AZ55* 'DATA - Awards Matrices'!$D$82)+(AZ55* 'DATA - Awards Matrices'!$E$85))* 'DATA - Awards Matrices'!$D$77,0)</f>
        <v>348764</v>
      </c>
      <c r="BF55" s="744">
        <f>ROUND(((+BA55* 'DATA - Awards Matrices'!$E$82)+(BA55* 'DATA - Awards Matrices'!$E$85))* 'DATA - Awards Matrices'!$D$77,0)</f>
        <v>0</v>
      </c>
      <c r="BG55" s="716"/>
      <c r="BH55" s="894">
        <v>2</v>
      </c>
      <c r="BI55" s="897" t="s">
        <v>133</v>
      </c>
      <c r="BJ55" s="896">
        <v>3034</v>
      </c>
      <c r="BK55" s="896">
        <v>732</v>
      </c>
      <c r="BL55" s="896">
        <v>0</v>
      </c>
      <c r="BN55" s="742">
        <v>2</v>
      </c>
      <c r="BO55" s="743">
        <v>666054</v>
      </c>
      <c r="BP55" s="743">
        <v>351162</v>
      </c>
      <c r="BQ55" s="744">
        <v>0</v>
      </c>
      <c r="BS55" s="977">
        <v>2</v>
      </c>
      <c r="BT55" s="983" t="s">
        <v>133</v>
      </c>
      <c r="BU55" s="979">
        <f>'RAW DATA AY2020-21-EOC SCH'!D19</f>
        <v>3326</v>
      </c>
      <c r="BV55" s="979">
        <f>'RAW DATA AY2020-21-EOC SCH'!E19</f>
        <v>630</v>
      </c>
      <c r="BW55" s="979">
        <f>'RAW DATA AY2020-21-EOC SCH'!F19</f>
        <v>0</v>
      </c>
      <c r="BX55" s="716"/>
      <c r="BY55" s="980">
        <v>2</v>
      </c>
      <c r="BZ55" s="981">
        <f>ROUND(((+BU55* 'DATA - Awards Matrices'!$C$82)+(BU55* 'DATA - Awards Matrices'!$E$85))* 'DATA - Awards Matrices'!$D$77,0)</f>
        <v>730157</v>
      </c>
      <c r="CA55" s="981">
        <f>ROUND(((+BV55* 'DATA - Awards Matrices'!$D$82)+(BV55* 'DATA - Awards Matrices'!$E$85))* 'DATA - Awards Matrices'!$D$77,0)</f>
        <v>302230</v>
      </c>
      <c r="CB55" s="982">
        <f>ROUND(((+BW55* 'DATA - Awards Matrices'!$E$82)+(BW55* 'DATA - Awards Matrices'!$E$85))* 'DATA - Awards Matrices'!$D$77,0)</f>
        <v>0</v>
      </c>
    </row>
    <row r="56" spans="1:80" ht="15" customHeight="1">
      <c r="A56" s="1657"/>
      <c r="C56" s="121"/>
      <c r="D56" s="121"/>
      <c r="E56" s="680">
        <v>3</v>
      </c>
      <c r="F56" s="114" t="s">
        <v>133</v>
      </c>
      <c r="G56" s="115">
        <v>2127</v>
      </c>
      <c r="H56" s="115">
        <v>587</v>
      </c>
      <c r="I56" s="116">
        <v>0</v>
      </c>
      <c r="J56" s="117"/>
      <c r="K56" s="118">
        <v>3</v>
      </c>
      <c r="L56" s="119">
        <f>ROUND(((+G56* 'DATA - Awards Matrices'!$C$83)+(G56* 'DATA - Awards Matrices'!$E$85))* 'DATA - Awards Matrices'!$D$77,0)</f>
        <v>726349</v>
      </c>
      <c r="M56" s="119">
        <f>ROUND(((+H56* 'DATA - Awards Matrices'!$D$83)+(H56* 'DATA - Awards Matrices'!$E$85))* 'DATA - Awards Matrices'!$D$77,0)</f>
        <v>321776</v>
      </c>
      <c r="N56" s="120">
        <f>ROUND(((+I56* 'DATA - Awards Matrices'!$E$83)+(I56* 'DATA - Awards Matrices'!$E$85))* 'DATA - Awards Matrices'!$D$77,0)</f>
        <v>0</v>
      </c>
      <c r="O56" s="587"/>
      <c r="P56" s="680">
        <v>3</v>
      </c>
      <c r="Q56" s="114" t="s">
        <v>133</v>
      </c>
      <c r="R56" s="115">
        <v>1564.5</v>
      </c>
      <c r="S56" s="115">
        <v>454</v>
      </c>
      <c r="T56" s="116">
        <v>6</v>
      </c>
      <c r="U56" s="587"/>
      <c r="V56" s="118">
        <v>3</v>
      </c>
      <c r="W56" s="119">
        <f>ROUND(((+R56* 'DATA - Awards Matrices'!$C$83)+(R56* 'DATA - Awards Matrices'!$E$85))* 'DATA - Awards Matrices'!$D$77,0)</f>
        <v>534261</v>
      </c>
      <c r="X56" s="119">
        <f>ROUND(((+S56* 'DATA - Awards Matrices'!$D$83)+(S56* 'DATA - Awards Matrices'!$E$85))* 'DATA - Awards Matrices'!$D$77,0)</f>
        <v>248869</v>
      </c>
      <c r="Y56" s="120">
        <f>ROUND(((+T56* 'DATA - Awards Matrices'!$E$83)+(T56* 'DATA - Awards Matrices'!$E$85))* 'DATA - Awards Matrices'!$D$77,0)</f>
        <v>8503</v>
      </c>
      <c r="AA56" s="680">
        <v>3</v>
      </c>
      <c r="AB56" s="114" t="s">
        <v>133</v>
      </c>
      <c r="AC56" s="115">
        <v>1947.5</v>
      </c>
      <c r="AD56" s="115">
        <v>555</v>
      </c>
      <c r="AE56" s="116">
        <v>9</v>
      </c>
      <c r="AG56" s="118">
        <v>3</v>
      </c>
      <c r="AH56" s="119">
        <f>ROUND(((+AC56* 'DATA - Awards Matrices'!$C$83)+(AC56* 'DATA - Awards Matrices'!$E$85))* 'DATA - Awards Matrices'!$D$77,0)</f>
        <v>665052</v>
      </c>
      <c r="AI56" s="119">
        <f>ROUND(((+AD56* 'DATA - Awards Matrices'!$D$83)+(AD56* 'DATA - Awards Matrices'!$E$85))* 'DATA - Awards Matrices'!$D$77,0)</f>
        <v>304234</v>
      </c>
      <c r="AJ56" s="120">
        <f>ROUND(((+AE56* 'DATA - Awards Matrices'!$E$83)+(AE56* 'DATA - Awards Matrices'!$E$85))* 'DATA - Awards Matrices'!$D$77,0)</f>
        <v>12754</v>
      </c>
      <c r="AL56" s="680">
        <v>3</v>
      </c>
      <c r="AM56" s="114" t="s">
        <v>133</v>
      </c>
      <c r="AN56" s="115">
        <v>2315</v>
      </c>
      <c r="AO56" s="115">
        <v>671</v>
      </c>
      <c r="AP56" s="115">
        <v>0</v>
      </c>
      <c r="AR56" s="118">
        <v>3</v>
      </c>
      <c r="AS56" s="119">
        <f>ROUND(((+AN56* 'DATA - Awards Matrices'!$C$83)+(AN56* 'DATA - Awards Matrices'!$E$85))* 'DATA - Awards Matrices'!$D$77,0)</f>
        <v>790549</v>
      </c>
      <c r="AT56" s="119">
        <f>ROUND(((+AO56* 'DATA - Awards Matrices'!$D$83)+(AO56* 'DATA - Awards Matrices'!$E$85))* 'DATA - Awards Matrices'!$D$77,0)</f>
        <v>367822</v>
      </c>
      <c r="AU56" s="120">
        <f>ROUND(((+AP56* 'DATA - Awards Matrices'!$E$83)+(AP56* 'DATA - Awards Matrices'!$E$85))* 'DATA - Awards Matrices'!$D$77,0)</f>
        <v>0</v>
      </c>
      <c r="AW56" s="680">
        <v>3</v>
      </c>
      <c r="AX56" s="114" t="s">
        <v>133</v>
      </c>
      <c r="AY56" s="115">
        <v>1975</v>
      </c>
      <c r="AZ56" s="115">
        <v>765</v>
      </c>
      <c r="BA56" s="115">
        <v>0</v>
      </c>
      <c r="BB56" s="716"/>
      <c r="BC56" s="742">
        <v>3</v>
      </c>
      <c r="BD56" s="743">
        <f>ROUND(((+AY56* 'DATA - Awards Matrices'!$C$83)+(AY56* 'DATA - Awards Matrices'!$E$85))* 'DATA - Awards Matrices'!$D$77,0)</f>
        <v>674443</v>
      </c>
      <c r="BE56" s="743">
        <f>ROUND(((+AZ56* 'DATA - Awards Matrices'!$D$83)+(AZ56* 'DATA - Awards Matrices'!$E$85))* 'DATA - Awards Matrices'!$D$77,0)</f>
        <v>419350</v>
      </c>
      <c r="BF56" s="744">
        <f>ROUND(((+BA56* 'DATA - Awards Matrices'!$E$83)+(BA56* 'DATA - Awards Matrices'!$E$85))* 'DATA - Awards Matrices'!$D$77,0)</f>
        <v>0</v>
      </c>
      <c r="BG56" s="716"/>
      <c r="BH56" s="894">
        <v>3</v>
      </c>
      <c r="BI56" s="897" t="s">
        <v>133</v>
      </c>
      <c r="BJ56" s="896">
        <v>1969.5</v>
      </c>
      <c r="BK56" s="896">
        <v>636</v>
      </c>
      <c r="BL56" s="896">
        <v>0</v>
      </c>
      <c r="BN56" s="742">
        <v>3</v>
      </c>
      <c r="BO56" s="743">
        <v>672565</v>
      </c>
      <c r="BP56" s="743">
        <v>348636</v>
      </c>
      <c r="BQ56" s="744">
        <v>0</v>
      </c>
      <c r="BS56" s="977">
        <v>3</v>
      </c>
      <c r="BT56" s="983" t="s">
        <v>133</v>
      </c>
      <c r="BU56" s="979">
        <f>'RAW DATA AY2020-21-EOC SCH'!D20</f>
        <v>1789.5</v>
      </c>
      <c r="BV56" s="979">
        <f>'RAW DATA AY2020-21-EOC SCH'!E20</f>
        <v>664</v>
      </c>
      <c r="BW56" s="979">
        <f>'RAW DATA AY2020-21-EOC SCH'!F20</f>
        <v>0</v>
      </c>
      <c r="BX56" s="716"/>
      <c r="BY56" s="980">
        <v>3</v>
      </c>
      <c r="BZ56" s="981">
        <f>ROUND(((+BU56* 'DATA - Awards Matrices'!$C$83)+(BU56* 'DATA - Awards Matrices'!$E$85))* 'DATA - Awards Matrices'!$D$77,0)</f>
        <v>611096</v>
      </c>
      <c r="CA56" s="981">
        <f>ROUND(((+BV56* 'DATA - Awards Matrices'!$D$83)+(BV56* 'DATA - Awards Matrices'!$E$85))* 'DATA - Awards Matrices'!$D$77,0)</f>
        <v>363985</v>
      </c>
      <c r="CB56" s="982">
        <f>ROUND(((+BW56* 'DATA - Awards Matrices'!$E$83)+(BW56* 'DATA - Awards Matrices'!$E$85))* 'DATA - Awards Matrices'!$D$77,0)</f>
        <v>0</v>
      </c>
    </row>
    <row r="57" spans="1:80" ht="15" customHeight="1">
      <c r="A57" s="1657"/>
      <c r="C57" s="126"/>
      <c r="D57" s="126"/>
      <c r="E57" s="1641" t="s">
        <v>82</v>
      </c>
      <c r="F57" s="1642"/>
      <c r="G57" s="122">
        <f>G56+G55+G54</f>
        <v>21106.6201</v>
      </c>
      <c r="H57" s="122">
        <f>H56+H55+H54</f>
        <v>4069.98</v>
      </c>
      <c r="I57" s="123">
        <f>I56+I55+I54</f>
        <v>0</v>
      </c>
      <c r="J57" s="124"/>
      <c r="K57" s="125" t="s">
        <v>82</v>
      </c>
      <c r="L57" s="119">
        <f>L54+L55+L56</f>
        <v>3919823</v>
      </c>
      <c r="M57" s="119">
        <f>M54+M55+M56</f>
        <v>1546568</v>
      </c>
      <c r="N57" s="120">
        <f>N54+N55+N56</f>
        <v>0</v>
      </c>
      <c r="O57" s="587"/>
      <c r="P57" s="1641" t="s">
        <v>82</v>
      </c>
      <c r="Q57" s="1642"/>
      <c r="R57" s="122">
        <v>16906.020100000002</v>
      </c>
      <c r="S57" s="122">
        <v>3769</v>
      </c>
      <c r="T57" s="123">
        <v>6</v>
      </c>
      <c r="U57" s="587"/>
      <c r="V57" s="125" t="s">
        <v>82</v>
      </c>
      <c r="W57" s="119">
        <f>W54+W55+W56</f>
        <v>3129053</v>
      </c>
      <c r="X57" s="119">
        <f>X54+X55+X56</f>
        <v>1437219</v>
      </c>
      <c r="Y57" s="120">
        <f>Y54+Y55+Y56</f>
        <v>8503</v>
      </c>
      <c r="AA57" s="1641" t="s">
        <v>82</v>
      </c>
      <c r="AB57" s="1642"/>
      <c r="AC57" s="122">
        <f>AC56+AC55+AC54</f>
        <v>18093.619699999999</v>
      </c>
      <c r="AD57" s="122">
        <f>AD56+AD55+AD54</f>
        <v>3674</v>
      </c>
      <c r="AE57" s="123">
        <f>AE56+AE55+AE54</f>
        <v>9</v>
      </c>
      <c r="AG57" s="125" t="s">
        <v>82</v>
      </c>
      <c r="AH57" s="119">
        <f>AH54+AH55+AH56</f>
        <v>3385035</v>
      </c>
      <c r="AI57" s="119">
        <f>AI54+AI55+AI56</f>
        <v>1410506</v>
      </c>
      <c r="AJ57" s="120">
        <f>AJ54+AJ55+AJ56</f>
        <v>12754</v>
      </c>
      <c r="AL57" s="1641" t="s">
        <v>82</v>
      </c>
      <c r="AM57" s="1642"/>
      <c r="AN57" s="122">
        <f>AN56+AN55+AN54</f>
        <v>17858.981299999999</v>
      </c>
      <c r="AO57" s="122">
        <f>AO56+AO55+AO54</f>
        <v>4284</v>
      </c>
      <c r="AP57" s="123">
        <f>AP56+AP55+AP54</f>
        <v>0</v>
      </c>
      <c r="AR57" s="125" t="s">
        <v>82</v>
      </c>
      <c r="AS57" s="119">
        <f>AS54+AS55+AS56</f>
        <v>3387376</v>
      </c>
      <c r="AT57" s="119">
        <f>AT54+AT55+AT56</f>
        <v>1621794</v>
      </c>
      <c r="AU57" s="120">
        <f>AU54+AU55+AU56</f>
        <v>0</v>
      </c>
      <c r="AW57" s="1641" t="s">
        <v>82</v>
      </c>
      <c r="AX57" s="1642"/>
      <c r="AY57" s="122">
        <f>AY56+AY55+AY54</f>
        <v>17880</v>
      </c>
      <c r="AZ57" s="122">
        <f>AZ56+AZ55+AZ54</f>
        <v>4303</v>
      </c>
      <c r="BA57" s="123">
        <f>BA56+BA55+BA54</f>
        <v>0</v>
      </c>
      <c r="BB57" s="716"/>
      <c r="BC57" s="745" t="s">
        <v>82</v>
      </c>
      <c r="BD57" s="743">
        <f>BD54+BD55+BD56</f>
        <v>3332017</v>
      </c>
      <c r="BE57" s="743">
        <f>BE54+BE55+BE56</f>
        <v>1650121</v>
      </c>
      <c r="BF57" s="744">
        <f>BF54+BF55+BF56</f>
        <v>0</v>
      </c>
      <c r="BG57" s="716"/>
      <c r="BH57" s="1584" t="s">
        <v>82</v>
      </c>
      <c r="BI57" s="1585"/>
      <c r="BJ57" s="898">
        <v>17151.500200000002</v>
      </c>
      <c r="BK57" s="898">
        <v>4797</v>
      </c>
      <c r="BL57" s="899">
        <v>0</v>
      </c>
      <c r="BN57" s="745" t="s">
        <v>82</v>
      </c>
      <c r="BO57" s="743">
        <v>3205402</v>
      </c>
      <c r="BP57" s="743">
        <v>1775715</v>
      </c>
      <c r="BQ57" s="744">
        <v>0</v>
      </c>
      <c r="BS57" s="1614" t="s">
        <v>82</v>
      </c>
      <c r="BT57" s="1627"/>
      <c r="BU57" s="984">
        <f>BU56+BU55+BU54</f>
        <v>16040.5</v>
      </c>
      <c r="BV57" s="984">
        <f>BV56+BV55+BV54</f>
        <v>4828</v>
      </c>
      <c r="BW57" s="985">
        <f>BW56+BW55+BW54</f>
        <v>0</v>
      </c>
      <c r="BX57" s="716"/>
      <c r="BY57" s="986" t="s">
        <v>82</v>
      </c>
      <c r="BZ57" s="981">
        <f>BZ54+BZ55+BZ56</f>
        <v>3020098</v>
      </c>
      <c r="CA57" s="981">
        <f>CA54+CA55+CA56</f>
        <v>1775078</v>
      </c>
      <c r="CB57" s="982">
        <f>CB54+CB55+CB56</f>
        <v>0</v>
      </c>
    </row>
    <row r="58" spans="1:80" ht="15" customHeight="1" thickBot="1">
      <c r="A58" s="1658"/>
      <c r="C58" s="126"/>
      <c r="D58" s="126"/>
      <c r="E58" s="127"/>
      <c r="F58" s="128"/>
      <c r="G58" s="129" t="s">
        <v>132</v>
      </c>
      <c r="H58" s="129"/>
      <c r="I58" s="130">
        <f>SUM(G57:I57)</f>
        <v>25176.6001</v>
      </c>
      <c r="J58" s="131"/>
      <c r="K58" s="132"/>
      <c r="L58" s="133" t="s">
        <v>131</v>
      </c>
      <c r="M58" s="134"/>
      <c r="N58" s="135">
        <f>SUM(L57:N57)</f>
        <v>5466391</v>
      </c>
      <c r="O58" s="588"/>
      <c r="P58" s="127"/>
      <c r="Q58" s="128"/>
      <c r="R58" s="129" t="s">
        <v>132</v>
      </c>
      <c r="S58" s="129"/>
      <c r="T58" s="130">
        <v>20681.020100000002</v>
      </c>
      <c r="U58" s="588"/>
      <c r="V58" s="132"/>
      <c r="W58" s="133" t="s">
        <v>131</v>
      </c>
      <c r="X58" s="134"/>
      <c r="Y58" s="135">
        <f>SUM(W57:Y57)</f>
        <v>4574775</v>
      </c>
      <c r="AA58" s="127"/>
      <c r="AB58" s="128"/>
      <c r="AC58" s="129" t="s">
        <v>132</v>
      </c>
      <c r="AD58" s="129"/>
      <c r="AE58" s="130">
        <f>SUM(AC57:AE57)</f>
        <v>21776.619699999999</v>
      </c>
      <c r="AG58" s="132"/>
      <c r="AH58" s="133" t="s">
        <v>131</v>
      </c>
      <c r="AI58" s="134"/>
      <c r="AJ58" s="135">
        <f>SUM(AH57:AJ57)</f>
        <v>4808295</v>
      </c>
      <c r="AL58" s="127"/>
      <c r="AM58" s="128"/>
      <c r="AN58" s="129" t="s">
        <v>132</v>
      </c>
      <c r="AO58" s="129"/>
      <c r="AP58" s="130">
        <f>SUM(AN57:AP57)</f>
        <v>22142.981299999999</v>
      </c>
      <c r="AR58" s="132"/>
      <c r="AS58" s="133" t="s">
        <v>131</v>
      </c>
      <c r="AT58" s="134"/>
      <c r="AU58" s="135">
        <f>SUM(AS57:AU57)</f>
        <v>5009170</v>
      </c>
      <c r="AW58" s="127"/>
      <c r="AX58" s="128"/>
      <c r="AY58" s="129" t="s">
        <v>132</v>
      </c>
      <c r="AZ58" s="129"/>
      <c r="BA58" s="130">
        <f>SUM(AY57:BA57)</f>
        <v>22183</v>
      </c>
      <c r="BB58" s="716"/>
      <c r="BC58" s="746"/>
      <c r="BD58" s="747" t="s">
        <v>131</v>
      </c>
      <c r="BE58" s="748"/>
      <c r="BF58" s="749">
        <f>SUM(BD57:BF57)</f>
        <v>4982138</v>
      </c>
      <c r="BG58" s="716"/>
      <c r="BH58" s="900"/>
      <c r="BI58" s="901"/>
      <c r="BJ58" s="902" t="s">
        <v>132</v>
      </c>
      <c r="BK58" s="902"/>
      <c r="BL58" s="903">
        <v>21948.500200000002</v>
      </c>
      <c r="BN58" s="746"/>
      <c r="BO58" s="747" t="s">
        <v>131</v>
      </c>
      <c r="BP58" s="748"/>
      <c r="BQ58" s="749">
        <v>4981117</v>
      </c>
      <c r="BS58" s="987"/>
      <c r="BT58" s="988"/>
      <c r="BU58" s="989" t="s">
        <v>132</v>
      </c>
      <c r="BV58" s="989"/>
      <c r="BW58" s="990">
        <f>SUM(BU57:BW57)</f>
        <v>20868.5</v>
      </c>
      <c r="BX58" s="716"/>
      <c r="BY58" s="991"/>
      <c r="BZ58" s="992" t="s">
        <v>131</v>
      </c>
      <c r="CA58" s="993"/>
      <c r="CB58" s="994">
        <f>SUM(BZ57:CB57)</f>
        <v>4795176</v>
      </c>
    </row>
    <row r="59" spans="1:80" ht="15" thickBot="1">
      <c r="K59" s="136"/>
      <c r="L59" s="136"/>
      <c r="M59" s="136"/>
      <c r="N59" s="136"/>
      <c r="O59" s="136"/>
      <c r="U59" s="136"/>
      <c r="V59" s="136"/>
      <c r="W59" s="136"/>
      <c r="X59" s="136"/>
      <c r="Y59" s="136"/>
      <c r="AG59" s="136"/>
      <c r="AH59" s="136"/>
      <c r="AI59" s="136"/>
      <c r="AJ59" s="136"/>
      <c r="AR59" s="136"/>
      <c r="AS59" s="136"/>
      <c r="AT59" s="136"/>
      <c r="AU59" s="136"/>
      <c r="BB59" s="716"/>
      <c r="BC59" s="750"/>
      <c r="BD59" s="750"/>
      <c r="BE59" s="750"/>
      <c r="BF59" s="750"/>
      <c r="BG59" s="716"/>
      <c r="BN59" s="750"/>
      <c r="BO59" s="750"/>
      <c r="BP59" s="750"/>
      <c r="BQ59" s="750"/>
      <c r="BS59" s="716"/>
      <c r="BT59" s="716"/>
      <c r="BU59" s="716"/>
      <c r="BV59" s="716"/>
      <c r="BW59" s="716"/>
      <c r="BX59" s="716"/>
      <c r="BY59" s="995"/>
      <c r="BZ59" s="995"/>
      <c r="CA59" s="995"/>
      <c r="CB59" s="995"/>
    </row>
    <row r="60" spans="1:80" ht="15.75" customHeight="1">
      <c r="A60" s="1656" t="s">
        <v>47</v>
      </c>
      <c r="C60" s="105"/>
      <c r="D60" s="105"/>
      <c r="E60" s="1632" t="s">
        <v>96</v>
      </c>
      <c r="F60" s="1633"/>
      <c r="G60" s="1639" t="s">
        <v>134</v>
      </c>
      <c r="H60" s="1639"/>
      <c r="I60" s="1640"/>
      <c r="J60" s="103"/>
      <c r="K60" s="104"/>
      <c r="L60" s="1636" t="s">
        <v>134</v>
      </c>
      <c r="M60" s="1637"/>
      <c r="N60" s="1638"/>
      <c r="O60" s="586"/>
      <c r="P60" s="1632" t="s">
        <v>96</v>
      </c>
      <c r="Q60" s="1633"/>
      <c r="R60" s="1639" t="s">
        <v>134</v>
      </c>
      <c r="S60" s="1639"/>
      <c r="T60" s="1640"/>
      <c r="U60" s="586"/>
      <c r="V60" s="104"/>
      <c r="W60" s="1636" t="s">
        <v>134</v>
      </c>
      <c r="X60" s="1637"/>
      <c r="Y60" s="1638"/>
      <c r="AA60" s="1632" t="s">
        <v>96</v>
      </c>
      <c r="AB60" s="1633"/>
      <c r="AC60" s="1639" t="s">
        <v>134</v>
      </c>
      <c r="AD60" s="1639"/>
      <c r="AE60" s="1640"/>
      <c r="AG60" s="104"/>
      <c r="AH60" s="1636" t="s">
        <v>134</v>
      </c>
      <c r="AI60" s="1637"/>
      <c r="AJ60" s="1638"/>
      <c r="AL60" s="1632" t="s">
        <v>96</v>
      </c>
      <c r="AM60" s="1633"/>
      <c r="AN60" s="1639" t="s">
        <v>134</v>
      </c>
      <c r="AO60" s="1639"/>
      <c r="AP60" s="1640"/>
      <c r="AR60" s="104"/>
      <c r="AS60" s="1636" t="s">
        <v>134</v>
      </c>
      <c r="AT60" s="1637"/>
      <c r="AU60" s="1638"/>
      <c r="AW60" s="1646" t="s">
        <v>96</v>
      </c>
      <c r="AX60" s="1647"/>
      <c r="AY60" s="1659" t="s">
        <v>134</v>
      </c>
      <c r="AZ60" s="1660"/>
      <c r="BA60" s="1661"/>
      <c r="BB60" s="716"/>
      <c r="BC60" s="737"/>
      <c r="BD60" s="1581" t="s">
        <v>134</v>
      </c>
      <c r="BE60" s="1582"/>
      <c r="BF60" s="1583"/>
      <c r="BG60" s="716"/>
      <c r="BH60" s="917" t="s">
        <v>96</v>
      </c>
      <c r="BI60" s="918"/>
      <c r="BJ60" s="1578" t="s">
        <v>134</v>
      </c>
      <c r="BK60" s="1586"/>
      <c r="BL60" s="1587"/>
      <c r="BN60" s="737"/>
      <c r="BO60" s="1581" t="s">
        <v>134</v>
      </c>
      <c r="BP60" s="1582"/>
      <c r="BQ60" s="1583"/>
      <c r="BS60" s="996" t="s">
        <v>96</v>
      </c>
      <c r="BT60" s="997"/>
      <c r="BU60" s="1619" t="s">
        <v>134</v>
      </c>
      <c r="BV60" s="1625"/>
      <c r="BW60" s="1626"/>
      <c r="BX60" s="716"/>
      <c r="BY60" s="967"/>
      <c r="BZ60" s="1622" t="s">
        <v>134</v>
      </c>
      <c r="CA60" s="1623"/>
      <c r="CB60" s="1624"/>
    </row>
    <row r="61" spans="1:80">
      <c r="A61" s="1657"/>
      <c r="C61" s="113"/>
      <c r="D61" s="113"/>
      <c r="E61" s="1630" t="s">
        <v>96</v>
      </c>
      <c r="F61" s="1631"/>
      <c r="G61" s="137" t="s">
        <v>95</v>
      </c>
      <c r="H61" s="106" t="s">
        <v>94</v>
      </c>
      <c r="I61" s="107" t="s">
        <v>93</v>
      </c>
      <c r="J61" s="108"/>
      <c r="K61" s="109" t="s">
        <v>96</v>
      </c>
      <c r="L61" s="110" t="s">
        <v>95</v>
      </c>
      <c r="M61" s="111" t="s">
        <v>94</v>
      </c>
      <c r="N61" s="112" t="s">
        <v>93</v>
      </c>
      <c r="O61" s="586"/>
      <c r="P61" s="1630" t="s">
        <v>96</v>
      </c>
      <c r="Q61" s="1631"/>
      <c r="R61" s="137" t="s">
        <v>95</v>
      </c>
      <c r="S61" s="106" t="s">
        <v>94</v>
      </c>
      <c r="T61" s="107" t="s">
        <v>93</v>
      </c>
      <c r="U61" s="586"/>
      <c r="V61" s="109" t="s">
        <v>96</v>
      </c>
      <c r="W61" s="110" t="s">
        <v>95</v>
      </c>
      <c r="X61" s="111" t="s">
        <v>94</v>
      </c>
      <c r="Y61" s="112" t="s">
        <v>93</v>
      </c>
      <c r="AA61" s="1630" t="s">
        <v>96</v>
      </c>
      <c r="AB61" s="1631"/>
      <c r="AC61" s="137" t="s">
        <v>95</v>
      </c>
      <c r="AD61" s="106" t="s">
        <v>94</v>
      </c>
      <c r="AE61" s="107" t="s">
        <v>93</v>
      </c>
      <c r="AG61" s="109" t="s">
        <v>96</v>
      </c>
      <c r="AH61" s="110" t="s">
        <v>95</v>
      </c>
      <c r="AI61" s="111" t="s">
        <v>94</v>
      </c>
      <c r="AJ61" s="112" t="s">
        <v>93</v>
      </c>
      <c r="AL61" s="1630" t="s">
        <v>96</v>
      </c>
      <c r="AM61" s="1631"/>
      <c r="AN61" s="137" t="s">
        <v>95</v>
      </c>
      <c r="AO61" s="106" t="s">
        <v>94</v>
      </c>
      <c r="AP61" s="107" t="s">
        <v>93</v>
      </c>
      <c r="AR61" s="109" t="s">
        <v>96</v>
      </c>
      <c r="AS61" s="110" t="s">
        <v>95</v>
      </c>
      <c r="AT61" s="111" t="s">
        <v>94</v>
      </c>
      <c r="AU61" s="112" t="s">
        <v>93</v>
      </c>
      <c r="AW61" s="1648" t="s">
        <v>96</v>
      </c>
      <c r="AX61" s="1649"/>
      <c r="AY61" s="137" t="s">
        <v>95</v>
      </c>
      <c r="AZ61" s="106" t="s">
        <v>94</v>
      </c>
      <c r="BA61" s="107" t="s">
        <v>93</v>
      </c>
      <c r="BB61" s="716"/>
      <c r="BC61" s="738" t="s">
        <v>96</v>
      </c>
      <c r="BD61" s="739" t="s">
        <v>95</v>
      </c>
      <c r="BE61" s="740" t="s">
        <v>94</v>
      </c>
      <c r="BF61" s="741" t="s">
        <v>93</v>
      </c>
      <c r="BG61" s="716"/>
      <c r="BH61" s="915" t="s">
        <v>96</v>
      </c>
      <c r="BI61" s="916"/>
      <c r="BJ61" s="891" t="s">
        <v>95</v>
      </c>
      <c r="BK61" s="892" t="s">
        <v>94</v>
      </c>
      <c r="BL61" s="893" t="s">
        <v>93</v>
      </c>
      <c r="BN61" s="738" t="s">
        <v>96</v>
      </c>
      <c r="BO61" s="739" t="s">
        <v>95</v>
      </c>
      <c r="BP61" s="740" t="s">
        <v>94</v>
      </c>
      <c r="BQ61" s="741" t="s">
        <v>93</v>
      </c>
      <c r="BS61" s="998" t="s">
        <v>96</v>
      </c>
      <c r="BT61" s="999"/>
      <c r="BU61" s="970" t="s">
        <v>95</v>
      </c>
      <c r="BV61" s="971" t="s">
        <v>94</v>
      </c>
      <c r="BW61" s="972" t="s">
        <v>93</v>
      </c>
      <c r="BX61" s="716"/>
      <c r="BY61" s="973" t="s">
        <v>96</v>
      </c>
      <c r="BZ61" s="974" t="s">
        <v>95</v>
      </c>
      <c r="CA61" s="975" t="s">
        <v>94</v>
      </c>
      <c r="CB61" s="976" t="s">
        <v>93</v>
      </c>
    </row>
    <row r="62" spans="1:80">
      <c r="A62" s="1657"/>
      <c r="C62" s="121"/>
      <c r="D62" s="121"/>
      <c r="E62" s="680">
        <v>1</v>
      </c>
      <c r="F62" s="138" t="s">
        <v>133</v>
      </c>
      <c r="G62" s="115">
        <v>26312.0501</v>
      </c>
      <c r="H62" s="115">
        <v>10428.030000000001</v>
      </c>
      <c r="I62" s="116">
        <v>6135.01</v>
      </c>
      <c r="J62" s="117"/>
      <c r="K62" s="118">
        <v>1</v>
      </c>
      <c r="L62" s="119">
        <f>ROUND(((+G62* 'DATA - Awards Matrices'!$C$81)+(G62* 'DATA - Awards Matrices'!$E$85))* 'DATA - Awards Matrices'!$D$77,0)</f>
        <v>4043373</v>
      </c>
      <c r="M62" s="119">
        <f>ROUND(((+H62* 'DATA - Awards Matrices'!$D$81)+(H62* 'DATA - Awards Matrices'!$E$85))* 'DATA - Awards Matrices'!$D$77,0)</f>
        <v>3272003</v>
      </c>
      <c r="N62" s="120">
        <f>ROUND(((+I62* 'DATA - Awards Matrices'!$E$81)+(I62* 'DATA - Awards Matrices'!$E$85))* 'DATA - Awards Matrices'!$D$77,0)</f>
        <v>4021008</v>
      </c>
      <c r="O62" s="587"/>
      <c r="P62" s="680">
        <v>1</v>
      </c>
      <c r="Q62" s="138" t="s">
        <v>133</v>
      </c>
      <c r="R62" s="115">
        <v>21443.040000000001</v>
      </c>
      <c r="S62" s="115">
        <v>10221.99</v>
      </c>
      <c r="T62" s="116">
        <v>5587</v>
      </c>
      <c r="U62" s="587"/>
      <c r="V62" s="118">
        <v>1</v>
      </c>
      <c r="W62" s="119">
        <f>ROUND(((+R62* 'DATA - Awards Matrices'!$C$81)+(R62* 'DATA - Awards Matrices'!$E$85))* 'DATA - Awards Matrices'!$D$77,0)</f>
        <v>3295152</v>
      </c>
      <c r="X62" s="119">
        <f>ROUND(((+S62* 'DATA - Awards Matrices'!$D$81)+(S62* 'DATA - Awards Matrices'!$E$85))* 'DATA - Awards Matrices'!$D$77,0)</f>
        <v>3207354</v>
      </c>
      <c r="Y62" s="120">
        <f>ROUND(((+T62* 'DATA - Awards Matrices'!$E$81)+(T62* 'DATA - Awards Matrices'!$E$85))* 'DATA - Awards Matrices'!$D$77,0)</f>
        <v>3661832</v>
      </c>
      <c r="AA62" s="680">
        <v>1</v>
      </c>
      <c r="AB62" s="138" t="s">
        <v>133</v>
      </c>
      <c r="AC62" s="115">
        <v>20454.999199999998</v>
      </c>
      <c r="AD62" s="115">
        <v>9885.99</v>
      </c>
      <c r="AE62" s="116">
        <v>5249</v>
      </c>
      <c r="AG62" s="118">
        <v>1</v>
      </c>
      <c r="AH62" s="119">
        <f>ROUND(((+AC62* 'DATA - Awards Matrices'!$C$81)+(AC62* 'DATA - Awards Matrices'!$E$85))* 'DATA - Awards Matrices'!$D$77,0)</f>
        <v>3143320</v>
      </c>
      <c r="AI62" s="119">
        <f>ROUND(((+AD62* 'DATA - Awards Matrices'!$D$81)+(AD62* 'DATA - Awards Matrices'!$E$85))* 'DATA - Awards Matrices'!$D$77,0)</f>
        <v>3101927</v>
      </c>
      <c r="AJ62" s="120">
        <f>ROUND(((+AE62* 'DATA - Awards Matrices'!$E$81)+(AE62* 'DATA - Awards Matrices'!$E$85))* 'DATA - Awards Matrices'!$D$77,0)</f>
        <v>3440300</v>
      </c>
      <c r="AL62" s="680">
        <v>1</v>
      </c>
      <c r="AM62" s="138" t="s">
        <v>133</v>
      </c>
      <c r="AN62" s="115">
        <v>20798.000700000001</v>
      </c>
      <c r="AO62" s="115">
        <v>8902.98</v>
      </c>
      <c r="AP62" s="115">
        <v>5485</v>
      </c>
      <c r="AR62" s="118">
        <v>1</v>
      </c>
      <c r="AS62" s="119">
        <f>ROUND(((+AN62* 'DATA - Awards Matrices'!$C$81)+(AN62* 'DATA - Awards Matrices'!$E$85))* 'DATA - Awards Matrices'!$D$77,0)</f>
        <v>3196029</v>
      </c>
      <c r="AT62" s="119">
        <f>ROUND(((+AO62* 'DATA - Awards Matrices'!$D$81)+(AO62* 'DATA - Awards Matrices'!$E$85))* 'DATA - Awards Matrices'!$D$77,0)</f>
        <v>2793488</v>
      </c>
      <c r="AU62" s="120">
        <f>ROUND(((+AP62* 'DATA - Awards Matrices'!$E$81)+(AP62* 'DATA - Awards Matrices'!$E$85))* 'DATA - Awards Matrices'!$D$77,0)</f>
        <v>3594979</v>
      </c>
      <c r="AW62" s="680">
        <v>1</v>
      </c>
      <c r="AX62" s="138" t="s">
        <v>133</v>
      </c>
      <c r="AY62" s="115">
        <v>20283.0219</v>
      </c>
      <c r="AZ62" s="115">
        <v>11008.01</v>
      </c>
      <c r="BA62" s="115">
        <v>14120</v>
      </c>
      <c r="BB62" s="716"/>
      <c r="BC62" s="742">
        <v>1</v>
      </c>
      <c r="BD62" s="743">
        <f>ROUND(((+AY62* 'DATA - Awards Matrices'!$C$81)+(AY62* 'DATA - Awards Matrices'!$E$85))* 'DATA - Awards Matrices'!$D$77,0)</f>
        <v>3116892</v>
      </c>
      <c r="BE62" s="743">
        <f>ROUND(((+AZ62* 'DATA - Awards Matrices'!$D$81)+(AZ62* 'DATA - Awards Matrices'!$E$85))* 'DATA - Awards Matrices'!$D$77,0)</f>
        <v>3453983</v>
      </c>
      <c r="BF62" s="744">
        <f>ROUND(((+BA62* 'DATA - Awards Matrices'!$E$81)+(BA62* 'DATA - Awards Matrices'!$E$85))* 'DATA - Awards Matrices'!$D$77,0)</f>
        <v>9254530</v>
      </c>
      <c r="BG62" s="716"/>
      <c r="BH62" s="894">
        <v>1</v>
      </c>
      <c r="BI62" s="895" t="s">
        <v>133</v>
      </c>
      <c r="BJ62" s="896">
        <v>20582.010399999999</v>
      </c>
      <c r="BK62" s="896">
        <v>11156.98</v>
      </c>
      <c r="BL62" s="896">
        <v>13628.01</v>
      </c>
      <c r="BN62" s="742">
        <v>1</v>
      </c>
      <c r="BO62" s="743">
        <v>3162838</v>
      </c>
      <c r="BP62" s="743">
        <v>3500726</v>
      </c>
      <c r="BQ62" s="744">
        <v>8932070</v>
      </c>
      <c r="BS62" s="977">
        <v>1</v>
      </c>
      <c r="BT62" s="978" t="s">
        <v>133</v>
      </c>
      <c r="BU62" s="979">
        <f>'RAW DATA AY2020-21-EOC SCH'!D21</f>
        <v>18249.100299999998</v>
      </c>
      <c r="BV62" s="979">
        <f>'RAW DATA AY2020-21-EOC SCH'!E21</f>
        <v>10877.01</v>
      </c>
      <c r="BW62" s="979">
        <f>'RAW DATA AY2020-21-EOC SCH'!F21</f>
        <v>14839.02</v>
      </c>
      <c r="BX62" s="716"/>
      <c r="BY62" s="980">
        <v>1</v>
      </c>
      <c r="BZ62" s="981">
        <f>ROUND(((+BU62* 'DATA - Awards Matrices'!$C$81)+(BU62* 'DATA - Awards Matrices'!$E$85))* 'DATA - Awards Matrices'!$D$77,0)</f>
        <v>2804339</v>
      </c>
      <c r="CA62" s="981">
        <f>ROUND(((+BV62* 'DATA - Awards Matrices'!$D$81)+(BV62* 'DATA - Awards Matrices'!$E$85))* 'DATA - Awards Matrices'!$D$77,0)</f>
        <v>3412879</v>
      </c>
      <c r="CB62" s="982">
        <f>ROUND(((+BW62* 'DATA - Awards Matrices'!$E$81)+(BW62* 'DATA - Awards Matrices'!$E$85))* 'DATA - Awards Matrices'!$D$77,0)</f>
        <v>9725790</v>
      </c>
    </row>
    <row r="63" spans="1:80">
      <c r="A63" s="1657"/>
      <c r="C63" s="121"/>
      <c r="D63" s="121"/>
      <c r="E63" s="680">
        <v>2</v>
      </c>
      <c r="F63" s="114" t="s">
        <v>133</v>
      </c>
      <c r="G63" s="115">
        <v>9256</v>
      </c>
      <c r="H63" s="115">
        <v>5488</v>
      </c>
      <c r="I63" s="116">
        <v>4481</v>
      </c>
      <c r="J63" s="117"/>
      <c r="K63" s="118">
        <v>2</v>
      </c>
      <c r="L63" s="119">
        <f>ROUND(((+G63* 'DATA - Awards Matrices'!$C$82)+(G63* 'DATA - Awards Matrices'!$E$85))* 'DATA - Awards Matrices'!$D$77,0)</f>
        <v>2031970</v>
      </c>
      <c r="M63" s="119">
        <f>ROUND(((+H63* 'DATA - Awards Matrices'!$D$82)+(H63* 'DATA - Awards Matrices'!$E$85))* 'DATA - Awards Matrices'!$D$77,0)</f>
        <v>2632758</v>
      </c>
      <c r="N63" s="120">
        <f>ROUND(((+I63* 'DATA - Awards Matrices'!$E$82)+(I63* 'DATA - Awards Matrices'!$E$85))* 'DATA - Awards Matrices'!$D$77,0)</f>
        <v>4006641</v>
      </c>
      <c r="O63" s="587"/>
      <c r="P63" s="680">
        <v>2</v>
      </c>
      <c r="Q63" s="114" t="s">
        <v>133</v>
      </c>
      <c r="R63" s="115">
        <v>7454</v>
      </c>
      <c r="S63" s="115">
        <v>6640</v>
      </c>
      <c r="T63" s="116">
        <v>9130</v>
      </c>
      <c r="U63" s="587"/>
      <c r="V63" s="118">
        <v>2</v>
      </c>
      <c r="W63" s="119">
        <f>ROUND(((+R63* 'DATA - Awards Matrices'!$C$82)+(R63* 'DATA - Awards Matrices'!$E$85))* 'DATA - Awards Matrices'!$D$77,0)</f>
        <v>1636377</v>
      </c>
      <c r="X63" s="119">
        <f>ROUND(((+S63* 'DATA - Awards Matrices'!$D$82)+(S63* 'DATA - Awards Matrices'!$E$85))* 'DATA - Awards Matrices'!$D$77,0)</f>
        <v>3185407</v>
      </c>
      <c r="Y63" s="120">
        <f>ROUND(((+T63* 'DATA - Awards Matrices'!$E$82)+(T63* 'DATA - Awards Matrices'!$E$85))* 'DATA - Awards Matrices'!$D$77,0)</f>
        <v>8163498</v>
      </c>
      <c r="AA63" s="680">
        <v>2</v>
      </c>
      <c r="AB63" s="114" t="s">
        <v>133</v>
      </c>
      <c r="AC63" s="115">
        <v>7147</v>
      </c>
      <c r="AD63" s="115">
        <v>7179.99</v>
      </c>
      <c r="AE63" s="116">
        <v>10762</v>
      </c>
      <c r="AG63" s="118">
        <v>2</v>
      </c>
      <c r="AH63" s="119">
        <f>ROUND(((+AC63* 'DATA - Awards Matrices'!$C$82)+(AC63* 'DATA - Awards Matrices'!$E$85))* 'DATA - Awards Matrices'!$D$77,0)</f>
        <v>1568981</v>
      </c>
      <c r="AI63" s="119">
        <f>ROUND(((+AD63* 'DATA - Awards Matrices'!$D$82)+(AD63* 'DATA - Awards Matrices'!$E$85))* 'DATA - Awards Matrices'!$D$77,0)</f>
        <v>3444457</v>
      </c>
      <c r="AJ63" s="120">
        <f>ROUND(((+AE63* 'DATA - Awards Matrices'!$E$82)+(AE63* 'DATA - Awards Matrices'!$E$85))* 'DATA - Awards Matrices'!$D$77,0)</f>
        <v>9622735</v>
      </c>
      <c r="AL63" s="680">
        <v>2</v>
      </c>
      <c r="AM63" s="114" t="s">
        <v>133</v>
      </c>
      <c r="AN63" s="115">
        <v>6577</v>
      </c>
      <c r="AO63" s="115">
        <v>6723</v>
      </c>
      <c r="AP63" s="115">
        <v>9050</v>
      </c>
      <c r="AR63" s="118">
        <v>2</v>
      </c>
      <c r="AS63" s="119">
        <f>ROUND(((+AN63* 'DATA - Awards Matrices'!$C$82)+(AN63* 'DATA - Awards Matrices'!$E$85))* 'DATA - Awards Matrices'!$D$77,0)</f>
        <v>1443849</v>
      </c>
      <c r="AT63" s="119">
        <f>ROUND(((+AO63* 'DATA - Awards Matrices'!$D$82)+(AO63* 'DATA - Awards Matrices'!$E$85))* 'DATA - Awards Matrices'!$D$77,0)</f>
        <v>3225225</v>
      </c>
      <c r="AU63" s="120">
        <f>ROUND(((+AP63* 'DATA - Awards Matrices'!$E$82)+(AP63* 'DATA - Awards Matrices'!$E$85))* 'DATA - Awards Matrices'!$D$77,0)</f>
        <v>8091967</v>
      </c>
      <c r="AW63" s="680">
        <v>2</v>
      </c>
      <c r="AX63" s="114" t="s">
        <v>133</v>
      </c>
      <c r="AY63" s="115">
        <v>6327</v>
      </c>
      <c r="AZ63" s="115">
        <v>5072</v>
      </c>
      <c r="BA63" s="115">
        <v>964</v>
      </c>
      <c r="BB63" s="716"/>
      <c r="BC63" s="742">
        <v>2</v>
      </c>
      <c r="BD63" s="743">
        <f>ROUND(((+AY63* 'DATA - Awards Matrices'!$C$82)+(AY63* 'DATA - Awards Matrices'!$E$85))* 'DATA - Awards Matrices'!$D$77,0)</f>
        <v>1388966</v>
      </c>
      <c r="BE63" s="743">
        <f>ROUND(((+AZ63* 'DATA - Awards Matrices'!$D$82)+(AZ63* 'DATA - Awards Matrices'!$E$85))* 'DATA - Awards Matrices'!$D$77,0)</f>
        <v>2433191</v>
      </c>
      <c r="BF63" s="744">
        <f>ROUND(((+BA63* 'DATA - Awards Matrices'!$E$82)+(BA63* 'DATA - Awards Matrices'!$E$85))* 'DATA - Awards Matrices'!$D$77,0)</f>
        <v>861951</v>
      </c>
      <c r="BG63" s="716"/>
      <c r="BH63" s="894">
        <v>2</v>
      </c>
      <c r="BI63" s="897" t="s">
        <v>133</v>
      </c>
      <c r="BJ63" s="896">
        <v>6569</v>
      </c>
      <c r="BK63" s="896">
        <v>4813</v>
      </c>
      <c r="BL63" s="896">
        <v>1006</v>
      </c>
      <c r="BN63" s="742">
        <v>2</v>
      </c>
      <c r="BO63" s="743">
        <v>1442093</v>
      </c>
      <c r="BP63" s="743">
        <v>2308940</v>
      </c>
      <c r="BQ63" s="744">
        <v>899505</v>
      </c>
      <c r="BS63" s="977">
        <v>2</v>
      </c>
      <c r="BT63" s="983" t="s">
        <v>133</v>
      </c>
      <c r="BU63" s="979">
        <f>'RAW DATA AY2020-21-EOC SCH'!D22</f>
        <v>5069</v>
      </c>
      <c r="BV63" s="979">
        <f>'RAW DATA AY2020-21-EOC SCH'!E22</f>
        <v>4835.99</v>
      </c>
      <c r="BW63" s="979">
        <f>'RAW DATA AY2020-21-EOC SCH'!F22</f>
        <v>1120</v>
      </c>
      <c r="BX63" s="716"/>
      <c r="BY63" s="980">
        <v>2</v>
      </c>
      <c r="BZ63" s="981">
        <f>ROUND(((+BU63* 'DATA - Awards Matrices'!$C$82)+(BU63* 'DATA - Awards Matrices'!$E$85))* 'DATA - Awards Matrices'!$D$77,0)</f>
        <v>1112798</v>
      </c>
      <c r="CA63" s="981">
        <f>ROUND(((+BV63* 'DATA - Awards Matrices'!$D$82)+(BV63* 'DATA - Awards Matrices'!$E$85))* 'DATA - Awards Matrices'!$D$77,0)</f>
        <v>2319969</v>
      </c>
      <c r="CB63" s="982">
        <f>ROUND(((+BW63* 'DATA - Awards Matrices'!$E$82)+(BW63* 'DATA - Awards Matrices'!$E$85))* 'DATA - Awards Matrices'!$D$77,0)</f>
        <v>1001437</v>
      </c>
    </row>
    <row r="64" spans="1:80">
      <c r="A64" s="1657"/>
      <c r="C64" s="121"/>
      <c r="D64" s="121"/>
      <c r="E64" s="680">
        <v>3</v>
      </c>
      <c r="F64" s="114" t="s">
        <v>133</v>
      </c>
      <c r="G64" s="115">
        <v>5620</v>
      </c>
      <c r="H64" s="115">
        <v>877</v>
      </c>
      <c r="I64" s="116">
        <v>3</v>
      </c>
      <c r="J64" s="117"/>
      <c r="K64" s="118">
        <v>3</v>
      </c>
      <c r="L64" s="119">
        <f>ROUND(((+G64* 'DATA - Awards Matrices'!$C$83)+(G64* 'DATA - Awards Matrices'!$E$85))* 'DATA - Awards Matrices'!$D$77,0)</f>
        <v>1919174</v>
      </c>
      <c r="M64" s="119">
        <f>ROUND(((+H64* 'DATA - Awards Matrices'!$D$83)+(H64* 'DATA - Awards Matrices'!$E$85))* 'DATA - Awards Matrices'!$D$77,0)</f>
        <v>480745</v>
      </c>
      <c r="N64" s="120">
        <f>ROUND(((+I64* 'DATA - Awards Matrices'!$E$83)+(I64* 'DATA - Awards Matrices'!$E$85))* 'DATA - Awards Matrices'!$D$77,0)</f>
        <v>4251</v>
      </c>
      <c r="O64" s="587"/>
      <c r="P64" s="680">
        <v>3</v>
      </c>
      <c r="Q64" s="114" t="s">
        <v>133</v>
      </c>
      <c r="R64" s="115">
        <v>5675</v>
      </c>
      <c r="S64" s="115">
        <v>672</v>
      </c>
      <c r="T64" s="116">
        <v>0</v>
      </c>
      <c r="U64" s="587"/>
      <c r="V64" s="118">
        <v>3</v>
      </c>
      <c r="W64" s="119">
        <f>ROUND(((+R64* 'DATA - Awards Matrices'!$C$83)+(R64* 'DATA - Awards Matrices'!$E$85))* 'DATA - Awards Matrices'!$D$77,0)</f>
        <v>1937956</v>
      </c>
      <c r="X64" s="119">
        <f>ROUND(((+S64* 'DATA - Awards Matrices'!$D$83)+(S64* 'DATA - Awards Matrices'!$E$85))* 'DATA - Awards Matrices'!$D$77,0)</f>
        <v>368370</v>
      </c>
      <c r="Y64" s="120">
        <f>ROUND(((+T64* 'DATA - Awards Matrices'!$E$83)+(T64* 'DATA - Awards Matrices'!$E$85))* 'DATA - Awards Matrices'!$D$77,0)</f>
        <v>0</v>
      </c>
      <c r="AA64" s="680">
        <v>3</v>
      </c>
      <c r="AB64" s="114" t="s">
        <v>133</v>
      </c>
      <c r="AC64" s="115">
        <v>4764</v>
      </c>
      <c r="AD64" s="115">
        <v>623</v>
      </c>
      <c r="AE64" s="116">
        <v>9</v>
      </c>
      <c r="AG64" s="118">
        <v>3</v>
      </c>
      <c r="AH64" s="119">
        <f>ROUND(((+AC64* 'DATA - Awards Matrices'!$C$83)+(AC64* 'DATA - Awards Matrices'!$E$85))* 'DATA - Awards Matrices'!$D$77,0)</f>
        <v>1626858</v>
      </c>
      <c r="AI64" s="119">
        <f>ROUND(((+AD64* 'DATA - Awards Matrices'!$D$83)+(AD64* 'DATA - Awards Matrices'!$E$85))* 'DATA - Awards Matrices'!$D$77,0)</f>
        <v>341510</v>
      </c>
      <c r="AJ64" s="120">
        <f>ROUND(((+AE64* 'DATA - Awards Matrices'!$E$83)+(AE64* 'DATA - Awards Matrices'!$E$85))* 'DATA - Awards Matrices'!$D$77,0)</f>
        <v>12754</v>
      </c>
      <c r="AL64" s="680">
        <v>3</v>
      </c>
      <c r="AM64" s="114" t="s">
        <v>133</v>
      </c>
      <c r="AN64" s="115">
        <v>3796</v>
      </c>
      <c r="AO64" s="115">
        <v>467</v>
      </c>
      <c r="AP64" s="115">
        <v>0</v>
      </c>
      <c r="AR64" s="118">
        <v>3</v>
      </c>
      <c r="AS64" s="119">
        <f>ROUND(((+AN64* 'DATA - Awards Matrices'!$C$83)+(AN64* 'DATA - Awards Matrices'!$E$85))* 'DATA - Awards Matrices'!$D$77,0)</f>
        <v>1296296</v>
      </c>
      <c r="AT64" s="119">
        <f>ROUND(((+AO64* 'DATA - Awards Matrices'!$D$83)+(AO64* 'DATA - Awards Matrices'!$E$85))* 'DATA - Awards Matrices'!$D$77,0)</f>
        <v>255995</v>
      </c>
      <c r="AU64" s="120">
        <f>ROUND(((+AP64* 'DATA - Awards Matrices'!$E$83)+(AP64* 'DATA - Awards Matrices'!$E$85))* 'DATA - Awards Matrices'!$D$77,0)</f>
        <v>0</v>
      </c>
      <c r="AW64" s="680">
        <v>3</v>
      </c>
      <c r="AX64" s="114" t="s">
        <v>133</v>
      </c>
      <c r="AY64" s="115">
        <v>2990</v>
      </c>
      <c r="AZ64" s="115">
        <v>395</v>
      </c>
      <c r="BA64" s="115">
        <v>36</v>
      </c>
      <c r="BB64" s="716"/>
      <c r="BC64" s="742">
        <v>3</v>
      </c>
      <c r="BD64" s="743">
        <f>ROUND(((+AY64* 'DATA - Awards Matrices'!$C$83)+(AY64* 'DATA - Awards Matrices'!$E$85))* 'DATA - Awards Matrices'!$D$77,0)</f>
        <v>1021055</v>
      </c>
      <c r="BE64" s="743">
        <f>ROUND(((+AZ64* 'DATA - Awards Matrices'!$D$83)+(AZ64* 'DATA - Awards Matrices'!$E$85))* 'DATA - Awards Matrices'!$D$77,0)</f>
        <v>216527</v>
      </c>
      <c r="BF64" s="744">
        <f>ROUND(((+BA64* 'DATA - Awards Matrices'!$E$83)+(BA64* 'DATA - Awards Matrices'!$E$85))* 'DATA - Awards Matrices'!$D$77,0)</f>
        <v>51016</v>
      </c>
      <c r="BG64" s="716"/>
      <c r="BH64" s="894">
        <v>3</v>
      </c>
      <c r="BI64" s="897" t="s">
        <v>133</v>
      </c>
      <c r="BJ64" s="896">
        <v>2664</v>
      </c>
      <c r="BK64" s="896">
        <v>315</v>
      </c>
      <c r="BL64" s="896">
        <v>18</v>
      </c>
      <c r="BN64" s="742">
        <v>3</v>
      </c>
      <c r="BO64" s="743">
        <v>909729</v>
      </c>
      <c r="BP64" s="743">
        <v>172674</v>
      </c>
      <c r="BQ64" s="744">
        <v>25508</v>
      </c>
      <c r="BS64" s="977">
        <v>3</v>
      </c>
      <c r="BT64" s="983" t="s">
        <v>133</v>
      </c>
      <c r="BU64" s="979">
        <f>'RAW DATA AY2020-21-EOC SCH'!D23</f>
        <v>2605</v>
      </c>
      <c r="BV64" s="979">
        <f>'RAW DATA AY2020-21-EOC SCH'!E23</f>
        <v>396</v>
      </c>
      <c r="BW64" s="979">
        <f>'RAW DATA AY2020-21-EOC SCH'!F23</f>
        <v>27</v>
      </c>
      <c r="BX64" s="716"/>
      <c r="BY64" s="980">
        <v>3</v>
      </c>
      <c r="BZ64" s="981">
        <f>ROUND(((+BU64* 'DATA - Awards Matrices'!$C$83)+(BU64* 'DATA - Awards Matrices'!$E$85))* 'DATA - Awards Matrices'!$D$77,0)</f>
        <v>889581</v>
      </c>
      <c r="CA64" s="981">
        <f>ROUND(((+BV64* 'DATA - Awards Matrices'!$D$83)+(BV64* 'DATA - Awards Matrices'!$E$85))* 'DATA - Awards Matrices'!$D$77,0)</f>
        <v>217075</v>
      </c>
      <c r="CB64" s="982">
        <f>ROUND(((+BW64* 'DATA - Awards Matrices'!$E$83)+(BW64* 'DATA - Awards Matrices'!$E$85))* 'DATA - Awards Matrices'!$D$77,0)</f>
        <v>38262</v>
      </c>
    </row>
    <row r="65" spans="1:80" ht="15" customHeight="1">
      <c r="A65" s="1657"/>
      <c r="C65" s="126"/>
      <c r="D65" s="126"/>
      <c r="E65" s="1641" t="s">
        <v>82</v>
      </c>
      <c r="F65" s="1642"/>
      <c r="G65" s="122">
        <f>G64+G63+G62</f>
        <v>41188.0501</v>
      </c>
      <c r="H65" s="122">
        <f>H64+H63+H62</f>
        <v>16793.03</v>
      </c>
      <c r="I65" s="123">
        <f>I64+I63+I62</f>
        <v>10619.01</v>
      </c>
      <c r="J65" s="124"/>
      <c r="K65" s="125" t="s">
        <v>82</v>
      </c>
      <c r="L65" s="119">
        <f>L62+L63+L64</f>
        <v>7994517</v>
      </c>
      <c r="M65" s="119">
        <f>M62+M63+M64</f>
        <v>6385506</v>
      </c>
      <c r="N65" s="120">
        <f>N62+N63+N64</f>
        <v>8031900</v>
      </c>
      <c r="O65" s="587"/>
      <c r="P65" s="1641" t="s">
        <v>82</v>
      </c>
      <c r="Q65" s="1642"/>
      <c r="R65" s="122">
        <v>34572.04</v>
      </c>
      <c r="S65" s="122">
        <v>17533.989999999998</v>
      </c>
      <c r="T65" s="123">
        <v>14717</v>
      </c>
      <c r="U65" s="587"/>
      <c r="V65" s="125" t="s">
        <v>82</v>
      </c>
      <c r="W65" s="119">
        <f>W62+W63+W64</f>
        <v>6869485</v>
      </c>
      <c r="X65" s="119">
        <f>X62+X63+X64</f>
        <v>6761131</v>
      </c>
      <c r="Y65" s="120">
        <f>Y62+Y63+Y64</f>
        <v>11825330</v>
      </c>
      <c r="AA65" s="1641" t="s">
        <v>82</v>
      </c>
      <c r="AB65" s="1642"/>
      <c r="AC65" s="122">
        <f>AC64+AC63+AC62</f>
        <v>32365.999199999998</v>
      </c>
      <c r="AD65" s="122">
        <f>AD64+AD63+AD62</f>
        <v>17688.98</v>
      </c>
      <c r="AE65" s="123">
        <f>AE64+AE63+AE62</f>
        <v>16020</v>
      </c>
      <c r="AG65" s="125" t="s">
        <v>82</v>
      </c>
      <c r="AH65" s="119">
        <f>AH62+AH63+AH64</f>
        <v>6339159</v>
      </c>
      <c r="AI65" s="119">
        <f>AI62+AI63+AI64</f>
        <v>6887894</v>
      </c>
      <c r="AJ65" s="120">
        <f>AJ62+AJ63+AJ64</f>
        <v>13075789</v>
      </c>
      <c r="AL65" s="1641" t="s">
        <v>82</v>
      </c>
      <c r="AM65" s="1642"/>
      <c r="AN65" s="122">
        <f>AN64+AN63+AN62</f>
        <v>31171.000700000001</v>
      </c>
      <c r="AO65" s="122">
        <f>AO64+AO63+AO62</f>
        <v>16092.98</v>
      </c>
      <c r="AP65" s="123">
        <f>AP64+AP63+AP62</f>
        <v>14535</v>
      </c>
      <c r="AR65" s="125" t="s">
        <v>82</v>
      </c>
      <c r="AS65" s="119">
        <f>AS62+AS63+AS64</f>
        <v>5936174</v>
      </c>
      <c r="AT65" s="119">
        <f>AT62+AT63+AT64</f>
        <v>6274708</v>
      </c>
      <c r="AU65" s="120">
        <f>AU62+AU63+AU64</f>
        <v>11686946</v>
      </c>
      <c r="AW65" s="1641" t="s">
        <v>82</v>
      </c>
      <c r="AX65" s="1642"/>
      <c r="AY65" s="122">
        <f>AY64+AY63+AY62</f>
        <v>29600.0219</v>
      </c>
      <c r="AZ65" s="122">
        <f>AZ64+AZ63+AZ62</f>
        <v>16475.010000000002</v>
      </c>
      <c r="BA65" s="123">
        <f>BA64+BA63+BA62</f>
        <v>15120</v>
      </c>
      <c r="BB65" s="716"/>
      <c r="BC65" s="745" t="s">
        <v>82</v>
      </c>
      <c r="BD65" s="743">
        <f>BD62+BD63+BD64</f>
        <v>5526913</v>
      </c>
      <c r="BE65" s="743">
        <f>BE62+BE63+BE64</f>
        <v>6103701</v>
      </c>
      <c r="BF65" s="744">
        <f>BF62+BF63+BF64</f>
        <v>10167497</v>
      </c>
      <c r="BG65" s="716"/>
      <c r="BH65" s="1584" t="s">
        <v>82</v>
      </c>
      <c r="BI65" s="1585"/>
      <c r="BJ65" s="898">
        <v>29815.010399999999</v>
      </c>
      <c r="BK65" s="898">
        <v>16284.98</v>
      </c>
      <c r="BL65" s="899">
        <v>14652.01</v>
      </c>
      <c r="BN65" s="745" t="s">
        <v>82</v>
      </c>
      <c r="BO65" s="743">
        <v>5514660</v>
      </c>
      <c r="BP65" s="743">
        <v>5982340</v>
      </c>
      <c r="BQ65" s="744">
        <v>9857083</v>
      </c>
      <c r="BS65" s="1614" t="s">
        <v>82</v>
      </c>
      <c r="BT65" s="1627"/>
      <c r="BU65" s="984">
        <f>BU64+BU63+BU62</f>
        <v>25923.100299999998</v>
      </c>
      <c r="BV65" s="984">
        <f>BV64+BV63+BV62</f>
        <v>16109</v>
      </c>
      <c r="BW65" s="985">
        <f>BW64+BW63+BW62</f>
        <v>15986.02</v>
      </c>
      <c r="BX65" s="716"/>
      <c r="BY65" s="986" t="s">
        <v>82</v>
      </c>
      <c r="BZ65" s="981">
        <f>BZ62+BZ63+BZ64</f>
        <v>4806718</v>
      </c>
      <c r="CA65" s="981">
        <f>CA62+CA63+CA64</f>
        <v>5949923</v>
      </c>
      <c r="CB65" s="982">
        <f>CB62+CB63+CB64</f>
        <v>10765489</v>
      </c>
    </row>
    <row r="66" spans="1:80" ht="15" thickBot="1">
      <c r="A66" s="1658"/>
      <c r="C66" s="126"/>
      <c r="D66" s="126"/>
      <c r="E66" s="127"/>
      <c r="F66" s="128"/>
      <c r="G66" s="129" t="s">
        <v>132</v>
      </c>
      <c r="H66" s="129"/>
      <c r="I66" s="130">
        <f>SUM(G65:I65)</f>
        <v>68600.090100000001</v>
      </c>
      <c r="J66" s="131"/>
      <c r="K66" s="132"/>
      <c r="L66" s="133" t="s">
        <v>131</v>
      </c>
      <c r="M66" s="134"/>
      <c r="N66" s="135">
        <f>SUM(L65:N65)</f>
        <v>22411923</v>
      </c>
      <c r="O66" s="588"/>
      <c r="P66" s="127"/>
      <c r="Q66" s="128"/>
      <c r="R66" s="129" t="s">
        <v>132</v>
      </c>
      <c r="S66" s="129"/>
      <c r="T66" s="130">
        <v>66823.03</v>
      </c>
      <c r="U66" s="588"/>
      <c r="V66" s="132"/>
      <c r="W66" s="133" t="s">
        <v>131</v>
      </c>
      <c r="X66" s="134"/>
      <c r="Y66" s="135">
        <f>SUM(W65:Y65)</f>
        <v>25455946</v>
      </c>
      <c r="AA66" s="127"/>
      <c r="AB66" s="128"/>
      <c r="AC66" s="129" t="s">
        <v>132</v>
      </c>
      <c r="AD66" s="129"/>
      <c r="AE66" s="130">
        <f>SUM(AC65:AE65)</f>
        <v>66074.979200000002</v>
      </c>
      <c r="AG66" s="132"/>
      <c r="AH66" s="133" t="s">
        <v>131</v>
      </c>
      <c r="AI66" s="134"/>
      <c r="AJ66" s="135">
        <f>SUM(AH65:AJ65)</f>
        <v>26302842</v>
      </c>
      <c r="AL66" s="127"/>
      <c r="AM66" s="128"/>
      <c r="AN66" s="129" t="s">
        <v>132</v>
      </c>
      <c r="AO66" s="129"/>
      <c r="AP66" s="130">
        <f>SUM(AN65:AP65)</f>
        <v>61798.9807</v>
      </c>
      <c r="AR66" s="132"/>
      <c r="AS66" s="133" t="s">
        <v>131</v>
      </c>
      <c r="AT66" s="134"/>
      <c r="AU66" s="135">
        <f>SUM(AS65:AU65)</f>
        <v>23897828</v>
      </c>
      <c r="AW66" s="127"/>
      <c r="AX66" s="128"/>
      <c r="AY66" s="129" t="s">
        <v>132</v>
      </c>
      <c r="AZ66" s="129"/>
      <c r="BA66" s="130">
        <f>SUM(AY65:BA65)</f>
        <v>61195.031900000002</v>
      </c>
      <c r="BB66" s="716"/>
      <c r="BC66" s="746"/>
      <c r="BD66" s="747" t="s">
        <v>131</v>
      </c>
      <c r="BE66" s="748"/>
      <c r="BF66" s="749">
        <f>SUM(BD65:BF65)</f>
        <v>21798111</v>
      </c>
      <c r="BG66" s="716"/>
      <c r="BH66" s="900"/>
      <c r="BI66" s="901"/>
      <c r="BJ66" s="902" t="s">
        <v>132</v>
      </c>
      <c r="BK66" s="902"/>
      <c r="BL66" s="903">
        <v>60752.000399999997</v>
      </c>
      <c r="BN66" s="746"/>
      <c r="BO66" s="747" t="s">
        <v>131</v>
      </c>
      <c r="BP66" s="748"/>
      <c r="BQ66" s="749">
        <v>21354083</v>
      </c>
      <c r="BS66" s="987"/>
      <c r="BT66" s="988"/>
      <c r="BU66" s="989" t="s">
        <v>132</v>
      </c>
      <c r="BV66" s="989"/>
      <c r="BW66" s="990">
        <f>SUM(BU65:BW65)</f>
        <v>58018.120299999995</v>
      </c>
      <c r="BX66" s="716"/>
      <c r="BY66" s="991"/>
      <c r="BZ66" s="992" t="s">
        <v>131</v>
      </c>
      <c r="CA66" s="993"/>
      <c r="CB66" s="994">
        <f>SUM(BZ65:CB65)</f>
        <v>21522130</v>
      </c>
    </row>
    <row r="67" spans="1:80" ht="15" thickBot="1">
      <c r="K67" s="136"/>
      <c r="L67" s="136"/>
      <c r="M67" s="136"/>
      <c r="N67" s="136"/>
      <c r="O67" s="136"/>
      <c r="U67" s="136"/>
      <c r="V67" s="136"/>
      <c r="W67" s="136"/>
      <c r="X67" s="136"/>
      <c r="Y67" s="136"/>
      <c r="AG67" s="136"/>
      <c r="AH67" s="136"/>
      <c r="AI67" s="136"/>
      <c r="AJ67" s="136"/>
      <c r="AR67" s="136"/>
      <c r="AS67" s="136"/>
      <c r="AT67" s="136"/>
      <c r="AU67" s="136"/>
      <c r="BB67" s="716"/>
      <c r="BC67" s="750"/>
      <c r="BD67" s="750"/>
      <c r="BE67" s="750"/>
      <c r="BF67" s="750"/>
      <c r="BG67" s="716"/>
      <c r="BN67" s="750"/>
      <c r="BO67" s="750"/>
      <c r="BP67" s="750"/>
      <c r="BQ67" s="750"/>
      <c r="BS67" s="716"/>
      <c r="BT67" s="716"/>
      <c r="BU67" s="716"/>
      <c r="BV67" s="716"/>
      <c r="BW67" s="716"/>
      <c r="BX67" s="716"/>
      <c r="BY67" s="995"/>
      <c r="BZ67" s="995"/>
      <c r="CA67" s="995"/>
      <c r="CB67" s="995"/>
    </row>
    <row r="68" spans="1:80" ht="15.75" customHeight="1">
      <c r="A68" s="1656" t="s">
        <v>49</v>
      </c>
      <c r="C68" s="105"/>
      <c r="D68" s="105"/>
      <c r="E68" s="1632" t="s">
        <v>96</v>
      </c>
      <c r="F68" s="1633"/>
      <c r="G68" s="1634" t="s">
        <v>134</v>
      </c>
      <c r="H68" s="1634"/>
      <c r="I68" s="1635"/>
      <c r="J68" s="103"/>
      <c r="K68" s="104"/>
      <c r="L68" s="1636" t="s">
        <v>134</v>
      </c>
      <c r="M68" s="1637"/>
      <c r="N68" s="1638"/>
      <c r="O68" s="586"/>
      <c r="P68" s="1632" t="s">
        <v>96</v>
      </c>
      <c r="Q68" s="1633"/>
      <c r="R68" s="1634" t="s">
        <v>134</v>
      </c>
      <c r="S68" s="1634"/>
      <c r="T68" s="1635"/>
      <c r="U68" s="586"/>
      <c r="V68" s="104"/>
      <c r="W68" s="1636" t="s">
        <v>134</v>
      </c>
      <c r="X68" s="1637"/>
      <c r="Y68" s="1638"/>
      <c r="AA68" s="1632" t="s">
        <v>96</v>
      </c>
      <c r="AB68" s="1633"/>
      <c r="AC68" s="1634" t="s">
        <v>134</v>
      </c>
      <c r="AD68" s="1634"/>
      <c r="AE68" s="1635"/>
      <c r="AG68" s="104"/>
      <c r="AH68" s="1636" t="s">
        <v>134</v>
      </c>
      <c r="AI68" s="1637"/>
      <c r="AJ68" s="1638"/>
      <c r="AL68" s="1632" t="s">
        <v>96</v>
      </c>
      <c r="AM68" s="1633"/>
      <c r="AN68" s="1634" t="s">
        <v>134</v>
      </c>
      <c r="AO68" s="1634"/>
      <c r="AP68" s="1635"/>
      <c r="AR68" s="104"/>
      <c r="AS68" s="1636" t="s">
        <v>134</v>
      </c>
      <c r="AT68" s="1637"/>
      <c r="AU68" s="1638"/>
      <c r="AW68" s="819" t="s">
        <v>96</v>
      </c>
      <c r="AX68" s="820"/>
      <c r="AY68" s="1659" t="s">
        <v>134</v>
      </c>
      <c r="AZ68" s="1660"/>
      <c r="BA68" s="1661"/>
      <c r="BB68" s="716"/>
      <c r="BC68" s="737"/>
      <c r="BD68" s="1581" t="s">
        <v>134</v>
      </c>
      <c r="BE68" s="1582"/>
      <c r="BF68" s="1583"/>
      <c r="BG68" s="716"/>
      <c r="BH68" s="917" t="s">
        <v>96</v>
      </c>
      <c r="BI68" s="918"/>
      <c r="BJ68" s="1578" t="s">
        <v>134</v>
      </c>
      <c r="BK68" s="1579"/>
      <c r="BL68" s="1580"/>
      <c r="BN68" s="737"/>
      <c r="BO68" s="1581" t="s">
        <v>134</v>
      </c>
      <c r="BP68" s="1582"/>
      <c r="BQ68" s="1583"/>
      <c r="BS68" s="996" t="s">
        <v>96</v>
      </c>
      <c r="BT68" s="997"/>
      <c r="BU68" s="1619" t="s">
        <v>134</v>
      </c>
      <c r="BV68" s="1620"/>
      <c r="BW68" s="1621"/>
      <c r="BX68" s="716"/>
      <c r="BY68" s="967"/>
      <c r="BZ68" s="1622" t="s">
        <v>134</v>
      </c>
      <c r="CA68" s="1623"/>
      <c r="CB68" s="1624"/>
    </row>
    <row r="69" spans="1:80" ht="15" customHeight="1">
      <c r="A69" s="1657"/>
      <c r="C69" s="113"/>
      <c r="D69" s="113"/>
      <c r="E69" s="1630" t="s">
        <v>96</v>
      </c>
      <c r="F69" s="1631"/>
      <c r="G69" s="589" t="s">
        <v>95</v>
      </c>
      <c r="H69" s="590" t="s">
        <v>94</v>
      </c>
      <c r="I69" s="591" t="s">
        <v>93</v>
      </c>
      <c r="J69" s="108"/>
      <c r="K69" s="109" t="s">
        <v>96</v>
      </c>
      <c r="L69" s="110" t="s">
        <v>95</v>
      </c>
      <c r="M69" s="111" t="s">
        <v>94</v>
      </c>
      <c r="N69" s="112" t="s">
        <v>93</v>
      </c>
      <c r="O69" s="586"/>
      <c r="P69" s="1630" t="s">
        <v>96</v>
      </c>
      <c r="Q69" s="1631"/>
      <c r="R69" s="589" t="s">
        <v>95</v>
      </c>
      <c r="S69" s="590" t="s">
        <v>94</v>
      </c>
      <c r="T69" s="591" t="s">
        <v>93</v>
      </c>
      <c r="U69" s="586"/>
      <c r="V69" s="109" t="s">
        <v>96</v>
      </c>
      <c r="W69" s="110" t="s">
        <v>95</v>
      </c>
      <c r="X69" s="111" t="s">
        <v>94</v>
      </c>
      <c r="Y69" s="112" t="s">
        <v>93</v>
      </c>
      <c r="AA69" s="1630" t="s">
        <v>96</v>
      </c>
      <c r="AB69" s="1631"/>
      <c r="AC69" s="589" t="s">
        <v>95</v>
      </c>
      <c r="AD69" s="590" t="s">
        <v>94</v>
      </c>
      <c r="AE69" s="591" t="s">
        <v>93</v>
      </c>
      <c r="AG69" s="109" t="s">
        <v>96</v>
      </c>
      <c r="AH69" s="110" t="s">
        <v>95</v>
      </c>
      <c r="AI69" s="111" t="s">
        <v>94</v>
      </c>
      <c r="AJ69" s="112" t="s">
        <v>93</v>
      </c>
      <c r="AL69" s="1630" t="s">
        <v>96</v>
      </c>
      <c r="AM69" s="1631"/>
      <c r="AN69" s="589" t="s">
        <v>95</v>
      </c>
      <c r="AO69" s="590" t="s">
        <v>94</v>
      </c>
      <c r="AP69" s="591" t="s">
        <v>93</v>
      </c>
      <c r="AR69" s="109" t="s">
        <v>96</v>
      </c>
      <c r="AS69" s="110" t="s">
        <v>95</v>
      </c>
      <c r="AT69" s="111" t="s">
        <v>94</v>
      </c>
      <c r="AU69" s="112" t="s">
        <v>93</v>
      </c>
      <c r="AW69" s="817" t="s">
        <v>96</v>
      </c>
      <c r="AX69" s="818"/>
      <c r="AY69" s="589" t="s">
        <v>95</v>
      </c>
      <c r="AZ69" s="590" t="s">
        <v>94</v>
      </c>
      <c r="BA69" s="591" t="s">
        <v>93</v>
      </c>
      <c r="BB69" s="716"/>
      <c r="BC69" s="738" t="s">
        <v>96</v>
      </c>
      <c r="BD69" s="739" t="s">
        <v>95</v>
      </c>
      <c r="BE69" s="740" t="s">
        <v>94</v>
      </c>
      <c r="BF69" s="741" t="s">
        <v>93</v>
      </c>
      <c r="BG69" s="716"/>
      <c r="BH69" s="915" t="s">
        <v>96</v>
      </c>
      <c r="BI69" s="916"/>
      <c r="BJ69" s="904" t="s">
        <v>95</v>
      </c>
      <c r="BK69" s="905" t="s">
        <v>94</v>
      </c>
      <c r="BL69" s="906" t="s">
        <v>93</v>
      </c>
      <c r="BN69" s="738" t="s">
        <v>96</v>
      </c>
      <c r="BO69" s="739" t="s">
        <v>95</v>
      </c>
      <c r="BP69" s="740" t="s">
        <v>94</v>
      </c>
      <c r="BQ69" s="741" t="s">
        <v>93</v>
      </c>
      <c r="BS69" s="998" t="s">
        <v>96</v>
      </c>
      <c r="BT69" s="999"/>
      <c r="BU69" s="1000" t="s">
        <v>95</v>
      </c>
      <c r="BV69" s="1001" t="s">
        <v>94</v>
      </c>
      <c r="BW69" s="1002" t="s">
        <v>93</v>
      </c>
      <c r="BX69" s="716"/>
      <c r="BY69" s="973" t="s">
        <v>96</v>
      </c>
      <c r="BZ69" s="974" t="s">
        <v>95</v>
      </c>
      <c r="CA69" s="975" t="s">
        <v>94</v>
      </c>
      <c r="CB69" s="976" t="s">
        <v>93</v>
      </c>
    </row>
    <row r="70" spans="1:80" ht="15" customHeight="1">
      <c r="A70" s="1657"/>
      <c r="C70" s="121"/>
      <c r="D70" s="121"/>
      <c r="E70" s="678">
        <v>1</v>
      </c>
      <c r="F70" s="114" t="s">
        <v>133</v>
      </c>
      <c r="G70" s="115">
        <v>27286.9987</v>
      </c>
      <c r="H70" s="115">
        <v>0</v>
      </c>
      <c r="I70" s="116">
        <v>0</v>
      </c>
      <c r="J70" s="117"/>
      <c r="K70" s="118">
        <v>1</v>
      </c>
      <c r="L70" s="119">
        <f>ROUND(((+G70* 'DATA - Awards Matrices'!$C$81)+(G70* 'DATA - Awards Matrices'!$E$85))* 'DATA - Awards Matrices'!$D$77,0)</f>
        <v>4193193</v>
      </c>
      <c r="M70" s="119">
        <f>ROUND(((+H70* 'DATA - Awards Matrices'!$D$81)+(H70* 'DATA - Awards Matrices'!$E$85))* 'DATA - Awards Matrices'!$D$77,0)</f>
        <v>0</v>
      </c>
      <c r="N70" s="120">
        <f>ROUND(((+I70* 'DATA - Awards Matrices'!$E$81)+(I70* 'DATA - Awards Matrices'!$E$85))* 'DATA - Awards Matrices'!$D$77,0)</f>
        <v>0</v>
      </c>
      <c r="O70" s="587"/>
      <c r="P70" s="678">
        <v>1</v>
      </c>
      <c r="Q70" s="114" t="s">
        <v>133</v>
      </c>
      <c r="R70" s="115">
        <v>24711.000899999999</v>
      </c>
      <c r="S70" s="115">
        <v>0</v>
      </c>
      <c r="T70" s="116">
        <v>0</v>
      </c>
      <c r="U70" s="587"/>
      <c r="V70" s="118">
        <v>1</v>
      </c>
      <c r="W70" s="119">
        <f>ROUND(((+R70* 'DATA - Awards Matrices'!$C$81)+(R70* 'DATA - Awards Matrices'!$E$85))* 'DATA - Awards Matrices'!$D$77,0)</f>
        <v>3797340</v>
      </c>
      <c r="X70" s="119">
        <f>ROUND(((+S70* 'DATA - Awards Matrices'!$D$81)+(S70* 'DATA - Awards Matrices'!$E$85))* 'DATA - Awards Matrices'!$D$77,0)</f>
        <v>0</v>
      </c>
      <c r="Y70" s="120">
        <f>ROUND(((+T70* 'DATA - Awards Matrices'!$E$81)+(T70* 'DATA - Awards Matrices'!$E$85))* 'DATA - Awards Matrices'!$D$77,0)</f>
        <v>0</v>
      </c>
      <c r="AA70" s="678">
        <v>1</v>
      </c>
      <c r="AB70" s="114" t="s">
        <v>133</v>
      </c>
      <c r="AC70" s="115">
        <v>28502.001199999999</v>
      </c>
      <c r="AD70" s="115">
        <v>0</v>
      </c>
      <c r="AE70" s="116">
        <v>0</v>
      </c>
      <c r="AG70" s="118">
        <v>1</v>
      </c>
      <c r="AH70" s="119">
        <f>ROUND(((+AC70* 'DATA - Awards Matrices'!$C$81)+(AC70* 'DATA - Awards Matrices'!$E$85))* 'DATA - Awards Matrices'!$D$77,0)</f>
        <v>4379903</v>
      </c>
      <c r="AI70" s="119">
        <f>ROUND(((+AD70* 'DATA - Awards Matrices'!$D$81)+(AD70* 'DATA - Awards Matrices'!$E$85))* 'DATA - Awards Matrices'!$D$77,0)</f>
        <v>0</v>
      </c>
      <c r="AJ70" s="120">
        <f>ROUND(((+AE70* 'DATA - Awards Matrices'!$E$81)+(AE70* 'DATA - Awards Matrices'!$E$85))* 'DATA - Awards Matrices'!$D$77,0)</f>
        <v>0</v>
      </c>
      <c r="AL70" s="678">
        <v>1</v>
      </c>
      <c r="AM70" s="114" t="s">
        <v>133</v>
      </c>
      <c r="AN70" s="115">
        <v>27709.998500000002</v>
      </c>
      <c r="AO70" s="115">
        <v>0</v>
      </c>
      <c r="AP70" s="115">
        <v>0</v>
      </c>
      <c r="AR70" s="118">
        <v>1</v>
      </c>
      <c r="AS70" s="119">
        <f>ROUND(((+AN70* 'DATA - Awards Matrices'!$C$81)+(AN70* 'DATA - Awards Matrices'!$E$85))* 'DATA - Awards Matrices'!$D$77,0)</f>
        <v>4258195</v>
      </c>
      <c r="AT70" s="119">
        <f>ROUND(((+AO70* 'DATA - Awards Matrices'!$D$81)+(AO70* 'DATA - Awards Matrices'!$E$85))* 'DATA - Awards Matrices'!$D$77,0)</f>
        <v>0</v>
      </c>
      <c r="AU70" s="120">
        <f>ROUND(((+AP70* 'DATA - Awards Matrices'!$E$81)+(AP70* 'DATA - Awards Matrices'!$E$85))* 'DATA - Awards Matrices'!$D$77,0)</f>
        <v>0</v>
      </c>
      <c r="AW70" s="678">
        <v>1</v>
      </c>
      <c r="AX70" s="114" t="s">
        <v>133</v>
      </c>
      <c r="AY70" s="115">
        <v>26200.04</v>
      </c>
      <c r="AZ70" s="115">
        <v>0</v>
      </c>
      <c r="BA70" s="115">
        <v>0</v>
      </c>
      <c r="BB70" s="716"/>
      <c r="BC70" s="742">
        <v>1</v>
      </c>
      <c r="BD70" s="743">
        <f>ROUND(((+AY70* 'DATA - Awards Matrices'!$C$81)+(AY70* 'DATA - Awards Matrices'!$E$85))* 'DATA - Awards Matrices'!$D$77,0)</f>
        <v>4026160</v>
      </c>
      <c r="BE70" s="743">
        <f>ROUND(((+AZ70* 'DATA - Awards Matrices'!$D$81)+(AZ70* 'DATA - Awards Matrices'!$E$85))* 'DATA - Awards Matrices'!$D$77,0)</f>
        <v>0</v>
      </c>
      <c r="BF70" s="744">
        <f>ROUND(((+BA70* 'DATA - Awards Matrices'!$E$81)+(BA70* 'DATA - Awards Matrices'!$E$85))* 'DATA - Awards Matrices'!$D$77,0)</f>
        <v>0</v>
      </c>
      <c r="BG70" s="716"/>
      <c r="BH70" s="907">
        <v>1</v>
      </c>
      <c r="BI70" s="897" t="s">
        <v>133</v>
      </c>
      <c r="BJ70" s="896">
        <v>24553</v>
      </c>
      <c r="BK70" s="896">
        <v>0</v>
      </c>
      <c r="BL70" s="896">
        <v>0</v>
      </c>
      <c r="BN70" s="742">
        <v>1</v>
      </c>
      <c r="BO70" s="743">
        <v>3773060</v>
      </c>
      <c r="BP70" s="743">
        <v>0</v>
      </c>
      <c r="BQ70" s="744">
        <v>0</v>
      </c>
      <c r="BS70" s="1003">
        <v>1</v>
      </c>
      <c r="BT70" s="983" t="s">
        <v>133</v>
      </c>
      <c r="BU70" s="979">
        <f>'RAW DATA AY2020-21-EOC SCH'!D24</f>
        <v>18125</v>
      </c>
      <c r="BV70" s="979">
        <v>0</v>
      </c>
      <c r="BW70" s="979">
        <v>0</v>
      </c>
      <c r="BX70" s="716"/>
      <c r="BY70" s="980">
        <v>1</v>
      </c>
      <c r="BZ70" s="981">
        <f>ROUND(((+BU70* 'DATA - Awards Matrices'!$C$81)+(BU70* 'DATA - Awards Matrices'!$E$85))* 'DATA - Awards Matrices'!$D$77,0)</f>
        <v>2785269</v>
      </c>
      <c r="CA70" s="981">
        <f>ROUND(((+BV70* 'DATA - Awards Matrices'!$D$81)+(BV70* 'DATA - Awards Matrices'!$E$85))* 'DATA - Awards Matrices'!$D$77,0)</f>
        <v>0</v>
      </c>
      <c r="CB70" s="982">
        <f>ROUND(((+BW70* 'DATA - Awards Matrices'!$E$81)+(BW70* 'DATA - Awards Matrices'!$E$85))* 'DATA - Awards Matrices'!$D$77,0)</f>
        <v>0</v>
      </c>
    </row>
    <row r="71" spans="1:80" ht="15" customHeight="1">
      <c r="A71" s="1657"/>
      <c r="C71" s="121"/>
      <c r="D71" s="121"/>
      <c r="E71" s="678">
        <v>2</v>
      </c>
      <c r="F71" s="114" t="s">
        <v>133</v>
      </c>
      <c r="G71" s="115">
        <v>10824</v>
      </c>
      <c r="H71" s="115">
        <v>0</v>
      </c>
      <c r="I71" s="116">
        <v>0</v>
      </c>
      <c r="J71" s="117"/>
      <c r="K71" s="118">
        <v>2</v>
      </c>
      <c r="L71" s="119">
        <f>ROUND(((+G71* 'DATA - Awards Matrices'!$C$82)+(G71* 'DATA - Awards Matrices'!$E$85))* 'DATA - Awards Matrices'!$D$77,0)</f>
        <v>2376193</v>
      </c>
      <c r="M71" s="119">
        <f>ROUND(((+H71* 'DATA - Awards Matrices'!$D$82)+(H71* 'DATA - Awards Matrices'!$E$85))* 'DATA - Awards Matrices'!$D$77,0)</f>
        <v>0</v>
      </c>
      <c r="N71" s="120">
        <f>ROUND(((+I71* 'DATA - Awards Matrices'!$E$82)+(I71* 'DATA - Awards Matrices'!$E$85))* 'DATA - Awards Matrices'!$D$77,0)</f>
        <v>0</v>
      </c>
      <c r="O71" s="587"/>
      <c r="P71" s="678">
        <v>2</v>
      </c>
      <c r="Q71" s="114" t="s">
        <v>133</v>
      </c>
      <c r="R71" s="115">
        <v>10138.89</v>
      </c>
      <c r="S71" s="115">
        <v>0</v>
      </c>
      <c r="T71" s="116">
        <v>0</v>
      </c>
      <c r="U71" s="587"/>
      <c r="V71" s="118">
        <v>2</v>
      </c>
      <c r="W71" s="119">
        <f>ROUND(((+R71* 'DATA - Awards Matrices'!$C$82)+(R71* 'DATA - Awards Matrices'!$E$85))* 'DATA - Awards Matrices'!$D$77,0)</f>
        <v>2225791</v>
      </c>
      <c r="X71" s="119">
        <f>ROUND(((+S71* 'DATA - Awards Matrices'!$D$82)+(S71* 'DATA - Awards Matrices'!$E$85))* 'DATA - Awards Matrices'!$D$77,0)</f>
        <v>0</v>
      </c>
      <c r="Y71" s="120">
        <f>ROUND(((+T71* 'DATA - Awards Matrices'!$E$82)+(T71* 'DATA - Awards Matrices'!$E$85))* 'DATA - Awards Matrices'!$D$77,0)</f>
        <v>0</v>
      </c>
      <c r="AA71" s="678">
        <v>2</v>
      </c>
      <c r="AB71" s="114" t="s">
        <v>133</v>
      </c>
      <c r="AC71" s="115">
        <v>11039</v>
      </c>
      <c r="AD71" s="115">
        <v>0</v>
      </c>
      <c r="AE71" s="116">
        <v>0</v>
      </c>
      <c r="AG71" s="118">
        <v>2</v>
      </c>
      <c r="AH71" s="119">
        <f>ROUND(((+AC71* 'DATA - Awards Matrices'!$C$82)+(AC71* 'DATA - Awards Matrices'!$E$85))* 'DATA - Awards Matrices'!$D$77,0)</f>
        <v>2423392</v>
      </c>
      <c r="AI71" s="119">
        <f>ROUND(((+AD71* 'DATA - Awards Matrices'!$D$82)+(AD71* 'DATA - Awards Matrices'!$E$85))* 'DATA - Awards Matrices'!$D$77,0)</f>
        <v>0</v>
      </c>
      <c r="AJ71" s="120">
        <f>ROUND(((+AE71* 'DATA - Awards Matrices'!$E$82)+(AE71* 'DATA - Awards Matrices'!$E$85))* 'DATA - Awards Matrices'!$D$77,0)</f>
        <v>0</v>
      </c>
      <c r="AL71" s="678">
        <v>2</v>
      </c>
      <c r="AM71" s="114" t="s">
        <v>133</v>
      </c>
      <c r="AN71" s="115">
        <v>10515.04</v>
      </c>
      <c r="AO71" s="115">
        <v>0</v>
      </c>
      <c r="AP71" s="115">
        <v>0</v>
      </c>
      <c r="AR71" s="118">
        <v>2</v>
      </c>
      <c r="AS71" s="119">
        <f>ROUND(((+AN71* 'DATA - Awards Matrices'!$C$82)+(AN71* 'DATA - Awards Matrices'!$E$85))* 'DATA - Awards Matrices'!$D$77,0)</f>
        <v>2308367</v>
      </c>
      <c r="AT71" s="119">
        <f>ROUND(((+AO71* 'DATA - Awards Matrices'!$D$82)+(AO71* 'DATA - Awards Matrices'!$E$85))* 'DATA - Awards Matrices'!$D$77,0)</f>
        <v>0</v>
      </c>
      <c r="AU71" s="120">
        <f>ROUND(((+AP71* 'DATA - Awards Matrices'!$E$82)+(AP71* 'DATA - Awards Matrices'!$E$85))* 'DATA - Awards Matrices'!$D$77,0)</f>
        <v>0</v>
      </c>
      <c r="AW71" s="678">
        <v>2</v>
      </c>
      <c r="AX71" s="114" t="s">
        <v>133</v>
      </c>
      <c r="AY71" s="115">
        <v>9154.9699999999993</v>
      </c>
      <c r="AZ71" s="115">
        <v>0</v>
      </c>
      <c r="BA71" s="115">
        <v>0</v>
      </c>
      <c r="BB71" s="716"/>
      <c r="BC71" s="742">
        <v>2</v>
      </c>
      <c r="BD71" s="743">
        <f>ROUND(((+AY71* 'DATA - Awards Matrices'!$C$82)+(AY71* 'DATA - Awards Matrices'!$E$85))* 'DATA - Awards Matrices'!$D$77,0)</f>
        <v>2009791</v>
      </c>
      <c r="BE71" s="743">
        <f>ROUND(((+AZ71* 'DATA - Awards Matrices'!$D$82)+(AZ71* 'DATA - Awards Matrices'!$E$85))* 'DATA - Awards Matrices'!$D$77,0)</f>
        <v>0</v>
      </c>
      <c r="BF71" s="744">
        <f>ROUND(((+BA71* 'DATA - Awards Matrices'!$E$82)+(BA71* 'DATA - Awards Matrices'!$E$85))* 'DATA - Awards Matrices'!$D$77,0)</f>
        <v>0</v>
      </c>
      <c r="BG71" s="716"/>
      <c r="BH71" s="907">
        <v>2</v>
      </c>
      <c r="BI71" s="897" t="s">
        <v>133</v>
      </c>
      <c r="BJ71" s="896">
        <v>8035.02</v>
      </c>
      <c r="BK71" s="896">
        <v>0</v>
      </c>
      <c r="BL71" s="896">
        <v>0</v>
      </c>
      <c r="BN71" s="742">
        <v>2</v>
      </c>
      <c r="BO71" s="743">
        <v>1763928</v>
      </c>
      <c r="BP71" s="743">
        <v>0</v>
      </c>
      <c r="BQ71" s="744">
        <v>0</v>
      </c>
      <c r="BS71" s="1003">
        <v>2</v>
      </c>
      <c r="BT71" s="983" t="s">
        <v>133</v>
      </c>
      <c r="BU71" s="979">
        <f>'RAW DATA AY2020-21-EOC SCH'!D25</f>
        <v>4613.9799999999996</v>
      </c>
      <c r="BV71" s="979">
        <v>0</v>
      </c>
      <c r="BW71" s="979">
        <v>0</v>
      </c>
      <c r="BX71" s="716"/>
      <c r="BY71" s="980">
        <v>2</v>
      </c>
      <c r="BZ71" s="981">
        <f>ROUND(((+BU71* 'DATA - Awards Matrices'!$C$82)+(BU71* 'DATA - Awards Matrices'!$E$85))* 'DATA - Awards Matrices'!$D$77,0)</f>
        <v>1012907</v>
      </c>
      <c r="CA71" s="981">
        <f>ROUND(((+BV71* 'DATA - Awards Matrices'!$D$82)+(BV71* 'DATA - Awards Matrices'!$E$85))* 'DATA - Awards Matrices'!$D$77,0)</f>
        <v>0</v>
      </c>
      <c r="CB71" s="982">
        <f>ROUND(((+BW71* 'DATA - Awards Matrices'!$E$82)+(BW71* 'DATA - Awards Matrices'!$E$85))* 'DATA - Awards Matrices'!$D$77,0)</f>
        <v>0</v>
      </c>
    </row>
    <row r="72" spans="1:80" ht="15" customHeight="1">
      <c r="A72" s="1657"/>
      <c r="C72" s="121"/>
      <c r="D72" s="121"/>
      <c r="E72" s="678">
        <v>3</v>
      </c>
      <c r="F72" s="114" t="s">
        <v>133</v>
      </c>
      <c r="G72" s="115">
        <v>11365</v>
      </c>
      <c r="H72" s="115">
        <v>0</v>
      </c>
      <c r="I72" s="116">
        <v>0</v>
      </c>
      <c r="J72" s="117"/>
      <c r="K72" s="118">
        <v>3</v>
      </c>
      <c r="L72" s="119">
        <f>ROUND(((+G72* 'DATA - Awards Matrices'!$C$83)+(G72* 'DATA - Awards Matrices'!$E$85))* 'DATA - Awards Matrices'!$D$77,0)</f>
        <v>3881034</v>
      </c>
      <c r="M72" s="119">
        <f>ROUND(((+H72* 'DATA - Awards Matrices'!$D$83)+(H72* 'DATA - Awards Matrices'!$E$85))* 'DATA - Awards Matrices'!$D$77,0)</f>
        <v>0</v>
      </c>
      <c r="N72" s="120">
        <f>ROUND(((+I72* 'DATA - Awards Matrices'!$E$83)+(I72* 'DATA - Awards Matrices'!$E$85))* 'DATA - Awards Matrices'!$D$77,0)</f>
        <v>0</v>
      </c>
      <c r="O72" s="587"/>
      <c r="P72" s="678">
        <v>3</v>
      </c>
      <c r="Q72" s="114" t="s">
        <v>133</v>
      </c>
      <c r="R72" s="115">
        <v>9149.5</v>
      </c>
      <c r="S72" s="115">
        <v>0</v>
      </c>
      <c r="T72" s="116">
        <v>0</v>
      </c>
      <c r="U72" s="587"/>
      <c r="V72" s="118">
        <v>3</v>
      </c>
      <c r="W72" s="119">
        <f>ROUND(((+R72* 'DATA - Awards Matrices'!$C$83)+(R72* 'DATA - Awards Matrices'!$E$85))* 'DATA - Awards Matrices'!$D$77,0)</f>
        <v>3124463</v>
      </c>
      <c r="X72" s="119">
        <f>ROUND(((+S72* 'DATA - Awards Matrices'!$D$83)+(S72* 'DATA - Awards Matrices'!$E$85))* 'DATA - Awards Matrices'!$D$77,0)</f>
        <v>0</v>
      </c>
      <c r="Y72" s="120">
        <f>ROUND(((+T72* 'DATA - Awards Matrices'!$E$83)+(T72* 'DATA - Awards Matrices'!$E$85))* 'DATA - Awards Matrices'!$D$77,0)</f>
        <v>0</v>
      </c>
      <c r="AA72" s="678">
        <v>3</v>
      </c>
      <c r="AB72" s="114" t="s">
        <v>133</v>
      </c>
      <c r="AC72" s="115">
        <v>8669</v>
      </c>
      <c r="AD72" s="115">
        <v>0</v>
      </c>
      <c r="AE72" s="116">
        <v>0</v>
      </c>
      <c r="AG72" s="118">
        <v>3</v>
      </c>
      <c r="AH72" s="119">
        <f>ROUND(((+AC72* 'DATA - Awards Matrices'!$C$83)+(AC72* 'DATA - Awards Matrices'!$E$85))* 'DATA - Awards Matrices'!$D$77,0)</f>
        <v>2960377</v>
      </c>
      <c r="AI72" s="119">
        <f>ROUND(((+AD72* 'DATA - Awards Matrices'!$D$83)+(AD72* 'DATA - Awards Matrices'!$E$85))* 'DATA - Awards Matrices'!$D$77,0)</f>
        <v>0</v>
      </c>
      <c r="AJ72" s="120">
        <f>ROUND(((+AE72* 'DATA - Awards Matrices'!$E$83)+(AE72* 'DATA - Awards Matrices'!$E$85))* 'DATA - Awards Matrices'!$D$77,0)</f>
        <v>0</v>
      </c>
      <c r="AL72" s="678">
        <v>3</v>
      </c>
      <c r="AM72" s="114" t="s">
        <v>133</v>
      </c>
      <c r="AN72" s="115">
        <v>8538.5300000000007</v>
      </c>
      <c r="AO72" s="115">
        <v>0</v>
      </c>
      <c r="AP72" s="115">
        <v>0</v>
      </c>
      <c r="AR72" s="118">
        <v>3</v>
      </c>
      <c r="AS72" s="119">
        <f>ROUND(((+AN72* 'DATA - Awards Matrices'!$C$83)+(AN72* 'DATA - Awards Matrices'!$E$85))* 'DATA - Awards Matrices'!$D$77,0)</f>
        <v>2915823</v>
      </c>
      <c r="AT72" s="119">
        <f>ROUND(((+AO72* 'DATA - Awards Matrices'!$D$83)+(AO72* 'DATA - Awards Matrices'!$E$85))* 'DATA - Awards Matrices'!$D$77,0)</f>
        <v>0</v>
      </c>
      <c r="AU72" s="120">
        <f>ROUND(((+AP72* 'DATA - Awards Matrices'!$E$83)+(AP72* 'DATA - Awards Matrices'!$E$85))* 'DATA - Awards Matrices'!$D$77,0)</f>
        <v>0</v>
      </c>
      <c r="AW72" s="678">
        <v>3</v>
      </c>
      <c r="AX72" s="114" t="s">
        <v>133</v>
      </c>
      <c r="AY72" s="115">
        <v>7950</v>
      </c>
      <c r="AZ72" s="115">
        <v>0</v>
      </c>
      <c r="BA72" s="115">
        <v>0</v>
      </c>
      <c r="BB72" s="716"/>
      <c r="BC72" s="742">
        <v>3</v>
      </c>
      <c r="BD72" s="743">
        <f>ROUND(((+AY72* 'DATA - Awards Matrices'!$C$83)+(AY72* 'DATA - Awards Matrices'!$E$85))* 'DATA - Awards Matrices'!$D$77,0)</f>
        <v>2714846</v>
      </c>
      <c r="BE72" s="743">
        <f>ROUND(((+AZ72* 'DATA - Awards Matrices'!$D$83)+(AZ72* 'DATA - Awards Matrices'!$E$85))* 'DATA - Awards Matrices'!$D$77,0)</f>
        <v>0</v>
      </c>
      <c r="BF72" s="744">
        <f>ROUND(((+BA72* 'DATA - Awards Matrices'!$E$83)+(BA72* 'DATA - Awards Matrices'!$E$85))* 'DATA - Awards Matrices'!$D$77,0)</f>
        <v>0</v>
      </c>
      <c r="BG72" s="716"/>
      <c r="BH72" s="907">
        <v>3</v>
      </c>
      <c r="BI72" s="897" t="s">
        <v>133</v>
      </c>
      <c r="BJ72" s="896">
        <v>7755</v>
      </c>
      <c r="BK72" s="896">
        <v>0</v>
      </c>
      <c r="BL72" s="896">
        <v>0</v>
      </c>
      <c r="BN72" s="742">
        <v>3</v>
      </c>
      <c r="BO72" s="743">
        <v>2648255</v>
      </c>
      <c r="BP72" s="743">
        <v>0</v>
      </c>
      <c r="BQ72" s="744">
        <v>0</v>
      </c>
      <c r="BS72" s="1003">
        <v>3</v>
      </c>
      <c r="BT72" s="983" t="s">
        <v>133</v>
      </c>
      <c r="BU72" s="979">
        <f>'RAW DATA AY2020-21-EOC SCH'!D26</f>
        <v>6192.08</v>
      </c>
      <c r="BV72" s="979">
        <v>0</v>
      </c>
      <c r="BW72" s="979">
        <v>0</v>
      </c>
      <c r="BX72" s="716"/>
      <c r="BY72" s="980">
        <v>3</v>
      </c>
      <c r="BZ72" s="981">
        <f>ROUND(((+BU72* 'DATA - Awards Matrices'!$C$83)+(BU72* 'DATA - Awards Matrices'!$E$85))* 'DATA - Awards Matrices'!$D$77,0)</f>
        <v>2114533</v>
      </c>
      <c r="CA72" s="981">
        <f>ROUND(((+BV72* 'DATA - Awards Matrices'!$D$83)+(BV72* 'DATA - Awards Matrices'!$E$85))* 'DATA - Awards Matrices'!$D$77,0)</f>
        <v>0</v>
      </c>
      <c r="CB72" s="982">
        <f>ROUND(((+BW72* 'DATA - Awards Matrices'!$E$83)+(BW72* 'DATA - Awards Matrices'!$E$85))* 'DATA - Awards Matrices'!$D$77,0)</f>
        <v>0</v>
      </c>
    </row>
    <row r="73" spans="1:80" ht="15" customHeight="1">
      <c r="A73" s="1657"/>
      <c r="C73" s="126"/>
      <c r="D73" s="126"/>
      <c r="E73" s="1630" t="s">
        <v>82</v>
      </c>
      <c r="F73" s="1631"/>
      <c r="G73" s="122">
        <f>G72+G71+G70</f>
        <v>49475.998699999996</v>
      </c>
      <c r="H73" s="122">
        <f>H72+H71+H70</f>
        <v>0</v>
      </c>
      <c r="I73" s="123">
        <f>I72+I71+I70</f>
        <v>0</v>
      </c>
      <c r="J73" s="124"/>
      <c r="K73" s="125" t="s">
        <v>82</v>
      </c>
      <c r="L73" s="119">
        <f>L70+L71+L72</f>
        <v>10450420</v>
      </c>
      <c r="M73" s="119">
        <f>M70+M71+M72</f>
        <v>0</v>
      </c>
      <c r="N73" s="120">
        <f>N70+N71+N72</f>
        <v>0</v>
      </c>
      <c r="O73" s="587"/>
      <c r="P73" s="1630" t="s">
        <v>82</v>
      </c>
      <c r="Q73" s="1631"/>
      <c r="R73" s="122">
        <v>43999.390899999999</v>
      </c>
      <c r="S73" s="122">
        <v>0</v>
      </c>
      <c r="T73" s="123">
        <v>0</v>
      </c>
      <c r="U73" s="587"/>
      <c r="V73" s="125" t="s">
        <v>82</v>
      </c>
      <c r="W73" s="119">
        <f>W70+W71+W72</f>
        <v>9147594</v>
      </c>
      <c r="X73" s="119">
        <f>X70+X71+X72</f>
        <v>0</v>
      </c>
      <c r="Y73" s="120">
        <f>Y70+Y71+Y72</f>
        <v>0</v>
      </c>
      <c r="AA73" s="1630" t="s">
        <v>82</v>
      </c>
      <c r="AB73" s="1631"/>
      <c r="AC73" s="122">
        <f>AC72+AC71+AC70</f>
        <v>48210.001199999999</v>
      </c>
      <c r="AD73" s="122">
        <v>0</v>
      </c>
      <c r="AE73" s="123">
        <v>0</v>
      </c>
      <c r="AG73" s="125" t="s">
        <v>82</v>
      </c>
      <c r="AH73" s="119">
        <f>AH70+AH71+AH72</f>
        <v>9763672</v>
      </c>
      <c r="AI73" s="119">
        <f>AI70+AI71+AI72</f>
        <v>0</v>
      </c>
      <c r="AJ73" s="120">
        <f>AJ70+AJ71+AJ72</f>
        <v>0</v>
      </c>
      <c r="AL73" s="1630" t="s">
        <v>82</v>
      </c>
      <c r="AM73" s="1631"/>
      <c r="AN73" s="122">
        <f>AN72+AN71+AN70</f>
        <v>46763.568500000001</v>
      </c>
      <c r="AO73" s="122">
        <f>AO72+AO71+AO70</f>
        <v>0</v>
      </c>
      <c r="AP73" s="123">
        <f>AP72+AP71+AP70</f>
        <v>0</v>
      </c>
      <c r="AR73" s="125" t="s">
        <v>82</v>
      </c>
      <c r="AS73" s="119">
        <f>AS70+AS71+AS72</f>
        <v>9482385</v>
      </c>
      <c r="AT73" s="119">
        <f>AT70+AT71+AT72</f>
        <v>0</v>
      </c>
      <c r="AU73" s="120">
        <f>AU70+AU71+AU72</f>
        <v>0</v>
      </c>
      <c r="AW73" s="1641" t="s">
        <v>82</v>
      </c>
      <c r="AX73" s="1642"/>
      <c r="AY73" s="122">
        <f>AY72+AY71+AY70</f>
        <v>43305.01</v>
      </c>
      <c r="AZ73" s="122">
        <f>AZ72+AZ71+AZ70</f>
        <v>0</v>
      </c>
      <c r="BA73" s="123">
        <f>BA72+BA71+BA70</f>
        <v>0</v>
      </c>
      <c r="BB73" s="716"/>
      <c r="BC73" s="745" t="s">
        <v>82</v>
      </c>
      <c r="BD73" s="743">
        <f>BD70+BD71+BD72</f>
        <v>8750797</v>
      </c>
      <c r="BE73" s="743">
        <f>BE70+BE71+BE72</f>
        <v>0</v>
      </c>
      <c r="BF73" s="744">
        <f>BF70+BF71+BF72</f>
        <v>0</v>
      </c>
      <c r="BG73" s="716"/>
      <c r="BH73" s="1584" t="s">
        <v>82</v>
      </c>
      <c r="BI73" s="1577"/>
      <c r="BJ73" s="898">
        <v>40343.020000000004</v>
      </c>
      <c r="BK73" s="898">
        <v>0</v>
      </c>
      <c r="BL73" s="899">
        <v>0</v>
      </c>
      <c r="BN73" s="745" t="s">
        <v>82</v>
      </c>
      <c r="BO73" s="743">
        <v>8185243</v>
      </c>
      <c r="BP73" s="743">
        <v>0</v>
      </c>
      <c r="BQ73" s="744">
        <v>0</v>
      </c>
      <c r="BS73" s="1614" t="s">
        <v>82</v>
      </c>
      <c r="BT73" s="1615"/>
      <c r="BU73" s="984">
        <f>BU72+BU71+BU70</f>
        <v>28931.059999999998</v>
      </c>
      <c r="BV73" s="984">
        <f>BV72+BV71+BV70</f>
        <v>0</v>
      </c>
      <c r="BW73" s="985">
        <f>BW72+BW71+BW70</f>
        <v>0</v>
      </c>
      <c r="BX73" s="716"/>
      <c r="BY73" s="986" t="s">
        <v>82</v>
      </c>
      <c r="BZ73" s="981">
        <f>BZ70+BZ71+BZ72</f>
        <v>5912709</v>
      </c>
      <c r="CA73" s="981">
        <f>CA70+CA71+CA72</f>
        <v>0</v>
      </c>
      <c r="CB73" s="982">
        <f>CB70+CB71+CB72</f>
        <v>0</v>
      </c>
    </row>
    <row r="74" spans="1:80" ht="15" customHeight="1" thickBot="1">
      <c r="A74" s="1658"/>
      <c r="C74" s="126"/>
      <c r="D74" s="126"/>
      <c r="E74" s="1643"/>
      <c r="F74" s="1644"/>
      <c r="G74" s="1644" t="s">
        <v>132</v>
      </c>
      <c r="H74" s="1645"/>
      <c r="I74" s="592">
        <f>SUM(G73:I73)</f>
        <v>49475.998699999996</v>
      </c>
      <c r="J74" s="131"/>
      <c r="K74" s="132"/>
      <c r="L74" s="133" t="s">
        <v>131</v>
      </c>
      <c r="M74" s="134"/>
      <c r="N74" s="135">
        <f>SUM(L73:N73)</f>
        <v>10450420</v>
      </c>
      <c r="O74" s="588"/>
      <c r="P74" s="1643"/>
      <c r="Q74" s="1644"/>
      <c r="R74" s="1644" t="s">
        <v>132</v>
      </c>
      <c r="S74" s="1645"/>
      <c r="T74" s="592">
        <v>43999.390899999999</v>
      </c>
      <c r="U74" s="588"/>
      <c r="V74" s="132"/>
      <c r="W74" s="133" t="s">
        <v>131</v>
      </c>
      <c r="X74" s="134"/>
      <c r="Y74" s="135">
        <f>SUM(W73:Y73)</f>
        <v>9147594</v>
      </c>
      <c r="AA74" s="1643"/>
      <c r="AB74" s="1644"/>
      <c r="AC74" s="1644" t="s">
        <v>132</v>
      </c>
      <c r="AD74" s="1645"/>
      <c r="AE74" s="592">
        <f>SUM(AC73:AE73)</f>
        <v>48210.001199999999</v>
      </c>
      <c r="AG74" s="132"/>
      <c r="AH74" s="133" t="s">
        <v>131</v>
      </c>
      <c r="AI74" s="134"/>
      <c r="AJ74" s="135">
        <f>SUM(AH73:AJ73)</f>
        <v>9763672</v>
      </c>
      <c r="AL74" s="1643"/>
      <c r="AM74" s="1644"/>
      <c r="AN74" s="1644" t="s">
        <v>132</v>
      </c>
      <c r="AO74" s="1645"/>
      <c r="AP74" s="592">
        <f>SUM(AN73:AP73)</f>
        <v>46763.568500000001</v>
      </c>
      <c r="AR74" s="132"/>
      <c r="AS74" s="133" t="s">
        <v>131</v>
      </c>
      <c r="AT74" s="134"/>
      <c r="AU74" s="135">
        <f>SUM(AS73:AU73)</f>
        <v>9482385</v>
      </c>
      <c r="AW74" s="821"/>
      <c r="AX74" s="822"/>
      <c r="AY74" s="822" t="s">
        <v>132</v>
      </c>
      <c r="AZ74" s="823"/>
      <c r="BA74" s="592">
        <f>SUM(AY73:BA73)</f>
        <v>43305.01</v>
      </c>
      <c r="BB74" s="716"/>
      <c r="BC74" s="746"/>
      <c r="BD74" s="747" t="s">
        <v>131</v>
      </c>
      <c r="BE74" s="748"/>
      <c r="BF74" s="749">
        <f>SUM(BD73:BF73)</f>
        <v>8750797</v>
      </c>
      <c r="BG74" s="716"/>
      <c r="BH74" s="919"/>
      <c r="BI74" s="920"/>
      <c r="BJ74" s="920" t="s">
        <v>132</v>
      </c>
      <c r="BK74" s="921"/>
      <c r="BL74" s="908">
        <v>40343.020000000004</v>
      </c>
      <c r="BN74" s="746"/>
      <c r="BO74" s="747" t="s">
        <v>131</v>
      </c>
      <c r="BP74" s="748"/>
      <c r="BQ74" s="749">
        <v>8185243</v>
      </c>
      <c r="BS74" s="1004"/>
      <c r="BT74" s="1005"/>
      <c r="BU74" s="1005" t="s">
        <v>132</v>
      </c>
      <c r="BV74" s="1006"/>
      <c r="BW74" s="1007">
        <f>SUM(BU73:BW73)</f>
        <v>28931.059999999998</v>
      </c>
      <c r="BX74" s="716"/>
      <c r="BY74" s="991"/>
      <c r="BZ74" s="992" t="s">
        <v>131</v>
      </c>
      <c r="CA74" s="993"/>
      <c r="CB74" s="994">
        <f>SUM(BZ73:CB73)</f>
        <v>5912709</v>
      </c>
    </row>
    <row r="75" spans="1:80" ht="15" thickBot="1">
      <c r="K75" s="136"/>
      <c r="L75" s="136"/>
      <c r="M75" s="136"/>
      <c r="N75" s="136"/>
      <c r="O75" s="136"/>
      <c r="U75" s="136"/>
      <c r="V75" s="136"/>
      <c r="W75" s="136"/>
      <c r="X75" s="136"/>
      <c r="Y75" s="136"/>
      <c r="AG75" s="136"/>
      <c r="AH75" s="136"/>
      <c r="AI75" s="136"/>
      <c r="AJ75" s="136"/>
      <c r="AR75" s="136"/>
      <c r="AS75" s="136"/>
      <c r="AT75" s="136"/>
      <c r="AU75" s="136"/>
      <c r="BB75" s="716"/>
      <c r="BC75" s="750"/>
      <c r="BD75" s="750"/>
      <c r="BE75" s="750"/>
      <c r="BF75" s="750"/>
      <c r="BG75" s="716"/>
      <c r="BN75" s="750"/>
      <c r="BO75" s="750"/>
      <c r="BP75" s="750"/>
      <c r="BQ75" s="750"/>
      <c r="BS75" s="716"/>
      <c r="BT75" s="716"/>
      <c r="BU75" s="716"/>
      <c r="BV75" s="716"/>
      <c r="BW75" s="716"/>
      <c r="BX75" s="716"/>
      <c r="BY75" s="995"/>
      <c r="BZ75" s="995"/>
      <c r="CA75" s="995"/>
      <c r="CB75" s="995"/>
    </row>
    <row r="76" spans="1:80" ht="15.75" customHeight="1">
      <c r="A76" s="1656" t="s">
        <v>51</v>
      </c>
      <c r="C76" s="105"/>
      <c r="D76" s="105"/>
      <c r="E76" s="1632" t="s">
        <v>96</v>
      </c>
      <c r="F76" s="1633"/>
      <c r="G76" s="1639" t="s">
        <v>134</v>
      </c>
      <c r="H76" s="1639"/>
      <c r="I76" s="1640"/>
      <c r="J76" s="103"/>
      <c r="K76" s="104"/>
      <c r="L76" s="1636" t="s">
        <v>134</v>
      </c>
      <c r="M76" s="1637"/>
      <c r="N76" s="1638"/>
      <c r="O76" s="586"/>
      <c r="P76" s="1632" t="s">
        <v>96</v>
      </c>
      <c r="Q76" s="1633"/>
      <c r="R76" s="1639" t="s">
        <v>134</v>
      </c>
      <c r="S76" s="1639"/>
      <c r="T76" s="1640"/>
      <c r="U76" s="586"/>
      <c r="V76" s="104"/>
      <c r="W76" s="1636" t="s">
        <v>134</v>
      </c>
      <c r="X76" s="1637"/>
      <c r="Y76" s="1638"/>
      <c r="AA76" s="1632" t="s">
        <v>96</v>
      </c>
      <c r="AB76" s="1633"/>
      <c r="AC76" s="1639" t="s">
        <v>134</v>
      </c>
      <c r="AD76" s="1639"/>
      <c r="AE76" s="1640"/>
      <c r="AG76" s="104"/>
      <c r="AH76" s="1636" t="s">
        <v>134</v>
      </c>
      <c r="AI76" s="1637"/>
      <c r="AJ76" s="1638"/>
      <c r="AL76" s="1632" t="s">
        <v>96</v>
      </c>
      <c r="AM76" s="1633"/>
      <c r="AN76" s="1639" t="s">
        <v>134</v>
      </c>
      <c r="AO76" s="1639"/>
      <c r="AP76" s="1640"/>
      <c r="AR76" s="104"/>
      <c r="AS76" s="1636" t="s">
        <v>134</v>
      </c>
      <c r="AT76" s="1637"/>
      <c r="AU76" s="1638"/>
      <c r="AW76" s="819" t="s">
        <v>96</v>
      </c>
      <c r="AX76" s="820"/>
      <c r="AY76" s="1659" t="s">
        <v>134</v>
      </c>
      <c r="AZ76" s="1660"/>
      <c r="BA76" s="1661"/>
      <c r="BB76" s="716"/>
      <c r="BC76" s="737"/>
      <c r="BD76" s="1581" t="s">
        <v>134</v>
      </c>
      <c r="BE76" s="1582"/>
      <c r="BF76" s="1583"/>
      <c r="BG76" s="716"/>
      <c r="BH76" s="917" t="s">
        <v>96</v>
      </c>
      <c r="BI76" s="918"/>
      <c r="BJ76" s="1578" t="s">
        <v>134</v>
      </c>
      <c r="BK76" s="1586"/>
      <c r="BL76" s="1587"/>
      <c r="BN76" s="737"/>
      <c r="BO76" s="1581" t="s">
        <v>134</v>
      </c>
      <c r="BP76" s="1582"/>
      <c r="BQ76" s="1583"/>
      <c r="BS76" s="996" t="s">
        <v>96</v>
      </c>
      <c r="BT76" s="997"/>
      <c r="BU76" s="1619" t="s">
        <v>134</v>
      </c>
      <c r="BV76" s="1625"/>
      <c r="BW76" s="1626"/>
      <c r="BX76" s="716"/>
      <c r="BY76" s="967"/>
      <c r="BZ76" s="1622" t="s">
        <v>134</v>
      </c>
      <c r="CA76" s="1623"/>
      <c r="CB76" s="1624"/>
    </row>
    <row r="77" spans="1:80" ht="15" customHeight="1">
      <c r="A77" s="1657"/>
      <c r="C77" s="113"/>
      <c r="D77" s="113"/>
      <c r="E77" s="1630" t="s">
        <v>96</v>
      </c>
      <c r="F77" s="1631"/>
      <c r="G77" s="137" t="s">
        <v>95</v>
      </c>
      <c r="H77" s="106" t="s">
        <v>94</v>
      </c>
      <c r="I77" s="107" t="s">
        <v>93</v>
      </c>
      <c r="J77" s="108"/>
      <c r="K77" s="109" t="s">
        <v>96</v>
      </c>
      <c r="L77" s="110" t="s">
        <v>95</v>
      </c>
      <c r="M77" s="111" t="s">
        <v>94</v>
      </c>
      <c r="N77" s="112" t="s">
        <v>93</v>
      </c>
      <c r="O77" s="586"/>
      <c r="P77" s="1630" t="s">
        <v>96</v>
      </c>
      <c r="Q77" s="1631"/>
      <c r="R77" s="137" t="s">
        <v>95</v>
      </c>
      <c r="S77" s="106" t="s">
        <v>94</v>
      </c>
      <c r="T77" s="107" t="s">
        <v>93</v>
      </c>
      <c r="U77" s="586"/>
      <c r="V77" s="109" t="s">
        <v>96</v>
      </c>
      <c r="W77" s="110" t="s">
        <v>95</v>
      </c>
      <c r="X77" s="111" t="s">
        <v>94</v>
      </c>
      <c r="Y77" s="112" t="s">
        <v>93</v>
      </c>
      <c r="AA77" s="1630" t="s">
        <v>96</v>
      </c>
      <c r="AB77" s="1631"/>
      <c r="AC77" s="137" t="s">
        <v>95</v>
      </c>
      <c r="AD77" s="106" t="s">
        <v>94</v>
      </c>
      <c r="AE77" s="107" t="s">
        <v>93</v>
      </c>
      <c r="AG77" s="109" t="s">
        <v>96</v>
      </c>
      <c r="AH77" s="110" t="s">
        <v>95</v>
      </c>
      <c r="AI77" s="111" t="s">
        <v>94</v>
      </c>
      <c r="AJ77" s="112" t="s">
        <v>93</v>
      </c>
      <c r="AL77" s="1630" t="s">
        <v>96</v>
      </c>
      <c r="AM77" s="1631"/>
      <c r="AN77" s="137" t="s">
        <v>95</v>
      </c>
      <c r="AO77" s="106" t="s">
        <v>94</v>
      </c>
      <c r="AP77" s="107" t="s">
        <v>93</v>
      </c>
      <c r="AR77" s="109" t="s">
        <v>96</v>
      </c>
      <c r="AS77" s="110" t="s">
        <v>95</v>
      </c>
      <c r="AT77" s="111" t="s">
        <v>94</v>
      </c>
      <c r="AU77" s="112" t="s">
        <v>93</v>
      </c>
      <c r="AW77" s="817" t="s">
        <v>96</v>
      </c>
      <c r="AX77" s="818"/>
      <c r="AY77" s="137" t="s">
        <v>95</v>
      </c>
      <c r="AZ77" s="106" t="s">
        <v>94</v>
      </c>
      <c r="BA77" s="107" t="s">
        <v>93</v>
      </c>
      <c r="BB77" s="716"/>
      <c r="BC77" s="738" t="s">
        <v>96</v>
      </c>
      <c r="BD77" s="739" t="s">
        <v>95</v>
      </c>
      <c r="BE77" s="740" t="s">
        <v>94</v>
      </c>
      <c r="BF77" s="741" t="s">
        <v>93</v>
      </c>
      <c r="BG77" s="716"/>
      <c r="BH77" s="915" t="s">
        <v>96</v>
      </c>
      <c r="BI77" s="916"/>
      <c r="BJ77" s="891" t="s">
        <v>95</v>
      </c>
      <c r="BK77" s="892" t="s">
        <v>94</v>
      </c>
      <c r="BL77" s="893" t="s">
        <v>93</v>
      </c>
      <c r="BN77" s="738" t="s">
        <v>96</v>
      </c>
      <c r="BO77" s="739" t="s">
        <v>95</v>
      </c>
      <c r="BP77" s="740" t="s">
        <v>94</v>
      </c>
      <c r="BQ77" s="741" t="s">
        <v>93</v>
      </c>
      <c r="BS77" s="998" t="s">
        <v>96</v>
      </c>
      <c r="BT77" s="999"/>
      <c r="BU77" s="970" t="s">
        <v>95</v>
      </c>
      <c r="BV77" s="971" t="s">
        <v>94</v>
      </c>
      <c r="BW77" s="972" t="s">
        <v>93</v>
      </c>
      <c r="BX77" s="716"/>
      <c r="BY77" s="973" t="s">
        <v>96</v>
      </c>
      <c r="BZ77" s="974" t="s">
        <v>95</v>
      </c>
      <c r="CA77" s="975" t="s">
        <v>94</v>
      </c>
      <c r="CB77" s="976" t="s">
        <v>93</v>
      </c>
    </row>
    <row r="78" spans="1:80" ht="15" customHeight="1">
      <c r="A78" s="1657"/>
      <c r="C78" s="121"/>
      <c r="D78" s="121"/>
      <c r="E78" s="680">
        <v>1</v>
      </c>
      <c r="F78" s="138" t="s">
        <v>133</v>
      </c>
      <c r="G78" s="115">
        <v>9236.0591999999997</v>
      </c>
      <c r="H78" s="115">
        <v>0</v>
      </c>
      <c r="I78" s="116">
        <v>0</v>
      </c>
      <c r="J78" s="117"/>
      <c r="K78" s="118">
        <v>1</v>
      </c>
      <c r="L78" s="119">
        <f>ROUND(((+G78* 'DATA - Awards Matrices'!$C$81)+(G78* 'DATA - Awards Matrices'!$E$85))* 'DATA - Awards Matrices'!$D$77,0)</f>
        <v>1419305</v>
      </c>
      <c r="M78" s="119">
        <f>ROUND(((+H78* 'DATA - Awards Matrices'!$D$81)+(H78* 'DATA - Awards Matrices'!$E$85))* 'DATA - Awards Matrices'!$D$77,0)</f>
        <v>0</v>
      </c>
      <c r="N78" s="120">
        <f>ROUND(((+I78* 'DATA - Awards Matrices'!$E$81)+(I78* 'DATA - Awards Matrices'!$E$85))* 'DATA - Awards Matrices'!$D$77,0)</f>
        <v>0</v>
      </c>
      <c r="O78" s="587"/>
      <c r="P78" s="680">
        <v>1</v>
      </c>
      <c r="Q78" s="138" t="s">
        <v>133</v>
      </c>
      <c r="R78" s="115">
        <v>7704</v>
      </c>
      <c r="S78" s="115">
        <v>0</v>
      </c>
      <c r="T78" s="116">
        <v>0</v>
      </c>
      <c r="U78" s="587"/>
      <c r="V78" s="118">
        <v>1</v>
      </c>
      <c r="W78" s="119">
        <f>ROUND(((+R78* 'DATA - Awards Matrices'!$C$81)+(R78* 'DATA - Awards Matrices'!$E$85))* 'DATA - Awards Matrices'!$D$77,0)</f>
        <v>1183874</v>
      </c>
      <c r="X78" s="119">
        <f>ROUND(((+S78* 'DATA - Awards Matrices'!$D$81)+(S78* 'DATA - Awards Matrices'!$E$85))* 'DATA - Awards Matrices'!$D$77,0)</f>
        <v>0</v>
      </c>
      <c r="Y78" s="120">
        <f>ROUND(((+T78* 'DATA - Awards Matrices'!$E$81)+(T78* 'DATA - Awards Matrices'!$E$85))* 'DATA - Awards Matrices'!$D$77,0)</f>
        <v>0</v>
      </c>
      <c r="AA78" s="680">
        <v>1</v>
      </c>
      <c r="AB78" s="138" t="s">
        <v>133</v>
      </c>
      <c r="AC78" s="115">
        <v>7367.06</v>
      </c>
      <c r="AD78" s="115">
        <v>0</v>
      </c>
      <c r="AE78" s="116">
        <v>0</v>
      </c>
      <c r="AG78" s="118">
        <v>1</v>
      </c>
      <c r="AH78" s="119">
        <f>ROUND(((+AC78* 'DATA - Awards Matrices'!$C$81)+(AC78* 'DATA - Awards Matrices'!$E$85))* 'DATA - Awards Matrices'!$D$77,0)</f>
        <v>1132096</v>
      </c>
      <c r="AI78" s="119">
        <f>ROUND(((+AD78* 'DATA - Awards Matrices'!$D$81)+(AD78* 'DATA - Awards Matrices'!$E$85))* 'DATA - Awards Matrices'!$D$77,0)</f>
        <v>0</v>
      </c>
      <c r="AJ78" s="120">
        <f>ROUND(((+AE78* 'DATA - Awards Matrices'!$E$81)+(AE78* 'DATA - Awards Matrices'!$E$85))* 'DATA - Awards Matrices'!$D$77,0)</f>
        <v>0</v>
      </c>
      <c r="AL78" s="680">
        <v>1</v>
      </c>
      <c r="AM78" s="138" t="s">
        <v>133</v>
      </c>
      <c r="AN78" s="115">
        <v>6555</v>
      </c>
      <c r="AO78" s="115">
        <v>0</v>
      </c>
      <c r="AP78" s="115">
        <v>0</v>
      </c>
      <c r="AR78" s="118">
        <v>1</v>
      </c>
      <c r="AS78" s="119">
        <f>ROUND(((+AN78* 'DATA - Awards Matrices'!$C$81)+(AN78* 'DATA - Awards Matrices'!$E$85))* 'DATA - Awards Matrices'!$D$77,0)</f>
        <v>1007307</v>
      </c>
      <c r="AT78" s="119">
        <f>ROUND(((+AO78* 'DATA - Awards Matrices'!$D$81)+(AO78* 'DATA - Awards Matrices'!$E$85))* 'DATA - Awards Matrices'!$D$77,0)</f>
        <v>0</v>
      </c>
      <c r="AU78" s="120">
        <f>ROUND(((+AP78* 'DATA - Awards Matrices'!$E$81)+(AP78* 'DATA - Awards Matrices'!$E$85))* 'DATA - Awards Matrices'!$D$77,0)</f>
        <v>0</v>
      </c>
      <c r="AW78" s="680">
        <v>1</v>
      </c>
      <c r="AX78" s="138" t="s">
        <v>133</v>
      </c>
      <c r="AY78" s="115">
        <v>6425</v>
      </c>
      <c r="AZ78" s="115">
        <v>0</v>
      </c>
      <c r="BA78" s="115">
        <v>0</v>
      </c>
      <c r="BB78" s="716"/>
      <c r="BC78" s="742">
        <v>1</v>
      </c>
      <c r="BD78" s="743">
        <f>ROUND(((+AY78* 'DATA - Awards Matrices'!$C$81)+(AY78* 'DATA - Awards Matrices'!$E$85))* 'DATA - Awards Matrices'!$D$77,0)</f>
        <v>987330</v>
      </c>
      <c r="BE78" s="743">
        <f>ROUND(((+AZ78* 'DATA - Awards Matrices'!$D$81)+(AZ78* 'DATA - Awards Matrices'!$E$85))* 'DATA - Awards Matrices'!$D$77,0)</f>
        <v>0</v>
      </c>
      <c r="BF78" s="744">
        <f>ROUND(((+BA78* 'DATA - Awards Matrices'!$E$81)+(BA78* 'DATA - Awards Matrices'!$E$85))* 'DATA - Awards Matrices'!$D$77,0)</f>
        <v>0</v>
      </c>
      <c r="BG78" s="716"/>
      <c r="BH78" s="894">
        <v>1</v>
      </c>
      <c r="BI78" s="895" t="s">
        <v>133</v>
      </c>
      <c r="BJ78" s="896">
        <v>7571.58</v>
      </c>
      <c r="BK78" s="896">
        <v>0</v>
      </c>
      <c r="BL78" s="896">
        <v>0</v>
      </c>
      <c r="BN78" s="742">
        <v>1</v>
      </c>
      <c r="BO78" s="743">
        <v>1163525</v>
      </c>
      <c r="BP78" s="743">
        <v>0</v>
      </c>
      <c r="BQ78" s="744">
        <v>0</v>
      </c>
      <c r="BS78" s="977">
        <v>1</v>
      </c>
      <c r="BT78" s="978" t="s">
        <v>133</v>
      </c>
      <c r="BU78" s="979">
        <f>'RAW DATA AY2020-21-EOC SCH'!D27</f>
        <v>6529.5</v>
      </c>
      <c r="BV78" s="979">
        <v>0</v>
      </c>
      <c r="BW78" s="979">
        <v>0</v>
      </c>
      <c r="BX78" s="716"/>
      <c r="BY78" s="980">
        <v>1</v>
      </c>
      <c r="BZ78" s="981">
        <f>ROUND(((+BU78* 'DATA - Awards Matrices'!$C$81)+(BU78* 'DATA - Awards Matrices'!$E$85))* 'DATA - Awards Matrices'!$D$77,0)</f>
        <v>1003388</v>
      </c>
      <c r="CA78" s="981">
        <f>ROUND(((+BV78* 'DATA - Awards Matrices'!$D$81)+(BV78* 'DATA - Awards Matrices'!$E$85))* 'DATA - Awards Matrices'!$D$77,0)</f>
        <v>0</v>
      </c>
      <c r="CB78" s="982">
        <f>ROUND(((+BW78* 'DATA - Awards Matrices'!$E$81)+(BW78* 'DATA - Awards Matrices'!$E$85))* 'DATA - Awards Matrices'!$D$77,0)</f>
        <v>0</v>
      </c>
    </row>
    <row r="79" spans="1:80" ht="15" customHeight="1">
      <c r="A79" s="1657"/>
      <c r="C79" s="121"/>
      <c r="D79" s="121"/>
      <c r="E79" s="680">
        <v>2</v>
      </c>
      <c r="F79" s="114" t="s">
        <v>133</v>
      </c>
      <c r="G79" s="115">
        <v>1733</v>
      </c>
      <c r="H79" s="115">
        <v>0</v>
      </c>
      <c r="I79" s="116">
        <v>0</v>
      </c>
      <c r="J79" s="117"/>
      <c r="K79" s="118">
        <v>2</v>
      </c>
      <c r="L79" s="119">
        <f>ROUND(((+G79* 'DATA - Awards Matrices'!$C$82)+(G79* 'DATA - Awards Matrices'!$E$85))* 'DATA - Awards Matrices'!$D$77,0)</f>
        <v>380445</v>
      </c>
      <c r="M79" s="119">
        <f>ROUND(((+H79* 'DATA - Awards Matrices'!$D$82)+(H79* 'DATA - Awards Matrices'!$E$85))* 'DATA - Awards Matrices'!$D$77,0)</f>
        <v>0</v>
      </c>
      <c r="N79" s="120">
        <f>ROUND(((+I79* 'DATA - Awards Matrices'!$E$82)+(I79* 'DATA - Awards Matrices'!$E$85))* 'DATA - Awards Matrices'!$D$77,0)</f>
        <v>0</v>
      </c>
      <c r="O79" s="587"/>
      <c r="P79" s="680">
        <v>2</v>
      </c>
      <c r="Q79" s="114" t="s">
        <v>133</v>
      </c>
      <c r="R79" s="115">
        <v>1586</v>
      </c>
      <c r="S79" s="115">
        <v>0</v>
      </c>
      <c r="T79" s="116">
        <v>0</v>
      </c>
      <c r="U79" s="587"/>
      <c r="V79" s="118">
        <v>2</v>
      </c>
      <c r="W79" s="119">
        <f>ROUND(((+R79* 'DATA - Awards Matrices'!$C$82)+(R79* 'DATA - Awards Matrices'!$E$85))* 'DATA - Awards Matrices'!$D$77,0)</f>
        <v>348175</v>
      </c>
      <c r="X79" s="119">
        <f>ROUND(((+S79* 'DATA - Awards Matrices'!$D$82)+(S79* 'DATA - Awards Matrices'!$E$85))* 'DATA - Awards Matrices'!$D$77,0)</f>
        <v>0</v>
      </c>
      <c r="Y79" s="120">
        <f>ROUND(((+T79* 'DATA - Awards Matrices'!$E$82)+(T79* 'DATA - Awards Matrices'!$E$85))* 'DATA - Awards Matrices'!$D$77,0)</f>
        <v>0</v>
      </c>
      <c r="AA79" s="680">
        <v>2</v>
      </c>
      <c r="AB79" s="114" t="s">
        <v>133</v>
      </c>
      <c r="AC79" s="115">
        <v>1345</v>
      </c>
      <c r="AD79" s="115">
        <v>0</v>
      </c>
      <c r="AE79" s="116">
        <v>0</v>
      </c>
      <c r="AG79" s="118">
        <v>2</v>
      </c>
      <c r="AH79" s="119">
        <f>ROUND(((+AC79* 'DATA - Awards Matrices'!$C$82)+(AC79* 'DATA - Awards Matrices'!$E$85))* 'DATA - Awards Matrices'!$D$77,0)</f>
        <v>295268</v>
      </c>
      <c r="AI79" s="119">
        <f>ROUND(((+AD79* 'DATA - Awards Matrices'!$D$82)+(AD79* 'DATA - Awards Matrices'!$E$85))* 'DATA - Awards Matrices'!$D$77,0)</f>
        <v>0</v>
      </c>
      <c r="AJ79" s="120">
        <f>ROUND(((+AE79* 'DATA - Awards Matrices'!$E$82)+(AE79* 'DATA - Awards Matrices'!$E$85))* 'DATA - Awards Matrices'!$D$77,0)</f>
        <v>0</v>
      </c>
      <c r="AL79" s="680">
        <v>2</v>
      </c>
      <c r="AM79" s="114" t="s">
        <v>133</v>
      </c>
      <c r="AN79" s="115">
        <v>1181.5</v>
      </c>
      <c r="AO79" s="115">
        <v>0</v>
      </c>
      <c r="AP79" s="115">
        <v>0</v>
      </c>
      <c r="AR79" s="118">
        <v>2</v>
      </c>
      <c r="AS79" s="119">
        <f>ROUND(((+AN79* 'DATA - Awards Matrices'!$C$82)+(AN79* 'DATA - Awards Matrices'!$E$85))* 'DATA - Awards Matrices'!$D$77,0)</f>
        <v>259375</v>
      </c>
      <c r="AT79" s="119">
        <f>ROUND(((+AO79* 'DATA - Awards Matrices'!$D$82)+(AO79* 'DATA - Awards Matrices'!$E$85))* 'DATA - Awards Matrices'!$D$77,0)</f>
        <v>0</v>
      </c>
      <c r="AU79" s="120">
        <f>ROUND(((+AP79* 'DATA - Awards Matrices'!$E$82)+(AP79* 'DATA - Awards Matrices'!$E$85))* 'DATA - Awards Matrices'!$D$77,0)</f>
        <v>0</v>
      </c>
      <c r="AW79" s="680">
        <v>2</v>
      </c>
      <c r="AX79" s="114" t="s">
        <v>133</v>
      </c>
      <c r="AY79" s="115">
        <v>1164.95</v>
      </c>
      <c r="AZ79" s="115">
        <v>0</v>
      </c>
      <c r="BA79" s="115">
        <v>0</v>
      </c>
      <c r="BB79" s="716"/>
      <c r="BC79" s="742">
        <v>2</v>
      </c>
      <c r="BD79" s="743">
        <f>ROUND(((+AY79* 'DATA - Awards Matrices'!$C$82)+(AY79* 'DATA - Awards Matrices'!$E$85))* 'DATA - Awards Matrices'!$D$77,0)</f>
        <v>255741</v>
      </c>
      <c r="BE79" s="743">
        <f>ROUND(((+AZ79* 'DATA - Awards Matrices'!$D$82)+(AZ79* 'DATA - Awards Matrices'!$E$85))* 'DATA - Awards Matrices'!$D$77,0)</f>
        <v>0</v>
      </c>
      <c r="BF79" s="744">
        <f>ROUND(((+BA79* 'DATA - Awards Matrices'!$E$82)+(BA79* 'DATA - Awards Matrices'!$E$85))* 'DATA - Awards Matrices'!$D$77,0)</f>
        <v>0</v>
      </c>
      <c r="BG79" s="716"/>
      <c r="BH79" s="894">
        <v>2</v>
      </c>
      <c r="BI79" s="897" t="s">
        <v>133</v>
      </c>
      <c r="BJ79" s="896">
        <v>1480</v>
      </c>
      <c r="BK79" s="896">
        <v>0</v>
      </c>
      <c r="BL79" s="896">
        <v>0</v>
      </c>
      <c r="BN79" s="742">
        <v>2</v>
      </c>
      <c r="BO79" s="743">
        <v>324904</v>
      </c>
      <c r="BP79" s="743">
        <v>0</v>
      </c>
      <c r="BQ79" s="744">
        <v>0</v>
      </c>
      <c r="BS79" s="977">
        <v>2</v>
      </c>
      <c r="BT79" s="983" t="s">
        <v>133</v>
      </c>
      <c r="BU79" s="979">
        <f>'RAW DATA AY2020-21-EOC SCH'!D28</f>
        <v>1308.5</v>
      </c>
      <c r="BV79" s="979">
        <v>0</v>
      </c>
      <c r="BW79" s="979">
        <v>0</v>
      </c>
      <c r="BX79" s="716"/>
      <c r="BY79" s="980">
        <v>2</v>
      </c>
      <c r="BZ79" s="981">
        <f>ROUND(((+BU79* 'DATA - Awards Matrices'!$C$82)+(BU79* 'DATA - Awards Matrices'!$E$85))* 'DATA - Awards Matrices'!$D$77,0)</f>
        <v>287255</v>
      </c>
      <c r="CA79" s="981">
        <f>ROUND(((+BV79* 'DATA - Awards Matrices'!$D$82)+(BV79* 'DATA - Awards Matrices'!$E$85))* 'DATA - Awards Matrices'!$D$77,0)</f>
        <v>0</v>
      </c>
      <c r="CB79" s="982">
        <f>ROUND(((+BW79* 'DATA - Awards Matrices'!$E$82)+(BW79* 'DATA - Awards Matrices'!$E$85))* 'DATA - Awards Matrices'!$D$77,0)</f>
        <v>0</v>
      </c>
    </row>
    <row r="80" spans="1:80" ht="15" customHeight="1">
      <c r="A80" s="1657"/>
      <c r="C80" s="121"/>
      <c r="D80" s="121"/>
      <c r="E80" s="680">
        <v>3</v>
      </c>
      <c r="F80" s="114" t="s">
        <v>133</v>
      </c>
      <c r="G80" s="115">
        <v>643</v>
      </c>
      <c r="H80" s="115">
        <v>0</v>
      </c>
      <c r="I80" s="116">
        <v>0</v>
      </c>
      <c r="J80" s="117"/>
      <c r="K80" s="118">
        <v>3</v>
      </c>
      <c r="L80" s="119">
        <f>ROUND(((+G80* 'DATA - Awards Matrices'!$C$83)+(G80* 'DATA - Awards Matrices'!$E$85))* 'DATA - Awards Matrices'!$D$77,0)</f>
        <v>219578</v>
      </c>
      <c r="M80" s="119">
        <f>ROUND(((+H80* 'DATA - Awards Matrices'!$D$83)+(H80* 'DATA - Awards Matrices'!$E$85))* 'DATA - Awards Matrices'!$D$77,0)</f>
        <v>0</v>
      </c>
      <c r="N80" s="120">
        <f>ROUND(((+I80* 'DATA - Awards Matrices'!$E$83)+(I80* 'DATA - Awards Matrices'!$E$85))* 'DATA - Awards Matrices'!$D$77,0)</f>
        <v>0</v>
      </c>
      <c r="O80" s="587"/>
      <c r="P80" s="680">
        <v>3</v>
      </c>
      <c r="Q80" s="114" t="s">
        <v>133</v>
      </c>
      <c r="R80" s="115">
        <v>348</v>
      </c>
      <c r="S80" s="115">
        <v>0</v>
      </c>
      <c r="T80" s="116">
        <v>0</v>
      </c>
      <c r="U80" s="587"/>
      <c r="V80" s="118">
        <v>3</v>
      </c>
      <c r="W80" s="119">
        <f>ROUND(((+R80* 'DATA - Awards Matrices'!$C$83)+(R80* 'DATA - Awards Matrices'!$E$85))* 'DATA - Awards Matrices'!$D$77,0)</f>
        <v>118839</v>
      </c>
      <c r="X80" s="119">
        <f>ROUND(((+S80* 'DATA - Awards Matrices'!$D$83)+(S80* 'DATA - Awards Matrices'!$E$85))* 'DATA - Awards Matrices'!$D$77,0)</f>
        <v>0</v>
      </c>
      <c r="Y80" s="120">
        <f>ROUND(((+T80* 'DATA - Awards Matrices'!$E$83)+(T80* 'DATA - Awards Matrices'!$E$85))* 'DATA - Awards Matrices'!$D$77,0)</f>
        <v>0</v>
      </c>
      <c r="AA80" s="680">
        <v>3</v>
      </c>
      <c r="AB80" s="114" t="s">
        <v>133</v>
      </c>
      <c r="AC80" s="115">
        <v>408</v>
      </c>
      <c r="AD80" s="115">
        <v>0</v>
      </c>
      <c r="AE80" s="116">
        <v>0</v>
      </c>
      <c r="AG80" s="118">
        <v>3</v>
      </c>
      <c r="AH80" s="119">
        <f>ROUND(((+AC80* 'DATA - Awards Matrices'!$C$83)+(AC80* 'DATA - Awards Matrices'!$E$85))* 'DATA - Awards Matrices'!$D$77,0)</f>
        <v>139328</v>
      </c>
      <c r="AI80" s="119">
        <f>ROUND(((+AD80* 'DATA - Awards Matrices'!$D$83)+(AD80* 'DATA - Awards Matrices'!$E$85))* 'DATA - Awards Matrices'!$D$77,0)</f>
        <v>0</v>
      </c>
      <c r="AJ80" s="120">
        <f>ROUND(((+AE80* 'DATA - Awards Matrices'!$E$83)+(AE80* 'DATA - Awards Matrices'!$E$85))* 'DATA - Awards Matrices'!$D$77,0)</f>
        <v>0</v>
      </c>
      <c r="AL80" s="680">
        <v>3</v>
      </c>
      <c r="AM80" s="114" t="s">
        <v>133</v>
      </c>
      <c r="AN80" s="115">
        <v>260</v>
      </c>
      <c r="AO80" s="115">
        <v>0</v>
      </c>
      <c r="AP80" s="115">
        <v>0</v>
      </c>
      <c r="AR80" s="118">
        <v>3</v>
      </c>
      <c r="AS80" s="119">
        <f>ROUND(((+AN80* 'DATA - Awards Matrices'!$C$83)+(AN80* 'DATA - Awards Matrices'!$E$85))* 'DATA - Awards Matrices'!$D$77,0)</f>
        <v>88787</v>
      </c>
      <c r="AT80" s="119">
        <f>ROUND(((+AO80* 'DATA - Awards Matrices'!$D$83)+(AO80* 'DATA - Awards Matrices'!$E$85))* 'DATA - Awards Matrices'!$D$77,0)</f>
        <v>0</v>
      </c>
      <c r="AU80" s="120">
        <f>ROUND(((+AP80* 'DATA - Awards Matrices'!$E$83)+(AP80* 'DATA - Awards Matrices'!$E$85))* 'DATA - Awards Matrices'!$D$77,0)</f>
        <v>0</v>
      </c>
      <c r="AW80" s="680">
        <v>3</v>
      </c>
      <c r="AX80" s="114" t="s">
        <v>133</v>
      </c>
      <c r="AY80" s="115">
        <v>199</v>
      </c>
      <c r="AZ80" s="115">
        <v>0</v>
      </c>
      <c r="BA80" s="115">
        <v>0</v>
      </c>
      <c r="BB80" s="716"/>
      <c r="BC80" s="742">
        <v>3</v>
      </c>
      <c r="BD80" s="743">
        <f>ROUND(((+AY80* 'DATA - Awards Matrices'!$C$83)+(AY80* 'DATA - Awards Matrices'!$E$85))* 'DATA - Awards Matrices'!$D$77,0)</f>
        <v>67957</v>
      </c>
      <c r="BE80" s="743">
        <f>ROUND(((+AZ80* 'DATA - Awards Matrices'!$D$83)+(AZ80* 'DATA - Awards Matrices'!$E$85))* 'DATA - Awards Matrices'!$D$77,0)</f>
        <v>0</v>
      </c>
      <c r="BF80" s="744">
        <f>ROUND(((+BA80* 'DATA - Awards Matrices'!$E$83)+(BA80* 'DATA - Awards Matrices'!$E$85))* 'DATA - Awards Matrices'!$D$77,0)</f>
        <v>0</v>
      </c>
      <c r="BG80" s="716"/>
      <c r="BH80" s="894">
        <v>3</v>
      </c>
      <c r="BI80" s="897" t="s">
        <v>133</v>
      </c>
      <c r="BJ80" s="896">
        <v>260</v>
      </c>
      <c r="BK80" s="896">
        <v>0</v>
      </c>
      <c r="BL80" s="896">
        <v>0</v>
      </c>
      <c r="BN80" s="742">
        <v>3</v>
      </c>
      <c r="BO80" s="743">
        <v>88787</v>
      </c>
      <c r="BP80" s="743">
        <v>0</v>
      </c>
      <c r="BQ80" s="744">
        <v>0</v>
      </c>
      <c r="BS80" s="977">
        <v>3</v>
      </c>
      <c r="BT80" s="983" t="s">
        <v>133</v>
      </c>
      <c r="BU80" s="979">
        <f>'RAW DATA AY2020-21-EOC SCH'!D29</f>
        <v>222</v>
      </c>
      <c r="BV80" s="979">
        <v>0</v>
      </c>
      <c r="BW80" s="979">
        <v>0</v>
      </c>
      <c r="BX80" s="716"/>
      <c r="BY80" s="980">
        <v>3</v>
      </c>
      <c r="BZ80" s="981">
        <f>ROUND(((+BU80* 'DATA - Awards Matrices'!$C$83)+(BU80* 'DATA - Awards Matrices'!$E$85))* 'DATA - Awards Matrices'!$D$77,0)</f>
        <v>75811</v>
      </c>
      <c r="CA80" s="981">
        <f>ROUND(((+BV80* 'DATA - Awards Matrices'!$D$83)+(BV80* 'DATA - Awards Matrices'!$E$85))* 'DATA - Awards Matrices'!$D$77,0)</f>
        <v>0</v>
      </c>
      <c r="CB80" s="982">
        <f>ROUND(((+BW80* 'DATA - Awards Matrices'!$E$83)+(BW80* 'DATA - Awards Matrices'!$E$85))* 'DATA - Awards Matrices'!$D$77,0)</f>
        <v>0</v>
      </c>
    </row>
    <row r="81" spans="1:80" ht="15" customHeight="1">
      <c r="A81" s="1657"/>
      <c r="C81" s="126"/>
      <c r="D81" s="126"/>
      <c r="E81" s="1641" t="s">
        <v>82</v>
      </c>
      <c r="F81" s="1642"/>
      <c r="G81" s="122">
        <f>G80+G79+G78</f>
        <v>11612.0592</v>
      </c>
      <c r="H81" s="122">
        <f>H80+H79+H78</f>
        <v>0</v>
      </c>
      <c r="I81" s="123">
        <f>I80+I79+I78</f>
        <v>0</v>
      </c>
      <c r="J81" s="124"/>
      <c r="K81" s="125" t="s">
        <v>82</v>
      </c>
      <c r="L81" s="119">
        <f>L78+L79+L80</f>
        <v>2019328</v>
      </c>
      <c r="M81" s="119">
        <f>M78+M79+M80</f>
        <v>0</v>
      </c>
      <c r="N81" s="120">
        <f>N78+N79+N80</f>
        <v>0</v>
      </c>
      <c r="O81" s="587"/>
      <c r="P81" s="1641" t="s">
        <v>82</v>
      </c>
      <c r="Q81" s="1642"/>
      <c r="R81" s="122">
        <v>9638</v>
      </c>
      <c r="S81" s="122">
        <v>0</v>
      </c>
      <c r="T81" s="123">
        <v>0</v>
      </c>
      <c r="U81" s="587"/>
      <c r="V81" s="125" t="s">
        <v>82</v>
      </c>
      <c r="W81" s="119">
        <f>W78+W79+W80</f>
        <v>1650888</v>
      </c>
      <c r="X81" s="119">
        <f>X78+X79+X80</f>
        <v>0</v>
      </c>
      <c r="Y81" s="120">
        <f>Y78+Y79+Y80</f>
        <v>0</v>
      </c>
      <c r="AA81" s="1641" t="s">
        <v>82</v>
      </c>
      <c r="AB81" s="1642"/>
      <c r="AC81" s="122">
        <f>AC80+AC79+AC78</f>
        <v>9120.0600000000013</v>
      </c>
      <c r="AD81" s="122">
        <v>0</v>
      </c>
      <c r="AE81" s="123">
        <v>0</v>
      </c>
      <c r="AG81" s="125" t="s">
        <v>82</v>
      </c>
      <c r="AH81" s="119">
        <f>AH78+AH79+AH80</f>
        <v>1566692</v>
      </c>
      <c r="AI81" s="119">
        <f>AI78+AI79+AI80</f>
        <v>0</v>
      </c>
      <c r="AJ81" s="120">
        <f>AJ78+AJ79+AJ80</f>
        <v>0</v>
      </c>
      <c r="AL81" s="1641" t="s">
        <v>82</v>
      </c>
      <c r="AM81" s="1642"/>
      <c r="AN81" s="122">
        <f>AN80+AN79+AN78</f>
        <v>7996.5</v>
      </c>
      <c r="AO81" s="122">
        <f>AO80+AO79+AO78</f>
        <v>0</v>
      </c>
      <c r="AP81" s="123">
        <f>AP80+AP79+AP78</f>
        <v>0</v>
      </c>
      <c r="AR81" s="125" t="s">
        <v>82</v>
      </c>
      <c r="AS81" s="119">
        <f>AS78+AS79+AS80</f>
        <v>1355469</v>
      </c>
      <c r="AT81" s="119">
        <f>AT78+AT79+AT80</f>
        <v>0</v>
      </c>
      <c r="AU81" s="120">
        <f>AU78+AU79+AU80</f>
        <v>0</v>
      </c>
      <c r="AW81" s="1641" t="s">
        <v>82</v>
      </c>
      <c r="AX81" s="1642"/>
      <c r="AY81" s="122">
        <f>AY80+AY79+AY78</f>
        <v>7788.95</v>
      </c>
      <c r="AZ81" s="122">
        <f>AZ80+AZ79+AZ78</f>
        <v>0</v>
      </c>
      <c r="BA81" s="123">
        <f>BA80+BA79+BA78</f>
        <v>0</v>
      </c>
      <c r="BB81" s="716"/>
      <c r="BC81" s="745" t="s">
        <v>82</v>
      </c>
      <c r="BD81" s="743">
        <f>BD78+BD79+BD80</f>
        <v>1311028</v>
      </c>
      <c r="BE81" s="743">
        <f>BE78+BE79+BE80</f>
        <v>0</v>
      </c>
      <c r="BF81" s="744">
        <f>BF78+BF79+BF80</f>
        <v>0</v>
      </c>
      <c r="BG81" s="716"/>
      <c r="BH81" s="1584" t="s">
        <v>82</v>
      </c>
      <c r="BI81" s="1585"/>
      <c r="BJ81" s="898">
        <v>9311.58</v>
      </c>
      <c r="BK81" s="898">
        <v>0</v>
      </c>
      <c r="BL81" s="899">
        <v>0</v>
      </c>
      <c r="BN81" s="745" t="s">
        <v>82</v>
      </c>
      <c r="BO81" s="743">
        <v>1577216</v>
      </c>
      <c r="BP81" s="743">
        <v>0</v>
      </c>
      <c r="BQ81" s="744">
        <v>0</v>
      </c>
      <c r="BS81" s="1614" t="s">
        <v>82</v>
      </c>
      <c r="BT81" s="1627"/>
      <c r="BU81" s="984">
        <f>BU80+BU79+BU78</f>
        <v>8060</v>
      </c>
      <c r="BV81" s="984">
        <f>BV80+BV79+BV78</f>
        <v>0</v>
      </c>
      <c r="BW81" s="985">
        <f>BW80+BW79+BW78</f>
        <v>0</v>
      </c>
      <c r="BX81" s="716"/>
      <c r="BY81" s="986" t="s">
        <v>82</v>
      </c>
      <c r="BZ81" s="981">
        <f>BZ78+BZ79+BZ80</f>
        <v>1366454</v>
      </c>
      <c r="CA81" s="981">
        <f>CA78+CA79+CA80</f>
        <v>0</v>
      </c>
      <c r="CB81" s="982">
        <f>CB78+CB79+CB80</f>
        <v>0</v>
      </c>
    </row>
    <row r="82" spans="1:80" ht="15" customHeight="1" thickBot="1">
      <c r="A82" s="1658"/>
      <c r="C82" s="126"/>
      <c r="D82" s="126"/>
      <c r="E82" s="127"/>
      <c r="F82" s="128"/>
      <c r="G82" s="129" t="s">
        <v>132</v>
      </c>
      <c r="H82" s="129"/>
      <c r="I82" s="130">
        <f>SUM(G81:I81)</f>
        <v>11612.0592</v>
      </c>
      <c r="J82" s="131"/>
      <c r="K82" s="132"/>
      <c r="L82" s="133" t="s">
        <v>131</v>
      </c>
      <c r="M82" s="134"/>
      <c r="N82" s="135">
        <f>SUM(L81:N81)</f>
        <v>2019328</v>
      </c>
      <c r="O82" s="588"/>
      <c r="P82" s="127"/>
      <c r="Q82" s="128"/>
      <c r="R82" s="129" t="s">
        <v>132</v>
      </c>
      <c r="S82" s="129"/>
      <c r="T82" s="130">
        <v>9638</v>
      </c>
      <c r="U82" s="588"/>
      <c r="V82" s="132"/>
      <c r="W82" s="133" t="s">
        <v>131</v>
      </c>
      <c r="X82" s="134"/>
      <c r="Y82" s="135">
        <f>SUM(W81:Y81)</f>
        <v>1650888</v>
      </c>
      <c r="AA82" s="127"/>
      <c r="AB82" s="128"/>
      <c r="AC82" s="129" t="s">
        <v>132</v>
      </c>
      <c r="AD82" s="129"/>
      <c r="AE82" s="130">
        <f>SUM(AC81:AE81)</f>
        <v>9120.0600000000013</v>
      </c>
      <c r="AG82" s="132"/>
      <c r="AH82" s="133" t="s">
        <v>131</v>
      </c>
      <c r="AI82" s="134"/>
      <c r="AJ82" s="135">
        <f>SUM(AH81:AJ81)</f>
        <v>1566692</v>
      </c>
      <c r="AL82" s="127"/>
      <c r="AM82" s="128"/>
      <c r="AN82" s="129" t="s">
        <v>132</v>
      </c>
      <c r="AO82" s="129"/>
      <c r="AP82" s="130">
        <f>SUM(AN81:AP81)</f>
        <v>7996.5</v>
      </c>
      <c r="AR82" s="132"/>
      <c r="AS82" s="133" t="s">
        <v>131</v>
      </c>
      <c r="AT82" s="134"/>
      <c r="AU82" s="135">
        <f>SUM(AS81:AU81)</f>
        <v>1355469</v>
      </c>
      <c r="AW82" s="127"/>
      <c r="AX82" s="128"/>
      <c r="AY82" s="129" t="s">
        <v>132</v>
      </c>
      <c r="AZ82" s="129"/>
      <c r="BA82" s="130">
        <f>SUM(AY81:BA81)</f>
        <v>7788.95</v>
      </c>
      <c r="BB82" s="716"/>
      <c r="BC82" s="746"/>
      <c r="BD82" s="747" t="s">
        <v>131</v>
      </c>
      <c r="BE82" s="748"/>
      <c r="BF82" s="749">
        <f>SUM(BD81:BF81)</f>
        <v>1311028</v>
      </c>
      <c r="BG82" s="716"/>
      <c r="BH82" s="900"/>
      <c r="BI82" s="901"/>
      <c r="BJ82" s="902" t="s">
        <v>132</v>
      </c>
      <c r="BK82" s="902"/>
      <c r="BL82" s="903">
        <v>9311.58</v>
      </c>
      <c r="BN82" s="746"/>
      <c r="BO82" s="747" t="s">
        <v>131</v>
      </c>
      <c r="BP82" s="748"/>
      <c r="BQ82" s="749">
        <v>1577216</v>
      </c>
      <c r="BS82" s="987"/>
      <c r="BT82" s="988"/>
      <c r="BU82" s="989" t="s">
        <v>132</v>
      </c>
      <c r="BV82" s="989"/>
      <c r="BW82" s="990">
        <f>SUM(BU81:BW81)</f>
        <v>8060</v>
      </c>
      <c r="BX82" s="716"/>
      <c r="BY82" s="991"/>
      <c r="BZ82" s="992" t="s">
        <v>131</v>
      </c>
      <c r="CA82" s="993"/>
      <c r="CB82" s="994">
        <f>SUM(BZ81:CB81)</f>
        <v>1366454</v>
      </c>
    </row>
    <row r="83" spans="1:80" ht="15" thickBot="1">
      <c r="K83" s="136"/>
      <c r="L83" s="136"/>
      <c r="M83" s="136"/>
      <c r="N83" s="136"/>
      <c r="O83" s="136"/>
      <c r="U83" s="136"/>
      <c r="V83" s="136"/>
      <c r="W83" s="136"/>
      <c r="X83" s="136"/>
      <c r="Y83" s="136"/>
      <c r="AG83" s="136"/>
      <c r="AH83" s="136"/>
      <c r="AI83" s="136"/>
      <c r="AJ83" s="136"/>
      <c r="AR83" s="136"/>
      <c r="AS83" s="136"/>
      <c r="AT83" s="136"/>
      <c r="AU83" s="136"/>
      <c r="BB83" s="716"/>
      <c r="BC83" s="750"/>
      <c r="BD83" s="750"/>
      <c r="BE83" s="750"/>
      <c r="BF83" s="750"/>
      <c r="BG83" s="716"/>
      <c r="BN83" s="750"/>
      <c r="BO83" s="750"/>
      <c r="BP83" s="750"/>
      <c r="BQ83" s="750"/>
      <c r="BS83" s="716"/>
      <c r="BT83" s="716"/>
      <c r="BU83" s="716"/>
      <c r="BV83" s="716"/>
      <c r="BW83" s="716"/>
      <c r="BX83" s="716"/>
      <c r="BY83" s="995"/>
      <c r="BZ83" s="995"/>
      <c r="CA83" s="995"/>
      <c r="CB83" s="995"/>
    </row>
    <row r="84" spans="1:80" ht="15.75" customHeight="1">
      <c r="A84" s="1656" t="s">
        <v>53</v>
      </c>
      <c r="C84" s="105"/>
      <c r="D84" s="105"/>
      <c r="E84" s="1632" t="s">
        <v>96</v>
      </c>
      <c r="F84" s="1633"/>
      <c r="G84" s="1639" t="s">
        <v>134</v>
      </c>
      <c r="H84" s="1639"/>
      <c r="I84" s="1640"/>
      <c r="J84" s="103"/>
      <c r="K84" s="104"/>
      <c r="L84" s="1636" t="s">
        <v>134</v>
      </c>
      <c r="M84" s="1637"/>
      <c r="N84" s="1638"/>
      <c r="O84" s="586"/>
      <c r="P84" s="1632" t="s">
        <v>96</v>
      </c>
      <c r="Q84" s="1633"/>
      <c r="R84" s="1639" t="s">
        <v>134</v>
      </c>
      <c r="S84" s="1639"/>
      <c r="T84" s="1640"/>
      <c r="U84" s="586"/>
      <c r="V84" s="104"/>
      <c r="W84" s="1636" t="s">
        <v>134</v>
      </c>
      <c r="X84" s="1637"/>
      <c r="Y84" s="1638"/>
      <c r="AA84" s="1632" t="s">
        <v>96</v>
      </c>
      <c r="AB84" s="1633"/>
      <c r="AC84" s="1639" t="s">
        <v>134</v>
      </c>
      <c r="AD84" s="1639"/>
      <c r="AE84" s="1640"/>
      <c r="AG84" s="104"/>
      <c r="AH84" s="1636" t="s">
        <v>134</v>
      </c>
      <c r="AI84" s="1637"/>
      <c r="AJ84" s="1638"/>
      <c r="AL84" s="1632" t="s">
        <v>96</v>
      </c>
      <c r="AM84" s="1633"/>
      <c r="AN84" s="1639" t="s">
        <v>134</v>
      </c>
      <c r="AO84" s="1639"/>
      <c r="AP84" s="1640"/>
      <c r="AR84" s="104"/>
      <c r="AS84" s="1636" t="s">
        <v>134</v>
      </c>
      <c r="AT84" s="1637"/>
      <c r="AU84" s="1638"/>
      <c r="AW84" s="819" t="s">
        <v>96</v>
      </c>
      <c r="AX84" s="820"/>
      <c r="AY84" s="1659" t="s">
        <v>134</v>
      </c>
      <c r="AZ84" s="1660"/>
      <c r="BA84" s="1661"/>
      <c r="BB84" s="716"/>
      <c r="BC84" s="737"/>
      <c r="BD84" s="1581" t="s">
        <v>134</v>
      </c>
      <c r="BE84" s="1582"/>
      <c r="BF84" s="1583"/>
      <c r="BG84" s="716"/>
      <c r="BH84" s="917" t="s">
        <v>96</v>
      </c>
      <c r="BI84" s="918"/>
      <c r="BJ84" s="1578" t="s">
        <v>134</v>
      </c>
      <c r="BK84" s="1586"/>
      <c r="BL84" s="1587"/>
      <c r="BN84" s="737"/>
      <c r="BO84" s="1581" t="s">
        <v>134</v>
      </c>
      <c r="BP84" s="1582"/>
      <c r="BQ84" s="1583"/>
      <c r="BS84" s="996" t="s">
        <v>96</v>
      </c>
      <c r="BT84" s="997"/>
      <c r="BU84" s="1619" t="s">
        <v>134</v>
      </c>
      <c r="BV84" s="1625"/>
      <c r="BW84" s="1626"/>
      <c r="BX84" s="716"/>
      <c r="BY84" s="967"/>
      <c r="BZ84" s="1622" t="s">
        <v>134</v>
      </c>
      <c r="CA84" s="1623"/>
      <c r="CB84" s="1624"/>
    </row>
    <row r="85" spans="1:80" ht="15" customHeight="1">
      <c r="A85" s="1657"/>
      <c r="C85" s="113"/>
      <c r="D85" s="113"/>
      <c r="E85" s="1630" t="s">
        <v>96</v>
      </c>
      <c r="F85" s="1631"/>
      <c r="G85" s="137" t="s">
        <v>95</v>
      </c>
      <c r="H85" s="106" t="s">
        <v>94</v>
      </c>
      <c r="I85" s="107" t="s">
        <v>93</v>
      </c>
      <c r="J85" s="108"/>
      <c r="K85" s="109" t="s">
        <v>96</v>
      </c>
      <c r="L85" s="110" t="s">
        <v>95</v>
      </c>
      <c r="M85" s="111" t="s">
        <v>94</v>
      </c>
      <c r="N85" s="112" t="s">
        <v>93</v>
      </c>
      <c r="O85" s="586"/>
      <c r="P85" s="1630" t="s">
        <v>96</v>
      </c>
      <c r="Q85" s="1631"/>
      <c r="R85" s="137" t="s">
        <v>95</v>
      </c>
      <c r="S85" s="106" t="s">
        <v>94</v>
      </c>
      <c r="T85" s="107" t="s">
        <v>93</v>
      </c>
      <c r="U85" s="586"/>
      <c r="V85" s="109" t="s">
        <v>96</v>
      </c>
      <c r="W85" s="110" t="s">
        <v>95</v>
      </c>
      <c r="X85" s="111" t="s">
        <v>94</v>
      </c>
      <c r="Y85" s="112" t="s">
        <v>93</v>
      </c>
      <c r="AA85" s="1630" t="s">
        <v>96</v>
      </c>
      <c r="AB85" s="1631"/>
      <c r="AC85" s="137" t="s">
        <v>95</v>
      </c>
      <c r="AD85" s="106" t="s">
        <v>94</v>
      </c>
      <c r="AE85" s="107" t="s">
        <v>93</v>
      </c>
      <c r="AG85" s="109" t="s">
        <v>96</v>
      </c>
      <c r="AH85" s="110" t="s">
        <v>95</v>
      </c>
      <c r="AI85" s="111" t="s">
        <v>94</v>
      </c>
      <c r="AJ85" s="112" t="s">
        <v>93</v>
      </c>
      <c r="AL85" s="1630" t="s">
        <v>96</v>
      </c>
      <c r="AM85" s="1631"/>
      <c r="AN85" s="137" t="s">
        <v>95</v>
      </c>
      <c r="AO85" s="106" t="s">
        <v>94</v>
      </c>
      <c r="AP85" s="107" t="s">
        <v>93</v>
      </c>
      <c r="AR85" s="109" t="s">
        <v>96</v>
      </c>
      <c r="AS85" s="110" t="s">
        <v>95</v>
      </c>
      <c r="AT85" s="111" t="s">
        <v>94</v>
      </c>
      <c r="AU85" s="112" t="s">
        <v>93</v>
      </c>
      <c r="AW85" s="817" t="s">
        <v>96</v>
      </c>
      <c r="AX85" s="818"/>
      <c r="AY85" s="137" t="s">
        <v>95</v>
      </c>
      <c r="AZ85" s="106" t="s">
        <v>94</v>
      </c>
      <c r="BA85" s="107" t="s">
        <v>93</v>
      </c>
      <c r="BB85" s="716"/>
      <c r="BC85" s="738" t="s">
        <v>96</v>
      </c>
      <c r="BD85" s="739" t="s">
        <v>95</v>
      </c>
      <c r="BE85" s="740" t="s">
        <v>94</v>
      </c>
      <c r="BF85" s="741" t="s">
        <v>93</v>
      </c>
      <c r="BG85" s="716"/>
      <c r="BH85" s="915" t="s">
        <v>96</v>
      </c>
      <c r="BI85" s="916"/>
      <c r="BJ85" s="891" t="s">
        <v>95</v>
      </c>
      <c r="BK85" s="892" t="s">
        <v>94</v>
      </c>
      <c r="BL85" s="893" t="s">
        <v>93</v>
      </c>
      <c r="BN85" s="738" t="s">
        <v>96</v>
      </c>
      <c r="BO85" s="739" t="s">
        <v>95</v>
      </c>
      <c r="BP85" s="740" t="s">
        <v>94</v>
      </c>
      <c r="BQ85" s="741" t="s">
        <v>93</v>
      </c>
      <c r="BS85" s="998" t="s">
        <v>96</v>
      </c>
      <c r="BT85" s="999"/>
      <c r="BU85" s="970" t="s">
        <v>95</v>
      </c>
      <c r="BV85" s="971" t="s">
        <v>94</v>
      </c>
      <c r="BW85" s="972" t="s">
        <v>93</v>
      </c>
      <c r="BX85" s="716"/>
      <c r="BY85" s="973" t="s">
        <v>96</v>
      </c>
      <c r="BZ85" s="974" t="s">
        <v>95</v>
      </c>
      <c r="CA85" s="975" t="s">
        <v>94</v>
      </c>
      <c r="CB85" s="976" t="s">
        <v>93</v>
      </c>
    </row>
    <row r="86" spans="1:80" ht="15" customHeight="1">
      <c r="A86" s="1657"/>
      <c r="C86" s="121"/>
      <c r="D86" s="121"/>
      <c r="E86" s="680">
        <v>1</v>
      </c>
      <c r="F86" s="138" t="s">
        <v>133</v>
      </c>
      <c r="G86" s="115">
        <v>26272.061300000001</v>
      </c>
      <c r="H86" s="115">
        <v>0</v>
      </c>
      <c r="I86" s="116">
        <v>0</v>
      </c>
      <c r="J86" s="117"/>
      <c r="K86" s="118">
        <v>1</v>
      </c>
      <c r="L86" s="119">
        <f>ROUND(((+G86* 'DATA - Awards Matrices'!$C$81)+(G86* 'DATA - Awards Matrices'!$E$85))* 'DATA - Awards Matrices'!$D$77,0)</f>
        <v>4037228</v>
      </c>
      <c r="M86" s="119">
        <f>ROUND(((+H86* 'DATA - Awards Matrices'!$D$81)+(H86* 'DATA - Awards Matrices'!$E$85))* 'DATA - Awards Matrices'!$D$77,0)</f>
        <v>0</v>
      </c>
      <c r="N86" s="120">
        <f>ROUND(((+I86* 'DATA - Awards Matrices'!$E$81)+(I86* 'DATA - Awards Matrices'!$E$85))* 'DATA - Awards Matrices'!$D$77,0)</f>
        <v>0</v>
      </c>
      <c r="O86" s="587"/>
      <c r="P86" s="680">
        <v>1</v>
      </c>
      <c r="Q86" s="138" t="s">
        <v>133</v>
      </c>
      <c r="R86" s="115">
        <v>22001.000499999998</v>
      </c>
      <c r="S86" s="115">
        <v>0</v>
      </c>
      <c r="T86" s="116">
        <v>0</v>
      </c>
      <c r="U86" s="587"/>
      <c r="V86" s="118">
        <v>1</v>
      </c>
      <c r="W86" s="119">
        <f>ROUND(((+R86* 'DATA - Awards Matrices'!$C$81)+(R86* 'DATA - Awards Matrices'!$E$85))* 'DATA - Awards Matrices'!$D$77,0)</f>
        <v>3380894</v>
      </c>
      <c r="X86" s="119">
        <f>ROUND(((+S86* 'DATA - Awards Matrices'!$D$81)+(S86* 'DATA - Awards Matrices'!$E$85))* 'DATA - Awards Matrices'!$D$77,0)</f>
        <v>0</v>
      </c>
      <c r="Y86" s="120">
        <f>ROUND(((+T86* 'DATA - Awards Matrices'!$E$81)+(T86* 'DATA - Awards Matrices'!$E$85))* 'DATA - Awards Matrices'!$D$77,0)</f>
        <v>0</v>
      </c>
      <c r="AA86" s="680">
        <v>1</v>
      </c>
      <c r="AB86" s="138" t="s">
        <v>133</v>
      </c>
      <c r="AC86" s="115">
        <v>19507.9696</v>
      </c>
      <c r="AD86" s="115">
        <v>0</v>
      </c>
      <c r="AE86" s="116">
        <v>0</v>
      </c>
      <c r="AG86" s="118">
        <v>1</v>
      </c>
      <c r="AH86" s="119">
        <f>ROUND(((+AC86* 'DATA - Awards Matrices'!$C$81)+(AC86* 'DATA - Awards Matrices'!$E$85))* 'DATA - Awards Matrices'!$D$77,0)</f>
        <v>2997790</v>
      </c>
      <c r="AI86" s="119">
        <f>ROUND(((+AD86* 'DATA - Awards Matrices'!$D$81)+(AD86* 'DATA - Awards Matrices'!$E$85))* 'DATA - Awards Matrices'!$D$77,0)</f>
        <v>0</v>
      </c>
      <c r="AJ86" s="120">
        <f>ROUND(((+AE86* 'DATA - Awards Matrices'!$E$81)+(AE86* 'DATA - Awards Matrices'!$E$85))* 'DATA - Awards Matrices'!$D$77,0)</f>
        <v>0</v>
      </c>
      <c r="AL86" s="680">
        <v>1</v>
      </c>
      <c r="AM86" s="138" t="s">
        <v>133</v>
      </c>
      <c r="AN86" s="115">
        <v>18938.010200000001</v>
      </c>
      <c r="AO86" s="115"/>
      <c r="AP86" s="115">
        <f xml:space="preserve"> 'RAW DATA AY2020-21-EOC SCH'!F30</f>
        <v>0</v>
      </c>
      <c r="AR86" s="118">
        <v>1</v>
      </c>
      <c r="AS86" s="119">
        <f>ROUND(((+AN86* 'DATA - Awards Matrices'!$C$81)+(AN86* 'DATA - Awards Matrices'!$E$85))* 'DATA - Awards Matrices'!$D$77,0)</f>
        <v>2910204</v>
      </c>
      <c r="AT86" s="119">
        <f>ROUND(((+AO86* 'DATA - Awards Matrices'!$D$81)+(AO86* 'DATA - Awards Matrices'!$E$85))* 'DATA - Awards Matrices'!$D$77,0)</f>
        <v>0</v>
      </c>
      <c r="AU86" s="120">
        <f>ROUND(((+AP86* 'DATA - Awards Matrices'!$E$81)+(AP86* 'DATA - Awards Matrices'!$E$85))* 'DATA - Awards Matrices'!$D$77,0)</f>
        <v>0</v>
      </c>
      <c r="AW86" s="680">
        <v>1</v>
      </c>
      <c r="AX86" s="138" t="s">
        <v>133</v>
      </c>
      <c r="AY86" s="115">
        <v>19153.0013</v>
      </c>
      <c r="AZ86" s="115"/>
      <c r="BA86" s="115">
        <v>0</v>
      </c>
      <c r="BB86" s="716"/>
      <c r="BC86" s="742">
        <v>1</v>
      </c>
      <c r="BD86" s="743">
        <f>ROUND(((+AY86* 'DATA - Awards Matrices'!$C$81)+(AY86* 'DATA - Awards Matrices'!$E$85))* 'DATA - Awards Matrices'!$D$77,0)</f>
        <v>2943242</v>
      </c>
      <c r="BE86" s="743">
        <f>ROUND(((+AZ86* 'DATA - Awards Matrices'!$D$81)+(AZ86* 'DATA - Awards Matrices'!$E$85))* 'DATA - Awards Matrices'!$D$77,0)</f>
        <v>0</v>
      </c>
      <c r="BF86" s="744">
        <f>ROUND(((+BA86* 'DATA - Awards Matrices'!$E$81)+(BA86* 'DATA - Awards Matrices'!$E$85))* 'DATA - Awards Matrices'!$D$77,0)</f>
        <v>0</v>
      </c>
      <c r="BG86" s="716"/>
      <c r="BH86" s="894">
        <v>1</v>
      </c>
      <c r="BI86" s="895" t="s">
        <v>133</v>
      </c>
      <c r="BJ86" s="896">
        <v>16915.009600000001</v>
      </c>
      <c r="BK86" s="896"/>
      <c r="BL86" s="896">
        <v>0</v>
      </c>
      <c r="BN86" s="742">
        <v>1</v>
      </c>
      <c r="BO86" s="743">
        <v>2599330</v>
      </c>
      <c r="BP86" s="743">
        <v>0</v>
      </c>
      <c r="BQ86" s="744">
        <v>0</v>
      </c>
      <c r="BS86" s="977">
        <v>1</v>
      </c>
      <c r="BT86" s="978" t="s">
        <v>133</v>
      </c>
      <c r="BU86" s="979">
        <f>'RAW DATA AY2020-21-EOC SCH'!D30</f>
        <v>10529.9997</v>
      </c>
      <c r="BV86" s="979"/>
      <c r="BW86" s="979">
        <f xml:space="preserve"> 'RAW DATA AY2020-21-EOC SCH'!AB30</f>
        <v>0</v>
      </c>
      <c r="BX86" s="716"/>
      <c r="BY86" s="980">
        <v>1</v>
      </c>
      <c r="BZ86" s="981">
        <f>ROUND(((+BU86* 'DATA - Awards Matrices'!$C$81)+(BU86* 'DATA - Awards Matrices'!$E$85))* 'DATA - Awards Matrices'!$D$77,0)</f>
        <v>1618145</v>
      </c>
      <c r="CA86" s="981">
        <f>ROUND(((+BV86* 'DATA - Awards Matrices'!$D$81)+(BV86* 'DATA - Awards Matrices'!$E$85))* 'DATA - Awards Matrices'!$D$77,0)</f>
        <v>0</v>
      </c>
      <c r="CB86" s="982">
        <f>ROUND(((+BW86* 'DATA - Awards Matrices'!$E$81)+(BW86* 'DATA - Awards Matrices'!$E$85))* 'DATA - Awards Matrices'!$D$77,0)</f>
        <v>0</v>
      </c>
    </row>
    <row r="87" spans="1:80" ht="15" customHeight="1">
      <c r="A87" s="1657"/>
      <c r="C87" s="121"/>
      <c r="D87" s="121"/>
      <c r="E87" s="680">
        <v>2</v>
      </c>
      <c r="F87" s="114" t="s">
        <v>133</v>
      </c>
      <c r="G87" s="115">
        <v>4746</v>
      </c>
      <c r="H87" s="115">
        <v>0</v>
      </c>
      <c r="I87" s="116">
        <v>0</v>
      </c>
      <c r="J87" s="117"/>
      <c r="K87" s="118">
        <v>2</v>
      </c>
      <c r="L87" s="119">
        <f>ROUND(((+G87* 'DATA - Awards Matrices'!$C$82)+(G87* 'DATA - Awards Matrices'!$E$85))* 'DATA - Awards Matrices'!$D$77,0)</f>
        <v>1041889</v>
      </c>
      <c r="M87" s="119">
        <f>ROUND(((+H87* 'DATA - Awards Matrices'!$D$82)+(H87* 'DATA - Awards Matrices'!$E$85))* 'DATA - Awards Matrices'!$D$77,0)</f>
        <v>0</v>
      </c>
      <c r="N87" s="120">
        <f>ROUND(((+I87* 'DATA - Awards Matrices'!$E$82)+(I87* 'DATA - Awards Matrices'!$E$85))* 'DATA - Awards Matrices'!$D$77,0)</f>
        <v>0</v>
      </c>
      <c r="O87" s="587"/>
      <c r="P87" s="680">
        <v>2</v>
      </c>
      <c r="Q87" s="114" t="s">
        <v>133</v>
      </c>
      <c r="R87" s="115">
        <v>3922</v>
      </c>
      <c r="S87" s="115">
        <v>0</v>
      </c>
      <c r="T87" s="116">
        <v>0</v>
      </c>
      <c r="U87" s="587"/>
      <c r="V87" s="118">
        <v>2</v>
      </c>
      <c r="W87" s="119">
        <f>ROUND(((+R87* 'DATA - Awards Matrices'!$C$82)+(R87* 'DATA - Awards Matrices'!$E$85))* 'DATA - Awards Matrices'!$D$77,0)</f>
        <v>860997</v>
      </c>
      <c r="X87" s="119">
        <f>ROUND(((+S87* 'DATA - Awards Matrices'!$D$82)+(S87* 'DATA - Awards Matrices'!$E$85))* 'DATA - Awards Matrices'!$D$77,0)</f>
        <v>0</v>
      </c>
      <c r="Y87" s="120">
        <f>ROUND(((+T87* 'DATA - Awards Matrices'!$E$82)+(T87* 'DATA - Awards Matrices'!$E$85))* 'DATA - Awards Matrices'!$D$77,0)</f>
        <v>0</v>
      </c>
      <c r="AA87" s="680">
        <v>2</v>
      </c>
      <c r="AB87" s="114" t="s">
        <v>133</v>
      </c>
      <c r="AC87" s="115">
        <v>3717</v>
      </c>
      <c r="AD87" s="115">
        <v>0</v>
      </c>
      <c r="AE87" s="116">
        <v>0</v>
      </c>
      <c r="AG87" s="118">
        <v>2</v>
      </c>
      <c r="AH87" s="119">
        <f>ROUND(((+AC87* 'DATA - Awards Matrices'!$C$82)+(AC87* 'DATA - Awards Matrices'!$E$85))* 'DATA - Awards Matrices'!$D$77,0)</f>
        <v>815993</v>
      </c>
      <c r="AI87" s="119">
        <f>ROUND(((+AD87* 'DATA - Awards Matrices'!$D$82)+(AD87* 'DATA - Awards Matrices'!$E$85))* 'DATA - Awards Matrices'!$D$77,0)</f>
        <v>0</v>
      </c>
      <c r="AJ87" s="120">
        <f>ROUND(((+AE87* 'DATA - Awards Matrices'!$E$82)+(AE87* 'DATA - Awards Matrices'!$E$85))* 'DATA - Awards Matrices'!$D$77,0)</f>
        <v>0</v>
      </c>
      <c r="AL87" s="680">
        <v>2</v>
      </c>
      <c r="AM87" s="114" t="s">
        <v>133</v>
      </c>
      <c r="AN87" s="115">
        <v>3038</v>
      </c>
      <c r="AO87" s="115"/>
      <c r="AP87" s="115">
        <f xml:space="preserve"> 'RAW DATA AY2020-21-EOC SCH'!F31</f>
        <v>0</v>
      </c>
      <c r="AR87" s="118">
        <v>2</v>
      </c>
      <c r="AS87" s="119">
        <f>ROUND(((+AN87* 'DATA - Awards Matrices'!$C$82)+(AN87* 'DATA - Awards Matrices'!$E$85))* 'DATA - Awards Matrices'!$D$77,0)</f>
        <v>666932</v>
      </c>
      <c r="AT87" s="119">
        <f>ROUND(((+AO87* 'DATA - Awards Matrices'!$D$82)+(AO87* 'DATA - Awards Matrices'!$E$85))* 'DATA - Awards Matrices'!$D$77,0)</f>
        <v>0</v>
      </c>
      <c r="AU87" s="120">
        <f>ROUND(((+AP87* 'DATA - Awards Matrices'!$E$82)+(AP87* 'DATA - Awards Matrices'!$E$85))* 'DATA - Awards Matrices'!$D$77,0)</f>
        <v>0</v>
      </c>
      <c r="AW87" s="680">
        <v>2</v>
      </c>
      <c r="AX87" s="114" t="s">
        <v>133</v>
      </c>
      <c r="AY87" s="115">
        <v>2733</v>
      </c>
      <c r="AZ87" s="115"/>
      <c r="BA87" s="115">
        <v>0</v>
      </c>
      <c r="BB87" s="716"/>
      <c r="BC87" s="742">
        <v>2</v>
      </c>
      <c r="BD87" s="743">
        <f>ROUND(((+AY87* 'DATA - Awards Matrices'!$C$82)+(AY87* 'DATA - Awards Matrices'!$E$85))* 'DATA - Awards Matrices'!$D$77,0)</f>
        <v>599975</v>
      </c>
      <c r="BE87" s="743">
        <f>ROUND(((+AZ87* 'DATA - Awards Matrices'!$D$82)+(AZ87* 'DATA - Awards Matrices'!$E$85))* 'DATA - Awards Matrices'!$D$77,0)</f>
        <v>0</v>
      </c>
      <c r="BF87" s="744">
        <f>ROUND(((+BA87* 'DATA - Awards Matrices'!$E$82)+(BA87* 'DATA - Awards Matrices'!$E$85))* 'DATA - Awards Matrices'!$D$77,0)</f>
        <v>0</v>
      </c>
      <c r="BG87" s="716"/>
      <c r="BH87" s="894">
        <v>2</v>
      </c>
      <c r="BI87" s="897" t="s">
        <v>133</v>
      </c>
      <c r="BJ87" s="896">
        <v>2700</v>
      </c>
      <c r="BK87" s="896"/>
      <c r="BL87" s="896">
        <v>0</v>
      </c>
      <c r="BN87" s="742">
        <v>2</v>
      </c>
      <c r="BO87" s="743">
        <v>592731</v>
      </c>
      <c r="BP87" s="743">
        <v>0</v>
      </c>
      <c r="BQ87" s="744">
        <v>0</v>
      </c>
      <c r="BS87" s="977">
        <v>2</v>
      </c>
      <c r="BT87" s="983" t="s">
        <v>133</v>
      </c>
      <c r="BU87" s="979">
        <f>'RAW DATA AY2020-21-EOC SCH'!D31</f>
        <v>2066</v>
      </c>
      <c r="BV87" s="979"/>
      <c r="BW87" s="979">
        <f xml:space="preserve"> 'RAW DATA AY2020-21-EOC SCH'!AB31</f>
        <v>0</v>
      </c>
      <c r="BX87" s="716"/>
      <c r="BY87" s="980">
        <v>2</v>
      </c>
      <c r="BZ87" s="981">
        <f>ROUND(((+BU87* 'DATA - Awards Matrices'!$C$82)+(BU87* 'DATA - Awards Matrices'!$E$85))* 'DATA - Awards Matrices'!$D$77,0)</f>
        <v>453549</v>
      </c>
      <c r="CA87" s="981">
        <f>ROUND(((+BV87* 'DATA - Awards Matrices'!$D$82)+(BV87* 'DATA - Awards Matrices'!$E$85))* 'DATA - Awards Matrices'!$D$77,0)</f>
        <v>0</v>
      </c>
      <c r="CB87" s="982">
        <f>ROUND(((+BW87* 'DATA - Awards Matrices'!$E$82)+(BW87* 'DATA - Awards Matrices'!$E$85))* 'DATA - Awards Matrices'!$D$77,0)</f>
        <v>0</v>
      </c>
    </row>
    <row r="88" spans="1:80" ht="15" customHeight="1">
      <c r="A88" s="1657"/>
      <c r="C88" s="121"/>
      <c r="D88" s="121"/>
      <c r="E88" s="680">
        <v>3</v>
      </c>
      <c r="F88" s="114" t="s">
        <v>133</v>
      </c>
      <c r="G88" s="115">
        <v>931</v>
      </c>
      <c r="H88" s="115">
        <v>0</v>
      </c>
      <c r="I88" s="116">
        <v>0</v>
      </c>
      <c r="J88" s="117"/>
      <c r="K88" s="118">
        <v>3</v>
      </c>
      <c r="L88" s="119">
        <f>ROUND(((+G88* 'DATA - Awards Matrices'!$C$83)+(G88* 'DATA - Awards Matrices'!$E$85))* 'DATA - Awards Matrices'!$D$77,0)</f>
        <v>317927</v>
      </c>
      <c r="M88" s="119">
        <f>ROUND(((+H88* 'DATA - Awards Matrices'!$D$83)+(H88* 'DATA - Awards Matrices'!$E$85))* 'DATA - Awards Matrices'!$D$77,0)</f>
        <v>0</v>
      </c>
      <c r="N88" s="120">
        <f>ROUND(((+I88* 'DATA - Awards Matrices'!$E$83)+(I88* 'DATA - Awards Matrices'!$E$85))* 'DATA - Awards Matrices'!$D$77,0)</f>
        <v>0</v>
      </c>
      <c r="O88" s="587"/>
      <c r="P88" s="680">
        <v>3</v>
      </c>
      <c r="Q88" s="114" t="s">
        <v>133</v>
      </c>
      <c r="R88" s="115">
        <v>737</v>
      </c>
      <c r="S88" s="115">
        <v>0</v>
      </c>
      <c r="T88" s="116">
        <v>0</v>
      </c>
      <c r="U88" s="587"/>
      <c r="V88" s="118">
        <v>3</v>
      </c>
      <c r="W88" s="119">
        <f>ROUND(((+R88* 'DATA - Awards Matrices'!$C$83)+(R88* 'DATA - Awards Matrices'!$E$85))* 'DATA - Awards Matrices'!$D$77,0)</f>
        <v>251678</v>
      </c>
      <c r="X88" s="119">
        <f>ROUND(((+S88* 'DATA - Awards Matrices'!$D$83)+(S88* 'DATA - Awards Matrices'!$E$85))* 'DATA - Awards Matrices'!$D$77,0)</f>
        <v>0</v>
      </c>
      <c r="Y88" s="120">
        <f>ROUND(((+T88* 'DATA - Awards Matrices'!$E$83)+(T88* 'DATA - Awards Matrices'!$E$85))* 'DATA - Awards Matrices'!$D$77,0)</f>
        <v>0</v>
      </c>
      <c r="AA88" s="680">
        <v>3</v>
      </c>
      <c r="AB88" s="114" t="s">
        <v>133</v>
      </c>
      <c r="AC88" s="115">
        <v>908</v>
      </c>
      <c r="AD88" s="115">
        <v>0</v>
      </c>
      <c r="AE88" s="116">
        <v>0</v>
      </c>
      <c r="AG88" s="118">
        <v>3</v>
      </c>
      <c r="AH88" s="119">
        <f>ROUND(((+AC88* 'DATA - Awards Matrices'!$C$83)+(AC88* 'DATA - Awards Matrices'!$E$85))* 'DATA - Awards Matrices'!$D$77,0)</f>
        <v>310073</v>
      </c>
      <c r="AI88" s="119">
        <f>ROUND(((+AD88* 'DATA - Awards Matrices'!$D$83)+(AD88* 'DATA - Awards Matrices'!$E$85))* 'DATA - Awards Matrices'!$D$77,0)</f>
        <v>0</v>
      </c>
      <c r="AJ88" s="120">
        <f>ROUND(((+AE88* 'DATA - Awards Matrices'!$E$83)+(AE88* 'DATA - Awards Matrices'!$E$85))* 'DATA - Awards Matrices'!$D$77,0)</f>
        <v>0</v>
      </c>
      <c r="AL88" s="680">
        <v>3</v>
      </c>
      <c r="AM88" s="114" t="s">
        <v>133</v>
      </c>
      <c r="AN88" s="115">
        <v>797</v>
      </c>
      <c r="AO88" s="115"/>
      <c r="AP88" s="115">
        <f xml:space="preserve"> 'RAW DATA AY2020-21-EOC SCH'!F32</f>
        <v>0</v>
      </c>
      <c r="AR88" s="118">
        <v>3</v>
      </c>
      <c r="AS88" s="119">
        <f>ROUND(((+AN88* 'DATA - Awards Matrices'!$C$83)+(AN88* 'DATA - Awards Matrices'!$E$85))* 'DATA - Awards Matrices'!$D$77,0)</f>
        <v>272168</v>
      </c>
      <c r="AT88" s="119">
        <f>ROUND(((+AO88* 'DATA - Awards Matrices'!$D$83)+(AO88* 'DATA - Awards Matrices'!$E$85))* 'DATA - Awards Matrices'!$D$77,0)</f>
        <v>0</v>
      </c>
      <c r="AU88" s="120">
        <f>ROUND(((+AP88* 'DATA - Awards Matrices'!$E$83)+(AP88* 'DATA - Awards Matrices'!$E$85))* 'DATA - Awards Matrices'!$D$77,0)</f>
        <v>0</v>
      </c>
      <c r="AW88" s="680">
        <v>3</v>
      </c>
      <c r="AX88" s="114" t="s">
        <v>133</v>
      </c>
      <c r="AY88" s="115">
        <v>852</v>
      </c>
      <c r="AZ88" s="115"/>
      <c r="BA88" s="115">
        <v>0</v>
      </c>
      <c r="BB88" s="716"/>
      <c r="BC88" s="742">
        <v>3</v>
      </c>
      <c r="BD88" s="743">
        <f>ROUND(((+AY88* 'DATA - Awards Matrices'!$C$83)+(AY88* 'DATA - Awards Matrices'!$E$85))* 'DATA - Awards Matrices'!$D$77,0)</f>
        <v>290949</v>
      </c>
      <c r="BE88" s="743">
        <f>ROUND(((+AZ88* 'DATA - Awards Matrices'!$D$83)+(AZ88* 'DATA - Awards Matrices'!$E$85))* 'DATA - Awards Matrices'!$D$77,0)</f>
        <v>0</v>
      </c>
      <c r="BF88" s="744">
        <f>ROUND(((+BA88* 'DATA - Awards Matrices'!$E$83)+(BA88* 'DATA - Awards Matrices'!$E$85))* 'DATA - Awards Matrices'!$D$77,0)</f>
        <v>0</v>
      </c>
      <c r="BG88" s="716"/>
      <c r="BH88" s="894">
        <v>3</v>
      </c>
      <c r="BI88" s="897" t="s">
        <v>133</v>
      </c>
      <c r="BJ88" s="896">
        <v>721</v>
      </c>
      <c r="BK88" s="896"/>
      <c r="BL88" s="896">
        <v>0</v>
      </c>
      <c r="BN88" s="742">
        <v>3</v>
      </c>
      <c r="BO88" s="743">
        <v>246214</v>
      </c>
      <c r="BP88" s="743">
        <v>0</v>
      </c>
      <c r="BQ88" s="744">
        <v>0</v>
      </c>
      <c r="BS88" s="977">
        <v>3</v>
      </c>
      <c r="BT88" s="983" t="s">
        <v>133</v>
      </c>
      <c r="BU88" s="979">
        <f>'RAW DATA AY2020-21-EOC SCH'!D32</f>
        <v>631</v>
      </c>
      <c r="BV88" s="979"/>
      <c r="BW88" s="979">
        <f xml:space="preserve"> 'RAW DATA AY2020-21-EOC SCH'!AB32</f>
        <v>0</v>
      </c>
      <c r="BX88" s="716"/>
      <c r="BY88" s="980">
        <v>3</v>
      </c>
      <c r="BZ88" s="981">
        <f>ROUND(((+BU88* 'DATA - Awards Matrices'!$C$83)+(BU88* 'DATA - Awards Matrices'!$E$85))* 'DATA - Awards Matrices'!$D$77,0)</f>
        <v>215480</v>
      </c>
      <c r="CA88" s="981">
        <f>ROUND(((+BV88* 'DATA - Awards Matrices'!$D$83)+(BV88* 'DATA - Awards Matrices'!$E$85))* 'DATA - Awards Matrices'!$D$77,0)</f>
        <v>0</v>
      </c>
      <c r="CB88" s="982">
        <f>ROUND(((+BW88* 'DATA - Awards Matrices'!$E$83)+(BW88* 'DATA - Awards Matrices'!$E$85))* 'DATA - Awards Matrices'!$D$77,0)</f>
        <v>0</v>
      </c>
    </row>
    <row r="89" spans="1:80" ht="15" customHeight="1">
      <c r="A89" s="1657"/>
      <c r="C89" s="126"/>
      <c r="D89" s="126"/>
      <c r="E89" s="1641" t="s">
        <v>82</v>
      </c>
      <c r="F89" s="1642"/>
      <c r="G89" s="122">
        <f>G88+G87+G86</f>
        <v>31949.061300000001</v>
      </c>
      <c r="H89" s="122">
        <f>H88+H87+H86</f>
        <v>0</v>
      </c>
      <c r="I89" s="123">
        <f>I88+I87+I86</f>
        <v>0</v>
      </c>
      <c r="J89" s="124"/>
      <c r="K89" s="125" t="s">
        <v>82</v>
      </c>
      <c r="L89" s="119">
        <f>L86+L87+L88</f>
        <v>5397044</v>
      </c>
      <c r="M89" s="119">
        <f>M86+M87+M88</f>
        <v>0</v>
      </c>
      <c r="N89" s="120">
        <f>N86+N87+N88</f>
        <v>0</v>
      </c>
      <c r="O89" s="587"/>
      <c r="P89" s="1641" t="s">
        <v>82</v>
      </c>
      <c r="Q89" s="1642"/>
      <c r="R89" s="122">
        <v>26660.000499999998</v>
      </c>
      <c r="S89" s="122">
        <v>0</v>
      </c>
      <c r="T89" s="123">
        <v>0</v>
      </c>
      <c r="U89" s="587"/>
      <c r="V89" s="125" t="s">
        <v>82</v>
      </c>
      <c r="W89" s="119">
        <f>W86+W87+W88</f>
        <v>4493569</v>
      </c>
      <c r="X89" s="119">
        <f>X86+X87+X88</f>
        <v>0</v>
      </c>
      <c r="Y89" s="120">
        <f>Y86+Y87+Y88</f>
        <v>0</v>
      </c>
      <c r="AA89" s="1641" t="s">
        <v>82</v>
      </c>
      <c r="AB89" s="1642"/>
      <c r="AC89" s="122">
        <f>AC88+AC87+AC86</f>
        <v>24132.9696</v>
      </c>
      <c r="AD89" s="122">
        <v>0</v>
      </c>
      <c r="AE89" s="123">
        <v>0</v>
      </c>
      <c r="AG89" s="125" t="s">
        <v>82</v>
      </c>
      <c r="AH89" s="119">
        <f>AH86+AH87+AH88</f>
        <v>4123856</v>
      </c>
      <c r="AI89" s="119">
        <f>AI86+AI87+AI88</f>
        <v>0</v>
      </c>
      <c r="AJ89" s="120">
        <f>AJ86+AJ87+AJ88</f>
        <v>0</v>
      </c>
      <c r="AL89" s="1641" t="s">
        <v>82</v>
      </c>
      <c r="AM89" s="1642"/>
      <c r="AN89" s="122">
        <f>AN88+AN87+AN86</f>
        <v>22773.010200000001</v>
      </c>
      <c r="AO89" s="122">
        <f>AO88+AO87+AO86</f>
        <v>0</v>
      </c>
      <c r="AP89" s="123">
        <f>AP88+AP87+AP86</f>
        <v>0</v>
      </c>
      <c r="AR89" s="125" t="s">
        <v>82</v>
      </c>
      <c r="AS89" s="119">
        <f>AS86+AS87+AS88</f>
        <v>3849304</v>
      </c>
      <c r="AT89" s="119">
        <f>AT86+AT87+AT88</f>
        <v>0</v>
      </c>
      <c r="AU89" s="120">
        <f>AU86+AU87+AU88</f>
        <v>0</v>
      </c>
      <c r="AW89" s="1641" t="s">
        <v>82</v>
      </c>
      <c r="AX89" s="1642"/>
      <c r="AY89" s="122">
        <f>AY88+AY87+AY86</f>
        <v>22738.0013</v>
      </c>
      <c r="AZ89" s="122">
        <f>AZ88+AZ87+AZ86</f>
        <v>0</v>
      </c>
      <c r="BA89" s="123">
        <f>BA88+BA87+BA86</f>
        <v>0</v>
      </c>
      <c r="BB89" s="716"/>
      <c r="BC89" s="745" t="s">
        <v>82</v>
      </c>
      <c r="BD89" s="743">
        <f>BD86+BD87+BD88</f>
        <v>3834166</v>
      </c>
      <c r="BE89" s="743">
        <f>BE86+BE87+BE88</f>
        <v>0</v>
      </c>
      <c r="BF89" s="744">
        <f>BF86+BF87+BF88</f>
        <v>0</v>
      </c>
      <c r="BG89" s="716"/>
      <c r="BH89" s="1584" t="s">
        <v>82</v>
      </c>
      <c r="BI89" s="1585"/>
      <c r="BJ89" s="898">
        <v>20336.009600000001</v>
      </c>
      <c r="BK89" s="898">
        <v>0</v>
      </c>
      <c r="BL89" s="899">
        <v>0</v>
      </c>
      <c r="BN89" s="745" t="s">
        <v>82</v>
      </c>
      <c r="BO89" s="743">
        <v>3438275</v>
      </c>
      <c r="BP89" s="743">
        <v>0</v>
      </c>
      <c r="BQ89" s="744">
        <v>0</v>
      </c>
      <c r="BS89" s="1614" t="s">
        <v>82</v>
      </c>
      <c r="BT89" s="1627"/>
      <c r="BU89" s="984">
        <f>BU88+BU87+BU86</f>
        <v>13226.9997</v>
      </c>
      <c r="BV89" s="984">
        <f>BV88+BV87+BV86</f>
        <v>0</v>
      </c>
      <c r="BW89" s="985">
        <f>BW88+BW87+BW86</f>
        <v>0</v>
      </c>
      <c r="BX89" s="716"/>
      <c r="BY89" s="986" t="s">
        <v>82</v>
      </c>
      <c r="BZ89" s="981">
        <f>BZ86+BZ87+BZ88</f>
        <v>2287174</v>
      </c>
      <c r="CA89" s="981">
        <f>CA86+CA87+CA88</f>
        <v>0</v>
      </c>
      <c r="CB89" s="982">
        <f>CB86+CB87+CB88</f>
        <v>0</v>
      </c>
    </row>
    <row r="90" spans="1:80" ht="15" customHeight="1" thickBot="1">
      <c r="A90" s="1658"/>
      <c r="C90" s="126"/>
      <c r="D90" s="126"/>
      <c r="E90" s="127"/>
      <c r="F90" s="128"/>
      <c r="G90" s="129" t="s">
        <v>132</v>
      </c>
      <c r="H90" s="129"/>
      <c r="I90" s="130">
        <f>SUM(G89:I89)</f>
        <v>31949.061300000001</v>
      </c>
      <c r="J90" s="131"/>
      <c r="K90" s="132"/>
      <c r="L90" s="133" t="s">
        <v>131</v>
      </c>
      <c r="M90" s="134"/>
      <c r="N90" s="135">
        <f>SUM(L89:N89)</f>
        <v>5397044</v>
      </c>
      <c r="O90" s="588"/>
      <c r="P90" s="127"/>
      <c r="Q90" s="128"/>
      <c r="R90" s="129" t="s">
        <v>132</v>
      </c>
      <c r="S90" s="129"/>
      <c r="T90" s="130">
        <v>26660.000499999998</v>
      </c>
      <c r="U90" s="588"/>
      <c r="V90" s="132"/>
      <c r="W90" s="133" t="s">
        <v>131</v>
      </c>
      <c r="X90" s="134"/>
      <c r="Y90" s="135">
        <f>SUM(W89:Y89)</f>
        <v>4493569</v>
      </c>
      <c r="AA90" s="127"/>
      <c r="AB90" s="128"/>
      <c r="AC90" s="129" t="s">
        <v>132</v>
      </c>
      <c r="AD90" s="129"/>
      <c r="AE90" s="130">
        <f>SUM(AC89:AE89)</f>
        <v>24132.9696</v>
      </c>
      <c r="AG90" s="132"/>
      <c r="AH90" s="133" t="s">
        <v>131</v>
      </c>
      <c r="AI90" s="134"/>
      <c r="AJ90" s="135">
        <f>SUM(AH89:AJ89)</f>
        <v>4123856</v>
      </c>
      <c r="AL90" s="127"/>
      <c r="AM90" s="128"/>
      <c r="AN90" s="129" t="s">
        <v>132</v>
      </c>
      <c r="AO90" s="129"/>
      <c r="AP90" s="130">
        <f>SUM(AN89:AP89)</f>
        <v>22773.010200000001</v>
      </c>
      <c r="AR90" s="132"/>
      <c r="AS90" s="133" t="s">
        <v>131</v>
      </c>
      <c r="AT90" s="134"/>
      <c r="AU90" s="135">
        <f>SUM(AS89:AU89)</f>
        <v>3849304</v>
      </c>
      <c r="AW90" s="127"/>
      <c r="AX90" s="128"/>
      <c r="AY90" s="129" t="s">
        <v>132</v>
      </c>
      <c r="AZ90" s="129"/>
      <c r="BA90" s="130">
        <f>SUM(AY89:BA89)</f>
        <v>22738.0013</v>
      </c>
      <c r="BB90" s="716"/>
      <c r="BC90" s="746"/>
      <c r="BD90" s="747" t="s">
        <v>131</v>
      </c>
      <c r="BE90" s="748"/>
      <c r="BF90" s="749">
        <f>SUM(BD89:BF89)</f>
        <v>3834166</v>
      </c>
      <c r="BG90" s="716"/>
      <c r="BH90" s="900"/>
      <c r="BI90" s="901"/>
      <c r="BJ90" s="902" t="s">
        <v>132</v>
      </c>
      <c r="BK90" s="902"/>
      <c r="BL90" s="903">
        <v>20336.009600000001</v>
      </c>
      <c r="BN90" s="746"/>
      <c r="BO90" s="747" t="s">
        <v>131</v>
      </c>
      <c r="BP90" s="748"/>
      <c r="BQ90" s="749">
        <v>3438275</v>
      </c>
      <c r="BS90" s="987"/>
      <c r="BT90" s="988"/>
      <c r="BU90" s="989" t="s">
        <v>132</v>
      </c>
      <c r="BV90" s="989"/>
      <c r="BW90" s="990">
        <f>SUM(BU89:BW89)</f>
        <v>13226.9997</v>
      </c>
      <c r="BX90" s="716"/>
      <c r="BY90" s="991"/>
      <c r="BZ90" s="992" t="s">
        <v>131</v>
      </c>
      <c r="CA90" s="993"/>
      <c r="CB90" s="994">
        <f>SUM(BZ89:CB89)</f>
        <v>2287174</v>
      </c>
    </row>
    <row r="91" spans="1:80" ht="15" thickBot="1">
      <c r="K91" s="136"/>
      <c r="L91" s="136"/>
      <c r="M91" s="136"/>
      <c r="N91" s="136"/>
      <c r="O91" s="136"/>
      <c r="U91" s="136"/>
      <c r="V91" s="136"/>
      <c r="W91" s="136"/>
      <c r="X91" s="136"/>
      <c r="Y91" s="136"/>
      <c r="AG91" s="136"/>
      <c r="AH91" s="136"/>
      <c r="AI91" s="136"/>
      <c r="AJ91" s="136"/>
      <c r="AR91" s="136"/>
      <c r="AS91" s="136"/>
      <c r="AT91" s="136"/>
      <c r="AU91" s="136"/>
      <c r="BB91" s="716"/>
      <c r="BC91" s="750"/>
      <c r="BD91" s="750"/>
      <c r="BE91" s="750"/>
      <c r="BF91" s="750"/>
      <c r="BG91" s="716"/>
      <c r="BN91" s="750"/>
      <c r="BO91" s="750"/>
      <c r="BP91" s="750"/>
      <c r="BQ91" s="750"/>
      <c r="BS91" s="716"/>
      <c r="BT91" s="716"/>
      <c r="BU91" s="716"/>
      <c r="BV91" s="716"/>
      <c r="BW91" s="716"/>
      <c r="BX91" s="716"/>
      <c r="BY91" s="995"/>
      <c r="BZ91" s="995"/>
      <c r="CA91" s="995"/>
      <c r="CB91" s="995"/>
    </row>
    <row r="92" spans="1:80" ht="15.75" customHeight="1">
      <c r="A92" s="1656" t="s">
        <v>55</v>
      </c>
      <c r="C92" s="105"/>
      <c r="D92" s="105"/>
      <c r="E92" s="1632" t="s">
        <v>96</v>
      </c>
      <c r="F92" s="1633"/>
      <c r="G92" s="1634" t="s">
        <v>134</v>
      </c>
      <c r="H92" s="1634"/>
      <c r="I92" s="1635"/>
      <c r="J92" s="103"/>
      <c r="K92" s="104"/>
      <c r="L92" s="1636" t="s">
        <v>134</v>
      </c>
      <c r="M92" s="1637"/>
      <c r="N92" s="1638"/>
      <c r="O92" s="586"/>
      <c r="P92" s="1632" t="s">
        <v>96</v>
      </c>
      <c r="Q92" s="1633"/>
      <c r="R92" s="1634" t="s">
        <v>134</v>
      </c>
      <c r="S92" s="1634"/>
      <c r="T92" s="1635"/>
      <c r="U92" s="586"/>
      <c r="V92" s="104"/>
      <c r="W92" s="1636" t="s">
        <v>134</v>
      </c>
      <c r="X92" s="1637"/>
      <c r="Y92" s="1638"/>
      <c r="AA92" s="1632" t="s">
        <v>96</v>
      </c>
      <c r="AB92" s="1633"/>
      <c r="AC92" s="1634" t="s">
        <v>134</v>
      </c>
      <c r="AD92" s="1634"/>
      <c r="AE92" s="1635"/>
      <c r="AG92" s="104"/>
      <c r="AH92" s="1636" t="s">
        <v>134</v>
      </c>
      <c r="AI92" s="1637"/>
      <c r="AJ92" s="1638"/>
      <c r="AL92" s="1632" t="s">
        <v>96</v>
      </c>
      <c r="AM92" s="1633"/>
      <c r="AN92" s="1634" t="s">
        <v>134</v>
      </c>
      <c r="AO92" s="1634"/>
      <c r="AP92" s="1635"/>
      <c r="AR92" s="104"/>
      <c r="AS92" s="1636" t="s">
        <v>134</v>
      </c>
      <c r="AT92" s="1637"/>
      <c r="AU92" s="1638"/>
      <c r="AW92" s="819" t="s">
        <v>96</v>
      </c>
      <c r="AX92" s="820"/>
      <c r="AY92" s="1659" t="s">
        <v>134</v>
      </c>
      <c r="AZ92" s="1660"/>
      <c r="BA92" s="1661"/>
      <c r="BB92" s="716"/>
      <c r="BC92" s="737"/>
      <c r="BD92" s="1581" t="s">
        <v>134</v>
      </c>
      <c r="BE92" s="1582"/>
      <c r="BF92" s="1583"/>
      <c r="BG92" s="716"/>
      <c r="BH92" s="917" t="s">
        <v>96</v>
      </c>
      <c r="BI92" s="918"/>
      <c r="BJ92" s="1578" t="s">
        <v>134</v>
      </c>
      <c r="BK92" s="1579"/>
      <c r="BL92" s="1580"/>
      <c r="BN92" s="737"/>
      <c r="BO92" s="1581" t="s">
        <v>134</v>
      </c>
      <c r="BP92" s="1582"/>
      <c r="BQ92" s="1583"/>
      <c r="BS92" s="996" t="s">
        <v>96</v>
      </c>
      <c r="BT92" s="997"/>
      <c r="BU92" s="1619" t="s">
        <v>134</v>
      </c>
      <c r="BV92" s="1620"/>
      <c r="BW92" s="1621"/>
      <c r="BX92" s="716"/>
      <c r="BY92" s="967"/>
      <c r="BZ92" s="1622" t="s">
        <v>134</v>
      </c>
      <c r="CA92" s="1623"/>
      <c r="CB92" s="1624"/>
    </row>
    <row r="93" spans="1:80" ht="15" customHeight="1">
      <c r="A93" s="1657"/>
      <c r="C93" s="113"/>
      <c r="D93" s="113"/>
      <c r="E93" s="1630" t="s">
        <v>96</v>
      </c>
      <c r="F93" s="1631"/>
      <c r="G93" s="589" t="s">
        <v>95</v>
      </c>
      <c r="H93" s="590" t="s">
        <v>94</v>
      </c>
      <c r="I93" s="591" t="s">
        <v>93</v>
      </c>
      <c r="J93" s="108"/>
      <c r="K93" s="109" t="s">
        <v>96</v>
      </c>
      <c r="L93" s="110" t="s">
        <v>95</v>
      </c>
      <c r="M93" s="111" t="s">
        <v>94</v>
      </c>
      <c r="N93" s="112" t="s">
        <v>93</v>
      </c>
      <c r="O93" s="586"/>
      <c r="P93" s="1630" t="s">
        <v>96</v>
      </c>
      <c r="Q93" s="1631"/>
      <c r="R93" s="589" t="s">
        <v>95</v>
      </c>
      <c r="S93" s="590" t="s">
        <v>94</v>
      </c>
      <c r="T93" s="591" t="s">
        <v>93</v>
      </c>
      <c r="U93" s="586"/>
      <c r="V93" s="109" t="s">
        <v>96</v>
      </c>
      <c r="W93" s="110" t="s">
        <v>95</v>
      </c>
      <c r="X93" s="111" t="s">
        <v>94</v>
      </c>
      <c r="Y93" s="112" t="s">
        <v>93</v>
      </c>
      <c r="AA93" s="1630" t="s">
        <v>96</v>
      </c>
      <c r="AB93" s="1631"/>
      <c r="AC93" s="589" t="s">
        <v>95</v>
      </c>
      <c r="AD93" s="590" t="s">
        <v>94</v>
      </c>
      <c r="AE93" s="591" t="s">
        <v>93</v>
      </c>
      <c r="AG93" s="109" t="s">
        <v>96</v>
      </c>
      <c r="AH93" s="110" t="s">
        <v>95</v>
      </c>
      <c r="AI93" s="111" t="s">
        <v>94</v>
      </c>
      <c r="AJ93" s="112" t="s">
        <v>93</v>
      </c>
      <c r="AL93" s="1630" t="s">
        <v>96</v>
      </c>
      <c r="AM93" s="1631"/>
      <c r="AN93" s="589" t="s">
        <v>95</v>
      </c>
      <c r="AO93" s="590" t="s">
        <v>94</v>
      </c>
      <c r="AP93" s="591" t="s">
        <v>93</v>
      </c>
      <c r="AR93" s="109" t="s">
        <v>96</v>
      </c>
      <c r="AS93" s="110" t="s">
        <v>95</v>
      </c>
      <c r="AT93" s="111" t="s">
        <v>94</v>
      </c>
      <c r="AU93" s="112" t="s">
        <v>93</v>
      </c>
      <c r="AW93" s="817" t="s">
        <v>96</v>
      </c>
      <c r="AX93" s="818"/>
      <c r="AY93" s="589" t="s">
        <v>95</v>
      </c>
      <c r="AZ93" s="590" t="s">
        <v>94</v>
      </c>
      <c r="BA93" s="591" t="s">
        <v>93</v>
      </c>
      <c r="BB93" s="716"/>
      <c r="BC93" s="738" t="s">
        <v>96</v>
      </c>
      <c r="BD93" s="739" t="s">
        <v>95</v>
      </c>
      <c r="BE93" s="740" t="s">
        <v>94</v>
      </c>
      <c r="BF93" s="741" t="s">
        <v>93</v>
      </c>
      <c r="BG93" s="716"/>
      <c r="BH93" s="915" t="s">
        <v>96</v>
      </c>
      <c r="BI93" s="916"/>
      <c r="BJ93" s="904" t="s">
        <v>95</v>
      </c>
      <c r="BK93" s="905" t="s">
        <v>94</v>
      </c>
      <c r="BL93" s="906" t="s">
        <v>93</v>
      </c>
      <c r="BN93" s="738" t="s">
        <v>96</v>
      </c>
      <c r="BO93" s="739" t="s">
        <v>95</v>
      </c>
      <c r="BP93" s="740" t="s">
        <v>94</v>
      </c>
      <c r="BQ93" s="741" t="s">
        <v>93</v>
      </c>
      <c r="BS93" s="998" t="s">
        <v>96</v>
      </c>
      <c r="BT93" s="999"/>
      <c r="BU93" s="1000" t="s">
        <v>95</v>
      </c>
      <c r="BV93" s="1001" t="s">
        <v>94</v>
      </c>
      <c r="BW93" s="1002" t="s">
        <v>93</v>
      </c>
      <c r="BX93" s="716"/>
      <c r="BY93" s="973" t="s">
        <v>96</v>
      </c>
      <c r="BZ93" s="974" t="s">
        <v>95</v>
      </c>
      <c r="CA93" s="975" t="s">
        <v>94</v>
      </c>
      <c r="CB93" s="976" t="s">
        <v>93</v>
      </c>
    </row>
    <row r="94" spans="1:80" ht="15" customHeight="1">
      <c r="A94" s="1657"/>
      <c r="C94" s="121"/>
      <c r="D94" s="121"/>
      <c r="E94" s="678">
        <v>1</v>
      </c>
      <c r="F94" s="114" t="s">
        <v>133</v>
      </c>
      <c r="G94" s="115">
        <v>17100.990099999999</v>
      </c>
      <c r="H94" s="115">
        <v>0</v>
      </c>
      <c r="I94" s="116">
        <v>0</v>
      </c>
      <c r="J94" s="117"/>
      <c r="K94" s="118">
        <v>1</v>
      </c>
      <c r="L94" s="119">
        <f>ROUND(((+G94* 'DATA - Awards Matrices'!$C$81)+(G94* 'DATA - Awards Matrices'!$E$85))* 'DATA - Awards Matrices'!$D$77,0)</f>
        <v>2627909</v>
      </c>
      <c r="M94" s="119">
        <f>ROUND(((+H94* 'DATA - Awards Matrices'!$D$81)+(H94* 'DATA - Awards Matrices'!$E$85))* 'DATA - Awards Matrices'!$D$77,0)</f>
        <v>0</v>
      </c>
      <c r="N94" s="120">
        <f>ROUND(((+I94* 'DATA - Awards Matrices'!$E$81)+(I94* 'DATA - Awards Matrices'!$E$85))* 'DATA - Awards Matrices'!$D$77,0)</f>
        <v>0</v>
      </c>
      <c r="O94" s="587"/>
      <c r="P94" s="678">
        <v>1</v>
      </c>
      <c r="Q94" s="114" t="s">
        <v>133</v>
      </c>
      <c r="R94" s="115">
        <v>18027.002</v>
      </c>
      <c r="S94" s="115">
        <v>0</v>
      </c>
      <c r="T94" s="116">
        <v>0</v>
      </c>
      <c r="U94" s="587"/>
      <c r="V94" s="118">
        <v>1</v>
      </c>
      <c r="W94" s="119">
        <f>ROUND(((+R94* 'DATA - Awards Matrices'!$C$81)+(R94* 'DATA - Awards Matrices'!$E$85))* 'DATA - Awards Matrices'!$D$77,0)</f>
        <v>2770209</v>
      </c>
      <c r="X94" s="119">
        <f>ROUND(((+S94* 'DATA - Awards Matrices'!$D$81)+(S94* 'DATA - Awards Matrices'!$E$85))* 'DATA - Awards Matrices'!$D$77,0)</f>
        <v>0</v>
      </c>
      <c r="Y94" s="120">
        <f>ROUND(((+T94* 'DATA - Awards Matrices'!$E$81)+(T94* 'DATA - Awards Matrices'!$E$85))* 'DATA - Awards Matrices'!$D$77,0)</f>
        <v>0</v>
      </c>
      <c r="AA94" s="678">
        <v>1</v>
      </c>
      <c r="AB94" s="114" t="s">
        <v>133</v>
      </c>
      <c r="AC94" s="115">
        <v>20117</v>
      </c>
      <c r="AD94" s="115">
        <v>0</v>
      </c>
      <c r="AE94" s="116">
        <v>0</v>
      </c>
      <c r="AG94" s="118">
        <v>1</v>
      </c>
      <c r="AH94" s="119">
        <f>ROUND(((+AC94* 'DATA - Awards Matrices'!$C$81)+(AC94* 'DATA - Awards Matrices'!$E$85))* 'DATA - Awards Matrices'!$D$77,0)</f>
        <v>3091379</v>
      </c>
      <c r="AI94" s="119">
        <f>ROUND(((+AD94* 'DATA - Awards Matrices'!$D$81)+(AD94* 'DATA - Awards Matrices'!$E$85))* 'DATA - Awards Matrices'!$D$77,0)</f>
        <v>0</v>
      </c>
      <c r="AJ94" s="120">
        <f>ROUND(((+AE94* 'DATA - Awards Matrices'!$E$81)+(AE94* 'DATA - Awards Matrices'!$E$85))* 'DATA - Awards Matrices'!$D$77,0)</f>
        <v>0</v>
      </c>
      <c r="AL94" s="678">
        <v>1</v>
      </c>
      <c r="AM94" s="114" t="s">
        <v>133</v>
      </c>
      <c r="AN94" s="115">
        <v>19601</v>
      </c>
      <c r="AO94" s="115"/>
      <c r="AP94" s="115">
        <f xml:space="preserve"> 'RAW DATA AY2020-21-EOC SCH'!F33</f>
        <v>0</v>
      </c>
      <c r="AR94" s="118">
        <v>1</v>
      </c>
      <c r="AS94" s="119">
        <f>ROUND(((+AN94* 'DATA - Awards Matrices'!$C$81)+(AN94* 'DATA - Awards Matrices'!$E$85))* 'DATA - Awards Matrices'!$D$77,0)</f>
        <v>3012086</v>
      </c>
      <c r="AT94" s="119">
        <f>ROUND(((+AO94* 'DATA - Awards Matrices'!$D$81)+(AO94* 'DATA - Awards Matrices'!$E$85))* 'DATA - Awards Matrices'!$D$77,0)</f>
        <v>0</v>
      </c>
      <c r="AU94" s="120">
        <f>ROUND(((+AP94* 'DATA - Awards Matrices'!$E$81)+(AP94* 'DATA - Awards Matrices'!$E$85))* 'DATA - Awards Matrices'!$D$77,0)</f>
        <v>0</v>
      </c>
      <c r="AW94" s="678">
        <v>1</v>
      </c>
      <c r="AX94" s="114" t="s">
        <v>133</v>
      </c>
      <c r="AY94" s="115">
        <v>17382</v>
      </c>
      <c r="AZ94" s="115"/>
      <c r="BA94" s="115">
        <v>0</v>
      </c>
      <c r="BB94" s="716"/>
      <c r="BC94" s="742">
        <v>1</v>
      </c>
      <c r="BD94" s="743">
        <f>ROUND(((+AY94* 'DATA - Awards Matrices'!$C$81)+(AY94* 'DATA - Awards Matrices'!$E$85))* 'DATA - Awards Matrices'!$D$77,0)</f>
        <v>2671092</v>
      </c>
      <c r="BE94" s="743">
        <f>ROUND(((+AZ94* 'DATA - Awards Matrices'!$D$81)+(AZ94* 'DATA - Awards Matrices'!$E$85))* 'DATA - Awards Matrices'!$D$77,0)</f>
        <v>0</v>
      </c>
      <c r="BF94" s="744">
        <f>ROUND(((+BA94* 'DATA - Awards Matrices'!$E$81)+(BA94* 'DATA - Awards Matrices'!$E$85))* 'DATA - Awards Matrices'!$D$77,0)</f>
        <v>0</v>
      </c>
      <c r="BG94" s="716"/>
      <c r="BH94" s="907">
        <v>1</v>
      </c>
      <c r="BI94" s="897" t="s">
        <v>133</v>
      </c>
      <c r="BJ94" s="896">
        <v>17529</v>
      </c>
      <c r="BK94" s="896"/>
      <c r="BL94" s="896">
        <v>0</v>
      </c>
      <c r="BN94" s="742">
        <v>1</v>
      </c>
      <c r="BO94" s="743">
        <v>2693681</v>
      </c>
      <c r="BP94" s="743">
        <v>0</v>
      </c>
      <c r="BQ94" s="744">
        <v>0</v>
      </c>
      <c r="BS94" s="1003">
        <v>1</v>
      </c>
      <c r="BT94" s="983" t="s">
        <v>133</v>
      </c>
      <c r="BU94" s="979">
        <f>'RAW DATA AY2020-21-EOC SCH'!D33</f>
        <v>13384</v>
      </c>
      <c r="BV94" s="979"/>
      <c r="BW94" s="979">
        <f xml:space="preserve"> 'RAW DATA AY2020-21-EOC SCH'!AB33</f>
        <v>0</v>
      </c>
      <c r="BX94" s="716"/>
      <c r="BY94" s="980">
        <v>1</v>
      </c>
      <c r="BZ94" s="981">
        <f>ROUND(((+BU94* 'DATA - Awards Matrices'!$C$81)+(BU94* 'DATA - Awards Matrices'!$E$85))* 'DATA - Awards Matrices'!$D$77,0)</f>
        <v>2056719</v>
      </c>
      <c r="CA94" s="981">
        <f>ROUND(((+BV94* 'DATA - Awards Matrices'!$D$81)+(BV94* 'DATA - Awards Matrices'!$E$85))* 'DATA - Awards Matrices'!$D$77,0)</f>
        <v>0</v>
      </c>
      <c r="CB94" s="982">
        <f>ROUND(((+BW94* 'DATA - Awards Matrices'!$E$81)+(BW94* 'DATA - Awards Matrices'!$E$85))* 'DATA - Awards Matrices'!$D$77,0)</f>
        <v>0</v>
      </c>
    </row>
    <row r="95" spans="1:80" ht="15" customHeight="1">
      <c r="A95" s="1657"/>
      <c r="C95" s="121"/>
      <c r="D95" s="121"/>
      <c r="E95" s="678">
        <v>2</v>
      </c>
      <c r="F95" s="114" t="s">
        <v>133</v>
      </c>
      <c r="G95" s="115">
        <v>5951</v>
      </c>
      <c r="H95" s="115">
        <v>0</v>
      </c>
      <c r="I95" s="116">
        <v>0</v>
      </c>
      <c r="J95" s="117"/>
      <c r="K95" s="118">
        <v>2</v>
      </c>
      <c r="L95" s="119">
        <f>ROUND(((+G95* 'DATA - Awards Matrices'!$C$82)+(G95* 'DATA - Awards Matrices'!$E$85))* 'DATA - Awards Matrices'!$D$77,0)</f>
        <v>1306423</v>
      </c>
      <c r="M95" s="119">
        <f>ROUND(((+H95* 'DATA - Awards Matrices'!$D$82)+(H95* 'DATA - Awards Matrices'!$E$85))* 'DATA - Awards Matrices'!$D$77,0)</f>
        <v>0</v>
      </c>
      <c r="N95" s="120">
        <f>ROUND(((+I95* 'DATA - Awards Matrices'!$E$82)+(I95* 'DATA - Awards Matrices'!$E$85))* 'DATA - Awards Matrices'!$D$77,0)</f>
        <v>0</v>
      </c>
      <c r="O95" s="587"/>
      <c r="P95" s="678">
        <v>2</v>
      </c>
      <c r="Q95" s="114" t="s">
        <v>133</v>
      </c>
      <c r="R95" s="115">
        <v>6317</v>
      </c>
      <c r="S95" s="115">
        <v>0</v>
      </c>
      <c r="T95" s="116">
        <v>0</v>
      </c>
      <c r="U95" s="587"/>
      <c r="V95" s="118">
        <v>2</v>
      </c>
      <c r="W95" s="119">
        <f>ROUND(((+R95* 'DATA - Awards Matrices'!$C$82)+(R95* 'DATA - Awards Matrices'!$E$85))* 'DATA - Awards Matrices'!$D$77,0)</f>
        <v>1386771</v>
      </c>
      <c r="X95" s="119">
        <f>ROUND(((+S95* 'DATA - Awards Matrices'!$D$82)+(S95* 'DATA - Awards Matrices'!$E$85))* 'DATA - Awards Matrices'!$D$77,0)</f>
        <v>0</v>
      </c>
      <c r="Y95" s="120">
        <f>ROUND(((+T95* 'DATA - Awards Matrices'!$E$82)+(T95* 'DATA - Awards Matrices'!$E$85))* 'DATA - Awards Matrices'!$D$77,0)</f>
        <v>0</v>
      </c>
      <c r="AA95" s="678">
        <v>2</v>
      </c>
      <c r="AB95" s="114" t="s">
        <v>133</v>
      </c>
      <c r="AC95" s="115">
        <v>6229</v>
      </c>
      <c r="AD95" s="115">
        <v>0</v>
      </c>
      <c r="AE95" s="116">
        <v>0</v>
      </c>
      <c r="AG95" s="118">
        <v>2</v>
      </c>
      <c r="AH95" s="119">
        <f>ROUND(((+AC95* 'DATA - Awards Matrices'!$C$82)+(AC95* 'DATA - Awards Matrices'!$E$85))* 'DATA - Awards Matrices'!$D$77,0)</f>
        <v>1367452</v>
      </c>
      <c r="AI95" s="119">
        <f>ROUND(((+AD95* 'DATA - Awards Matrices'!$D$82)+(AD95* 'DATA - Awards Matrices'!$E$85))* 'DATA - Awards Matrices'!$D$77,0)</f>
        <v>0</v>
      </c>
      <c r="AJ95" s="120">
        <f>ROUND(((+AE95* 'DATA - Awards Matrices'!$E$82)+(AE95* 'DATA - Awards Matrices'!$E$85))* 'DATA - Awards Matrices'!$D$77,0)</f>
        <v>0</v>
      </c>
      <c r="AL95" s="678">
        <v>2</v>
      </c>
      <c r="AM95" s="114" t="s">
        <v>133</v>
      </c>
      <c r="AN95" s="115">
        <v>6359</v>
      </c>
      <c r="AO95" s="115"/>
      <c r="AP95" s="115">
        <f xml:space="preserve"> 'RAW DATA AY2020-21-EOC SCH'!F34</f>
        <v>0</v>
      </c>
      <c r="AR95" s="118">
        <v>2</v>
      </c>
      <c r="AS95" s="119">
        <f>ROUND(((+AN95* 'DATA - Awards Matrices'!$C$82)+(AN95* 'DATA - Awards Matrices'!$E$85))* 'DATA - Awards Matrices'!$D$77,0)</f>
        <v>1395991</v>
      </c>
      <c r="AT95" s="119">
        <f>ROUND(((+AO95* 'DATA - Awards Matrices'!$D$82)+(AO95* 'DATA - Awards Matrices'!$E$85))* 'DATA - Awards Matrices'!$D$77,0)</f>
        <v>0</v>
      </c>
      <c r="AU95" s="120">
        <f>ROUND(((+AP95* 'DATA - Awards Matrices'!$E$82)+(AP95* 'DATA - Awards Matrices'!$E$85))* 'DATA - Awards Matrices'!$D$77,0)</f>
        <v>0</v>
      </c>
      <c r="AW95" s="678">
        <v>2</v>
      </c>
      <c r="AX95" s="114" t="s">
        <v>133</v>
      </c>
      <c r="AY95" s="115">
        <v>5212</v>
      </c>
      <c r="AZ95" s="115"/>
      <c r="BA95" s="115">
        <v>0</v>
      </c>
      <c r="BB95" s="716"/>
      <c r="BC95" s="742">
        <v>2</v>
      </c>
      <c r="BD95" s="743">
        <f>ROUND(((+AY95* 'DATA - Awards Matrices'!$C$82)+(AY95* 'DATA - Awards Matrices'!$E$85))* 'DATA - Awards Matrices'!$D$77,0)</f>
        <v>1144190</v>
      </c>
      <c r="BE95" s="743">
        <f>ROUND(((+AZ95* 'DATA - Awards Matrices'!$D$82)+(AZ95* 'DATA - Awards Matrices'!$E$85))* 'DATA - Awards Matrices'!$D$77,0)</f>
        <v>0</v>
      </c>
      <c r="BF95" s="744">
        <f>ROUND(((+BA95* 'DATA - Awards Matrices'!$E$82)+(BA95* 'DATA - Awards Matrices'!$E$85))* 'DATA - Awards Matrices'!$D$77,0)</f>
        <v>0</v>
      </c>
      <c r="BG95" s="716"/>
      <c r="BH95" s="907">
        <v>2</v>
      </c>
      <c r="BI95" s="897" t="s">
        <v>133</v>
      </c>
      <c r="BJ95" s="896">
        <v>4851</v>
      </c>
      <c r="BK95" s="896"/>
      <c r="BL95" s="896">
        <v>0</v>
      </c>
      <c r="BN95" s="742">
        <v>2</v>
      </c>
      <c r="BO95" s="743">
        <v>1064940</v>
      </c>
      <c r="BP95" s="743">
        <v>0</v>
      </c>
      <c r="BQ95" s="744">
        <v>0</v>
      </c>
      <c r="BS95" s="1003">
        <v>2</v>
      </c>
      <c r="BT95" s="983" t="s">
        <v>133</v>
      </c>
      <c r="BU95" s="979">
        <f>'RAW DATA AY2020-21-EOC SCH'!D34</f>
        <v>3076</v>
      </c>
      <c r="BV95" s="979"/>
      <c r="BW95" s="979">
        <f xml:space="preserve"> 'RAW DATA AY2020-21-EOC SCH'!AB34</f>
        <v>0</v>
      </c>
      <c r="BX95" s="716"/>
      <c r="BY95" s="980">
        <v>2</v>
      </c>
      <c r="BZ95" s="981">
        <f>ROUND(((+BU95* 'DATA - Awards Matrices'!$C$82)+(BU95* 'DATA - Awards Matrices'!$E$85))* 'DATA - Awards Matrices'!$D$77,0)</f>
        <v>675274</v>
      </c>
      <c r="CA95" s="981">
        <f>ROUND(((+BV95* 'DATA - Awards Matrices'!$D$82)+(BV95* 'DATA - Awards Matrices'!$E$85))* 'DATA - Awards Matrices'!$D$77,0)</f>
        <v>0</v>
      </c>
      <c r="CB95" s="982">
        <f>ROUND(((+BW95* 'DATA - Awards Matrices'!$E$82)+(BW95* 'DATA - Awards Matrices'!$E$85))* 'DATA - Awards Matrices'!$D$77,0)</f>
        <v>0</v>
      </c>
    </row>
    <row r="96" spans="1:80" ht="15" customHeight="1">
      <c r="A96" s="1657"/>
      <c r="C96" s="121"/>
      <c r="D96" s="121"/>
      <c r="E96" s="678">
        <v>3</v>
      </c>
      <c r="F96" s="114" t="s">
        <v>133</v>
      </c>
      <c r="G96" s="115">
        <v>2900</v>
      </c>
      <c r="H96" s="115">
        <v>0</v>
      </c>
      <c r="I96" s="116">
        <v>0</v>
      </c>
      <c r="J96" s="117"/>
      <c r="K96" s="118">
        <v>3</v>
      </c>
      <c r="L96" s="119">
        <f>ROUND(((+G96* 'DATA - Awards Matrices'!$C$83)+(G96* 'DATA - Awards Matrices'!$E$85))* 'DATA - Awards Matrices'!$D$77,0)</f>
        <v>990321</v>
      </c>
      <c r="M96" s="119">
        <f>ROUND(((+H96* 'DATA - Awards Matrices'!$D$83)+(H96* 'DATA - Awards Matrices'!$E$85))* 'DATA - Awards Matrices'!$D$77,0)</f>
        <v>0</v>
      </c>
      <c r="N96" s="120">
        <f>ROUND(((+I96* 'DATA - Awards Matrices'!$E$83)+(I96* 'DATA - Awards Matrices'!$E$85))* 'DATA - Awards Matrices'!$D$77,0)</f>
        <v>0</v>
      </c>
      <c r="O96" s="587"/>
      <c r="P96" s="678">
        <v>3</v>
      </c>
      <c r="Q96" s="114" t="s">
        <v>133</v>
      </c>
      <c r="R96" s="115">
        <v>2734</v>
      </c>
      <c r="S96" s="115">
        <v>0</v>
      </c>
      <c r="T96" s="116">
        <v>0</v>
      </c>
      <c r="U96" s="587"/>
      <c r="V96" s="118">
        <v>3</v>
      </c>
      <c r="W96" s="119">
        <f>ROUND(((+R96* 'DATA - Awards Matrices'!$C$83)+(R96* 'DATA - Awards Matrices'!$E$85))* 'DATA - Awards Matrices'!$D$77,0)</f>
        <v>933634</v>
      </c>
      <c r="X96" s="119">
        <f>ROUND(((+S96* 'DATA - Awards Matrices'!$D$83)+(S96* 'DATA - Awards Matrices'!$E$85))* 'DATA - Awards Matrices'!$D$77,0)</f>
        <v>0</v>
      </c>
      <c r="Y96" s="120">
        <f>ROUND(((+T96* 'DATA - Awards Matrices'!$E$83)+(T96* 'DATA - Awards Matrices'!$E$85))* 'DATA - Awards Matrices'!$D$77,0)</f>
        <v>0</v>
      </c>
      <c r="AA96" s="678">
        <v>3</v>
      </c>
      <c r="AB96" s="114" t="s">
        <v>133</v>
      </c>
      <c r="AC96" s="115">
        <v>2534</v>
      </c>
      <c r="AD96" s="115">
        <v>0</v>
      </c>
      <c r="AE96" s="116">
        <v>0</v>
      </c>
      <c r="AG96" s="118">
        <v>3</v>
      </c>
      <c r="AH96" s="119">
        <f>ROUND(((+AC96* 'DATA - Awards Matrices'!$C$83)+(AC96* 'DATA - Awards Matrices'!$E$85))* 'DATA - Awards Matrices'!$D$77,0)</f>
        <v>865336</v>
      </c>
      <c r="AI96" s="119">
        <f>ROUND(((+AD96* 'DATA - Awards Matrices'!$D$83)+(AD96* 'DATA - Awards Matrices'!$E$85))* 'DATA - Awards Matrices'!$D$77,0)</f>
        <v>0</v>
      </c>
      <c r="AJ96" s="120">
        <f>ROUND(((+AE96* 'DATA - Awards Matrices'!$E$83)+(AE96* 'DATA - Awards Matrices'!$E$85))* 'DATA - Awards Matrices'!$D$77,0)</f>
        <v>0</v>
      </c>
      <c r="AL96" s="678">
        <v>3</v>
      </c>
      <c r="AM96" s="114" t="s">
        <v>133</v>
      </c>
      <c r="AN96" s="115">
        <v>2804</v>
      </c>
      <c r="AO96" s="115"/>
      <c r="AP96" s="115">
        <f xml:space="preserve"> 'RAW DATA AY2020-21-EOC SCH'!F35</f>
        <v>0</v>
      </c>
      <c r="AR96" s="118">
        <v>3</v>
      </c>
      <c r="AS96" s="119">
        <f>ROUND(((+AN96* 'DATA - Awards Matrices'!$C$83)+(AN96* 'DATA - Awards Matrices'!$E$85))* 'DATA - Awards Matrices'!$D$77,0)</f>
        <v>957538</v>
      </c>
      <c r="AT96" s="119">
        <f>ROUND(((+AO96* 'DATA - Awards Matrices'!$D$83)+(AO96* 'DATA - Awards Matrices'!$E$85))* 'DATA - Awards Matrices'!$D$77,0)</f>
        <v>0</v>
      </c>
      <c r="AU96" s="120">
        <f>ROUND(((+AP96* 'DATA - Awards Matrices'!$E$83)+(AP96* 'DATA - Awards Matrices'!$E$85))* 'DATA - Awards Matrices'!$D$77,0)</f>
        <v>0</v>
      </c>
      <c r="AW96" s="678">
        <v>3</v>
      </c>
      <c r="AX96" s="114" t="s">
        <v>133</v>
      </c>
      <c r="AY96" s="115">
        <v>2951</v>
      </c>
      <c r="AZ96" s="115"/>
      <c r="BA96" s="115">
        <v>0</v>
      </c>
      <c r="BB96" s="716"/>
      <c r="BC96" s="742">
        <v>3</v>
      </c>
      <c r="BD96" s="743">
        <f>ROUND(((+AY96* 'DATA - Awards Matrices'!$C$83)+(AY96* 'DATA - Awards Matrices'!$E$85))* 'DATA - Awards Matrices'!$D$77,0)</f>
        <v>1007737</v>
      </c>
      <c r="BE96" s="743">
        <f>ROUND(((+AZ96* 'DATA - Awards Matrices'!$D$83)+(AZ96* 'DATA - Awards Matrices'!$E$85))* 'DATA - Awards Matrices'!$D$77,0)</f>
        <v>0</v>
      </c>
      <c r="BF96" s="744">
        <f>ROUND(((+BA96* 'DATA - Awards Matrices'!$E$83)+(BA96* 'DATA - Awards Matrices'!$E$85))* 'DATA - Awards Matrices'!$D$77,0)</f>
        <v>0</v>
      </c>
      <c r="BG96" s="716"/>
      <c r="BH96" s="907">
        <v>3</v>
      </c>
      <c r="BI96" s="897" t="s">
        <v>133</v>
      </c>
      <c r="BJ96" s="896">
        <v>2748</v>
      </c>
      <c r="BK96" s="896"/>
      <c r="BL96" s="896">
        <v>0</v>
      </c>
      <c r="BN96" s="742">
        <v>3</v>
      </c>
      <c r="BO96" s="743">
        <v>938415</v>
      </c>
      <c r="BP96" s="743">
        <v>0</v>
      </c>
      <c r="BQ96" s="744">
        <v>0</v>
      </c>
      <c r="BS96" s="1003">
        <v>3</v>
      </c>
      <c r="BT96" s="983" t="s">
        <v>133</v>
      </c>
      <c r="BU96" s="979">
        <f>'RAW DATA AY2020-21-EOC SCH'!D35</f>
        <v>2203</v>
      </c>
      <c r="BV96" s="979"/>
      <c r="BW96" s="979">
        <f xml:space="preserve"> 'RAW DATA AY2020-21-EOC SCH'!AB35</f>
        <v>0</v>
      </c>
      <c r="BX96" s="716"/>
      <c r="BY96" s="980">
        <v>3</v>
      </c>
      <c r="BZ96" s="981">
        <f>ROUND(((+BU96* 'DATA - Awards Matrices'!$C$83)+(BU96* 'DATA - Awards Matrices'!$E$85))* 'DATA - Awards Matrices'!$D$77,0)</f>
        <v>752302</v>
      </c>
      <c r="CA96" s="981">
        <f>ROUND(((+BV96* 'DATA - Awards Matrices'!$D$83)+(BV96* 'DATA - Awards Matrices'!$E$85))* 'DATA - Awards Matrices'!$D$77,0)</f>
        <v>0</v>
      </c>
      <c r="CB96" s="982">
        <f>ROUND(((+BW96* 'DATA - Awards Matrices'!$E$83)+(BW96* 'DATA - Awards Matrices'!$E$85))* 'DATA - Awards Matrices'!$D$77,0)</f>
        <v>0</v>
      </c>
    </row>
    <row r="97" spans="1:80" ht="15" customHeight="1">
      <c r="A97" s="1657"/>
      <c r="C97" s="126"/>
      <c r="D97" s="126"/>
      <c r="E97" s="1630" t="s">
        <v>82</v>
      </c>
      <c r="F97" s="1631"/>
      <c r="G97" s="122">
        <f>G96+G95+G94</f>
        <v>25951.990099999999</v>
      </c>
      <c r="H97" s="122">
        <f>H96+H95+H94</f>
        <v>0</v>
      </c>
      <c r="I97" s="123">
        <f>I96+I95+I94</f>
        <v>0</v>
      </c>
      <c r="J97" s="124"/>
      <c r="K97" s="125" t="s">
        <v>82</v>
      </c>
      <c r="L97" s="119">
        <f>L94+L95+L96</f>
        <v>4924653</v>
      </c>
      <c r="M97" s="119">
        <f>M94+M95+M96</f>
        <v>0</v>
      </c>
      <c r="N97" s="120">
        <f>N94+N95+N96</f>
        <v>0</v>
      </c>
      <c r="O97" s="587"/>
      <c r="P97" s="1630" t="s">
        <v>82</v>
      </c>
      <c r="Q97" s="1631"/>
      <c r="R97" s="122">
        <v>27078.002</v>
      </c>
      <c r="S97" s="122">
        <v>0</v>
      </c>
      <c r="T97" s="123">
        <v>0</v>
      </c>
      <c r="U97" s="587"/>
      <c r="V97" s="125" t="s">
        <v>82</v>
      </c>
      <c r="W97" s="119">
        <f>W94+W95+W96</f>
        <v>5090614</v>
      </c>
      <c r="X97" s="119">
        <f>X94+X95+X96</f>
        <v>0</v>
      </c>
      <c r="Y97" s="120">
        <f>Y94+Y95+Y96</f>
        <v>0</v>
      </c>
      <c r="AA97" s="1630" t="s">
        <v>82</v>
      </c>
      <c r="AB97" s="1631"/>
      <c r="AC97" s="122">
        <f>AC96+AC95+AC94</f>
        <v>28880</v>
      </c>
      <c r="AD97" s="122">
        <v>0</v>
      </c>
      <c r="AE97" s="123">
        <v>0</v>
      </c>
      <c r="AG97" s="125" t="s">
        <v>82</v>
      </c>
      <c r="AH97" s="119">
        <f>AH94+AH95+AH96</f>
        <v>5324167</v>
      </c>
      <c r="AI97" s="119">
        <f>AI94+AI95+AI96</f>
        <v>0</v>
      </c>
      <c r="AJ97" s="120">
        <f>AJ94+AJ95+AJ96</f>
        <v>0</v>
      </c>
      <c r="AL97" s="1630" t="s">
        <v>82</v>
      </c>
      <c r="AM97" s="1631"/>
      <c r="AN97" s="122">
        <f>AN96+AN95+AN94</f>
        <v>28764</v>
      </c>
      <c r="AO97" s="122">
        <f>AO96+AO95+AO94</f>
        <v>0</v>
      </c>
      <c r="AP97" s="123">
        <f>AP96+AP95+AP94</f>
        <v>0</v>
      </c>
      <c r="AR97" s="125" t="s">
        <v>82</v>
      </c>
      <c r="AS97" s="119">
        <f>AS94+AS95+AS96</f>
        <v>5365615</v>
      </c>
      <c r="AT97" s="119">
        <f>AT94+AT95+AT96</f>
        <v>0</v>
      </c>
      <c r="AU97" s="120">
        <f>AU94+AU95+AU96</f>
        <v>0</v>
      </c>
      <c r="AW97" s="1641" t="s">
        <v>82</v>
      </c>
      <c r="AX97" s="1642"/>
      <c r="AY97" s="122">
        <f>AY96+AY95+AY94</f>
        <v>25545</v>
      </c>
      <c r="AZ97" s="122">
        <f>AZ96+AZ95+AZ94</f>
        <v>0</v>
      </c>
      <c r="BA97" s="123">
        <f>BA96+BA95+BA94</f>
        <v>0</v>
      </c>
      <c r="BB97" s="716"/>
      <c r="BC97" s="745" t="s">
        <v>82</v>
      </c>
      <c r="BD97" s="743">
        <f>BD94+BD95+BD96</f>
        <v>4823019</v>
      </c>
      <c r="BE97" s="743">
        <f>BE94+BE95+BE96</f>
        <v>0</v>
      </c>
      <c r="BF97" s="744">
        <f>BF94+BF95+BF96</f>
        <v>0</v>
      </c>
      <c r="BG97" s="716"/>
      <c r="BH97" s="1584" t="s">
        <v>82</v>
      </c>
      <c r="BI97" s="1577"/>
      <c r="BJ97" s="898">
        <v>25128</v>
      </c>
      <c r="BK97" s="898">
        <v>0</v>
      </c>
      <c r="BL97" s="899">
        <v>0</v>
      </c>
      <c r="BN97" s="745" t="s">
        <v>82</v>
      </c>
      <c r="BO97" s="743">
        <v>4697036</v>
      </c>
      <c r="BP97" s="743">
        <v>0</v>
      </c>
      <c r="BQ97" s="744">
        <v>0</v>
      </c>
      <c r="BS97" s="1614" t="s">
        <v>82</v>
      </c>
      <c r="BT97" s="1615"/>
      <c r="BU97" s="984">
        <f>BU96+BU95+BU94</f>
        <v>18663</v>
      </c>
      <c r="BV97" s="984">
        <f>BV96+BV95+BV94</f>
        <v>0</v>
      </c>
      <c r="BW97" s="985">
        <f>BW96+BW95+BW94</f>
        <v>0</v>
      </c>
      <c r="BX97" s="716"/>
      <c r="BY97" s="986" t="s">
        <v>82</v>
      </c>
      <c r="BZ97" s="981">
        <f>BZ94+BZ95+BZ96</f>
        <v>3484295</v>
      </c>
      <c r="CA97" s="981">
        <f>CA94+CA95+CA96</f>
        <v>0</v>
      </c>
      <c r="CB97" s="982">
        <f>CB94+CB95+CB96</f>
        <v>0</v>
      </c>
    </row>
    <row r="98" spans="1:80" ht="15" customHeight="1" thickBot="1">
      <c r="A98" s="1658"/>
      <c r="C98" s="126"/>
      <c r="D98" s="126"/>
      <c r="E98" s="127"/>
      <c r="F98" s="128"/>
      <c r="G98" s="129" t="s">
        <v>132</v>
      </c>
      <c r="H98" s="129"/>
      <c r="I98" s="130">
        <f>SUM(G97:I97)</f>
        <v>25951.990099999999</v>
      </c>
      <c r="J98" s="131"/>
      <c r="K98" s="132"/>
      <c r="L98" s="133" t="s">
        <v>131</v>
      </c>
      <c r="M98" s="134"/>
      <c r="N98" s="135">
        <f>SUM(L97:N97)</f>
        <v>4924653</v>
      </c>
      <c r="O98" s="588"/>
      <c r="P98" s="127"/>
      <c r="Q98" s="128"/>
      <c r="R98" s="129" t="s">
        <v>132</v>
      </c>
      <c r="S98" s="129"/>
      <c r="T98" s="130">
        <v>27078.002</v>
      </c>
      <c r="U98" s="588"/>
      <c r="V98" s="132"/>
      <c r="W98" s="133" t="s">
        <v>131</v>
      </c>
      <c r="X98" s="134"/>
      <c r="Y98" s="135">
        <f>SUM(W97:Y97)</f>
        <v>5090614</v>
      </c>
      <c r="AA98" s="127"/>
      <c r="AB98" s="128"/>
      <c r="AC98" s="129" t="s">
        <v>132</v>
      </c>
      <c r="AD98" s="129"/>
      <c r="AE98" s="130">
        <f>SUM(AC97:AE97)</f>
        <v>28880</v>
      </c>
      <c r="AG98" s="132"/>
      <c r="AH98" s="133" t="s">
        <v>131</v>
      </c>
      <c r="AI98" s="134"/>
      <c r="AJ98" s="135">
        <f>SUM(AH97:AJ97)</f>
        <v>5324167</v>
      </c>
      <c r="AL98" s="127"/>
      <c r="AM98" s="128"/>
      <c r="AN98" s="129" t="s">
        <v>132</v>
      </c>
      <c r="AO98" s="129"/>
      <c r="AP98" s="130">
        <f>SUM(AN97:AP97)</f>
        <v>28764</v>
      </c>
      <c r="AR98" s="132"/>
      <c r="AS98" s="133" t="s">
        <v>131</v>
      </c>
      <c r="AT98" s="134"/>
      <c r="AU98" s="135">
        <f>SUM(AS97:AU97)</f>
        <v>5365615</v>
      </c>
      <c r="AW98" s="127"/>
      <c r="AX98" s="128"/>
      <c r="AY98" s="129" t="s">
        <v>132</v>
      </c>
      <c r="AZ98" s="129"/>
      <c r="BA98" s="130">
        <f>SUM(AY97:BA97)</f>
        <v>25545</v>
      </c>
      <c r="BB98" s="716"/>
      <c r="BC98" s="746"/>
      <c r="BD98" s="747" t="s">
        <v>131</v>
      </c>
      <c r="BE98" s="748"/>
      <c r="BF98" s="749">
        <f>SUM(BD97:BF97)</f>
        <v>4823019</v>
      </c>
      <c r="BG98" s="716"/>
      <c r="BH98" s="900"/>
      <c r="BI98" s="901"/>
      <c r="BJ98" s="902" t="s">
        <v>132</v>
      </c>
      <c r="BK98" s="902"/>
      <c r="BL98" s="903">
        <v>25128</v>
      </c>
      <c r="BN98" s="746"/>
      <c r="BO98" s="747" t="s">
        <v>131</v>
      </c>
      <c r="BP98" s="748"/>
      <c r="BQ98" s="749">
        <v>4697036</v>
      </c>
      <c r="BS98" s="987"/>
      <c r="BT98" s="988"/>
      <c r="BU98" s="989" t="s">
        <v>132</v>
      </c>
      <c r="BV98" s="989"/>
      <c r="BW98" s="990">
        <f>SUM(BU97:BW97)</f>
        <v>18663</v>
      </c>
      <c r="BX98" s="716"/>
      <c r="BY98" s="991"/>
      <c r="BZ98" s="992" t="s">
        <v>131</v>
      </c>
      <c r="CA98" s="993"/>
      <c r="CB98" s="994">
        <f>SUM(BZ97:CB97)</f>
        <v>3484295</v>
      </c>
    </row>
    <row r="99" spans="1:80" ht="15" thickBot="1">
      <c r="K99" s="136"/>
      <c r="L99" s="136"/>
      <c r="M99" s="136"/>
      <c r="N99" s="136"/>
      <c r="O99" s="136"/>
      <c r="U99" s="136"/>
      <c r="V99" s="136"/>
      <c r="W99" s="136"/>
      <c r="X99" s="136"/>
      <c r="Y99" s="136"/>
      <c r="AG99" s="136"/>
      <c r="AH99" s="136"/>
      <c r="AI99" s="136"/>
      <c r="AJ99" s="136"/>
      <c r="AR99" s="136"/>
      <c r="AS99" s="136"/>
      <c r="AT99" s="136"/>
      <c r="AU99" s="136"/>
      <c r="BB99" s="716"/>
      <c r="BC99" s="750"/>
      <c r="BD99" s="750"/>
      <c r="BE99" s="750"/>
      <c r="BF99" s="750"/>
      <c r="BG99" s="716"/>
      <c r="BN99" s="750"/>
      <c r="BO99" s="750"/>
      <c r="BP99" s="750"/>
      <c r="BQ99" s="750"/>
      <c r="BS99" s="716"/>
      <c r="BT99" s="716"/>
      <c r="BU99" s="716"/>
      <c r="BV99" s="716"/>
      <c r="BW99" s="716"/>
      <c r="BX99" s="716"/>
      <c r="BY99" s="995"/>
      <c r="BZ99" s="995"/>
      <c r="CA99" s="995"/>
      <c r="CB99" s="995"/>
    </row>
    <row r="100" spans="1:80" ht="15.75" customHeight="1">
      <c r="A100" s="1656" t="s">
        <v>57</v>
      </c>
      <c r="C100" s="105"/>
      <c r="D100" s="105"/>
      <c r="E100" s="1632" t="s">
        <v>96</v>
      </c>
      <c r="F100" s="1633"/>
      <c r="G100" s="1639" t="s">
        <v>134</v>
      </c>
      <c r="H100" s="1639"/>
      <c r="I100" s="1640"/>
      <c r="J100" s="103"/>
      <c r="K100" s="104"/>
      <c r="L100" s="1636" t="s">
        <v>134</v>
      </c>
      <c r="M100" s="1637"/>
      <c r="N100" s="1638"/>
      <c r="O100" s="586"/>
      <c r="P100" s="1632" t="s">
        <v>96</v>
      </c>
      <c r="Q100" s="1633"/>
      <c r="R100" s="1639" t="s">
        <v>134</v>
      </c>
      <c r="S100" s="1639"/>
      <c r="T100" s="1640"/>
      <c r="U100" s="586"/>
      <c r="V100" s="104"/>
      <c r="W100" s="1636" t="s">
        <v>134</v>
      </c>
      <c r="X100" s="1637"/>
      <c r="Y100" s="1638"/>
      <c r="AA100" s="1632" t="s">
        <v>96</v>
      </c>
      <c r="AB100" s="1633"/>
      <c r="AC100" s="1639" t="s">
        <v>134</v>
      </c>
      <c r="AD100" s="1639"/>
      <c r="AE100" s="1640"/>
      <c r="AG100" s="104"/>
      <c r="AH100" s="1636" t="s">
        <v>134</v>
      </c>
      <c r="AI100" s="1637"/>
      <c r="AJ100" s="1638"/>
      <c r="AL100" s="1632" t="s">
        <v>96</v>
      </c>
      <c r="AM100" s="1633"/>
      <c r="AN100" s="1639" t="s">
        <v>134</v>
      </c>
      <c r="AO100" s="1639"/>
      <c r="AP100" s="1640"/>
      <c r="AR100" s="104"/>
      <c r="AS100" s="1636" t="s">
        <v>134</v>
      </c>
      <c r="AT100" s="1637"/>
      <c r="AU100" s="1638"/>
      <c r="AW100" s="819" t="s">
        <v>96</v>
      </c>
      <c r="AX100" s="820"/>
      <c r="AY100" s="1659" t="s">
        <v>134</v>
      </c>
      <c r="AZ100" s="1660"/>
      <c r="BA100" s="1661"/>
      <c r="BB100" s="716"/>
      <c r="BC100" s="737"/>
      <c r="BD100" s="1581" t="s">
        <v>134</v>
      </c>
      <c r="BE100" s="1582"/>
      <c r="BF100" s="1583"/>
      <c r="BG100" s="716"/>
      <c r="BH100" s="1574" t="s">
        <v>96</v>
      </c>
      <c r="BI100" s="1575"/>
      <c r="BJ100" s="1578" t="s">
        <v>134</v>
      </c>
      <c r="BK100" s="1586"/>
      <c r="BL100" s="1587"/>
      <c r="BN100" s="737"/>
      <c r="BO100" s="1581" t="s">
        <v>134</v>
      </c>
      <c r="BP100" s="1582"/>
      <c r="BQ100" s="1583"/>
      <c r="BS100" s="1616" t="s">
        <v>96</v>
      </c>
      <c r="BT100" s="1617"/>
      <c r="BU100" s="1619" t="s">
        <v>134</v>
      </c>
      <c r="BV100" s="1625"/>
      <c r="BW100" s="1626"/>
      <c r="BX100" s="716"/>
      <c r="BY100" s="967"/>
      <c r="BZ100" s="1622" t="s">
        <v>134</v>
      </c>
      <c r="CA100" s="1623"/>
      <c r="CB100" s="1624"/>
    </row>
    <row r="101" spans="1:80" ht="15" customHeight="1">
      <c r="A101" s="1657"/>
      <c r="C101" s="113"/>
      <c r="D101" s="113"/>
      <c r="E101" s="1630" t="s">
        <v>96</v>
      </c>
      <c r="F101" s="1631"/>
      <c r="G101" s="137" t="s">
        <v>95</v>
      </c>
      <c r="H101" s="106" t="s">
        <v>94</v>
      </c>
      <c r="I101" s="107" t="s">
        <v>93</v>
      </c>
      <c r="J101" s="108"/>
      <c r="K101" s="109" t="s">
        <v>96</v>
      </c>
      <c r="L101" s="110" t="s">
        <v>95</v>
      </c>
      <c r="M101" s="111" t="s">
        <v>94</v>
      </c>
      <c r="N101" s="112" t="s">
        <v>93</v>
      </c>
      <c r="O101" s="586"/>
      <c r="P101" s="1630" t="s">
        <v>96</v>
      </c>
      <c r="Q101" s="1631"/>
      <c r="R101" s="137" t="s">
        <v>95</v>
      </c>
      <c r="S101" s="106" t="s">
        <v>94</v>
      </c>
      <c r="T101" s="107" t="s">
        <v>93</v>
      </c>
      <c r="U101" s="586"/>
      <c r="V101" s="109" t="s">
        <v>96</v>
      </c>
      <c r="W101" s="110" t="s">
        <v>95</v>
      </c>
      <c r="X101" s="111" t="s">
        <v>94</v>
      </c>
      <c r="Y101" s="112" t="s">
        <v>93</v>
      </c>
      <c r="AA101" s="1630" t="s">
        <v>96</v>
      </c>
      <c r="AB101" s="1631"/>
      <c r="AC101" s="137" t="s">
        <v>95</v>
      </c>
      <c r="AD101" s="106" t="s">
        <v>94</v>
      </c>
      <c r="AE101" s="107" t="s">
        <v>93</v>
      </c>
      <c r="AG101" s="109" t="s">
        <v>96</v>
      </c>
      <c r="AH101" s="110" t="s">
        <v>95</v>
      </c>
      <c r="AI101" s="111" t="s">
        <v>94</v>
      </c>
      <c r="AJ101" s="112" t="s">
        <v>93</v>
      </c>
      <c r="AL101" s="1630" t="s">
        <v>96</v>
      </c>
      <c r="AM101" s="1631"/>
      <c r="AN101" s="137" t="s">
        <v>95</v>
      </c>
      <c r="AO101" s="106" t="s">
        <v>94</v>
      </c>
      <c r="AP101" s="107" t="s">
        <v>93</v>
      </c>
      <c r="AR101" s="109" t="s">
        <v>96</v>
      </c>
      <c r="AS101" s="110" t="s">
        <v>95</v>
      </c>
      <c r="AT101" s="111" t="s">
        <v>94</v>
      </c>
      <c r="AU101" s="112" t="s">
        <v>93</v>
      </c>
      <c r="AW101" s="817" t="s">
        <v>96</v>
      </c>
      <c r="AX101" s="818"/>
      <c r="AY101" s="137" t="s">
        <v>95</v>
      </c>
      <c r="AZ101" s="106" t="s">
        <v>94</v>
      </c>
      <c r="BA101" s="107" t="s">
        <v>93</v>
      </c>
      <c r="BB101" s="716"/>
      <c r="BC101" s="738" t="s">
        <v>96</v>
      </c>
      <c r="BD101" s="739" t="s">
        <v>95</v>
      </c>
      <c r="BE101" s="740" t="s">
        <v>94</v>
      </c>
      <c r="BF101" s="741" t="s">
        <v>93</v>
      </c>
      <c r="BG101" s="716"/>
      <c r="BH101" s="1576" t="s">
        <v>96</v>
      </c>
      <c r="BI101" s="1577"/>
      <c r="BJ101" s="891" t="s">
        <v>95</v>
      </c>
      <c r="BK101" s="892" t="s">
        <v>94</v>
      </c>
      <c r="BL101" s="893" t="s">
        <v>93</v>
      </c>
      <c r="BN101" s="738" t="s">
        <v>96</v>
      </c>
      <c r="BO101" s="739" t="s">
        <v>95</v>
      </c>
      <c r="BP101" s="740" t="s">
        <v>94</v>
      </c>
      <c r="BQ101" s="741" t="s">
        <v>93</v>
      </c>
      <c r="BS101" s="1618" t="s">
        <v>96</v>
      </c>
      <c r="BT101" s="1615"/>
      <c r="BU101" s="970" t="s">
        <v>95</v>
      </c>
      <c r="BV101" s="971" t="s">
        <v>94</v>
      </c>
      <c r="BW101" s="972" t="s">
        <v>93</v>
      </c>
      <c r="BX101" s="716"/>
      <c r="BY101" s="973" t="s">
        <v>96</v>
      </c>
      <c r="BZ101" s="974" t="s">
        <v>95</v>
      </c>
      <c r="CA101" s="975" t="s">
        <v>94</v>
      </c>
      <c r="CB101" s="976" t="s">
        <v>93</v>
      </c>
    </row>
    <row r="102" spans="1:80" ht="15" customHeight="1">
      <c r="A102" s="1657"/>
      <c r="C102" s="121"/>
      <c r="D102" s="121"/>
      <c r="E102" s="680">
        <v>1</v>
      </c>
      <c r="F102" s="138" t="s">
        <v>133</v>
      </c>
      <c r="G102" s="115">
        <v>108404.1</v>
      </c>
      <c r="H102" s="115">
        <v>0</v>
      </c>
      <c r="I102" s="116">
        <v>0</v>
      </c>
      <c r="J102" s="117"/>
      <c r="K102" s="118">
        <v>1</v>
      </c>
      <c r="L102" s="119">
        <f>ROUND(((+G102* 'DATA - Awards Matrices'!$C$81)+(G102* 'DATA - Awards Matrices'!$E$85))* 'DATA - Awards Matrices'!$D$77,0)</f>
        <v>16658458</v>
      </c>
      <c r="M102" s="119">
        <f>ROUND(((+H102* 'DATA - Awards Matrices'!$D$81)+(H102* 'DATA - Awards Matrices'!$E$85))* 'DATA - Awards Matrices'!$D$77,0)</f>
        <v>0</v>
      </c>
      <c r="N102" s="120">
        <f>ROUND(((+I102* 'DATA - Awards Matrices'!$E$81)+(I102* 'DATA - Awards Matrices'!$E$85))* 'DATA - Awards Matrices'!$D$77,0)</f>
        <v>0</v>
      </c>
      <c r="O102" s="587"/>
      <c r="P102" s="680">
        <v>1</v>
      </c>
      <c r="Q102" s="138" t="s">
        <v>133</v>
      </c>
      <c r="R102" s="115">
        <v>104567.8</v>
      </c>
      <c r="S102" s="115">
        <v>0</v>
      </c>
      <c r="T102" s="116">
        <v>0</v>
      </c>
      <c r="U102" s="587"/>
      <c r="V102" s="118">
        <v>1</v>
      </c>
      <c r="W102" s="119">
        <f>ROUND(((+R102* 'DATA - Awards Matrices'!$C$81)+(R102* 'DATA - Awards Matrices'!$E$85))* 'DATA - Awards Matrices'!$D$77,0)</f>
        <v>16068934</v>
      </c>
      <c r="X102" s="119">
        <f>ROUND(((+S102* 'DATA - Awards Matrices'!$D$81)+(S102* 'DATA - Awards Matrices'!$E$85))* 'DATA - Awards Matrices'!$D$77,0)</f>
        <v>0</v>
      </c>
      <c r="Y102" s="120">
        <f>ROUND(((+T102* 'DATA - Awards Matrices'!$E$81)+(T102* 'DATA - Awards Matrices'!$E$85))* 'DATA - Awards Matrices'!$D$77,0)</f>
        <v>0</v>
      </c>
      <c r="AA102" s="680">
        <v>1</v>
      </c>
      <c r="AB102" s="138" t="s">
        <v>133</v>
      </c>
      <c r="AC102" s="115">
        <v>105547.58</v>
      </c>
      <c r="AD102" s="115">
        <v>0</v>
      </c>
      <c r="AE102" s="116">
        <v>0</v>
      </c>
      <c r="AG102" s="118">
        <v>1</v>
      </c>
      <c r="AH102" s="119">
        <f>ROUND(((+AC102* 'DATA - Awards Matrices'!$C$81)+(AC102* 'DATA - Awards Matrices'!$E$85))* 'DATA - Awards Matrices'!$D$77,0)</f>
        <v>16219497</v>
      </c>
      <c r="AI102" s="119">
        <f>ROUND(((+AD102* 'DATA - Awards Matrices'!$D$81)+(AD102* 'DATA - Awards Matrices'!$E$85))* 'DATA - Awards Matrices'!$D$77,0)</f>
        <v>0</v>
      </c>
      <c r="AJ102" s="120">
        <f>ROUND(((+AE102* 'DATA - Awards Matrices'!$E$81)+(AE102* 'DATA - Awards Matrices'!$E$85))* 'DATA - Awards Matrices'!$D$77,0)</f>
        <v>0</v>
      </c>
      <c r="AL102" s="680">
        <v>1</v>
      </c>
      <c r="AM102" s="138" t="s">
        <v>133</v>
      </c>
      <c r="AN102" s="115">
        <v>101703.96</v>
      </c>
      <c r="AO102" s="115"/>
      <c r="AP102" s="115">
        <f xml:space="preserve"> 'RAW DATA AY2020-21-EOC SCH'!F36</f>
        <v>0</v>
      </c>
      <c r="AR102" s="118">
        <v>1</v>
      </c>
      <c r="AS102" s="119">
        <f>ROUND(((+AN102* 'DATA - Awards Matrices'!$C$81)+(AN102* 'DATA - Awards Matrices'!$E$85))* 'DATA - Awards Matrices'!$D$77,0)</f>
        <v>15628848</v>
      </c>
      <c r="AT102" s="119">
        <f>ROUND(((+AO102* 'DATA - Awards Matrices'!$D$81)+(AO102* 'DATA - Awards Matrices'!$E$85))* 'DATA - Awards Matrices'!$D$77,0)</f>
        <v>0</v>
      </c>
      <c r="AU102" s="120">
        <f>ROUND(((+AP102* 'DATA - Awards Matrices'!$E$81)+(AP102* 'DATA - Awards Matrices'!$E$85))* 'DATA - Awards Matrices'!$D$77,0)</f>
        <v>0</v>
      </c>
      <c r="AW102" s="680">
        <v>1</v>
      </c>
      <c r="AX102" s="138" t="s">
        <v>133</v>
      </c>
      <c r="AY102" s="115">
        <v>98691.09</v>
      </c>
      <c r="AZ102" s="115"/>
      <c r="BA102" s="115">
        <v>0</v>
      </c>
      <c r="BB102" s="716"/>
      <c r="BC102" s="742">
        <v>1</v>
      </c>
      <c r="BD102" s="743">
        <f>ROUND(((+AY102* 'DATA - Awards Matrices'!$C$81)+(AY102* 'DATA - Awards Matrices'!$E$85))* 'DATA - Awards Matrices'!$D$77,0)</f>
        <v>15165860</v>
      </c>
      <c r="BE102" s="743">
        <f>ROUND(((+AZ102* 'DATA - Awards Matrices'!$D$81)+(AZ102* 'DATA - Awards Matrices'!$E$85))* 'DATA - Awards Matrices'!$D$77,0)</f>
        <v>0</v>
      </c>
      <c r="BF102" s="744">
        <f>ROUND(((+BA102* 'DATA - Awards Matrices'!$E$81)+(BA102* 'DATA - Awards Matrices'!$E$85))* 'DATA - Awards Matrices'!$D$77,0)</f>
        <v>0</v>
      </c>
      <c r="BG102" s="716"/>
      <c r="BH102" s="894">
        <v>1</v>
      </c>
      <c r="BI102" s="895" t="s">
        <v>133</v>
      </c>
      <c r="BJ102" s="896">
        <v>99619.97</v>
      </c>
      <c r="BK102" s="896"/>
      <c r="BL102" s="896">
        <v>0</v>
      </c>
      <c r="BN102" s="742">
        <v>1</v>
      </c>
      <c r="BO102" s="743">
        <v>15308601</v>
      </c>
      <c r="BP102" s="743">
        <v>0</v>
      </c>
      <c r="BQ102" s="744">
        <v>0</v>
      </c>
      <c r="BS102" s="977">
        <v>1</v>
      </c>
      <c r="BT102" s="978" t="s">
        <v>133</v>
      </c>
      <c r="BU102" s="979">
        <f>'RAW DATA AY2020-21-EOC SCH'!D36</f>
        <v>91523.04</v>
      </c>
      <c r="BV102" s="979"/>
      <c r="BW102" s="979">
        <f xml:space="preserve"> 'RAW DATA AY2020-21-EOC SCH'!AB36</f>
        <v>0</v>
      </c>
      <c r="BX102" s="716"/>
      <c r="BY102" s="980">
        <v>1</v>
      </c>
      <c r="BZ102" s="981">
        <f>ROUND(((+BU102* 'DATA - Awards Matrices'!$C$81)+(BU102* 'DATA - Awards Matrices'!$E$85))* 'DATA - Awards Matrices'!$D$77,0)</f>
        <v>14064346</v>
      </c>
      <c r="CA102" s="981">
        <f>ROUND(((+BV102* 'DATA - Awards Matrices'!$D$81)+(BV102* 'DATA - Awards Matrices'!$E$85))* 'DATA - Awards Matrices'!$D$77,0)</f>
        <v>0</v>
      </c>
      <c r="CB102" s="982">
        <f>ROUND(((+BW102* 'DATA - Awards Matrices'!$E$81)+(BW102* 'DATA - Awards Matrices'!$E$85))* 'DATA - Awards Matrices'!$D$77,0)</f>
        <v>0</v>
      </c>
    </row>
    <row r="103" spans="1:80" ht="15" customHeight="1">
      <c r="A103" s="1657"/>
      <c r="C103" s="121"/>
      <c r="D103" s="121"/>
      <c r="E103" s="680">
        <v>2</v>
      </c>
      <c r="F103" s="114" t="s">
        <v>133</v>
      </c>
      <c r="G103" s="115">
        <v>21666.99</v>
      </c>
      <c r="H103" s="115">
        <v>0</v>
      </c>
      <c r="I103" s="116">
        <v>0</v>
      </c>
      <c r="J103" s="117"/>
      <c r="K103" s="118">
        <v>2</v>
      </c>
      <c r="L103" s="119">
        <f>ROUND(((+G103* 'DATA - Awards Matrices'!$C$82)+(G103* 'DATA - Awards Matrices'!$E$85))* 'DATA - Awards Matrices'!$D$77,0)</f>
        <v>4756554</v>
      </c>
      <c r="M103" s="119">
        <f>ROUND(((+H103* 'DATA - Awards Matrices'!$D$82)+(H103* 'DATA - Awards Matrices'!$E$85))* 'DATA - Awards Matrices'!$D$77,0)</f>
        <v>0</v>
      </c>
      <c r="N103" s="120">
        <f>ROUND(((+I103* 'DATA - Awards Matrices'!$E$82)+(I103* 'DATA - Awards Matrices'!$E$85))* 'DATA - Awards Matrices'!$D$77,0)</f>
        <v>0</v>
      </c>
      <c r="O103" s="587"/>
      <c r="P103" s="680">
        <v>2</v>
      </c>
      <c r="Q103" s="114" t="s">
        <v>133</v>
      </c>
      <c r="R103" s="115">
        <v>20519.990000000002</v>
      </c>
      <c r="S103" s="115">
        <v>0</v>
      </c>
      <c r="T103" s="116">
        <v>0</v>
      </c>
      <c r="U103" s="587"/>
      <c r="V103" s="118">
        <v>2</v>
      </c>
      <c r="W103" s="119">
        <f>ROUND(((+R103* 'DATA - Awards Matrices'!$C$82)+(R103* 'DATA - Awards Matrices'!$E$85))* 'DATA - Awards Matrices'!$D$77,0)</f>
        <v>4504753</v>
      </c>
      <c r="X103" s="119">
        <f>ROUND(((+S103* 'DATA - Awards Matrices'!$D$82)+(S103* 'DATA - Awards Matrices'!$E$85))* 'DATA - Awards Matrices'!$D$77,0)</f>
        <v>0</v>
      </c>
      <c r="Y103" s="120">
        <f>ROUND(((+T103* 'DATA - Awards Matrices'!$E$82)+(T103* 'DATA - Awards Matrices'!$E$85))* 'DATA - Awards Matrices'!$D$77,0)</f>
        <v>0</v>
      </c>
      <c r="AA103" s="680">
        <v>2</v>
      </c>
      <c r="AB103" s="114" t="s">
        <v>133</v>
      </c>
      <c r="AC103" s="115">
        <v>21186.89</v>
      </c>
      <c r="AD103" s="115">
        <v>0</v>
      </c>
      <c r="AE103" s="116">
        <v>0</v>
      </c>
      <c r="AG103" s="118">
        <v>2</v>
      </c>
      <c r="AH103" s="119">
        <f>ROUND(((+AC103* 'DATA - Awards Matrices'!$C$82)+(AC103* 'DATA - Awards Matrices'!$E$85))* 'DATA - Awards Matrices'!$D$77,0)</f>
        <v>4651158</v>
      </c>
      <c r="AI103" s="119">
        <f>ROUND(((+AD103* 'DATA - Awards Matrices'!$D$82)+(AD103* 'DATA - Awards Matrices'!$E$85))* 'DATA - Awards Matrices'!$D$77,0)</f>
        <v>0</v>
      </c>
      <c r="AJ103" s="120">
        <f>ROUND(((+AE103* 'DATA - Awards Matrices'!$E$82)+(AE103* 'DATA - Awards Matrices'!$E$85))* 'DATA - Awards Matrices'!$D$77,0)</f>
        <v>0</v>
      </c>
      <c r="AL103" s="680">
        <v>2</v>
      </c>
      <c r="AM103" s="114" t="s">
        <v>133</v>
      </c>
      <c r="AN103" s="115">
        <v>21206.06</v>
      </c>
      <c r="AO103" s="115"/>
      <c r="AP103" s="115">
        <f xml:space="preserve"> 'RAW DATA AY2020-21-EOC SCH'!F37</f>
        <v>0</v>
      </c>
      <c r="AR103" s="118">
        <v>2</v>
      </c>
      <c r="AS103" s="119">
        <f>ROUND(((+AN103* 'DATA - Awards Matrices'!$C$82)+(AN103* 'DATA - Awards Matrices'!$E$85))* 'DATA - Awards Matrices'!$D$77,0)</f>
        <v>4655366</v>
      </c>
      <c r="AT103" s="119">
        <f>ROUND(((+AO103* 'DATA - Awards Matrices'!$D$82)+(AO103* 'DATA - Awards Matrices'!$E$85))* 'DATA - Awards Matrices'!$D$77,0)</f>
        <v>0</v>
      </c>
      <c r="AU103" s="120">
        <f>ROUND(((+AP103* 'DATA - Awards Matrices'!$E$82)+(AP103* 'DATA - Awards Matrices'!$E$85))* 'DATA - Awards Matrices'!$D$77,0)</f>
        <v>0</v>
      </c>
      <c r="AW103" s="680">
        <v>2</v>
      </c>
      <c r="AX103" s="114" t="s">
        <v>133</v>
      </c>
      <c r="AY103" s="115">
        <v>21521.99</v>
      </c>
      <c r="AZ103" s="115"/>
      <c r="BA103" s="115">
        <v>0</v>
      </c>
      <c r="BB103" s="716"/>
      <c r="BC103" s="742">
        <v>2</v>
      </c>
      <c r="BD103" s="743">
        <f>ROUND(((+AY103* 'DATA - Awards Matrices'!$C$82)+(AY103* 'DATA - Awards Matrices'!$E$85))* 'DATA - Awards Matrices'!$D$77,0)</f>
        <v>4724722</v>
      </c>
      <c r="BE103" s="743">
        <f>ROUND(((+AZ103* 'DATA - Awards Matrices'!$D$82)+(AZ103* 'DATA - Awards Matrices'!$E$85))* 'DATA - Awards Matrices'!$D$77,0)</f>
        <v>0</v>
      </c>
      <c r="BF103" s="744">
        <f>ROUND(((+BA103* 'DATA - Awards Matrices'!$E$82)+(BA103* 'DATA - Awards Matrices'!$E$85))* 'DATA - Awards Matrices'!$D$77,0)</f>
        <v>0</v>
      </c>
      <c r="BG103" s="716"/>
      <c r="BH103" s="894">
        <v>2</v>
      </c>
      <c r="BI103" s="897" t="s">
        <v>133</v>
      </c>
      <c r="BJ103" s="896">
        <v>21549.02</v>
      </c>
      <c r="BK103" s="896"/>
      <c r="BL103" s="896">
        <v>0</v>
      </c>
      <c r="BN103" s="742">
        <v>2</v>
      </c>
      <c r="BO103" s="743">
        <v>4730656</v>
      </c>
      <c r="BP103" s="743">
        <v>0</v>
      </c>
      <c r="BQ103" s="744">
        <v>0</v>
      </c>
      <c r="BS103" s="977">
        <v>2</v>
      </c>
      <c r="BT103" s="983" t="s">
        <v>133</v>
      </c>
      <c r="BU103" s="979">
        <f>'RAW DATA AY2020-21-EOC SCH'!D37</f>
        <v>16523</v>
      </c>
      <c r="BV103" s="979"/>
      <c r="BW103" s="979">
        <f xml:space="preserve"> 'RAW DATA AY2020-21-EOC SCH'!AB37</f>
        <v>0</v>
      </c>
      <c r="BX103" s="716"/>
      <c r="BY103" s="980">
        <v>2</v>
      </c>
      <c r="BZ103" s="981">
        <f>ROUND(((+BU103* 'DATA - Awards Matrices'!$C$82)+(BU103* 'DATA - Awards Matrices'!$E$85))* 'DATA - Awards Matrices'!$D$77,0)</f>
        <v>3627294</v>
      </c>
      <c r="CA103" s="981">
        <f>ROUND(((+BV103* 'DATA - Awards Matrices'!$D$82)+(BV103* 'DATA - Awards Matrices'!$E$85))* 'DATA - Awards Matrices'!$D$77,0)</f>
        <v>0</v>
      </c>
      <c r="CB103" s="982">
        <f>ROUND(((+BW103* 'DATA - Awards Matrices'!$E$82)+(BW103* 'DATA - Awards Matrices'!$E$85))* 'DATA - Awards Matrices'!$D$77,0)</f>
        <v>0</v>
      </c>
    </row>
    <row r="104" spans="1:80" ht="15" customHeight="1">
      <c r="A104" s="1657"/>
      <c r="C104" s="121"/>
      <c r="D104" s="121"/>
      <c r="E104" s="680">
        <v>3</v>
      </c>
      <c r="F104" s="114" t="s">
        <v>133</v>
      </c>
      <c r="G104" s="115">
        <v>14838.04</v>
      </c>
      <c r="H104" s="115">
        <v>0</v>
      </c>
      <c r="I104" s="116">
        <v>0</v>
      </c>
      <c r="J104" s="117"/>
      <c r="K104" s="118">
        <v>3</v>
      </c>
      <c r="L104" s="119">
        <f>ROUND(((+G104* 'DATA - Awards Matrices'!$C$83)+(G104* 'DATA - Awards Matrices'!$E$85))* 'DATA - Awards Matrices'!$D$77,0)</f>
        <v>5067042</v>
      </c>
      <c r="M104" s="119">
        <f>ROUND(((+H104* 'DATA - Awards Matrices'!$D$83)+(H104* 'DATA - Awards Matrices'!$E$85))* 'DATA - Awards Matrices'!$D$77,0)</f>
        <v>0</v>
      </c>
      <c r="N104" s="120">
        <f>ROUND(((+I104* 'DATA - Awards Matrices'!$E$83)+(I104* 'DATA - Awards Matrices'!$E$85))* 'DATA - Awards Matrices'!$D$77,0)</f>
        <v>0</v>
      </c>
      <c r="O104" s="587"/>
      <c r="P104" s="680">
        <v>3</v>
      </c>
      <c r="Q104" s="114" t="s">
        <v>133</v>
      </c>
      <c r="R104" s="115">
        <v>14001</v>
      </c>
      <c r="S104" s="115">
        <v>0</v>
      </c>
      <c r="T104" s="116">
        <v>0</v>
      </c>
      <c r="U104" s="587"/>
      <c r="V104" s="118">
        <v>3</v>
      </c>
      <c r="W104" s="119">
        <f>ROUND(((+R104* 'DATA - Awards Matrices'!$C$83)+(R104* 'DATA - Awards Matrices'!$E$85))* 'DATA - Awards Matrices'!$D$77,0)</f>
        <v>4781201</v>
      </c>
      <c r="X104" s="119">
        <f>ROUND(((+S104* 'DATA - Awards Matrices'!$D$83)+(S104* 'DATA - Awards Matrices'!$E$85))* 'DATA - Awards Matrices'!$D$77,0)</f>
        <v>0</v>
      </c>
      <c r="Y104" s="120">
        <f>ROUND(((+T104* 'DATA - Awards Matrices'!$E$83)+(T104* 'DATA - Awards Matrices'!$E$85))* 'DATA - Awards Matrices'!$D$77,0)</f>
        <v>0</v>
      </c>
      <c r="AA104" s="680">
        <v>3</v>
      </c>
      <c r="AB104" s="114" t="s">
        <v>133</v>
      </c>
      <c r="AC104" s="115">
        <v>13944.96</v>
      </c>
      <c r="AD104" s="115">
        <v>0</v>
      </c>
      <c r="AE104" s="116">
        <v>0</v>
      </c>
      <c r="AG104" s="118">
        <v>3</v>
      </c>
      <c r="AH104" s="119">
        <f>ROUND(((+AC104* 'DATA - Awards Matrices'!$C$83)+(AC104* 'DATA - Awards Matrices'!$E$85))* 'DATA - Awards Matrices'!$D$77,0)</f>
        <v>4762064</v>
      </c>
      <c r="AI104" s="119">
        <f>ROUND(((+AD104* 'DATA - Awards Matrices'!$D$83)+(AD104* 'DATA - Awards Matrices'!$E$85))* 'DATA - Awards Matrices'!$D$77,0)</f>
        <v>0</v>
      </c>
      <c r="AJ104" s="120">
        <f>ROUND(((+AE104* 'DATA - Awards Matrices'!$E$83)+(AE104* 'DATA - Awards Matrices'!$E$85))* 'DATA - Awards Matrices'!$D$77,0)</f>
        <v>0</v>
      </c>
      <c r="AL104" s="680">
        <v>3</v>
      </c>
      <c r="AM104" s="114" t="s">
        <v>133</v>
      </c>
      <c r="AN104" s="115">
        <v>12884.95</v>
      </c>
      <c r="AO104" s="115"/>
      <c r="AP104" s="115">
        <f xml:space="preserve"> 'RAW DATA AY2020-21-EOC SCH'!F38</f>
        <v>0</v>
      </c>
      <c r="AR104" s="118">
        <v>3</v>
      </c>
      <c r="AS104" s="119">
        <f>ROUND(((+AN104* 'DATA - Awards Matrices'!$C$83)+(AN104* 'DATA - Awards Matrices'!$E$85))* 'DATA - Awards Matrices'!$D$77,0)</f>
        <v>4400082</v>
      </c>
      <c r="AT104" s="119">
        <f>ROUND(((+AO104* 'DATA - Awards Matrices'!$D$83)+(AO104* 'DATA - Awards Matrices'!$E$85))* 'DATA - Awards Matrices'!$D$77,0)</f>
        <v>0</v>
      </c>
      <c r="AU104" s="120">
        <f>ROUND(((+AP104* 'DATA - Awards Matrices'!$E$83)+(AP104* 'DATA - Awards Matrices'!$E$85))* 'DATA - Awards Matrices'!$D$77,0)</f>
        <v>0</v>
      </c>
      <c r="AW104" s="680">
        <v>3</v>
      </c>
      <c r="AX104" s="114" t="s">
        <v>133</v>
      </c>
      <c r="AY104" s="115">
        <v>13275.99</v>
      </c>
      <c r="AZ104" s="115"/>
      <c r="BA104" s="115">
        <v>0</v>
      </c>
      <c r="BB104" s="716"/>
      <c r="BC104" s="742">
        <v>3</v>
      </c>
      <c r="BD104" s="743">
        <f>ROUND(((+AY104* 'DATA - Awards Matrices'!$C$83)+(AY104* 'DATA - Awards Matrices'!$E$85))* 'DATA - Awards Matrices'!$D$77,0)</f>
        <v>4533618</v>
      </c>
      <c r="BE104" s="743">
        <f>ROUND(((+AZ104* 'DATA - Awards Matrices'!$D$83)+(AZ104* 'DATA - Awards Matrices'!$E$85))* 'DATA - Awards Matrices'!$D$77,0)</f>
        <v>0</v>
      </c>
      <c r="BF104" s="744">
        <f>ROUND(((+BA104* 'DATA - Awards Matrices'!$E$83)+(BA104* 'DATA - Awards Matrices'!$E$85))* 'DATA - Awards Matrices'!$D$77,0)</f>
        <v>0</v>
      </c>
      <c r="BG104" s="716"/>
      <c r="BH104" s="894">
        <v>3</v>
      </c>
      <c r="BI104" s="897" t="s">
        <v>133</v>
      </c>
      <c r="BJ104" s="896">
        <v>13199.04</v>
      </c>
      <c r="BK104" s="896"/>
      <c r="BL104" s="896">
        <v>0</v>
      </c>
      <c r="BN104" s="742">
        <v>3</v>
      </c>
      <c r="BO104" s="743">
        <v>4507340</v>
      </c>
      <c r="BP104" s="743">
        <v>0</v>
      </c>
      <c r="BQ104" s="744">
        <v>0</v>
      </c>
      <c r="BS104" s="977">
        <v>3</v>
      </c>
      <c r="BT104" s="983" t="s">
        <v>133</v>
      </c>
      <c r="BU104" s="979">
        <f>'RAW DATA AY2020-21-EOC SCH'!D38</f>
        <v>11074.02</v>
      </c>
      <c r="BV104" s="979"/>
      <c r="BW104" s="979">
        <f xml:space="preserve"> 'RAW DATA AY2020-21-EOC SCH'!AB38</f>
        <v>0</v>
      </c>
      <c r="BX104" s="716"/>
      <c r="BY104" s="980">
        <v>3</v>
      </c>
      <c r="BZ104" s="981">
        <f>ROUND(((+BU104* 'DATA - Awards Matrices'!$C$83)+(BU104* 'DATA - Awards Matrices'!$E$85))* 'DATA - Awards Matrices'!$D$77,0)</f>
        <v>3781667</v>
      </c>
      <c r="CA104" s="981">
        <f>ROUND(((+BV104* 'DATA - Awards Matrices'!$D$83)+(BV104* 'DATA - Awards Matrices'!$E$85))* 'DATA - Awards Matrices'!$D$77,0)</f>
        <v>0</v>
      </c>
      <c r="CB104" s="982">
        <f>ROUND(((+BW104* 'DATA - Awards Matrices'!$E$83)+(BW104* 'DATA - Awards Matrices'!$E$85))* 'DATA - Awards Matrices'!$D$77,0)</f>
        <v>0</v>
      </c>
    </row>
    <row r="105" spans="1:80" ht="15" customHeight="1">
      <c r="A105" s="1657"/>
      <c r="C105" s="126"/>
      <c r="D105" s="126"/>
      <c r="E105" s="1641" t="s">
        <v>82</v>
      </c>
      <c r="F105" s="1642"/>
      <c r="G105" s="122">
        <f>G104+G103+G102</f>
        <v>144909.13</v>
      </c>
      <c r="H105" s="122">
        <f>H104+H103+H102</f>
        <v>0</v>
      </c>
      <c r="I105" s="123">
        <f>I104+I103+I102</f>
        <v>0</v>
      </c>
      <c r="J105" s="124"/>
      <c r="K105" s="125" t="s">
        <v>82</v>
      </c>
      <c r="L105" s="119">
        <f>L102+L103+L104</f>
        <v>26482054</v>
      </c>
      <c r="M105" s="119">
        <f>M102+M103+M104</f>
        <v>0</v>
      </c>
      <c r="N105" s="120">
        <f>N102+N103+N104</f>
        <v>0</v>
      </c>
      <c r="O105" s="587"/>
      <c r="P105" s="1641" t="s">
        <v>82</v>
      </c>
      <c r="Q105" s="1642"/>
      <c r="R105" s="122">
        <v>139088.79</v>
      </c>
      <c r="S105" s="122">
        <v>0</v>
      </c>
      <c r="T105" s="123">
        <v>0</v>
      </c>
      <c r="U105" s="587"/>
      <c r="V105" s="125" t="s">
        <v>82</v>
      </c>
      <c r="W105" s="119">
        <f>W102+W103+W104</f>
        <v>25354888</v>
      </c>
      <c r="X105" s="119">
        <f>X102+X103+X104</f>
        <v>0</v>
      </c>
      <c r="Y105" s="120">
        <f>Y102+Y103+Y104</f>
        <v>0</v>
      </c>
      <c r="AA105" s="1641" t="s">
        <v>82</v>
      </c>
      <c r="AB105" s="1642"/>
      <c r="AC105" s="122">
        <f>AC104+AC103+AC102</f>
        <v>140679.43</v>
      </c>
      <c r="AD105" s="122">
        <v>0</v>
      </c>
      <c r="AE105" s="123">
        <v>0</v>
      </c>
      <c r="AG105" s="125" t="s">
        <v>82</v>
      </c>
      <c r="AH105" s="119">
        <f>AH102+AH103+AH104</f>
        <v>25632719</v>
      </c>
      <c r="AI105" s="119">
        <f>AI102+AI103+AI104</f>
        <v>0</v>
      </c>
      <c r="AJ105" s="120">
        <f>AJ102+AJ103+AJ104</f>
        <v>0</v>
      </c>
      <c r="AL105" s="1641" t="s">
        <v>82</v>
      </c>
      <c r="AM105" s="1642"/>
      <c r="AN105" s="122">
        <f>AN104+AN103+AN102</f>
        <v>135794.97</v>
      </c>
      <c r="AO105" s="122">
        <f>AO104+AO103+AO102</f>
        <v>0</v>
      </c>
      <c r="AP105" s="123">
        <f>AP104+AP103+AP102</f>
        <v>0</v>
      </c>
      <c r="AR105" s="125" t="s">
        <v>82</v>
      </c>
      <c r="AS105" s="119">
        <f>AS102+AS103+AS104</f>
        <v>24684296</v>
      </c>
      <c r="AT105" s="119">
        <f>AT102+AT103+AT104</f>
        <v>0</v>
      </c>
      <c r="AU105" s="120">
        <f>AU102+AU103+AU104</f>
        <v>0</v>
      </c>
      <c r="AW105" s="1641" t="s">
        <v>82</v>
      </c>
      <c r="AX105" s="1642"/>
      <c r="AY105" s="122">
        <f>AY104+AY103+AY102</f>
        <v>133489.07</v>
      </c>
      <c r="AZ105" s="122">
        <f>AZ104+AZ103+AZ102</f>
        <v>0</v>
      </c>
      <c r="BA105" s="123">
        <f>BA104+BA103+BA102</f>
        <v>0</v>
      </c>
      <c r="BB105" s="716"/>
      <c r="BC105" s="745" t="s">
        <v>82</v>
      </c>
      <c r="BD105" s="743">
        <f>BD102+BD103+BD104</f>
        <v>24424200</v>
      </c>
      <c r="BE105" s="743">
        <f>BE102+BE103+BE104</f>
        <v>0</v>
      </c>
      <c r="BF105" s="744">
        <f>BF102+BF103+BF104</f>
        <v>0</v>
      </c>
      <c r="BG105" s="716"/>
      <c r="BH105" s="1584" t="s">
        <v>82</v>
      </c>
      <c r="BI105" s="1585"/>
      <c r="BJ105" s="898">
        <v>134368.03</v>
      </c>
      <c r="BK105" s="898">
        <v>0</v>
      </c>
      <c r="BL105" s="899">
        <v>0</v>
      </c>
      <c r="BN105" s="745" t="s">
        <v>82</v>
      </c>
      <c r="BO105" s="743">
        <v>24546597</v>
      </c>
      <c r="BP105" s="743">
        <v>0</v>
      </c>
      <c r="BQ105" s="744">
        <v>0</v>
      </c>
      <c r="BS105" s="1614" t="s">
        <v>82</v>
      </c>
      <c r="BT105" s="1627"/>
      <c r="BU105" s="984">
        <f>BU104+BU103+BU102</f>
        <v>119120.06</v>
      </c>
      <c r="BV105" s="984">
        <f>BV104+BV103+BV102</f>
        <v>0</v>
      </c>
      <c r="BW105" s="985">
        <f>BW104+BW103+BW102</f>
        <v>0</v>
      </c>
      <c r="BX105" s="716"/>
      <c r="BY105" s="986" t="s">
        <v>82</v>
      </c>
      <c r="BZ105" s="981">
        <f>BZ102+BZ103+BZ104</f>
        <v>21473307</v>
      </c>
      <c r="CA105" s="981">
        <f>CA102+CA103+CA104</f>
        <v>0</v>
      </c>
      <c r="CB105" s="982">
        <f>CB102+CB103+CB104</f>
        <v>0</v>
      </c>
    </row>
    <row r="106" spans="1:80" ht="15" customHeight="1" thickBot="1">
      <c r="A106" s="1658"/>
      <c r="C106" s="126"/>
      <c r="D106" s="126"/>
      <c r="E106" s="127"/>
      <c r="F106" s="128"/>
      <c r="G106" s="129" t="s">
        <v>132</v>
      </c>
      <c r="H106" s="129"/>
      <c r="I106" s="130">
        <f>SUM(G105:I105)</f>
        <v>144909.13</v>
      </c>
      <c r="J106" s="131"/>
      <c r="K106" s="132"/>
      <c r="L106" s="133" t="s">
        <v>131</v>
      </c>
      <c r="M106" s="134"/>
      <c r="N106" s="135">
        <f>SUM(L105:N105)</f>
        <v>26482054</v>
      </c>
      <c r="O106" s="588"/>
      <c r="P106" s="127"/>
      <c r="Q106" s="128"/>
      <c r="R106" s="129" t="s">
        <v>132</v>
      </c>
      <c r="S106" s="129"/>
      <c r="T106" s="130">
        <v>139088.79</v>
      </c>
      <c r="U106" s="588"/>
      <c r="V106" s="132"/>
      <c r="W106" s="133" t="s">
        <v>131</v>
      </c>
      <c r="X106" s="134"/>
      <c r="Y106" s="135">
        <f>SUM(W105:Y105)</f>
        <v>25354888</v>
      </c>
      <c r="AA106" s="127"/>
      <c r="AB106" s="128"/>
      <c r="AC106" s="129" t="s">
        <v>132</v>
      </c>
      <c r="AD106" s="129"/>
      <c r="AE106" s="130">
        <f>SUM(AC105:AE105)</f>
        <v>140679.43</v>
      </c>
      <c r="AG106" s="132"/>
      <c r="AH106" s="133" t="s">
        <v>131</v>
      </c>
      <c r="AI106" s="134"/>
      <c r="AJ106" s="135">
        <f>SUM(AH105:AJ105)</f>
        <v>25632719</v>
      </c>
      <c r="AL106" s="127"/>
      <c r="AM106" s="128"/>
      <c r="AN106" s="129" t="s">
        <v>132</v>
      </c>
      <c r="AO106" s="129"/>
      <c r="AP106" s="130">
        <f>SUM(AN105:AP105)</f>
        <v>135794.97</v>
      </c>
      <c r="AR106" s="132"/>
      <c r="AS106" s="133" t="s">
        <v>131</v>
      </c>
      <c r="AT106" s="134"/>
      <c r="AU106" s="135">
        <f>SUM(AS105:AU105)</f>
        <v>24684296</v>
      </c>
      <c r="AW106" s="127"/>
      <c r="AX106" s="128"/>
      <c r="AY106" s="129" t="s">
        <v>132</v>
      </c>
      <c r="AZ106" s="129"/>
      <c r="BA106" s="130">
        <f>SUM(AY105:BA105)</f>
        <v>133489.07</v>
      </c>
      <c r="BB106" s="716"/>
      <c r="BC106" s="746"/>
      <c r="BD106" s="747" t="s">
        <v>131</v>
      </c>
      <c r="BE106" s="748"/>
      <c r="BF106" s="749">
        <f>SUM(BD105:BF105)</f>
        <v>24424200</v>
      </c>
      <c r="BG106" s="716"/>
      <c r="BH106" s="900"/>
      <c r="BI106" s="901"/>
      <c r="BJ106" s="902" t="s">
        <v>132</v>
      </c>
      <c r="BK106" s="902"/>
      <c r="BL106" s="903">
        <v>134368.03</v>
      </c>
      <c r="BN106" s="746"/>
      <c r="BO106" s="747" t="s">
        <v>131</v>
      </c>
      <c r="BP106" s="748"/>
      <c r="BQ106" s="749">
        <v>24546597</v>
      </c>
      <c r="BS106" s="987"/>
      <c r="BT106" s="988"/>
      <c r="BU106" s="989" t="s">
        <v>132</v>
      </c>
      <c r="BV106" s="989"/>
      <c r="BW106" s="990">
        <f>SUM(BU105:BW105)</f>
        <v>119120.06</v>
      </c>
      <c r="BX106" s="716"/>
      <c r="BY106" s="991"/>
      <c r="BZ106" s="992" t="s">
        <v>131</v>
      </c>
      <c r="CA106" s="993"/>
      <c r="CB106" s="994">
        <f>SUM(BZ105:CB105)</f>
        <v>21473307</v>
      </c>
    </row>
    <row r="107" spans="1:80" ht="15" thickBot="1">
      <c r="K107" s="136"/>
      <c r="L107" s="136"/>
      <c r="M107" s="136"/>
      <c r="N107" s="136"/>
      <c r="O107" s="136"/>
      <c r="U107" s="136"/>
      <c r="V107" s="136"/>
      <c r="W107" s="136"/>
      <c r="X107" s="136"/>
      <c r="Y107" s="136"/>
      <c r="AG107" s="136"/>
      <c r="AH107" s="136"/>
      <c r="AI107" s="136"/>
      <c r="AJ107" s="136"/>
      <c r="AR107" s="136"/>
      <c r="AS107" s="136"/>
      <c r="AT107" s="136"/>
      <c r="AU107" s="136"/>
      <c r="BB107" s="716"/>
      <c r="BC107" s="750"/>
      <c r="BD107" s="750"/>
      <c r="BE107" s="750"/>
      <c r="BF107" s="750"/>
      <c r="BG107" s="716"/>
      <c r="BN107" s="750"/>
      <c r="BO107" s="750"/>
      <c r="BP107" s="750"/>
      <c r="BQ107" s="750"/>
      <c r="BS107" s="716"/>
      <c r="BT107" s="716"/>
      <c r="BU107" s="716"/>
      <c r="BV107" s="716"/>
      <c r="BW107" s="716"/>
      <c r="BX107" s="716"/>
      <c r="BY107" s="995"/>
      <c r="BZ107" s="995"/>
      <c r="CA107" s="995"/>
      <c r="CB107" s="995"/>
    </row>
    <row r="108" spans="1:80" ht="15.75" customHeight="1">
      <c r="A108" s="1656" t="s">
        <v>59</v>
      </c>
      <c r="C108" s="105"/>
      <c r="D108" s="105"/>
      <c r="E108" s="1632" t="s">
        <v>96</v>
      </c>
      <c r="F108" s="1633"/>
      <c r="G108" s="1634" t="s">
        <v>134</v>
      </c>
      <c r="H108" s="1634"/>
      <c r="I108" s="1635"/>
      <c r="J108" s="103"/>
      <c r="K108" s="104"/>
      <c r="L108" s="1636" t="s">
        <v>134</v>
      </c>
      <c r="M108" s="1637"/>
      <c r="N108" s="1638"/>
      <c r="O108" s="586"/>
      <c r="P108" s="1632" t="s">
        <v>96</v>
      </c>
      <c r="Q108" s="1633"/>
      <c r="R108" s="1634" t="s">
        <v>134</v>
      </c>
      <c r="S108" s="1634"/>
      <c r="T108" s="1635"/>
      <c r="U108" s="586"/>
      <c r="V108" s="104"/>
      <c r="W108" s="1636" t="s">
        <v>134</v>
      </c>
      <c r="X108" s="1637"/>
      <c r="Y108" s="1638"/>
      <c r="AA108" s="1632" t="s">
        <v>96</v>
      </c>
      <c r="AB108" s="1633"/>
      <c r="AC108" s="1634" t="s">
        <v>134</v>
      </c>
      <c r="AD108" s="1634"/>
      <c r="AE108" s="1635"/>
      <c r="AG108" s="104"/>
      <c r="AH108" s="1636" t="s">
        <v>134</v>
      </c>
      <c r="AI108" s="1637"/>
      <c r="AJ108" s="1638"/>
      <c r="AL108" s="1632" t="s">
        <v>96</v>
      </c>
      <c r="AM108" s="1633"/>
      <c r="AN108" s="1634" t="s">
        <v>134</v>
      </c>
      <c r="AO108" s="1634"/>
      <c r="AP108" s="1635"/>
      <c r="AR108" s="104"/>
      <c r="AS108" s="1636" t="s">
        <v>134</v>
      </c>
      <c r="AT108" s="1637"/>
      <c r="AU108" s="1638"/>
      <c r="AW108" s="819" t="s">
        <v>96</v>
      </c>
      <c r="AX108" s="820"/>
      <c r="AY108" s="1659" t="s">
        <v>134</v>
      </c>
      <c r="AZ108" s="1660"/>
      <c r="BA108" s="1661"/>
      <c r="BB108" s="716"/>
      <c r="BC108" s="737"/>
      <c r="BD108" s="1581" t="s">
        <v>134</v>
      </c>
      <c r="BE108" s="1582"/>
      <c r="BF108" s="1583"/>
      <c r="BG108" s="716"/>
      <c r="BH108" s="1574" t="s">
        <v>96</v>
      </c>
      <c r="BI108" s="1575"/>
      <c r="BJ108" s="1578" t="s">
        <v>134</v>
      </c>
      <c r="BK108" s="1579"/>
      <c r="BL108" s="1580"/>
      <c r="BN108" s="737"/>
      <c r="BO108" s="1581" t="s">
        <v>134</v>
      </c>
      <c r="BP108" s="1582"/>
      <c r="BQ108" s="1583"/>
      <c r="BS108" s="1616" t="s">
        <v>96</v>
      </c>
      <c r="BT108" s="1617"/>
      <c r="BU108" s="1619" t="s">
        <v>134</v>
      </c>
      <c r="BV108" s="1620"/>
      <c r="BW108" s="1621"/>
      <c r="BX108" s="716"/>
      <c r="BY108" s="967"/>
      <c r="BZ108" s="1622" t="s">
        <v>134</v>
      </c>
      <c r="CA108" s="1623"/>
      <c r="CB108" s="1624"/>
    </row>
    <row r="109" spans="1:80" ht="15" customHeight="1">
      <c r="A109" s="1657"/>
      <c r="C109" s="113"/>
      <c r="D109" s="113"/>
      <c r="E109" s="1630" t="s">
        <v>96</v>
      </c>
      <c r="F109" s="1631"/>
      <c r="G109" s="589" t="s">
        <v>95</v>
      </c>
      <c r="H109" s="590" t="s">
        <v>94</v>
      </c>
      <c r="I109" s="591" t="s">
        <v>93</v>
      </c>
      <c r="J109" s="108"/>
      <c r="K109" s="109" t="s">
        <v>96</v>
      </c>
      <c r="L109" s="110" t="s">
        <v>95</v>
      </c>
      <c r="M109" s="111" t="s">
        <v>94</v>
      </c>
      <c r="N109" s="112" t="s">
        <v>93</v>
      </c>
      <c r="O109" s="586"/>
      <c r="P109" s="1630" t="s">
        <v>96</v>
      </c>
      <c r="Q109" s="1631"/>
      <c r="R109" s="589" t="s">
        <v>95</v>
      </c>
      <c r="S109" s="590" t="s">
        <v>94</v>
      </c>
      <c r="T109" s="591" t="s">
        <v>93</v>
      </c>
      <c r="U109" s="586"/>
      <c r="V109" s="109" t="s">
        <v>96</v>
      </c>
      <c r="W109" s="110" t="s">
        <v>95</v>
      </c>
      <c r="X109" s="111" t="s">
        <v>94</v>
      </c>
      <c r="Y109" s="112" t="s">
        <v>93</v>
      </c>
      <c r="AA109" s="1630" t="s">
        <v>96</v>
      </c>
      <c r="AB109" s="1631"/>
      <c r="AC109" s="589" t="s">
        <v>95</v>
      </c>
      <c r="AD109" s="590" t="s">
        <v>94</v>
      </c>
      <c r="AE109" s="591" t="s">
        <v>93</v>
      </c>
      <c r="AG109" s="109" t="s">
        <v>96</v>
      </c>
      <c r="AH109" s="110" t="s">
        <v>95</v>
      </c>
      <c r="AI109" s="111" t="s">
        <v>94</v>
      </c>
      <c r="AJ109" s="112" t="s">
        <v>93</v>
      </c>
      <c r="AL109" s="1630" t="s">
        <v>96</v>
      </c>
      <c r="AM109" s="1631"/>
      <c r="AN109" s="589" t="s">
        <v>95</v>
      </c>
      <c r="AO109" s="590" t="s">
        <v>94</v>
      </c>
      <c r="AP109" s="591" t="s">
        <v>93</v>
      </c>
      <c r="AR109" s="109" t="s">
        <v>96</v>
      </c>
      <c r="AS109" s="110" t="s">
        <v>95</v>
      </c>
      <c r="AT109" s="111" t="s">
        <v>94</v>
      </c>
      <c r="AU109" s="112" t="s">
        <v>93</v>
      </c>
      <c r="AW109" s="817" t="s">
        <v>96</v>
      </c>
      <c r="AX109" s="818"/>
      <c r="AY109" s="589" t="s">
        <v>95</v>
      </c>
      <c r="AZ109" s="590" t="s">
        <v>94</v>
      </c>
      <c r="BA109" s="591" t="s">
        <v>93</v>
      </c>
      <c r="BB109" s="716"/>
      <c r="BC109" s="738" t="s">
        <v>96</v>
      </c>
      <c r="BD109" s="739" t="s">
        <v>95</v>
      </c>
      <c r="BE109" s="740" t="s">
        <v>94</v>
      </c>
      <c r="BF109" s="741" t="s">
        <v>93</v>
      </c>
      <c r="BG109" s="716"/>
      <c r="BH109" s="1576" t="s">
        <v>96</v>
      </c>
      <c r="BI109" s="1577"/>
      <c r="BJ109" s="904" t="s">
        <v>95</v>
      </c>
      <c r="BK109" s="905" t="s">
        <v>94</v>
      </c>
      <c r="BL109" s="906" t="s">
        <v>93</v>
      </c>
      <c r="BN109" s="738" t="s">
        <v>96</v>
      </c>
      <c r="BO109" s="739" t="s">
        <v>95</v>
      </c>
      <c r="BP109" s="740" t="s">
        <v>94</v>
      </c>
      <c r="BQ109" s="741" t="s">
        <v>93</v>
      </c>
      <c r="BS109" s="1618" t="s">
        <v>96</v>
      </c>
      <c r="BT109" s="1615"/>
      <c r="BU109" s="1000" t="s">
        <v>95</v>
      </c>
      <c r="BV109" s="1001" t="s">
        <v>94</v>
      </c>
      <c r="BW109" s="1002" t="s">
        <v>93</v>
      </c>
      <c r="BX109" s="716"/>
      <c r="BY109" s="973" t="s">
        <v>96</v>
      </c>
      <c r="BZ109" s="974" t="s">
        <v>95</v>
      </c>
      <c r="CA109" s="975" t="s">
        <v>94</v>
      </c>
      <c r="CB109" s="976" t="s">
        <v>93</v>
      </c>
    </row>
    <row r="110" spans="1:80" ht="15" customHeight="1">
      <c r="A110" s="1657"/>
      <c r="C110" s="121"/>
      <c r="D110" s="121"/>
      <c r="E110" s="678">
        <v>1</v>
      </c>
      <c r="F110" s="114" t="s">
        <v>133</v>
      </c>
      <c r="G110" s="115">
        <v>9575.9897000000001</v>
      </c>
      <c r="H110" s="115">
        <v>0</v>
      </c>
      <c r="I110" s="116">
        <v>0</v>
      </c>
      <c r="J110" s="117"/>
      <c r="K110" s="118">
        <v>1</v>
      </c>
      <c r="L110" s="119">
        <f>ROUND(((+G110* 'DATA - Awards Matrices'!$C$81)+(G110* 'DATA - Awards Matrices'!$E$85))* 'DATA - Awards Matrices'!$D$77,0)</f>
        <v>1471542</v>
      </c>
      <c r="M110" s="119">
        <f>ROUND(((+H110* 'DATA - Awards Matrices'!$D$81)+(H110* 'DATA - Awards Matrices'!$E$85))* 'DATA - Awards Matrices'!$D$77,0)</f>
        <v>0</v>
      </c>
      <c r="N110" s="120">
        <f>ROUND(((+I110* 'DATA - Awards Matrices'!$E$81)+(I110* 'DATA - Awards Matrices'!$E$85))* 'DATA - Awards Matrices'!$D$77,0)</f>
        <v>0</v>
      </c>
      <c r="O110" s="587"/>
      <c r="P110" s="678">
        <v>1</v>
      </c>
      <c r="Q110" s="114" t="s">
        <v>133</v>
      </c>
      <c r="R110" s="115">
        <v>8720.0000999999993</v>
      </c>
      <c r="S110" s="115">
        <v>0</v>
      </c>
      <c r="T110" s="116">
        <v>0</v>
      </c>
      <c r="U110" s="587"/>
      <c r="V110" s="118">
        <v>1</v>
      </c>
      <c r="W110" s="119">
        <f>ROUND(((+R110* 'DATA - Awards Matrices'!$C$81)+(R110* 'DATA - Awards Matrices'!$E$85))* 'DATA - Awards Matrices'!$D$77,0)</f>
        <v>1340002</v>
      </c>
      <c r="X110" s="119">
        <f>ROUND(((+S110* 'DATA - Awards Matrices'!$D$81)+(S110* 'DATA - Awards Matrices'!$E$85))* 'DATA - Awards Matrices'!$D$77,0)</f>
        <v>0</v>
      </c>
      <c r="Y110" s="120">
        <f>ROUND(((+T110* 'DATA - Awards Matrices'!$E$81)+(T110* 'DATA - Awards Matrices'!$E$85))* 'DATA - Awards Matrices'!$D$77,0)</f>
        <v>0</v>
      </c>
      <c r="AA110" s="678">
        <v>1</v>
      </c>
      <c r="AB110" s="114" t="s">
        <v>133</v>
      </c>
      <c r="AC110" s="115">
        <v>8536.9997000000003</v>
      </c>
      <c r="AD110" s="115">
        <v>0</v>
      </c>
      <c r="AE110" s="116">
        <v>0</v>
      </c>
      <c r="AG110" s="118">
        <v>1</v>
      </c>
      <c r="AH110" s="119">
        <f>ROUND(((+AC110* 'DATA - Awards Matrices'!$C$81)+(AC110* 'DATA - Awards Matrices'!$E$85))* 'DATA - Awards Matrices'!$D$77,0)</f>
        <v>1311881</v>
      </c>
      <c r="AI110" s="119">
        <f>ROUND(((+AD110* 'DATA - Awards Matrices'!$D$81)+(AD110* 'DATA - Awards Matrices'!$E$85))* 'DATA - Awards Matrices'!$D$77,0)</f>
        <v>0</v>
      </c>
      <c r="AJ110" s="120">
        <f>ROUND(((+AE110* 'DATA - Awards Matrices'!$E$81)+(AE110* 'DATA - Awards Matrices'!$E$85))* 'DATA - Awards Matrices'!$D$77,0)</f>
        <v>0</v>
      </c>
      <c r="AL110" s="678">
        <v>1</v>
      </c>
      <c r="AM110" s="114" t="s">
        <v>133</v>
      </c>
      <c r="AN110" s="115">
        <v>8730.9999000000007</v>
      </c>
      <c r="AO110" s="115"/>
      <c r="AP110" s="115">
        <f xml:space="preserve"> 'RAW DATA AY2020-21-EOC SCH'!F39</f>
        <v>0</v>
      </c>
      <c r="AR110" s="118">
        <v>1</v>
      </c>
      <c r="AS110" s="119">
        <f>ROUND(((+AN110* 'DATA - Awards Matrices'!$C$81)+(AN110* 'DATA - Awards Matrices'!$E$85))* 'DATA - Awards Matrices'!$D$77,0)</f>
        <v>1341693</v>
      </c>
      <c r="AT110" s="119">
        <f>ROUND(((+AO110* 'DATA - Awards Matrices'!$D$81)+(AO110* 'DATA - Awards Matrices'!$E$85))* 'DATA - Awards Matrices'!$D$77,0)</f>
        <v>0</v>
      </c>
      <c r="AU110" s="120">
        <f>ROUND(((+AP110* 'DATA - Awards Matrices'!$E$81)+(AP110* 'DATA - Awards Matrices'!$E$85))* 'DATA - Awards Matrices'!$D$77,0)</f>
        <v>0</v>
      </c>
      <c r="AW110" s="678">
        <v>1</v>
      </c>
      <c r="AX110" s="114" t="s">
        <v>133</v>
      </c>
      <c r="AY110" s="115">
        <v>8130.9800999999998</v>
      </c>
      <c r="AZ110" s="115"/>
      <c r="BA110" s="115">
        <v>0</v>
      </c>
      <c r="BB110" s="716"/>
      <c r="BC110" s="742">
        <v>1</v>
      </c>
      <c r="BD110" s="743">
        <f>ROUND(((+AY110* 'DATA - Awards Matrices'!$C$81)+(AY110* 'DATA - Awards Matrices'!$E$85))* 'DATA - Awards Matrices'!$D$77,0)</f>
        <v>1249488</v>
      </c>
      <c r="BE110" s="743">
        <f>ROUND(((+AZ110* 'DATA - Awards Matrices'!$D$81)+(AZ110* 'DATA - Awards Matrices'!$E$85))* 'DATA - Awards Matrices'!$D$77,0)</f>
        <v>0</v>
      </c>
      <c r="BF110" s="744">
        <f>ROUND(((+BA110* 'DATA - Awards Matrices'!$E$81)+(BA110* 'DATA - Awards Matrices'!$E$85))* 'DATA - Awards Matrices'!$D$77,0)</f>
        <v>0</v>
      </c>
      <c r="BG110" s="716"/>
      <c r="BH110" s="907">
        <v>1</v>
      </c>
      <c r="BI110" s="897" t="s">
        <v>133</v>
      </c>
      <c r="BJ110" s="896">
        <v>6972.0006999999996</v>
      </c>
      <c r="BK110" s="896"/>
      <c r="BL110" s="896">
        <v>0</v>
      </c>
      <c r="BN110" s="742">
        <v>1</v>
      </c>
      <c r="BO110" s="743">
        <v>1071387</v>
      </c>
      <c r="BP110" s="743">
        <v>0</v>
      </c>
      <c r="BQ110" s="744">
        <v>0</v>
      </c>
      <c r="BS110" s="1003">
        <v>1</v>
      </c>
      <c r="BT110" s="983" t="s">
        <v>133</v>
      </c>
      <c r="BU110" s="979">
        <f>'RAW DATA AY2020-21-EOC SCH'!D39</f>
        <v>5869</v>
      </c>
      <c r="BV110" s="979"/>
      <c r="BW110" s="979">
        <f xml:space="preserve"> 'RAW DATA AY2020-21-EOC SCH'!AB39</f>
        <v>0</v>
      </c>
      <c r="BX110" s="716"/>
      <c r="BY110" s="980">
        <v>1</v>
      </c>
      <c r="BZ110" s="981">
        <f>ROUND(((+BU110* 'DATA - Awards Matrices'!$C$81)+(BU110* 'DATA - Awards Matrices'!$E$85))* 'DATA - Awards Matrices'!$D$77,0)</f>
        <v>901889</v>
      </c>
      <c r="CA110" s="981">
        <f>ROUND(((+BV110* 'DATA - Awards Matrices'!$D$81)+(BV110* 'DATA - Awards Matrices'!$E$85))* 'DATA - Awards Matrices'!$D$77,0)</f>
        <v>0</v>
      </c>
      <c r="CB110" s="982">
        <f>ROUND(((+BW110* 'DATA - Awards Matrices'!$E$81)+(BW110* 'DATA - Awards Matrices'!$E$85))* 'DATA - Awards Matrices'!$D$77,0)</f>
        <v>0</v>
      </c>
    </row>
    <row r="111" spans="1:80" ht="15" customHeight="1">
      <c r="A111" s="1657"/>
      <c r="C111" s="121"/>
      <c r="D111" s="121"/>
      <c r="E111" s="678">
        <v>2</v>
      </c>
      <c r="F111" s="114" t="s">
        <v>133</v>
      </c>
      <c r="G111" s="115">
        <v>1758</v>
      </c>
      <c r="H111" s="115">
        <v>0</v>
      </c>
      <c r="I111" s="116">
        <v>0</v>
      </c>
      <c r="J111" s="117"/>
      <c r="K111" s="118">
        <v>2</v>
      </c>
      <c r="L111" s="119">
        <f>ROUND(((+G111* 'DATA - Awards Matrices'!$C$82)+(G111* 'DATA - Awards Matrices'!$E$85))* 'DATA - Awards Matrices'!$D$77,0)</f>
        <v>385934</v>
      </c>
      <c r="M111" s="119">
        <f>ROUND(((+H111* 'DATA - Awards Matrices'!$D$82)+(H111* 'DATA - Awards Matrices'!$E$85))* 'DATA - Awards Matrices'!$D$77,0)</f>
        <v>0</v>
      </c>
      <c r="N111" s="120">
        <f>ROUND(((+I111* 'DATA - Awards Matrices'!$E$82)+(I111* 'DATA - Awards Matrices'!$E$85))* 'DATA - Awards Matrices'!$D$77,0)</f>
        <v>0</v>
      </c>
      <c r="O111" s="587"/>
      <c r="P111" s="678">
        <v>2</v>
      </c>
      <c r="Q111" s="114" t="s">
        <v>133</v>
      </c>
      <c r="R111" s="115">
        <v>1597</v>
      </c>
      <c r="S111" s="115">
        <v>0</v>
      </c>
      <c r="T111" s="116">
        <v>0</v>
      </c>
      <c r="U111" s="587"/>
      <c r="V111" s="118">
        <v>2</v>
      </c>
      <c r="W111" s="119">
        <f>ROUND(((+R111* 'DATA - Awards Matrices'!$C$82)+(R111* 'DATA - Awards Matrices'!$E$85))* 'DATA - Awards Matrices'!$D$77,0)</f>
        <v>350589</v>
      </c>
      <c r="X111" s="119">
        <f>ROUND(((+S111* 'DATA - Awards Matrices'!$D$82)+(S111* 'DATA - Awards Matrices'!$E$85))* 'DATA - Awards Matrices'!$D$77,0)</f>
        <v>0</v>
      </c>
      <c r="Y111" s="120">
        <f>ROUND(((+T111* 'DATA - Awards Matrices'!$E$82)+(T111* 'DATA - Awards Matrices'!$E$85))* 'DATA - Awards Matrices'!$D$77,0)</f>
        <v>0</v>
      </c>
      <c r="AA111" s="678">
        <v>2</v>
      </c>
      <c r="AB111" s="114" t="s">
        <v>133</v>
      </c>
      <c r="AC111" s="115">
        <v>1776</v>
      </c>
      <c r="AD111" s="115">
        <v>0</v>
      </c>
      <c r="AE111" s="116">
        <v>0</v>
      </c>
      <c r="AG111" s="118">
        <v>2</v>
      </c>
      <c r="AH111" s="119">
        <f>ROUND(((+AC111* 'DATA - Awards Matrices'!$C$82)+(AC111* 'DATA - Awards Matrices'!$E$85))* 'DATA - Awards Matrices'!$D$77,0)</f>
        <v>389885</v>
      </c>
      <c r="AI111" s="119">
        <f>ROUND(((+AD111* 'DATA - Awards Matrices'!$D$82)+(AD111* 'DATA - Awards Matrices'!$E$85))* 'DATA - Awards Matrices'!$D$77,0)</f>
        <v>0</v>
      </c>
      <c r="AJ111" s="120">
        <f>ROUND(((+AE111* 'DATA - Awards Matrices'!$E$82)+(AE111* 'DATA - Awards Matrices'!$E$85))* 'DATA - Awards Matrices'!$D$77,0)</f>
        <v>0</v>
      </c>
      <c r="AL111" s="678">
        <v>2</v>
      </c>
      <c r="AM111" s="114" t="s">
        <v>133</v>
      </c>
      <c r="AN111" s="115">
        <v>1371</v>
      </c>
      <c r="AO111" s="115"/>
      <c r="AP111" s="115">
        <f xml:space="preserve"> 'RAW DATA AY2020-21-EOC SCH'!F40</f>
        <v>0</v>
      </c>
      <c r="AR111" s="118">
        <v>2</v>
      </c>
      <c r="AS111" s="119">
        <f>ROUND(((+AN111* 'DATA - Awards Matrices'!$C$82)+(AN111* 'DATA - Awards Matrices'!$E$85))* 'DATA - Awards Matrices'!$D$77,0)</f>
        <v>300976</v>
      </c>
      <c r="AT111" s="119">
        <f>ROUND(((+AO111* 'DATA - Awards Matrices'!$D$82)+(AO111* 'DATA - Awards Matrices'!$E$85))* 'DATA - Awards Matrices'!$D$77,0)</f>
        <v>0</v>
      </c>
      <c r="AU111" s="120">
        <f>ROUND(((+AP111* 'DATA - Awards Matrices'!$E$82)+(AP111* 'DATA - Awards Matrices'!$E$85))* 'DATA - Awards Matrices'!$D$77,0)</f>
        <v>0</v>
      </c>
      <c r="AW111" s="678">
        <v>2</v>
      </c>
      <c r="AX111" s="114" t="s">
        <v>133</v>
      </c>
      <c r="AY111" s="115">
        <v>1167</v>
      </c>
      <c r="AZ111" s="115"/>
      <c r="BA111" s="115">
        <v>0</v>
      </c>
      <c r="BB111" s="716"/>
      <c r="BC111" s="742">
        <v>2</v>
      </c>
      <c r="BD111" s="743">
        <f>ROUND(((+AY111* 'DATA - Awards Matrices'!$C$82)+(AY111* 'DATA - Awards Matrices'!$E$85))* 'DATA - Awards Matrices'!$D$77,0)</f>
        <v>256192</v>
      </c>
      <c r="BE111" s="743">
        <f>ROUND(((+AZ111* 'DATA - Awards Matrices'!$D$82)+(AZ111* 'DATA - Awards Matrices'!$E$85))* 'DATA - Awards Matrices'!$D$77,0)</f>
        <v>0</v>
      </c>
      <c r="BF111" s="744">
        <f>ROUND(((+BA111* 'DATA - Awards Matrices'!$E$82)+(BA111* 'DATA - Awards Matrices'!$E$85))* 'DATA - Awards Matrices'!$D$77,0)</f>
        <v>0</v>
      </c>
      <c r="BG111" s="716"/>
      <c r="BH111" s="907">
        <v>2</v>
      </c>
      <c r="BI111" s="897" t="s">
        <v>133</v>
      </c>
      <c r="BJ111" s="896">
        <v>1216</v>
      </c>
      <c r="BK111" s="896"/>
      <c r="BL111" s="896">
        <v>0</v>
      </c>
      <c r="BN111" s="742">
        <v>2</v>
      </c>
      <c r="BO111" s="743">
        <v>266948</v>
      </c>
      <c r="BP111" s="743">
        <v>0</v>
      </c>
      <c r="BQ111" s="744">
        <v>0</v>
      </c>
      <c r="BS111" s="1003">
        <v>2</v>
      </c>
      <c r="BT111" s="983" t="s">
        <v>133</v>
      </c>
      <c r="BU111" s="979">
        <f>'RAW DATA AY2020-21-EOC SCH'!D40</f>
        <v>1025</v>
      </c>
      <c r="BV111" s="979"/>
      <c r="BW111" s="979">
        <f xml:space="preserve"> 'RAW DATA AY2020-21-EOC SCH'!AB40</f>
        <v>0</v>
      </c>
      <c r="BX111" s="716"/>
      <c r="BY111" s="980">
        <v>2</v>
      </c>
      <c r="BZ111" s="981">
        <f>ROUND(((+BU111* 'DATA - Awards Matrices'!$C$82)+(BU111* 'DATA - Awards Matrices'!$E$85))* 'DATA - Awards Matrices'!$D$77,0)</f>
        <v>225018</v>
      </c>
      <c r="CA111" s="981">
        <f>ROUND(((+BV111* 'DATA - Awards Matrices'!$D$82)+(BV111* 'DATA - Awards Matrices'!$E$85))* 'DATA - Awards Matrices'!$D$77,0)</f>
        <v>0</v>
      </c>
      <c r="CB111" s="982">
        <f>ROUND(((+BW111* 'DATA - Awards Matrices'!$E$82)+(BW111* 'DATA - Awards Matrices'!$E$85))* 'DATA - Awards Matrices'!$D$77,0)</f>
        <v>0</v>
      </c>
    </row>
    <row r="112" spans="1:80" ht="15" customHeight="1">
      <c r="A112" s="1657"/>
      <c r="C112" s="121"/>
      <c r="D112" s="121"/>
      <c r="E112" s="678">
        <v>3</v>
      </c>
      <c r="F112" s="114" t="s">
        <v>133</v>
      </c>
      <c r="G112" s="115">
        <v>1389</v>
      </c>
      <c r="H112" s="115">
        <v>0</v>
      </c>
      <c r="I112" s="116">
        <v>0</v>
      </c>
      <c r="J112" s="117"/>
      <c r="K112" s="118">
        <v>3</v>
      </c>
      <c r="L112" s="119">
        <f>ROUND(((+G112* 'DATA - Awards Matrices'!$C$83)+(G112* 'DATA - Awards Matrices'!$E$85))* 'DATA - Awards Matrices'!$D$77,0)</f>
        <v>474330</v>
      </c>
      <c r="M112" s="119">
        <f>ROUND(((+H112* 'DATA - Awards Matrices'!$D$83)+(H112* 'DATA - Awards Matrices'!$E$85))* 'DATA - Awards Matrices'!$D$77,0)</f>
        <v>0</v>
      </c>
      <c r="N112" s="120">
        <f>ROUND(((+I112* 'DATA - Awards Matrices'!$E$83)+(I112* 'DATA - Awards Matrices'!$E$85))* 'DATA - Awards Matrices'!$D$77,0)</f>
        <v>0</v>
      </c>
      <c r="O112" s="587"/>
      <c r="P112" s="678">
        <v>3</v>
      </c>
      <c r="Q112" s="114" t="s">
        <v>133</v>
      </c>
      <c r="R112" s="115">
        <v>1193</v>
      </c>
      <c r="S112" s="115">
        <v>0</v>
      </c>
      <c r="T112" s="116">
        <v>0</v>
      </c>
      <c r="U112" s="587"/>
      <c r="V112" s="118">
        <v>3</v>
      </c>
      <c r="W112" s="119">
        <f>ROUND(((+R112* 'DATA - Awards Matrices'!$C$83)+(R112* 'DATA - Awards Matrices'!$E$85))* 'DATA - Awards Matrices'!$D$77,0)</f>
        <v>407398</v>
      </c>
      <c r="X112" s="119">
        <f>ROUND(((+S112* 'DATA - Awards Matrices'!$D$83)+(S112* 'DATA - Awards Matrices'!$E$85))* 'DATA - Awards Matrices'!$D$77,0)</f>
        <v>0</v>
      </c>
      <c r="Y112" s="120">
        <f>ROUND(((+T112* 'DATA - Awards Matrices'!$E$83)+(T112* 'DATA - Awards Matrices'!$E$85))* 'DATA - Awards Matrices'!$D$77,0)</f>
        <v>0</v>
      </c>
      <c r="AA112" s="678">
        <v>3</v>
      </c>
      <c r="AB112" s="114" t="s">
        <v>133</v>
      </c>
      <c r="AC112" s="115">
        <v>1244</v>
      </c>
      <c r="AD112" s="115">
        <v>0</v>
      </c>
      <c r="AE112" s="116">
        <v>0</v>
      </c>
      <c r="AG112" s="118">
        <v>3</v>
      </c>
      <c r="AH112" s="119">
        <f>ROUND(((+AC112* 'DATA - Awards Matrices'!$C$83)+(AC112* 'DATA - Awards Matrices'!$E$85))* 'DATA - Awards Matrices'!$D$77,0)</f>
        <v>424814</v>
      </c>
      <c r="AI112" s="119">
        <f>ROUND(((+AD112* 'DATA - Awards Matrices'!$D$83)+(AD112* 'DATA - Awards Matrices'!$E$85))* 'DATA - Awards Matrices'!$D$77,0)</f>
        <v>0</v>
      </c>
      <c r="AJ112" s="120">
        <f>ROUND(((+AE112* 'DATA - Awards Matrices'!$E$83)+(AE112* 'DATA - Awards Matrices'!$E$85))* 'DATA - Awards Matrices'!$D$77,0)</f>
        <v>0</v>
      </c>
      <c r="AL112" s="678">
        <v>3</v>
      </c>
      <c r="AM112" s="114" t="s">
        <v>133</v>
      </c>
      <c r="AN112" s="115">
        <v>1317</v>
      </c>
      <c r="AO112" s="115"/>
      <c r="AP112" s="115">
        <f xml:space="preserve"> 'RAW DATA AY2020-21-EOC SCH'!F41</f>
        <v>0</v>
      </c>
      <c r="AR112" s="118">
        <v>3</v>
      </c>
      <c r="AS112" s="119">
        <f>ROUND(((+AN112* 'DATA - Awards Matrices'!$C$83)+(AN112* 'DATA - Awards Matrices'!$E$85))* 'DATA - Awards Matrices'!$D$77,0)</f>
        <v>449742</v>
      </c>
      <c r="AT112" s="119">
        <f>ROUND(((+AO112* 'DATA - Awards Matrices'!$D$83)+(AO112* 'DATA - Awards Matrices'!$E$85))* 'DATA - Awards Matrices'!$D$77,0)</f>
        <v>0</v>
      </c>
      <c r="AU112" s="120">
        <f>ROUND(((+AP112* 'DATA - Awards Matrices'!$E$83)+(AP112* 'DATA - Awards Matrices'!$E$85))* 'DATA - Awards Matrices'!$D$77,0)</f>
        <v>0</v>
      </c>
      <c r="AW112" s="678">
        <v>3</v>
      </c>
      <c r="AX112" s="114" t="s">
        <v>133</v>
      </c>
      <c r="AY112" s="115">
        <v>1149</v>
      </c>
      <c r="AZ112" s="115"/>
      <c r="BA112" s="115">
        <v>0</v>
      </c>
      <c r="BB112" s="716"/>
      <c r="BC112" s="742">
        <v>3</v>
      </c>
      <c r="BD112" s="743">
        <f>ROUND(((+AY112* 'DATA - Awards Matrices'!$C$83)+(AY112* 'DATA - Awards Matrices'!$E$85))* 'DATA - Awards Matrices'!$D$77,0)</f>
        <v>392372</v>
      </c>
      <c r="BE112" s="743">
        <f>ROUND(((+AZ112* 'DATA - Awards Matrices'!$D$83)+(AZ112* 'DATA - Awards Matrices'!$E$85))* 'DATA - Awards Matrices'!$D$77,0)</f>
        <v>0</v>
      </c>
      <c r="BF112" s="744">
        <f>ROUND(((+BA112* 'DATA - Awards Matrices'!$E$83)+(BA112* 'DATA - Awards Matrices'!$E$85))* 'DATA - Awards Matrices'!$D$77,0)</f>
        <v>0</v>
      </c>
      <c r="BG112" s="716"/>
      <c r="BH112" s="907">
        <v>3</v>
      </c>
      <c r="BI112" s="897" t="s">
        <v>133</v>
      </c>
      <c r="BJ112" s="896">
        <v>885</v>
      </c>
      <c r="BK112" s="896"/>
      <c r="BL112" s="896">
        <v>0</v>
      </c>
      <c r="BN112" s="742">
        <v>3</v>
      </c>
      <c r="BO112" s="743">
        <v>302219</v>
      </c>
      <c r="BP112" s="743">
        <v>0</v>
      </c>
      <c r="BQ112" s="744">
        <v>0</v>
      </c>
      <c r="BS112" s="1003">
        <v>3</v>
      </c>
      <c r="BT112" s="983" t="s">
        <v>133</v>
      </c>
      <c r="BU112" s="979">
        <f>'RAW DATA AY2020-21-EOC SCH'!D41</f>
        <v>418</v>
      </c>
      <c r="BV112" s="979"/>
      <c r="BW112" s="979">
        <f xml:space="preserve"> 'RAW DATA AY2020-21-EOC SCH'!AB41</f>
        <v>0</v>
      </c>
      <c r="BX112" s="716"/>
      <c r="BY112" s="980">
        <v>3</v>
      </c>
      <c r="BZ112" s="981">
        <f>ROUND(((+BU112* 'DATA - Awards Matrices'!$C$83)+(BU112* 'DATA - Awards Matrices'!$E$85))* 'DATA - Awards Matrices'!$D$77,0)</f>
        <v>142743</v>
      </c>
      <c r="CA112" s="981">
        <f>ROUND(((+BV112* 'DATA - Awards Matrices'!$D$83)+(BV112* 'DATA - Awards Matrices'!$E$85))* 'DATA - Awards Matrices'!$D$77,0)</f>
        <v>0</v>
      </c>
      <c r="CB112" s="982">
        <f>ROUND(((+BW112* 'DATA - Awards Matrices'!$E$83)+(BW112* 'DATA - Awards Matrices'!$E$85))* 'DATA - Awards Matrices'!$D$77,0)</f>
        <v>0</v>
      </c>
    </row>
    <row r="113" spans="1:80" ht="15" customHeight="1">
      <c r="A113" s="1657"/>
      <c r="C113" s="126"/>
      <c r="D113" s="126"/>
      <c r="E113" s="1630" t="s">
        <v>82</v>
      </c>
      <c r="F113" s="1631"/>
      <c r="G113" s="122">
        <f>G112+G111+G110</f>
        <v>12722.9897</v>
      </c>
      <c r="H113" s="122">
        <f>H112+H111+H110</f>
        <v>0</v>
      </c>
      <c r="I113" s="123">
        <f>I112+I111+I110</f>
        <v>0</v>
      </c>
      <c r="J113" s="124"/>
      <c r="K113" s="125" t="s">
        <v>82</v>
      </c>
      <c r="L113" s="119">
        <f>L110+L111+L112</f>
        <v>2331806</v>
      </c>
      <c r="M113" s="119">
        <f>M110+M111+M112</f>
        <v>0</v>
      </c>
      <c r="N113" s="120">
        <f>N110+N111+N112</f>
        <v>0</v>
      </c>
      <c r="O113" s="587"/>
      <c r="P113" s="1630" t="s">
        <v>82</v>
      </c>
      <c r="Q113" s="1631"/>
      <c r="R113" s="122">
        <v>11510.000099999999</v>
      </c>
      <c r="S113" s="122">
        <v>0</v>
      </c>
      <c r="T113" s="123">
        <v>0</v>
      </c>
      <c r="U113" s="587"/>
      <c r="V113" s="125" t="s">
        <v>82</v>
      </c>
      <c r="W113" s="119">
        <f>W110+W111+W112</f>
        <v>2097989</v>
      </c>
      <c r="X113" s="119">
        <f>X110+X111+X112</f>
        <v>0</v>
      </c>
      <c r="Y113" s="120">
        <f>Y110+Y111+Y112</f>
        <v>0</v>
      </c>
      <c r="AA113" s="1630" t="s">
        <v>82</v>
      </c>
      <c r="AB113" s="1631"/>
      <c r="AC113" s="122">
        <f>AC112+AC111+AC110</f>
        <v>11556.9997</v>
      </c>
      <c r="AD113" s="122">
        <v>0</v>
      </c>
      <c r="AE113" s="123">
        <v>0</v>
      </c>
      <c r="AG113" s="125" t="s">
        <v>82</v>
      </c>
      <c r="AH113" s="119">
        <f>AH110+AH111+AH112</f>
        <v>2126580</v>
      </c>
      <c r="AI113" s="119">
        <f>AI110+AI111+AI112</f>
        <v>0</v>
      </c>
      <c r="AJ113" s="120">
        <f>AJ110+AJ111+AJ112</f>
        <v>0</v>
      </c>
      <c r="AL113" s="1630" t="s">
        <v>82</v>
      </c>
      <c r="AM113" s="1631"/>
      <c r="AN113" s="122">
        <f>AN112+AN111+AN110</f>
        <v>11418.999900000001</v>
      </c>
      <c r="AO113" s="122">
        <f>AO112+AO111+AO110</f>
        <v>0</v>
      </c>
      <c r="AP113" s="123">
        <f>AP112+AP111+AP110</f>
        <v>0</v>
      </c>
      <c r="AR113" s="125" t="s">
        <v>82</v>
      </c>
      <c r="AS113" s="119">
        <f>AS110+AS111+AS112</f>
        <v>2092411</v>
      </c>
      <c r="AT113" s="119">
        <f>AT110+AT111+AT112</f>
        <v>0</v>
      </c>
      <c r="AU113" s="120">
        <f>AU110+AU111+AU112</f>
        <v>0</v>
      </c>
      <c r="AW113" s="1641" t="s">
        <v>82</v>
      </c>
      <c r="AX113" s="1642"/>
      <c r="AY113" s="122">
        <f>AY112+AY111+AY110</f>
        <v>10446.980100000001</v>
      </c>
      <c r="AZ113" s="122">
        <f>AZ112+AZ111+AZ110</f>
        <v>0</v>
      </c>
      <c r="BA113" s="123">
        <f>BA112+BA111+BA110</f>
        <v>0</v>
      </c>
      <c r="BB113" s="716"/>
      <c r="BC113" s="745" t="s">
        <v>82</v>
      </c>
      <c r="BD113" s="743">
        <f>BD110+BD111+BD112</f>
        <v>1898052</v>
      </c>
      <c r="BE113" s="743">
        <f>BE110+BE111+BE112</f>
        <v>0</v>
      </c>
      <c r="BF113" s="744">
        <f>BF110+BF111+BF112</f>
        <v>0</v>
      </c>
      <c r="BG113" s="716"/>
      <c r="BH113" s="1584" t="s">
        <v>82</v>
      </c>
      <c r="BI113" s="1577"/>
      <c r="BJ113" s="898">
        <v>9073.0007000000005</v>
      </c>
      <c r="BK113" s="898">
        <v>0</v>
      </c>
      <c r="BL113" s="899">
        <v>0</v>
      </c>
      <c r="BN113" s="745" t="s">
        <v>82</v>
      </c>
      <c r="BO113" s="743">
        <v>1640554</v>
      </c>
      <c r="BP113" s="743">
        <v>0</v>
      </c>
      <c r="BQ113" s="744">
        <v>0</v>
      </c>
      <c r="BS113" s="1614" t="s">
        <v>82</v>
      </c>
      <c r="BT113" s="1615"/>
      <c r="BU113" s="984">
        <f>BU112+BU111+BU110</f>
        <v>7312</v>
      </c>
      <c r="BV113" s="984">
        <f>BV112+BV111+BV110</f>
        <v>0</v>
      </c>
      <c r="BW113" s="985">
        <f>BW112+BW111+BW110</f>
        <v>0</v>
      </c>
      <c r="BX113" s="716"/>
      <c r="BY113" s="986" t="s">
        <v>82</v>
      </c>
      <c r="BZ113" s="981">
        <f>BZ110+BZ111+BZ112</f>
        <v>1269650</v>
      </c>
      <c r="CA113" s="981">
        <f>CA110+CA111+CA112</f>
        <v>0</v>
      </c>
      <c r="CB113" s="982">
        <f>CB110+CB111+CB112</f>
        <v>0</v>
      </c>
    </row>
    <row r="114" spans="1:80" ht="15" customHeight="1" thickBot="1">
      <c r="A114" s="1658"/>
      <c r="C114" s="126"/>
      <c r="D114" s="126"/>
      <c r="E114" s="127"/>
      <c r="F114" s="128"/>
      <c r="G114" s="129" t="s">
        <v>132</v>
      </c>
      <c r="H114" s="129"/>
      <c r="I114" s="130">
        <f>SUM(G113:I113)</f>
        <v>12722.9897</v>
      </c>
      <c r="J114" s="131"/>
      <c r="K114" s="132"/>
      <c r="L114" s="133" t="s">
        <v>131</v>
      </c>
      <c r="M114" s="134"/>
      <c r="N114" s="135">
        <f>SUM(L113:N113)</f>
        <v>2331806</v>
      </c>
      <c r="O114" s="588"/>
      <c r="P114" s="127"/>
      <c r="Q114" s="128"/>
      <c r="R114" s="129" t="s">
        <v>132</v>
      </c>
      <c r="S114" s="129"/>
      <c r="T114" s="130">
        <v>11510.000099999999</v>
      </c>
      <c r="U114" s="588"/>
      <c r="V114" s="132"/>
      <c r="W114" s="133" t="s">
        <v>131</v>
      </c>
      <c r="X114" s="134"/>
      <c r="Y114" s="135">
        <f>SUM(W113:Y113)</f>
        <v>2097989</v>
      </c>
      <c r="AA114" s="127"/>
      <c r="AB114" s="128"/>
      <c r="AC114" s="129" t="s">
        <v>132</v>
      </c>
      <c r="AD114" s="129"/>
      <c r="AE114" s="130">
        <f>SUM(AC113:AE113)</f>
        <v>11556.9997</v>
      </c>
      <c r="AG114" s="132"/>
      <c r="AH114" s="133" t="s">
        <v>131</v>
      </c>
      <c r="AI114" s="134"/>
      <c r="AJ114" s="135">
        <f>SUM(AH113:AJ113)</f>
        <v>2126580</v>
      </c>
      <c r="AL114" s="127"/>
      <c r="AM114" s="128"/>
      <c r="AN114" s="129" t="s">
        <v>132</v>
      </c>
      <c r="AO114" s="129"/>
      <c r="AP114" s="130">
        <f>SUM(AN113:AP113)</f>
        <v>11418.999900000001</v>
      </c>
      <c r="AR114" s="132"/>
      <c r="AS114" s="133" t="s">
        <v>131</v>
      </c>
      <c r="AT114" s="134"/>
      <c r="AU114" s="135">
        <f>SUM(AS113:AU113)</f>
        <v>2092411</v>
      </c>
      <c r="AW114" s="127"/>
      <c r="AX114" s="128"/>
      <c r="AY114" s="129" t="s">
        <v>132</v>
      </c>
      <c r="AZ114" s="129"/>
      <c r="BA114" s="130">
        <f>SUM(AY113:BA113)</f>
        <v>10446.980100000001</v>
      </c>
      <c r="BB114" s="716"/>
      <c r="BC114" s="746"/>
      <c r="BD114" s="747" t="s">
        <v>131</v>
      </c>
      <c r="BE114" s="748"/>
      <c r="BF114" s="749">
        <f>SUM(BD113:BF113)</f>
        <v>1898052</v>
      </c>
      <c r="BG114" s="716"/>
      <c r="BH114" s="900"/>
      <c r="BI114" s="901"/>
      <c r="BJ114" s="902" t="s">
        <v>132</v>
      </c>
      <c r="BK114" s="902"/>
      <c r="BL114" s="903">
        <v>9073.0007000000005</v>
      </c>
      <c r="BN114" s="746"/>
      <c r="BO114" s="747" t="s">
        <v>131</v>
      </c>
      <c r="BP114" s="748"/>
      <c r="BQ114" s="749">
        <v>1640554</v>
      </c>
      <c r="BS114" s="987"/>
      <c r="BT114" s="988"/>
      <c r="BU114" s="989" t="s">
        <v>132</v>
      </c>
      <c r="BV114" s="989"/>
      <c r="BW114" s="990">
        <f>SUM(BU113:BW113)</f>
        <v>7312</v>
      </c>
      <c r="BX114" s="716"/>
      <c r="BY114" s="991"/>
      <c r="BZ114" s="992" t="s">
        <v>131</v>
      </c>
      <c r="CA114" s="993"/>
      <c r="CB114" s="994">
        <f>SUM(BZ113:CB113)</f>
        <v>1269650</v>
      </c>
    </row>
    <row r="115" spans="1:80" ht="15" thickBot="1">
      <c r="K115" s="136"/>
      <c r="L115" s="136"/>
      <c r="M115" s="136"/>
      <c r="N115" s="136"/>
      <c r="O115" s="136"/>
      <c r="U115" s="136"/>
      <c r="V115" s="136"/>
      <c r="W115" s="136"/>
      <c r="X115" s="136"/>
      <c r="Y115" s="136"/>
      <c r="AG115" s="136"/>
      <c r="AH115" s="136"/>
      <c r="AI115" s="136"/>
      <c r="AJ115" s="136"/>
      <c r="AR115" s="136"/>
      <c r="AS115" s="136"/>
      <c r="AT115" s="136"/>
      <c r="AU115" s="136"/>
      <c r="BB115" s="716"/>
      <c r="BC115" s="750"/>
      <c r="BD115" s="750"/>
      <c r="BE115" s="750"/>
      <c r="BF115" s="750"/>
      <c r="BG115" s="716"/>
      <c r="BN115" s="750"/>
      <c r="BO115" s="750"/>
      <c r="BP115" s="750"/>
      <c r="BQ115" s="750"/>
      <c r="BS115" s="716"/>
      <c r="BT115" s="716"/>
      <c r="BU115" s="716"/>
      <c r="BV115" s="716"/>
      <c r="BW115" s="716"/>
      <c r="BX115" s="716"/>
      <c r="BY115" s="995"/>
      <c r="BZ115" s="995"/>
      <c r="CA115" s="995"/>
      <c r="CB115" s="995"/>
    </row>
    <row r="116" spans="1:80" ht="15.75" customHeight="1">
      <c r="A116" s="1656" t="s">
        <v>61</v>
      </c>
      <c r="C116" s="105"/>
      <c r="D116" s="105"/>
      <c r="E116" s="1632" t="s">
        <v>96</v>
      </c>
      <c r="F116" s="1633"/>
      <c r="G116" s="1634" t="s">
        <v>134</v>
      </c>
      <c r="H116" s="1634"/>
      <c r="I116" s="1635"/>
      <c r="J116" s="103"/>
      <c r="K116" s="104"/>
      <c r="L116" s="1636" t="s">
        <v>134</v>
      </c>
      <c r="M116" s="1637"/>
      <c r="N116" s="1638"/>
      <c r="O116" s="586"/>
      <c r="P116" s="1632" t="s">
        <v>96</v>
      </c>
      <c r="Q116" s="1633"/>
      <c r="R116" s="1634" t="s">
        <v>134</v>
      </c>
      <c r="S116" s="1634"/>
      <c r="T116" s="1635"/>
      <c r="U116" s="586"/>
      <c r="V116" s="104"/>
      <c r="W116" s="1636" t="s">
        <v>134</v>
      </c>
      <c r="X116" s="1637"/>
      <c r="Y116" s="1638"/>
      <c r="AA116" s="1632" t="s">
        <v>96</v>
      </c>
      <c r="AB116" s="1633"/>
      <c r="AC116" s="1634" t="s">
        <v>134</v>
      </c>
      <c r="AD116" s="1634"/>
      <c r="AE116" s="1635"/>
      <c r="AG116" s="104"/>
      <c r="AH116" s="1636" t="s">
        <v>134</v>
      </c>
      <c r="AI116" s="1637"/>
      <c r="AJ116" s="1638"/>
      <c r="AL116" s="1632" t="s">
        <v>96</v>
      </c>
      <c r="AM116" s="1633"/>
      <c r="AN116" s="1634" t="s">
        <v>134</v>
      </c>
      <c r="AO116" s="1634"/>
      <c r="AP116" s="1635"/>
      <c r="AR116" s="104"/>
      <c r="AS116" s="1636" t="s">
        <v>134</v>
      </c>
      <c r="AT116" s="1637"/>
      <c r="AU116" s="1638"/>
      <c r="AW116" s="819" t="s">
        <v>96</v>
      </c>
      <c r="AX116" s="820"/>
      <c r="AY116" s="1659" t="s">
        <v>134</v>
      </c>
      <c r="AZ116" s="1660"/>
      <c r="BA116" s="1661"/>
      <c r="BB116" s="716"/>
      <c r="BC116" s="737"/>
      <c r="BD116" s="1581" t="s">
        <v>134</v>
      </c>
      <c r="BE116" s="1582"/>
      <c r="BF116" s="1583"/>
      <c r="BG116" s="716"/>
      <c r="BH116" s="917" t="s">
        <v>96</v>
      </c>
      <c r="BI116" s="918"/>
      <c r="BJ116" s="1578" t="s">
        <v>134</v>
      </c>
      <c r="BK116" s="1579"/>
      <c r="BL116" s="1580"/>
      <c r="BN116" s="737"/>
      <c r="BO116" s="1581" t="s">
        <v>134</v>
      </c>
      <c r="BP116" s="1582"/>
      <c r="BQ116" s="1583"/>
      <c r="BS116" s="996" t="s">
        <v>96</v>
      </c>
      <c r="BT116" s="997"/>
      <c r="BU116" s="1619" t="s">
        <v>134</v>
      </c>
      <c r="BV116" s="1620"/>
      <c r="BW116" s="1621"/>
      <c r="BX116" s="716"/>
      <c r="BY116" s="967"/>
      <c r="BZ116" s="1622" t="s">
        <v>134</v>
      </c>
      <c r="CA116" s="1623"/>
      <c r="CB116" s="1624"/>
    </row>
    <row r="117" spans="1:80" ht="15" customHeight="1">
      <c r="A117" s="1657"/>
      <c r="C117" s="113"/>
      <c r="D117" s="113"/>
      <c r="E117" s="1630" t="s">
        <v>96</v>
      </c>
      <c r="F117" s="1631"/>
      <c r="G117" s="589" t="s">
        <v>95</v>
      </c>
      <c r="H117" s="590" t="s">
        <v>94</v>
      </c>
      <c r="I117" s="591" t="s">
        <v>93</v>
      </c>
      <c r="J117" s="108"/>
      <c r="K117" s="109" t="s">
        <v>96</v>
      </c>
      <c r="L117" s="110" t="s">
        <v>95</v>
      </c>
      <c r="M117" s="111" t="s">
        <v>94</v>
      </c>
      <c r="N117" s="112" t="s">
        <v>93</v>
      </c>
      <c r="O117" s="586"/>
      <c r="P117" s="1630" t="s">
        <v>96</v>
      </c>
      <c r="Q117" s="1631"/>
      <c r="R117" s="589" t="s">
        <v>95</v>
      </c>
      <c r="S117" s="590" t="s">
        <v>94</v>
      </c>
      <c r="T117" s="591" t="s">
        <v>93</v>
      </c>
      <c r="U117" s="586"/>
      <c r="V117" s="109" t="s">
        <v>96</v>
      </c>
      <c r="W117" s="110" t="s">
        <v>95</v>
      </c>
      <c r="X117" s="111" t="s">
        <v>94</v>
      </c>
      <c r="Y117" s="112" t="s">
        <v>93</v>
      </c>
      <c r="AA117" s="1630" t="s">
        <v>96</v>
      </c>
      <c r="AB117" s="1631"/>
      <c r="AC117" s="589" t="s">
        <v>95</v>
      </c>
      <c r="AD117" s="590" t="s">
        <v>94</v>
      </c>
      <c r="AE117" s="591" t="s">
        <v>93</v>
      </c>
      <c r="AG117" s="109" t="s">
        <v>96</v>
      </c>
      <c r="AH117" s="110" t="s">
        <v>95</v>
      </c>
      <c r="AI117" s="111" t="s">
        <v>94</v>
      </c>
      <c r="AJ117" s="112" t="s">
        <v>93</v>
      </c>
      <c r="AL117" s="1630" t="s">
        <v>96</v>
      </c>
      <c r="AM117" s="1631"/>
      <c r="AN117" s="589" t="s">
        <v>95</v>
      </c>
      <c r="AO117" s="590" t="s">
        <v>94</v>
      </c>
      <c r="AP117" s="591" t="s">
        <v>93</v>
      </c>
      <c r="AR117" s="109" t="s">
        <v>96</v>
      </c>
      <c r="AS117" s="110" t="s">
        <v>95</v>
      </c>
      <c r="AT117" s="111" t="s">
        <v>94</v>
      </c>
      <c r="AU117" s="112" t="s">
        <v>93</v>
      </c>
      <c r="AW117" s="817" t="s">
        <v>96</v>
      </c>
      <c r="AX117" s="818"/>
      <c r="AY117" s="589" t="s">
        <v>95</v>
      </c>
      <c r="AZ117" s="590" t="s">
        <v>94</v>
      </c>
      <c r="BA117" s="591" t="s">
        <v>93</v>
      </c>
      <c r="BB117" s="716"/>
      <c r="BC117" s="738" t="s">
        <v>96</v>
      </c>
      <c r="BD117" s="739" t="s">
        <v>95</v>
      </c>
      <c r="BE117" s="740" t="s">
        <v>94</v>
      </c>
      <c r="BF117" s="741" t="s">
        <v>93</v>
      </c>
      <c r="BG117" s="716"/>
      <c r="BH117" s="915" t="s">
        <v>96</v>
      </c>
      <c r="BI117" s="916"/>
      <c r="BJ117" s="904" t="s">
        <v>95</v>
      </c>
      <c r="BK117" s="905" t="s">
        <v>94</v>
      </c>
      <c r="BL117" s="906" t="s">
        <v>93</v>
      </c>
      <c r="BN117" s="738" t="s">
        <v>96</v>
      </c>
      <c r="BO117" s="739" t="s">
        <v>95</v>
      </c>
      <c r="BP117" s="740" t="s">
        <v>94</v>
      </c>
      <c r="BQ117" s="741" t="s">
        <v>93</v>
      </c>
      <c r="BS117" s="998" t="s">
        <v>96</v>
      </c>
      <c r="BT117" s="999"/>
      <c r="BU117" s="1000" t="s">
        <v>95</v>
      </c>
      <c r="BV117" s="1001" t="s">
        <v>94</v>
      </c>
      <c r="BW117" s="1002" t="s">
        <v>93</v>
      </c>
      <c r="BX117" s="716"/>
      <c r="BY117" s="973" t="s">
        <v>96</v>
      </c>
      <c r="BZ117" s="974" t="s">
        <v>95</v>
      </c>
      <c r="CA117" s="975" t="s">
        <v>94</v>
      </c>
      <c r="CB117" s="976" t="s">
        <v>93</v>
      </c>
    </row>
    <row r="118" spans="1:80" ht="15" customHeight="1">
      <c r="A118" s="1657"/>
      <c r="C118" s="121"/>
      <c r="D118" s="121"/>
      <c r="E118" s="678">
        <v>1</v>
      </c>
      <c r="F118" s="114" t="s">
        <v>133</v>
      </c>
      <c r="G118" s="115">
        <v>30106.76</v>
      </c>
      <c r="H118" s="115">
        <v>0</v>
      </c>
      <c r="I118" s="116">
        <v>0</v>
      </c>
      <c r="J118" s="117"/>
      <c r="K118" s="118">
        <v>1</v>
      </c>
      <c r="L118" s="119">
        <f>ROUND(((+G118* 'DATA - Awards Matrices'!$C$81)+(G118* 'DATA - Awards Matrices'!$E$85))* 'DATA - Awards Matrices'!$D$77,0)</f>
        <v>4626506</v>
      </c>
      <c r="M118" s="119">
        <f>ROUND(((+H118* 'DATA - Awards Matrices'!$D$81)+(H118* 'DATA - Awards Matrices'!$E$85))* 'DATA - Awards Matrices'!$D$77,0)</f>
        <v>0</v>
      </c>
      <c r="N118" s="120">
        <f>ROUND(((+I118* 'DATA - Awards Matrices'!$E$81)+(I118* 'DATA - Awards Matrices'!$E$85))* 'DATA - Awards Matrices'!$D$77,0)</f>
        <v>0</v>
      </c>
      <c r="O118" s="587"/>
      <c r="P118" s="678">
        <v>1</v>
      </c>
      <c r="Q118" s="114" t="s">
        <v>133</v>
      </c>
      <c r="R118" s="115">
        <v>30491</v>
      </c>
      <c r="S118" s="115">
        <v>0</v>
      </c>
      <c r="T118" s="116">
        <v>0</v>
      </c>
      <c r="U118" s="587"/>
      <c r="V118" s="118">
        <v>1</v>
      </c>
      <c r="W118" s="119">
        <f>ROUND(((+R118* 'DATA - Awards Matrices'!$C$81)+(R118* 'DATA - Awards Matrices'!$E$85))* 'DATA - Awards Matrices'!$D$77,0)</f>
        <v>4685552</v>
      </c>
      <c r="X118" s="119">
        <f>ROUND(((+S118* 'DATA - Awards Matrices'!$D$81)+(S118* 'DATA - Awards Matrices'!$E$85))* 'DATA - Awards Matrices'!$D$77,0)</f>
        <v>0</v>
      </c>
      <c r="Y118" s="120">
        <f>ROUND(((+T118* 'DATA - Awards Matrices'!$E$81)+(T118* 'DATA - Awards Matrices'!$E$85))* 'DATA - Awards Matrices'!$D$77,0)</f>
        <v>0</v>
      </c>
      <c r="AA118" s="678">
        <v>1</v>
      </c>
      <c r="AB118" s="114" t="s">
        <v>133</v>
      </c>
      <c r="AC118" s="115">
        <v>30938</v>
      </c>
      <c r="AD118" s="115">
        <v>0</v>
      </c>
      <c r="AE118" s="116">
        <v>0</v>
      </c>
      <c r="AG118" s="118">
        <v>1</v>
      </c>
      <c r="AH118" s="119">
        <f>ROUND(((+AC118* 'DATA - Awards Matrices'!$C$81)+(AC118* 'DATA - Awards Matrices'!$E$85))* 'DATA - Awards Matrices'!$D$77,0)</f>
        <v>4754242</v>
      </c>
      <c r="AI118" s="119">
        <f>ROUND(((+AD118* 'DATA - Awards Matrices'!$D$81)+(AD118* 'DATA - Awards Matrices'!$E$85))* 'DATA - Awards Matrices'!$D$77,0)</f>
        <v>0</v>
      </c>
      <c r="AJ118" s="120">
        <f>ROUND(((+AE118* 'DATA - Awards Matrices'!$E$81)+(AE118* 'DATA - Awards Matrices'!$E$85))* 'DATA - Awards Matrices'!$D$77,0)</f>
        <v>0</v>
      </c>
      <c r="AL118" s="678">
        <v>1</v>
      </c>
      <c r="AM118" s="114" t="s">
        <v>133</v>
      </c>
      <c r="AN118" s="115">
        <v>26792</v>
      </c>
      <c r="AO118" s="115"/>
      <c r="AP118" s="115">
        <f xml:space="preserve"> 'RAW DATA AY2020-21-EOC SCH'!F42</f>
        <v>0</v>
      </c>
      <c r="AR118" s="118">
        <v>1</v>
      </c>
      <c r="AS118" s="119">
        <f>ROUND(((+AN118* 'DATA - Awards Matrices'!$C$81)+(AN118* 'DATA - Awards Matrices'!$E$85))* 'DATA - Awards Matrices'!$D$77,0)</f>
        <v>4117127</v>
      </c>
      <c r="AT118" s="119">
        <f>ROUND(((+AO118* 'DATA - Awards Matrices'!$D$81)+(AO118* 'DATA - Awards Matrices'!$E$85))* 'DATA - Awards Matrices'!$D$77,0)</f>
        <v>0</v>
      </c>
      <c r="AU118" s="120">
        <f>ROUND(((+AP118* 'DATA - Awards Matrices'!$E$81)+(AP118* 'DATA - Awards Matrices'!$E$85))* 'DATA - Awards Matrices'!$D$77,0)</f>
        <v>0</v>
      </c>
      <c r="AW118" s="678">
        <v>1</v>
      </c>
      <c r="AX118" s="114" t="s">
        <v>133</v>
      </c>
      <c r="AY118" s="115">
        <v>26547.03</v>
      </c>
      <c r="AZ118" s="115"/>
      <c r="BA118" s="115">
        <v>0</v>
      </c>
      <c r="BB118" s="716"/>
      <c r="BC118" s="742">
        <v>1</v>
      </c>
      <c r="BD118" s="743">
        <f>ROUND(((+AY118* 'DATA - Awards Matrices'!$C$81)+(AY118* 'DATA - Awards Matrices'!$E$85))* 'DATA - Awards Matrices'!$D$77,0)</f>
        <v>4079482</v>
      </c>
      <c r="BE118" s="743">
        <f>ROUND(((+AZ118* 'DATA - Awards Matrices'!$D$81)+(AZ118* 'DATA - Awards Matrices'!$E$85))* 'DATA - Awards Matrices'!$D$77,0)</f>
        <v>0</v>
      </c>
      <c r="BF118" s="744">
        <f>ROUND(((+BA118* 'DATA - Awards Matrices'!$E$81)+(BA118* 'DATA - Awards Matrices'!$E$85))* 'DATA - Awards Matrices'!$D$77,0)</f>
        <v>0</v>
      </c>
      <c r="BG118" s="716"/>
      <c r="BH118" s="907">
        <v>1</v>
      </c>
      <c r="BI118" s="897" t="s">
        <v>133</v>
      </c>
      <c r="BJ118" s="896">
        <v>19281</v>
      </c>
      <c r="BK118" s="896"/>
      <c r="BL118" s="896">
        <v>0</v>
      </c>
      <c r="BN118" s="742">
        <v>1</v>
      </c>
      <c r="BO118" s="743">
        <v>2962911</v>
      </c>
      <c r="BP118" s="743">
        <v>0</v>
      </c>
      <c r="BQ118" s="744">
        <v>0</v>
      </c>
      <c r="BS118" s="1003">
        <v>1</v>
      </c>
      <c r="BT118" s="983" t="s">
        <v>133</v>
      </c>
      <c r="BU118" s="979">
        <f>'RAW DATA AY2020-21-EOC SCH'!D42</f>
        <v>21346</v>
      </c>
      <c r="BV118" s="979"/>
      <c r="BW118" s="979">
        <f xml:space="preserve"> 'RAW DATA AY2020-21-EOC SCH'!AB42</f>
        <v>0</v>
      </c>
      <c r="BX118" s="716"/>
      <c r="BY118" s="980">
        <v>1</v>
      </c>
      <c r="BZ118" s="981">
        <f>ROUND(((+BU118* 'DATA - Awards Matrices'!$C$81)+(BU118* 'DATA - Awards Matrices'!$E$85))* 'DATA - Awards Matrices'!$D$77,0)</f>
        <v>3280240</v>
      </c>
      <c r="CA118" s="981">
        <f>ROUND(((+BV118* 'DATA - Awards Matrices'!$D$81)+(BV118* 'DATA - Awards Matrices'!$E$85))* 'DATA - Awards Matrices'!$D$77,0)</f>
        <v>0</v>
      </c>
      <c r="CB118" s="982">
        <f>ROUND(((+BW118* 'DATA - Awards Matrices'!$E$81)+(BW118* 'DATA - Awards Matrices'!$E$85))* 'DATA - Awards Matrices'!$D$77,0)</f>
        <v>0</v>
      </c>
    </row>
    <row r="119" spans="1:80" ht="15" customHeight="1">
      <c r="A119" s="1657"/>
      <c r="C119" s="121"/>
      <c r="D119" s="121"/>
      <c r="E119" s="678">
        <v>2</v>
      </c>
      <c r="F119" s="114" t="s">
        <v>133</v>
      </c>
      <c r="G119" s="115">
        <v>8656.07</v>
      </c>
      <c r="H119" s="115">
        <v>0</v>
      </c>
      <c r="I119" s="116">
        <v>0</v>
      </c>
      <c r="J119" s="117"/>
      <c r="K119" s="118">
        <v>2</v>
      </c>
      <c r="L119" s="119">
        <f>ROUND(((+G119* 'DATA - Awards Matrices'!$C$82)+(G119* 'DATA - Awards Matrices'!$E$85))* 'DATA - Awards Matrices'!$D$77,0)</f>
        <v>1900267</v>
      </c>
      <c r="M119" s="119">
        <f>ROUND(((+H119* 'DATA - Awards Matrices'!$D$82)+(H119* 'DATA - Awards Matrices'!$E$85))* 'DATA - Awards Matrices'!$D$77,0)</f>
        <v>0</v>
      </c>
      <c r="N119" s="120">
        <f>ROUND(((+I119* 'DATA - Awards Matrices'!$E$82)+(I119* 'DATA - Awards Matrices'!$E$85))* 'DATA - Awards Matrices'!$D$77,0)</f>
        <v>0</v>
      </c>
      <c r="O119" s="587"/>
      <c r="P119" s="678">
        <v>2</v>
      </c>
      <c r="Q119" s="114" t="s">
        <v>133</v>
      </c>
      <c r="R119" s="115">
        <v>8553</v>
      </c>
      <c r="S119" s="115">
        <v>0</v>
      </c>
      <c r="T119" s="116">
        <v>0</v>
      </c>
      <c r="U119" s="587"/>
      <c r="V119" s="118">
        <v>2</v>
      </c>
      <c r="W119" s="119">
        <f>ROUND(((+R119* 'DATA - Awards Matrices'!$C$82)+(R119* 'DATA - Awards Matrices'!$E$85))* 'DATA - Awards Matrices'!$D$77,0)</f>
        <v>1877640</v>
      </c>
      <c r="X119" s="119">
        <f>ROUND(((+S119* 'DATA - Awards Matrices'!$D$82)+(S119* 'DATA - Awards Matrices'!$E$85))* 'DATA - Awards Matrices'!$D$77,0)</f>
        <v>0</v>
      </c>
      <c r="Y119" s="120">
        <f>ROUND(((+T119* 'DATA - Awards Matrices'!$E$82)+(T119* 'DATA - Awards Matrices'!$E$85))* 'DATA - Awards Matrices'!$D$77,0)</f>
        <v>0</v>
      </c>
      <c r="AA119" s="678">
        <v>2</v>
      </c>
      <c r="AB119" s="114" t="s">
        <v>133</v>
      </c>
      <c r="AC119" s="115">
        <v>7829</v>
      </c>
      <c r="AD119" s="115">
        <v>0</v>
      </c>
      <c r="AE119" s="116">
        <v>0</v>
      </c>
      <c r="AG119" s="118">
        <v>2</v>
      </c>
      <c r="AH119" s="119">
        <f>ROUND(((+AC119* 'DATA - Awards Matrices'!$C$82)+(AC119* 'DATA - Awards Matrices'!$E$85))* 'DATA - Awards Matrices'!$D$77,0)</f>
        <v>1718700</v>
      </c>
      <c r="AI119" s="119">
        <f>ROUND(((+AD119* 'DATA - Awards Matrices'!$D$82)+(AD119* 'DATA - Awards Matrices'!$E$85))* 'DATA - Awards Matrices'!$D$77,0)</f>
        <v>0</v>
      </c>
      <c r="AJ119" s="120">
        <f>ROUND(((+AE119* 'DATA - Awards Matrices'!$E$82)+(AE119* 'DATA - Awards Matrices'!$E$85))* 'DATA - Awards Matrices'!$D$77,0)</f>
        <v>0</v>
      </c>
      <c r="AL119" s="678">
        <v>2</v>
      </c>
      <c r="AM119" s="114" t="s">
        <v>133</v>
      </c>
      <c r="AN119" s="115">
        <v>7741.04</v>
      </c>
      <c r="AO119" s="115"/>
      <c r="AP119" s="115">
        <f xml:space="preserve"> 'RAW DATA AY2020-21-EOC SCH'!F43</f>
        <v>0</v>
      </c>
      <c r="AR119" s="118">
        <v>2</v>
      </c>
      <c r="AS119" s="119">
        <f>ROUND(((+AN119* 'DATA - Awards Matrices'!$C$82)+(AN119* 'DATA - Awards Matrices'!$E$85))* 'DATA - Awards Matrices'!$D$77,0)</f>
        <v>1699391</v>
      </c>
      <c r="AT119" s="119">
        <f>ROUND(((+AO119* 'DATA - Awards Matrices'!$D$82)+(AO119* 'DATA - Awards Matrices'!$E$85))* 'DATA - Awards Matrices'!$D$77,0)</f>
        <v>0</v>
      </c>
      <c r="AU119" s="120">
        <f>ROUND(((+AP119* 'DATA - Awards Matrices'!$E$82)+(AP119* 'DATA - Awards Matrices'!$E$85))* 'DATA - Awards Matrices'!$D$77,0)</f>
        <v>0</v>
      </c>
      <c r="AW119" s="678">
        <v>2</v>
      </c>
      <c r="AX119" s="114" t="s">
        <v>133</v>
      </c>
      <c r="AY119" s="115">
        <v>8854</v>
      </c>
      <c r="AZ119" s="115"/>
      <c r="BA119" s="115">
        <v>0</v>
      </c>
      <c r="BB119" s="716"/>
      <c r="BC119" s="742">
        <v>2</v>
      </c>
      <c r="BD119" s="743">
        <f>ROUND(((+AY119* 'DATA - Awards Matrices'!$C$82)+(AY119* 'DATA - Awards Matrices'!$E$85))* 'DATA - Awards Matrices'!$D$77,0)</f>
        <v>1943719</v>
      </c>
      <c r="BE119" s="743">
        <f>ROUND(((+AZ119* 'DATA - Awards Matrices'!$D$82)+(AZ119* 'DATA - Awards Matrices'!$E$85))* 'DATA - Awards Matrices'!$D$77,0)</f>
        <v>0</v>
      </c>
      <c r="BF119" s="744">
        <f>ROUND(((+BA119* 'DATA - Awards Matrices'!$E$82)+(BA119* 'DATA - Awards Matrices'!$E$85))* 'DATA - Awards Matrices'!$D$77,0)</f>
        <v>0</v>
      </c>
      <c r="BG119" s="716"/>
      <c r="BH119" s="907">
        <v>2</v>
      </c>
      <c r="BI119" s="897" t="s">
        <v>133</v>
      </c>
      <c r="BJ119" s="896">
        <v>6816</v>
      </c>
      <c r="BK119" s="896"/>
      <c r="BL119" s="896">
        <v>0</v>
      </c>
      <c r="BN119" s="742">
        <v>2</v>
      </c>
      <c r="BO119" s="743">
        <v>1496316</v>
      </c>
      <c r="BP119" s="743">
        <v>0</v>
      </c>
      <c r="BQ119" s="744">
        <v>0</v>
      </c>
      <c r="BS119" s="1003">
        <v>2</v>
      </c>
      <c r="BT119" s="983" t="s">
        <v>133</v>
      </c>
      <c r="BU119" s="979">
        <f>'RAW DATA AY2020-21-EOC SCH'!D43</f>
        <v>5983</v>
      </c>
      <c r="BV119" s="979"/>
      <c r="BW119" s="979">
        <f xml:space="preserve"> 'RAW DATA AY2020-21-EOC SCH'!AB43</f>
        <v>0</v>
      </c>
      <c r="BX119" s="716"/>
      <c r="BY119" s="980">
        <v>2</v>
      </c>
      <c r="BZ119" s="981">
        <f>ROUND(((+BU119* 'DATA - Awards Matrices'!$C$82)+(BU119* 'DATA - Awards Matrices'!$E$85))* 'DATA - Awards Matrices'!$D$77,0)</f>
        <v>1313448</v>
      </c>
      <c r="CA119" s="981">
        <f>ROUND(((+BV119* 'DATA - Awards Matrices'!$D$82)+(BV119* 'DATA - Awards Matrices'!$E$85))* 'DATA - Awards Matrices'!$D$77,0)</f>
        <v>0</v>
      </c>
      <c r="CB119" s="982">
        <f>ROUND(((+BW119* 'DATA - Awards Matrices'!$E$82)+(BW119* 'DATA - Awards Matrices'!$E$85))* 'DATA - Awards Matrices'!$D$77,0)</f>
        <v>0</v>
      </c>
    </row>
    <row r="120" spans="1:80" ht="15" customHeight="1">
      <c r="A120" s="1657"/>
      <c r="C120" s="121"/>
      <c r="D120" s="121"/>
      <c r="E120" s="678">
        <v>3</v>
      </c>
      <c r="F120" s="114" t="s">
        <v>133</v>
      </c>
      <c r="G120" s="115">
        <v>5455</v>
      </c>
      <c r="H120" s="115">
        <v>0</v>
      </c>
      <c r="I120" s="116">
        <v>0</v>
      </c>
      <c r="J120" s="117"/>
      <c r="K120" s="118">
        <v>3</v>
      </c>
      <c r="L120" s="119">
        <f>ROUND(((+G120* 'DATA - Awards Matrices'!$C$83)+(G120* 'DATA - Awards Matrices'!$E$85))* 'DATA - Awards Matrices'!$D$77,0)</f>
        <v>1862828</v>
      </c>
      <c r="M120" s="119">
        <f>ROUND(((+H120* 'DATA - Awards Matrices'!$D$83)+(H120* 'DATA - Awards Matrices'!$E$85))* 'DATA - Awards Matrices'!$D$77,0)</f>
        <v>0</v>
      </c>
      <c r="N120" s="120">
        <f>ROUND(((+I120* 'DATA - Awards Matrices'!$E$83)+(I120* 'DATA - Awards Matrices'!$E$85))* 'DATA - Awards Matrices'!$D$77,0)</f>
        <v>0</v>
      </c>
      <c r="O120" s="587"/>
      <c r="P120" s="678">
        <v>3</v>
      </c>
      <c r="Q120" s="114" t="s">
        <v>133</v>
      </c>
      <c r="R120" s="115">
        <v>5549</v>
      </c>
      <c r="S120" s="115">
        <v>0</v>
      </c>
      <c r="T120" s="116">
        <v>0</v>
      </c>
      <c r="U120" s="587"/>
      <c r="V120" s="118">
        <v>3</v>
      </c>
      <c r="W120" s="119">
        <f>ROUND(((+R120* 'DATA - Awards Matrices'!$C$83)+(R120* 'DATA - Awards Matrices'!$E$85))* 'DATA - Awards Matrices'!$D$77,0)</f>
        <v>1894928</v>
      </c>
      <c r="X120" s="119">
        <f>ROUND(((+S120* 'DATA - Awards Matrices'!$D$83)+(S120* 'DATA - Awards Matrices'!$E$85))* 'DATA - Awards Matrices'!$D$77,0)</f>
        <v>0</v>
      </c>
      <c r="Y120" s="120">
        <f>ROUND(((+T120* 'DATA - Awards Matrices'!$E$83)+(T120* 'DATA - Awards Matrices'!$E$85))* 'DATA - Awards Matrices'!$D$77,0)</f>
        <v>0</v>
      </c>
      <c r="AA120" s="678">
        <v>3</v>
      </c>
      <c r="AB120" s="114" t="s">
        <v>133</v>
      </c>
      <c r="AC120" s="115">
        <v>4395</v>
      </c>
      <c r="AD120" s="115">
        <v>0</v>
      </c>
      <c r="AE120" s="116">
        <v>0</v>
      </c>
      <c r="AG120" s="118">
        <v>3</v>
      </c>
      <c r="AH120" s="119">
        <f>ROUND(((+AC120* 'DATA - Awards Matrices'!$C$83)+(AC120* 'DATA - Awards Matrices'!$E$85))* 'DATA - Awards Matrices'!$D$77,0)</f>
        <v>1500849</v>
      </c>
      <c r="AI120" s="119">
        <f>ROUND(((+AD120* 'DATA - Awards Matrices'!$D$83)+(AD120* 'DATA - Awards Matrices'!$E$85))* 'DATA - Awards Matrices'!$D$77,0)</f>
        <v>0</v>
      </c>
      <c r="AJ120" s="120">
        <f>ROUND(((+AE120* 'DATA - Awards Matrices'!$E$83)+(AE120* 'DATA - Awards Matrices'!$E$85))* 'DATA - Awards Matrices'!$D$77,0)</f>
        <v>0</v>
      </c>
      <c r="AL120" s="678">
        <v>3</v>
      </c>
      <c r="AM120" s="114" t="s">
        <v>133</v>
      </c>
      <c r="AN120" s="115">
        <v>3918</v>
      </c>
      <c r="AO120" s="115"/>
      <c r="AP120" s="115">
        <f xml:space="preserve"> 'RAW DATA AY2020-21-EOC SCH'!F44</f>
        <v>0</v>
      </c>
      <c r="AR120" s="118">
        <v>3</v>
      </c>
      <c r="AS120" s="119">
        <f>ROUND(((+AN120* 'DATA - Awards Matrices'!$C$83)+(AN120* 'DATA - Awards Matrices'!$E$85))* 'DATA - Awards Matrices'!$D$77,0)</f>
        <v>1337958</v>
      </c>
      <c r="AT120" s="119">
        <f>ROUND(((+AO120* 'DATA - Awards Matrices'!$D$83)+(AO120* 'DATA - Awards Matrices'!$E$85))* 'DATA - Awards Matrices'!$D$77,0)</f>
        <v>0</v>
      </c>
      <c r="AU120" s="120">
        <f>ROUND(((+AP120* 'DATA - Awards Matrices'!$E$83)+(AP120* 'DATA - Awards Matrices'!$E$85))* 'DATA - Awards Matrices'!$D$77,0)</f>
        <v>0</v>
      </c>
      <c r="AW120" s="678">
        <v>3</v>
      </c>
      <c r="AX120" s="114" t="s">
        <v>133</v>
      </c>
      <c r="AY120" s="115">
        <v>4214</v>
      </c>
      <c r="AZ120" s="115"/>
      <c r="BA120" s="115">
        <v>0</v>
      </c>
      <c r="BB120" s="716"/>
      <c r="BC120" s="742">
        <v>3</v>
      </c>
      <c r="BD120" s="743">
        <f>ROUND(((+AY120* 'DATA - Awards Matrices'!$C$83)+(AY120* 'DATA - Awards Matrices'!$E$85))* 'DATA - Awards Matrices'!$D$77,0)</f>
        <v>1439039</v>
      </c>
      <c r="BE120" s="743">
        <f>ROUND(((+AZ120* 'DATA - Awards Matrices'!$D$83)+(AZ120* 'DATA - Awards Matrices'!$E$85))* 'DATA - Awards Matrices'!$D$77,0)</f>
        <v>0</v>
      </c>
      <c r="BF120" s="744">
        <f>ROUND(((+BA120* 'DATA - Awards Matrices'!$E$83)+(BA120* 'DATA - Awards Matrices'!$E$85))* 'DATA - Awards Matrices'!$D$77,0)</f>
        <v>0</v>
      </c>
      <c r="BG120" s="716"/>
      <c r="BH120" s="907">
        <v>3</v>
      </c>
      <c r="BI120" s="897" t="s">
        <v>133</v>
      </c>
      <c r="BJ120" s="896">
        <v>3269</v>
      </c>
      <c r="BK120" s="896"/>
      <c r="BL120" s="896">
        <v>0</v>
      </c>
      <c r="BN120" s="742">
        <v>3</v>
      </c>
      <c r="BO120" s="743">
        <v>1116331</v>
      </c>
      <c r="BP120" s="743">
        <v>0</v>
      </c>
      <c r="BQ120" s="744">
        <v>0</v>
      </c>
      <c r="BS120" s="1003">
        <v>3</v>
      </c>
      <c r="BT120" s="983" t="s">
        <v>133</v>
      </c>
      <c r="BU120" s="979">
        <f>'RAW DATA AY2020-21-EOC SCH'!D44</f>
        <v>4070</v>
      </c>
      <c r="BV120" s="979"/>
      <c r="BW120" s="979">
        <f xml:space="preserve"> 'RAW DATA AY2020-21-EOC SCH'!AB44</f>
        <v>0</v>
      </c>
      <c r="BX120" s="716"/>
      <c r="BY120" s="980">
        <v>3</v>
      </c>
      <c r="BZ120" s="981">
        <f>ROUND(((+BU120* 'DATA - Awards Matrices'!$C$83)+(BU120* 'DATA - Awards Matrices'!$E$85))* 'DATA - Awards Matrices'!$D$77,0)</f>
        <v>1389864</v>
      </c>
      <c r="CA120" s="981">
        <f>ROUND(((+BV120* 'DATA - Awards Matrices'!$D$83)+(BV120* 'DATA - Awards Matrices'!$E$85))* 'DATA - Awards Matrices'!$D$77,0)</f>
        <v>0</v>
      </c>
      <c r="CB120" s="982">
        <f>ROUND(((+BW120* 'DATA - Awards Matrices'!$E$83)+(BW120* 'DATA - Awards Matrices'!$E$85))* 'DATA - Awards Matrices'!$D$77,0)</f>
        <v>0</v>
      </c>
    </row>
    <row r="121" spans="1:80" ht="15" customHeight="1">
      <c r="A121" s="1657"/>
      <c r="C121" s="126"/>
      <c r="D121" s="126"/>
      <c r="E121" s="1630" t="s">
        <v>82</v>
      </c>
      <c r="F121" s="1631"/>
      <c r="G121" s="122">
        <f>G120+G119+G118</f>
        <v>44217.83</v>
      </c>
      <c r="H121" s="122">
        <f>H120+H119+H118</f>
        <v>0</v>
      </c>
      <c r="I121" s="123">
        <f>I120+I119+I118</f>
        <v>0</v>
      </c>
      <c r="J121" s="124"/>
      <c r="K121" s="125" t="s">
        <v>82</v>
      </c>
      <c r="L121" s="119">
        <f>L118+L119+L120</f>
        <v>8389601</v>
      </c>
      <c r="M121" s="119">
        <f>M118+M119+M120</f>
        <v>0</v>
      </c>
      <c r="N121" s="120">
        <f>N118+N119+N120</f>
        <v>0</v>
      </c>
      <c r="O121" s="587"/>
      <c r="P121" s="1630" t="s">
        <v>82</v>
      </c>
      <c r="Q121" s="1631"/>
      <c r="R121" s="122">
        <v>44593</v>
      </c>
      <c r="S121" s="122">
        <v>0</v>
      </c>
      <c r="T121" s="123">
        <v>0</v>
      </c>
      <c r="U121" s="587"/>
      <c r="V121" s="125" t="s">
        <v>82</v>
      </c>
      <c r="W121" s="119">
        <f>W118+W119+W120</f>
        <v>8458120</v>
      </c>
      <c r="X121" s="119">
        <f>X118+X119+X120</f>
        <v>0</v>
      </c>
      <c r="Y121" s="120">
        <f>Y118+Y119+Y120</f>
        <v>0</v>
      </c>
      <c r="AA121" s="1630" t="s">
        <v>82</v>
      </c>
      <c r="AB121" s="1631"/>
      <c r="AC121" s="122">
        <f>AC120+AC119+AC118</f>
        <v>43162</v>
      </c>
      <c r="AD121" s="122">
        <v>0</v>
      </c>
      <c r="AE121" s="123">
        <v>0</v>
      </c>
      <c r="AG121" s="125" t="s">
        <v>82</v>
      </c>
      <c r="AH121" s="119">
        <f>AH118+AH119+AH120</f>
        <v>7973791</v>
      </c>
      <c r="AI121" s="119">
        <f>AI118+AI119+AI120</f>
        <v>0</v>
      </c>
      <c r="AJ121" s="120">
        <f>AJ118+AJ119+AJ120</f>
        <v>0</v>
      </c>
      <c r="AL121" s="1630" t="s">
        <v>82</v>
      </c>
      <c r="AM121" s="1631"/>
      <c r="AN121" s="122">
        <f>AN120+AN119+AN118</f>
        <v>38451.040000000001</v>
      </c>
      <c r="AO121" s="122">
        <f>AO120+AO119+AO118</f>
        <v>0</v>
      </c>
      <c r="AP121" s="123">
        <f>AP120+AP119+AP118</f>
        <v>0</v>
      </c>
      <c r="AR121" s="125" t="s">
        <v>82</v>
      </c>
      <c r="AS121" s="119">
        <f>AS118+AS119+AS120</f>
        <v>7154476</v>
      </c>
      <c r="AT121" s="119">
        <f>AT118+AT119+AT120</f>
        <v>0</v>
      </c>
      <c r="AU121" s="120">
        <f>AU118+AU119+AU120</f>
        <v>0</v>
      </c>
      <c r="AW121" s="1641" t="s">
        <v>82</v>
      </c>
      <c r="AX121" s="1642"/>
      <c r="AY121" s="122">
        <f>AY120+AY119+AY118</f>
        <v>39615.03</v>
      </c>
      <c r="AZ121" s="122">
        <f>AZ120+AZ119+AZ118</f>
        <v>0</v>
      </c>
      <c r="BA121" s="123">
        <f>BA120+BA119+BA118</f>
        <v>0</v>
      </c>
      <c r="BB121" s="716"/>
      <c r="BC121" s="745" t="s">
        <v>82</v>
      </c>
      <c r="BD121" s="743">
        <f>BD118+BD119+BD120</f>
        <v>7462240</v>
      </c>
      <c r="BE121" s="743">
        <f>BE118+BE119+BE120</f>
        <v>0</v>
      </c>
      <c r="BF121" s="744">
        <f>BF118+BF119+BF120</f>
        <v>0</v>
      </c>
      <c r="BG121" s="716"/>
      <c r="BH121" s="1584" t="s">
        <v>82</v>
      </c>
      <c r="BI121" s="1577"/>
      <c r="BJ121" s="898">
        <v>29366</v>
      </c>
      <c r="BK121" s="898">
        <v>0</v>
      </c>
      <c r="BL121" s="899">
        <v>0</v>
      </c>
      <c r="BN121" s="745" t="s">
        <v>82</v>
      </c>
      <c r="BO121" s="743">
        <v>5575558</v>
      </c>
      <c r="BP121" s="743">
        <v>0</v>
      </c>
      <c r="BQ121" s="744">
        <v>0</v>
      </c>
      <c r="BS121" s="1614" t="s">
        <v>82</v>
      </c>
      <c r="BT121" s="1615"/>
      <c r="BU121" s="984">
        <f>BU120+BU119+BU118</f>
        <v>31399</v>
      </c>
      <c r="BV121" s="984">
        <f>BV120+BV119+BV118</f>
        <v>0</v>
      </c>
      <c r="BW121" s="985">
        <f>BW120+BW119+BW118</f>
        <v>0</v>
      </c>
      <c r="BX121" s="716"/>
      <c r="BY121" s="986" t="s">
        <v>82</v>
      </c>
      <c r="BZ121" s="981">
        <f>BZ118+BZ119+BZ120</f>
        <v>5983552</v>
      </c>
      <c r="CA121" s="981">
        <f>CA118+CA119+CA120</f>
        <v>0</v>
      </c>
      <c r="CB121" s="982">
        <f>CB118+CB119+CB120</f>
        <v>0</v>
      </c>
    </row>
    <row r="122" spans="1:80" ht="15" customHeight="1" thickBot="1">
      <c r="A122" s="1658"/>
      <c r="C122" s="126"/>
      <c r="D122" s="126"/>
      <c r="E122" s="127"/>
      <c r="F122" s="128"/>
      <c r="G122" s="129" t="s">
        <v>132</v>
      </c>
      <c r="H122" s="129"/>
      <c r="I122" s="130">
        <f>SUM(G121:I121)</f>
        <v>44217.83</v>
      </c>
      <c r="J122" s="131"/>
      <c r="K122" s="132"/>
      <c r="L122" s="133" t="s">
        <v>131</v>
      </c>
      <c r="M122" s="134"/>
      <c r="N122" s="135">
        <f>SUM(L121:N121)</f>
        <v>8389601</v>
      </c>
      <c r="O122" s="588"/>
      <c r="P122" s="127"/>
      <c r="Q122" s="128"/>
      <c r="R122" s="129" t="s">
        <v>132</v>
      </c>
      <c r="S122" s="129"/>
      <c r="T122" s="130">
        <v>44593</v>
      </c>
      <c r="U122" s="588"/>
      <c r="V122" s="132"/>
      <c r="W122" s="133" t="s">
        <v>131</v>
      </c>
      <c r="X122" s="134"/>
      <c r="Y122" s="135">
        <f>SUM(W121:Y121)</f>
        <v>8458120</v>
      </c>
      <c r="AA122" s="127"/>
      <c r="AB122" s="128"/>
      <c r="AC122" s="129" t="s">
        <v>132</v>
      </c>
      <c r="AD122" s="129"/>
      <c r="AE122" s="130">
        <f>SUM(AC121:AE121)</f>
        <v>43162</v>
      </c>
      <c r="AG122" s="132"/>
      <c r="AH122" s="133" t="s">
        <v>131</v>
      </c>
      <c r="AI122" s="134"/>
      <c r="AJ122" s="135">
        <f>SUM(AH121:AJ121)</f>
        <v>7973791</v>
      </c>
      <c r="AL122" s="127"/>
      <c r="AM122" s="128"/>
      <c r="AN122" s="129" t="s">
        <v>132</v>
      </c>
      <c r="AO122" s="129"/>
      <c r="AP122" s="130">
        <f>SUM(AN121:AP121)</f>
        <v>38451.040000000001</v>
      </c>
      <c r="AR122" s="132"/>
      <c r="AS122" s="133" t="s">
        <v>131</v>
      </c>
      <c r="AT122" s="134"/>
      <c r="AU122" s="135">
        <f>SUM(AS121:AU121)</f>
        <v>7154476</v>
      </c>
      <c r="AW122" s="127"/>
      <c r="AX122" s="128"/>
      <c r="AY122" s="129" t="s">
        <v>132</v>
      </c>
      <c r="AZ122" s="129"/>
      <c r="BA122" s="130">
        <f>SUM(AY121:BA121)</f>
        <v>39615.03</v>
      </c>
      <c r="BB122" s="716"/>
      <c r="BC122" s="746"/>
      <c r="BD122" s="747" t="s">
        <v>131</v>
      </c>
      <c r="BE122" s="748"/>
      <c r="BF122" s="749">
        <f>SUM(BD121:BF121)</f>
        <v>7462240</v>
      </c>
      <c r="BG122" s="716"/>
      <c r="BH122" s="900"/>
      <c r="BI122" s="901"/>
      <c r="BJ122" s="902" t="s">
        <v>132</v>
      </c>
      <c r="BK122" s="902"/>
      <c r="BL122" s="903">
        <v>29366</v>
      </c>
      <c r="BN122" s="746"/>
      <c r="BO122" s="747" t="s">
        <v>131</v>
      </c>
      <c r="BP122" s="748"/>
      <c r="BQ122" s="749">
        <v>5575558</v>
      </c>
      <c r="BS122" s="987"/>
      <c r="BT122" s="988"/>
      <c r="BU122" s="989" t="s">
        <v>132</v>
      </c>
      <c r="BV122" s="989"/>
      <c r="BW122" s="990">
        <f>SUM(BU121:BW121)</f>
        <v>31399</v>
      </c>
      <c r="BX122" s="716"/>
      <c r="BY122" s="991"/>
      <c r="BZ122" s="992" t="s">
        <v>131</v>
      </c>
      <c r="CA122" s="993"/>
      <c r="CB122" s="994">
        <f>SUM(BZ121:CB121)</f>
        <v>5983552</v>
      </c>
    </row>
    <row r="123" spans="1:80" ht="15" thickBot="1">
      <c r="K123" s="136"/>
      <c r="L123" s="136"/>
      <c r="M123" s="136"/>
      <c r="N123" s="136"/>
      <c r="O123" s="136"/>
      <c r="U123" s="136"/>
      <c r="V123" s="136"/>
      <c r="W123" s="136"/>
      <c r="X123" s="136"/>
      <c r="Y123" s="136"/>
      <c r="AG123" s="136"/>
      <c r="AH123" s="136"/>
      <c r="AI123" s="136"/>
      <c r="AJ123" s="136"/>
      <c r="AR123" s="136"/>
      <c r="AS123" s="136"/>
      <c r="AT123" s="136"/>
      <c r="AU123" s="136"/>
      <c r="BB123" s="716"/>
      <c r="BC123" s="750"/>
      <c r="BD123" s="750"/>
      <c r="BE123" s="750"/>
      <c r="BF123" s="750"/>
      <c r="BG123" s="716"/>
      <c r="BN123" s="750"/>
      <c r="BO123" s="750"/>
      <c r="BP123" s="750"/>
      <c r="BQ123" s="750"/>
      <c r="BS123" s="716"/>
      <c r="BT123" s="716"/>
      <c r="BU123" s="716"/>
      <c r="BV123" s="716"/>
      <c r="BW123" s="716"/>
      <c r="BX123" s="716"/>
      <c r="BY123" s="995"/>
      <c r="BZ123" s="995"/>
      <c r="CA123" s="995"/>
      <c r="CB123" s="995"/>
    </row>
    <row r="124" spans="1:80" ht="15.75" customHeight="1">
      <c r="A124" s="1656" t="s">
        <v>63</v>
      </c>
      <c r="C124" s="105"/>
      <c r="D124" s="105"/>
      <c r="E124" s="1632" t="s">
        <v>96</v>
      </c>
      <c r="F124" s="1633"/>
      <c r="G124" s="1634" t="s">
        <v>134</v>
      </c>
      <c r="H124" s="1634"/>
      <c r="I124" s="1635"/>
      <c r="J124" s="103"/>
      <c r="K124" s="104"/>
      <c r="L124" s="1636" t="s">
        <v>134</v>
      </c>
      <c r="M124" s="1637"/>
      <c r="N124" s="1638"/>
      <c r="O124" s="586"/>
      <c r="P124" s="1632" t="s">
        <v>96</v>
      </c>
      <c r="Q124" s="1633"/>
      <c r="R124" s="1634" t="s">
        <v>134</v>
      </c>
      <c r="S124" s="1634"/>
      <c r="T124" s="1635"/>
      <c r="U124" s="586"/>
      <c r="V124" s="104"/>
      <c r="W124" s="1636" t="s">
        <v>134</v>
      </c>
      <c r="X124" s="1637"/>
      <c r="Y124" s="1638"/>
      <c r="AA124" s="1632" t="s">
        <v>96</v>
      </c>
      <c r="AB124" s="1633"/>
      <c r="AC124" s="1634" t="s">
        <v>134</v>
      </c>
      <c r="AD124" s="1634"/>
      <c r="AE124" s="1635"/>
      <c r="AG124" s="104"/>
      <c r="AH124" s="1636" t="s">
        <v>134</v>
      </c>
      <c r="AI124" s="1637"/>
      <c r="AJ124" s="1638"/>
      <c r="AL124" s="1632" t="s">
        <v>96</v>
      </c>
      <c r="AM124" s="1633"/>
      <c r="AN124" s="1634" t="s">
        <v>134</v>
      </c>
      <c r="AO124" s="1634"/>
      <c r="AP124" s="1635"/>
      <c r="AR124" s="104"/>
      <c r="AS124" s="1636" t="s">
        <v>134</v>
      </c>
      <c r="AT124" s="1637"/>
      <c r="AU124" s="1638"/>
      <c r="AW124" s="1646" t="s">
        <v>96</v>
      </c>
      <c r="AX124" s="1647"/>
      <c r="AY124" s="1659" t="s">
        <v>134</v>
      </c>
      <c r="AZ124" s="1660"/>
      <c r="BA124" s="1661"/>
      <c r="BB124" s="716"/>
      <c r="BC124" s="737"/>
      <c r="BD124" s="1581" t="s">
        <v>134</v>
      </c>
      <c r="BE124" s="1582"/>
      <c r="BF124" s="1583"/>
      <c r="BG124" s="716"/>
      <c r="BH124" s="1574" t="s">
        <v>96</v>
      </c>
      <c r="BI124" s="1575"/>
      <c r="BJ124" s="1578" t="s">
        <v>134</v>
      </c>
      <c r="BK124" s="1579"/>
      <c r="BL124" s="1580"/>
      <c r="BN124" s="737"/>
      <c r="BO124" s="1581" t="s">
        <v>134</v>
      </c>
      <c r="BP124" s="1582"/>
      <c r="BQ124" s="1583"/>
      <c r="BS124" s="1616" t="s">
        <v>96</v>
      </c>
      <c r="BT124" s="1617"/>
      <c r="BU124" s="1619" t="s">
        <v>134</v>
      </c>
      <c r="BV124" s="1620"/>
      <c r="BW124" s="1621"/>
      <c r="BX124" s="716"/>
      <c r="BY124" s="967"/>
      <c r="BZ124" s="1622" t="s">
        <v>134</v>
      </c>
      <c r="CA124" s="1623"/>
      <c r="CB124" s="1624"/>
    </row>
    <row r="125" spans="1:80" ht="15" customHeight="1">
      <c r="A125" s="1657"/>
      <c r="C125" s="113"/>
      <c r="D125" s="113"/>
      <c r="E125" s="1630" t="s">
        <v>96</v>
      </c>
      <c r="F125" s="1631"/>
      <c r="G125" s="589" t="s">
        <v>95</v>
      </c>
      <c r="H125" s="590" t="s">
        <v>94</v>
      </c>
      <c r="I125" s="591" t="s">
        <v>93</v>
      </c>
      <c r="J125" s="108"/>
      <c r="K125" s="109" t="s">
        <v>96</v>
      </c>
      <c r="L125" s="110" t="s">
        <v>95</v>
      </c>
      <c r="M125" s="111" t="s">
        <v>94</v>
      </c>
      <c r="N125" s="112" t="s">
        <v>93</v>
      </c>
      <c r="O125" s="586"/>
      <c r="P125" s="1630" t="s">
        <v>96</v>
      </c>
      <c r="Q125" s="1631"/>
      <c r="R125" s="589" t="s">
        <v>95</v>
      </c>
      <c r="S125" s="590" t="s">
        <v>94</v>
      </c>
      <c r="T125" s="591" t="s">
        <v>93</v>
      </c>
      <c r="U125" s="586"/>
      <c r="V125" s="109" t="s">
        <v>96</v>
      </c>
      <c r="W125" s="110" t="s">
        <v>95</v>
      </c>
      <c r="X125" s="111" t="s">
        <v>94</v>
      </c>
      <c r="Y125" s="112" t="s">
        <v>93</v>
      </c>
      <c r="AA125" s="1630" t="s">
        <v>96</v>
      </c>
      <c r="AB125" s="1631"/>
      <c r="AC125" s="589" t="s">
        <v>95</v>
      </c>
      <c r="AD125" s="590" t="s">
        <v>94</v>
      </c>
      <c r="AE125" s="591" t="s">
        <v>93</v>
      </c>
      <c r="AG125" s="109" t="s">
        <v>96</v>
      </c>
      <c r="AH125" s="110" t="s">
        <v>95</v>
      </c>
      <c r="AI125" s="111" t="s">
        <v>94</v>
      </c>
      <c r="AJ125" s="112" t="s">
        <v>93</v>
      </c>
      <c r="AL125" s="1630" t="s">
        <v>96</v>
      </c>
      <c r="AM125" s="1631"/>
      <c r="AN125" s="589" t="s">
        <v>95</v>
      </c>
      <c r="AO125" s="590" t="s">
        <v>94</v>
      </c>
      <c r="AP125" s="591" t="s">
        <v>93</v>
      </c>
      <c r="AR125" s="109" t="s">
        <v>96</v>
      </c>
      <c r="AS125" s="110" t="s">
        <v>95</v>
      </c>
      <c r="AT125" s="111" t="s">
        <v>94</v>
      </c>
      <c r="AU125" s="112" t="s">
        <v>93</v>
      </c>
      <c r="AW125" s="1648" t="s">
        <v>96</v>
      </c>
      <c r="AX125" s="1649"/>
      <c r="AY125" s="589" t="s">
        <v>95</v>
      </c>
      <c r="AZ125" s="590" t="s">
        <v>94</v>
      </c>
      <c r="BA125" s="591" t="s">
        <v>93</v>
      </c>
      <c r="BB125" s="716"/>
      <c r="BC125" s="738" t="s">
        <v>96</v>
      </c>
      <c r="BD125" s="739" t="s">
        <v>95</v>
      </c>
      <c r="BE125" s="740" t="s">
        <v>94</v>
      </c>
      <c r="BF125" s="741" t="s">
        <v>93</v>
      </c>
      <c r="BG125" s="716"/>
      <c r="BH125" s="1576" t="s">
        <v>96</v>
      </c>
      <c r="BI125" s="1577"/>
      <c r="BJ125" s="904" t="s">
        <v>95</v>
      </c>
      <c r="BK125" s="905" t="s">
        <v>94</v>
      </c>
      <c r="BL125" s="906" t="s">
        <v>93</v>
      </c>
      <c r="BN125" s="738" t="s">
        <v>96</v>
      </c>
      <c r="BO125" s="739" t="s">
        <v>95</v>
      </c>
      <c r="BP125" s="740" t="s">
        <v>94</v>
      </c>
      <c r="BQ125" s="741" t="s">
        <v>93</v>
      </c>
      <c r="BS125" s="1618" t="s">
        <v>96</v>
      </c>
      <c r="BT125" s="1615"/>
      <c r="BU125" s="1000" t="s">
        <v>95</v>
      </c>
      <c r="BV125" s="1001" t="s">
        <v>94</v>
      </c>
      <c r="BW125" s="1002" t="s">
        <v>93</v>
      </c>
      <c r="BX125" s="716"/>
      <c r="BY125" s="973" t="s">
        <v>96</v>
      </c>
      <c r="BZ125" s="974" t="s">
        <v>95</v>
      </c>
      <c r="CA125" s="975" t="s">
        <v>94</v>
      </c>
      <c r="CB125" s="976" t="s">
        <v>93</v>
      </c>
    </row>
    <row r="126" spans="1:80" ht="15" customHeight="1">
      <c r="A126" s="1657"/>
      <c r="C126" s="121"/>
      <c r="D126" s="121"/>
      <c r="E126" s="678">
        <v>1</v>
      </c>
      <c r="F126" s="114" t="s">
        <v>133</v>
      </c>
      <c r="G126" s="115">
        <v>9230</v>
      </c>
      <c r="H126" s="115">
        <v>0</v>
      </c>
      <c r="I126" s="116">
        <v>0</v>
      </c>
      <c r="J126" s="117"/>
      <c r="K126" s="118">
        <v>1</v>
      </c>
      <c r="L126" s="119">
        <f>ROUND(((+G126* 'DATA - Awards Matrices'!$C$81)+(G126* 'DATA - Awards Matrices'!$E$85))* 'DATA - Awards Matrices'!$D$77,0)</f>
        <v>1418374</v>
      </c>
      <c r="M126" s="119">
        <f>ROUND(((+H126* 'DATA - Awards Matrices'!$D$81)+(H126* 'DATA - Awards Matrices'!$E$85))* 'DATA - Awards Matrices'!$D$77,0)</f>
        <v>0</v>
      </c>
      <c r="N126" s="120">
        <f>ROUND(((+I126* 'DATA - Awards Matrices'!$E$81)+(I126* 'DATA - Awards Matrices'!$E$85))* 'DATA - Awards Matrices'!$D$77,0)</f>
        <v>0</v>
      </c>
      <c r="O126" s="587"/>
      <c r="P126" s="678">
        <v>1</v>
      </c>
      <c r="Q126" s="114" t="s">
        <v>133</v>
      </c>
      <c r="R126" s="115">
        <v>9294.0300000000007</v>
      </c>
      <c r="S126" s="115">
        <v>0</v>
      </c>
      <c r="T126" s="116">
        <v>0</v>
      </c>
      <c r="U126" s="587"/>
      <c r="V126" s="118">
        <v>1</v>
      </c>
      <c r="W126" s="119">
        <f>ROUND(((+R126* 'DATA - Awards Matrices'!$C$81)+(R126* 'DATA - Awards Matrices'!$E$85))* 'DATA - Awards Matrices'!$D$77,0)</f>
        <v>1428214</v>
      </c>
      <c r="X126" s="119">
        <f>ROUND(((+S126* 'DATA - Awards Matrices'!$D$81)+(S126* 'DATA - Awards Matrices'!$E$85))* 'DATA - Awards Matrices'!$D$77,0)</f>
        <v>0</v>
      </c>
      <c r="Y126" s="120">
        <f>ROUND(((+T126* 'DATA - Awards Matrices'!$E$81)+(T126* 'DATA - Awards Matrices'!$E$85))* 'DATA - Awards Matrices'!$D$77,0)</f>
        <v>0</v>
      </c>
      <c r="AA126" s="678">
        <v>1</v>
      </c>
      <c r="AB126" s="114" t="s">
        <v>133</v>
      </c>
      <c r="AC126" s="115">
        <v>10097</v>
      </c>
      <c r="AD126" s="115">
        <v>0</v>
      </c>
      <c r="AE126" s="116">
        <v>0</v>
      </c>
      <c r="AG126" s="118">
        <v>1</v>
      </c>
      <c r="AH126" s="119">
        <f>ROUND(((+AC126* 'DATA - Awards Matrices'!$C$81)+(AC126* 'DATA - Awards Matrices'!$E$85))* 'DATA - Awards Matrices'!$D$77,0)</f>
        <v>1551606</v>
      </c>
      <c r="AI126" s="119">
        <f>ROUND(((+AD126* 'DATA - Awards Matrices'!$D$81)+(AD126* 'DATA - Awards Matrices'!$E$85))* 'DATA - Awards Matrices'!$D$77,0)</f>
        <v>0</v>
      </c>
      <c r="AJ126" s="120">
        <f>ROUND(((+AE126* 'DATA - Awards Matrices'!$E$81)+(AE126* 'DATA - Awards Matrices'!$E$85))* 'DATA - Awards Matrices'!$D$77,0)</f>
        <v>0</v>
      </c>
      <c r="AL126" s="678">
        <v>1</v>
      </c>
      <c r="AM126" s="114" t="s">
        <v>133</v>
      </c>
      <c r="AN126" s="115">
        <v>9630.0400000000009</v>
      </c>
      <c r="AO126" s="115"/>
      <c r="AP126" s="115">
        <f xml:space="preserve"> 'RAW DATA AY2020-21-EOC SCH'!F45</f>
        <v>0</v>
      </c>
      <c r="AR126" s="118">
        <v>1</v>
      </c>
      <c r="AS126" s="119">
        <f>ROUND(((+AN126* 'DATA - Awards Matrices'!$C$81)+(AN126* 'DATA - Awards Matrices'!$E$85))* 'DATA - Awards Matrices'!$D$77,0)</f>
        <v>1479848</v>
      </c>
      <c r="AT126" s="119">
        <f>ROUND(((+AO126* 'DATA - Awards Matrices'!$D$81)+(AO126* 'DATA - Awards Matrices'!$E$85))* 'DATA - Awards Matrices'!$D$77,0)</f>
        <v>0</v>
      </c>
      <c r="AU126" s="120">
        <f>ROUND(((+AP126* 'DATA - Awards Matrices'!$E$81)+(AP126* 'DATA - Awards Matrices'!$E$85))* 'DATA - Awards Matrices'!$D$77,0)</f>
        <v>0</v>
      </c>
      <c r="AW126" s="678">
        <v>1</v>
      </c>
      <c r="AX126" s="114" t="s">
        <v>133</v>
      </c>
      <c r="AY126" s="115">
        <v>9484</v>
      </c>
      <c r="AZ126" s="115"/>
      <c r="BA126" s="115">
        <v>0</v>
      </c>
      <c r="BB126" s="716"/>
      <c r="BC126" s="742">
        <v>1</v>
      </c>
      <c r="BD126" s="743">
        <f>ROUND(((+AY126* 'DATA - Awards Matrices'!$C$81)+(AY126* 'DATA - Awards Matrices'!$E$85))* 'DATA - Awards Matrices'!$D$77,0)</f>
        <v>1457406</v>
      </c>
      <c r="BE126" s="743">
        <f>ROUND(((+AZ126* 'DATA - Awards Matrices'!$D$81)+(AZ126* 'DATA - Awards Matrices'!$E$85))* 'DATA - Awards Matrices'!$D$77,0)</f>
        <v>0</v>
      </c>
      <c r="BF126" s="744">
        <f>ROUND(((+BA126* 'DATA - Awards Matrices'!$E$81)+(BA126* 'DATA - Awards Matrices'!$E$85))* 'DATA - Awards Matrices'!$D$77,0)</f>
        <v>0</v>
      </c>
      <c r="BG126" s="716"/>
      <c r="BH126" s="907">
        <v>1</v>
      </c>
      <c r="BI126" s="897" t="s">
        <v>133</v>
      </c>
      <c r="BJ126" s="896">
        <v>6581</v>
      </c>
      <c r="BK126" s="896"/>
      <c r="BL126" s="896">
        <v>0</v>
      </c>
      <c r="BN126" s="742">
        <v>1</v>
      </c>
      <c r="BO126" s="743">
        <v>1011302</v>
      </c>
      <c r="BP126" s="743">
        <v>0</v>
      </c>
      <c r="BQ126" s="744">
        <v>0</v>
      </c>
      <c r="BS126" s="1003">
        <v>1</v>
      </c>
      <c r="BT126" s="983" t="s">
        <v>133</v>
      </c>
      <c r="BU126" s="979">
        <f>'RAW DATA AY2020-21-EOC SCH'!D45</f>
        <v>8960</v>
      </c>
      <c r="BV126" s="979"/>
      <c r="BW126" s="979">
        <f xml:space="preserve"> 'RAW DATA AY2020-21-EOC SCH'!AB45</f>
        <v>0</v>
      </c>
      <c r="BX126" s="716"/>
      <c r="BY126" s="980">
        <v>1</v>
      </c>
      <c r="BZ126" s="981">
        <f>ROUND(((+BU126* 'DATA - Awards Matrices'!$C$81)+(BU126* 'DATA - Awards Matrices'!$E$85))* 'DATA - Awards Matrices'!$D$77,0)</f>
        <v>1376883</v>
      </c>
      <c r="CA126" s="981">
        <f>ROUND(((+BV126* 'DATA - Awards Matrices'!$D$81)+(BV126* 'DATA - Awards Matrices'!$E$85))* 'DATA - Awards Matrices'!$D$77,0)</f>
        <v>0</v>
      </c>
      <c r="CB126" s="982">
        <f>ROUND(((+BW126* 'DATA - Awards Matrices'!$E$81)+(BW126* 'DATA - Awards Matrices'!$E$85))* 'DATA - Awards Matrices'!$D$77,0)</f>
        <v>0</v>
      </c>
    </row>
    <row r="127" spans="1:80" ht="15" customHeight="1">
      <c r="A127" s="1657"/>
      <c r="C127" s="121"/>
      <c r="D127" s="121"/>
      <c r="E127" s="678">
        <v>2</v>
      </c>
      <c r="F127" s="114" t="s">
        <v>133</v>
      </c>
      <c r="G127" s="115">
        <v>1633</v>
      </c>
      <c r="H127" s="115">
        <v>0</v>
      </c>
      <c r="I127" s="116">
        <v>0</v>
      </c>
      <c r="J127" s="117"/>
      <c r="K127" s="118">
        <v>2</v>
      </c>
      <c r="L127" s="119">
        <f>ROUND(((+G127* 'DATA - Awards Matrices'!$C$82)+(G127* 'DATA - Awards Matrices'!$E$85))* 'DATA - Awards Matrices'!$D$77,0)</f>
        <v>358492</v>
      </c>
      <c r="M127" s="119">
        <f>ROUND(((+H127* 'DATA - Awards Matrices'!$D$82)+(H127* 'DATA - Awards Matrices'!$E$85))* 'DATA - Awards Matrices'!$D$77,0)</f>
        <v>0</v>
      </c>
      <c r="N127" s="120">
        <f>ROUND(((+I127* 'DATA - Awards Matrices'!$E$82)+(I127* 'DATA - Awards Matrices'!$E$85))* 'DATA - Awards Matrices'!$D$77,0)</f>
        <v>0</v>
      </c>
      <c r="O127" s="587"/>
      <c r="P127" s="678">
        <v>2</v>
      </c>
      <c r="Q127" s="114" t="s">
        <v>133</v>
      </c>
      <c r="R127" s="115">
        <v>1684</v>
      </c>
      <c r="S127" s="115">
        <v>0</v>
      </c>
      <c r="T127" s="116">
        <v>0</v>
      </c>
      <c r="U127" s="587"/>
      <c r="V127" s="118">
        <v>2</v>
      </c>
      <c r="W127" s="119">
        <f>ROUND(((+R127* 'DATA - Awards Matrices'!$C$82)+(R127* 'DATA - Awards Matrices'!$E$85))* 'DATA - Awards Matrices'!$D$77,0)</f>
        <v>369689</v>
      </c>
      <c r="X127" s="119">
        <f>ROUND(((+S127* 'DATA - Awards Matrices'!$D$82)+(S127* 'DATA - Awards Matrices'!$E$85))* 'DATA - Awards Matrices'!$D$77,0)</f>
        <v>0</v>
      </c>
      <c r="Y127" s="120">
        <f>ROUND(((+T127* 'DATA - Awards Matrices'!$E$82)+(T127* 'DATA - Awards Matrices'!$E$85))* 'DATA - Awards Matrices'!$D$77,0)</f>
        <v>0</v>
      </c>
      <c r="AA127" s="678">
        <v>2</v>
      </c>
      <c r="AB127" s="114" t="s">
        <v>133</v>
      </c>
      <c r="AC127" s="115">
        <v>1776</v>
      </c>
      <c r="AD127" s="115">
        <v>0</v>
      </c>
      <c r="AE127" s="116">
        <v>0</v>
      </c>
      <c r="AG127" s="118">
        <v>2</v>
      </c>
      <c r="AH127" s="119">
        <f>ROUND(((+AC127* 'DATA - Awards Matrices'!$C$82)+(AC127* 'DATA - Awards Matrices'!$E$85))* 'DATA - Awards Matrices'!$D$77,0)</f>
        <v>389885</v>
      </c>
      <c r="AI127" s="119">
        <f>ROUND(((+AD127* 'DATA - Awards Matrices'!$D$82)+(AD127* 'DATA - Awards Matrices'!$E$85))* 'DATA - Awards Matrices'!$D$77,0)</f>
        <v>0</v>
      </c>
      <c r="AJ127" s="120">
        <f>ROUND(((+AE127* 'DATA - Awards Matrices'!$E$82)+(AE127* 'DATA - Awards Matrices'!$E$85))* 'DATA - Awards Matrices'!$D$77,0)</f>
        <v>0</v>
      </c>
      <c r="AL127" s="678">
        <v>2</v>
      </c>
      <c r="AM127" s="114" t="s">
        <v>133</v>
      </c>
      <c r="AN127" s="115">
        <v>1629</v>
      </c>
      <c r="AO127" s="115"/>
      <c r="AP127" s="115">
        <f xml:space="preserve"> 'RAW DATA AY2020-21-EOC SCH'!F46</f>
        <v>0</v>
      </c>
      <c r="AR127" s="118">
        <v>2</v>
      </c>
      <c r="AS127" s="119">
        <f>ROUND(((+AN127* 'DATA - Awards Matrices'!$C$82)+(AN127* 'DATA - Awards Matrices'!$E$85))* 'DATA - Awards Matrices'!$D$77,0)</f>
        <v>357614</v>
      </c>
      <c r="AT127" s="119">
        <f>ROUND(((+AO127* 'DATA - Awards Matrices'!$D$82)+(AO127* 'DATA - Awards Matrices'!$E$85))* 'DATA - Awards Matrices'!$D$77,0)</f>
        <v>0</v>
      </c>
      <c r="AU127" s="120">
        <f>ROUND(((+AP127* 'DATA - Awards Matrices'!$E$82)+(AP127* 'DATA - Awards Matrices'!$E$85))* 'DATA - Awards Matrices'!$D$77,0)</f>
        <v>0</v>
      </c>
      <c r="AW127" s="678">
        <v>2</v>
      </c>
      <c r="AX127" s="114" t="s">
        <v>133</v>
      </c>
      <c r="AY127" s="115">
        <v>1588</v>
      </c>
      <c r="AZ127" s="115"/>
      <c r="BA127" s="115">
        <v>0</v>
      </c>
      <c r="BB127" s="716"/>
      <c r="BC127" s="742">
        <v>2</v>
      </c>
      <c r="BD127" s="743">
        <f>ROUND(((+AY127* 'DATA - Awards Matrices'!$C$82)+(AY127* 'DATA - Awards Matrices'!$E$85))* 'DATA - Awards Matrices'!$D$77,0)</f>
        <v>348614</v>
      </c>
      <c r="BE127" s="743">
        <f>ROUND(((+AZ127* 'DATA - Awards Matrices'!$D$82)+(AZ127* 'DATA - Awards Matrices'!$E$85))* 'DATA - Awards Matrices'!$D$77,0)</f>
        <v>0</v>
      </c>
      <c r="BF127" s="744">
        <f>ROUND(((+BA127* 'DATA - Awards Matrices'!$E$82)+(BA127* 'DATA - Awards Matrices'!$E$85))* 'DATA - Awards Matrices'!$D$77,0)</f>
        <v>0</v>
      </c>
      <c r="BG127" s="716"/>
      <c r="BH127" s="907">
        <v>2</v>
      </c>
      <c r="BI127" s="897" t="s">
        <v>133</v>
      </c>
      <c r="BJ127" s="896">
        <v>1108</v>
      </c>
      <c r="BK127" s="896"/>
      <c r="BL127" s="896">
        <v>0</v>
      </c>
      <c r="BN127" s="742">
        <v>2</v>
      </c>
      <c r="BO127" s="743">
        <v>243239</v>
      </c>
      <c r="BP127" s="743">
        <v>0</v>
      </c>
      <c r="BQ127" s="744">
        <v>0</v>
      </c>
      <c r="BS127" s="1003">
        <v>2</v>
      </c>
      <c r="BT127" s="983" t="s">
        <v>133</v>
      </c>
      <c r="BU127" s="979">
        <f>'RAW DATA AY2020-21-EOC SCH'!D46</f>
        <v>1478</v>
      </c>
      <c r="BV127" s="979"/>
      <c r="BW127" s="979">
        <f xml:space="preserve"> 'RAW DATA AY2020-21-EOC SCH'!AB46</f>
        <v>0</v>
      </c>
      <c r="BX127" s="716"/>
      <c r="BY127" s="980">
        <v>2</v>
      </c>
      <c r="BZ127" s="981">
        <f>ROUND(((+BU127* 'DATA - Awards Matrices'!$C$82)+(BU127* 'DATA - Awards Matrices'!$E$85))* 'DATA - Awards Matrices'!$D$77,0)</f>
        <v>324465</v>
      </c>
      <c r="CA127" s="981">
        <f>ROUND(((+BV127* 'DATA - Awards Matrices'!$D$82)+(BV127* 'DATA - Awards Matrices'!$E$85))* 'DATA - Awards Matrices'!$D$77,0)</f>
        <v>0</v>
      </c>
      <c r="CB127" s="982">
        <f>ROUND(((+BW127* 'DATA - Awards Matrices'!$E$82)+(BW127* 'DATA - Awards Matrices'!$E$85))* 'DATA - Awards Matrices'!$D$77,0)</f>
        <v>0</v>
      </c>
    </row>
    <row r="128" spans="1:80" ht="15" customHeight="1">
      <c r="A128" s="1657"/>
      <c r="C128" s="121"/>
      <c r="D128" s="121"/>
      <c r="E128" s="678">
        <v>3</v>
      </c>
      <c r="F128" s="114" t="s">
        <v>133</v>
      </c>
      <c r="G128" s="115">
        <v>312</v>
      </c>
      <c r="H128" s="115">
        <v>0</v>
      </c>
      <c r="I128" s="116">
        <v>0</v>
      </c>
      <c r="J128" s="117"/>
      <c r="K128" s="118">
        <v>3</v>
      </c>
      <c r="L128" s="119">
        <f>ROUND(((+G128* 'DATA - Awards Matrices'!$C$83)+(G128* 'DATA - Awards Matrices'!$E$85))* 'DATA - Awards Matrices'!$D$77,0)</f>
        <v>106545</v>
      </c>
      <c r="M128" s="119">
        <f>ROUND(((+H128* 'DATA - Awards Matrices'!$D$83)+(H128* 'DATA - Awards Matrices'!$E$85))* 'DATA - Awards Matrices'!$D$77,0)</f>
        <v>0</v>
      </c>
      <c r="N128" s="120">
        <f>ROUND(((+I128* 'DATA - Awards Matrices'!$E$83)+(I128* 'DATA - Awards Matrices'!$E$85))* 'DATA - Awards Matrices'!$D$77,0)</f>
        <v>0</v>
      </c>
      <c r="O128" s="587"/>
      <c r="P128" s="678">
        <v>3</v>
      </c>
      <c r="Q128" s="114" t="s">
        <v>133</v>
      </c>
      <c r="R128" s="115">
        <v>734</v>
      </c>
      <c r="S128" s="115">
        <v>0</v>
      </c>
      <c r="T128" s="116">
        <v>0</v>
      </c>
      <c r="U128" s="587"/>
      <c r="V128" s="118">
        <v>3</v>
      </c>
      <c r="W128" s="119">
        <f>ROUND(((+R128* 'DATA - Awards Matrices'!$C$83)+(R128* 'DATA - Awards Matrices'!$E$85))* 'DATA - Awards Matrices'!$D$77,0)</f>
        <v>250654</v>
      </c>
      <c r="X128" s="119">
        <f>ROUND(((+S128* 'DATA - Awards Matrices'!$D$83)+(S128* 'DATA - Awards Matrices'!$E$85))* 'DATA - Awards Matrices'!$D$77,0)</f>
        <v>0</v>
      </c>
      <c r="Y128" s="120">
        <f>ROUND(((+T128* 'DATA - Awards Matrices'!$E$83)+(T128* 'DATA - Awards Matrices'!$E$85))* 'DATA - Awards Matrices'!$D$77,0)</f>
        <v>0</v>
      </c>
      <c r="AA128" s="678">
        <v>3</v>
      </c>
      <c r="AB128" s="114" t="s">
        <v>133</v>
      </c>
      <c r="AC128" s="115">
        <v>624</v>
      </c>
      <c r="AD128" s="115">
        <v>0</v>
      </c>
      <c r="AE128" s="116">
        <v>0</v>
      </c>
      <c r="AG128" s="118">
        <v>3</v>
      </c>
      <c r="AH128" s="119">
        <f>ROUND(((+AC128* 'DATA - Awards Matrices'!$C$83)+(AC128* 'DATA - Awards Matrices'!$E$85))* 'DATA - Awards Matrices'!$D$77,0)</f>
        <v>213090</v>
      </c>
      <c r="AI128" s="119">
        <f>ROUND(((+AD128* 'DATA - Awards Matrices'!$D$83)+(AD128* 'DATA - Awards Matrices'!$E$85))* 'DATA - Awards Matrices'!$D$77,0)</f>
        <v>0</v>
      </c>
      <c r="AJ128" s="120">
        <f>ROUND(((+AE128* 'DATA - Awards Matrices'!$E$83)+(AE128* 'DATA - Awards Matrices'!$E$85))* 'DATA - Awards Matrices'!$D$77,0)</f>
        <v>0</v>
      </c>
      <c r="AL128" s="678">
        <v>3</v>
      </c>
      <c r="AM128" s="114" t="s">
        <v>133</v>
      </c>
      <c r="AN128" s="115">
        <v>681</v>
      </c>
      <c r="AO128" s="115"/>
      <c r="AP128" s="115">
        <f xml:space="preserve"> 'RAW DATA AY2020-21-EOC SCH'!F47</f>
        <v>0</v>
      </c>
      <c r="AR128" s="118">
        <v>3</v>
      </c>
      <c r="AS128" s="119">
        <f>ROUND(((+AN128* 'DATA - Awards Matrices'!$C$83)+(AN128* 'DATA - Awards Matrices'!$E$85))* 'DATA - Awards Matrices'!$D$77,0)</f>
        <v>232555</v>
      </c>
      <c r="AT128" s="119">
        <f>ROUND(((+AO128* 'DATA - Awards Matrices'!$D$83)+(AO128* 'DATA - Awards Matrices'!$E$85))* 'DATA - Awards Matrices'!$D$77,0)</f>
        <v>0</v>
      </c>
      <c r="AU128" s="120">
        <f>ROUND(((+AP128* 'DATA - Awards Matrices'!$E$83)+(AP128* 'DATA - Awards Matrices'!$E$85))* 'DATA - Awards Matrices'!$D$77,0)</f>
        <v>0</v>
      </c>
      <c r="AW128" s="678">
        <v>3</v>
      </c>
      <c r="AX128" s="114" t="s">
        <v>133</v>
      </c>
      <c r="AY128" s="115">
        <v>537</v>
      </c>
      <c r="AZ128" s="115"/>
      <c r="BA128" s="115">
        <v>0</v>
      </c>
      <c r="BB128" s="716"/>
      <c r="BC128" s="742">
        <v>3</v>
      </c>
      <c r="BD128" s="743">
        <f>ROUND(((+AY128* 'DATA - Awards Matrices'!$C$83)+(AY128* 'DATA - Awards Matrices'!$E$85))* 'DATA - Awards Matrices'!$D$77,0)</f>
        <v>183380</v>
      </c>
      <c r="BE128" s="743">
        <f>ROUND(((+AZ128* 'DATA - Awards Matrices'!$D$83)+(AZ128* 'DATA - Awards Matrices'!$E$85))* 'DATA - Awards Matrices'!$D$77,0)</f>
        <v>0</v>
      </c>
      <c r="BF128" s="744">
        <f>ROUND(((+BA128* 'DATA - Awards Matrices'!$E$83)+(BA128* 'DATA - Awards Matrices'!$E$85))* 'DATA - Awards Matrices'!$D$77,0)</f>
        <v>0</v>
      </c>
      <c r="BG128" s="716"/>
      <c r="BH128" s="907">
        <v>3</v>
      </c>
      <c r="BI128" s="897" t="s">
        <v>133</v>
      </c>
      <c r="BJ128" s="896">
        <v>262</v>
      </c>
      <c r="BK128" s="896"/>
      <c r="BL128" s="896">
        <v>0</v>
      </c>
      <c r="BN128" s="742">
        <v>3</v>
      </c>
      <c r="BO128" s="743">
        <v>89470</v>
      </c>
      <c r="BP128" s="743">
        <v>0</v>
      </c>
      <c r="BQ128" s="744">
        <v>0</v>
      </c>
      <c r="BS128" s="1003">
        <v>3</v>
      </c>
      <c r="BT128" s="983" t="s">
        <v>133</v>
      </c>
      <c r="BU128" s="979">
        <f>'RAW DATA AY2020-21-EOC SCH'!D47</f>
        <v>410</v>
      </c>
      <c r="BV128" s="979"/>
      <c r="BW128" s="979">
        <f xml:space="preserve"> 'RAW DATA AY2020-21-EOC SCH'!AB47</f>
        <v>0</v>
      </c>
      <c r="BX128" s="716"/>
      <c r="BY128" s="980">
        <v>3</v>
      </c>
      <c r="BZ128" s="981">
        <f>ROUND(((+BU128* 'DATA - Awards Matrices'!$C$83)+(BU128* 'DATA - Awards Matrices'!$E$85))* 'DATA - Awards Matrices'!$D$77,0)</f>
        <v>140011</v>
      </c>
      <c r="CA128" s="981">
        <f>ROUND(((+BV128* 'DATA - Awards Matrices'!$D$83)+(BV128* 'DATA - Awards Matrices'!$E$85))* 'DATA - Awards Matrices'!$D$77,0)</f>
        <v>0</v>
      </c>
      <c r="CB128" s="982">
        <f>ROUND(((+BW128* 'DATA - Awards Matrices'!$E$83)+(BW128* 'DATA - Awards Matrices'!$E$85))* 'DATA - Awards Matrices'!$D$77,0)</f>
        <v>0</v>
      </c>
    </row>
    <row r="129" spans="1:80" ht="15" customHeight="1">
      <c r="A129" s="1657"/>
      <c r="C129" s="126"/>
      <c r="D129" s="126"/>
      <c r="E129" s="1630" t="s">
        <v>82</v>
      </c>
      <c r="F129" s="1631"/>
      <c r="G129" s="122">
        <f>G128+G127+G126</f>
        <v>11175</v>
      </c>
      <c r="H129" s="122">
        <f>H128+H127+H126</f>
        <v>0</v>
      </c>
      <c r="I129" s="123">
        <f>I128+I127+I126</f>
        <v>0</v>
      </c>
      <c r="J129" s="124"/>
      <c r="K129" s="125" t="s">
        <v>82</v>
      </c>
      <c r="L129" s="119">
        <f>L126+L127+L128</f>
        <v>1883411</v>
      </c>
      <c r="M129" s="119">
        <f>M126+M127+M128</f>
        <v>0</v>
      </c>
      <c r="N129" s="120">
        <f>N126+N127+N128</f>
        <v>0</v>
      </c>
      <c r="O129" s="587"/>
      <c r="P129" s="1630" t="s">
        <v>82</v>
      </c>
      <c r="Q129" s="1631"/>
      <c r="R129" s="122">
        <v>11712.03</v>
      </c>
      <c r="S129" s="122">
        <v>0</v>
      </c>
      <c r="T129" s="123">
        <v>0</v>
      </c>
      <c r="U129" s="587"/>
      <c r="V129" s="125" t="s">
        <v>82</v>
      </c>
      <c r="W129" s="119">
        <f>W126+W127+W128</f>
        <v>2048557</v>
      </c>
      <c r="X129" s="119">
        <f>X126+X127+X128</f>
        <v>0</v>
      </c>
      <c r="Y129" s="120">
        <f>Y126+Y127+Y128</f>
        <v>0</v>
      </c>
      <c r="AA129" s="1630" t="s">
        <v>82</v>
      </c>
      <c r="AB129" s="1631"/>
      <c r="AC129" s="122">
        <f>AC128+AC127+AC126</f>
        <v>12497</v>
      </c>
      <c r="AD129" s="122">
        <v>0</v>
      </c>
      <c r="AE129" s="123">
        <v>0</v>
      </c>
      <c r="AG129" s="125" t="s">
        <v>82</v>
      </c>
      <c r="AH129" s="119">
        <f>AH126+AH127+AH128</f>
        <v>2154581</v>
      </c>
      <c r="AI129" s="119">
        <f>AI126+AI127+AI128</f>
        <v>0</v>
      </c>
      <c r="AJ129" s="120">
        <f>AJ126+AJ127+AJ128</f>
        <v>0</v>
      </c>
      <c r="AL129" s="1630" t="s">
        <v>82</v>
      </c>
      <c r="AM129" s="1631"/>
      <c r="AN129" s="122">
        <f>AN128+AN127+AN126</f>
        <v>11940.04</v>
      </c>
      <c r="AO129" s="122">
        <f>AO128+AO127+AO126</f>
        <v>0</v>
      </c>
      <c r="AP129" s="123">
        <f>AP128+AP127+AP126</f>
        <v>0</v>
      </c>
      <c r="AR129" s="125" t="s">
        <v>82</v>
      </c>
      <c r="AS129" s="119">
        <f>AS126+AS127+AS128</f>
        <v>2070017</v>
      </c>
      <c r="AT129" s="119">
        <f>AT126+AT127+AT128</f>
        <v>0</v>
      </c>
      <c r="AU129" s="120">
        <f>AU126+AU127+AU128</f>
        <v>0</v>
      </c>
      <c r="AW129" s="1641" t="s">
        <v>82</v>
      </c>
      <c r="AX129" s="1642"/>
      <c r="AY129" s="122">
        <f>AY128+AY127+AY126</f>
        <v>11609</v>
      </c>
      <c r="AZ129" s="122">
        <f>AZ128+AZ127+AZ126</f>
        <v>0</v>
      </c>
      <c r="BA129" s="123">
        <f>BA128+BA127+BA126</f>
        <v>0</v>
      </c>
      <c r="BB129" s="716"/>
      <c r="BC129" s="745" t="s">
        <v>82</v>
      </c>
      <c r="BD129" s="743">
        <f>BD126+BD127+BD128</f>
        <v>1989400</v>
      </c>
      <c r="BE129" s="743">
        <f>BE126+BE127+BE128</f>
        <v>0</v>
      </c>
      <c r="BF129" s="744">
        <f>BF126+BF127+BF128</f>
        <v>0</v>
      </c>
      <c r="BG129" s="716"/>
      <c r="BH129" s="1584" t="s">
        <v>82</v>
      </c>
      <c r="BI129" s="1577"/>
      <c r="BJ129" s="898">
        <v>7951</v>
      </c>
      <c r="BK129" s="898">
        <v>0</v>
      </c>
      <c r="BL129" s="899">
        <v>0</v>
      </c>
      <c r="BN129" s="745" t="s">
        <v>82</v>
      </c>
      <c r="BO129" s="743">
        <v>1344011</v>
      </c>
      <c r="BP129" s="743">
        <v>0</v>
      </c>
      <c r="BQ129" s="744">
        <v>0</v>
      </c>
      <c r="BS129" s="1614" t="s">
        <v>82</v>
      </c>
      <c r="BT129" s="1615"/>
      <c r="BU129" s="984">
        <f>BU128+BU127+BU126</f>
        <v>10848</v>
      </c>
      <c r="BV129" s="984">
        <f>BV128+BV127+BV126</f>
        <v>0</v>
      </c>
      <c r="BW129" s="985">
        <f>BW128+BW127+BW126</f>
        <v>0</v>
      </c>
      <c r="BX129" s="716"/>
      <c r="BY129" s="986" t="s">
        <v>82</v>
      </c>
      <c r="BZ129" s="981">
        <f>BZ126+BZ127+BZ128</f>
        <v>1841359</v>
      </c>
      <c r="CA129" s="981">
        <f>CA126+CA127+CA128</f>
        <v>0</v>
      </c>
      <c r="CB129" s="982">
        <f>CB126+CB127+CB128</f>
        <v>0</v>
      </c>
    </row>
    <row r="130" spans="1:80" ht="15" customHeight="1" thickBot="1">
      <c r="A130" s="1658"/>
      <c r="C130" s="126"/>
      <c r="D130" s="126"/>
      <c r="E130" s="127"/>
      <c r="F130" s="128"/>
      <c r="G130" s="129" t="s">
        <v>132</v>
      </c>
      <c r="H130" s="129"/>
      <c r="I130" s="130">
        <f>SUM(G129:I129)</f>
        <v>11175</v>
      </c>
      <c r="J130" s="131"/>
      <c r="K130" s="132"/>
      <c r="L130" s="133" t="s">
        <v>131</v>
      </c>
      <c r="M130" s="134"/>
      <c r="N130" s="135">
        <f>SUM(L129:N129)</f>
        <v>1883411</v>
      </c>
      <c r="O130" s="588"/>
      <c r="P130" s="127"/>
      <c r="Q130" s="128"/>
      <c r="R130" s="129" t="s">
        <v>132</v>
      </c>
      <c r="S130" s="129"/>
      <c r="T130" s="130">
        <v>11712.03</v>
      </c>
      <c r="U130" s="588"/>
      <c r="V130" s="132"/>
      <c r="W130" s="133" t="s">
        <v>131</v>
      </c>
      <c r="X130" s="134"/>
      <c r="Y130" s="135">
        <f>SUM(W129:Y129)</f>
        <v>2048557</v>
      </c>
      <c r="AA130" s="127"/>
      <c r="AB130" s="128"/>
      <c r="AC130" s="129" t="s">
        <v>132</v>
      </c>
      <c r="AD130" s="129"/>
      <c r="AE130" s="130">
        <f>SUM(AC129:AE129)</f>
        <v>12497</v>
      </c>
      <c r="AG130" s="132"/>
      <c r="AH130" s="133" t="s">
        <v>131</v>
      </c>
      <c r="AI130" s="134"/>
      <c r="AJ130" s="135">
        <f>SUM(AH129:AJ129)</f>
        <v>2154581</v>
      </c>
      <c r="AL130" s="127"/>
      <c r="AM130" s="128"/>
      <c r="AN130" s="129" t="s">
        <v>132</v>
      </c>
      <c r="AO130" s="129"/>
      <c r="AP130" s="130">
        <f>SUM(AN129:AP129)</f>
        <v>11940.04</v>
      </c>
      <c r="AR130" s="132"/>
      <c r="AS130" s="133" t="s">
        <v>131</v>
      </c>
      <c r="AT130" s="134"/>
      <c r="AU130" s="135">
        <f>SUM(AS129:AU129)</f>
        <v>2070017</v>
      </c>
      <c r="AW130" s="127"/>
      <c r="AX130" s="128"/>
      <c r="AY130" s="129" t="s">
        <v>132</v>
      </c>
      <c r="AZ130" s="129"/>
      <c r="BA130" s="130">
        <f>SUM(AY129:BA129)</f>
        <v>11609</v>
      </c>
      <c r="BB130" s="716"/>
      <c r="BC130" s="746"/>
      <c r="BD130" s="747" t="s">
        <v>131</v>
      </c>
      <c r="BE130" s="748"/>
      <c r="BF130" s="749">
        <f>SUM(BD129:BF129)</f>
        <v>1989400</v>
      </c>
      <c r="BG130" s="716"/>
      <c r="BH130" s="900"/>
      <c r="BI130" s="901"/>
      <c r="BJ130" s="902" t="s">
        <v>132</v>
      </c>
      <c r="BK130" s="902"/>
      <c r="BL130" s="903">
        <v>7951</v>
      </c>
      <c r="BN130" s="746"/>
      <c r="BO130" s="747" t="s">
        <v>131</v>
      </c>
      <c r="BP130" s="748"/>
      <c r="BQ130" s="749">
        <v>1344011</v>
      </c>
      <c r="BS130" s="987"/>
      <c r="BT130" s="988"/>
      <c r="BU130" s="989" t="s">
        <v>132</v>
      </c>
      <c r="BV130" s="989"/>
      <c r="BW130" s="990">
        <f>SUM(BU129:BW129)</f>
        <v>10848</v>
      </c>
      <c r="BX130" s="716"/>
      <c r="BY130" s="991"/>
      <c r="BZ130" s="992" t="s">
        <v>131</v>
      </c>
      <c r="CA130" s="993"/>
      <c r="CB130" s="994">
        <f>SUM(BZ129:CB129)</f>
        <v>1841359</v>
      </c>
    </row>
    <row r="131" spans="1:80" ht="15" thickBot="1">
      <c r="K131" s="136"/>
      <c r="L131" s="136"/>
      <c r="M131" s="136"/>
      <c r="N131" s="136"/>
      <c r="O131" s="136"/>
      <c r="U131" s="136"/>
      <c r="V131" s="136"/>
      <c r="W131" s="136"/>
      <c r="X131" s="136"/>
      <c r="Y131" s="136"/>
      <c r="AG131" s="136"/>
      <c r="AH131" s="136"/>
      <c r="AI131" s="136"/>
      <c r="AJ131" s="136"/>
      <c r="AR131" s="136"/>
      <c r="AS131" s="136"/>
      <c r="AT131" s="136"/>
      <c r="AU131" s="136"/>
      <c r="BB131" s="716"/>
      <c r="BC131" s="750"/>
      <c r="BD131" s="750"/>
      <c r="BE131" s="750"/>
      <c r="BF131" s="750"/>
      <c r="BG131" s="716"/>
      <c r="BN131" s="750"/>
      <c r="BO131" s="750"/>
      <c r="BP131" s="750"/>
      <c r="BQ131" s="750"/>
      <c r="BS131" s="716"/>
      <c r="BT131" s="716"/>
      <c r="BU131" s="716"/>
      <c r="BV131" s="716"/>
      <c r="BW131" s="716"/>
      <c r="BX131" s="716"/>
      <c r="BY131" s="995"/>
      <c r="BZ131" s="995"/>
      <c r="CA131" s="995"/>
      <c r="CB131" s="995"/>
    </row>
    <row r="132" spans="1:80" ht="15.75" customHeight="1">
      <c r="A132" s="1656" t="s">
        <v>65</v>
      </c>
      <c r="C132" s="105"/>
      <c r="D132" s="105"/>
      <c r="E132" s="1632" t="s">
        <v>96</v>
      </c>
      <c r="F132" s="1633"/>
      <c r="G132" s="1634" t="s">
        <v>134</v>
      </c>
      <c r="H132" s="1634"/>
      <c r="I132" s="1635"/>
      <c r="J132" s="103"/>
      <c r="K132" s="104"/>
      <c r="L132" s="1636" t="s">
        <v>134</v>
      </c>
      <c r="M132" s="1637"/>
      <c r="N132" s="1638"/>
      <c r="O132" s="586"/>
      <c r="P132" s="1632" t="s">
        <v>96</v>
      </c>
      <c r="Q132" s="1633"/>
      <c r="R132" s="1634" t="s">
        <v>134</v>
      </c>
      <c r="S132" s="1634"/>
      <c r="T132" s="1635"/>
      <c r="U132" s="586"/>
      <c r="V132" s="104"/>
      <c r="W132" s="1636" t="s">
        <v>134</v>
      </c>
      <c r="X132" s="1637"/>
      <c r="Y132" s="1638"/>
      <c r="AA132" s="1632" t="s">
        <v>96</v>
      </c>
      <c r="AB132" s="1633"/>
      <c r="AC132" s="1634" t="s">
        <v>134</v>
      </c>
      <c r="AD132" s="1634"/>
      <c r="AE132" s="1635"/>
      <c r="AG132" s="104"/>
      <c r="AH132" s="1636" t="s">
        <v>134</v>
      </c>
      <c r="AI132" s="1637"/>
      <c r="AJ132" s="1638"/>
      <c r="AL132" s="1632" t="s">
        <v>96</v>
      </c>
      <c r="AM132" s="1633"/>
      <c r="AN132" s="1634" t="s">
        <v>134</v>
      </c>
      <c r="AO132" s="1634"/>
      <c r="AP132" s="1635"/>
      <c r="AR132" s="104"/>
      <c r="AS132" s="1636" t="s">
        <v>134</v>
      </c>
      <c r="AT132" s="1637"/>
      <c r="AU132" s="1638"/>
      <c r="AW132" s="1646" t="s">
        <v>96</v>
      </c>
      <c r="AX132" s="1647"/>
      <c r="AY132" s="1659" t="s">
        <v>134</v>
      </c>
      <c r="AZ132" s="1660"/>
      <c r="BA132" s="1661"/>
      <c r="BB132" s="716"/>
      <c r="BC132" s="737"/>
      <c r="BD132" s="1581" t="s">
        <v>134</v>
      </c>
      <c r="BE132" s="1582"/>
      <c r="BF132" s="1583"/>
      <c r="BG132" s="716"/>
      <c r="BH132" s="1574" t="s">
        <v>96</v>
      </c>
      <c r="BI132" s="1575"/>
      <c r="BJ132" s="1578" t="s">
        <v>134</v>
      </c>
      <c r="BK132" s="1579"/>
      <c r="BL132" s="1580"/>
      <c r="BN132" s="737"/>
      <c r="BO132" s="1581" t="s">
        <v>134</v>
      </c>
      <c r="BP132" s="1582"/>
      <c r="BQ132" s="1583"/>
      <c r="BS132" s="1616" t="s">
        <v>96</v>
      </c>
      <c r="BT132" s="1617"/>
      <c r="BU132" s="1619" t="s">
        <v>134</v>
      </c>
      <c r="BV132" s="1620"/>
      <c r="BW132" s="1621"/>
      <c r="BX132" s="716"/>
      <c r="BY132" s="967"/>
      <c r="BZ132" s="1622" t="s">
        <v>134</v>
      </c>
      <c r="CA132" s="1623"/>
      <c r="CB132" s="1624"/>
    </row>
    <row r="133" spans="1:80" ht="15" customHeight="1">
      <c r="A133" s="1657"/>
      <c r="C133" s="113"/>
      <c r="D133" s="113"/>
      <c r="E133" s="1630" t="s">
        <v>96</v>
      </c>
      <c r="F133" s="1631"/>
      <c r="G133" s="589" t="s">
        <v>95</v>
      </c>
      <c r="H133" s="590" t="s">
        <v>94</v>
      </c>
      <c r="I133" s="591" t="s">
        <v>93</v>
      </c>
      <c r="J133" s="108"/>
      <c r="K133" s="109" t="s">
        <v>96</v>
      </c>
      <c r="L133" s="110" t="s">
        <v>95</v>
      </c>
      <c r="M133" s="111" t="s">
        <v>94</v>
      </c>
      <c r="N133" s="112" t="s">
        <v>93</v>
      </c>
      <c r="O133" s="586"/>
      <c r="P133" s="1630" t="s">
        <v>96</v>
      </c>
      <c r="Q133" s="1631"/>
      <c r="R133" s="589" t="s">
        <v>95</v>
      </c>
      <c r="S133" s="590" t="s">
        <v>94</v>
      </c>
      <c r="T133" s="591" t="s">
        <v>93</v>
      </c>
      <c r="U133" s="586"/>
      <c r="V133" s="109" t="s">
        <v>96</v>
      </c>
      <c r="W133" s="110" t="s">
        <v>95</v>
      </c>
      <c r="X133" s="111" t="s">
        <v>94</v>
      </c>
      <c r="Y133" s="112" t="s">
        <v>93</v>
      </c>
      <c r="AA133" s="1630" t="s">
        <v>96</v>
      </c>
      <c r="AB133" s="1631"/>
      <c r="AC133" s="589" t="s">
        <v>95</v>
      </c>
      <c r="AD133" s="590" t="s">
        <v>94</v>
      </c>
      <c r="AE133" s="591" t="s">
        <v>93</v>
      </c>
      <c r="AG133" s="109" t="s">
        <v>96</v>
      </c>
      <c r="AH133" s="110" t="s">
        <v>95</v>
      </c>
      <c r="AI133" s="111" t="s">
        <v>94</v>
      </c>
      <c r="AJ133" s="112" t="s">
        <v>93</v>
      </c>
      <c r="AL133" s="1630" t="s">
        <v>96</v>
      </c>
      <c r="AM133" s="1631"/>
      <c r="AN133" s="589" t="s">
        <v>95</v>
      </c>
      <c r="AO133" s="590" t="s">
        <v>94</v>
      </c>
      <c r="AP133" s="591" t="s">
        <v>93</v>
      </c>
      <c r="AR133" s="109" t="s">
        <v>96</v>
      </c>
      <c r="AS133" s="110" t="s">
        <v>95</v>
      </c>
      <c r="AT133" s="111" t="s">
        <v>94</v>
      </c>
      <c r="AU133" s="112" t="s">
        <v>93</v>
      </c>
      <c r="AW133" s="1648" t="s">
        <v>96</v>
      </c>
      <c r="AX133" s="1649"/>
      <c r="AY133" s="589" t="s">
        <v>95</v>
      </c>
      <c r="AZ133" s="590" t="s">
        <v>94</v>
      </c>
      <c r="BA133" s="591" t="s">
        <v>93</v>
      </c>
      <c r="BB133" s="716"/>
      <c r="BC133" s="738" t="s">
        <v>96</v>
      </c>
      <c r="BD133" s="739" t="s">
        <v>95</v>
      </c>
      <c r="BE133" s="740" t="s">
        <v>94</v>
      </c>
      <c r="BF133" s="741" t="s">
        <v>93</v>
      </c>
      <c r="BG133" s="716"/>
      <c r="BH133" s="1576" t="s">
        <v>96</v>
      </c>
      <c r="BI133" s="1577"/>
      <c r="BJ133" s="904" t="s">
        <v>95</v>
      </c>
      <c r="BK133" s="905" t="s">
        <v>94</v>
      </c>
      <c r="BL133" s="906" t="s">
        <v>93</v>
      </c>
      <c r="BN133" s="738" t="s">
        <v>96</v>
      </c>
      <c r="BO133" s="739" t="s">
        <v>95</v>
      </c>
      <c r="BP133" s="740" t="s">
        <v>94</v>
      </c>
      <c r="BQ133" s="741" t="s">
        <v>93</v>
      </c>
      <c r="BS133" s="1618" t="s">
        <v>96</v>
      </c>
      <c r="BT133" s="1615"/>
      <c r="BU133" s="1000" t="s">
        <v>95</v>
      </c>
      <c r="BV133" s="1001" t="s">
        <v>94</v>
      </c>
      <c r="BW133" s="1002" t="s">
        <v>93</v>
      </c>
      <c r="BX133" s="716"/>
      <c r="BY133" s="973" t="s">
        <v>96</v>
      </c>
      <c r="BZ133" s="974" t="s">
        <v>95</v>
      </c>
      <c r="CA133" s="975" t="s">
        <v>94</v>
      </c>
      <c r="CB133" s="976" t="s">
        <v>93</v>
      </c>
    </row>
    <row r="134" spans="1:80" ht="15" customHeight="1">
      <c r="A134" s="1657"/>
      <c r="C134" s="121"/>
      <c r="D134" s="121"/>
      <c r="E134" s="678">
        <v>1</v>
      </c>
      <c r="F134" s="114" t="s">
        <v>133</v>
      </c>
      <c r="G134" s="115">
        <v>16806.349999999999</v>
      </c>
      <c r="H134" s="115">
        <v>0</v>
      </c>
      <c r="I134" s="116">
        <v>0</v>
      </c>
      <c r="J134" s="117"/>
      <c r="K134" s="118">
        <v>1</v>
      </c>
      <c r="L134" s="119">
        <f>ROUND(((+G134* 'DATA - Awards Matrices'!$C$81)+(G134* 'DATA - Awards Matrices'!$E$85))* 'DATA - Awards Matrices'!$D$77,0)</f>
        <v>2582632</v>
      </c>
      <c r="M134" s="119">
        <f>ROUND(((+H134* 'DATA - Awards Matrices'!$D$81)+(H134* 'DATA - Awards Matrices'!$E$85))* 'DATA - Awards Matrices'!$D$77,0)</f>
        <v>0</v>
      </c>
      <c r="N134" s="120">
        <f>ROUND(((+I134* 'DATA - Awards Matrices'!$E$81)+(I134* 'DATA - Awards Matrices'!$E$85))* 'DATA - Awards Matrices'!$D$77,0)</f>
        <v>0</v>
      </c>
      <c r="O134" s="587"/>
      <c r="P134" s="678">
        <v>1</v>
      </c>
      <c r="Q134" s="114" t="s">
        <v>133</v>
      </c>
      <c r="R134" s="115">
        <v>15924</v>
      </c>
      <c r="S134" s="115">
        <v>0</v>
      </c>
      <c r="T134" s="116">
        <v>0</v>
      </c>
      <c r="U134" s="587"/>
      <c r="V134" s="118">
        <v>1</v>
      </c>
      <c r="W134" s="119">
        <f>ROUND(((+R134* 'DATA - Awards Matrices'!$C$81)+(R134* 'DATA - Awards Matrices'!$E$85))* 'DATA - Awards Matrices'!$D$77,0)</f>
        <v>2447041</v>
      </c>
      <c r="X134" s="119">
        <f>ROUND(((+S134* 'DATA - Awards Matrices'!$D$81)+(S134* 'DATA - Awards Matrices'!$E$85))* 'DATA - Awards Matrices'!$D$77,0)</f>
        <v>0</v>
      </c>
      <c r="Y134" s="120">
        <f>ROUND(((+T134* 'DATA - Awards Matrices'!$E$81)+(T134* 'DATA - Awards Matrices'!$E$85))* 'DATA - Awards Matrices'!$D$77,0)</f>
        <v>0</v>
      </c>
      <c r="AA134" s="678">
        <v>1</v>
      </c>
      <c r="AB134" s="114" t="s">
        <v>133</v>
      </c>
      <c r="AC134" s="115">
        <v>15064</v>
      </c>
      <c r="AD134" s="115">
        <v>0</v>
      </c>
      <c r="AE134" s="116">
        <v>0</v>
      </c>
      <c r="AG134" s="118">
        <v>1</v>
      </c>
      <c r="AH134" s="119">
        <f>ROUND(((+AC134* 'DATA - Awards Matrices'!$C$81)+(AC134* 'DATA - Awards Matrices'!$E$85))* 'DATA - Awards Matrices'!$D$77,0)</f>
        <v>2314885</v>
      </c>
      <c r="AI134" s="119">
        <f>ROUND(((+AD134* 'DATA - Awards Matrices'!$D$81)+(AD134* 'DATA - Awards Matrices'!$E$85))* 'DATA - Awards Matrices'!$D$77,0)</f>
        <v>0</v>
      </c>
      <c r="AJ134" s="120">
        <f>ROUND(((+AE134* 'DATA - Awards Matrices'!$E$81)+(AE134* 'DATA - Awards Matrices'!$E$85))* 'DATA - Awards Matrices'!$D$77,0)</f>
        <v>0</v>
      </c>
      <c r="AL134" s="678">
        <v>1</v>
      </c>
      <c r="AM134" s="114" t="s">
        <v>133</v>
      </c>
      <c r="AN134" s="115">
        <v>12523.12</v>
      </c>
      <c r="AO134" s="115"/>
      <c r="AP134" s="115">
        <f xml:space="preserve"> 'RAW DATA AY2020-21-EOC SCH'!F48</f>
        <v>0</v>
      </c>
      <c r="AR134" s="118">
        <v>1</v>
      </c>
      <c r="AS134" s="119">
        <f>ROUND(((+AN134* 'DATA - Awards Matrices'!$C$81)+(AN134* 'DATA - Awards Matrices'!$E$85))* 'DATA - Awards Matrices'!$D$77,0)</f>
        <v>1924428</v>
      </c>
      <c r="AT134" s="119">
        <f>ROUND(((+AO134* 'DATA - Awards Matrices'!$D$81)+(AO134* 'DATA - Awards Matrices'!$E$85))* 'DATA - Awards Matrices'!$D$77,0)</f>
        <v>0</v>
      </c>
      <c r="AU134" s="120">
        <f>ROUND(((+AP134* 'DATA - Awards Matrices'!$E$81)+(AP134* 'DATA - Awards Matrices'!$E$85))* 'DATA - Awards Matrices'!$D$77,0)</f>
        <v>0</v>
      </c>
      <c r="AW134" s="678">
        <v>1</v>
      </c>
      <c r="AX134" s="114" t="s">
        <v>133</v>
      </c>
      <c r="AY134" s="115">
        <v>11496.09</v>
      </c>
      <c r="AZ134" s="115"/>
      <c r="BA134" s="115">
        <v>0</v>
      </c>
      <c r="BB134" s="716"/>
      <c r="BC134" s="742">
        <v>1</v>
      </c>
      <c r="BD134" s="743">
        <f>ROUND(((+AY134* 'DATA - Awards Matrices'!$C$81)+(AY134* 'DATA - Awards Matrices'!$E$85))* 'DATA - Awards Matrices'!$D$77,0)</f>
        <v>1766604</v>
      </c>
      <c r="BE134" s="743">
        <f>ROUND(((+AZ134* 'DATA - Awards Matrices'!$D$81)+(AZ134* 'DATA - Awards Matrices'!$E$85))* 'DATA - Awards Matrices'!$D$77,0)</f>
        <v>0</v>
      </c>
      <c r="BF134" s="744">
        <f>ROUND(((+BA134* 'DATA - Awards Matrices'!$E$81)+(BA134* 'DATA - Awards Matrices'!$E$85))* 'DATA - Awards Matrices'!$D$77,0)</f>
        <v>0</v>
      </c>
      <c r="BG134" s="716"/>
      <c r="BH134" s="907">
        <v>1</v>
      </c>
      <c r="BI134" s="897" t="s">
        <v>133</v>
      </c>
      <c r="BJ134" s="896">
        <v>6659</v>
      </c>
      <c r="BK134" s="896"/>
      <c r="BL134" s="896">
        <v>0</v>
      </c>
      <c r="BN134" s="742">
        <v>1</v>
      </c>
      <c r="BO134" s="743">
        <v>1023289</v>
      </c>
      <c r="BP134" s="743">
        <v>0</v>
      </c>
      <c r="BQ134" s="744">
        <v>0</v>
      </c>
      <c r="BS134" s="1003">
        <v>1</v>
      </c>
      <c r="BT134" s="983" t="s">
        <v>133</v>
      </c>
      <c r="BU134" s="979">
        <f>'RAW DATA AY2020-21-EOC SCH'!D48</f>
        <v>7764.87</v>
      </c>
      <c r="BV134" s="979"/>
      <c r="BW134" s="979">
        <f xml:space="preserve"> 'RAW DATA AY2020-21-EOC SCH'!AB48</f>
        <v>0</v>
      </c>
      <c r="BX134" s="716"/>
      <c r="BY134" s="980">
        <v>1</v>
      </c>
      <c r="BZ134" s="981">
        <f>ROUND(((+BU134* 'DATA - Awards Matrices'!$C$81)+(BU134* 'DATA - Awards Matrices'!$E$85))* 'DATA - Awards Matrices'!$D$77,0)</f>
        <v>1193228</v>
      </c>
      <c r="CA134" s="981">
        <f>ROUND(((+BV134* 'DATA - Awards Matrices'!$D$81)+(BV134* 'DATA - Awards Matrices'!$E$85))* 'DATA - Awards Matrices'!$D$77,0)</f>
        <v>0</v>
      </c>
      <c r="CB134" s="982">
        <f>ROUND(((+BW134* 'DATA - Awards Matrices'!$E$81)+(BW134* 'DATA - Awards Matrices'!$E$85))* 'DATA - Awards Matrices'!$D$77,0)</f>
        <v>0</v>
      </c>
    </row>
    <row r="135" spans="1:80" ht="15" customHeight="1">
      <c r="A135" s="1657"/>
      <c r="C135" s="121"/>
      <c r="D135" s="121"/>
      <c r="E135" s="678">
        <v>2</v>
      </c>
      <c r="F135" s="114" t="s">
        <v>133</v>
      </c>
      <c r="G135" s="115">
        <v>4719</v>
      </c>
      <c r="H135" s="115">
        <v>0</v>
      </c>
      <c r="I135" s="116">
        <v>0</v>
      </c>
      <c r="J135" s="117"/>
      <c r="K135" s="118">
        <v>2</v>
      </c>
      <c r="L135" s="119">
        <f>ROUND(((+G135* 'DATA - Awards Matrices'!$C$82)+(G135* 'DATA - Awards Matrices'!$E$85))* 'DATA - Awards Matrices'!$D$77,0)</f>
        <v>1035962</v>
      </c>
      <c r="M135" s="119">
        <f>ROUND(((+H135* 'DATA - Awards Matrices'!$D$82)+(H135* 'DATA - Awards Matrices'!$E$85))* 'DATA - Awards Matrices'!$D$77,0)</f>
        <v>0</v>
      </c>
      <c r="N135" s="120">
        <f>ROUND(((+I135* 'DATA - Awards Matrices'!$E$82)+(I135* 'DATA - Awards Matrices'!$E$85))* 'DATA - Awards Matrices'!$D$77,0)</f>
        <v>0</v>
      </c>
      <c r="O135" s="587"/>
      <c r="P135" s="678">
        <v>2</v>
      </c>
      <c r="Q135" s="114" t="s">
        <v>133</v>
      </c>
      <c r="R135" s="115">
        <v>4339</v>
      </c>
      <c r="S135" s="115">
        <v>0</v>
      </c>
      <c r="T135" s="116">
        <v>0</v>
      </c>
      <c r="U135" s="587"/>
      <c r="V135" s="118">
        <v>2</v>
      </c>
      <c r="W135" s="119">
        <f>ROUND(((+R135* 'DATA - Awards Matrices'!$C$82)+(R135* 'DATA - Awards Matrices'!$E$85))* 'DATA - Awards Matrices'!$D$77,0)</f>
        <v>952541</v>
      </c>
      <c r="X135" s="119">
        <f>ROUND(((+S135* 'DATA - Awards Matrices'!$D$82)+(S135* 'DATA - Awards Matrices'!$E$85))* 'DATA - Awards Matrices'!$D$77,0)</f>
        <v>0</v>
      </c>
      <c r="Y135" s="120">
        <f>ROUND(((+T135* 'DATA - Awards Matrices'!$E$82)+(T135* 'DATA - Awards Matrices'!$E$85))* 'DATA - Awards Matrices'!$D$77,0)</f>
        <v>0</v>
      </c>
      <c r="AA135" s="678">
        <v>2</v>
      </c>
      <c r="AB135" s="114" t="s">
        <v>133</v>
      </c>
      <c r="AC135" s="115">
        <v>4722</v>
      </c>
      <c r="AD135" s="115">
        <v>0</v>
      </c>
      <c r="AE135" s="116">
        <v>0</v>
      </c>
      <c r="AG135" s="118">
        <v>2</v>
      </c>
      <c r="AH135" s="119">
        <f>ROUND(((+AC135* 'DATA - Awards Matrices'!$C$82)+(AC135* 'DATA - Awards Matrices'!$E$85))* 'DATA - Awards Matrices'!$D$77,0)</f>
        <v>1036621</v>
      </c>
      <c r="AI135" s="119">
        <f>ROUND(((+AD135* 'DATA - Awards Matrices'!$D$82)+(AD135* 'DATA - Awards Matrices'!$E$85))* 'DATA - Awards Matrices'!$D$77,0)</f>
        <v>0</v>
      </c>
      <c r="AJ135" s="120">
        <f>ROUND(((+AE135* 'DATA - Awards Matrices'!$E$82)+(AE135* 'DATA - Awards Matrices'!$E$85))* 'DATA - Awards Matrices'!$D$77,0)</f>
        <v>0</v>
      </c>
      <c r="AL135" s="678">
        <v>2</v>
      </c>
      <c r="AM135" s="114" t="s">
        <v>133</v>
      </c>
      <c r="AN135" s="115">
        <v>3939.94</v>
      </c>
      <c r="AO135" s="115"/>
      <c r="AP135" s="115">
        <f xml:space="preserve"> 'RAW DATA AY2020-21-EOC SCH'!F49</f>
        <v>0</v>
      </c>
      <c r="AR135" s="118">
        <v>2</v>
      </c>
      <c r="AS135" s="119">
        <f>ROUND(((+AN135* 'DATA - Awards Matrices'!$C$82)+(AN135* 'DATA - Awards Matrices'!$E$85))* 'DATA - Awards Matrices'!$D$77,0)</f>
        <v>864935</v>
      </c>
      <c r="AT135" s="119">
        <f>ROUND(((+AO135* 'DATA - Awards Matrices'!$D$82)+(AO135* 'DATA - Awards Matrices'!$E$85))* 'DATA - Awards Matrices'!$D$77,0)</f>
        <v>0</v>
      </c>
      <c r="AU135" s="120">
        <f>ROUND(((+AP135* 'DATA - Awards Matrices'!$E$82)+(AP135* 'DATA - Awards Matrices'!$E$85))* 'DATA - Awards Matrices'!$D$77,0)</f>
        <v>0</v>
      </c>
      <c r="AW135" s="678">
        <v>2</v>
      </c>
      <c r="AX135" s="114" t="s">
        <v>133</v>
      </c>
      <c r="AY135" s="115">
        <v>3204.99</v>
      </c>
      <c r="AZ135" s="115"/>
      <c r="BA135" s="115">
        <v>0</v>
      </c>
      <c r="BB135" s="716"/>
      <c r="BC135" s="742">
        <v>2</v>
      </c>
      <c r="BD135" s="743">
        <f>ROUND(((+AY135* 'DATA - Awards Matrices'!$C$82)+(AY135* 'DATA - Awards Matrices'!$E$85))* 'DATA - Awards Matrices'!$D$77,0)</f>
        <v>703591</v>
      </c>
      <c r="BE135" s="743">
        <f>ROUND(((+AZ135* 'DATA - Awards Matrices'!$D$82)+(AZ135* 'DATA - Awards Matrices'!$E$85))* 'DATA - Awards Matrices'!$D$77,0)</f>
        <v>0</v>
      </c>
      <c r="BF135" s="744">
        <f>ROUND(((+BA135* 'DATA - Awards Matrices'!$E$82)+(BA135* 'DATA - Awards Matrices'!$E$85))* 'DATA - Awards Matrices'!$D$77,0)</f>
        <v>0</v>
      </c>
      <c r="BG135" s="716"/>
      <c r="BH135" s="907">
        <v>2</v>
      </c>
      <c r="BI135" s="897" t="s">
        <v>133</v>
      </c>
      <c r="BJ135" s="896">
        <v>1759</v>
      </c>
      <c r="BK135" s="896"/>
      <c r="BL135" s="896">
        <v>0</v>
      </c>
      <c r="BN135" s="742">
        <v>2</v>
      </c>
      <c r="BO135" s="743">
        <v>386153</v>
      </c>
      <c r="BP135" s="743">
        <v>0</v>
      </c>
      <c r="BQ135" s="744">
        <v>0</v>
      </c>
      <c r="BS135" s="1003">
        <v>2</v>
      </c>
      <c r="BT135" s="983" t="s">
        <v>133</v>
      </c>
      <c r="BU135" s="979">
        <f>'RAW DATA AY2020-21-EOC SCH'!D49</f>
        <v>2744</v>
      </c>
      <c r="BV135" s="979"/>
      <c r="BW135" s="979">
        <f xml:space="preserve"> 'RAW DATA AY2020-21-EOC SCH'!AB49</f>
        <v>0</v>
      </c>
      <c r="BX135" s="716"/>
      <c r="BY135" s="980">
        <v>2</v>
      </c>
      <c r="BZ135" s="981">
        <f>ROUND(((+BU135* 'DATA - Awards Matrices'!$C$82)+(BU135* 'DATA - Awards Matrices'!$E$85))* 'DATA - Awards Matrices'!$D$77,0)</f>
        <v>602390</v>
      </c>
      <c r="CA135" s="981">
        <f>ROUND(((+BV135* 'DATA - Awards Matrices'!$D$82)+(BV135* 'DATA - Awards Matrices'!$E$85))* 'DATA - Awards Matrices'!$D$77,0)</f>
        <v>0</v>
      </c>
      <c r="CB135" s="982">
        <f>ROUND(((+BW135* 'DATA - Awards Matrices'!$E$82)+(BW135* 'DATA - Awards Matrices'!$E$85))* 'DATA - Awards Matrices'!$D$77,0)</f>
        <v>0</v>
      </c>
    </row>
    <row r="136" spans="1:80" ht="15" customHeight="1">
      <c r="A136" s="1657"/>
      <c r="C136" s="121"/>
      <c r="D136" s="121"/>
      <c r="E136" s="678">
        <v>3</v>
      </c>
      <c r="F136" s="114" t="s">
        <v>133</v>
      </c>
      <c r="G136" s="115">
        <v>2085</v>
      </c>
      <c r="H136" s="115">
        <v>0</v>
      </c>
      <c r="I136" s="116">
        <v>0</v>
      </c>
      <c r="J136" s="117"/>
      <c r="K136" s="118">
        <v>3</v>
      </c>
      <c r="L136" s="119">
        <f>ROUND(((+G136* 'DATA - Awards Matrices'!$C$83)+(G136* 'DATA - Awards Matrices'!$E$85))* 'DATA - Awards Matrices'!$D$77,0)</f>
        <v>712007</v>
      </c>
      <c r="M136" s="119">
        <f>ROUND(((+H136* 'DATA - Awards Matrices'!$D$83)+(H136* 'DATA - Awards Matrices'!$E$85))* 'DATA - Awards Matrices'!$D$77,0)</f>
        <v>0</v>
      </c>
      <c r="N136" s="120">
        <f>ROUND(((+I136* 'DATA - Awards Matrices'!$E$83)+(I136* 'DATA - Awards Matrices'!$E$85))* 'DATA - Awards Matrices'!$D$77,0)</f>
        <v>0</v>
      </c>
      <c r="O136" s="587"/>
      <c r="P136" s="678">
        <v>3</v>
      </c>
      <c r="Q136" s="114" t="s">
        <v>133</v>
      </c>
      <c r="R136" s="115">
        <v>2002</v>
      </c>
      <c r="S136" s="115">
        <v>0</v>
      </c>
      <c r="T136" s="116">
        <v>0</v>
      </c>
      <c r="U136" s="587"/>
      <c r="V136" s="118">
        <v>3</v>
      </c>
      <c r="W136" s="119">
        <f>ROUND(((+R136* 'DATA - Awards Matrices'!$C$83)+(R136* 'DATA - Awards Matrices'!$E$85))* 'DATA - Awards Matrices'!$D$77,0)</f>
        <v>683663</v>
      </c>
      <c r="X136" s="119">
        <f>ROUND(((+S136* 'DATA - Awards Matrices'!$D$83)+(S136* 'DATA - Awards Matrices'!$E$85))* 'DATA - Awards Matrices'!$D$77,0)</f>
        <v>0</v>
      </c>
      <c r="Y136" s="120">
        <f>ROUND(((+T136* 'DATA - Awards Matrices'!$E$83)+(T136* 'DATA - Awards Matrices'!$E$85))* 'DATA - Awards Matrices'!$D$77,0)</f>
        <v>0</v>
      </c>
      <c r="AA136" s="678">
        <v>3</v>
      </c>
      <c r="AB136" s="114" t="s">
        <v>133</v>
      </c>
      <c r="AC136" s="115">
        <v>1776</v>
      </c>
      <c r="AD136" s="115">
        <v>0</v>
      </c>
      <c r="AE136" s="116">
        <v>0</v>
      </c>
      <c r="AG136" s="118">
        <v>3</v>
      </c>
      <c r="AH136" s="119">
        <f>ROUND(((+AC136* 'DATA - Awards Matrices'!$C$83)+(AC136* 'DATA - Awards Matrices'!$E$85))* 'DATA - Awards Matrices'!$D$77,0)</f>
        <v>606486</v>
      </c>
      <c r="AI136" s="119">
        <f>ROUND(((+AD136* 'DATA - Awards Matrices'!$D$83)+(AD136* 'DATA - Awards Matrices'!$E$85))* 'DATA - Awards Matrices'!$D$77,0)</f>
        <v>0</v>
      </c>
      <c r="AJ136" s="120">
        <f>ROUND(((+AE136* 'DATA - Awards Matrices'!$E$83)+(AE136* 'DATA - Awards Matrices'!$E$85))* 'DATA - Awards Matrices'!$D$77,0)</f>
        <v>0</v>
      </c>
      <c r="AL136" s="678">
        <v>3</v>
      </c>
      <c r="AM136" s="114" t="s">
        <v>133</v>
      </c>
      <c r="AN136" s="115">
        <v>1428.04</v>
      </c>
      <c r="AO136" s="115"/>
      <c r="AP136" s="115">
        <f xml:space="preserve"> 'RAW DATA AY2020-21-EOC SCH'!F50</f>
        <v>0</v>
      </c>
      <c r="AR136" s="118">
        <v>3</v>
      </c>
      <c r="AS136" s="119">
        <f>ROUND(((+AN136* 'DATA - Awards Matrices'!$C$83)+(AN136* 'DATA - Awards Matrices'!$E$85))* 'DATA - Awards Matrices'!$D$77,0)</f>
        <v>487661</v>
      </c>
      <c r="AT136" s="119">
        <f>ROUND(((+AO136* 'DATA - Awards Matrices'!$D$83)+(AO136* 'DATA - Awards Matrices'!$E$85))* 'DATA - Awards Matrices'!$D$77,0)</f>
        <v>0</v>
      </c>
      <c r="AU136" s="120">
        <f>ROUND(((+AP136* 'DATA - Awards Matrices'!$E$83)+(AP136* 'DATA - Awards Matrices'!$E$85))* 'DATA - Awards Matrices'!$D$77,0)</f>
        <v>0</v>
      </c>
      <c r="AW136" s="678">
        <v>3</v>
      </c>
      <c r="AX136" s="114" t="s">
        <v>133</v>
      </c>
      <c r="AY136" s="115">
        <v>1280</v>
      </c>
      <c r="AZ136" s="115"/>
      <c r="BA136" s="115">
        <v>0</v>
      </c>
      <c r="BB136" s="716"/>
      <c r="BC136" s="742">
        <v>3</v>
      </c>
      <c r="BD136" s="743">
        <f>ROUND(((+AY136* 'DATA - Awards Matrices'!$C$83)+(AY136* 'DATA - Awards Matrices'!$E$85))* 'DATA - Awards Matrices'!$D$77,0)</f>
        <v>437107</v>
      </c>
      <c r="BE136" s="743">
        <f>ROUND(((+AZ136* 'DATA - Awards Matrices'!$D$83)+(AZ136* 'DATA - Awards Matrices'!$E$85))* 'DATA - Awards Matrices'!$D$77,0)</f>
        <v>0</v>
      </c>
      <c r="BF136" s="744">
        <f>ROUND(((+BA136* 'DATA - Awards Matrices'!$E$83)+(BA136* 'DATA - Awards Matrices'!$E$85))* 'DATA - Awards Matrices'!$D$77,0)</f>
        <v>0</v>
      </c>
      <c r="BG136" s="716"/>
      <c r="BH136" s="907">
        <v>3</v>
      </c>
      <c r="BI136" s="897" t="s">
        <v>133</v>
      </c>
      <c r="BJ136" s="896">
        <v>1163</v>
      </c>
      <c r="BK136" s="896"/>
      <c r="BL136" s="896">
        <v>0</v>
      </c>
      <c r="BN136" s="742">
        <v>3</v>
      </c>
      <c r="BO136" s="743">
        <v>397153</v>
      </c>
      <c r="BP136" s="743">
        <v>0</v>
      </c>
      <c r="BQ136" s="744">
        <v>0</v>
      </c>
      <c r="BS136" s="1003">
        <v>3</v>
      </c>
      <c r="BT136" s="983" t="s">
        <v>133</v>
      </c>
      <c r="BU136" s="979">
        <f>'RAW DATA AY2020-21-EOC SCH'!D50</f>
        <v>1233</v>
      </c>
      <c r="BV136" s="979"/>
      <c r="BW136" s="979">
        <f xml:space="preserve"> 'RAW DATA AY2020-21-EOC SCH'!AB50</f>
        <v>0</v>
      </c>
      <c r="BX136" s="716"/>
      <c r="BY136" s="980">
        <v>3</v>
      </c>
      <c r="BZ136" s="981">
        <f>ROUND(((+BU136* 'DATA - Awards Matrices'!$C$83)+(BU136* 'DATA - Awards Matrices'!$E$85))* 'DATA - Awards Matrices'!$D$77,0)</f>
        <v>421057</v>
      </c>
      <c r="CA136" s="981">
        <f>ROUND(((+BV136* 'DATA - Awards Matrices'!$D$83)+(BV136* 'DATA - Awards Matrices'!$E$85))* 'DATA - Awards Matrices'!$D$77,0)</f>
        <v>0</v>
      </c>
      <c r="CB136" s="982">
        <f>ROUND(((+BW136* 'DATA - Awards Matrices'!$E$83)+(BW136* 'DATA - Awards Matrices'!$E$85))* 'DATA - Awards Matrices'!$D$77,0)</f>
        <v>0</v>
      </c>
    </row>
    <row r="137" spans="1:80" ht="15" customHeight="1">
      <c r="A137" s="1657"/>
      <c r="C137" s="126"/>
      <c r="D137" s="126"/>
      <c r="E137" s="1630" t="s">
        <v>82</v>
      </c>
      <c r="F137" s="1631"/>
      <c r="G137" s="122">
        <f>G136+G135+G134</f>
        <v>23610.35</v>
      </c>
      <c r="H137" s="122">
        <f>H136+H135+H134</f>
        <v>0</v>
      </c>
      <c r="I137" s="123">
        <f>I136+I135+I134</f>
        <v>0</v>
      </c>
      <c r="J137" s="124"/>
      <c r="K137" s="125" t="s">
        <v>82</v>
      </c>
      <c r="L137" s="119">
        <f>L134+L135+L136</f>
        <v>4330601</v>
      </c>
      <c r="M137" s="119">
        <f>M134+M135+M136</f>
        <v>0</v>
      </c>
      <c r="N137" s="120">
        <f>N134+N135+N136</f>
        <v>0</v>
      </c>
      <c r="O137" s="587"/>
      <c r="P137" s="1630" t="s">
        <v>82</v>
      </c>
      <c r="Q137" s="1631"/>
      <c r="R137" s="122">
        <v>22265</v>
      </c>
      <c r="S137" s="122">
        <v>0</v>
      </c>
      <c r="T137" s="123">
        <v>0</v>
      </c>
      <c r="U137" s="587"/>
      <c r="V137" s="125" t="s">
        <v>82</v>
      </c>
      <c r="W137" s="119">
        <f>W134+W135+W136</f>
        <v>4083245</v>
      </c>
      <c r="X137" s="119">
        <f>X134+X135+X136</f>
        <v>0</v>
      </c>
      <c r="Y137" s="120">
        <f>Y134+Y135+Y136</f>
        <v>0</v>
      </c>
      <c r="AA137" s="1630" t="s">
        <v>82</v>
      </c>
      <c r="AB137" s="1631"/>
      <c r="AC137" s="122">
        <f>AC136+AC135+AC134</f>
        <v>21562</v>
      </c>
      <c r="AD137" s="122">
        <v>0</v>
      </c>
      <c r="AE137" s="123">
        <v>0</v>
      </c>
      <c r="AG137" s="125" t="s">
        <v>82</v>
      </c>
      <c r="AH137" s="119">
        <f>AH134+AH135+AH136</f>
        <v>3957992</v>
      </c>
      <c r="AI137" s="119">
        <f>AI134+AI135+AI136</f>
        <v>0</v>
      </c>
      <c r="AJ137" s="120">
        <f>AJ134+AJ135+AJ136</f>
        <v>0</v>
      </c>
      <c r="AL137" s="1630" t="s">
        <v>82</v>
      </c>
      <c r="AM137" s="1631"/>
      <c r="AN137" s="122">
        <f>AN136+AN135+AN134</f>
        <v>17891.099999999999</v>
      </c>
      <c r="AO137" s="122">
        <f>AO136+AO135+AO134</f>
        <v>0</v>
      </c>
      <c r="AP137" s="123">
        <f>AP136+AP135+AP134</f>
        <v>0</v>
      </c>
      <c r="AR137" s="125" t="s">
        <v>82</v>
      </c>
      <c r="AS137" s="119">
        <f>AS134+AS135+AS136</f>
        <v>3277024</v>
      </c>
      <c r="AT137" s="119">
        <f>AT134+AT135+AT136</f>
        <v>0</v>
      </c>
      <c r="AU137" s="120">
        <f>AU134+AU135+AU136</f>
        <v>0</v>
      </c>
      <c r="AW137" s="1641" t="s">
        <v>82</v>
      </c>
      <c r="AX137" s="1642"/>
      <c r="AY137" s="122">
        <f>AY136+AY135+AY134</f>
        <v>15981.08</v>
      </c>
      <c r="AZ137" s="122">
        <f>AZ136+AZ135+AZ134</f>
        <v>0</v>
      </c>
      <c r="BA137" s="123">
        <f>BA136+BA135+BA134</f>
        <v>0</v>
      </c>
      <c r="BB137" s="716"/>
      <c r="BC137" s="745" t="s">
        <v>82</v>
      </c>
      <c r="BD137" s="743">
        <f>BD134+BD135+BD136</f>
        <v>2907302</v>
      </c>
      <c r="BE137" s="743">
        <f>BE134+BE135+BE136</f>
        <v>0</v>
      </c>
      <c r="BF137" s="744">
        <f>BF134+BF135+BF136</f>
        <v>0</v>
      </c>
      <c r="BG137" s="716"/>
      <c r="BH137" s="1584" t="s">
        <v>82</v>
      </c>
      <c r="BI137" s="1577"/>
      <c r="BJ137" s="898">
        <v>9581</v>
      </c>
      <c r="BK137" s="898">
        <v>0</v>
      </c>
      <c r="BL137" s="899">
        <v>0</v>
      </c>
      <c r="BN137" s="745" t="s">
        <v>82</v>
      </c>
      <c r="BO137" s="743">
        <v>1806595</v>
      </c>
      <c r="BP137" s="743">
        <v>0</v>
      </c>
      <c r="BQ137" s="744">
        <v>0</v>
      </c>
      <c r="BS137" s="1614" t="s">
        <v>82</v>
      </c>
      <c r="BT137" s="1615"/>
      <c r="BU137" s="984">
        <f>BU136+BU135+BU134</f>
        <v>11741.869999999999</v>
      </c>
      <c r="BV137" s="984">
        <f>BV136+BV135+BV134</f>
        <v>0</v>
      </c>
      <c r="BW137" s="985">
        <f>BW136+BW135+BW134</f>
        <v>0</v>
      </c>
      <c r="BX137" s="716"/>
      <c r="BY137" s="986" t="s">
        <v>82</v>
      </c>
      <c r="BZ137" s="981">
        <f>BZ134+BZ135+BZ136</f>
        <v>2216675</v>
      </c>
      <c r="CA137" s="981">
        <f>CA134+CA135+CA136</f>
        <v>0</v>
      </c>
      <c r="CB137" s="982">
        <f>CB134+CB135+CB136</f>
        <v>0</v>
      </c>
    </row>
    <row r="138" spans="1:80" ht="15" customHeight="1" thickBot="1">
      <c r="A138" s="1658"/>
      <c r="C138" s="126"/>
      <c r="D138" s="126"/>
      <c r="E138" s="127"/>
      <c r="F138" s="128"/>
      <c r="G138" s="593" t="s">
        <v>132</v>
      </c>
      <c r="H138" s="593"/>
      <c r="I138" s="130">
        <f>SUM(G137:I137)</f>
        <v>23610.35</v>
      </c>
      <c r="J138" s="131"/>
      <c r="K138" s="132"/>
      <c r="L138" s="133" t="s">
        <v>131</v>
      </c>
      <c r="M138" s="134"/>
      <c r="N138" s="135">
        <f>SUM(L137:N137)</f>
        <v>4330601</v>
      </c>
      <c r="O138" s="588"/>
      <c r="P138" s="127"/>
      <c r="Q138" s="128"/>
      <c r="R138" s="593" t="s">
        <v>132</v>
      </c>
      <c r="S138" s="593"/>
      <c r="T138" s="130">
        <v>22265</v>
      </c>
      <c r="U138" s="588"/>
      <c r="V138" s="132"/>
      <c r="W138" s="133" t="s">
        <v>131</v>
      </c>
      <c r="X138" s="134"/>
      <c r="Y138" s="135">
        <f>SUM(W137:Y137)</f>
        <v>4083245</v>
      </c>
      <c r="AA138" s="127"/>
      <c r="AB138" s="128"/>
      <c r="AC138" s="593" t="s">
        <v>132</v>
      </c>
      <c r="AD138" s="593"/>
      <c r="AE138" s="130">
        <f>SUM(AC137:AE137)</f>
        <v>21562</v>
      </c>
      <c r="AG138" s="132"/>
      <c r="AH138" s="133" t="s">
        <v>131</v>
      </c>
      <c r="AI138" s="134"/>
      <c r="AJ138" s="135">
        <f>SUM(AH137:AJ137)</f>
        <v>3957992</v>
      </c>
      <c r="AL138" s="127"/>
      <c r="AM138" s="128"/>
      <c r="AN138" s="593" t="s">
        <v>132</v>
      </c>
      <c r="AO138" s="593"/>
      <c r="AP138" s="130">
        <f>SUM(AN137:AP137)</f>
        <v>17891.099999999999</v>
      </c>
      <c r="AR138" s="132"/>
      <c r="AS138" s="133" t="s">
        <v>131</v>
      </c>
      <c r="AT138" s="134"/>
      <c r="AU138" s="135">
        <f>SUM(AS137:AU137)</f>
        <v>3277024</v>
      </c>
      <c r="AW138" s="127"/>
      <c r="AX138" s="128"/>
      <c r="AY138" s="593" t="s">
        <v>132</v>
      </c>
      <c r="AZ138" s="593"/>
      <c r="BA138" s="130">
        <f>SUM(AY137:BA137)</f>
        <v>15981.08</v>
      </c>
      <c r="BB138" s="716"/>
      <c r="BC138" s="746"/>
      <c r="BD138" s="747" t="s">
        <v>131</v>
      </c>
      <c r="BE138" s="748"/>
      <c r="BF138" s="749">
        <f>SUM(BD137:BF137)</f>
        <v>2907302</v>
      </c>
      <c r="BG138" s="716"/>
      <c r="BH138" s="900"/>
      <c r="BI138" s="901"/>
      <c r="BJ138" s="909" t="s">
        <v>132</v>
      </c>
      <c r="BK138" s="909"/>
      <c r="BL138" s="903">
        <v>9581</v>
      </c>
      <c r="BN138" s="746"/>
      <c r="BO138" s="747" t="s">
        <v>131</v>
      </c>
      <c r="BP138" s="748"/>
      <c r="BQ138" s="749">
        <v>1806595</v>
      </c>
      <c r="BS138" s="987"/>
      <c r="BT138" s="988"/>
      <c r="BU138" s="1008" t="s">
        <v>132</v>
      </c>
      <c r="BV138" s="1008"/>
      <c r="BW138" s="990">
        <f>SUM(BU137:BW137)</f>
        <v>11741.869999999999</v>
      </c>
      <c r="BX138" s="716"/>
      <c r="BY138" s="991"/>
      <c r="BZ138" s="992" t="s">
        <v>131</v>
      </c>
      <c r="CA138" s="993"/>
      <c r="CB138" s="994">
        <f>SUM(BZ137:CB137)</f>
        <v>2216675</v>
      </c>
    </row>
    <row r="139" spans="1:80" ht="15" thickBot="1">
      <c r="K139" s="136"/>
      <c r="L139" s="136"/>
      <c r="M139" s="136"/>
      <c r="N139" s="136"/>
      <c r="O139" s="136"/>
      <c r="U139" s="136"/>
      <c r="V139" s="136"/>
      <c r="W139" s="136"/>
      <c r="X139" s="136"/>
      <c r="Y139" s="136"/>
      <c r="AG139" s="136"/>
      <c r="AH139" s="136"/>
      <c r="AI139" s="136"/>
      <c r="AJ139" s="136"/>
      <c r="AR139" s="136"/>
      <c r="AS139" s="136"/>
      <c r="AT139" s="136"/>
      <c r="AU139" s="136"/>
      <c r="BB139" s="716"/>
      <c r="BC139" s="750"/>
      <c r="BD139" s="750"/>
      <c r="BE139" s="750"/>
      <c r="BF139" s="750"/>
      <c r="BG139" s="716"/>
      <c r="BN139" s="750"/>
      <c r="BO139" s="750"/>
      <c r="BP139" s="750"/>
      <c r="BQ139" s="750"/>
      <c r="BS139" s="716"/>
      <c r="BT139" s="716"/>
      <c r="BU139" s="716"/>
      <c r="BV139" s="716"/>
      <c r="BW139" s="716"/>
      <c r="BX139" s="716"/>
      <c r="BY139" s="995"/>
      <c r="BZ139" s="995"/>
      <c r="CA139" s="995"/>
      <c r="CB139" s="995"/>
    </row>
    <row r="140" spans="1:80" ht="15.75" customHeight="1">
      <c r="A140" s="1656" t="s">
        <v>67</v>
      </c>
      <c r="C140" s="105"/>
      <c r="D140" s="105"/>
      <c r="E140" s="1632" t="s">
        <v>96</v>
      </c>
      <c r="F140" s="1633"/>
      <c r="G140" s="1634" t="s">
        <v>134</v>
      </c>
      <c r="H140" s="1634"/>
      <c r="I140" s="1635"/>
      <c r="J140" s="103"/>
      <c r="K140" s="104"/>
      <c r="L140" s="1636" t="s">
        <v>134</v>
      </c>
      <c r="M140" s="1637"/>
      <c r="N140" s="1638"/>
      <c r="O140" s="586"/>
      <c r="P140" s="1632" t="s">
        <v>96</v>
      </c>
      <c r="Q140" s="1633"/>
      <c r="R140" s="1634" t="s">
        <v>134</v>
      </c>
      <c r="S140" s="1634"/>
      <c r="T140" s="1635"/>
      <c r="U140" s="586"/>
      <c r="V140" s="104"/>
      <c r="W140" s="1636" t="s">
        <v>134</v>
      </c>
      <c r="X140" s="1637"/>
      <c r="Y140" s="1638"/>
      <c r="AA140" s="1632" t="s">
        <v>96</v>
      </c>
      <c r="AB140" s="1633"/>
      <c r="AC140" s="1634" t="s">
        <v>134</v>
      </c>
      <c r="AD140" s="1634"/>
      <c r="AE140" s="1635"/>
      <c r="AG140" s="104"/>
      <c r="AH140" s="1636" t="s">
        <v>134</v>
      </c>
      <c r="AI140" s="1637"/>
      <c r="AJ140" s="1638"/>
      <c r="AL140" s="1632" t="s">
        <v>96</v>
      </c>
      <c r="AM140" s="1633"/>
      <c r="AN140" s="1634" t="s">
        <v>134</v>
      </c>
      <c r="AO140" s="1634"/>
      <c r="AP140" s="1635"/>
      <c r="AR140" s="104"/>
      <c r="AS140" s="1636" t="s">
        <v>134</v>
      </c>
      <c r="AT140" s="1637"/>
      <c r="AU140" s="1638"/>
      <c r="AW140" s="819" t="s">
        <v>96</v>
      </c>
      <c r="AX140" s="820"/>
      <c r="AY140" s="1659" t="s">
        <v>134</v>
      </c>
      <c r="AZ140" s="1660"/>
      <c r="BA140" s="1661"/>
      <c r="BB140" s="716"/>
      <c r="BC140" s="737"/>
      <c r="BD140" s="1581" t="s">
        <v>134</v>
      </c>
      <c r="BE140" s="1582"/>
      <c r="BF140" s="1583"/>
      <c r="BG140" s="716"/>
      <c r="BH140" s="1574" t="s">
        <v>96</v>
      </c>
      <c r="BI140" s="1575"/>
      <c r="BJ140" s="1578" t="s">
        <v>134</v>
      </c>
      <c r="BK140" s="1579"/>
      <c r="BL140" s="1580"/>
      <c r="BN140" s="737"/>
      <c r="BO140" s="1581" t="s">
        <v>134</v>
      </c>
      <c r="BP140" s="1582"/>
      <c r="BQ140" s="1583"/>
      <c r="BS140" s="1616" t="s">
        <v>96</v>
      </c>
      <c r="BT140" s="1617"/>
      <c r="BU140" s="1619" t="s">
        <v>134</v>
      </c>
      <c r="BV140" s="1620"/>
      <c r="BW140" s="1621"/>
      <c r="BX140" s="716"/>
      <c r="BY140" s="967"/>
      <c r="BZ140" s="1622" t="s">
        <v>134</v>
      </c>
      <c r="CA140" s="1623"/>
      <c r="CB140" s="1624"/>
    </row>
    <row r="141" spans="1:80">
      <c r="A141" s="1657"/>
      <c r="C141" s="113"/>
      <c r="D141" s="113"/>
      <c r="E141" s="1630" t="s">
        <v>96</v>
      </c>
      <c r="F141" s="1631"/>
      <c r="G141" s="589" t="s">
        <v>95</v>
      </c>
      <c r="H141" s="590" t="s">
        <v>94</v>
      </c>
      <c r="I141" s="591" t="s">
        <v>93</v>
      </c>
      <c r="J141" s="108"/>
      <c r="K141" s="109" t="s">
        <v>96</v>
      </c>
      <c r="L141" s="110" t="s">
        <v>95</v>
      </c>
      <c r="M141" s="111" t="s">
        <v>94</v>
      </c>
      <c r="N141" s="112" t="s">
        <v>93</v>
      </c>
      <c r="O141" s="586"/>
      <c r="P141" s="1630" t="s">
        <v>96</v>
      </c>
      <c r="Q141" s="1631"/>
      <c r="R141" s="589" t="s">
        <v>95</v>
      </c>
      <c r="S141" s="590" t="s">
        <v>94</v>
      </c>
      <c r="T141" s="591" t="s">
        <v>93</v>
      </c>
      <c r="U141" s="586"/>
      <c r="V141" s="109" t="s">
        <v>96</v>
      </c>
      <c r="W141" s="110" t="s">
        <v>95</v>
      </c>
      <c r="X141" s="111" t="s">
        <v>94</v>
      </c>
      <c r="Y141" s="112" t="s">
        <v>93</v>
      </c>
      <c r="AA141" s="1630" t="s">
        <v>96</v>
      </c>
      <c r="AB141" s="1631"/>
      <c r="AC141" s="589" t="s">
        <v>95</v>
      </c>
      <c r="AD141" s="590" t="s">
        <v>94</v>
      </c>
      <c r="AE141" s="591" t="s">
        <v>93</v>
      </c>
      <c r="AG141" s="109" t="s">
        <v>96</v>
      </c>
      <c r="AH141" s="110" t="s">
        <v>95</v>
      </c>
      <c r="AI141" s="111" t="s">
        <v>94</v>
      </c>
      <c r="AJ141" s="112" t="s">
        <v>93</v>
      </c>
      <c r="AL141" s="1630" t="s">
        <v>96</v>
      </c>
      <c r="AM141" s="1631"/>
      <c r="AN141" s="589" t="s">
        <v>95</v>
      </c>
      <c r="AO141" s="590" t="s">
        <v>94</v>
      </c>
      <c r="AP141" s="591" t="s">
        <v>93</v>
      </c>
      <c r="AR141" s="109" t="s">
        <v>96</v>
      </c>
      <c r="AS141" s="110" t="s">
        <v>95</v>
      </c>
      <c r="AT141" s="111" t="s">
        <v>94</v>
      </c>
      <c r="AU141" s="112" t="s">
        <v>93</v>
      </c>
      <c r="AW141" s="817" t="s">
        <v>96</v>
      </c>
      <c r="AX141" s="818"/>
      <c r="AY141" s="589" t="s">
        <v>95</v>
      </c>
      <c r="AZ141" s="590" t="s">
        <v>94</v>
      </c>
      <c r="BA141" s="591" t="s">
        <v>93</v>
      </c>
      <c r="BB141" s="716"/>
      <c r="BC141" s="738" t="s">
        <v>96</v>
      </c>
      <c r="BD141" s="739" t="s">
        <v>95</v>
      </c>
      <c r="BE141" s="740" t="s">
        <v>94</v>
      </c>
      <c r="BF141" s="741" t="s">
        <v>93</v>
      </c>
      <c r="BG141" s="716"/>
      <c r="BH141" s="1576" t="s">
        <v>96</v>
      </c>
      <c r="BI141" s="1577"/>
      <c r="BJ141" s="904" t="s">
        <v>95</v>
      </c>
      <c r="BK141" s="905" t="s">
        <v>94</v>
      </c>
      <c r="BL141" s="906" t="s">
        <v>93</v>
      </c>
      <c r="BN141" s="738" t="s">
        <v>96</v>
      </c>
      <c r="BO141" s="739" t="s">
        <v>95</v>
      </c>
      <c r="BP141" s="740" t="s">
        <v>94</v>
      </c>
      <c r="BQ141" s="741" t="s">
        <v>93</v>
      </c>
      <c r="BS141" s="1618" t="s">
        <v>96</v>
      </c>
      <c r="BT141" s="1615"/>
      <c r="BU141" s="1000" t="s">
        <v>95</v>
      </c>
      <c r="BV141" s="1001" t="s">
        <v>94</v>
      </c>
      <c r="BW141" s="1002" t="s">
        <v>93</v>
      </c>
      <c r="BX141" s="716"/>
      <c r="BY141" s="973" t="s">
        <v>96</v>
      </c>
      <c r="BZ141" s="974" t="s">
        <v>95</v>
      </c>
      <c r="CA141" s="975" t="s">
        <v>94</v>
      </c>
      <c r="CB141" s="976" t="s">
        <v>93</v>
      </c>
    </row>
    <row r="142" spans="1:80">
      <c r="A142" s="1657"/>
      <c r="C142" s="121"/>
      <c r="D142" s="121"/>
      <c r="E142" s="678">
        <v>1</v>
      </c>
      <c r="F142" s="114" t="s">
        <v>133</v>
      </c>
      <c r="G142" s="115">
        <v>27170</v>
      </c>
      <c r="H142" s="115">
        <v>0</v>
      </c>
      <c r="I142" s="116">
        <v>0</v>
      </c>
      <c r="J142" s="117"/>
      <c r="K142" s="118">
        <v>1</v>
      </c>
      <c r="L142" s="119">
        <f>ROUND(((+G142* 'DATA - Awards Matrices'!$C$81)+(G142* 'DATA - Awards Matrices'!$E$85))* 'DATA - Awards Matrices'!$D$77,0)</f>
        <v>4175214</v>
      </c>
      <c r="M142" s="119">
        <f>ROUND(((+H142* 'DATA - Awards Matrices'!$D$81)+(H142* 'DATA - Awards Matrices'!$E$85))* 'DATA - Awards Matrices'!$D$77,0)</f>
        <v>0</v>
      </c>
      <c r="N142" s="120">
        <f>ROUND(((+I142* 'DATA - Awards Matrices'!$E$81)+(I142* 'DATA - Awards Matrices'!$E$85))* 'DATA - Awards Matrices'!$D$77,0)</f>
        <v>0</v>
      </c>
      <c r="O142" s="587"/>
      <c r="P142" s="678">
        <v>1</v>
      </c>
      <c r="Q142" s="114" t="s">
        <v>133</v>
      </c>
      <c r="R142" s="115">
        <v>26378</v>
      </c>
      <c r="S142" s="115">
        <v>0</v>
      </c>
      <c r="T142" s="116">
        <v>0</v>
      </c>
      <c r="U142" s="587"/>
      <c r="V142" s="118">
        <v>1</v>
      </c>
      <c r="W142" s="119">
        <f>ROUND(((+R142* 'DATA - Awards Matrices'!$C$81)+(R142* 'DATA - Awards Matrices'!$E$85))* 'DATA - Awards Matrices'!$D$77,0)</f>
        <v>4053507</v>
      </c>
      <c r="X142" s="119">
        <f>ROUND(((+S142* 'DATA - Awards Matrices'!$D$81)+(S142* 'DATA - Awards Matrices'!$E$85))* 'DATA - Awards Matrices'!$D$77,0)</f>
        <v>0</v>
      </c>
      <c r="Y142" s="120">
        <f>ROUND(((+T142* 'DATA - Awards Matrices'!$E$81)+(T142* 'DATA - Awards Matrices'!$E$85))* 'DATA - Awards Matrices'!$D$77,0)</f>
        <v>0</v>
      </c>
      <c r="AA142" s="678">
        <v>1</v>
      </c>
      <c r="AB142" s="114" t="s">
        <v>133</v>
      </c>
      <c r="AC142" s="115">
        <v>24686</v>
      </c>
      <c r="AD142" s="115">
        <v>0</v>
      </c>
      <c r="AE142" s="116">
        <v>0</v>
      </c>
      <c r="AG142" s="118">
        <v>1</v>
      </c>
      <c r="AH142" s="119">
        <f>ROUND(((+AC142* 'DATA - Awards Matrices'!$C$81)+(AC142* 'DATA - Awards Matrices'!$E$85))* 'DATA - Awards Matrices'!$D$77,0)</f>
        <v>3793498</v>
      </c>
      <c r="AI142" s="119">
        <f>ROUND(((+AD142* 'DATA - Awards Matrices'!$D$81)+(AD142* 'DATA - Awards Matrices'!$E$85))* 'DATA - Awards Matrices'!$D$77,0)</f>
        <v>0</v>
      </c>
      <c r="AJ142" s="120">
        <f>ROUND(((+AE142* 'DATA - Awards Matrices'!$E$81)+(AE142* 'DATA - Awards Matrices'!$E$85))* 'DATA - Awards Matrices'!$D$77,0)</f>
        <v>0</v>
      </c>
      <c r="AL142" s="678">
        <v>1</v>
      </c>
      <c r="AM142" s="114" t="s">
        <v>133</v>
      </c>
      <c r="AN142" s="115">
        <v>23473</v>
      </c>
      <c r="AO142" s="115"/>
      <c r="AP142" s="115">
        <f xml:space="preserve"> 'RAW DATA AY2020-21-EOC SCH'!F51</f>
        <v>0</v>
      </c>
      <c r="AR142" s="118">
        <v>1</v>
      </c>
      <c r="AS142" s="119">
        <f>ROUND(((+AN142* 'DATA - Awards Matrices'!$C$81)+(AN142* 'DATA - Awards Matrices'!$E$85))* 'DATA - Awards Matrices'!$D$77,0)</f>
        <v>3607096</v>
      </c>
      <c r="AT142" s="119">
        <f>ROUND(((+AO142* 'DATA - Awards Matrices'!$D$81)+(AO142* 'DATA - Awards Matrices'!$E$85))* 'DATA - Awards Matrices'!$D$77,0)</f>
        <v>0</v>
      </c>
      <c r="AU142" s="120">
        <f>ROUND(((+AP142* 'DATA - Awards Matrices'!$E$81)+(AP142* 'DATA - Awards Matrices'!$E$85))* 'DATA - Awards Matrices'!$D$77,0)</f>
        <v>0</v>
      </c>
      <c r="AW142" s="678">
        <v>1</v>
      </c>
      <c r="AX142" s="114" t="s">
        <v>133</v>
      </c>
      <c r="AY142" s="115">
        <v>22697.02</v>
      </c>
      <c r="AZ142" s="115"/>
      <c r="BA142" s="115">
        <v>0</v>
      </c>
      <c r="BB142" s="716"/>
      <c r="BC142" s="742">
        <v>1</v>
      </c>
      <c r="BD142" s="743">
        <f>ROUND(((+AY142* 'DATA - Awards Matrices'!$C$81)+(AY142* 'DATA - Awards Matrices'!$E$85))* 'DATA - Awards Matrices'!$D$77,0)</f>
        <v>3487851</v>
      </c>
      <c r="BE142" s="743">
        <f>ROUND(((+AZ142* 'DATA - Awards Matrices'!$D$81)+(AZ142* 'DATA - Awards Matrices'!$E$85))* 'DATA - Awards Matrices'!$D$77,0)</f>
        <v>0</v>
      </c>
      <c r="BF142" s="744">
        <f>ROUND(((+BA142* 'DATA - Awards Matrices'!$E$81)+(BA142* 'DATA - Awards Matrices'!$E$85))* 'DATA - Awards Matrices'!$D$77,0)</f>
        <v>0</v>
      </c>
      <c r="BG142" s="716"/>
      <c r="BH142" s="907">
        <v>1</v>
      </c>
      <c r="BI142" s="897" t="s">
        <v>133</v>
      </c>
      <c r="BJ142" s="896">
        <v>13709</v>
      </c>
      <c r="BK142" s="896"/>
      <c r="BL142" s="896">
        <v>0</v>
      </c>
      <c r="BN142" s="742">
        <v>1</v>
      </c>
      <c r="BO142" s="743">
        <v>2106662</v>
      </c>
      <c r="BP142" s="743">
        <v>0</v>
      </c>
      <c r="BQ142" s="744">
        <v>0</v>
      </c>
      <c r="BS142" s="1003">
        <v>1</v>
      </c>
      <c r="BT142" s="983" t="s">
        <v>133</v>
      </c>
      <c r="BU142" s="979">
        <f>'RAW DATA AY2020-21-EOC SCH'!D51</f>
        <v>16997</v>
      </c>
      <c r="BV142" s="979"/>
      <c r="BW142" s="979">
        <f xml:space="preserve"> 'RAW DATA AY2020-21-EOC SCH'!AB51</f>
        <v>0</v>
      </c>
      <c r="BX142" s="716"/>
      <c r="BY142" s="980">
        <v>1</v>
      </c>
      <c r="BZ142" s="981">
        <f>ROUND(((+BU142* 'DATA - Awards Matrices'!$C$81)+(BU142* 'DATA - Awards Matrices'!$E$85))* 'DATA - Awards Matrices'!$D$77,0)</f>
        <v>2611929</v>
      </c>
      <c r="CA142" s="981">
        <f>ROUND(((+BV142* 'DATA - Awards Matrices'!$D$81)+(BV142* 'DATA - Awards Matrices'!$E$85))* 'DATA - Awards Matrices'!$D$77,0)</f>
        <v>0</v>
      </c>
      <c r="CB142" s="982">
        <f>ROUND(((+BW142* 'DATA - Awards Matrices'!$E$81)+(BW142* 'DATA - Awards Matrices'!$E$85))* 'DATA - Awards Matrices'!$D$77,0)</f>
        <v>0</v>
      </c>
    </row>
    <row r="143" spans="1:80">
      <c r="A143" s="1657"/>
      <c r="C143" s="121"/>
      <c r="D143" s="121"/>
      <c r="E143" s="678">
        <v>2</v>
      </c>
      <c r="F143" s="114" t="s">
        <v>133</v>
      </c>
      <c r="G143" s="115">
        <v>3646</v>
      </c>
      <c r="H143" s="115">
        <v>0</v>
      </c>
      <c r="I143" s="116">
        <v>0</v>
      </c>
      <c r="J143" s="117"/>
      <c r="K143" s="118">
        <v>2</v>
      </c>
      <c r="L143" s="119">
        <f>ROUND(((+G143* 'DATA - Awards Matrices'!$C$82)+(G143* 'DATA - Awards Matrices'!$E$85))* 'DATA - Awards Matrices'!$D$77,0)</f>
        <v>800406</v>
      </c>
      <c r="M143" s="119">
        <f>ROUND(((+H143* 'DATA - Awards Matrices'!$D$82)+(H143* 'DATA - Awards Matrices'!$E$85))* 'DATA - Awards Matrices'!$D$77,0)</f>
        <v>0</v>
      </c>
      <c r="N143" s="120">
        <f>ROUND(((+I143* 'DATA - Awards Matrices'!$E$82)+(I143* 'DATA - Awards Matrices'!$E$85))* 'DATA - Awards Matrices'!$D$77,0)</f>
        <v>0</v>
      </c>
      <c r="O143" s="587"/>
      <c r="P143" s="678">
        <v>2</v>
      </c>
      <c r="Q143" s="114" t="s">
        <v>133</v>
      </c>
      <c r="R143" s="115">
        <v>3921</v>
      </c>
      <c r="S143" s="115">
        <v>0</v>
      </c>
      <c r="T143" s="116">
        <v>0</v>
      </c>
      <c r="U143" s="587"/>
      <c r="V143" s="118">
        <v>2</v>
      </c>
      <c r="W143" s="119">
        <f>ROUND(((+R143* 'DATA - Awards Matrices'!$C$82)+(R143* 'DATA - Awards Matrices'!$E$85))* 'DATA - Awards Matrices'!$D$77,0)</f>
        <v>860777</v>
      </c>
      <c r="X143" s="119">
        <f>ROUND(((+S143* 'DATA - Awards Matrices'!$D$82)+(S143* 'DATA - Awards Matrices'!$E$85))* 'DATA - Awards Matrices'!$D$77,0)</f>
        <v>0</v>
      </c>
      <c r="Y143" s="120">
        <f>ROUND(((+T143* 'DATA - Awards Matrices'!$E$82)+(T143* 'DATA - Awards Matrices'!$E$85))* 'DATA - Awards Matrices'!$D$77,0)</f>
        <v>0</v>
      </c>
      <c r="AA143" s="678">
        <v>2</v>
      </c>
      <c r="AB143" s="114" t="s">
        <v>133</v>
      </c>
      <c r="AC143" s="115">
        <v>3930</v>
      </c>
      <c r="AD143" s="115">
        <v>0</v>
      </c>
      <c r="AE143" s="116">
        <v>0</v>
      </c>
      <c r="AG143" s="118">
        <v>2</v>
      </c>
      <c r="AH143" s="119">
        <f>ROUND(((+AC143* 'DATA - Awards Matrices'!$C$82)+(AC143* 'DATA - Awards Matrices'!$E$85))* 'DATA - Awards Matrices'!$D$77,0)</f>
        <v>862753</v>
      </c>
      <c r="AI143" s="119">
        <f>ROUND(((+AD143* 'DATA - Awards Matrices'!$D$82)+(AD143* 'DATA - Awards Matrices'!$E$85))* 'DATA - Awards Matrices'!$D$77,0)</f>
        <v>0</v>
      </c>
      <c r="AJ143" s="120">
        <f>ROUND(((+AE143* 'DATA - Awards Matrices'!$E$82)+(AE143* 'DATA - Awards Matrices'!$E$85))* 'DATA - Awards Matrices'!$D$77,0)</f>
        <v>0</v>
      </c>
      <c r="AL143" s="678">
        <v>2</v>
      </c>
      <c r="AM143" s="114" t="s">
        <v>133</v>
      </c>
      <c r="AN143" s="115">
        <v>4389</v>
      </c>
      <c r="AO143" s="115"/>
      <c r="AP143" s="115">
        <f xml:space="preserve"> 'RAW DATA AY2020-21-EOC SCH'!F52</f>
        <v>0</v>
      </c>
      <c r="AR143" s="118">
        <v>2</v>
      </c>
      <c r="AS143" s="119">
        <f>ROUND(((+AN143* 'DATA - Awards Matrices'!$C$82)+(AN143* 'DATA - Awards Matrices'!$E$85))* 'DATA - Awards Matrices'!$D$77,0)</f>
        <v>963517</v>
      </c>
      <c r="AT143" s="119">
        <f>ROUND(((+AO143* 'DATA - Awards Matrices'!$D$82)+(AO143* 'DATA - Awards Matrices'!$E$85))* 'DATA - Awards Matrices'!$D$77,0)</f>
        <v>0</v>
      </c>
      <c r="AU143" s="120">
        <f>ROUND(((+AP143* 'DATA - Awards Matrices'!$E$82)+(AP143* 'DATA - Awards Matrices'!$E$85))* 'DATA - Awards Matrices'!$D$77,0)</f>
        <v>0</v>
      </c>
      <c r="AW143" s="678">
        <v>2</v>
      </c>
      <c r="AX143" s="114" t="s">
        <v>133</v>
      </c>
      <c r="AY143" s="115">
        <v>3481</v>
      </c>
      <c r="AZ143" s="115"/>
      <c r="BA143" s="115">
        <v>0</v>
      </c>
      <c r="BB143" s="716"/>
      <c r="BC143" s="742">
        <v>2</v>
      </c>
      <c r="BD143" s="743">
        <f>ROUND(((+AY143* 'DATA - Awards Matrices'!$C$82)+(AY143* 'DATA - Awards Matrices'!$E$85))* 'DATA - Awards Matrices'!$D$77,0)</f>
        <v>764184</v>
      </c>
      <c r="BE143" s="743">
        <f>ROUND(((+AZ143* 'DATA - Awards Matrices'!$D$82)+(AZ143* 'DATA - Awards Matrices'!$E$85))* 'DATA - Awards Matrices'!$D$77,0)</f>
        <v>0</v>
      </c>
      <c r="BF143" s="744">
        <f>ROUND(((+BA143* 'DATA - Awards Matrices'!$E$82)+(BA143* 'DATA - Awards Matrices'!$E$85))* 'DATA - Awards Matrices'!$D$77,0)</f>
        <v>0</v>
      </c>
      <c r="BG143" s="716"/>
      <c r="BH143" s="907">
        <v>2</v>
      </c>
      <c r="BI143" s="897" t="s">
        <v>133</v>
      </c>
      <c r="BJ143" s="896">
        <v>2011</v>
      </c>
      <c r="BK143" s="896"/>
      <c r="BL143" s="896">
        <v>0</v>
      </c>
      <c r="BN143" s="742">
        <v>2</v>
      </c>
      <c r="BO143" s="743">
        <v>441475</v>
      </c>
      <c r="BP143" s="743">
        <v>0</v>
      </c>
      <c r="BQ143" s="744">
        <v>0</v>
      </c>
      <c r="BS143" s="1003">
        <v>2</v>
      </c>
      <c r="BT143" s="983" t="s">
        <v>133</v>
      </c>
      <c r="BU143" s="979">
        <f>'RAW DATA AY2020-21-EOC SCH'!D52</f>
        <v>2124</v>
      </c>
      <c r="BV143" s="979"/>
      <c r="BW143" s="979">
        <f xml:space="preserve"> 'RAW DATA AY2020-21-EOC SCH'!AB52</f>
        <v>0</v>
      </c>
      <c r="BX143" s="716"/>
      <c r="BY143" s="980">
        <v>2</v>
      </c>
      <c r="BZ143" s="981">
        <f>ROUND(((+BU143* 'DATA - Awards Matrices'!$C$82)+(BU143* 'DATA - Awards Matrices'!$E$85))* 'DATA - Awards Matrices'!$D$77,0)</f>
        <v>466282</v>
      </c>
      <c r="CA143" s="981">
        <f>ROUND(((+BV143* 'DATA - Awards Matrices'!$D$82)+(BV143* 'DATA - Awards Matrices'!$E$85))* 'DATA - Awards Matrices'!$D$77,0)</f>
        <v>0</v>
      </c>
      <c r="CB143" s="982">
        <f>ROUND(((+BW143* 'DATA - Awards Matrices'!$E$82)+(BW143* 'DATA - Awards Matrices'!$E$85))* 'DATA - Awards Matrices'!$D$77,0)</f>
        <v>0</v>
      </c>
    </row>
    <row r="144" spans="1:80">
      <c r="A144" s="1657"/>
      <c r="C144" s="121"/>
      <c r="D144" s="121"/>
      <c r="E144" s="678">
        <v>3</v>
      </c>
      <c r="F144" s="114" t="s">
        <v>133</v>
      </c>
      <c r="G144" s="115">
        <v>2553</v>
      </c>
      <c r="H144" s="115">
        <v>0</v>
      </c>
      <c r="I144" s="116">
        <v>0</v>
      </c>
      <c r="J144" s="117"/>
      <c r="K144" s="118">
        <v>3</v>
      </c>
      <c r="L144" s="119">
        <f>ROUND(((+G144* 'DATA - Awards Matrices'!$C$83)+(G144* 'DATA - Awards Matrices'!$E$85))* 'DATA - Awards Matrices'!$D$77,0)</f>
        <v>871824</v>
      </c>
      <c r="M144" s="119">
        <f>ROUND(((+H144* 'DATA - Awards Matrices'!$D$83)+(H144* 'DATA - Awards Matrices'!$E$85))* 'DATA - Awards Matrices'!$D$77,0)</f>
        <v>0</v>
      </c>
      <c r="N144" s="120">
        <f>ROUND(((+I144* 'DATA - Awards Matrices'!$E$83)+(I144* 'DATA - Awards Matrices'!$E$85))* 'DATA - Awards Matrices'!$D$77,0)</f>
        <v>0</v>
      </c>
      <c r="O144" s="587"/>
      <c r="P144" s="678">
        <v>3</v>
      </c>
      <c r="Q144" s="114" t="s">
        <v>133</v>
      </c>
      <c r="R144" s="115">
        <v>2532</v>
      </c>
      <c r="S144" s="115">
        <v>0</v>
      </c>
      <c r="T144" s="116">
        <v>0</v>
      </c>
      <c r="U144" s="587"/>
      <c r="V144" s="118">
        <v>3</v>
      </c>
      <c r="W144" s="119">
        <f>ROUND(((+R144* 'DATA - Awards Matrices'!$C$83)+(R144* 'DATA - Awards Matrices'!$E$85))* 'DATA - Awards Matrices'!$D$77,0)</f>
        <v>864653</v>
      </c>
      <c r="X144" s="119">
        <f>ROUND(((+S144* 'DATA - Awards Matrices'!$D$83)+(S144* 'DATA - Awards Matrices'!$E$85))* 'DATA - Awards Matrices'!$D$77,0)</f>
        <v>0</v>
      </c>
      <c r="Y144" s="120">
        <f>ROUND(((+T144* 'DATA - Awards Matrices'!$E$83)+(T144* 'DATA - Awards Matrices'!$E$85))* 'DATA - Awards Matrices'!$D$77,0)</f>
        <v>0</v>
      </c>
      <c r="AA144" s="678">
        <v>3</v>
      </c>
      <c r="AB144" s="114" t="s">
        <v>133</v>
      </c>
      <c r="AC144" s="115">
        <v>2388</v>
      </c>
      <c r="AD144" s="115">
        <v>0</v>
      </c>
      <c r="AE144" s="116">
        <v>0</v>
      </c>
      <c r="AG144" s="118">
        <v>3</v>
      </c>
      <c r="AH144" s="119">
        <f>ROUND(((+AC144* 'DATA - Awards Matrices'!$C$83)+(AC144* 'DATA - Awards Matrices'!$E$85))* 'DATA - Awards Matrices'!$D$77,0)</f>
        <v>815478</v>
      </c>
      <c r="AI144" s="119">
        <f>ROUND(((+AD144* 'DATA - Awards Matrices'!$D$83)+(AD144* 'DATA - Awards Matrices'!$E$85))* 'DATA - Awards Matrices'!$D$77,0)</f>
        <v>0</v>
      </c>
      <c r="AJ144" s="120">
        <f>ROUND(((+AE144* 'DATA - Awards Matrices'!$E$83)+(AE144* 'DATA - Awards Matrices'!$E$85))* 'DATA - Awards Matrices'!$D$77,0)</f>
        <v>0</v>
      </c>
      <c r="AL144" s="678">
        <v>3</v>
      </c>
      <c r="AM144" s="114" t="s">
        <v>133</v>
      </c>
      <c r="AN144" s="115">
        <v>2486</v>
      </c>
      <c r="AO144" s="115"/>
      <c r="AP144" s="115">
        <f xml:space="preserve"> 'RAW DATA AY2020-21-EOC SCH'!F53</f>
        <v>0</v>
      </c>
      <c r="AR144" s="118">
        <v>3</v>
      </c>
      <c r="AS144" s="119">
        <f>ROUND(((+AN144* 'DATA - Awards Matrices'!$C$83)+(AN144* 'DATA - Awards Matrices'!$E$85))* 'DATA - Awards Matrices'!$D$77,0)</f>
        <v>848944</v>
      </c>
      <c r="AT144" s="119">
        <f>ROUND(((+AO144* 'DATA - Awards Matrices'!$D$83)+(AO144* 'DATA - Awards Matrices'!$E$85))* 'DATA - Awards Matrices'!$D$77,0)</f>
        <v>0</v>
      </c>
      <c r="AU144" s="120">
        <f>ROUND(((+AP144* 'DATA - Awards Matrices'!$E$83)+(AP144* 'DATA - Awards Matrices'!$E$85))* 'DATA - Awards Matrices'!$D$77,0)</f>
        <v>0</v>
      </c>
      <c r="AW144" s="678">
        <v>3</v>
      </c>
      <c r="AX144" s="114" t="s">
        <v>133</v>
      </c>
      <c r="AY144" s="115">
        <v>2143</v>
      </c>
      <c r="AZ144" s="115"/>
      <c r="BA144" s="115">
        <v>0</v>
      </c>
      <c r="BB144" s="716"/>
      <c r="BC144" s="742">
        <v>3</v>
      </c>
      <c r="BD144" s="743">
        <f>ROUND(((+AY144* 'DATA - Awards Matrices'!$C$83)+(AY144* 'DATA - Awards Matrices'!$E$85))* 'DATA - Awards Matrices'!$D$77,0)</f>
        <v>731813</v>
      </c>
      <c r="BE144" s="743">
        <f>ROUND(((+AZ144* 'DATA - Awards Matrices'!$D$83)+(AZ144* 'DATA - Awards Matrices'!$E$85))* 'DATA - Awards Matrices'!$D$77,0)</f>
        <v>0</v>
      </c>
      <c r="BF144" s="744">
        <f>ROUND(((+BA144* 'DATA - Awards Matrices'!$E$83)+(BA144* 'DATA - Awards Matrices'!$E$85))* 'DATA - Awards Matrices'!$D$77,0)</f>
        <v>0</v>
      </c>
      <c r="BG144" s="716"/>
      <c r="BH144" s="907">
        <v>3</v>
      </c>
      <c r="BI144" s="897" t="s">
        <v>133</v>
      </c>
      <c r="BJ144" s="896">
        <v>1180</v>
      </c>
      <c r="BK144" s="896"/>
      <c r="BL144" s="896">
        <v>0</v>
      </c>
      <c r="BN144" s="742">
        <v>3</v>
      </c>
      <c r="BO144" s="743">
        <v>402958</v>
      </c>
      <c r="BP144" s="743">
        <v>0</v>
      </c>
      <c r="BQ144" s="744">
        <v>0</v>
      </c>
      <c r="BS144" s="1003">
        <v>3</v>
      </c>
      <c r="BT144" s="983" t="s">
        <v>133</v>
      </c>
      <c r="BU144" s="979">
        <f>'RAW DATA AY2020-21-EOC SCH'!D53</f>
        <v>1401</v>
      </c>
      <c r="BV144" s="979"/>
      <c r="BW144" s="979">
        <f xml:space="preserve"> 'RAW DATA AY2020-21-EOC SCH'!AB53</f>
        <v>0</v>
      </c>
      <c r="BX144" s="716"/>
      <c r="BY144" s="980">
        <v>3</v>
      </c>
      <c r="BZ144" s="981">
        <f>ROUND(((+BU144* 'DATA - Awards Matrices'!$C$83)+(BU144* 'DATA - Awards Matrices'!$E$85))* 'DATA - Awards Matrices'!$D$77,0)</f>
        <v>478427</v>
      </c>
      <c r="CA144" s="981">
        <f>ROUND(((+BV144* 'DATA - Awards Matrices'!$D$83)+(BV144* 'DATA - Awards Matrices'!$E$85))* 'DATA - Awards Matrices'!$D$77,0)</f>
        <v>0</v>
      </c>
      <c r="CB144" s="982">
        <f>ROUND(((+BW144* 'DATA - Awards Matrices'!$E$83)+(BW144* 'DATA - Awards Matrices'!$E$85))* 'DATA - Awards Matrices'!$D$77,0)</f>
        <v>0</v>
      </c>
    </row>
    <row r="145" spans="1:80" ht="15" customHeight="1">
      <c r="A145" s="1657"/>
      <c r="C145" s="126"/>
      <c r="D145" s="126"/>
      <c r="E145" s="1630" t="s">
        <v>82</v>
      </c>
      <c r="F145" s="1631"/>
      <c r="G145" s="122">
        <f>G144+G143+G142</f>
        <v>33369</v>
      </c>
      <c r="H145" s="122">
        <f>H144+H143+H142</f>
        <v>0</v>
      </c>
      <c r="I145" s="123">
        <f>I144+I143+I142</f>
        <v>0</v>
      </c>
      <c r="J145" s="124"/>
      <c r="K145" s="125" t="s">
        <v>82</v>
      </c>
      <c r="L145" s="119">
        <f>L142+L143+L144</f>
        <v>5847444</v>
      </c>
      <c r="M145" s="119">
        <f>M142+M143+M144</f>
        <v>0</v>
      </c>
      <c r="N145" s="120">
        <f>N142+N143+N144</f>
        <v>0</v>
      </c>
      <c r="O145" s="587"/>
      <c r="P145" s="1630" t="s">
        <v>82</v>
      </c>
      <c r="Q145" s="1631"/>
      <c r="R145" s="122">
        <v>32831</v>
      </c>
      <c r="S145" s="122">
        <v>0</v>
      </c>
      <c r="T145" s="123">
        <v>0</v>
      </c>
      <c r="U145" s="587"/>
      <c r="V145" s="125" t="s">
        <v>82</v>
      </c>
      <c r="W145" s="119">
        <f>W142+W143+W144</f>
        <v>5778937</v>
      </c>
      <c r="X145" s="119">
        <f>X142+X143+X144</f>
        <v>0</v>
      </c>
      <c r="Y145" s="120">
        <f>Y142+Y143+Y144</f>
        <v>0</v>
      </c>
      <c r="AA145" s="1630" t="s">
        <v>82</v>
      </c>
      <c r="AB145" s="1631"/>
      <c r="AC145" s="122">
        <f>AC144+AC143+AC142</f>
        <v>31004</v>
      </c>
      <c r="AD145" s="122">
        <v>0</v>
      </c>
      <c r="AE145" s="123">
        <v>0</v>
      </c>
      <c r="AG145" s="125" t="s">
        <v>82</v>
      </c>
      <c r="AH145" s="119">
        <f>AH142+AH143+AH144</f>
        <v>5471729</v>
      </c>
      <c r="AI145" s="119">
        <f>AI142+AI143+AI144</f>
        <v>0</v>
      </c>
      <c r="AJ145" s="120">
        <f>AJ142+AJ143+AJ144</f>
        <v>0</v>
      </c>
      <c r="AL145" s="1630" t="s">
        <v>82</v>
      </c>
      <c r="AM145" s="1631"/>
      <c r="AN145" s="122">
        <f>AN144+AN143+AN142</f>
        <v>30348</v>
      </c>
      <c r="AO145" s="122">
        <f>AO144+AO143+AO142</f>
        <v>0</v>
      </c>
      <c r="AP145" s="123">
        <f>AP144+AP143+AP142</f>
        <v>0</v>
      </c>
      <c r="AR145" s="125" t="s">
        <v>82</v>
      </c>
      <c r="AS145" s="119">
        <f>AS142+AS143+AS144</f>
        <v>5419557</v>
      </c>
      <c r="AT145" s="119">
        <f>AT142+AT143+AT144</f>
        <v>0</v>
      </c>
      <c r="AU145" s="120">
        <f>AU142+AU143+AU144</f>
        <v>0</v>
      </c>
      <c r="AW145" s="1641" t="s">
        <v>82</v>
      </c>
      <c r="AX145" s="1642"/>
      <c r="AY145" s="122">
        <f>AY144+AY143+AY142</f>
        <v>28321.02</v>
      </c>
      <c r="AZ145" s="122">
        <f>AZ144+AZ143+AZ142</f>
        <v>0</v>
      </c>
      <c r="BA145" s="123">
        <f>BA144+BA143+BA142</f>
        <v>0</v>
      </c>
      <c r="BB145" s="716"/>
      <c r="BC145" s="745" t="s">
        <v>82</v>
      </c>
      <c r="BD145" s="743">
        <f>BD142+BD143+BD144</f>
        <v>4983848</v>
      </c>
      <c r="BE145" s="743">
        <f>BE142+BE143+BE144</f>
        <v>0</v>
      </c>
      <c r="BF145" s="744">
        <f>BF142+BF143+BF144</f>
        <v>0</v>
      </c>
      <c r="BG145" s="716"/>
      <c r="BH145" s="1584" t="s">
        <v>82</v>
      </c>
      <c r="BI145" s="1577"/>
      <c r="BJ145" s="898">
        <v>16900</v>
      </c>
      <c r="BK145" s="898">
        <v>0</v>
      </c>
      <c r="BL145" s="899">
        <v>0</v>
      </c>
      <c r="BN145" s="745" t="s">
        <v>82</v>
      </c>
      <c r="BO145" s="743">
        <v>2951095</v>
      </c>
      <c r="BP145" s="743">
        <v>0</v>
      </c>
      <c r="BQ145" s="744">
        <v>0</v>
      </c>
      <c r="BS145" s="1614" t="s">
        <v>82</v>
      </c>
      <c r="BT145" s="1615"/>
      <c r="BU145" s="984">
        <f>BU144+BU143+BU142</f>
        <v>20522</v>
      </c>
      <c r="BV145" s="984">
        <f>BV144+BV143+BV142</f>
        <v>0</v>
      </c>
      <c r="BW145" s="985">
        <f>BW144+BW143+BW142</f>
        <v>0</v>
      </c>
      <c r="BX145" s="716"/>
      <c r="BY145" s="986" t="s">
        <v>82</v>
      </c>
      <c r="BZ145" s="981">
        <f>BZ142+BZ143+BZ144</f>
        <v>3556638</v>
      </c>
      <c r="CA145" s="981">
        <f>CA142+CA143+CA144</f>
        <v>0</v>
      </c>
      <c r="CB145" s="982">
        <f>CB142+CB143+CB144</f>
        <v>0</v>
      </c>
    </row>
    <row r="146" spans="1:80" ht="15" thickBot="1">
      <c r="A146" s="1658"/>
      <c r="C146" s="126"/>
      <c r="D146" s="126"/>
      <c r="E146" s="127"/>
      <c r="F146" s="128"/>
      <c r="G146" s="129" t="s">
        <v>132</v>
      </c>
      <c r="H146" s="129"/>
      <c r="I146" s="130">
        <f>SUM(G145:I145)</f>
        <v>33369</v>
      </c>
      <c r="J146" s="131"/>
      <c r="K146" s="132"/>
      <c r="L146" s="133" t="s">
        <v>131</v>
      </c>
      <c r="M146" s="134"/>
      <c r="N146" s="135">
        <f>SUM(L145:N145)</f>
        <v>5847444</v>
      </c>
      <c r="O146" s="588"/>
      <c r="P146" s="127"/>
      <c r="Q146" s="128"/>
      <c r="R146" s="129" t="s">
        <v>132</v>
      </c>
      <c r="S146" s="129"/>
      <c r="T146" s="130">
        <v>32831</v>
      </c>
      <c r="U146" s="588"/>
      <c r="V146" s="132"/>
      <c r="W146" s="133" t="s">
        <v>131</v>
      </c>
      <c r="X146" s="134"/>
      <c r="Y146" s="135">
        <f>SUM(W145:Y145)</f>
        <v>5778937</v>
      </c>
      <c r="AA146" s="127"/>
      <c r="AB146" s="128"/>
      <c r="AC146" s="129" t="s">
        <v>132</v>
      </c>
      <c r="AD146" s="129"/>
      <c r="AE146" s="130">
        <f>SUM(AC145:AE145)</f>
        <v>31004</v>
      </c>
      <c r="AG146" s="132"/>
      <c r="AH146" s="133" t="s">
        <v>131</v>
      </c>
      <c r="AI146" s="134"/>
      <c r="AJ146" s="135">
        <f>SUM(AH145:AJ145)</f>
        <v>5471729</v>
      </c>
      <c r="AL146" s="127"/>
      <c r="AM146" s="128"/>
      <c r="AN146" s="129" t="s">
        <v>132</v>
      </c>
      <c r="AO146" s="129"/>
      <c r="AP146" s="130">
        <f>SUM(AN145:AP145)</f>
        <v>30348</v>
      </c>
      <c r="AR146" s="132"/>
      <c r="AS146" s="133" t="s">
        <v>131</v>
      </c>
      <c r="AT146" s="134"/>
      <c r="AU146" s="135">
        <f>SUM(AS145:AU145)</f>
        <v>5419557</v>
      </c>
      <c r="AW146" s="127"/>
      <c r="AX146" s="128"/>
      <c r="AY146" s="129" t="s">
        <v>132</v>
      </c>
      <c r="AZ146" s="129"/>
      <c r="BA146" s="130">
        <f>SUM(AY145:BA145)</f>
        <v>28321.02</v>
      </c>
      <c r="BB146" s="716"/>
      <c r="BC146" s="746"/>
      <c r="BD146" s="747" t="s">
        <v>131</v>
      </c>
      <c r="BE146" s="748"/>
      <c r="BF146" s="749">
        <f>SUM(BD145:BF145)</f>
        <v>4983848</v>
      </c>
      <c r="BG146" s="716"/>
      <c r="BH146" s="900"/>
      <c r="BI146" s="901"/>
      <c r="BJ146" s="902" t="s">
        <v>132</v>
      </c>
      <c r="BK146" s="902"/>
      <c r="BL146" s="903">
        <v>16900</v>
      </c>
      <c r="BN146" s="746"/>
      <c r="BO146" s="747" t="s">
        <v>131</v>
      </c>
      <c r="BP146" s="748"/>
      <c r="BQ146" s="749">
        <v>2951095</v>
      </c>
      <c r="BS146" s="987"/>
      <c r="BT146" s="988"/>
      <c r="BU146" s="989" t="s">
        <v>132</v>
      </c>
      <c r="BV146" s="989"/>
      <c r="BW146" s="990">
        <f>SUM(BU145:BW145)</f>
        <v>20522</v>
      </c>
      <c r="BX146" s="716"/>
      <c r="BY146" s="991"/>
      <c r="BZ146" s="992" t="s">
        <v>131</v>
      </c>
      <c r="CA146" s="993"/>
      <c r="CB146" s="994">
        <f>SUM(BZ145:CB145)</f>
        <v>3556638</v>
      </c>
    </row>
    <row r="147" spans="1:80" ht="15" thickBot="1">
      <c r="K147" s="136"/>
      <c r="L147" s="136"/>
      <c r="M147" s="136"/>
      <c r="N147" s="136"/>
      <c r="O147" s="136"/>
      <c r="U147" s="136"/>
      <c r="V147" s="136"/>
      <c r="W147" s="136"/>
      <c r="X147" s="136"/>
      <c r="Y147" s="136"/>
      <c r="AG147" s="136"/>
      <c r="AH147" s="136"/>
      <c r="AI147" s="136"/>
      <c r="AJ147" s="136"/>
      <c r="AR147" s="136"/>
      <c r="AS147" s="136"/>
      <c r="AT147" s="136"/>
      <c r="AU147" s="136"/>
      <c r="BB147" s="716"/>
      <c r="BC147" s="750"/>
      <c r="BD147" s="750"/>
      <c r="BE147" s="750"/>
      <c r="BF147" s="750"/>
      <c r="BG147" s="716"/>
      <c r="BN147" s="750"/>
      <c r="BO147" s="750"/>
      <c r="BP147" s="750"/>
      <c r="BQ147" s="750"/>
      <c r="BS147" s="716"/>
      <c r="BT147" s="716"/>
      <c r="BU147" s="716"/>
      <c r="BV147" s="716"/>
      <c r="BW147" s="716"/>
      <c r="BX147" s="716"/>
      <c r="BY147" s="995"/>
      <c r="BZ147" s="995"/>
      <c r="CA147" s="995"/>
      <c r="CB147" s="995"/>
    </row>
    <row r="148" spans="1:80" ht="15.75" customHeight="1">
      <c r="A148" s="1656" t="s">
        <v>69</v>
      </c>
      <c r="C148" s="105"/>
      <c r="D148" s="105"/>
      <c r="E148" s="1632" t="s">
        <v>96</v>
      </c>
      <c r="F148" s="1633"/>
      <c r="G148" s="1634" t="s">
        <v>134</v>
      </c>
      <c r="H148" s="1634"/>
      <c r="I148" s="1635"/>
      <c r="J148" s="103"/>
      <c r="K148" s="104"/>
      <c r="L148" s="1636" t="s">
        <v>134</v>
      </c>
      <c r="M148" s="1637"/>
      <c r="N148" s="1638"/>
      <c r="O148" s="586"/>
      <c r="P148" s="1632" t="s">
        <v>96</v>
      </c>
      <c r="Q148" s="1633"/>
      <c r="R148" s="1634" t="s">
        <v>134</v>
      </c>
      <c r="S148" s="1634"/>
      <c r="T148" s="1635"/>
      <c r="U148" s="586"/>
      <c r="V148" s="104"/>
      <c r="W148" s="1636" t="s">
        <v>134</v>
      </c>
      <c r="X148" s="1637"/>
      <c r="Y148" s="1638"/>
      <c r="AA148" s="1632" t="s">
        <v>96</v>
      </c>
      <c r="AB148" s="1633"/>
      <c r="AC148" s="1634" t="s">
        <v>134</v>
      </c>
      <c r="AD148" s="1634"/>
      <c r="AE148" s="1635"/>
      <c r="AG148" s="104"/>
      <c r="AH148" s="1636" t="s">
        <v>134</v>
      </c>
      <c r="AI148" s="1637"/>
      <c r="AJ148" s="1638"/>
      <c r="AL148" s="1632" t="s">
        <v>96</v>
      </c>
      <c r="AM148" s="1633"/>
      <c r="AN148" s="1634" t="s">
        <v>134</v>
      </c>
      <c r="AO148" s="1634"/>
      <c r="AP148" s="1635"/>
      <c r="AR148" s="104"/>
      <c r="AS148" s="1636" t="s">
        <v>134</v>
      </c>
      <c r="AT148" s="1637"/>
      <c r="AU148" s="1638"/>
      <c r="AW148" s="819" t="s">
        <v>96</v>
      </c>
      <c r="AX148" s="820"/>
      <c r="AY148" s="1659" t="s">
        <v>134</v>
      </c>
      <c r="AZ148" s="1660"/>
      <c r="BA148" s="1661"/>
      <c r="BB148" s="716"/>
      <c r="BC148" s="737"/>
      <c r="BD148" s="1581" t="s">
        <v>134</v>
      </c>
      <c r="BE148" s="1582"/>
      <c r="BF148" s="1583"/>
      <c r="BG148" s="716"/>
      <c r="BH148" s="1574" t="s">
        <v>96</v>
      </c>
      <c r="BI148" s="1575"/>
      <c r="BJ148" s="1578" t="s">
        <v>134</v>
      </c>
      <c r="BK148" s="1579"/>
      <c r="BL148" s="1580"/>
      <c r="BN148" s="737"/>
      <c r="BO148" s="1581" t="s">
        <v>134</v>
      </c>
      <c r="BP148" s="1582"/>
      <c r="BQ148" s="1583"/>
      <c r="BS148" s="1616" t="s">
        <v>96</v>
      </c>
      <c r="BT148" s="1617"/>
      <c r="BU148" s="1619" t="s">
        <v>134</v>
      </c>
      <c r="BV148" s="1620"/>
      <c r="BW148" s="1621"/>
      <c r="BX148" s="716"/>
      <c r="BY148" s="967"/>
      <c r="BZ148" s="1622" t="s">
        <v>134</v>
      </c>
      <c r="CA148" s="1623"/>
      <c r="CB148" s="1624"/>
    </row>
    <row r="149" spans="1:80" ht="15" customHeight="1">
      <c r="A149" s="1657"/>
      <c r="C149" s="113"/>
      <c r="D149" s="113"/>
      <c r="E149" s="1630" t="s">
        <v>96</v>
      </c>
      <c r="F149" s="1631"/>
      <c r="G149" s="589" t="s">
        <v>95</v>
      </c>
      <c r="H149" s="590" t="s">
        <v>94</v>
      </c>
      <c r="I149" s="591" t="s">
        <v>93</v>
      </c>
      <c r="J149" s="108"/>
      <c r="K149" s="109" t="s">
        <v>96</v>
      </c>
      <c r="L149" s="110" t="s">
        <v>95</v>
      </c>
      <c r="M149" s="111" t="s">
        <v>94</v>
      </c>
      <c r="N149" s="112" t="s">
        <v>93</v>
      </c>
      <c r="O149" s="586"/>
      <c r="P149" s="1630" t="s">
        <v>96</v>
      </c>
      <c r="Q149" s="1631"/>
      <c r="R149" s="589" t="s">
        <v>95</v>
      </c>
      <c r="S149" s="590" t="s">
        <v>94</v>
      </c>
      <c r="T149" s="591" t="s">
        <v>93</v>
      </c>
      <c r="U149" s="586"/>
      <c r="V149" s="109" t="s">
        <v>96</v>
      </c>
      <c r="W149" s="110" t="s">
        <v>95</v>
      </c>
      <c r="X149" s="111" t="s">
        <v>94</v>
      </c>
      <c r="Y149" s="112" t="s">
        <v>93</v>
      </c>
      <c r="AA149" s="1630" t="s">
        <v>96</v>
      </c>
      <c r="AB149" s="1631"/>
      <c r="AC149" s="589" t="s">
        <v>95</v>
      </c>
      <c r="AD149" s="590" t="s">
        <v>94</v>
      </c>
      <c r="AE149" s="591" t="s">
        <v>93</v>
      </c>
      <c r="AG149" s="109" t="s">
        <v>96</v>
      </c>
      <c r="AH149" s="110" t="s">
        <v>95</v>
      </c>
      <c r="AI149" s="111" t="s">
        <v>94</v>
      </c>
      <c r="AJ149" s="112" t="s">
        <v>93</v>
      </c>
      <c r="AL149" s="1630" t="s">
        <v>96</v>
      </c>
      <c r="AM149" s="1631"/>
      <c r="AN149" s="589" t="s">
        <v>95</v>
      </c>
      <c r="AO149" s="590" t="s">
        <v>94</v>
      </c>
      <c r="AP149" s="591" t="s">
        <v>93</v>
      </c>
      <c r="AR149" s="109" t="s">
        <v>96</v>
      </c>
      <c r="AS149" s="110" t="s">
        <v>95</v>
      </c>
      <c r="AT149" s="111" t="s">
        <v>94</v>
      </c>
      <c r="AU149" s="112" t="s">
        <v>93</v>
      </c>
      <c r="AW149" s="817" t="s">
        <v>96</v>
      </c>
      <c r="AX149" s="818"/>
      <c r="AY149" s="589" t="s">
        <v>95</v>
      </c>
      <c r="AZ149" s="590" t="s">
        <v>94</v>
      </c>
      <c r="BA149" s="591" t="s">
        <v>93</v>
      </c>
      <c r="BB149" s="716"/>
      <c r="BC149" s="738" t="s">
        <v>96</v>
      </c>
      <c r="BD149" s="739" t="s">
        <v>95</v>
      </c>
      <c r="BE149" s="740" t="s">
        <v>94</v>
      </c>
      <c r="BF149" s="741" t="s">
        <v>93</v>
      </c>
      <c r="BG149" s="716"/>
      <c r="BH149" s="1576" t="s">
        <v>96</v>
      </c>
      <c r="BI149" s="1577"/>
      <c r="BJ149" s="904" t="s">
        <v>95</v>
      </c>
      <c r="BK149" s="905" t="s">
        <v>94</v>
      </c>
      <c r="BL149" s="906" t="s">
        <v>93</v>
      </c>
      <c r="BN149" s="738" t="s">
        <v>96</v>
      </c>
      <c r="BO149" s="739" t="s">
        <v>95</v>
      </c>
      <c r="BP149" s="740" t="s">
        <v>94</v>
      </c>
      <c r="BQ149" s="741" t="s">
        <v>93</v>
      </c>
      <c r="BS149" s="1618" t="s">
        <v>96</v>
      </c>
      <c r="BT149" s="1615"/>
      <c r="BU149" s="1000" t="s">
        <v>95</v>
      </c>
      <c r="BV149" s="1001" t="s">
        <v>94</v>
      </c>
      <c r="BW149" s="1002" t="s">
        <v>93</v>
      </c>
      <c r="BX149" s="716"/>
      <c r="BY149" s="973" t="s">
        <v>96</v>
      </c>
      <c r="BZ149" s="974" t="s">
        <v>95</v>
      </c>
      <c r="CA149" s="975" t="s">
        <v>94</v>
      </c>
      <c r="CB149" s="976" t="s">
        <v>93</v>
      </c>
    </row>
    <row r="150" spans="1:80" ht="15" customHeight="1">
      <c r="A150" s="1657"/>
      <c r="C150" s="121"/>
      <c r="D150" s="121"/>
      <c r="E150" s="678">
        <v>1</v>
      </c>
      <c r="F150" s="114" t="s">
        <v>133</v>
      </c>
      <c r="G150" s="115">
        <v>367145.00050000002</v>
      </c>
      <c r="H150" s="115">
        <v>0</v>
      </c>
      <c r="I150" s="116">
        <v>0</v>
      </c>
      <c r="J150" s="117"/>
      <c r="K150" s="118">
        <v>1</v>
      </c>
      <c r="L150" s="119">
        <f>ROUND(((+G150* 'DATA - Awards Matrices'!$C$81)+(G150* 'DATA - Awards Matrices'!$E$85))* 'DATA - Awards Matrices'!$D$77,0)</f>
        <v>56419172</v>
      </c>
      <c r="M150" s="119">
        <f>ROUND(((+H150* 'DATA - Awards Matrices'!$D$81)+(H150* 'DATA - Awards Matrices'!$E$85))* 'DATA - Awards Matrices'!$D$77,0)</f>
        <v>0</v>
      </c>
      <c r="N150" s="120">
        <f>ROUND(((+I150* 'DATA - Awards Matrices'!$E$81)+(I150* 'DATA - Awards Matrices'!$E$85))* 'DATA - Awards Matrices'!$D$77,0)</f>
        <v>0</v>
      </c>
      <c r="O150" s="587"/>
      <c r="P150" s="678">
        <v>1</v>
      </c>
      <c r="Q150" s="114" t="s">
        <v>133</v>
      </c>
      <c r="R150" s="115">
        <v>341496.83409999998</v>
      </c>
      <c r="S150" s="115">
        <v>0</v>
      </c>
      <c r="T150" s="116">
        <v>0</v>
      </c>
      <c r="U150" s="587"/>
      <c r="V150" s="118">
        <v>1</v>
      </c>
      <c r="W150" s="119">
        <f>ROUND(((+R150* 'DATA - Awards Matrices'!$C$81)+(R150* 'DATA - Awards Matrices'!$E$85))* 'DATA - Awards Matrices'!$D$77,0)</f>
        <v>52477818</v>
      </c>
      <c r="X150" s="119">
        <f>ROUND(((+S150* 'DATA - Awards Matrices'!$D$81)+(S150* 'DATA - Awards Matrices'!$E$85))* 'DATA - Awards Matrices'!$D$77,0)</f>
        <v>0</v>
      </c>
      <c r="Y150" s="120">
        <f>ROUND(((+T150* 'DATA - Awards Matrices'!$E$81)+(T150* 'DATA - Awards Matrices'!$E$85))* 'DATA - Awards Matrices'!$D$77,0)</f>
        <v>0</v>
      </c>
      <c r="AA150" s="678">
        <v>1</v>
      </c>
      <c r="AB150" s="114" t="s">
        <v>133</v>
      </c>
      <c r="AC150" s="115">
        <v>320237.9987</v>
      </c>
      <c r="AD150" s="115">
        <v>0</v>
      </c>
      <c r="AE150" s="116">
        <v>0</v>
      </c>
      <c r="AG150" s="118">
        <v>1</v>
      </c>
      <c r="AH150" s="119">
        <f>ROUND(((+AC150* 'DATA - Awards Matrices'!$C$81)+(AC150* 'DATA - Awards Matrices'!$E$85))* 'DATA - Awards Matrices'!$D$77,0)</f>
        <v>49210973</v>
      </c>
      <c r="AI150" s="119">
        <f>ROUND(((+AD150* 'DATA - Awards Matrices'!$D$81)+(AD150* 'DATA - Awards Matrices'!$E$85))* 'DATA - Awards Matrices'!$D$77,0)</f>
        <v>0</v>
      </c>
      <c r="AJ150" s="120">
        <f>ROUND(((+AE150* 'DATA - Awards Matrices'!$E$81)+(AE150* 'DATA - Awards Matrices'!$E$85))* 'DATA - Awards Matrices'!$D$77,0)</f>
        <v>0</v>
      </c>
      <c r="AL150" s="678">
        <v>1</v>
      </c>
      <c r="AM150" s="114" t="s">
        <v>133</v>
      </c>
      <c r="AN150" s="115">
        <v>304222.97960000002</v>
      </c>
      <c r="AO150" s="115"/>
      <c r="AP150" s="115">
        <f xml:space="preserve"> 'RAW DATA AY2020-21-EOC SCH'!F54</f>
        <v>0</v>
      </c>
      <c r="AR150" s="118">
        <v>1</v>
      </c>
      <c r="AS150" s="119">
        <f>ROUND(((+AN150* 'DATA - Awards Matrices'!$C$81)+(AN150* 'DATA - Awards Matrices'!$E$85))* 'DATA - Awards Matrices'!$D$77,0)</f>
        <v>46749945</v>
      </c>
      <c r="AT150" s="119">
        <f>ROUND(((+AO150* 'DATA - Awards Matrices'!$D$81)+(AO150* 'DATA - Awards Matrices'!$E$85))* 'DATA - Awards Matrices'!$D$77,0)</f>
        <v>0</v>
      </c>
      <c r="AU150" s="120">
        <f>ROUND(((+AP150* 'DATA - Awards Matrices'!$E$81)+(AP150* 'DATA - Awards Matrices'!$E$85))* 'DATA - Awards Matrices'!$D$77,0)</f>
        <v>0</v>
      </c>
      <c r="AW150" s="678">
        <v>1</v>
      </c>
      <c r="AX150" s="114" t="s">
        <v>133</v>
      </c>
      <c r="AY150" s="115">
        <v>297877</v>
      </c>
      <c r="AZ150" s="115"/>
      <c r="BA150" s="115">
        <v>0</v>
      </c>
      <c r="BB150" s="716"/>
      <c r="BC150" s="742">
        <v>1</v>
      </c>
      <c r="BD150" s="743">
        <f>ROUND(((+AY150* 'DATA - Awards Matrices'!$C$81)+(AY150* 'DATA - Awards Matrices'!$E$85))* 'DATA - Awards Matrices'!$D$77,0)</f>
        <v>45774759</v>
      </c>
      <c r="BE150" s="743">
        <f>ROUND(((+AZ150* 'DATA - Awards Matrices'!$D$81)+(AZ150* 'DATA - Awards Matrices'!$E$85))* 'DATA - Awards Matrices'!$D$77,0)</f>
        <v>0</v>
      </c>
      <c r="BF150" s="744">
        <f>ROUND(((+BA150* 'DATA - Awards Matrices'!$E$81)+(BA150* 'DATA - Awards Matrices'!$E$85))* 'DATA - Awards Matrices'!$D$77,0)</f>
        <v>0</v>
      </c>
      <c r="BG150" s="716"/>
      <c r="BH150" s="907">
        <v>1</v>
      </c>
      <c r="BI150" s="897" t="s">
        <v>133</v>
      </c>
      <c r="BJ150" s="896">
        <v>279335.02179999999</v>
      </c>
      <c r="BK150" s="896"/>
      <c r="BL150" s="896">
        <v>0</v>
      </c>
      <c r="BN150" s="742">
        <v>1</v>
      </c>
      <c r="BO150" s="743">
        <v>42925413</v>
      </c>
      <c r="BP150" s="743">
        <v>0</v>
      </c>
      <c r="BQ150" s="744">
        <v>0</v>
      </c>
      <c r="BS150" s="1003">
        <v>1</v>
      </c>
      <c r="BT150" s="983" t="s">
        <v>133</v>
      </c>
      <c r="BU150" s="979">
        <f>'RAW DATA AY2020-21-EOC SCH'!D54</f>
        <v>263793.94919999997</v>
      </c>
      <c r="BV150" s="979"/>
      <c r="BW150" s="979">
        <f xml:space="preserve"> 'RAW DATA AY2020-21-EOC SCH'!AB54</f>
        <v>0</v>
      </c>
      <c r="BX150" s="716"/>
      <c r="BY150" s="980">
        <v>1</v>
      </c>
      <c r="BZ150" s="981">
        <f>ROUND(((+BU150* 'DATA - Awards Matrices'!$C$81)+(BU150* 'DATA - Awards Matrices'!$E$85))* 'DATA - Awards Matrices'!$D$77,0)</f>
        <v>40537216</v>
      </c>
      <c r="CA150" s="981">
        <f>ROUND(((+BV150* 'DATA - Awards Matrices'!$D$81)+(BV150* 'DATA - Awards Matrices'!$E$85))* 'DATA - Awards Matrices'!$D$77,0)</f>
        <v>0</v>
      </c>
      <c r="CB150" s="982">
        <f>ROUND(((+BW150* 'DATA - Awards Matrices'!$E$81)+(BW150* 'DATA - Awards Matrices'!$E$85))* 'DATA - Awards Matrices'!$D$77,0)</f>
        <v>0</v>
      </c>
    </row>
    <row r="151" spans="1:80" ht="15" customHeight="1">
      <c r="A151" s="1657"/>
      <c r="C151" s="121"/>
      <c r="D151" s="121"/>
      <c r="E151" s="678">
        <v>2</v>
      </c>
      <c r="F151" s="114" t="s">
        <v>133</v>
      </c>
      <c r="G151" s="115">
        <v>64192</v>
      </c>
      <c r="H151" s="115">
        <v>0</v>
      </c>
      <c r="I151" s="116">
        <v>0</v>
      </c>
      <c r="J151" s="117"/>
      <c r="K151" s="118">
        <v>2</v>
      </c>
      <c r="L151" s="119">
        <f>ROUND(((+G151* 'DATA - Awards Matrices'!$C$82)+(G151* 'DATA - Awards Matrices'!$E$85))* 'DATA - Awards Matrices'!$D$77,0)</f>
        <v>14092070</v>
      </c>
      <c r="M151" s="119">
        <f>ROUND(((+H151* 'DATA - Awards Matrices'!$D$82)+(H151* 'DATA - Awards Matrices'!$E$85))* 'DATA - Awards Matrices'!$D$77,0)</f>
        <v>0</v>
      </c>
      <c r="N151" s="120">
        <f>ROUND(((+I151* 'DATA - Awards Matrices'!$E$82)+(I151* 'DATA - Awards Matrices'!$E$85))* 'DATA - Awards Matrices'!$D$77,0)</f>
        <v>0</v>
      </c>
      <c r="O151" s="587"/>
      <c r="P151" s="678">
        <v>2</v>
      </c>
      <c r="Q151" s="114" t="s">
        <v>133</v>
      </c>
      <c r="R151" s="115">
        <v>62321</v>
      </c>
      <c r="S151" s="115">
        <v>0</v>
      </c>
      <c r="T151" s="116">
        <v>0</v>
      </c>
      <c r="U151" s="587"/>
      <c r="V151" s="118">
        <v>2</v>
      </c>
      <c r="W151" s="119">
        <f>ROUND(((+R151* 'DATA - Awards Matrices'!$C$82)+(R151* 'DATA - Awards Matrices'!$E$85))* 'DATA - Awards Matrices'!$D$77,0)</f>
        <v>13681329</v>
      </c>
      <c r="X151" s="119">
        <f>ROUND(((+S151* 'DATA - Awards Matrices'!$D$82)+(S151* 'DATA - Awards Matrices'!$E$85))* 'DATA - Awards Matrices'!$D$77,0)</f>
        <v>0</v>
      </c>
      <c r="Y151" s="120">
        <f>ROUND(((+T151* 'DATA - Awards Matrices'!$E$82)+(T151* 'DATA - Awards Matrices'!$E$85))* 'DATA - Awards Matrices'!$D$77,0)</f>
        <v>0</v>
      </c>
      <c r="AA151" s="678">
        <v>2</v>
      </c>
      <c r="AB151" s="114" t="s">
        <v>133</v>
      </c>
      <c r="AC151" s="115">
        <v>55695</v>
      </c>
      <c r="AD151" s="115">
        <v>0</v>
      </c>
      <c r="AE151" s="116">
        <v>0</v>
      </c>
      <c r="AG151" s="118">
        <v>2</v>
      </c>
      <c r="AH151" s="119">
        <f>ROUND(((+AC151* 'DATA - Awards Matrices'!$C$82)+(AC151* 'DATA - Awards Matrices'!$E$85))* 'DATA - Awards Matrices'!$D$77,0)</f>
        <v>12226723</v>
      </c>
      <c r="AI151" s="119">
        <f>ROUND(((+AD151* 'DATA - Awards Matrices'!$D$82)+(AD151* 'DATA - Awards Matrices'!$E$85))* 'DATA - Awards Matrices'!$D$77,0)</f>
        <v>0</v>
      </c>
      <c r="AJ151" s="120">
        <f>ROUND(((+AE151* 'DATA - Awards Matrices'!$E$82)+(AE151* 'DATA - Awards Matrices'!$E$85))* 'DATA - Awards Matrices'!$D$77,0)</f>
        <v>0</v>
      </c>
      <c r="AL151" s="678">
        <v>2</v>
      </c>
      <c r="AM151" s="114" t="s">
        <v>133</v>
      </c>
      <c r="AN151" s="115">
        <v>54097.04</v>
      </c>
      <c r="AO151" s="115"/>
      <c r="AP151" s="115">
        <f xml:space="preserve"> 'RAW DATA AY2020-21-EOC SCH'!F55</f>
        <v>0</v>
      </c>
      <c r="AR151" s="118">
        <v>2</v>
      </c>
      <c r="AS151" s="119">
        <f>ROUND(((+AN151* 'DATA - Awards Matrices'!$C$82)+(AN151* 'DATA - Awards Matrices'!$E$85))* 'DATA - Awards Matrices'!$D$77,0)</f>
        <v>11875923</v>
      </c>
      <c r="AT151" s="119">
        <f>ROUND(((+AO151* 'DATA - Awards Matrices'!$D$82)+(AO151* 'DATA - Awards Matrices'!$E$85))* 'DATA - Awards Matrices'!$D$77,0)</f>
        <v>0</v>
      </c>
      <c r="AU151" s="120">
        <f>ROUND(((+AP151* 'DATA - Awards Matrices'!$E$82)+(AP151* 'DATA - Awards Matrices'!$E$85))* 'DATA - Awards Matrices'!$D$77,0)</f>
        <v>0</v>
      </c>
      <c r="AW151" s="678">
        <v>2</v>
      </c>
      <c r="AX151" s="114" t="s">
        <v>133</v>
      </c>
      <c r="AY151" s="115">
        <v>51929</v>
      </c>
      <c r="AZ151" s="115"/>
      <c r="BA151" s="115">
        <v>0</v>
      </c>
      <c r="BB151" s="716"/>
      <c r="BC151" s="742">
        <v>2</v>
      </c>
      <c r="BD151" s="743">
        <f>ROUND(((+AY151* 'DATA - Awards Matrices'!$C$82)+(AY151* 'DATA - Awards Matrices'!$E$85))* 'DATA - Awards Matrices'!$D$77,0)</f>
        <v>11399973</v>
      </c>
      <c r="BE151" s="743">
        <f>ROUND(((+AZ151* 'DATA - Awards Matrices'!$D$82)+(AZ151* 'DATA - Awards Matrices'!$E$85))* 'DATA - Awards Matrices'!$D$77,0)</f>
        <v>0</v>
      </c>
      <c r="BF151" s="744">
        <f>ROUND(((+BA151* 'DATA - Awards Matrices'!$E$82)+(BA151* 'DATA - Awards Matrices'!$E$85))* 'DATA - Awards Matrices'!$D$77,0)</f>
        <v>0</v>
      </c>
      <c r="BG151" s="716"/>
      <c r="BH151" s="907">
        <v>2</v>
      </c>
      <c r="BI151" s="897" t="s">
        <v>133</v>
      </c>
      <c r="BJ151" s="896">
        <v>50097</v>
      </c>
      <c r="BK151" s="896"/>
      <c r="BL151" s="896">
        <v>0</v>
      </c>
      <c r="BN151" s="742">
        <v>2</v>
      </c>
      <c r="BO151" s="743">
        <v>10997794</v>
      </c>
      <c r="BP151" s="743">
        <v>0</v>
      </c>
      <c r="BQ151" s="744">
        <v>0</v>
      </c>
      <c r="BS151" s="1003">
        <v>2</v>
      </c>
      <c r="BT151" s="983" t="s">
        <v>133</v>
      </c>
      <c r="BU151" s="979">
        <f>'RAW DATA AY2020-21-EOC SCH'!D55</f>
        <v>36525</v>
      </c>
      <c r="BV151" s="979"/>
      <c r="BW151" s="979">
        <f xml:space="preserve"> 'RAW DATA AY2020-21-EOC SCH'!AB55</f>
        <v>0</v>
      </c>
      <c r="BX151" s="716"/>
      <c r="BY151" s="980">
        <v>2</v>
      </c>
      <c r="BZ151" s="981">
        <f>ROUND(((+BU151* 'DATA - Awards Matrices'!$C$82)+(BU151* 'DATA - Awards Matrices'!$E$85))* 'DATA - Awards Matrices'!$D$77,0)</f>
        <v>8018333</v>
      </c>
      <c r="CA151" s="981">
        <f>ROUND(((+BV151* 'DATA - Awards Matrices'!$D$82)+(BV151* 'DATA - Awards Matrices'!$E$85))* 'DATA - Awards Matrices'!$D$77,0)</f>
        <v>0</v>
      </c>
      <c r="CB151" s="982">
        <f>ROUND(((+BW151* 'DATA - Awards Matrices'!$E$82)+(BW151* 'DATA - Awards Matrices'!$E$85))* 'DATA - Awards Matrices'!$D$77,0)</f>
        <v>0</v>
      </c>
    </row>
    <row r="152" spans="1:80" ht="15" customHeight="1">
      <c r="A152" s="1657"/>
      <c r="C152" s="121"/>
      <c r="D152" s="121"/>
      <c r="E152" s="678">
        <v>3</v>
      </c>
      <c r="F152" s="114" t="s">
        <v>133</v>
      </c>
      <c r="G152" s="115">
        <v>29425</v>
      </c>
      <c r="H152" s="115">
        <v>0</v>
      </c>
      <c r="I152" s="116">
        <v>0</v>
      </c>
      <c r="J152" s="117"/>
      <c r="K152" s="118">
        <v>3</v>
      </c>
      <c r="L152" s="119">
        <f>ROUND(((+G152* 'DATA - Awards Matrices'!$C$83)+(G152* 'DATA - Awards Matrices'!$E$85))* 'DATA - Awards Matrices'!$D$77,0)</f>
        <v>10048343</v>
      </c>
      <c r="M152" s="119">
        <f>ROUND(((+H152* 'DATA - Awards Matrices'!$D$83)+(H152* 'DATA - Awards Matrices'!$E$85))* 'DATA - Awards Matrices'!$D$77,0)</f>
        <v>0</v>
      </c>
      <c r="N152" s="120">
        <f>ROUND(((+I152* 'DATA - Awards Matrices'!$E$83)+(I152* 'DATA - Awards Matrices'!$E$85))* 'DATA - Awards Matrices'!$D$77,0)</f>
        <v>0</v>
      </c>
      <c r="O152" s="587"/>
      <c r="P152" s="678">
        <v>3</v>
      </c>
      <c r="Q152" s="114" t="s">
        <v>133</v>
      </c>
      <c r="R152" s="115">
        <v>30581</v>
      </c>
      <c r="S152" s="115">
        <v>0</v>
      </c>
      <c r="T152" s="116">
        <v>0</v>
      </c>
      <c r="U152" s="587"/>
      <c r="V152" s="118">
        <v>3</v>
      </c>
      <c r="W152" s="119">
        <f>ROUND(((+R152* 'DATA - Awards Matrices'!$C$83)+(R152* 'DATA - Awards Matrices'!$E$85))* 'DATA - Awards Matrices'!$D$77,0)</f>
        <v>10443106</v>
      </c>
      <c r="X152" s="119">
        <f>ROUND(((+S152* 'DATA - Awards Matrices'!$D$83)+(S152* 'DATA - Awards Matrices'!$E$85))* 'DATA - Awards Matrices'!$D$77,0)</f>
        <v>0</v>
      </c>
      <c r="Y152" s="120">
        <f>ROUND(((+T152* 'DATA - Awards Matrices'!$E$83)+(T152* 'DATA - Awards Matrices'!$E$85))* 'DATA - Awards Matrices'!$D$77,0)</f>
        <v>0</v>
      </c>
      <c r="AA152" s="678">
        <v>3</v>
      </c>
      <c r="AB152" s="114" t="s">
        <v>133</v>
      </c>
      <c r="AC152" s="115">
        <v>32016</v>
      </c>
      <c r="AD152" s="115">
        <v>0</v>
      </c>
      <c r="AE152" s="116">
        <v>0</v>
      </c>
      <c r="AG152" s="118">
        <v>3</v>
      </c>
      <c r="AH152" s="119">
        <f>ROUND(((+AC152* 'DATA - Awards Matrices'!$C$83)+(AC152* 'DATA - Awards Matrices'!$E$85))* 'DATA - Awards Matrices'!$D$77,0)</f>
        <v>10933144</v>
      </c>
      <c r="AI152" s="119">
        <f>ROUND(((+AD152* 'DATA - Awards Matrices'!$D$83)+(AD152* 'DATA - Awards Matrices'!$E$85))* 'DATA - Awards Matrices'!$D$77,0)</f>
        <v>0</v>
      </c>
      <c r="AJ152" s="120">
        <f>ROUND(((+AE152* 'DATA - Awards Matrices'!$E$83)+(AE152* 'DATA - Awards Matrices'!$E$85))* 'DATA - Awards Matrices'!$D$77,0)</f>
        <v>0</v>
      </c>
      <c r="AL152" s="678">
        <v>3</v>
      </c>
      <c r="AM152" s="114" t="s">
        <v>133</v>
      </c>
      <c r="AN152" s="115">
        <v>31209</v>
      </c>
      <c r="AO152" s="115"/>
      <c r="AP152" s="115">
        <f xml:space="preserve"> 'RAW DATA AY2020-21-EOC SCH'!F56</f>
        <v>0</v>
      </c>
      <c r="AR152" s="118">
        <v>3</v>
      </c>
      <c r="AS152" s="119">
        <f>ROUND(((+AN152* 'DATA - Awards Matrices'!$C$83)+(AN152* 'DATA - Awards Matrices'!$E$85))* 'DATA - Awards Matrices'!$D$77,0)</f>
        <v>10657561</v>
      </c>
      <c r="AT152" s="119">
        <f>ROUND(((+AO152* 'DATA - Awards Matrices'!$D$83)+(AO152* 'DATA - Awards Matrices'!$E$85))* 'DATA - Awards Matrices'!$D$77,0)</f>
        <v>0</v>
      </c>
      <c r="AU152" s="120">
        <f>ROUND(((+AP152* 'DATA - Awards Matrices'!$E$83)+(AP152* 'DATA - Awards Matrices'!$E$85))* 'DATA - Awards Matrices'!$D$77,0)</f>
        <v>0</v>
      </c>
      <c r="AW152" s="678">
        <v>3</v>
      </c>
      <c r="AX152" s="114" t="s">
        <v>133</v>
      </c>
      <c r="AY152" s="115">
        <v>30720</v>
      </c>
      <c r="AZ152" s="115"/>
      <c r="BA152" s="115">
        <v>0</v>
      </c>
      <c r="BB152" s="716"/>
      <c r="BC152" s="742">
        <v>3</v>
      </c>
      <c r="BD152" s="743">
        <f>ROUND(((+AY152* 'DATA - Awards Matrices'!$C$83)+(AY152* 'DATA - Awards Matrices'!$E$85))* 'DATA - Awards Matrices'!$D$77,0)</f>
        <v>10490573</v>
      </c>
      <c r="BE152" s="743">
        <f>ROUND(((+AZ152* 'DATA - Awards Matrices'!$D$83)+(AZ152* 'DATA - Awards Matrices'!$E$85))* 'DATA - Awards Matrices'!$D$77,0)</f>
        <v>0</v>
      </c>
      <c r="BF152" s="744">
        <f>ROUND(((+BA152* 'DATA - Awards Matrices'!$E$83)+(BA152* 'DATA - Awards Matrices'!$E$85))* 'DATA - Awards Matrices'!$D$77,0)</f>
        <v>0</v>
      </c>
      <c r="BG152" s="716"/>
      <c r="BH152" s="907">
        <v>3</v>
      </c>
      <c r="BI152" s="897" t="s">
        <v>133</v>
      </c>
      <c r="BJ152" s="896">
        <v>29855.96</v>
      </c>
      <c r="BK152" s="896"/>
      <c r="BL152" s="896">
        <v>0</v>
      </c>
      <c r="BN152" s="742">
        <v>3</v>
      </c>
      <c r="BO152" s="743">
        <v>10195512</v>
      </c>
      <c r="BP152" s="743">
        <v>0</v>
      </c>
      <c r="BQ152" s="744">
        <v>0</v>
      </c>
      <c r="BS152" s="1003">
        <v>3</v>
      </c>
      <c r="BT152" s="983" t="s">
        <v>133</v>
      </c>
      <c r="BU152" s="979">
        <f>'RAW DATA AY2020-21-EOC SCH'!D56</f>
        <v>23660</v>
      </c>
      <c r="BV152" s="979"/>
      <c r="BW152" s="979">
        <f xml:space="preserve"> 'RAW DATA AY2020-21-EOC SCH'!AB56</f>
        <v>0</v>
      </c>
      <c r="BX152" s="716"/>
      <c r="BY152" s="980">
        <v>3</v>
      </c>
      <c r="BZ152" s="981">
        <f>ROUND(((+BU152* 'DATA - Awards Matrices'!$C$83)+(BU152* 'DATA - Awards Matrices'!$E$85))* 'DATA - Awards Matrices'!$D$77,0)</f>
        <v>8079653</v>
      </c>
      <c r="CA152" s="981">
        <f>ROUND(((+BV152* 'DATA - Awards Matrices'!$D$83)+(BV152* 'DATA - Awards Matrices'!$E$85))* 'DATA - Awards Matrices'!$D$77,0)</f>
        <v>0</v>
      </c>
      <c r="CB152" s="982">
        <f>ROUND(((+BW152* 'DATA - Awards Matrices'!$E$83)+(BW152* 'DATA - Awards Matrices'!$E$85))* 'DATA - Awards Matrices'!$D$77,0)</f>
        <v>0</v>
      </c>
    </row>
    <row r="153" spans="1:80" ht="15" customHeight="1">
      <c r="A153" s="1657"/>
      <c r="C153" s="126"/>
      <c r="D153" s="126"/>
      <c r="E153" s="1630" t="s">
        <v>82</v>
      </c>
      <c r="F153" s="1631"/>
      <c r="G153" s="122">
        <f>G152+G151+G150</f>
        <v>460762.00050000002</v>
      </c>
      <c r="H153" s="122">
        <f>H152+H151+H150</f>
        <v>0</v>
      </c>
      <c r="I153" s="123">
        <f>I152+I151+I150</f>
        <v>0</v>
      </c>
      <c r="J153" s="124"/>
      <c r="K153" s="125" t="s">
        <v>82</v>
      </c>
      <c r="L153" s="119">
        <f>L150+L151+L152</f>
        <v>80559585</v>
      </c>
      <c r="M153" s="119">
        <f>M150+M151+M152</f>
        <v>0</v>
      </c>
      <c r="N153" s="120">
        <f>N150+N151+N152</f>
        <v>0</v>
      </c>
      <c r="O153" s="587"/>
      <c r="P153" s="1630" t="s">
        <v>82</v>
      </c>
      <c r="Q153" s="1631"/>
      <c r="R153" s="122">
        <v>434398.83409999998</v>
      </c>
      <c r="S153" s="122">
        <v>0</v>
      </c>
      <c r="T153" s="123">
        <v>0</v>
      </c>
      <c r="U153" s="587"/>
      <c r="V153" s="125" t="s">
        <v>82</v>
      </c>
      <c r="W153" s="119">
        <f>W150+W151+W152</f>
        <v>76602253</v>
      </c>
      <c r="X153" s="119">
        <f>X150+X151+X152</f>
        <v>0</v>
      </c>
      <c r="Y153" s="120">
        <f>Y150+Y151+Y152</f>
        <v>0</v>
      </c>
      <c r="AA153" s="1630" t="s">
        <v>82</v>
      </c>
      <c r="AB153" s="1631"/>
      <c r="AC153" s="122">
        <f>AC152+AC151+AC150</f>
        <v>407948.9987</v>
      </c>
      <c r="AD153" s="122">
        <v>0</v>
      </c>
      <c r="AE153" s="123">
        <v>0</v>
      </c>
      <c r="AG153" s="125" t="s">
        <v>82</v>
      </c>
      <c r="AH153" s="119">
        <f>AH150+AH151+AH152</f>
        <v>72370840</v>
      </c>
      <c r="AI153" s="119">
        <f>AI150+AI151+AI152</f>
        <v>0</v>
      </c>
      <c r="AJ153" s="120">
        <f>AJ150+AJ151+AJ152</f>
        <v>0</v>
      </c>
      <c r="AL153" s="1630" t="s">
        <v>82</v>
      </c>
      <c r="AM153" s="1631"/>
      <c r="AN153" s="122">
        <f>AN152+AN151+AN150</f>
        <v>389529.0196</v>
      </c>
      <c r="AO153" s="122">
        <f>AO152+AO151+AO150</f>
        <v>0</v>
      </c>
      <c r="AP153" s="123">
        <f>AP152+AP151+AP150</f>
        <v>0</v>
      </c>
      <c r="AR153" s="125" t="s">
        <v>82</v>
      </c>
      <c r="AS153" s="119">
        <f>AS150+AS151+AS152</f>
        <v>69283429</v>
      </c>
      <c r="AT153" s="119">
        <f>AT150+AT151+AT152</f>
        <v>0</v>
      </c>
      <c r="AU153" s="120">
        <f>AU150+AU151+AU152</f>
        <v>0</v>
      </c>
      <c r="AW153" s="1641" t="s">
        <v>82</v>
      </c>
      <c r="AX153" s="1642"/>
      <c r="AY153" s="122">
        <f>AY152+AY151+AY150</f>
        <v>380526</v>
      </c>
      <c r="AZ153" s="122">
        <f>AZ152+AZ151+AZ150</f>
        <v>0</v>
      </c>
      <c r="BA153" s="123">
        <f>BA152+BA151+BA150</f>
        <v>0</v>
      </c>
      <c r="BB153" s="716"/>
      <c r="BC153" s="745" t="s">
        <v>82</v>
      </c>
      <c r="BD153" s="743">
        <f>BD150+BD151+BD152</f>
        <v>67665305</v>
      </c>
      <c r="BE153" s="743">
        <f>BE150+BE151+BE152</f>
        <v>0</v>
      </c>
      <c r="BF153" s="744">
        <f>BF150+BF151+BF152</f>
        <v>0</v>
      </c>
      <c r="BG153" s="716"/>
      <c r="BH153" s="1584" t="s">
        <v>82</v>
      </c>
      <c r="BI153" s="1577"/>
      <c r="BJ153" s="898">
        <v>359287.98179999995</v>
      </c>
      <c r="BK153" s="898">
        <v>0</v>
      </c>
      <c r="BL153" s="899">
        <v>0</v>
      </c>
      <c r="BN153" s="745" t="s">
        <v>82</v>
      </c>
      <c r="BO153" s="743">
        <v>64118719</v>
      </c>
      <c r="BP153" s="743">
        <v>0</v>
      </c>
      <c r="BQ153" s="744">
        <v>0</v>
      </c>
      <c r="BS153" s="1614" t="s">
        <v>82</v>
      </c>
      <c r="BT153" s="1615"/>
      <c r="BU153" s="984">
        <f>BU152+BU151+BU150</f>
        <v>323978.94919999997</v>
      </c>
      <c r="BV153" s="984">
        <f>BV152+BV151+BV150</f>
        <v>0</v>
      </c>
      <c r="BW153" s="985">
        <f>BW152+BW151+BW150</f>
        <v>0</v>
      </c>
      <c r="BX153" s="716"/>
      <c r="BY153" s="986" t="s">
        <v>82</v>
      </c>
      <c r="BZ153" s="981">
        <f>BZ150+BZ151+BZ152</f>
        <v>56635202</v>
      </c>
      <c r="CA153" s="981">
        <f>CA150+CA151+CA152</f>
        <v>0</v>
      </c>
      <c r="CB153" s="982">
        <f>CB150+CB151+CB152</f>
        <v>0</v>
      </c>
    </row>
    <row r="154" spans="1:80" ht="15" customHeight="1" thickBot="1">
      <c r="A154" s="1658"/>
      <c r="C154" s="126"/>
      <c r="D154" s="126"/>
      <c r="E154" s="127"/>
      <c r="F154" s="128"/>
      <c r="G154" s="129" t="s">
        <v>132</v>
      </c>
      <c r="H154" s="129"/>
      <c r="I154" s="130">
        <f>SUM(G153:I153)</f>
        <v>460762.00050000002</v>
      </c>
      <c r="J154" s="131"/>
      <c r="K154" s="132"/>
      <c r="L154" s="133" t="s">
        <v>131</v>
      </c>
      <c r="M154" s="134"/>
      <c r="N154" s="135">
        <f>SUM(L153:N153)</f>
        <v>80559585</v>
      </c>
      <c r="O154" s="588"/>
      <c r="P154" s="127"/>
      <c r="Q154" s="128"/>
      <c r="R154" s="129" t="s">
        <v>132</v>
      </c>
      <c r="S154" s="129"/>
      <c r="T154" s="130">
        <v>434398.83409999998</v>
      </c>
      <c r="U154" s="588"/>
      <c r="V154" s="132"/>
      <c r="W154" s="133" t="s">
        <v>131</v>
      </c>
      <c r="X154" s="134"/>
      <c r="Y154" s="135">
        <f>SUM(W153:Y153)</f>
        <v>76602253</v>
      </c>
      <c r="AA154" s="127"/>
      <c r="AB154" s="128"/>
      <c r="AC154" s="129" t="s">
        <v>132</v>
      </c>
      <c r="AD154" s="129"/>
      <c r="AE154" s="130">
        <f>SUM(AC153:AE153)</f>
        <v>407948.9987</v>
      </c>
      <c r="AG154" s="132"/>
      <c r="AH154" s="133" t="s">
        <v>131</v>
      </c>
      <c r="AI154" s="134"/>
      <c r="AJ154" s="135">
        <f>SUM(AH153:AJ153)</f>
        <v>72370840</v>
      </c>
      <c r="AL154" s="127"/>
      <c r="AM154" s="128"/>
      <c r="AN154" s="129" t="s">
        <v>132</v>
      </c>
      <c r="AO154" s="129"/>
      <c r="AP154" s="130">
        <f>SUM(AN153:AP153)</f>
        <v>389529.0196</v>
      </c>
      <c r="AR154" s="132"/>
      <c r="AS154" s="133" t="s">
        <v>131</v>
      </c>
      <c r="AT154" s="134"/>
      <c r="AU154" s="135">
        <f>SUM(AS153:AU153)</f>
        <v>69283429</v>
      </c>
      <c r="AW154" s="127"/>
      <c r="AX154" s="128"/>
      <c r="AY154" s="129" t="s">
        <v>132</v>
      </c>
      <c r="AZ154" s="129"/>
      <c r="BA154" s="130">
        <f>SUM(AY153:BA153)</f>
        <v>380526</v>
      </c>
      <c r="BB154" s="716"/>
      <c r="BC154" s="746"/>
      <c r="BD154" s="747" t="s">
        <v>131</v>
      </c>
      <c r="BE154" s="748"/>
      <c r="BF154" s="749">
        <f>SUM(BD153:BF153)</f>
        <v>67665305</v>
      </c>
      <c r="BG154" s="716"/>
      <c r="BH154" s="900"/>
      <c r="BI154" s="901"/>
      <c r="BJ154" s="902" t="s">
        <v>132</v>
      </c>
      <c r="BK154" s="902"/>
      <c r="BL154" s="903">
        <v>359287.98179999995</v>
      </c>
      <c r="BN154" s="746"/>
      <c r="BO154" s="747" t="s">
        <v>131</v>
      </c>
      <c r="BP154" s="748"/>
      <c r="BQ154" s="749">
        <v>64118719</v>
      </c>
      <c r="BS154" s="987"/>
      <c r="BT154" s="988"/>
      <c r="BU154" s="989" t="s">
        <v>132</v>
      </c>
      <c r="BV154" s="989"/>
      <c r="BW154" s="990">
        <f>SUM(BU153:BW153)</f>
        <v>323978.94919999997</v>
      </c>
      <c r="BX154" s="716"/>
      <c r="BY154" s="991"/>
      <c r="BZ154" s="992" t="s">
        <v>131</v>
      </c>
      <c r="CA154" s="993"/>
      <c r="CB154" s="994">
        <f>SUM(BZ153:CB153)</f>
        <v>56635202</v>
      </c>
    </row>
    <row r="155" spans="1:80" ht="15" thickBot="1">
      <c r="K155" s="136"/>
      <c r="L155" s="136"/>
      <c r="M155" s="136"/>
      <c r="N155" s="136"/>
      <c r="O155" s="136"/>
      <c r="U155" s="136"/>
      <c r="V155" s="136"/>
      <c r="W155" s="136"/>
      <c r="X155" s="136"/>
      <c r="Y155" s="136"/>
      <c r="AG155" s="136"/>
      <c r="AH155" s="136"/>
      <c r="AI155" s="136"/>
      <c r="AJ155" s="136"/>
      <c r="AR155" s="136"/>
      <c r="AS155" s="136"/>
      <c r="AT155" s="136"/>
      <c r="AU155" s="136"/>
      <c r="BB155" s="716"/>
      <c r="BC155" s="750"/>
      <c r="BD155" s="750"/>
      <c r="BE155" s="750"/>
      <c r="BF155" s="750"/>
      <c r="BG155" s="716"/>
      <c r="BN155" s="750"/>
      <c r="BO155" s="750"/>
      <c r="BP155" s="750"/>
      <c r="BQ155" s="750"/>
      <c r="BS155" s="716"/>
      <c r="BT155" s="716"/>
      <c r="BU155" s="716"/>
      <c r="BV155" s="716"/>
      <c r="BW155" s="716"/>
      <c r="BX155" s="716"/>
      <c r="BY155" s="995"/>
      <c r="BZ155" s="995"/>
      <c r="CA155" s="995"/>
      <c r="CB155" s="995"/>
    </row>
    <row r="156" spans="1:80" ht="15.75" customHeight="1">
      <c r="A156" s="1656" t="s">
        <v>71</v>
      </c>
      <c r="C156" s="105"/>
      <c r="D156" s="105"/>
      <c r="E156" s="1632" t="s">
        <v>96</v>
      </c>
      <c r="F156" s="1633"/>
      <c r="G156" s="1634" t="s">
        <v>134</v>
      </c>
      <c r="H156" s="1634"/>
      <c r="I156" s="1635"/>
      <c r="J156" s="103"/>
      <c r="K156" s="104"/>
      <c r="L156" s="1636" t="s">
        <v>134</v>
      </c>
      <c r="M156" s="1637"/>
      <c r="N156" s="1638"/>
      <c r="O156" s="586"/>
      <c r="P156" s="1632" t="s">
        <v>96</v>
      </c>
      <c r="Q156" s="1633"/>
      <c r="R156" s="1634" t="s">
        <v>134</v>
      </c>
      <c r="S156" s="1634"/>
      <c r="T156" s="1635"/>
      <c r="U156" s="586"/>
      <c r="V156" s="104"/>
      <c r="W156" s="1636" t="s">
        <v>134</v>
      </c>
      <c r="X156" s="1637"/>
      <c r="Y156" s="1638"/>
      <c r="AA156" s="1632" t="s">
        <v>96</v>
      </c>
      <c r="AB156" s="1633"/>
      <c r="AC156" s="1634" t="s">
        <v>134</v>
      </c>
      <c r="AD156" s="1634"/>
      <c r="AE156" s="1635"/>
      <c r="AG156" s="104"/>
      <c r="AH156" s="1636" t="s">
        <v>134</v>
      </c>
      <c r="AI156" s="1637"/>
      <c r="AJ156" s="1638"/>
      <c r="AL156" s="1632" t="s">
        <v>96</v>
      </c>
      <c r="AM156" s="1633"/>
      <c r="AN156" s="1634" t="s">
        <v>134</v>
      </c>
      <c r="AO156" s="1634"/>
      <c r="AP156" s="1635"/>
      <c r="AR156" s="104"/>
      <c r="AS156" s="1636" t="s">
        <v>134</v>
      </c>
      <c r="AT156" s="1637"/>
      <c r="AU156" s="1638"/>
      <c r="AW156" s="1646" t="s">
        <v>96</v>
      </c>
      <c r="AX156" s="1647"/>
      <c r="AY156" s="1659" t="s">
        <v>134</v>
      </c>
      <c r="AZ156" s="1660"/>
      <c r="BA156" s="1661"/>
      <c r="BB156" s="716"/>
      <c r="BC156" s="737"/>
      <c r="BD156" s="1581" t="s">
        <v>134</v>
      </c>
      <c r="BE156" s="1582"/>
      <c r="BF156" s="1583"/>
      <c r="BG156" s="716"/>
      <c r="BH156" s="1574" t="s">
        <v>96</v>
      </c>
      <c r="BI156" s="1575"/>
      <c r="BJ156" s="1578" t="s">
        <v>134</v>
      </c>
      <c r="BK156" s="1579"/>
      <c r="BL156" s="1580"/>
      <c r="BN156" s="737"/>
      <c r="BO156" s="1581" t="s">
        <v>134</v>
      </c>
      <c r="BP156" s="1582"/>
      <c r="BQ156" s="1583"/>
      <c r="BS156" s="1616" t="s">
        <v>96</v>
      </c>
      <c r="BT156" s="1617"/>
      <c r="BU156" s="1619" t="s">
        <v>134</v>
      </c>
      <c r="BV156" s="1620"/>
      <c r="BW156" s="1621"/>
      <c r="BX156" s="716"/>
      <c r="BY156" s="967"/>
      <c r="BZ156" s="1622" t="s">
        <v>134</v>
      </c>
      <c r="CA156" s="1623"/>
      <c r="CB156" s="1624"/>
    </row>
    <row r="157" spans="1:80" ht="15" customHeight="1">
      <c r="A157" s="1657"/>
      <c r="C157" s="113"/>
      <c r="D157" s="113"/>
      <c r="E157" s="1630" t="s">
        <v>96</v>
      </c>
      <c r="F157" s="1631"/>
      <c r="G157" s="589" t="s">
        <v>95</v>
      </c>
      <c r="H157" s="590" t="s">
        <v>94</v>
      </c>
      <c r="I157" s="591" t="s">
        <v>93</v>
      </c>
      <c r="J157" s="108"/>
      <c r="K157" s="109" t="s">
        <v>96</v>
      </c>
      <c r="L157" s="110" t="s">
        <v>95</v>
      </c>
      <c r="M157" s="111" t="s">
        <v>94</v>
      </c>
      <c r="N157" s="112" t="s">
        <v>93</v>
      </c>
      <c r="O157" s="586"/>
      <c r="P157" s="1630" t="s">
        <v>96</v>
      </c>
      <c r="Q157" s="1631"/>
      <c r="R157" s="589" t="s">
        <v>95</v>
      </c>
      <c r="S157" s="590" t="s">
        <v>94</v>
      </c>
      <c r="T157" s="591" t="s">
        <v>93</v>
      </c>
      <c r="U157" s="586"/>
      <c r="V157" s="109" t="s">
        <v>96</v>
      </c>
      <c r="W157" s="110" t="s">
        <v>95</v>
      </c>
      <c r="X157" s="111" t="s">
        <v>94</v>
      </c>
      <c r="Y157" s="112" t="s">
        <v>93</v>
      </c>
      <c r="AA157" s="1630" t="s">
        <v>96</v>
      </c>
      <c r="AB157" s="1631"/>
      <c r="AC157" s="589" t="s">
        <v>95</v>
      </c>
      <c r="AD157" s="590" t="s">
        <v>94</v>
      </c>
      <c r="AE157" s="591" t="s">
        <v>93</v>
      </c>
      <c r="AG157" s="109" t="s">
        <v>96</v>
      </c>
      <c r="AH157" s="110" t="s">
        <v>95</v>
      </c>
      <c r="AI157" s="111" t="s">
        <v>94</v>
      </c>
      <c r="AJ157" s="112" t="s">
        <v>93</v>
      </c>
      <c r="AL157" s="1630" t="s">
        <v>96</v>
      </c>
      <c r="AM157" s="1631"/>
      <c r="AN157" s="589" t="s">
        <v>95</v>
      </c>
      <c r="AO157" s="590" t="s">
        <v>94</v>
      </c>
      <c r="AP157" s="591" t="s">
        <v>93</v>
      </c>
      <c r="AR157" s="109" t="s">
        <v>96</v>
      </c>
      <c r="AS157" s="110" t="s">
        <v>95</v>
      </c>
      <c r="AT157" s="111" t="s">
        <v>94</v>
      </c>
      <c r="AU157" s="112" t="s">
        <v>93</v>
      </c>
      <c r="AW157" s="1648" t="s">
        <v>96</v>
      </c>
      <c r="AX157" s="1649"/>
      <c r="AY157" s="589" t="s">
        <v>95</v>
      </c>
      <c r="AZ157" s="590" t="s">
        <v>94</v>
      </c>
      <c r="BA157" s="591" t="s">
        <v>93</v>
      </c>
      <c r="BB157" s="716"/>
      <c r="BC157" s="738" t="s">
        <v>96</v>
      </c>
      <c r="BD157" s="739" t="s">
        <v>95</v>
      </c>
      <c r="BE157" s="740" t="s">
        <v>94</v>
      </c>
      <c r="BF157" s="741" t="s">
        <v>93</v>
      </c>
      <c r="BG157" s="716"/>
      <c r="BH157" s="1576" t="s">
        <v>96</v>
      </c>
      <c r="BI157" s="1577"/>
      <c r="BJ157" s="904" t="s">
        <v>95</v>
      </c>
      <c r="BK157" s="905" t="s">
        <v>94</v>
      </c>
      <c r="BL157" s="906" t="s">
        <v>93</v>
      </c>
      <c r="BN157" s="738" t="s">
        <v>96</v>
      </c>
      <c r="BO157" s="739" t="s">
        <v>95</v>
      </c>
      <c r="BP157" s="740" t="s">
        <v>94</v>
      </c>
      <c r="BQ157" s="741" t="s">
        <v>93</v>
      </c>
      <c r="BS157" s="1618" t="s">
        <v>96</v>
      </c>
      <c r="BT157" s="1615"/>
      <c r="BU157" s="1000" t="s">
        <v>95</v>
      </c>
      <c r="BV157" s="1001" t="s">
        <v>94</v>
      </c>
      <c r="BW157" s="1002" t="s">
        <v>93</v>
      </c>
      <c r="BX157" s="716"/>
      <c r="BY157" s="973" t="s">
        <v>96</v>
      </c>
      <c r="BZ157" s="974" t="s">
        <v>95</v>
      </c>
      <c r="CA157" s="975" t="s">
        <v>94</v>
      </c>
      <c r="CB157" s="976" t="s">
        <v>93</v>
      </c>
    </row>
    <row r="158" spans="1:80" ht="15" customHeight="1">
      <c r="A158" s="1657"/>
      <c r="C158" s="121"/>
      <c r="D158" s="121"/>
      <c r="E158" s="678">
        <v>1</v>
      </c>
      <c r="F158" s="114" t="s">
        <v>133</v>
      </c>
      <c r="G158" s="115">
        <v>36064.999000000003</v>
      </c>
      <c r="H158" s="115">
        <v>0</v>
      </c>
      <c r="I158" s="116">
        <v>0</v>
      </c>
      <c r="J158" s="117"/>
      <c r="K158" s="118">
        <v>1</v>
      </c>
      <c r="L158" s="119">
        <f>ROUND(((+G158* 'DATA - Awards Matrices'!$C$81)+(G158* 'DATA - Awards Matrices'!$E$85))* 'DATA - Awards Matrices'!$D$77,0)</f>
        <v>5542108</v>
      </c>
      <c r="M158" s="119">
        <f>ROUND(((+H158* 'DATA - Awards Matrices'!$D$81)+(H158* 'DATA - Awards Matrices'!$E$85))* 'DATA - Awards Matrices'!$D$77,0)</f>
        <v>0</v>
      </c>
      <c r="N158" s="120">
        <f>ROUND(((+I158* 'DATA - Awards Matrices'!$E$81)+(I158* 'DATA - Awards Matrices'!$E$85))* 'DATA - Awards Matrices'!$D$77,0)</f>
        <v>0</v>
      </c>
      <c r="O158" s="587"/>
      <c r="P158" s="678">
        <v>1</v>
      </c>
      <c r="Q158" s="114" t="s">
        <v>133</v>
      </c>
      <c r="R158" s="115">
        <v>36262.003799999999</v>
      </c>
      <c r="S158" s="115">
        <v>0</v>
      </c>
      <c r="T158" s="116">
        <v>0</v>
      </c>
      <c r="U158" s="587"/>
      <c r="V158" s="118">
        <v>1</v>
      </c>
      <c r="W158" s="119">
        <f>ROUND(((+R158* 'DATA - Awards Matrices'!$C$81)+(R158* 'DATA - Awards Matrices'!$E$85))* 'DATA - Awards Matrices'!$D$77,0)</f>
        <v>5572382</v>
      </c>
      <c r="X158" s="119">
        <f>ROUND(((+S158* 'DATA - Awards Matrices'!$D$81)+(S158* 'DATA - Awards Matrices'!$E$85))* 'DATA - Awards Matrices'!$D$77,0)</f>
        <v>0</v>
      </c>
      <c r="Y158" s="120">
        <f>ROUND(((+T158* 'DATA - Awards Matrices'!$E$81)+(T158* 'DATA - Awards Matrices'!$E$85))* 'DATA - Awards Matrices'!$D$77,0)</f>
        <v>0</v>
      </c>
      <c r="AA158" s="678">
        <v>1</v>
      </c>
      <c r="AB158" s="114" t="s">
        <v>133</v>
      </c>
      <c r="AC158" s="115">
        <v>35666</v>
      </c>
      <c r="AD158" s="115">
        <v>0</v>
      </c>
      <c r="AE158" s="116">
        <v>0</v>
      </c>
      <c r="AG158" s="118">
        <v>1</v>
      </c>
      <c r="AH158" s="119">
        <f>ROUND(((+AC158* 'DATA - Awards Matrices'!$C$81)+(AC158* 'DATA - Awards Matrices'!$E$85))* 'DATA - Awards Matrices'!$D$77,0)</f>
        <v>5480794</v>
      </c>
      <c r="AI158" s="119">
        <f>ROUND(((+AD158* 'DATA - Awards Matrices'!$D$81)+(AD158* 'DATA - Awards Matrices'!$E$85))* 'DATA - Awards Matrices'!$D$77,0)</f>
        <v>0</v>
      </c>
      <c r="AJ158" s="120">
        <f>ROUND(((+AE158* 'DATA - Awards Matrices'!$E$81)+(AE158* 'DATA - Awards Matrices'!$E$85))* 'DATA - Awards Matrices'!$D$77,0)</f>
        <v>0</v>
      </c>
      <c r="AL158" s="678">
        <v>1</v>
      </c>
      <c r="AM158" s="114" t="s">
        <v>133</v>
      </c>
      <c r="AN158" s="115">
        <v>34910</v>
      </c>
      <c r="AO158" s="115"/>
      <c r="AP158" s="115">
        <f xml:space="preserve"> 'RAW DATA AY2020-21-EOC SCH'!F57</f>
        <v>0</v>
      </c>
      <c r="AR158" s="118">
        <v>1</v>
      </c>
      <c r="AS158" s="119">
        <f>ROUND(((+AN158* 'DATA - Awards Matrices'!$C$81)+(AN158* 'DATA - Awards Matrices'!$E$85))* 'DATA - Awards Matrices'!$D$77,0)</f>
        <v>5364620</v>
      </c>
      <c r="AT158" s="119">
        <f>ROUND(((+AO158* 'DATA - Awards Matrices'!$D$81)+(AO158* 'DATA - Awards Matrices'!$E$85))* 'DATA - Awards Matrices'!$D$77,0)</f>
        <v>0</v>
      </c>
      <c r="AU158" s="120">
        <f>ROUND(((+AP158* 'DATA - Awards Matrices'!$E$81)+(AP158* 'DATA - Awards Matrices'!$E$85))* 'DATA - Awards Matrices'!$D$77,0)</f>
        <v>0</v>
      </c>
      <c r="AW158" s="678">
        <v>1</v>
      </c>
      <c r="AX158" s="114" t="s">
        <v>133</v>
      </c>
      <c r="AY158" s="115">
        <v>34186</v>
      </c>
      <c r="AZ158" s="115"/>
      <c r="BA158" s="115">
        <v>0</v>
      </c>
      <c r="BB158" s="716"/>
      <c r="BC158" s="742">
        <v>1</v>
      </c>
      <c r="BD158" s="743">
        <f>ROUND(((+AY158* 'DATA - Awards Matrices'!$C$81)+(AY158* 'DATA - Awards Matrices'!$E$85))* 'DATA - Awards Matrices'!$D$77,0)</f>
        <v>5253363</v>
      </c>
      <c r="BE158" s="743">
        <f>ROUND(((+AZ158* 'DATA - Awards Matrices'!$D$81)+(AZ158* 'DATA - Awards Matrices'!$E$85))* 'DATA - Awards Matrices'!$D$77,0)</f>
        <v>0</v>
      </c>
      <c r="BF158" s="744">
        <f>ROUND(((+BA158* 'DATA - Awards Matrices'!$E$81)+(BA158* 'DATA - Awards Matrices'!$E$85))* 'DATA - Awards Matrices'!$D$77,0)</f>
        <v>0</v>
      </c>
      <c r="BG158" s="716"/>
      <c r="BH158" s="907">
        <v>1</v>
      </c>
      <c r="BI158" s="897" t="s">
        <v>133</v>
      </c>
      <c r="BJ158" s="896">
        <v>33093.001900000003</v>
      </c>
      <c r="BK158" s="896"/>
      <c r="BL158" s="896">
        <v>0</v>
      </c>
      <c r="BN158" s="742">
        <v>1</v>
      </c>
      <c r="BO158" s="743">
        <v>5085402</v>
      </c>
      <c r="BP158" s="743">
        <v>0</v>
      </c>
      <c r="BQ158" s="744">
        <v>0</v>
      </c>
      <c r="BS158" s="1003">
        <v>1</v>
      </c>
      <c r="BT158" s="983" t="s">
        <v>133</v>
      </c>
      <c r="BU158" s="979">
        <f>'RAW DATA AY2020-21-EOC SCH'!D57</f>
        <v>27498.000100000001</v>
      </c>
      <c r="BV158" s="979"/>
      <c r="BW158" s="979">
        <f xml:space="preserve"> 'RAW DATA AY2020-21-EOC SCH'!AB57</f>
        <v>0</v>
      </c>
      <c r="BX158" s="716"/>
      <c r="BY158" s="980">
        <v>1</v>
      </c>
      <c r="BZ158" s="981">
        <f>ROUND(((+BU158* 'DATA - Awards Matrices'!$C$81)+(BU158* 'DATA - Awards Matrices'!$E$85))* 'DATA - Awards Matrices'!$D$77,0)</f>
        <v>4225618</v>
      </c>
      <c r="CA158" s="981">
        <f>ROUND(((+BV158* 'DATA - Awards Matrices'!$D$81)+(BV158* 'DATA - Awards Matrices'!$E$85))* 'DATA - Awards Matrices'!$D$77,0)</f>
        <v>0</v>
      </c>
      <c r="CB158" s="982">
        <f>ROUND(((+BW158* 'DATA - Awards Matrices'!$E$81)+(BW158* 'DATA - Awards Matrices'!$E$85))* 'DATA - Awards Matrices'!$D$77,0)</f>
        <v>0</v>
      </c>
    </row>
    <row r="159" spans="1:80" ht="15" customHeight="1">
      <c r="A159" s="1657"/>
      <c r="C159" s="121"/>
      <c r="D159" s="121"/>
      <c r="E159" s="678">
        <v>2</v>
      </c>
      <c r="F159" s="114" t="s">
        <v>133</v>
      </c>
      <c r="G159" s="115">
        <v>5099</v>
      </c>
      <c r="H159" s="115">
        <v>0</v>
      </c>
      <c r="I159" s="116">
        <v>0</v>
      </c>
      <c r="J159" s="117"/>
      <c r="K159" s="118">
        <v>2</v>
      </c>
      <c r="L159" s="119">
        <f>ROUND(((+G159* 'DATA - Awards Matrices'!$C$82)+(G159* 'DATA - Awards Matrices'!$E$85))* 'DATA - Awards Matrices'!$D$77,0)</f>
        <v>1119383</v>
      </c>
      <c r="M159" s="119">
        <f>ROUND(((+H159* 'DATA - Awards Matrices'!$D$82)+(H159* 'DATA - Awards Matrices'!$E$85))* 'DATA - Awards Matrices'!$D$77,0)</f>
        <v>0</v>
      </c>
      <c r="N159" s="120">
        <f>ROUND(((+I159* 'DATA - Awards Matrices'!$E$82)+(I159* 'DATA - Awards Matrices'!$E$85))* 'DATA - Awards Matrices'!$D$77,0)</f>
        <v>0</v>
      </c>
      <c r="O159" s="587"/>
      <c r="P159" s="678">
        <v>2</v>
      </c>
      <c r="Q159" s="114" t="s">
        <v>133</v>
      </c>
      <c r="R159" s="115">
        <v>5297</v>
      </c>
      <c r="S159" s="115">
        <v>0</v>
      </c>
      <c r="T159" s="116">
        <v>0</v>
      </c>
      <c r="U159" s="587"/>
      <c r="V159" s="118">
        <v>2</v>
      </c>
      <c r="W159" s="119">
        <f>ROUND(((+R159* 'DATA - Awards Matrices'!$C$82)+(R159* 'DATA - Awards Matrices'!$E$85))* 'DATA - Awards Matrices'!$D$77,0)</f>
        <v>1162850</v>
      </c>
      <c r="X159" s="119">
        <f>ROUND(((+S159* 'DATA - Awards Matrices'!$D$82)+(S159* 'DATA - Awards Matrices'!$E$85))* 'DATA - Awards Matrices'!$D$77,0)</f>
        <v>0</v>
      </c>
      <c r="Y159" s="120">
        <f>ROUND(((+T159* 'DATA - Awards Matrices'!$E$82)+(T159* 'DATA - Awards Matrices'!$E$85))* 'DATA - Awards Matrices'!$D$77,0)</f>
        <v>0</v>
      </c>
      <c r="AA159" s="678">
        <v>2</v>
      </c>
      <c r="AB159" s="114" t="s">
        <v>133</v>
      </c>
      <c r="AC159" s="115">
        <v>5143</v>
      </c>
      <c r="AD159" s="115">
        <v>0</v>
      </c>
      <c r="AE159" s="116">
        <v>0</v>
      </c>
      <c r="AG159" s="118">
        <v>2</v>
      </c>
      <c r="AH159" s="119">
        <f>ROUND(((+AC159* 'DATA - Awards Matrices'!$C$82)+(AC159* 'DATA - Awards Matrices'!$E$85))* 'DATA - Awards Matrices'!$D$77,0)</f>
        <v>1129043</v>
      </c>
      <c r="AI159" s="119">
        <f>ROUND(((+AD159* 'DATA - Awards Matrices'!$D$82)+(AD159* 'DATA - Awards Matrices'!$E$85))* 'DATA - Awards Matrices'!$D$77,0)</f>
        <v>0</v>
      </c>
      <c r="AJ159" s="120">
        <f>ROUND(((+AE159* 'DATA - Awards Matrices'!$E$82)+(AE159* 'DATA - Awards Matrices'!$E$85))* 'DATA - Awards Matrices'!$D$77,0)</f>
        <v>0</v>
      </c>
      <c r="AL159" s="678">
        <v>2</v>
      </c>
      <c r="AM159" s="114" t="s">
        <v>133</v>
      </c>
      <c r="AN159" s="115">
        <v>4689</v>
      </c>
      <c r="AO159" s="115"/>
      <c r="AP159" s="115">
        <f xml:space="preserve"> 'RAW DATA AY2020-21-EOC SCH'!F58</f>
        <v>0</v>
      </c>
      <c r="AR159" s="118">
        <v>2</v>
      </c>
      <c r="AS159" s="119">
        <f>ROUND(((+AN159* 'DATA - Awards Matrices'!$C$82)+(AN159* 'DATA - Awards Matrices'!$E$85))* 'DATA - Awards Matrices'!$D$77,0)</f>
        <v>1029376</v>
      </c>
      <c r="AT159" s="119">
        <f>ROUND(((+AO159* 'DATA - Awards Matrices'!$D$82)+(AO159* 'DATA - Awards Matrices'!$E$85))* 'DATA - Awards Matrices'!$D$77,0)</f>
        <v>0</v>
      </c>
      <c r="AU159" s="120">
        <f>ROUND(((+AP159* 'DATA - Awards Matrices'!$E$82)+(AP159* 'DATA - Awards Matrices'!$E$85))* 'DATA - Awards Matrices'!$D$77,0)</f>
        <v>0</v>
      </c>
      <c r="AW159" s="678">
        <v>2</v>
      </c>
      <c r="AX159" s="114" t="s">
        <v>133</v>
      </c>
      <c r="AY159" s="115">
        <v>4455</v>
      </c>
      <c r="AZ159" s="115"/>
      <c r="BA159" s="115">
        <v>0</v>
      </c>
      <c r="BB159" s="716"/>
      <c r="BC159" s="742">
        <v>2</v>
      </c>
      <c r="BD159" s="743">
        <f>ROUND(((+AY159* 'DATA - Awards Matrices'!$C$82)+(AY159* 'DATA - Awards Matrices'!$E$85))* 'DATA - Awards Matrices'!$D$77,0)</f>
        <v>978006</v>
      </c>
      <c r="BE159" s="743">
        <f>ROUND(((+AZ159* 'DATA - Awards Matrices'!$D$82)+(AZ159* 'DATA - Awards Matrices'!$E$85))* 'DATA - Awards Matrices'!$D$77,0)</f>
        <v>0</v>
      </c>
      <c r="BF159" s="744">
        <f>ROUND(((+BA159* 'DATA - Awards Matrices'!$E$82)+(BA159* 'DATA - Awards Matrices'!$E$85))* 'DATA - Awards Matrices'!$D$77,0)</f>
        <v>0</v>
      </c>
      <c r="BG159" s="716"/>
      <c r="BH159" s="907">
        <v>2</v>
      </c>
      <c r="BI159" s="897" t="s">
        <v>133</v>
      </c>
      <c r="BJ159" s="896">
        <v>4305</v>
      </c>
      <c r="BK159" s="896"/>
      <c r="BL159" s="896">
        <v>0</v>
      </c>
      <c r="BN159" s="742">
        <v>2</v>
      </c>
      <c r="BO159" s="743">
        <v>945077</v>
      </c>
      <c r="BP159" s="743">
        <v>0</v>
      </c>
      <c r="BQ159" s="744">
        <v>0</v>
      </c>
      <c r="BS159" s="1003">
        <v>2</v>
      </c>
      <c r="BT159" s="983" t="s">
        <v>133</v>
      </c>
      <c r="BU159" s="979">
        <f>'RAW DATA AY2020-21-EOC SCH'!D58</f>
        <v>4000</v>
      </c>
      <c r="BV159" s="979"/>
      <c r="BW159" s="979">
        <f xml:space="preserve"> 'RAW DATA AY2020-21-EOC SCH'!AB58</f>
        <v>0</v>
      </c>
      <c r="BX159" s="716"/>
      <c r="BY159" s="980">
        <v>2</v>
      </c>
      <c r="BZ159" s="981">
        <f>ROUND(((+BU159* 'DATA - Awards Matrices'!$C$82)+(BU159* 'DATA - Awards Matrices'!$E$85))* 'DATA - Awards Matrices'!$D$77,0)</f>
        <v>878120</v>
      </c>
      <c r="CA159" s="981">
        <f>ROUND(((+BV159* 'DATA - Awards Matrices'!$D$82)+(BV159* 'DATA - Awards Matrices'!$E$85))* 'DATA - Awards Matrices'!$D$77,0)</f>
        <v>0</v>
      </c>
      <c r="CB159" s="982">
        <f>ROUND(((+BW159* 'DATA - Awards Matrices'!$E$82)+(BW159* 'DATA - Awards Matrices'!$E$85))* 'DATA - Awards Matrices'!$D$77,0)</f>
        <v>0</v>
      </c>
    </row>
    <row r="160" spans="1:80" ht="15" customHeight="1">
      <c r="A160" s="1657"/>
      <c r="C160" s="121"/>
      <c r="D160" s="121"/>
      <c r="E160" s="678">
        <v>3</v>
      </c>
      <c r="F160" s="114" t="s">
        <v>133</v>
      </c>
      <c r="G160" s="115">
        <v>4729</v>
      </c>
      <c r="H160" s="115">
        <v>0</v>
      </c>
      <c r="I160" s="116">
        <v>0</v>
      </c>
      <c r="J160" s="117"/>
      <c r="K160" s="118">
        <v>3</v>
      </c>
      <c r="L160" s="119">
        <f>ROUND(((+G160* 'DATA - Awards Matrices'!$C$83)+(G160* 'DATA - Awards Matrices'!$E$85))* 'DATA - Awards Matrices'!$D$77,0)</f>
        <v>1614906</v>
      </c>
      <c r="M160" s="119">
        <f>ROUND(((+H160* 'DATA - Awards Matrices'!$D$83)+(H160* 'DATA - Awards Matrices'!$E$85))* 'DATA - Awards Matrices'!$D$77,0)</f>
        <v>0</v>
      </c>
      <c r="N160" s="120">
        <f>ROUND(((+I160* 'DATA - Awards Matrices'!$E$83)+(I160* 'DATA - Awards Matrices'!$E$85))* 'DATA - Awards Matrices'!$D$77,0)</f>
        <v>0</v>
      </c>
      <c r="O160" s="587"/>
      <c r="P160" s="678">
        <v>3</v>
      </c>
      <c r="Q160" s="114" t="s">
        <v>133</v>
      </c>
      <c r="R160" s="115">
        <v>4399.59</v>
      </c>
      <c r="S160" s="115">
        <v>0</v>
      </c>
      <c r="T160" s="116">
        <v>0</v>
      </c>
      <c r="U160" s="587"/>
      <c r="V160" s="118">
        <v>3</v>
      </c>
      <c r="W160" s="119">
        <f>ROUND(((+R160* 'DATA - Awards Matrices'!$C$83)+(R160* 'DATA - Awards Matrices'!$E$85))* 'DATA - Awards Matrices'!$D$77,0)</f>
        <v>1502416</v>
      </c>
      <c r="X160" s="119">
        <f>ROUND(((+S160* 'DATA - Awards Matrices'!$D$83)+(S160* 'DATA - Awards Matrices'!$E$85))* 'DATA - Awards Matrices'!$D$77,0)</f>
        <v>0</v>
      </c>
      <c r="Y160" s="120">
        <f>ROUND(((+T160* 'DATA - Awards Matrices'!$E$83)+(T160* 'DATA - Awards Matrices'!$E$85))* 'DATA - Awards Matrices'!$D$77,0)</f>
        <v>0</v>
      </c>
      <c r="AA160" s="678">
        <v>3</v>
      </c>
      <c r="AB160" s="114" t="s">
        <v>133</v>
      </c>
      <c r="AC160" s="115">
        <v>5818</v>
      </c>
      <c r="AD160" s="115">
        <v>0</v>
      </c>
      <c r="AE160" s="116">
        <v>0</v>
      </c>
      <c r="AG160" s="118">
        <v>3</v>
      </c>
      <c r="AH160" s="119">
        <f>ROUND(((+AC160* 'DATA - Awards Matrices'!$C$83)+(AC160* 'DATA - Awards Matrices'!$E$85))* 'DATA - Awards Matrices'!$D$77,0)</f>
        <v>1986789</v>
      </c>
      <c r="AI160" s="119">
        <f>ROUND(((+AD160* 'DATA - Awards Matrices'!$D$83)+(AD160* 'DATA - Awards Matrices'!$E$85))* 'DATA - Awards Matrices'!$D$77,0)</f>
        <v>0</v>
      </c>
      <c r="AJ160" s="120">
        <f>ROUND(((+AE160* 'DATA - Awards Matrices'!$E$83)+(AE160* 'DATA - Awards Matrices'!$E$85))* 'DATA - Awards Matrices'!$D$77,0)</f>
        <v>0</v>
      </c>
      <c r="AL160" s="678">
        <v>3</v>
      </c>
      <c r="AM160" s="114" t="s">
        <v>133</v>
      </c>
      <c r="AN160" s="115">
        <v>6632</v>
      </c>
      <c r="AO160" s="115"/>
      <c r="AP160" s="115">
        <f xml:space="preserve"> 'RAW DATA AY2020-21-EOC SCH'!F59</f>
        <v>0</v>
      </c>
      <c r="AR160" s="118">
        <v>3</v>
      </c>
      <c r="AS160" s="119">
        <f>ROUND(((+AN160* 'DATA - Awards Matrices'!$C$83)+(AN160* 'DATA - Awards Matrices'!$E$85))* 'DATA - Awards Matrices'!$D$77,0)</f>
        <v>2264762</v>
      </c>
      <c r="AT160" s="119">
        <f>ROUND(((+AO160* 'DATA - Awards Matrices'!$D$83)+(AO160* 'DATA - Awards Matrices'!$E$85))* 'DATA - Awards Matrices'!$D$77,0)</f>
        <v>0</v>
      </c>
      <c r="AU160" s="120">
        <f>ROUND(((+AP160* 'DATA - Awards Matrices'!$E$83)+(AP160* 'DATA - Awards Matrices'!$E$85))* 'DATA - Awards Matrices'!$D$77,0)</f>
        <v>0</v>
      </c>
      <c r="AW160" s="678">
        <v>3</v>
      </c>
      <c r="AX160" s="114" t="s">
        <v>133</v>
      </c>
      <c r="AY160" s="115">
        <v>5888</v>
      </c>
      <c r="AZ160" s="115"/>
      <c r="BA160" s="115">
        <v>0</v>
      </c>
      <c r="BB160" s="716"/>
      <c r="BC160" s="742">
        <v>3</v>
      </c>
      <c r="BD160" s="743">
        <f>ROUND(((+AY160* 'DATA - Awards Matrices'!$C$83)+(AY160* 'DATA - Awards Matrices'!$E$85))* 'DATA - Awards Matrices'!$D$77,0)</f>
        <v>2010693</v>
      </c>
      <c r="BE160" s="743">
        <f>ROUND(((+AZ160* 'DATA - Awards Matrices'!$D$83)+(AZ160* 'DATA - Awards Matrices'!$E$85))* 'DATA - Awards Matrices'!$D$77,0)</f>
        <v>0</v>
      </c>
      <c r="BF160" s="744">
        <f>ROUND(((+BA160* 'DATA - Awards Matrices'!$E$83)+(BA160* 'DATA - Awards Matrices'!$E$85))* 'DATA - Awards Matrices'!$D$77,0)</f>
        <v>0</v>
      </c>
      <c r="BG160" s="716"/>
      <c r="BH160" s="907">
        <v>3</v>
      </c>
      <c r="BI160" s="897" t="s">
        <v>133</v>
      </c>
      <c r="BJ160" s="896">
        <v>5671</v>
      </c>
      <c r="BK160" s="896"/>
      <c r="BL160" s="896">
        <v>0</v>
      </c>
      <c r="BN160" s="742">
        <v>3</v>
      </c>
      <c r="BO160" s="743">
        <v>1936590</v>
      </c>
      <c r="BP160" s="743">
        <v>0</v>
      </c>
      <c r="BQ160" s="744">
        <v>0</v>
      </c>
      <c r="BS160" s="1003">
        <v>3</v>
      </c>
      <c r="BT160" s="983" t="s">
        <v>133</v>
      </c>
      <c r="BU160" s="979">
        <f>'RAW DATA AY2020-21-EOC SCH'!D59</f>
        <v>4761</v>
      </c>
      <c r="BV160" s="979"/>
      <c r="BW160" s="979">
        <f xml:space="preserve"> 'RAW DATA AY2020-21-EOC SCH'!AB59</f>
        <v>0</v>
      </c>
      <c r="BX160" s="716"/>
      <c r="BY160" s="980">
        <v>3</v>
      </c>
      <c r="BZ160" s="981">
        <f>ROUND(((+BU160* 'DATA - Awards Matrices'!$C$83)+(BU160* 'DATA - Awards Matrices'!$E$85))* 'DATA - Awards Matrices'!$D$77,0)</f>
        <v>1625834</v>
      </c>
      <c r="CA160" s="981">
        <f>ROUND(((+BV160* 'DATA - Awards Matrices'!$D$83)+(BV160* 'DATA - Awards Matrices'!$E$85))* 'DATA - Awards Matrices'!$D$77,0)</f>
        <v>0</v>
      </c>
      <c r="CB160" s="982">
        <f>ROUND(((+BW160* 'DATA - Awards Matrices'!$E$83)+(BW160* 'DATA - Awards Matrices'!$E$85))* 'DATA - Awards Matrices'!$D$77,0)</f>
        <v>0</v>
      </c>
    </row>
    <row r="161" spans="1:80" ht="15" customHeight="1">
      <c r="A161" s="1657"/>
      <c r="C161" s="126"/>
      <c r="D161" s="126"/>
      <c r="E161" s="1630" t="s">
        <v>82</v>
      </c>
      <c r="F161" s="1631"/>
      <c r="G161" s="122">
        <f>G160+G159+G158</f>
        <v>45892.999000000003</v>
      </c>
      <c r="H161" s="122">
        <f>H160+H159+H158</f>
        <v>0</v>
      </c>
      <c r="I161" s="123">
        <f>I160+I159+I158</f>
        <v>0</v>
      </c>
      <c r="J161" s="124"/>
      <c r="K161" s="125" t="s">
        <v>82</v>
      </c>
      <c r="L161" s="119">
        <f>L158+L159+L160</f>
        <v>8276397</v>
      </c>
      <c r="M161" s="119">
        <f>M158+M159+M160</f>
        <v>0</v>
      </c>
      <c r="N161" s="120">
        <f>N158+N159+N160</f>
        <v>0</v>
      </c>
      <c r="O161" s="587"/>
      <c r="P161" s="1630" t="s">
        <v>82</v>
      </c>
      <c r="Q161" s="1631"/>
      <c r="R161" s="122">
        <v>45958.593800000002</v>
      </c>
      <c r="S161" s="122">
        <v>0</v>
      </c>
      <c r="T161" s="123">
        <v>0</v>
      </c>
      <c r="U161" s="587"/>
      <c r="V161" s="125" t="s">
        <v>82</v>
      </c>
      <c r="W161" s="119">
        <f>W158+W159+W160</f>
        <v>8237648</v>
      </c>
      <c r="X161" s="119">
        <f>X158+X159+X160</f>
        <v>0</v>
      </c>
      <c r="Y161" s="120">
        <f>Y158+Y159+Y160</f>
        <v>0</v>
      </c>
      <c r="AA161" s="1630" t="s">
        <v>82</v>
      </c>
      <c r="AB161" s="1631"/>
      <c r="AC161" s="122">
        <f>AC160+AC159+AC158</f>
        <v>46627</v>
      </c>
      <c r="AD161" s="122">
        <v>0</v>
      </c>
      <c r="AE161" s="123">
        <v>0</v>
      </c>
      <c r="AG161" s="125" t="s">
        <v>82</v>
      </c>
      <c r="AH161" s="119">
        <f>AH158+AH159+AH160</f>
        <v>8596626</v>
      </c>
      <c r="AI161" s="119">
        <f>AI158+AI159+AI160</f>
        <v>0</v>
      </c>
      <c r="AJ161" s="120">
        <f>AJ158+AJ159+AJ160</f>
        <v>0</v>
      </c>
      <c r="AL161" s="1630" t="s">
        <v>82</v>
      </c>
      <c r="AM161" s="1631"/>
      <c r="AN161" s="122">
        <f>AN160+AN159+AN158</f>
        <v>46231</v>
      </c>
      <c r="AO161" s="122">
        <f>AO160+AO159+AO158</f>
        <v>0</v>
      </c>
      <c r="AP161" s="123">
        <f>AP160+AP159+AP158</f>
        <v>0</v>
      </c>
      <c r="AR161" s="125" t="s">
        <v>82</v>
      </c>
      <c r="AS161" s="119">
        <f>AS158+AS159+AS160</f>
        <v>8658758</v>
      </c>
      <c r="AT161" s="119">
        <f>AT158+AT159+AT160</f>
        <v>0</v>
      </c>
      <c r="AU161" s="120">
        <f>AU158+AU159+AU160</f>
        <v>0</v>
      </c>
      <c r="AW161" s="1641" t="s">
        <v>82</v>
      </c>
      <c r="AX161" s="1642"/>
      <c r="AY161" s="122">
        <f>AY160+AY159+AY158</f>
        <v>44529</v>
      </c>
      <c r="AZ161" s="122">
        <f>AZ160+AZ159+AZ158</f>
        <v>0</v>
      </c>
      <c r="BA161" s="123">
        <f>BA160+BA159+BA158</f>
        <v>0</v>
      </c>
      <c r="BB161" s="716"/>
      <c r="BC161" s="745" t="s">
        <v>82</v>
      </c>
      <c r="BD161" s="743">
        <f>BD158+BD159+BD160</f>
        <v>8242062</v>
      </c>
      <c r="BE161" s="743">
        <f>BE158+BE159+BE160</f>
        <v>0</v>
      </c>
      <c r="BF161" s="744">
        <f>BF158+BF159+BF160</f>
        <v>0</v>
      </c>
      <c r="BG161" s="716"/>
      <c r="BH161" s="1584" t="s">
        <v>82</v>
      </c>
      <c r="BI161" s="1577"/>
      <c r="BJ161" s="898">
        <v>43069.001900000003</v>
      </c>
      <c r="BK161" s="898">
        <v>0</v>
      </c>
      <c r="BL161" s="899">
        <v>0</v>
      </c>
      <c r="BN161" s="745" t="s">
        <v>82</v>
      </c>
      <c r="BO161" s="743">
        <v>7967069</v>
      </c>
      <c r="BP161" s="743">
        <v>0</v>
      </c>
      <c r="BQ161" s="744">
        <v>0</v>
      </c>
      <c r="BS161" s="1614" t="s">
        <v>82</v>
      </c>
      <c r="BT161" s="1615"/>
      <c r="BU161" s="984">
        <f>BU160+BU159+BU158</f>
        <v>36259.000100000005</v>
      </c>
      <c r="BV161" s="984">
        <f>BV160+BV159+BV158</f>
        <v>0</v>
      </c>
      <c r="BW161" s="985">
        <f>BW160+BW159+BW158</f>
        <v>0</v>
      </c>
      <c r="BX161" s="716"/>
      <c r="BY161" s="986" t="s">
        <v>82</v>
      </c>
      <c r="BZ161" s="981">
        <f>BZ158+BZ159+BZ160</f>
        <v>6729572</v>
      </c>
      <c r="CA161" s="981">
        <f>CA158+CA159+CA160</f>
        <v>0</v>
      </c>
      <c r="CB161" s="982">
        <f>CB158+CB159+CB160</f>
        <v>0</v>
      </c>
    </row>
    <row r="162" spans="1:80" ht="15" customHeight="1" thickBot="1">
      <c r="A162" s="1658"/>
      <c r="C162" s="126"/>
      <c r="D162" s="126"/>
      <c r="E162" s="127"/>
      <c r="F162" s="128"/>
      <c r="G162" s="129" t="s">
        <v>132</v>
      </c>
      <c r="H162" s="129"/>
      <c r="I162" s="130">
        <f>SUM(G161:I161)</f>
        <v>45892.999000000003</v>
      </c>
      <c r="J162" s="131"/>
      <c r="K162" s="132"/>
      <c r="L162" s="133" t="s">
        <v>131</v>
      </c>
      <c r="M162" s="134"/>
      <c r="N162" s="135">
        <f>SUM(L161:N161)</f>
        <v>8276397</v>
      </c>
      <c r="O162" s="588"/>
      <c r="P162" s="127"/>
      <c r="Q162" s="128"/>
      <c r="R162" s="129" t="s">
        <v>132</v>
      </c>
      <c r="S162" s="129"/>
      <c r="T162" s="130">
        <v>45958.593800000002</v>
      </c>
      <c r="U162" s="588"/>
      <c r="V162" s="132"/>
      <c r="W162" s="133" t="s">
        <v>131</v>
      </c>
      <c r="X162" s="134"/>
      <c r="Y162" s="135">
        <f>SUM(W161:Y161)</f>
        <v>8237648</v>
      </c>
      <c r="AA162" s="127"/>
      <c r="AB162" s="128"/>
      <c r="AC162" s="129" t="s">
        <v>132</v>
      </c>
      <c r="AD162" s="129"/>
      <c r="AE162" s="130">
        <f>SUM(AC161:AE161)</f>
        <v>46627</v>
      </c>
      <c r="AG162" s="132"/>
      <c r="AH162" s="133" t="s">
        <v>131</v>
      </c>
      <c r="AI162" s="134"/>
      <c r="AJ162" s="135">
        <f>SUM(AH161:AJ161)</f>
        <v>8596626</v>
      </c>
      <c r="AL162" s="127"/>
      <c r="AM162" s="128"/>
      <c r="AN162" s="129" t="s">
        <v>132</v>
      </c>
      <c r="AO162" s="129"/>
      <c r="AP162" s="130">
        <f>SUM(AN161:AP161)</f>
        <v>46231</v>
      </c>
      <c r="AR162" s="132"/>
      <c r="AS162" s="133" t="s">
        <v>131</v>
      </c>
      <c r="AT162" s="134"/>
      <c r="AU162" s="135">
        <f>SUM(AS161:AU161)</f>
        <v>8658758</v>
      </c>
      <c r="AW162" s="127"/>
      <c r="AX162" s="128"/>
      <c r="AY162" s="129" t="s">
        <v>132</v>
      </c>
      <c r="AZ162" s="129"/>
      <c r="BA162" s="130">
        <f>SUM(AY161:BA161)</f>
        <v>44529</v>
      </c>
      <c r="BB162" s="716"/>
      <c r="BC162" s="746"/>
      <c r="BD162" s="747" t="s">
        <v>131</v>
      </c>
      <c r="BE162" s="748"/>
      <c r="BF162" s="749">
        <f>SUM(BD161:BF161)</f>
        <v>8242062</v>
      </c>
      <c r="BG162" s="716"/>
      <c r="BH162" s="900"/>
      <c r="BI162" s="901"/>
      <c r="BJ162" s="902" t="s">
        <v>132</v>
      </c>
      <c r="BK162" s="902"/>
      <c r="BL162" s="903">
        <v>43069.001900000003</v>
      </c>
      <c r="BN162" s="746"/>
      <c r="BO162" s="747" t="s">
        <v>131</v>
      </c>
      <c r="BP162" s="748"/>
      <c r="BQ162" s="749">
        <v>7967069</v>
      </c>
      <c r="BS162" s="987"/>
      <c r="BT162" s="988"/>
      <c r="BU162" s="989" t="s">
        <v>132</v>
      </c>
      <c r="BV162" s="989"/>
      <c r="BW162" s="990">
        <f>SUM(BU161:BW161)</f>
        <v>36259.000100000005</v>
      </c>
      <c r="BX162" s="716"/>
      <c r="BY162" s="991"/>
      <c r="BZ162" s="992" t="s">
        <v>131</v>
      </c>
      <c r="CA162" s="993"/>
      <c r="CB162" s="994">
        <f>SUM(BZ161:CB161)</f>
        <v>6729572</v>
      </c>
    </row>
    <row r="163" spans="1:80" ht="15" thickBot="1">
      <c r="I163" s="139"/>
      <c r="K163" s="136"/>
      <c r="L163" s="136"/>
      <c r="M163" s="136"/>
      <c r="N163" s="136"/>
      <c r="O163" s="136"/>
      <c r="T163" s="139"/>
      <c r="U163" s="136"/>
      <c r="V163" s="136"/>
      <c r="W163" s="136"/>
      <c r="X163" s="136"/>
      <c r="Y163" s="136"/>
      <c r="AE163" s="139"/>
      <c r="AG163" s="136"/>
      <c r="AH163" s="136"/>
      <c r="AI163" s="136"/>
      <c r="AJ163" s="136"/>
      <c r="AP163" s="139"/>
      <c r="AR163" s="136"/>
      <c r="AS163" s="136"/>
      <c r="AT163" s="136"/>
      <c r="AU163" s="136"/>
      <c r="BA163" s="139"/>
      <c r="BB163" s="716"/>
      <c r="BC163" s="750"/>
      <c r="BD163" s="750"/>
      <c r="BE163" s="750"/>
      <c r="BF163" s="750"/>
      <c r="BG163" s="716"/>
      <c r="BL163" s="910"/>
      <c r="BN163" s="750"/>
      <c r="BO163" s="750"/>
      <c r="BP163" s="750"/>
      <c r="BQ163" s="750"/>
      <c r="BS163" s="716"/>
      <c r="BT163" s="716"/>
      <c r="BU163" s="716"/>
      <c r="BV163" s="716"/>
      <c r="BW163" s="1009"/>
      <c r="BX163" s="716"/>
      <c r="BY163" s="995"/>
      <c r="BZ163" s="995"/>
      <c r="CA163" s="995"/>
      <c r="CB163" s="995"/>
    </row>
    <row r="164" spans="1:80" ht="15.75" customHeight="1">
      <c r="A164" s="1656" t="s">
        <v>73</v>
      </c>
      <c r="C164" s="105"/>
      <c r="D164" s="105"/>
      <c r="E164" s="1632" t="s">
        <v>96</v>
      </c>
      <c r="F164" s="1633"/>
      <c r="G164" s="1634" t="s">
        <v>134</v>
      </c>
      <c r="H164" s="1634"/>
      <c r="I164" s="1635"/>
      <c r="J164" s="103"/>
      <c r="K164" s="104"/>
      <c r="L164" s="1636" t="s">
        <v>134</v>
      </c>
      <c r="M164" s="1637"/>
      <c r="N164" s="1638"/>
      <c r="O164" s="586"/>
      <c r="P164" s="1632" t="s">
        <v>96</v>
      </c>
      <c r="Q164" s="1633"/>
      <c r="R164" s="1634" t="s">
        <v>134</v>
      </c>
      <c r="S164" s="1634"/>
      <c r="T164" s="1635"/>
      <c r="U164" s="586"/>
      <c r="V164" s="104"/>
      <c r="W164" s="1636" t="s">
        <v>134</v>
      </c>
      <c r="X164" s="1637"/>
      <c r="Y164" s="1638"/>
      <c r="AA164" s="1632" t="s">
        <v>96</v>
      </c>
      <c r="AB164" s="1633"/>
      <c r="AC164" s="1634" t="s">
        <v>134</v>
      </c>
      <c r="AD164" s="1634"/>
      <c r="AE164" s="1635"/>
      <c r="AG164" s="104"/>
      <c r="AH164" s="1636" t="s">
        <v>134</v>
      </c>
      <c r="AI164" s="1637"/>
      <c r="AJ164" s="1638"/>
      <c r="AL164" s="1632" t="s">
        <v>96</v>
      </c>
      <c r="AM164" s="1633"/>
      <c r="AN164" s="1634" t="s">
        <v>134</v>
      </c>
      <c r="AO164" s="1634"/>
      <c r="AP164" s="1635"/>
      <c r="AR164" s="104"/>
      <c r="AS164" s="1636" t="s">
        <v>134</v>
      </c>
      <c r="AT164" s="1637"/>
      <c r="AU164" s="1638"/>
      <c r="AW164" s="819" t="s">
        <v>96</v>
      </c>
      <c r="AX164" s="820"/>
      <c r="AY164" s="1659" t="s">
        <v>134</v>
      </c>
      <c r="AZ164" s="1660"/>
      <c r="BA164" s="1661"/>
      <c r="BB164" s="716"/>
      <c r="BC164" s="737"/>
      <c r="BD164" s="1581" t="s">
        <v>134</v>
      </c>
      <c r="BE164" s="1582"/>
      <c r="BF164" s="1583"/>
      <c r="BG164" s="716"/>
      <c r="BH164" s="1574" t="s">
        <v>96</v>
      </c>
      <c r="BI164" s="1575"/>
      <c r="BJ164" s="1578" t="s">
        <v>134</v>
      </c>
      <c r="BK164" s="1579"/>
      <c r="BL164" s="1580"/>
      <c r="BN164" s="737"/>
      <c r="BO164" s="1581" t="s">
        <v>134</v>
      </c>
      <c r="BP164" s="1582"/>
      <c r="BQ164" s="1583"/>
      <c r="BS164" s="1616" t="s">
        <v>96</v>
      </c>
      <c r="BT164" s="1617"/>
      <c r="BU164" s="1619" t="s">
        <v>134</v>
      </c>
      <c r="BV164" s="1620"/>
      <c r="BW164" s="1621"/>
      <c r="BX164" s="716"/>
      <c r="BY164" s="967"/>
      <c r="BZ164" s="1622" t="s">
        <v>134</v>
      </c>
      <c r="CA164" s="1623"/>
      <c r="CB164" s="1624"/>
    </row>
    <row r="165" spans="1:80" ht="15" customHeight="1">
      <c r="A165" s="1657"/>
      <c r="C165" s="113"/>
      <c r="D165" s="113"/>
      <c r="E165" s="1630" t="s">
        <v>96</v>
      </c>
      <c r="F165" s="1631"/>
      <c r="G165" s="589" t="s">
        <v>95</v>
      </c>
      <c r="H165" s="590" t="s">
        <v>94</v>
      </c>
      <c r="I165" s="591" t="s">
        <v>93</v>
      </c>
      <c r="J165" s="108"/>
      <c r="K165" s="109" t="s">
        <v>96</v>
      </c>
      <c r="L165" s="110" t="s">
        <v>95</v>
      </c>
      <c r="M165" s="111" t="s">
        <v>94</v>
      </c>
      <c r="N165" s="112" t="s">
        <v>93</v>
      </c>
      <c r="O165" s="586"/>
      <c r="P165" s="1630" t="s">
        <v>96</v>
      </c>
      <c r="Q165" s="1631"/>
      <c r="R165" s="589" t="s">
        <v>95</v>
      </c>
      <c r="S165" s="590" t="s">
        <v>94</v>
      </c>
      <c r="T165" s="591" t="s">
        <v>93</v>
      </c>
      <c r="U165" s="586"/>
      <c r="V165" s="109" t="s">
        <v>96</v>
      </c>
      <c r="W165" s="110" t="s">
        <v>95</v>
      </c>
      <c r="X165" s="111" t="s">
        <v>94</v>
      </c>
      <c r="Y165" s="112" t="s">
        <v>93</v>
      </c>
      <c r="AA165" s="1630" t="s">
        <v>96</v>
      </c>
      <c r="AB165" s="1631"/>
      <c r="AC165" s="589" t="s">
        <v>95</v>
      </c>
      <c r="AD165" s="590" t="s">
        <v>94</v>
      </c>
      <c r="AE165" s="591" t="s">
        <v>93</v>
      </c>
      <c r="AG165" s="109" t="s">
        <v>96</v>
      </c>
      <c r="AH165" s="110" t="s">
        <v>95</v>
      </c>
      <c r="AI165" s="111" t="s">
        <v>94</v>
      </c>
      <c r="AJ165" s="112" t="s">
        <v>93</v>
      </c>
      <c r="AL165" s="1630" t="s">
        <v>96</v>
      </c>
      <c r="AM165" s="1631"/>
      <c r="AN165" s="589" t="s">
        <v>95</v>
      </c>
      <c r="AO165" s="590" t="s">
        <v>94</v>
      </c>
      <c r="AP165" s="591" t="s">
        <v>93</v>
      </c>
      <c r="AR165" s="109" t="s">
        <v>96</v>
      </c>
      <c r="AS165" s="110" t="s">
        <v>95</v>
      </c>
      <c r="AT165" s="111" t="s">
        <v>94</v>
      </c>
      <c r="AU165" s="112" t="s">
        <v>93</v>
      </c>
      <c r="AW165" s="817" t="s">
        <v>96</v>
      </c>
      <c r="AX165" s="818"/>
      <c r="AY165" s="589" t="s">
        <v>95</v>
      </c>
      <c r="AZ165" s="590" t="s">
        <v>94</v>
      </c>
      <c r="BA165" s="591" t="s">
        <v>93</v>
      </c>
      <c r="BB165" s="716"/>
      <c r="BC165" s="738" t="s">
        <v>96</v>
      </c>
      <c r="BD165" s="739" t="s">
        <v>95</v>
      </c>
      <c r="BE165" s="740" t="s">
        <v>94</v>
      </c>
      <c r="BF165" s="741" t="s">
        <v>93</v>
      </c>
      <c r="BG165" s="716"/>
      <c r="BH165" s="1576" t="s">
        <v>96</v>
      </c>
      <c r="BI165" s="1577"/>
      <c r="BJ165" s="904" t="s">
        <v>95</v>
      </c>
      <c r="BK165" s="905" t="s">
        <v>94</v>
      </c>
      <c r="BL165" s="906" t="s">
        <v>93</v>
      </c>
      <c r="BN165" s="738" t="s">
        <v>96</v>
      </c>
      <c r="BO165" s="739" t="s">
        <v>95</v>
      </c>
      <c r="BP165" s="740" t="s">
        <v>94</v>
      </c>
      <c r="BQ165" s="741" t="s">
        <v>93</v>
      </c>
      <c r="BS165" s="1618" t="s">
        <v>96</v>
      </c>
      <c r="BT165" s="1615"/>
      <c r="BU165" s="1000" t="s">
        <v>95</v>
      </c>
      <c r="BV165" s="1001" t="s">
        <v>94</v>
      </c>
      <c r="BW165" s="1002" t="s">
        <v>93</v>
      </c>
      <c r="BX165" s="716"/>
      <c r="BY165" s="973" t="s">
        <v>96</v>
      </c>
      <c r="BZ165" s="974" t="s">
        <v>95</v>
      </c>
      <c r="CA165" s="975" t="s">
        <v>94</v>
      </c>
      <c r="CB165" s="976" t="s">
        <v>93</v>
      </c>
    </row>
    <row r="166" spans="1:80" ht="15" customHeight="1">
      <c r="A166" s="1657"/>
      <c r="C166" s="121"/>
      <c r="D166" s="121"/>
      <c r="E166" s="678">
        <v>1</v>
      </c>
      <c r="F166" s="114" t="s">
        <v>133</v>
      </c>
      <c r="G166" s="115">
        <v>14884.9925</v>
      </c>
      <c r="H166" s="115">
        <v>0</v>
      </c>
      <c r="I166" s="116">
        <v>0</v>
      </c>
      <c r="J166" s="117"/>
      <c r="K166" s="118">
        <v>1</v>
      </c>
      <c r="L166" s="119">
        <f>ROUND(((+G166* 'DATA - Awards Matrices'!$C$81)+(G166* 'DATA - Awards Matrices'!$E$85))* 'DATA - Awards Matrices'!$D$77,0)</f>
        <v>2287377</v>
      </c>
      <c r="M166" s="119">
        <f>ROUND(((+H166* 'DATA - Awards Matrices'!$D$81)+(H166* 'DATA - Awards Matrices'!$E$85))* 'DATA - Awards Matrices'!$D$77,0)</f>
        <v>0</v>
      </c>
      <c r="N166" s="120">
        <f>ROUND(((+I166* 'DATA - Awards Matrices'!$E$81)+(I166* 'DATA - Awards Matrices'!$E$85))* 'DATA - Awards Matrices'!$D$77,0)</f>
        <v>0</v>
      </c>
      <c r="O166" s="587"/>
      <c r="P166" s="678">
        <v>1</v>
      </c>
      <c r="Q166" s="114" t="s">
        <v>133</v>
      </c>
      <c r="R166" s="115">
        <v>14268.996800000001</v>
      </c>
      <c r="S166" s="115">
        <v>0</v>
      </c>
      <c r="T166" s="116">
        <v>0</v>
      </c>
      <c r="U166" s="587"/>
      <c r="V166" s="118">
        <v>1</v>
      </c>
      <c r="W166" s="119">
        <f>ROUND(((+R166* 'DATA - Awards Matrices'!$C$81)+(R166* 'DATA - Awards Matrices'!$E$85))* 'DATA - Awards Matrices'!$D$77,0)</f>
        <v>2192717</v>
      </c>
      <c r="X166" s="119">
        <f>ROUND(((+S166* 'DATA - Awards Matrices'!$D$81)+(S166* 'DATA - Awards Matrices'!$E$85))* 'DATA - Awards Matrices'!$D$77,0)</f>
        <v>0</v>
      </c>
      <c r="Y166" s="120">
        <f>ROUND(((+T166* 'DATA - Awards Matrices'!$E$81)+(T166* 'DATA - Awards Matrices'!$E$85))* 'DATA - Awards Matrices'!$D$77,0)</f>
        <v>0</v>
      </c>
      <c r="AA166" s="678">
        <v>1</v>
      </c>
      <c r="AB166" s="114" t="s">
        <v>133</v>
      </c>
      <c r="AC166" s="115">
        <v>13893.031199999999</v>
      </c>
      <c r="AD166" s="115">
        <v>0</v>
      </c>
      <c r="AE166" s="116">
        <v>0</v>
      </c>
      <c r="AG166" s="118">
        <v>1</v>
      </c>
      <c r="AH166" s="119">
        <f>ROUND(((+AC166* 'DATA - Awards Matrices'!$C$81)+(AC166* 'DATA - Awards Matrices'!$E$85))* 'DATA - Awards Matrices'!$D$77,0)</f>
        <v>2134942</v>
      </c>
      <c r="AI166" s="119">
        <f>ROUND(((+AD166* 'DATA - Awards Matrices'!$D$81)+(AD166* 'DATA - Awards Matrices'!$E$85))* 'DATA - Awards Matrices'!$D$77,0)</f>
        <v>0</v>
      </c>
      <c r="AJ166" s="120">
        <f>ROUND(((+AE166* 'DATA - Awards Matrices'!$E$81)+(AE166* 'DATA - Awards Matrices'!$E$85))* 'DATA - Awards Matrices'!$D$77,0)</f>
        <v>0</v>
      </c>
      <c r="AL166" s="678">
        <v>1</v>
      </c>
      <c r="AM166" s="114" t="s">
        <v>133</v>
      </c>
      <c r="AN166" s="115">
        <v>11951.9974</v>
      </c>
      <c r="AO166" s="115"/>
      <c r="AP166" s="115">
        <f xml:space="preserve"> 'RAW DATA AY2020-21-EOC SCH'!F60</f>
        <v>0</v>
      </c>
      <c r="AR166" s="118">
        <v>1</v>
      </c>
      <c r="AS166" s="119">
        <f>ROUND(((+AN166* 'DATA - Awards Matrices'!$C$81)+(AN166* 'DATA - Awards Matrices'!$E$85))* 'DATA - Awards Matrices'!$D$77,0)</f>
        <v>1836663</v>
      </c>
      <c r="AT166" s="119">
        <f>ROUND(((+AO166* 'DATA - Awards Matrices'!$D$81)+(AO166* 'DATA - Awards Matrices'!$E$85))* 'DATA - Awards Matrices'!$D$77,0)</f>
        <v>0</v>
      </c>
      <c r="AU166" s="120">
        <f>ROUND(((+AP166* 'DATA - Awards Matrices'!$E$81)+(AP166* 'DATA - Awards Matrices'!$E$85))* 'DATA - Awards Matrices'!$D$77,0)</f>
        <v>0</v>
      </c>
      <c r="AW166" s="678">
        <v>1</v>
      </c>
      <c r="AX166" s="114" t="s">
        <v>133</v>
      </c>
      <c r="AY166" s="115">
        <v>10974.9908</v>
      </c>
      <c r="AZ166" s="115"/>
      <c r="BA166" s="115">
        <v>0</v>
      </c>
      <c r="BB166" s="716"/>
      <c r="BC166" s="742">
        <v>1</v>
      </c>
      <c r="BD166" s="743">
        <f>ROUND(((+AY166* 'DATA - Awards Matrices'!$C$81)+(AY166* 'DATA - Awards Matrices'!$E$85))* 'DATA - Awards Matrices'!$D$77,0)</f>
        <v>1686527</v>
      </c>
      <c r="BE166" s="743">
        <f>ROUND(((+AZ166* 'DATA - Awards Matrices'!$D$81)+(AZ166* 'DATA - Awards Matrices'!$E$85))* 'DATA - Awards Matrices'!$D$77,0)</f>
        <v>0</v>
      </c>
      <c r="BF166" s="744">
        <f>ROUND(((+BA166* 'DATA - Awards Matrices'!$E$81)+(BA166* 'DATA - Awards Matrices'!$E$85))* 'DATA - Awards Matrices'!$D$77,0)</f>
        <v>0</v>
      </c>
      <c r="BG166" s="716"/>
      <c r="BH166" s="907">
        <v>1</v>
      </c>
      <c r="BI166" s="897" t="s">
        <v>133</v>
      </c>
      <c r="BJ166" s="896">
        <v>10740.0155</v>
      </c>
      <c r="BK166" s="896"/>
      <c r="BL166" s="896">
        <v>0</v>
      </c>
      <c r="BN166" s="742">
        <v>1</v>
      </c>
      <c r="BO166" s="743">
        <v>1650418</v>
      </c>
      <c r="BP166" s="743">
        <v>0</v>
      </c>
      <c r="BQ166" s="744">
        <v>0</v>
      </c>
      <c r="BS166" s="1003">
        <v>1</v>
      </c>
      <c r="BT166" s="983" t="s">
        <v>133</v>
      </c>
      <c r="BU166" s="979">
        <f>'RAW DATA AY2020-21-EOC SCH'!D60</f>
        <v>9006.9964</v>
      </c>
      <c r="BV166" s="979"/>
      <c r="BW166" s="979">
        <f xml:space="preserve"> 'RAW DATA AY2020-21-EOC SCH'!AB60</f>
        <v>0</v>
      </c>
      <c r="BX166" s="716"/>
      <c r="BY166" s="980">
        <v>1</v>
      </c>
      <c r="BZ166" s="981">
        <f>ROUND(((+BU166* 'DATA - Awards Matrices'!$C$81)+(BU166* 'DATA - Awards Matrices'!$E$85))* 'DATA - Awards Matrices'!$D$77,0)</f>
        <v>1384105</v>
      </c>
      <c r="CA166" s="981">
        <f>ROUND(((+BV166* 'DATA - Awards Matrices'!$D$81)+(BV166* 'DATA - Awards Matrices'!$E$85))* 'DATA - Awards Matrices'!$D$77,0)</f>
        <v>0</v>
      </c>
      <c r="CB166" s="982">
        <f>ROUND(((+BW166* 'DATA - Awards Matrices'!$E$81)+(BW166* 'DATA - Awards Matrices'!$E$85))* 'DATA - Awards Matrices'!$D$77,0)</f>
        <v>0</v>
      </c>
    </row>
    <row r="167" spans="1:80" ht="15" customHeight="1">
      <c r="A167" s="1657"/>
      <c r="C167" s="121"/>
      <c r="D167" s="121"/>
      <c r="E167" s="678">
        <v>2</v>
      </c>
      <c r="F167" s="114" t="s">
        <v>133</v>
      </c>
      <c r="G167" s="115">
        <v>4921</v>
      </c>
      <c r="H167" s="115">
        <v>0</v>
      </c>
      <c r="I167" s="116">
        <v>0</v>
      </c>
      <c r="J167" s="117"/>
      <c r="K167" s="118">
        <v>2</v>
      </c>
      <c r="L167" s="119">
        <f>ROUND(((+G167* 'DATA - Awards Matrices'!$C$82)+(G167* 'DATA - Awards Matrices'!$E$85))* 'DATA - Awards Matrices'!$D$77,0)</f>
        <v>1080307</v>
      </c>
      <c r="M167" s="119">
        <f>ROUND(((+H167* 'DATA - Awards Matrices'!$D$82)+(H167* 'DATA - Awards Matrices'!$E$85))* 'DATA - Awards Matrices'!$D$77,0)</f>
        <v>0</v>
      </c>
      <c r="N167" s="120">
        <f>ROUND(((+I167* 'DATA - Awards Matrices'!$E$82)+(I167* 'DATA - Awards Matrices'!$E$85))* 'DATA - Awards Matrices'!$D$77,0)</f>
        <v>0</v>
      </c>
      <c r="O167" s="587"/>
      <c r="P167" s="678">
        <v>2</v>
      </c>
      <c r="Q167" s="114" t="s">
        <v>133</v>
      </c>
      <c r="R167" s="115">
        <v>4611</v>
      </c>
      <c r="S167" s="115">
        <v>0</v>
      </c>
      <c r="T167" s="116">
        <v>0</v>
      </c>
      <c r="U167" s="587"/>
      <c r="V167" s="118">
        <v>2</v>
      </c>
      <c r="W167" s="119">
        <f>ROUND(((+R167* 'DATA - Awards Matrices'!$C$82)+(R167* 'DATA - Awards Matrices'!$E$85))* 'DATA - Awards Matrices'!$D$77,0)</f>
        <v>1012253</v>
      </c>
      <c r="X167" s="119">
        <f>ROUND(((+S167* 'DATA - Awards Matrices'!$D$82)+(S167* 'DATA - Awards Matrices'!$E$85))* 'DATA - Awards Matrices'!$D$77,0)</f>
        <v>0</v>
      </c>
      <c r="Y167" s="120">
        <f>ROUND(((+T167* 'DATA - Awards Matrices'!$E$82)+(T167* 'DATA - Awards Matrices'!$E$85))* 'DATA - Awards Matrices'!$D$77,0)</f>
        <v>0</v>
      </c>
      <c r="AA167" s="678">
        <v>2</v>
      </c>
      <c r="AB167" s="114" t="s">
        <v>133</v>
      </c>
      <c r="AC167" s="115">
        <v>5384</v>
      </c>
      <c r="AD167" s="115">
        <v>0</v>
      </c>
      <c r="AE167" s="116">
        <v>0</v>
      </c>
      <c r="AG167" s="118">
        <v>2</v>
      </c>
      <c r="AH167" s="119">
        <f>ROUND(((+AC167* 'DATA - Awards Matrices'!$C$82)+(AC167* 'DATA - Awards Matrices'!$E$85))* 'DATA - Awards Matrices'!$D$77,0)</f>
        <v>1181950</v>
      </c>
      <c r="AI167" s="119">
        <f>ROUND(((+AD167* 'DATA - Awards Matrices'!$D$82)+(AD167* 'DATA - Awards Matrices'!$E$85))* 'DATA - Awards Matrices'!$D$77,0)</f>
        <v>0</v>
      </c>
      <c r="AJ167" s="120">
        <f>ROUND(((+AE167* 'DATA - Awards Matrices'!$E$82)+(AE167* 'DATA - Awards Matrices'!$E$85))* 'DATA - Awards Matrices'!$D$77,0)</f>
        <v>0</v>
      </c>
      <c r="AL167" s="678">
        <v>2</v>
      </c>
      <c r="AM167" s="114" t="s">
        <v>133</v>
      </c>
      <c r="AN167" s="115">
        <v>4565</v>
      </c>
      <c r="AO167" s="115"/>
      <c r="AP167" s="115">
        <f xml:space="preserve"> 'RAW DATA AY2020-21-EOC SCH'!F61</f>
        <v>0</v>
      </c>
      <c r="AR167" s="118">
        <v>2</v>
      </c>
      <c r="AS167" s="119">
        <f>ROUND(((+AN167* 'DATA - Awards Matrices'!$C$82)+(AN167* 'DATA - Awards Matrices'!$E$85))* 'DATA - Awards Matrices'!$D$77,0)</f>
        <v>1002154</v>
      </c>
      <c r="AT167" s="119">
        <f>ROUND(((+AO167* 'DATA - Awards Matrices'!$D$82)+(AO167* 'DATA - Awards Matrices'!$E$85))* 'DATA - Awards Matrices'!$D$77,0)</f>
        <v>0</v>
      </c>
      <c r="AU167" s="120">
        <f>ROUND(((+AP167* 'DATA - Awards Matrices'!$E$82)+(AP167* 'DATA - Awards Matrices'!$E$85))* 'DATA - Awards Matrices'!$D$77,0)</f>
        <v>0</v>
      </c>
      <c r="AW167" s="678">
        <v>2</v>
      </c>
      <c r="AX167" s="114" t="s">
        <v>133</v>
      </c>
      <c r="AY167" s="115">
        <v>3575</v>
      </c>
      <c r="AZ167" s="115"/>
      <c r="BA167" s="115">
        <v>0</v>
      </c>
      <c r="BB167" s="716"/>
      <c r="BC167" s="742">
        <v>2</v>
      </c>
      <c r="BD167" s="743">
        <f>ROUND(((+AY167* 'DATA - Awards Matrices'!$C$82)+(AY167* 'DATA - Awards Matrices'!$E$85))* 'DATA - Awards Matrices'!$D$77,0)</f>
        <v>784820</v>
      </c>
      <c r="BE167" s="743">
        <f>ROUND(((+AZ167* 'DATA - Awards Matrices'!$D$82)+(AZ167* 'DATA - Awards Matrices'!$E$85))* 'DATA - Awards Matrices'!$D$77,0)</f>
        <v>0</v>
      </c>
      <c r="BF167" s="744">
        <f>ROUND(((+BA167* 'DATA - Awards Matrices'!$E$82)+(BA167* 'DATA - Awards Matrices'!$E$85))* 'DATA - Awards Matrices'!$D$77,0)</f>
        <v>0</v>
      </c>
      <c r="BG167" s="716"/>
      <c r="BH167" s="907">
        <v>2</v>
      </c>
      <c r="BI167" s="897" t="s">
        <v>133</v>
      </c>
      <c r="BJ167" s="896">
        <v>3088</v>
      </c>
      <c r="BK167" s="896"/>
      <c r="BL167" s="896">
        <v>0</v>
      </c>
      <c r="BN167" s="742">
        <v>2</v>
      </c>
      <c r="BO167" s="743">
        <v>677909</v>
      </c>
      <c r="BP167" s="743">
        <v>0</v>
      </c>
      <c r="BQ167" s="744">
        <v>0</v>
      </c>
      <c r="BS167" s="1003">
        <v>2</v>
      </c>
      <c r="BT167" s="983" t="s">
        <v>133</v>
      </c>
      <c r="BU167" s="979">
        <f>'RAW DATA AY2020-21-EOC SCH'!D61</f>
        <v>1987</v>
      </c>
      <c r="BV167" s="979"/>
      <c r="BW167" s="979">
        <f xml:space="preserve"> 'RAW DATA AY2020-21-EOC SCH'!AB61</f>
        <v>0</v>
      </c>
      <c r="BX167" s="716"/>
      <c r="BY167" s="980">
        <v>2</v>
      </c>
      <c r="BZ167" s="981">
        <f>ROUND(((+BU167* 'DATA - Awards Matrices'!$C$82)+(BU167* 'DATA - Awards Matrices'!$E$85))* 'DATA - Awards Matrices'!$D$77,0)</f>
        <v>436206</v>
      </c>
      <c r="CA167" s="981">
        <f>ROUND(((+BV167* 'DATA - Awards Matrices'!$D$82)+(BV167* 'DATA - Awards Matrices'!$E$85))* 'DATA - Awards Matrices'!$D$77,0)</f>
        <v>0</v>
      </c>
      <c r="CB167" s="982">
        <f>ROUND(((+BW167* 'DATA - Awards Matrices'!$E$82)+(BW167* 'DATA - Awards Matrices'!$E$85))* 'DATA - Awards Matrices'!$D$77,0)</f>
        <v>0</v>
      </c>
    </row>
    <row r="168" spans="1:80" ht="15" customHeight="1">
      <c r="A168" s="1657"/>
      <c r="C168" s="121"/>
      <c r="D168" s="121"/>
      <c r="E168" s="678">
        <v>3</v>
      </c>
      <c r="F168" s="114" t="s">
        <v>133</v>
      </c>
      <c r="G168" s="115">
        <v>1560</v>
      </c>
      <c r="H168" s="115">
        <v>0</v>
      </c>
      <c r="I168" s="116">
        <v>0</v>
      </c>
      <c r="J168" s="117"/>
      <c r="K168" s="118">
        <v>3</v>
      </c>
      <c r="L168" s="119">
        <f>ROUND(((+G168* 'DATA - Awards Matrices'!$C$83)+(G168* 'DATA - Awards Matrices'!$E$85))* 'DATA - Awards Matrices'!$D$77,0)</f>
        <v>532724</v>
      </c>
      <c r="M168" s="119">
        <f>ROUND(((+H168* 'DATA - Awards Matrices'!$D$83)+(H168* 'DATA - Awards Matrices'!$E$85))* 'DATA - Awards Matrices'!$D$77,0)</f>
        <v>0</v>
      </c>
      <c r="N168" s="120">
        <f>ROUND(((+I168* 'DATA - Awards Matrices'!$E$83)+(I168* 'DATA - Awards Matrices'!$E$85))* 'DATA - Awards Matrices'!$D$77,0)</f>
        <v>0</v>
      </c>
      <c r="O168" s="587"/>
      <c r="P168" s="678">
        <v>3</v>
      </c>
      <c r="Q168" s="114" t="s">
        <v>133</v>
      </c>
      <c r="R168" s="115">
        <v>1534</v>
      </c>
      <c r="S168" s="115">
        <v>0</v>
      </c>
      <c r="T168" s="116">
        <v>0</v>
      </c>
      <c r="U168" s="587"/>
      <c r="V168" s="118">
        <v>3</v>
      </c>
      <c r="W168" s="119">
        <f>ROUND(((+R168* 'DATA - Awards Matrices'!$C$83)+(R168* 'DATA - Awards Matrices'!$E$85))* 'DATA - Awards Matrices'!$D$77,0)</f>
        <v>523846</v>
      </c>
      <c r="X168" s="119">
        <f>ROUND(((+S168* 'DATA - Awards Matrices'!$D$83)+(S168* 'DATA - Awards Matrices'!$E$85))* 'DATA - Awards Matrices'!$D$77,0)</f>
        <v>0</v>
      </c>
      <c r="Y168" s="120">
        <f>ROUND(((+T168* 'DATA - Awards Matrices'!$E$83)+(T168* 'DATA - Awards Matrices'!$E$85))* 'DATA - Awards Matrices'!$D$77,0)</f>
        <v>0</v>
      </c>
      <c r="AA168" s="678">
        <v>3</v>
      </c>
      <c r="AB168" s="114" t="s">
        <v>133</v>
      </c>
      <c r="AC168" s="115">
        <v>1656</v>
      </c>
      <c r="AD168" s="115">
        <v>0</v>
      </c>
      <c r="AE168" s="116">
        <v>0</v>
      </c>
      <c r="AG168" s="118">
        <v>3</v>
      </c>
      <c r="AH168" s="119">
        <f>ROUND(((+AC168* 'DATA - Awards Matrices'!$C$83)+(AC168* 'DATA - Awards Matrices'!$E$85))* 'DATA - Awards Matrices'!$D$77,0)</f>
        <v>565507</v>
      </c>
      <c r="AI168" s="119">
        <f>ROUND(((+AD168* 'DATA - Awards Matrices'!$D$83)+(AD168* 'DATA - Awards Matrices'!$E$85))* 'DATA - Awards Matrices'!$D$77,0)</f>
        <v>0</v>
      </c>
      <c r="AJ168" s="120">
        <f>ROUND(((+AE168* 'DATA - Awards Matrices'!$E$83)+(AE168* 'DATA - Awards Matrices'!$E$85))* 'DATA - Awards Matrices'!$D$77,0)</f>
        <v>0</v>
      </c>
      <c r="AL168" s="678">
        <v>3</v>
      </c>
      <c r="AM168" s="114" t="s">
        <v>133</v>
      </c>
      <c r="AN168" s="115">
        <v>1543</v>
      </c>
      <c r="AO168" s="115"/>
      <c r="AP168" s="115">
        <f xml:space="preserve"> 'RAW DATA AY2020-21-EOC SCH'!F62</f>
        <v>0</v>
      </c>
      <c r="AR168" s="118">
        <v>3</v>
      </c>
      <c r="AS168" s="119">
        <f>ROUND(((+AN168* 'DATA - Awards Matrices'!$C$83)+(AN168* 'DATA - Awards Matrices'!$E$85))* 'DATA - Awards Matrices'!$D$77,0)</f>
        <v>526919</v>
      </c>
      <c r="AT168" s="119">
        <f>ROUND(((+AO168* 'DATA - Awards Matrices'!$D$83)+(AO168* 'DATA - Awards Matrices'!$E$85))* 'DATA - Awards Matrices'!$D$77,0)</f>
        <v>0</v>
      </c>
      <c r="AU168" s="120">
        <f>ROUND(((+AP168* 'DATA - Awards Matrices'!$E$83)+(AP168* 'DATA - Awards Matrices'!$E$85))* 'DATA - Awards Matrices'!$D$77,0)</f>
        <v>0</v>
      </c>
      <c r="AW168" s="678">
        <v>3</v>
      </c>
      <c r="AX168" s="114" t="s">
        <v>133</v>
      </c>
      <c r="AY168" s="115">
        <v>1372</v>
      </c>
      <c r="AZ168" s="115"/>
      <c r="BA168" s="115">
        <v>0</v>
      </c>
      <c r="BB168" s="716"/>
      <c r="BC168" s="742">
        <v>3</v>
      </c>
      <c r="BD168" s="743">
        <f>ROUND(((+AY168* 'DATA - Awards Matrices'!$C$83)+(AY168* 'DATA - Awards Matrices'!$E$85))* 'DATA - Awards Matrices'!$D$77,0)</f>
        <v>468524</v>
      </c>
      <c r="BE168" s="743">
        <f>ROUND(((+AZ168* 'DATA - Awards Matrices'!$D$83)+(AZ168* 'DATA - Awards Matrices'!$E$85))* 'DATA - Awards Matrices'!$D$77,0)</f>
        <v>0</v>
      </c>
      <c r="BF168" s="744">
        <f>ROUND(((+BA168* 'DATA - Awards Matrices'!$E$83)+(BA168* 'DATA - Awards Matrices'!$E$85))* 'DATA - Awards Matrices'!$D$77,0)</f>
        <v>0</v>
      </c>
      <c r="BG168" s="716"/>
      <c r="BH168" s="907">
        <v>3</v>
      </c>
      <c r="BI168" s="897" t="s">
        <v>133</v>
      </c>
      <c r="BJ168" s="896">
        <v>1269</v>
      </c>
      <c r="BK168" s="896"/>
      <c r="BL168" s="896">
        <v>0</v>
      </c>
      <c r="BN168" s="742">
        <v>3</v>
      </c>
      <c r="BO168" s="743">
        <v>433351</v>
      </c>
      <c r="BP168" s="743">
        <v>0</v>
      </c>
      <c r="BQ168" s="744">
        <v>0</v>
      </c>
      <c r="BS168" s="1003">
        <v>3</v>
      </c>
      <c r="BT168" s="983" t="s">
        <v>133</v>
      </c>
      <c r="BU168" s="979">
        <f>'RAW DATA AY2020-21-EOC SCH'!D62</f>
        <v>1471</v>
      </c>
      <c r="BV168" s="979"/>
      <c r="BW168" s="979">
        <f xml:space="preserve"> 'RAW DATA AY2020-21-EOC SCH'!AB62</f>
        <v>0</v>
      </c>
      <c r="BX168" s="716"/>
      <c r="BY168" s="980">
        <v>3</v>
      </c>
      <c r="BZ168" s="981">
        <f>ROUND(((+BU168* 'DATA - Awards Matrices'!$C$83)+(BU168* 'DATA - Awards Matrices'!$E$85))* 'DATA - Awards Matrices'!$D$77,0)</f>
        <v>502332</v>
      </c>
      <c r="CA168" s="981">
        <f>ROUND(((+BV168* 'DATA - Awards Matrices'!$D$83)+(BV168* 'DATA - Awards Matrices'!$E$85))* 'DATA - Awards Matrices'!$D$77,0)</f>
        <v>0</v>
      </c>
      <c r="CB168" s="982">
        <f>ROUND(((+BW168* 'DATA - Awards Matrices'!$E$83)+(BW168* 'DATA - Awards Matrices'!$E$85))* 'DATA - Awards Matrices'!$D$77,0)</f>
        <v>0</v>
      </c>
    </row>
    <row r="169" spans="1:80" ht="15" customHeight="1">
      <c r="A169" s="1657"/>
      <c r="C169" s="126"/>
      <c r="D169" s="126"/>
      <c r="E169" s="1630" t="s">
        <v>82</v>
      </c>
      <c r="F169" s="1631"/>
      <c r="G169" s="122">
        <f>G168+G167+G166</f>
        <v>21365.9925</v>
      </c>
      <c r="H169" s="122">
        <f>H168+H167+H166</f>
        <v>0</v>
      </c>
      <c r="I169" s="123">
        <f>I168+I167+I166</f>
        <v>0</v>
      </c>
      <c r="J169" s="124"/>
      <c r="K169" s="125" t="s">
        <v>82</v>
      </c>
      <c r="L169" s="119">
        <f>L166+L167+L168</f>
        <v>3900408</v>
      </c>
      <c r="M169" s="119">
        <f>M166+M167+M168</f>
        <v>0</v>
      </c>
      <c r="N169" s="120">
        <f>N166+N167+N168</f>
        <v>0</v>
      </c>
      <c r="O169" s="587"/>
      <c r="P169" s="1630" t="s">
        <v>82</v>
      </c>
      <c r="Q169" s="1631"/>
      <c r="R169" s="122">
        <v>20413.996800000001</v>
      </c>
      <c r="S169" s="122">
        <v>0</v>
      </c>
      <c r="T169" s="123">
        <v>0</v>
      </c>
      <c r="U169" s="587"/>
      <c r="V169" s="125" t="s">
        <v>82</v>
      </c>
      <c r="W169" s="119">
        <f>W166+W167+W168</f>
        <v>3728816</v>
      </c>
      <c r="X169" s="119">
        <f>X166+X167+X168</f>
        <v>0</v>
      </c>
      <c r="Y169" s="120">
        <f>Y166+Y167+Y168</f>
        <v>0</v>
      </c>
      <c r="AA169" s="1630" t="s">
        <v>82</v>
      </c>
      <c r="AB169" s="1631"/>
      <c r="AC169" s="122">
        <f>AC168+AC167+AC166</f>
        <v>20933.031199999998</v>
      </c>
      <c r="AD169" s="122">
        <v>0</v>
      </c>
      <c r="AE169" s="123">
        <v>0</v>
      </c>
      <c r="AG169" s="125" t="s">
        <v>82</v>
      </c>
      <c r="AH169" s="119">
        <f>AH166+AH167+AH168</f>
        <v>3882399</v>
      </c>
      <c r="AI169" s="119">
        <f>AI166+AI167+AI168</f>
        <v>0</v>
      </c>
      <c r="AJ169" s="120">
        <f>AJ166+AJ167+AJ168</f>
        <v>0</v>
      </c>
      <c r="AL169" s="1630" t="s">
        <v>82</v>
      </c>
      <c r="AM169" s="1631"/>
      <c r="AN169" s="122">
        <f>AN168+AN167+AN166</f>
        <v>18059.9974</v>
      </c>
      <c r="AO169" s="122">
        <f>AO168+AO167+AO166</f>
        <v>0</v>
      </c>
      <c r="AP169" s="123">
        <f>AP168+AP167+AP166</f>
        <v>0</v>
      </c>
      <c r="AR169" s="125" t="s">
        <v>82</v>
      </c>
      <c r="AS169" s="119">
        <f>AS166+AS167+AS168</f>
        <v>3365736</v>
      </c>
      <c r="AT169" s="119">
        <f>AT166+AT167+AT168</f>
        <v>0</v>
      </c>
      <c r="AU169" s="120">
        <f>AU166+AU167+AU168</f>
        <v>0</v>
      </c>
      <c r="AW169" s="1641" t="s">
        <v>82</v>
      </c>
      <c r="AX169" s="1642"/>
      <c r="AY169" s="122">
        <f>AY168+AY167+AY166</f>
        <v>15921.9908</v>
      </c>
      <c r="AZ169" s="122">
        <f>AZ168+AZ167+AZ166</f>
        <v>0</v>
      </c>
      <c r="BA169" s="123">
        <f>BA168+BA167+BA166</f>
        <v>0</v>
      </c>
      <c r="BB169" s="716"/>
      <c r="BC169" s="745" t="s">
        <v>82</v>
      </c>
      <c r="BD169" s="743">
        <f>BD166+BD167+BD168</f>
        <v>2939871</v>
      </c>
      <c r="BE169" s="743">
        <f>BE166+BE167+BE168</f>
        <v>0</v>
      </c>
      <c r="BF169" s="744">
        <f>BF166+BF167+BF168</f>
        <v>0</v>
      </c>
      <c r="BG169" s="716"/>
      <c r="BH169" s="1584" t="s">
        <v>82</v>
      </c>
      <c r="BI169" s="1577"/>
      <c r="BJ169" s="898">
        <v>15097.0155</v>
      </c>
      <c r="BK169" s="898">
        <v>0</v>
      </c>
      <c r="BL169" s="899">
        <v>0</v>
      </c>
      <c r="BN169" s="745" t="s">
        <v>82</v>
      </c>
      <c r="BO169" s="743">
        <v>2761678</v>
      </c>
      <c r="BP169" s="743">
        <v>0</v>
      </c>
      <c r="BQ169" s="744">
        <v>0</v>
      </c>
      <c r="BS169" s="1614" t="s">
        <v>82</v>
      </c>
      <c r="BT169" s="1615"/>
      <c r="BU169" s="984">
        <f>BU168+BU167+BU166</f>
        <v>12464.9964</v>
      </c>
      <c r="BV169" s="984">
        <f>BV168+BV167+BV166</f>
        <v>0</v>
      </c>
      <c r="BW169" s="985">
        <f>BW168+BW167+BW166</f>
        <v>0</v>
      </c>
      <c r="BX169" s="716"/>
      <c r="BY169" s="986" t="s">
        <v>82</v>
      </c>
      <c r="BZ169" s="981">
        <f>BZ166+BZ167+BZ168</f>
        <v>2322643</v>
      </c>
      <c r="CA169" s="981">
        <f>CA166+CA167+CA168</f>
        <v>0</v>
      </c>
      <c r="CB169" s="982">
        <f>CB166+CB167+CB168</f>
        <v>0</v>
      </c>
    </row>
    <row r="170" spans="1:80" ht="15" customHeight="1" thickBot="1">
      <c r="A170" s="1658"/>
      <c r="C170" s="126"/>
      <c r="D170" s="126"/>
      <c r="E170" s="127"/>
      <c r="F170" s="128"/>
      <c r="G170" s="593" t="s">
        <v>132</v>
      </c>
      <c r="H170" s="593"/>
      <c r="I170" s="130">
        <f>SUM(G169:I169)</f>
        <v>21365.9925</v>
      </c>
      <c r="J170" s="131"/>
      <c r="K170" s="132"/>
      <c r="L170" s="133" t="s">
        <v>131</v>
      </c>
      <c r="M170" s="134"/>
      <c r="N170" s="135">
        <f>SUM(L169:N169)</f>
        <v>3900408</v>
      </c>
      <c r="O170" s="588"/>
      <c r="P170" s="127"/>
      <c r="Q170" s="128"/>
      <c r="R170" s="593" t="s">
        <v>132</v>
      </c>
      <c r="S170" s="593"/>
      <c r="T170" s="130">
        <v>20413.996800000001</v>
      </c>
      <c r="U170" s="588"/>
      <c r="V170" s="132"/>
      <c r="W170" s="133" t="s">
        <v>131</v>
      </c>
      <c r="X170" s="134"/>
      <c r="Y170" s="135">
        <f>SUM(W169:Y169)</f>
        <v>3728816</v>
      </c>
      <c r="AA170" s="127"/>
      <c r="AB170" s="128"/>
      <c r="AC170" s="593" t="s">
        <v>132</v>
      </c>
      <c r="AD170" s="593"/>
      <c r="AE170" s="130">
        <f>SUM(AC169:AE169)</f>
        <v>20933.031199999998</v>
      </c>
      <c r="AG170" s="132"/>
      <c r="AH170" s="133" t="s">
        <v>131</v>
      </c>
      <c r="AI170" s="134"/>
      <c r="AJ170" s="135">
        <f>SUM(AH169:AJ169)</f>
        <v>3882399</v>
      </c>
      <c r="AL170" s="127"/>
      <c r="AM170" s="128"/>
      <c r="AN170" s="593" t="s">
        <v>132</v>
      </c>
      <c r="AO170" s="593"/>
      <c r="AP170" s="130">
        <f>SUM(AN169:AP169)</f>
        <v>18059.9974</v>
      </c>
      <c r="AR170" s="132"/>
      <c r="AS170" s="133" t="s">
        <v>131</v>
      </c>
      <c r="AT170" s="134"/>
      <c r="AU170" s="135">
        <f>SUM(AS169:AU169)</f>
        <v>3365736</v>
      </c>
      <c r="AW170" s="127"/>
      <c r="AX170" s="128"/>
      <c r="AY170" s="593" t="s">
        <v>132</v>
      </c>
      <c r="AZ170" s="593"/>
      <c r="BA170" s="130">
        <f>SUM(AY169:BA169)</f>
        <v>15921.9908</v>
      </c>
      <c r="BB170" s="716"/>
      <c r="BC170" s="746"/>
      <c r="BD170" s="747" t="s">
        <v>131</v>
      </c>
      <c r="BE170" s="748"/>
      <c r="BF170" s="749">
        <f>SUM(BD169:BF169)</f>
        <v>2939871</v>
      </c>
      <c r="BG170" s="716"/>
      <c r="BH170" s="900"/>
      <c r="BI170" s="901"/>
      <c r="BJ170" s="909" t="s">
        <v>132</v>
      </c>
      <c r="BK170" s="909"/>
      <c r="BL170" s="903">
        <v>15097.0155</v>
      </c>
      <c r="BN170" s="746"/>
      <c r="BO170" s="747" t="s">
        <v>131</v>
      </c>
      <c r="BP170" s="748"/>
      <c r="BQ170" s="749">
        <v>2761678</v>
      </c>
      <c r="BS170" s="987"/>
      <c r="BT170" s="988"/>
      <c r="BU170" s="1008" t="s">
        <v>132</v>
      </c>
      <c r="BV170" s="1008"/>
      <c r="BW170" s="990">
        <f>SUM(BU169:BW169)</f>
        <v>12464.9964</v>
      </c>
      <c r="BX170" s="716"/>
      <c r="BY170" s="991"/>
      <c r="BZ170" s="992" t="s">
        <v>131</v>
      </c>
      <c r="CA170" s="993"/>
      <c r="CB170" s="994">
        <f>SUM(BZ169:CB169)</f>
        <v>2322643</v>
      </c>
    </row>
    <row r="171" spans="1:80" ht="15" thickBot="1">
      <c r="K171" s="136"/>
      <c r="L171" s="136"/>
      <c r="M171" s="136"/>
      <c r="N171" s="136"/>
      <c r="O171" s="136"/>
      <c r="U171" s="136"/>
      <c r="V171" s="136"/>
      <c r="W171" s="136"/>
      <c r="X171" s="136"/>
      <c r="Y171" s="136"/>
      <c r="AG171" s="136"/>
      <c r="AH171" s="136"/>
      <c r="AI171" s="136"/>
      <c r="AJ171" s="136"/>
      <c r="AR171" s="136"/>
      <c r="AS171" s="136"/>
      <c r="AT171" s="136"/>
      <c r="AU171" s="136"/>
      <c r="BB171" s="716"/>
      <c r="BC171" s="750"/>
      <c r="BD171" s="750"/>
      <c r="BE171" s="750"/>
      <c r="BF171" s="750"/>
      <c r="BG171" s="716"/>
      <c r="BN171" s="750"/>
      <c r="BO171" s="750"/>
      <c r="BP171" s="750"/>
      <c r="BQ171" s="750"/>
      <c r="BS171" s="716"/>
      <c r="BT171" s="716"/>
      <c r="BU171" s="716"/>
      <c r="BV171" s="716"/>
      <c r="BW171" s="716"/>
      <c r="BX171" s="716"/>
      <c r="BY171" s="995"/>
      <c r="BZ171" s="995"/>
      <c r="CA171" s="995"/>
      <c r="CB171" s="995"/>
    </row>
    <row r="172" spans="1:80" ht="15.75" customHeight="1">
      <c r="A172" s="1656" t="s">
        <v>75</v>
      </c>
      <c r="C172" s="105"/>
      <c r="D172" s="105"/>
      <c r="E172" s="1632" t="s">
        <v>96</v>
      </c>
      <c r="F172" s="1633"/>
      <c r="G172" s="1634" t="s">
        <v>134</v>
      </c>
      <c r="H172" s="1634"/>
      <c r="I172" s="1635"/>
      <c r="J172" s="103"/>
      <c r="K172" s="104"/>
      <c r="L172" s="1636" t="s">
        <v>134</v>
      </c>
      <c r="M172" s="1637"/>
      <c r="N172" s="1638"/>
      <c r="O172" s="586"/>
      <c r="P172" s="1632" t="s">
        <v>96</v>
      </c>
      <c r="Q172" s="1633"/>
      <c r="R172" s="1634" t="s">
        <v>134</v>
      </c>
      <c r="S172" s="1634"/>
      <c r="T172" s="1635"/>
      <c r="U172" s="586"/>
      <c r="V172" s="104"/>
      <c r="W172" s="1636" t="s">
        <v>134</v>
      </c>
      <c r="X172" s="1637"/>
      <c r="Y172" s="1638"/>
      <c r="AA172" s="1632" t="s">
        <v>96</v>
      </c>
      <c r="AB172" s="1633"/>
      <c r="AC172" s="1634" t="s">
        <v>134</v>
      </c>
      <c r="AD172" s="1634"/>
      <c r="AE172" s="1635"/>
      <c r="AG172" s="104"/>
      <c r="AH172" s="1636" t="s">
        <v>134</v>
      </c>
      <c r="AI172" s="1637"/>
      <c r="AJ172" s="1638"/>
      <c r="AL172" s="1632" t="s">
        <v>96</v>
      </c>
      <c r="AM172" s="1633"/>
      <c r="AN172" s="1634" t="s">
        <v>134</v>
      </c>
      <c r="AO172" s="1634"/>
      <c r="AP172" s="1635"/>
      <c r="AR172" s="104"/>
      <c r="AS172" s="1636" t="s">
        <v>134</v>
      </c>
      <c r="AT172" s="1637"/>
      <c r="AU172" s="1638"/>
      <c r="AW172" s="819" t="s">
        <v>96</v>
      </c>
      <c r="AX172" s="820"/>
      <c r="AY172" s="1659" t="s">
        <v>134</v>
      </c>
      <c r="AZ172" s="1660"/>
      <c r="BA172" s="1661"/>
      <c r="BB172" s="716"/>
      <c r="BC172" s="737"/>
      <c r="BD172" s="1581" t="s">
        <v>134</v>
      </c>
      <c r="BE172" s="1582"/>
      <c r="BF172" s="1583"/>
      <c r="BG172" s="716"/>
      <c r="BH172" s="1574" t="s">
        <v>96</v>
      </c>
      <c r="BI172" s="1575"/>
      <c r="BJ172" s="1578" t="s">
        <v>134</v>
      </c>
      <c r="BK172" s="1579"/>
      <c r="BL172" s="1580"/>
      <c r="BN172" s="737"/>
      <c r="BO172" s="1581" t="s">
        <v>134</v>
      </c>
      <c r="BP172" s="1582"/>
      <c r="BQ172" s="1583"/>
      <c r="BS172" s="1616" t="s">
        <v>96</v>
      </c>
      <c r="BT172" s="1617"/>
      <c r="BU172" s="1619" t="s">
        <v>134</v>
      </c>
      <c r="BV172" s="1620"/>
      <c r="BW172" s="1621"/>
      <c r="BX172" s="716"/>
      <c r="BY172" s="967"/>
      <c r="BZ172" s="1622" t="s">
        <v>134</v>
      </c>
      <c r="CA172" s="1623"/>
      <c r="CB172" s="1624"/>
    </row>
    <row r="173" spans="1:80" ht="15" customHeight="1">
      <c r="A173" s="1657"/>
      <c r="C173" s="113"/>
      <c r="D173" s="113"/>
      <c r="E173" s="1630" t="s">
        <v>96</v>
      </c>
      <c r="F173" s="1631"/>
      <c r="G173" s="589" t="s">
        <v>95</v>
      </c>
      <c r="H173" s="590" t="s">
        <v>94</v>
      </c>
      <c r="I173" s="591" t="s">
        <v>93</v>
      </c>
      <c r="J173" s="108"/>
      <c r="K173" s="109" t="s">
        <v>96</v>
      </c>
      <c r="L173" s="110" t="s">
        <v>95</v>
      </c>
      <c r="M173" s="111" t="s">
        <v>94</v>
      </c>
      <c r="N173" s="112" t="s">
        <v>93</v>
      </c>
      <c r="O173" s="586"/>
      <c r="P173" s="1630" t="s">
        <v>96</v>
      </c>
      <c r="Q173" s="1631"/>
      <c r="R173" s="589" t="s">
        <v>95</v>
      </c>
      <c r="S173" s="590" t="s">
        <v>94</v>
      </c>
      <c r="T173" s="591" t="s">
        <v>93</v>
      </c>
      <c r="U173" s="586"/>
      <c r="V173" s="109" t="s">
        <v>96</v>
      </c>
      <c r="W173" s="110" t="s">
        <v>95</v>
      </c>
      <c r="X173" s="111" t="s">
        <v>94</v>
      </c>
      <c r="Y173" s="112" t="s">
        <v>93</v>
      </c>
      <c r="AA173" s="1630" t="s">
        <v>96</v>
      </c>
      <c r="AB173" s="1631"/>
      <c r="AC173" s="589" t="s">
        <v>95</v>
      </c>
      <c r="AD173" s="590" t="s">
        <v>94</v>
      </c>
      <c r="AE173" s="591" t="s">
        <v>93</v>
      </c>
      <c r="AG173" s="109" t="s">
        <v>96</v>
      </c>
      <c r="AH173" s="110" t="s">
        <v>95</v>
      </c>
      <c r="AI173" s="111" t="s">
        <v>94</v>
      </c>
      <c r="AJ173" s="112" t="s">
        <v>93</v>
      </c>
      <c r="AL173" s="1630" t="s">
        <v>96</v>
      </c>
      <c r="AM173" s="1631"/>
      <c r="AN173" s="589" t="s">
        <v>95</v>
      </c>
      <c r="AO173" s="590" t="s">
        <v>94</v>
      </c>
      <c r="AP173" s="591" t="s">
        <v>93</v>
      </c>
      <c r="AR173" s="109" t="s">
        <v>96</v>
      </c>
      <c r="AS173" s="110" t="s">
        <v>95</v>
      </c>
      <c r="AT173" s="111" t="s">
        <v>94</v>
      </c>
      <c r="AU173" s="112" t="s">
        <v>93</v>
      </c>
      <c r="AW173" s="817" t="s">
        <v>96</v>
      </c>
      <c r="AX173" s="818"/>
      <c r="AY173" s="589" t="s">
        <v>95</v>
      </c>
      <c r="AZ173" s="590" t="s">
        <v>94</v>
      </c>
      <c r="BA173" s="591" t="s">
        <v>93</v>
      </c>
      <c r="BB173" s="716"/>
      <c r="BC173" s="738" t="s">
        <v>96</v>
      </c>
      <c r="BD173" s="739" t="s">
        <v>95</v>
      </c>
      <c r="BE173" s="740" t="s">
        <v>94</v>
      </c>
      <c r="BF173" s="741" t="s">
        <v>93</v>
      </c>
      <c r="BG173" s="716"/>
      <c r="BH173" s="1576" t="s">
        <v>96</v>
      </c>
      <c r="BI173" s="1577"/>
      <c r="BJ173" s="904" t="s">
        <v>95</v>
      </c>
      <c r="BK173" s="905" t="s">
        <v>94</v>
      </c>
      <c r="BL173" s="906" t="s">
        <v>93</v>
      </c>
      <c r="BN173" s="738" t="s">
        <v>96</v>
      </c>
      <c r="BO173" s="739" t="s">
        <v>95</v>
      </c>
      <c r="BP173" s="740" t="s">
        <v>94</v>
      </c>
      <c r="BQ173" s="741" t="s">
        <v>93</v>
      </c>
      <c r="BS173" s="1618" t="s">
        <v>96</v>
      </c>
      <c r="BT173" s="1615"/>
      <c r="BU173" s="1000" t="s">
        <v>95</v>
      </c>
      <c r="BV173" s="1001" t="s">
        <v>94</v>
      </c>
      <c r="BW173" s="1002" t="s">
        <v>93</v>
      </c>
      <c r="BX173" s="716"/>
      <c r="BY173" s="973" t="s">
        <v>96</v>
      </c>
      <c r="BZ173" s="974" t="s">
        <v>95</v>
      </c>
      <c r="CA173" s="975" t="s">
        <v>94</v>
      </c>
      <c r="CB173" s="976" t="s">
        <v>93</v>
      </c>
    </row>
    <row r="174" spans="1:80" ht="15" customHeight="1">
      <c r="A174" s="1657"/>
      <c r="C174" s="121"/>
      <c r="D174" s="121"/>
      <c r="E174" s="678">
        <v>1</v>
      </c>
      <c r="F174" s="114" t="s">
        <v>133</v>
      </c>
      <c r="G174" s="115">
        <v>10638.0013</v>
      </c>
      <c r="H174" s="115">
        <v>0</v>
      </c>
      <c r="I174" s="116">
        <v>0</v>
      </c>
      <c r="J174" s="117"/>
      <c r="K174" s="118">
        <v>1</v>
      </c>
      <c r="L174" s="119">
        <f>ROUND(((+G174* 'DATA - Awards Matrices'!$C$81)+(G174* 'DATA - Awards Matrices'!$E$85))* 'DATA - Awards Matrices'!$D$77,0)</f>
        <v>1634742</v>
      </c>
      <c r="M174" s="119">
        <f>ROUND(((+H174* 'DATA - Awards Matrices'!$D$81)+(H174* 'DATA - Awards Matrices'!$E$85))* 'DATA - Awards Matrices'!$D$77,0)</f>
        <v>0</v>
      </c>
      <c r="N174" s="120">
        <f>ROUND(((+I174* 'DATA - Awards Matrices'!$E$81)+(I174* 'DATA - Awards Matrices'!$E$85))* 'DATA - Awards Matrices'!$D$77,0)</f>
        <v>0</v>
      </c>
      <c r="O174" s="587"/>
      <c r="P174" s="678">
        <v>1</v>
      </c>
      <c r="Q174" s="114" t="s">
        <v>133</v>
      </c>
      <c r="R174" s="115">
        <v>10117</v>
      </c>
      <c r="S174" s="115">
        <v>0</v>
      </c>
      <c r="T174" s="116">
        <v>0</v>
      </c>
      <c r="U174" s="587"/>
      <c r="V174" s="118">
        <v>1</v>
      </c>
      <c r="W174" s="119">
        <f>ROUND(((+R174* 'DATA - Awards Matrices'!$C$81)+(R174* 'DATA - Awards Matrices'!$E$85))* 'DATA - Awards Matrices'!$D$77,0)</f>
        <v>1554679</v>
      </c>
      <c r="X174" s="119">
        <f>ROUND(((+S174* 'DATA - Awards Matrices'!$D$81)+(S174* 'DATA - Awards Matrices'!$E$85))* 'DATA - Awards Matrices'!$D$77,0)</f>
        <v>0</v>
      </c>
      <c r="Y174" s="120">
        <f>ROUND(((+T174* 'DATA - Awards Matrices'!$E$81)+(T174* 'DATA - Awards Matrices'!$E$85))* 'DATA - Awards Matrices'!$D$77,0)</f>
        <v>0</v>
      </c>
      <c r="AA174" s="678">
        <v>1</v>
      </c>
      <c r="AB174" s="114" t="s">
        <v>133</v>
      </c>
      <c r="AC174" s="115">
        <v>10827</v>
      </c>
      <c r="AD174" s="115">
        <v>0</v>
      </c>
      <c r="AE174" s="116">
        <v>0</v>
      </c>
      <c r="AG174" s="118">
        <v>1</v>
      </c>
      <c r="AH174" s="119">
        <f>ROUND(((+AC174* 'DATA - Awards Matrices'!$C$81)+(AC174* 'DATA - Awards Matrices'!$E$85))* 'DATA - Awards Matrices'!$D$77,0)</f>
        <v>1663785</v>
      </c>
      <c r="AI174" s="119">
        <f>ROUND(((+AD174* 'DATA - Awards Matrices'!$D$81)+(AD174* 'DATA - Awards Matrices'!$E$85))* 'DATA - Awards Matrices'!$D$77,0)</f>
        <v>0</v>
      </c>
      <c r="AJ174" s="120">
        <f>ROUND(((+AE174* 'DATA - Awards Matrices'!$E$81)+(AE174* 'DATA - Awards Matrices'!$E$85))* 'DATA - Awards Matrices'!$D$77,0)</f>
        <v>0</v>
      </c>
      <c r="AL174" s="678">
        <v>1</v>
      </c>
      <c r="AM174" s="114" t="s">
        <v>133</v>
      </c>
      <c r="AN174" s="115">
        <v>10537.0003</v>
      </c>
      <c r="AO174" s="115"/>
      <c r="AP174" s="115">
        <f xml:space="preserve"> 'RAW DATA AY2020-21-EOC SCH'!F63</f>
        <v>0</v>
      </c>
      <c r="AR174" s="118">
        <v>1</v>
      </c>
      <c r="AS174" s="119">
        <f>ROUND(((+AN174* 'DATA - Awards Matrices'!$C$81)+(AN174* 'DATA - Awards Matrices'!$E$85))* 'DATA - Awards Matrices'!$D$77,0)</f>
        <v>1619221</v>
      </c>
      <c r="AT174" s="119">
        <f>ROUND(((+AO174* 'DATA - Awards Matrices'!$D$81)+(AO174* 'DATA - Awards Matrices'!$E$85))* 'DATA - Awards Matrices'!$D$77,0)</f>
        <v>0</v>
      </c>
      <c r="AU174" s="120">
        <f>ROUND(((+AP174* 'DATA - Awards Matrices'!$E$81)+(AP174* 'DATA - Awards Matrices'!$E$85))* 'DATA - Awards Matrices'!$D$77,0)</f>
        <v>0</v>
      </c>
      <c r="AW174" s="678">
        <v>1</v>
      </c>
      <c r="AX174" s="114" t="s">
        <v>133</v>
      </c>
      <c r="AY174" s="115">
        <v>10269.000400000001</v>
      </c>
      <c r="AZ174" s="115"/>
      <c r="BA174" s="115">
        <v>0</v>
      </c>
      <c r="BB174" s="716"/>
      <c r="BC174" s="742">
        <v>1</v>
      </c>
      <c r="BD174" s="743">
        <f>ROUND(((+AY174* 'DATA - Awards Matrices'!$C$81)+(AY174* 'DATA - Awards Matrices'!$E$85))* 'DATA - Awards Matrices'!$D$77,0)</f>
        <v>1578037</v>
      </c>
      <c r="BE174" s="743">
        <f>ROUND(((+AZ174* 'DATA - Awards Matrices'!$D$81)+(AZ174* 'DATA - Awards Matrices'!$E$85))* 'DATA - Awards Matrices'!$D$77,0)</f>
        <v>0</v>
      </c>
      <c r="BF174" s="744">
        <f>ROUND(((+BA174* 'DATA - Awards Matrices'!$E$81)+(BA174* 'DATA - Awards Matrices'!$E$85))* 'DATA - Awards Matrices'!$D$77,0)</f>
        <v>0</v>
      </c>
      <c r="BG174" s="716"/>
      <c r="BH174" s="907">
        <v>1</v>
      </c>
      <c r="BI174" s="897" t="s">
        <v>133</v>
      </c>
      <c r="BJ174" s="896">
        <v>8657.5004499999995</v>
      </c>
      <c r="BK174" s="896"/>
      <c r="BL174" s="896">
        <v>0</v>
      </c>
      <c r="BN174" s="742">
        <v>1</v>
      </c>
      <c r="BO174" s="743">
        <v>1330398</v>
      </c>
      <c r="BP174" s="743">
        <v>0</v>
      </c>
      <c r="BQ174" s="744">
        <v>0</v>
      </c>
      <c r="BS174" s="1003">
        <v>1</v>
      </c>
      <c r="BT174" s="983" t="s">
        <v>133</v>
      </c>
      <c r="BU174" s="979">
        <f>'RAW DATA AY2020-21-EOC SCH'!D63</f>
        <v>6921</v>
      </c>
      <c r="BV174" s="979"/>
      <c r="BW174" s="979">
        <f xml:space="preserve"> 'RAW DATA AY2020-21-EOC SCH'!AB63</f>
        <v>0</v>
      </c>
      <c r="BX174" s="716"/>
      <c r="BY174" s="980">
        <v>1</v>
      </c>
      <c r="BZ174" s="981">
        <f>ROUND(((+BU174* 'DATA - Awards Matrices'!$C$81)+(BU174* 'DATA - Awards Matrices'!$E$85))* 'DATA - Awards Matrices'!$D$77,0)</f>
        <v>1063550</v>
      </c>
      <c r="CA174" s="981">
        <f>ROUND(((+BV174* 'DATA - Awards Matrices'!$D$81)+(BV174* 'DATA - Awards Matrices'!$E$85))* 'DATA - Awards Matrices'!$D$77,0)</f>
        <v>0</v>
      </c>
      <c r="CB174" s="982">
        <f>ROUND(((+BW174* 'DATA - Awards Matrices'!$E$81)+(BW174* 'DATA - Awards Matrices'!$E$85))* 'DATA - Awards Matrices'!$D$77,0)</f>
        <v>0</v>
      </c>
    </row>
    <row r="175" spans="1:80" ht="15" customHeight="1">
      <c r="A175" s="1657"/>
      <c r="C175" s="121"/>
      <c r="D175" s="121"/>
      <c r="E175" s="678">
        <v>2</v>
      </c>
      <c r="F175" s="114" t="s">
        <v>133</v>
      </c>
      <c r="G175" s="115">
        <v>1535</v>
      </c>
      <c r="H175" s="115">
        <v>0</v>
      </c>
      <c r="I175" s="116">
        <v>0</v>
      </c>
      <c r="J175" s="117"/>
      <c r="K175" s="118">
        <v>2</v>
      </c>
      <c r="L175" s="119">
        <f>ROUND(((+G175* 'DATA - Awards Matrices'!$C$82)+(G175* 'DATA - Awards Matrices'!$E$85))* 'DATA - Awards Matrices'!$D$77,0)</f>
        <v>336979</v>
      </c>
      <c r="M175" s="119">
        <f>ROUND(((+H175* 'DATA - Awards Matrices'!$D$82)+(H175* 'DATA - Awards Matrices'!$E$85))* 'DATA - Awards Matrices'!$D$77,0)</f>
        <v>0</v>
      </c>
      <c r="N175" s="120">
        <f>ROUND(((+I175* 'DATA - Awards Matrices'!$E$82)+(I175* 'DATA - Awards Matrices'!$E$85))* 'DATA - Awards Matrices'!$D$77,0)</f>
        <v>0</v>
      </c>
      <c r="O175" s="587"/>
      <c r="P175" s="678">
        <v>2</v>
      </c>
      <c r="Q175" s="114" t="s">
        <v>133</v>
      </c>
      <c r="R175" s="115">
        <v>1002</v>
      </c>
      <c r="S175" s="115">
        <v>0</v>
      </c>
      <c r="T175" s="116">
        <v>0</v>
      </c>
      <c r="U175" s="587"/>
      <c r="V175" s="118">
        <v>2</v>
      </c>
      <c r="W175" s="119">
        <f>ROUND(((+R175* 'DATA - Awards Matrices'!$C$82)+(R175* 'DATA - Awards Matrices'!$E$85))* 'DATA - Awards Matrices'!$D$77,0)</f>
        <v>219969</v>
      </c>
      <c r="X175" s="119">
        <f>ROUND(((+S175* 'DATA - Awards Matrices'!$D$82)+(S175* 'DATA - Awards Matrices'!$E$85))* 'DATA - Awards Matrices'!$D$77,0)</f>
        <v>0</v>
      </c>
      <c r="Y175" s="120">
        <f>ROUND(((+T175* 'DATA - Awards Matrices'!$E$82)+(T175* 'DATA - Awards Matrices'!$E$85))* 'DATA - Awards Matrices'!$D$77,0)</f>
        <v>0</v>
      </c>
      <c r="AA175" s="678">
        <v>2</v>
      </c>
      <c r="AB175" s="114" t="s">
        <v>133</v>
      </c>
      <c r="AC175" s="115">
        <v>1018</v>
      </c>
      <c r="AD175" s="115">
        <v>0</v>
      </c>
      <c r="AE175" s="116">
        <v>0</v>
      </c>
      <c r="AG175" s="118">
        <v>2</v>
      </c>
      <c r="AH175" s="119">
        <f>ROUND(((+AC175* 'DATA - Awards Matrices'!$C$82)+(AC175* 'DATA - Awards Matrices'!$E$85))* 'DATA - Awards Matrices'!$D$77,0)</f>
        <v>223482</v>
      </c>
      <c r="AI175" s="119">
        <f>ROUND(((+AD175* 'DATA - Awards Matrices'!$D$82)+(AD175* 'DATA - Awards Matrices'!$E$85))* 'DATA - Awards Matrices'!$D$77,0)</f>
        <v>0</v>
      </c>
      <c r="AJ175" s="120">
        <f>ROUND(((+AE175* 'DATA - Awards Matrices'!$E$82)+(AE175* 'DATA - Awards Matrices'!$E$85))* 'DATA - Awards Matrices'!$D$77,0)</f>
        <v>0</v>
      </c>
      <c r="AL175" s="678">
        <v>2</v>
      </c>
      <c r="AM175" s="114" t="s">
        <v>133</v>
      </c>
      <c r="AN175" s="115">
        <v>1265</v>
      </c>
      <c r="AO175" s="115"/>
      <c r="AP175" s="115">
        <f xml:space="preserve"> 'RAW DATA AY2020-21-EOC SCH'!F64</f>
        <v>0</v>
      </c>
      <c r="AR175" s="118">
        <v>2</v>
      </c>
      <c r="AS175" s="119">
        <f>ROUND(((+AN175* 'DATA - Awards Matrices'!$C$82)+(AN175* 'DATA - Awards Matrices'!$E$85))* 'DATA - Awards Matrices'!$D$77,0)</f>
        <v>277705</v>
      </c>
      <c r="AT175" s="119">
        <f>ROUND(((+AO175* 'DATA - Awards Matrices'!$D$82)+(AO175* 'DATA - Awards Matrices'!$E$85))* 'DATA - Awards Matrices'!$D$77,0)</f>
        <v>0</v>
      </c>
      <c r="AU175" s="120">
        <f>ROUND(((+AP175* 'DATA - Awards Matrices'!$E$82)+(AP175* 'DATA - Awards Matrices'!$E$85))* 'DATA - Awards Matrices'!$D$77,0)</f>
        <v>0</v>
      </c>
      <c r="AW175" s="678">
        <v>2</v>
      </c>
      <c r="AX175" s="114" t="s">
        <v>133</v>
      </c>
      <c r="AY175" s="115">
        <v>1167</v>
      </c>
      <c r="AZ175" s="115"/>
      <c r="BA175" s="115">
        <v>0</v>
      </c>
      <c r="BB175" s="716"/>
      <c r="BC175" s="742">
        <v>2</v>
      </c>
      <c r="BD175" s="743">
        <f>ROUND(((+AY175* 'DATA - Awards Matrices'!$C$82)+(AY175* 'DATA - Awards Matrices'!$E$85))* 'DATA - Awards Matrices'!$D$77,0)</f>
        <v>256192</v>
      </c>
      <c r="BE175" s="743">
        <f>ROUND(((+AZ175* 'DATA - Awards Matrices'!$D$82)+(AZ175* 'DATA - Awards Matrices'!$E$85))* 'DATA - Awards Matrices'!$D$77,0)</f>
        <v>0</v>
      </c>
      <c r="BF175" s="744">
        <f>ROUND(((+BA175* 'DATA - Awards Matrices'!$E$82)+(BA175* 'DATA - Awards Matrices'!$E$85))* 'DATA - Awards Matrices'!$D$77,0)</f>
        <v>0</v>
      </c>
      <c r="BG175" s="716"/>
      <c r="BH175" s="907">
        <v>2</v>
      </c>
      <c r="BI175" s="897" t="s">
        <v>133</v>
      </c>
      <c r="BJ175" s="896">
        <v>716</v>
      </c>
      <c r="BK175" s="896"/>
      <c r="BL175" s="896">
        <v>0</v>
      </c>
      <c r="BN175" s="742">
        <v>2</v>
      </c>
      <c r="BO175" s="743">
        <v>157183</v>
      </c>
      <c r="BP175" s="743">
        <v>0</v>
      </c>
      <c r="BQ175" s="744">
        <v>0</v>
      </c>
      <c r="BS175" s="1003">
        <v>2</v>
      </c>
      <c r="BT175" s="983" t="s">
        <v>133</v>
      </c>
      <c r="BU175" s="979">
        <f>'RAW DATA AY2020-21-EOC SCH'!D64</f>
        <v>874</v>
      </c>
      <c r="BV175" s="979"/>
      <c r="BW175" s="979">
        <f xml:space="preserve"> 'RAW DATA AY2020-21-EOC SCH'!AB64</f>
        <v>0</v>
      </c>
      <c r="BX175" s="716"/>
      <c r="BY175" s="980">
        <v>2</v>
      </c>
      <c r="BZ175" s="981">
        <f>ROUND(((+BU175* 'DATA - Awards Matrices'!$C$82)+(BU175* 'DATA - Awards Matrices'!$E$85))* 'DATA - Awards Matrices'!$D$77,0)</f>
        <v>191869</v>
      </c>
      <c r="CA175" s="981">
        <f>ROUND(((+BV175* 'DATA - Awards Matrices'!$D$82)+(BV175* 'DATA - Awards Matrices'!$E$85))* 'DATA - Awards Matrices'!$D$77,0)</f>
        <v>0</v>
      </c>
      <c r="CB175" s="982">
        <f>ROUND(((+BW175* 'DATA - Awards Matrices'!$E$82)+(BW175* 'DATA - Awards Matrices'!$E$85))* 'DATA - Awards Matrices'!$D$77,0)</f>
        <v>0</v>
      </c>
    </row>
    <row r="176" spans="1:80" ht="15" customHeight="1">
      <c r="A176" s="1657"/>
      <c r="C176" s="121"/>
      <c r="D176" s="121"/>
      <c r="E176" s="678">
        <v>3</v>
      </c>
      <c r="F176" s="114" t="s">
        <v>133</v>
      </c>
      <c r="G176" s="115">
        <v>1165.5</v>
      </c>
      <c r="H176" s="115">
        <v>0</v>
      </c>
      <c r="I176" s="116">
        <v>0</v>
      </c>
      <c r="J176" s="117"/>
      <c r="K176" s="118">
        <v>3</v>
      </c>
      <c r="L176" s="119">
        <f>ROUND(((+G176* 'DATA - Awards Matrices'!$C$83)+(G176* 'DATA - Awards Matrices'!$E$85))* 'DATA - Awards Matrices'!$D$77,0)</f>
        <v>398007</v>
      </c>
      <c r="M176" s="119">
        <f>ROUND(((+H176* 'DATA - Awards Matrices'!$D$83)+(H176* 'DATA - Awards Matrices'!$E$85))* 'DATA - Awards Matrices'!$D$77,0)</f>
        <v>0</v>
      </c>
      <c r="N176" s="120">
        <f>ROUND(((+I176* 'DATA - Awards Matrices'!$E$83)+(I176* 'DATA - Awards Matrices'!$E$85))* 'DATA - Awards Matrices'!$D$77,0)</f>
        <v>0</v>
      </c>
      <c r="O176" s="587"/>
      <c r="P176" s="678">
        <v>3</v>
      </c>
      <c r="Q176" s="114" t="s">
        <v>133</v>
      </c>
      <c r="R176" s="115">
        <v>2159</v>
      </c>
      <c r="S176" s="115">
        <v>0</v>
      </c>
      <c r="T176" s="116">
        <v>0</v>
      </c>
      <c r="U176" s="587"/>
      <c r="V176" s="118">
        <v>3</v>
      </c>
      <c r="W176" s="119">
        <f>ROUND(((+R176* 'DATA - Awards Matrices'!$C$83)+(R176* 'DATA - Awards Matrices'!$E$85))* 'DATA - Awards Matrices'!$D$77,0)</f>
        <v>737277</v>
      </c>
      <c r="X176" s="119">
        <f>ROUND(((+S176* 'DATA - Awards Matrices'!$D$83)+(S176* 'DATA - Awards Matrices'!$E$85))* 'DATA - Awards Matrices'!$D$77,0)</f>
        <v>0</v>
      </c>
      <c r="Y176" s="120">
        <f>ROUND(((+T176* 'DATA - Awards Matrices'!$E$83)+(T176* 'DATA - Awards Matrices'!$E$85))* 'DATA - Awards Matrices'!$D$77,0)</f>
        <v>0</v>
      </c>
      <c r="AA176" s="678">
        <v>3</v>
      </c>
      <c r="AB176" s="114" t="s">
        <v>133</v>
      </c>
      <c r="AC176" s="115">
        <v>1878.5</v>
      </c>
      <c r="AD176" s="115">
        <v>0</v>
      </c>
      <c r="AE176" s="116">
        <v>0</v>
      </c>
      <c r="AG176" s="118">
        <v>3</v>
      </c>
      <c r="AH176" s="119">
        <f>ROUND(((+AC176* 'DATA - Awards Matrices'!$C$83)+(AC176* 'DATA - Awards Matrices'!$E$85))* 'DATA - Awards Matrices'!$D$77,0)</f>
        <v>641489</v>
      </c>
      <c r="AI176" s="119">
        <f>ROUND(((+AD176* 'DATA - Awards Matrices'!$D$83)+(AD176* 'DATA - Awards Matrices'!$E$85))* 'DATA - Awards Matrices'!$D$77,0)</f>
        <v>0</v>
      </c>
      <c r="AJ176" s="120">
        <f>ROUND(((+AE176* 'DATA - Awards Matrices'!$E$83)+(AE176* 'DATA - Awards Matrices'!$E$85))* 'DATA - Awards Matrices'!$D$77,0)</f>
        <v>0</v>
      </c>
      <c r="AL176" s="678">
        <v>3</v>
      </c>
      <c r="AM176" s="114" t="s">
        <v>133</v>
      </c>
      <c r="AN176" s="115">
        <v>2566</v>
      </c>
      <c r="AO176" s="115"/>
      <c r="AP176" s="115">
        <f xml:space="preserve"> 'RAW DATA AY2020-21-EOC SCH'!F65</f>
        <v>0</v>
      </c>
      <c r="AR176" s="118">
        <v>3</v>
      </c>
      <c r="AS176" s="119">
        <f>ROUND(((+AN176* 'DATA - Awards Matrices'!$C$83)+(AN176* 'DATA - Awards Matrices'!$E$85))* 'DATA - Awards Matrices'!$D$77,0)</f>
        <v>876263</v>
      </c>
      <c r="AT176" s="119">
        <f>ROUND(((+AO176* 'DATA - Awards Matrices'!$D$83)+(AO176* 'DATA - Awards Matrices'!$E$85))* 'DATA - Awards Matrices'!$D$77,0)</f>
        <v>0</v>
      </c>
      <c r="AU176" s="120">
        <f>ROUND(((+AP176* 'DATA - Awards Matrices'!$E$83)+(AP176* 'DATA - Awards Matrices'!$E$85))* 'DATA - Awards Matrices'!$D$77,0)</f>
        <v>0</v>
      </c>
      <c r="AW176" s="678">
        <v>3</v>
      </c>
      <c r="AX176" s="114" t="s">
        <v>133</v>
      </c>
      <c r="AY176" s="115">
        <v>2678.5</v>
      </c>
      <c r="AZ176" s="115"/>
      <c r="BA176" s="115">
        <v>0</v>
      </c>
      <c r="BB176" s="716"/>
      <c r="BC176" s="742">
        <v>3</v>
      </c>
      <c r="BD176" s="743">
        <f>ROUND(((+AY176* 'DATA - Awards Matrices'!$C$83)+(AY176* 'DATA - Awards Matrices'!$E$85))* 'DATA - Awards Matrices'!$D$77,0)</f>
        <v>914681</v>
      </c>
      <c r="BE176" s="743">
        <f>ROUND(((+AZ176* 'DATA - Awards Matrices'!$D$83)+(AZ176* 'DATA - Awards Matrices'!$E$85))* 'DATA - Awards Matrices'!$D$77,0)</f>
        <v>0</v>
      </c>
      <c r="BF176" s="744">
        <f>ROUND(((+BA176* 'DATA - Awards Matrices'!$E$83)+(BA176* 'DATA - Awards Matrices'!$E$85))* 'DATA - Awards Matrices'!$D$77,0)</f>
        <v>0</v>
      </c>
      <c r="BG176" s="716"/>
      <c r="BH176" s="907">
        <v>3</v>
      </c>
      <c r="BI176" s="897" t="s">
        <v>133</v>
      </c>
      <c r="BJ176" s="896">
        <v>2282.5</v>
      </c>
      <c r="BK176" s="896"/>
      <c r="BL176" s="896">
        <v>0</v>
      </c>
      <c r="BN176" s="742">
        <v>3</v>
      </c>
      <c r="BO176" s="743">
        <v>779451</v>
      </c>
      <c r="BP176" s="743">
        <v>0</v>
      </c>
      <c r="BQ176" s="744">
        <v>0</v>
      </c>
      <c r="BS176" s="1003">
        <v>3</v>
      </c>
      <c r="BT176" s="983" t="s">
        <v>133</v>
      </c>
      <c r="BU176" s="979">
        <f>'RAW DATA AY2020-21-EOC SCH'!D65</f>
        <v>1458</v>
      </c>
      <c r="BV176" s="979"/>
      <c r="BW176" s="979">
        <f xml:space="preserve"> 'RAW DATA AY2020-21-EOC SCH'!AB65</f>
        <v>0</v>
      </c>
      <c r="BX176" s="716"/>
      <c r="BY176" s="980">
        <v>3</v>
      </c>
      <c r="BZ176" s="981">
        <f>ROUND(((+BU176* 'DATA - Awards Matrices'!$C$83)+(BU176* 'DATA - Awards Matrices'!$E$85))* 'DATA - Awards Matrices'!$D$77,0)</f>
        <v>497892</v>
      </c>
      <c r="CA176" s="981">
        <f>ROUND(((+BV176* 'DATA - Awards Matrices'!$D$83)+(BV176* 'DATA - Awards Matrices'!$E$85))* 'DATA - Awards Matrices'!$D$77,0)</f>
        <v>0</v>
      </c>
      <c r="CB176" s="982">
        <f>ROUND(((+BW176* 'DATA - Awards Matrices'!$E$83)+(BW176* 'DATA - Awards Matrices'!$E$85))* 'DATA - Awards Matrices'!$D$77,0)</f>
        <v>0</v>
      </c>
    </row>
    <row r="177" spans="1:80" ht="15" customHeight="1">
      <c r="A177" s="1657"/>
      <c r="C177" s="126"/>
      <c r="D177" s="126"/>
      <c r="E177" s="1630" t="s">
        <v>82</v>
      </c>
      <c r="F177" s="1631"/>
      <c r="G177" s="122">
        <f>G176+G175+G174</f>
        <v>13338.5013</v>
      </c>
      <c r="H177" s="122">
        <f>H176+H175+H174</f>
        <v>0</v>
      </c>
      <c r="I177" s="123">
        <f>I176+I175+I174</f>
        <v>0</v>
      </c>
      <c r="J177" s="124"/>
      <c r="K177" s="125" t="s">
        <v>82</v>
      </c>
      <c r="L177" s="119">
        <f>L174+L175+L176</f>
        <v>2369728</v>
      </c>
      <c r="M177" s="119">
        <f>M174+M175+M176</f>
        <v>0</v>
      </c>
      <c r="N177" s="120">
        <f>N174+N175+N176</f>
        <v>0</v>
      </c>
      <c r="O177" s="587"/>
      <c r="P177" s="1630" t="s">
        <v>82</v>
      </c>
      <c r="Q177" s="1631"/>
      <c r="R177" s="122">
        <v>13278</v>
      </c>
      <c r="S177" s="122">
        <v>0</v>
      </c>
      <c r="T177" s="123">
        <v>0</v>
      </c>
      <c r="U177" s="587"/>
      <c r="V177" s="125" t="s">
        <v>82</v>
      </c>
      <c r="W177" s="119">
        <f>W174+W175+W176</f>
        <v>2511925</v>
      </c>
      <c r="X177" s="119">
        <f>X174+X175+X176</f>
        <v>0</v>
      </c>
      <c r="Y177" s="120">
        <f>Y174+Y175+Y176</f>
        <v>0</v>
      </c>
      <c r="AA177" s="1630" t="s">
        <v>82</v>
      </c>
      <c r="AB177" s="1631"/>
      <c r="AC177" s="122">
        <f>AC176+AC175+AC174</f>
        <v>13723.5</v>
      </c>
      <c r="AD177" s="122">
        <v>0</v>
      </c>
      <c r="AE177" s="123">
        <v>0</v>
      </c>
      <c r="AG177" s="125" t="s">
        <v>82</v>
      </c>
      <c r="AH177" s="119">
        <f>AH174+AH175+AH176</f>
        <v>2528756</v>
      </c>
      <c r="AI177" s="119">
        <f>AI174+AI175+AI176</f>
        <v>0</v>
      </c>
      <c r="AJ177" s="120">
        <f>AJ174+AJ175+AJ176</f>
        <v>0</v>
      </c>
      <c r="AL177" s="1630" t="s">
        <v>82</v>
      </c>
      <c r="AM177" s="1631"/>
      <c r="AN177" s="122">
        <f>AN176+AN175+AN174</f>
        <v>14368.0003</v>
      </c>
      <c r="AO177" s="122">
        <f>AO176+AO175+AO174</f>
        <v>0</v>
      </c>
      <c r="AP177" s="123">
        <f>AP176+AP175+AP174</f>
        <v>0</v>
      </c>
      <c r="AR177" s="125" t="s">
        <v>82</v>
      </c>
      <c r="AS177" s="119">
        <f>AS174+AS175+AS176</f>
        <v>2773189</v>
      </c>
      <c r="AT177" s="119">
        <f>AT174+AT175+AT176</f>
        <v>0</v>
      </c>
      <c r="AU177" s="120">
        <f>AU174+AU175+AU176</f>
        <v>0</v>
      </c>
      <c r="AW177" s="1641" t="s">
        <v>82</v>
      </c>
      <c r="AX177" s="1642"/>
      <c r="AY177" s="122">
        <f>AY176+AY175+AY174</f>
        <v>14114.500400000001</v>
      </c>
      <c r="AZ177" s="122">
        <f>AZ176+AZ175+AZ174</f>
        <v>0</v>
      </c>
      <c r="BA177" s="123">
        <f>BA176+BA175+BA174</f>
        <v>0</v>
      </c>
      <c r="BB177" s="716"/>
      <c r="BC177" s="745" t="s">
        <v>82</v>
      </c>
      <c r="BD177" s="743">
        <f>BD174+BD175+BD176</f>
        <v>2748910</v>
      </c>
      <c r="BE177" s="743">
        <f>BE174+BE175+BE176</f>
        <v>0</v>
      </c>
      <c r="BF177" s="744">
        <f>BF174+BF175+BF176</f>
        <v>0</v>
      </c>
      <c r="BG177" s="716"/>
      <c r="BH177" s="1584" t="s">
        <v>82</v>
      </c>
      <c r="BI177" s="1577"/>
      <c r="BJ177" s="898">
        <v>11656.00045</v>
      </c>
      <c r="BK177" s="898">
        <v>0</v>
      </c>
      <c r="BL177" s="899">
        <v>0</v>
      </c>
      <c r="BN177" s="745" t="s">
        <v>82</v>
      </c>
      <c r="BO177" s="743">
        <v>2267032</v>
      </c>
      <c r="BP177" s="743">
        <v>0</v>
      </c>
      <c r="BQ177" s="744">
        <v>0</v>
      </c>
      <c r="BS177" s="1614" t="s">
        <v>82</v>
      </c>
      <c r="BT177" s="1615"/>
      <c r="BU177" s="984">
        <f>BU176+BU175+BU174</f>
        <v>9253</v>
      </c>
      <c r="BV177" s="984">
        <f>BV176+BV175+BV174</f>
        <v>0</v>
      </c>
      <c r="BW177" s="985">
        <f>BW176+BW175+BW174</f>
        <v>0</v>
      </c>
      <c r="BX177" s="716"/>
      <c r="BY177" s="986" t="s">
        <v>82</v>
      </c>
      <c r="BZ177" s="981">
        <f>BZ174+BZ175+BZ176</f>
        <v>1753311</v>
      </c>
      <c r="CA177" s="981">
        <f>CA174+CA175+CA176</f>
        <v>0</v>
      </c>
      <c r="CB177" s="982">
        <f>CB174+CB175+CB176</f>
        <v>0</v>
      </c>
    </row>
    <row r="178" spans="1:80" ht="15" customHeight="1" thickBot="1">
      <c r="A178" s="1658"/>
      <c r="C178" s="126"/>
      <c r="D178" s="126"/>
      <c r="E178" s="127"/>
      <c r="F178" s="128"/>
      <c r="G178" s="129" t="s">
        <v>132</v>
      </c>
      <c r="H178" s="129"/>
      <c r="I178" s="130">
        <f>SUM(G177:I177)</f>
        <v>13338.5013</v>
      </c>
      <c r="J178" s="131"/>
      <c r="K178" s="132"/>
      <c r="L178" s="133" t="s">
        <v>131</v>
      </c>
      <c r="M178" s="134"/>
      <c r="N178" s="135">
        <f>SUM(L177:N177)</f>
        <v>2369728</v>
      </c>
      <c r="O178" s="588"/>
      <c r="P178" s="127"/>
      <c r="Q178" s="128"/>
      <c r="R178" s="129" t="s">
        <v>132</v>
      </c>
      <c r="S178" s="129"/>
      <c r="T178" s="130">
        <v>13278</v>
      </c>
      <c r="U178" s="588"/>
      <c r="V178" s="132"/>
      <c r="W178" s="133" t="s">
        <v>131</v>
      </c>
      <c r="X178" s="134"/>
      <c r="Y178" s="135">
        <f>SUM(W177:Y177)</f>
        <v>2511925</v>
      </c>
      <c r="AA178" s="127"/>
      <c r="AB178" s="128"/>
      <c r="AC178" s="129" t="s">
        <v>132</v>
      </c>
      <c r="AD178" s="129"/>
      <c r="AE178" s="130">
        <f>SUM(AC177:AE177)</f>
        <v>13723.5</v>
      </c>
      <c r="AG178" s="132"/>
      <c r="AH178" s="133" t="s">
        <v>131</v>
      </c>
      <c r="AI178" s="134"/>
      <c r="AJ178" s="135">
        <f>SUM(AH177:AJ177)</f>
        <v>2528756</v>
      </c>
      <c r="AL178" s="127"/>
      <c r="AM178" s="128"/>
      <c r="AN178" s="129" t="s">
        <v>132</v>
      </c>
      <c r="AO178" s="129"/>
      <c r="AP178" s="130">
        <f>SUM(AN177:AP177)</f>
        <v>14368.0003</v>
      </c>
      <c r="AR178" s="132"/>
      <c r="AS178" s="133" t="s">
        <v>131</v>
      </c>
      <c r="AT178" s="134"/>
      <c r="AU178" s="135">
        <f>SUM(AS177:AU177)</f>
        <v>2773189</v>
      </c>
      <c r="AW178" s="127"/>
      <c r="AX178" s="128"/>
      <c r="AY178" s="129" t="s">
        <v>132</v>
      </c>
      <c r="AZ178" s="129"/>
      <c r="BA178" s="130">
        <f>SUM(AY177:BA177)</f>
        <v>14114.500400000001</v>
      </c>
      <c r="BB178" s="716"/>
      <c r="BC178" s="746"/>
      <c r="BD178" s="747" t="s">
        <v>131</v>
      </c>
      <c r="BE178" s="748"/>
      <c r="BF178" s="749">
        <f>SUM(BD177:BF177)</f>
        <v>2748910</v>
      </c>
      <c r="BG178" s="716"/>
      <c r="BH178" s="900"/>
      <c r="BI178" s="901"/>
      <c r="BJ178" s="902" t="s">
        <v>132</v>
      </c>
      <c r="BK178" s="902"/>
      <c r="BL178" s="903">
        <v>11656.00045</v>
      </c>
      <c r="BN178" s="746"/>
      <c r="BO178" s="747" t="s">
        <v>131</v>
      </c>
      <c r="BP178" s="748"/>
      <c r="BQ178" s="749">
        <v>2267032</v>
      </c>
      <c r="BS178" s="987"/>
      <c r="BT178" s="988"/>
      <c r="BU178" s="989" t="s">
        <v>132</v>
      </c>
      <c r="BV178" s="989"/>
      <c r="BW178" s="990">
        <f>SUM(BU177:BW177)</f>
        <v>9253</v>
      </c>
      <c r="BX178" s="716"/>
      <c r="BY178" s="991"/>
      <c r="BZ178" s="992" t="s">
        <v>131</v>
      </c>
      <c r="CA178" s="993"/>
      <c r="CB178" s="994">
        <f>SUM(BZ177:CB177)</f>
        <v>1753311</v>
      </c>
    </row>
    <row r="179" spans="1:80" ht="15" thickBot="1">
      <c r="K179" s="136"/>
      <c r="L179" s="136"/>
      <c r="M179" s="136"/>
      <c r="N179" s="136"/>
      <c r="O179" s="136"/>
      <c r="U179" s="136"/>
      <c r="V179" s="136"/>
      <c r="W179" s="136"/>
      <c r="X179" s="136"/>
      <c r="Y179" s="136"/>
      <c r="AG179" s="136"/>
      <c r="AH179" s="136"/>
      <c r="AI179" s="136"/>
      <c r="AJ179" s="136"/>
      <c r="AR179" s="136"/>
      <c r="AS179" s="136"/>
      <c r="AT179" s="136"/>
      <c r="AU179" s="136"/>
      <c r="BB179" s="716"/>
      <c r="BC179" s="750"/>
      <c r="BD179" s="750"/>
      <c r="BE179" s="750"/>
      <c r="BF179" s="750"/>
      <c r="BG179" s="716"/>
      <c r="BN179" s="750"/>
      <c r="BO179" s="750"/>
      <c r="BP179" s="750"/>
      <c r="BQ179" s="750"/>
      <c r="BS179" s="716"/>
      <c r="BT179" s="716"/>
      <c r="BU179" s="716"/>
      <c r="BV179" s="716"/>
      <c r="BW179" s="716"/>
      <c r="BX179" s="716"/>
      <c r="BY179" s="995"/>
      <c r="BZ179" s="995"/>
      <c r="CA179" s="995"/>
      <c r="CB179" s="995"/>
    </row>
    <row r="180" spans="1:80" ht="15.75" customHeight="1">
      <c r="A180" s="1656" t="s">
        <v>77</v>
      </c>
      <c r="C180" s="105"/>
      <c r="D180" s="105"/>
      <c r="E180" s="1632" t="s">
        <v>96</v>
      </c>
      <c r="F180" s="1633"/>
      <c r="G180" s="1634" t="s">
        <v>134</v>
      </c>
      <c r="H180" s="1634"/>
      <c r="I180" s="1635"/>
      <c r="J180" s="103"/>
      <c r="K180" s="104"/>
      <c r="L180" s="1636" t="s">
        <v>134</v>
      </c>
      <c r="M180" s="1637"/>
      <c r="N180" s="1638"/>
      <c r="O180" s="586"/>
      <c r="P180" s="1632" t="s">
        <v>96</v>
      </c>
      <c r="Q180" s="1633"/>
      <c r="R180" s="1634" t="s">
        <v>134</v>
      </c>
      <c r="S180" s="1634"/>
      <c r="T180" s="1635"/>
      <c r="U180" s="586"/>
      <c r="V180" s="104"/>
      <c r="W180" s="1636" t="s">
        <v>134</v>
      </c>
      <c r="X180" s="1637"/>
      <c r="Y180" s="1638"/>
      <c r="AA180" s="1632" t="s">
        <v>96</v>
      </c>
      <c r="AB180" s="1633"/>
      <c r="AC180" s="1634" t="s">
        <v>134</v>
      </c>
      <c r="AD180" s="1634"/>
      <c r="AE180" s="1635"/>
      <c r="AG180" s="104"/>
      <c r="AH180" s="1636" t="s">
        <v>134</v>
      </c>
      <c r="AI180" s="1637"/>
      <c r="AJ180" s="1638"/>
      <c r="AL180" s="1632" t="s">
        <v>96</v>
      </c>
      <c r="AM180" s="1633"/>
      <c r="AN180" s="1634" t="s">
        <v>134</v>
      </c>
      <c r="AO180" s="1634"/>
      <c r="AP180" s="1635"/>
      <c r="AR180" s="104"/>
      <c r="AS180" s="1636" t="s">
        <v>134</v>
      </c>
      <c r="AT180" s="1637"/>
      <c r="AU180" s="1638"/>
      <c r="AW180" s="819" t="s">
        <v>96</v>
      </c>
      <c r="AX180" s="820"/>
      <c r="AY180" s="1659" t="s">
        <v>134</v>
      </c>
      <c r="AZ180" s="1660"/>
      <c r="BA180" s="1661"/>
      <c r="BB180" s="716"/>
      <c r="BC180" s="737"/>
      <c r="BD180" s="1581" t="s">
        <v>134</v>
      </c>
      <c r="BE180" s="1582"/>
      <c r="BF180" s="1583"/>
      <c r="BG180" s="716"/>
      <c r="BH180" s="1574" t="s">
        <v>96</v>
      </c>
      <c r="BI180" s="1575"/>
      <c r="BJ180" s="1578" t="s">
        <v>134</v>
      </c>
      <c r="BK180" s="1579"/>
      <c r="BL180" s="1580"/>
      <c r="BN180" s="737"/>
      <c r="BO180" s="1581" t="s">
        <v>134</v>
      </c>
      <c r="BP180" s="1582"/>
      <c r="BQ180" s="1583"/>
      <c r="BS180" s="1616" t="s">
        <v>96</v>
      </c>
      <c r="BT180" s="1617"/>
      <c r="BU180" s="1619" t="s">
        <v>134</v>
      </c>
      <c r="BV180" s="1620"/>
      <c r="BW180" s="1621"/>
      <c r="BX180" s="716"/>
      <c r="BY180" s="967"/>
      <c r="BZ180" s="1622" t="s">
        <v>134</v>
      </c>
      <c r="CA180" s="1623"/>
      <c r="CB180" s="1624"/>
    </row>
    <row r="181" spans="1:80" ht="15" customHeight="1">
      <c r="A181" s="1657"/>
      <c r="C181" s="113"/>
      <c r="D181" s="113"/>
      <c r="E181" s="1630" t="s">
        <v>96</v>
      </c>
      <c r="F181" s="1631"/>
      <c r="G181" s="589" t="s">
        <v>95</v>
      </c>
      <c r="H181" s="590" t="s">
        <v>94</v>
      </c>
      <c r="I181" s="591" t="s">
        <v>93</v>
      </c>
      <c r="J181" s="108"/>
      <c r="K181" s="109" t="s">
        <v>96</v>
      </c>
      <c r="L181" s="110" t="s">
        <v>95</v>
      </c>
      <c r="M181" s="111" t="s">
        <v>94</v>
      </c>
      <c r="N181" s="112" t="s">
        <v>93</v>
      </c>
      <c r="O181" s="586"/>
      <c r="P181" s="1630" t="s">
        <v>96</v>
      </c>
      <c r="Q181" s="1631"/>
      <c r="R181" s="589" t="s">
        <v>95</v>
      </c>
      <c r="S181" s="590" t="s">
        <v>94</v>
      </c>
      <c r="T181" s="591" t="s">
        <v>93</v>
      </c>
      <c r="U181" s="586"/>
      <c r="V181" s="109" t="s">
        <v>96</v>
      </c>
      <c r="W181" s="110" t="s">
        <v>95</v>
      </c>
      <c r="X181" s="111" t="s">
        <v>94</v>
      </c>
      <c r="Y181" s="112" t="s">
        <v>93</v>
      </c>
      <c r="AA181" s="1630" t="s">
        <v>96</v>
      </c>
      <c r="AB181" s="1631"/>
      <c r="AC181" s="589" t="s">
        <v>95</v>
      </c>
      <c r="AD181" s="590" t="s">
        <v>94</v>
      </c>
      <c r="AE181" s="591" t="s">
        <v>93</v>
      </c>
      <c r="AG181" s="109" t="s">
        <v>96</v>
      </c>
      <c r="AH181" s="110" t="s">
        <v>95</v>
      </c>
      <c r="AI181" s="111" t="s">
        <v>94</v>
      </c>
      <c r="AJ181" s="112" t="s">
        <v>93</v>
      </c>
      <c r="AL181" s="1630" t="s">
        <v>96</v>
      </c>
      <c r="AM181" s="1631"/>
      <c r="AN181" s="589" t="s">
        <v>95</v>
      </c>
      <c r="AO181" s="590" t="s">
        <v>94</v>
      </c>
      <c r="AP181" s="591" t="s">
        <v>93</v>
      </c>
      <c r="AR181" s="109" t="s">
        <v>96</v>
      </c>
      <c r="AS181" s="110" t="s">
        <v>95</v>
      </c>
      <c r="AT181" s="111" t="s">
        <v>94</v>
      </c>
      <c r="AU181" s="112" t="s">
        <v>93</v>
      </c>
      <c r="AW181" s="817" t="s">
        <v>96</v>
      </c>
      <c r="AX181" s="818"/>
      <c r="AY181" s="589" t="s">
        <v>95</v>
      </c>
      <c r="AZ181" s="590" t="s">
        <v>94</v>
      </c>
      <c r="BA181" s="591" t="s">
        <v>93</v>
      </c>
      <c r="BB181" s="716"/>
      <c r="BC181" s="738" t="s">
        <v>96</v>
      </c>
      <c r="BD181" s="739" t="s">
        <v>95</v>
      </c>
      <c r="BE181" s="740" t="s">
        <v>94</v>
      </c>
      <c r="BF181" s="741" t="s">
        <v>93</v>
      </c>
      <c r="BG181" s="716"/>
      <c r="BH181" s="1576" t="s">
        <v>96</v>
      </c>
      <c r="BI181" s="1577"/>
      <c r="BJ181" s="904" t="s">
        <v>95</v>
      </c>
      <c r="BK181" s="905" t="s">
        <v>94</v>
      </c>
      <c r="BL181" s="906" t="s">
        <v>93</v>
      </c>
      <c r="BN181" s="738" t="s">
        <v>96</v>
      </c>
      <c r="BO181" s="739" t="s">
        <v>95</v>
      </c>
      <c r="BP181" s="740" t="s">
        <v>94</v>
      </c>
      <c r="BQ181" s="741" t="s">
        <v>93</v>
      </c>
      <c r="BS181" s="1618" t="s">
        <v>96</v>
      </c>
      <c r="BT181" s="1615"/>
      <c r="BU181" s="1000" t="s">
        <v>95</v>
      </c>
      <c r="BV181" s="1001" t="s">
        <v>94</v>
      </c>
      <c r="BW181" s="1002" t="s">
        <v>93</v>
      </c>
      <c r="BX181" s="716"/>
      <c r="BY181" s="973" t="s">
        <v>96</v>
      </c>
      <c r="BZ181" s="974" t="s">
        <v>95</v>
      </c>
      <c r="CA181" s="975" t="s">
        <v>94</v>
      </c>
      <c r="CB181" s="976" t="s">
        <v>93</v>
      </c>
    </row>
    <row r="182" spans="1:80" ht="15" customHeight="1">
      <c r="A182" s="1657"/>
      <c r="C182" s="121"/>
      <c r="D182" s="121"/>
      <c r="E182" s="678">
        <v>1</v>
      </c>
      <c r="F182" s="114" t="s">
        <v>133</v>
      </c>
      <c r="G182" s="115">
        <v>31630.003700000001</v>
      </c>
      <c r="H182" s="115">
        <v>0</v>
      </c>
      <c r="I182" s="116">
        <v>0</v>
      </c>
      <c r="J182" s="117"/>
      <c r="K182" s="118">
        <v>1</v>
      </c>
      <c r="L182" s="119">
        <f>ROUND(((+G182* 'DATA - Awards Matrices'!$C$81)+(G182* 'DATA - Awards Matrices'!$E$85))* 'DATA - Awards Matrices'!$D$77,0)</f>
        <v>4860583</v>
      </c>
      <c r="M182" s="119">
        <f>ROUND(((+H182* 'DATA - Awards Matrices'!$D$81)+(H182* 'DATA - Awards Matrices'!$E$85))* 'DATA - Awards Matrices'!$D$77,0)</f>
        <v>0</v>
      </c>
      <c r="N182" s="120">
        <f>ROUND(((+I182* 'DATA - Awards Matrices'!$E$81)+(I182* 'DATA - Awards Matrices'!$E$85))* 'DATA - Awards Matrices'!$D$77,0)</f>
        <v>0</v>
      </c>
      <c r="O182" s="587"/>
      <c r="P182" s="678">
        <v>1</v>
      </c>
      <c r="Q182" s="114" t="s">
        <v>133</v>
      </c>
      <c r="R182" s="115">
        <v>33374.008800000003</v>
      </c>
      <c r="S182" s="115">
        <v>0</v>
      </c>
      <c r="T182" s="116">
        <v>0</v>
      </c>
      <c r="U182" s="587"/>
      <c r="V182" s="118">
        <v>1</v>
      </c>
      <c r="W182" s="119">
        <f>ROUND(((+R182* 'DATA - Awards Matrices'!$C$81)+(R182* 'DATA - Awards Matrices'!$E$85))* 'DATA - Awards Matrices'!$D$77,0)</f>
        <v>5128584</v>
      </c>
      <c r="X182" s="119">
        <f>ROUND(((+S182* 'DATA - Awards Matrices'!$D$81)+(S182* 'DATA - Awards Matrices'!$E$85))* 'DATA - Awards Matrices'!$D$77,0)</f>
        <v>0</v>
      </c>
      <c r="Y182" s="120">
        <f>ROUND(((+T182* 'DATA - Awards Matrices'!$E$81)+(T182* 'DATA - Awards Matrices'!$E$85))* 'DATA - Awards Matrices'!$D$77,0)</f>
        <v>0</v>
      </c>
      <c r="AA182" s="678">
        <v>1</v>
      </c>
      <c r="AB182" s="114" t="s">
        <v>133</v>
      </c>
      <c r="AC182" s="115">
        <v>33423.998899999999</v>
      </c>
      <c r="AD182" s="115">
        <v>0</v>
      </c>
      <c r="AE182" s="116">
        <v>0</v>
      </c>
      <c r="AG182" s="118">
        <v>1</v>
      </c>
      <c r="AH182" s="119">
        <f>ROUND(((+AC182* 'DATA - Awards Matrices'!$C$81)+(AC182* 'DATA - Awards Matrices'!$E$85))* 'DATA - Awards Matrices'!$D$77,0)</f>
        <v>5136266</v>
      </c>
      <c r="AI182" s="119">
        <f>ROUND(((+AD182* 'DATA - Awards Matrices'!$D$81)+(AD182* 'DATA - Awards Matrices'!$E$85))* 'DATA - Awards Matrices'!$D$77,0)</f>
        <v>0</v>
      </c>
      <c r="AJ182" s="120">
        <f>ROUND(((+AE182* 'DATA - Awards Matrices'!$E$81)+(AE182* 'DATA - Awards Matrices'!$E$85))* 'DATA - Awards Matrices'!$D$77,0)</f>
        <v>0</v>
      </c>
      <c r="AL182" s="678">
        <v>1</v>
      </c>
      <c r="AM182" s="114" t="s">
        <v>133</v>
      </c>
      <c r="AN182" s="115">
        <v>32200.000499999998</v>
      </c>
      <c r="AO182" s="115"/>
      <c r="AP182" s="115">
        <f xml:space="preserve"> 'RAW DATA AY2020-21-EOC SCH'!F66</f>
        <v>0</v>
      </c>
      <c r="AR182" s="118">
        <v>1</v>
      </c>
      <c r="AS182" s="119">
        <f>ROUND(((+AN182* 'DATA - Awards Matrices'!$C$81)+(AN182* 'DATA - Awards Matrices'!$E$85))* 'DATA - Awards Matrices'!$D$77,0)</f>
        <v>4948174</v>
      </c>
      <c r="AT182" s="119">
        <f>ROUND(((+AO182* 'DATA - Awards Matrices'!$D$81)+(AO182* 'DATA - Awards Matrices'!$E$85))* 'DATA - Awards Matrices'!$D$77,0)</f>
        <v>0</v>
      </c>
      <c r="AU182" s="120">
        <f>ROUND(((+AP182* 'DATA - Awards Matrices'!$E$81)+(AP182* 'DATA - Awards Matrices'!$E$85))* 'DATA - Awards Matrices'!$D$77,0)</f>
        <v>0</v>
      </c>
      <c r="AW182" s="678">
        <v>1</v>
      </c>
      <c r="AX182" s="114" t="s">
        <v>133</v>
      </c>
      <c r="AY182" s="115">
        <v>27815</v>
      </c>
      <c r="AZ182" s="115"/>
      <c r="BA182" s="115">
        <v>0</v>
      </c>
      <c r="BB182" s="716"/>
      <c r="BC182" s="742">
        <v>1</v>
      </c>
      <c r="BD182" s="743">
        <f>ROUND(((+AY182* 'DATA - Awards Matrices'!$C$81)+(AY182* 'DATA - Awards Matrices'!$E$85))* 'DATA - Awards Matrices'!$D$77,0)</f>
        <v>4274331</v>
      </c>
      <c r="BE182" s="743">
        <f>ROUND(((+AZ182* 'DATA - Awards Matrices'!$D$81)+(AZ182* 'DATA - Awards Matrices'!$E$85))* 'DATA - Awards Matrices'!$D$77,0)</f>
        <v>0</v>
      </c>
      <c r="BF182" s="744">
        <f>ROUND(((+BA182* 'DATA - Awards Matrices'!$E$81)+(BA182* 'DATA - Awards Matrices'!$E$85))* 'DATA - Awards Matrices'!$D$77,0)</f>
        <v>0</v>
      </c>
      <c r="BG182" s="716"/>
      <c r="BH182" s="907">
        <v>1</v>
      </c>
      <c r="BI182" s="897" t="s">
        <v>133</v>
      </c>
      <c r="BJ182" s="896">
        <v>29758.0003</v>
      </c>
      <c r="BK182" s="896"/>
      <c r="BL182" s="896">
        <v>0</v>
      </c>
      <c r="BN182" s="742">
        <v>1</v>
      </c>
      <c r="BO182" s="743">
        <v>4572912</v>
      </c>
      <c r="BP182" s="743">
        <v>0</v>
      </c>
      <c r="BQ182" s="744">
        <v>0</v>
      </c>
      <c r="BS182" s="1003">
        <v>1</v>
      </c>
      <c r="BT182" s="983" t="s">
        <v>133</v>
      </c>
      <c r="BU182" s="979">
        <f>'RAW DATA AY2020-21-EOC SCH'!D66</f>
        <v>25299</v>
      </c>
      <c r="BV182" s="979"/>
      <c r="BW182" s="979">
        <f xml:space="preserve"> 'RAW DATA AY2020-21-EOC SCH'!AB66</f>
        <v>0</v>
      </c>
      <c r="BX182" s="716"/>
      <c r="BY182" s="980">
        <v>1</v>
      </c>
      <c r="BZ182" s="981">
        <f>ROUND(((+BU182* 'DATA - Awards Matrices'!$C$81)+(BU182* 'DATA - Awards Matrices'!$E$85))* 'DATA - Awards Matrices'!$D$77,0)</f>
        <v>3887697</v>
      </c>
      <c r="CA182" s="981">
        <f>ROUND(((+BV182* 'DATA - Awards Matrices'!$D$81)+(BV182* 'DATA - Awards Matrices'!$E$85))* 'DATA - Awards Matrices'!$D$77,0)</f>
        <v>0</v>
      </c>
      <c r="CB182" s="982">
        <f>ROUND(((+BW182* 'DATA - Awards Matrices'!$E$81)+(BW182* 'DATA - Awards Matrices'!$E$85))* 'DATA - Awards Matrices'!$D$77,0)</f>
        <v>0</v>
      </c>
    </row>
    <row r="183" spans="1:80" ht="15" customHeight="1">
      <c r="A183" s="1657"/>
      <c r="C183" s="121"/>
      <c r="D183" s="121"/>
      <c r="E183" s="678">
        <v>2</v>
      </c>
      <c r="F183" s="114" t="s">
        <v>133</v>
      </c>
      <c r="G183" s="115">
        <v>13449</v>
      </c>
      <c r="H183" s="115">
        <v>0</v>
      </c>
      <c r="I183" s="116">
        <v>0</v>
      </c>
      <c r="J183" s="117"/>
      <c r="K183" s="118">
        <v>2</v>
      </c>
      <c r="L183" s="119">
        <f>ROUND(((+G183* 'DATA - Awards Matrices'!$C$82)+(G183* 'DATA - Awards Matrices'!$E$85))* 'DATA - Awards Matrices'!$D$77,0)</f>
        <v>2952459</v>
      </c>
      <c r="M183" s="119">
        <f>ROUND(((+H183* 'DATA - Awards Matrices'!$D$82)+(H183* 'DATA - Awards Matrices'!$E$85))* 'DATA - Awards Matrices'!$D$77,0)</f>
        <v>0</v>
      </c>
      <c r="N183" s="120">
        <f>ROUND(((+I183* 'DATA - Awards Matrices'!$E$82)+(I183* 'DATA - Awards Matrices'!$E$85))* 'DATA - Awards Matrices'!$D$77,0)</f>
        <v>0</v>
      </c>
      <c r="O183" s="587"/>
      <c r="P183" s="678">
        <v>2</v>
      </c>
      <c r="Q183" s="114" t="s">
        <v>133</v>
      </c>
      <c r="R183" s="115">
        <v>11749</v>
      </c>
      <c r="S183" s="115">
        <v>0</v>
      </c>
      <c r="T183" s="116">
        <v>0</v>
      </c>
      <c r="U183" s="587"/>
      <c r="V183" s="118">
        <v>2</v>
      </c>
      <c r="W183" s="119">
        <f>ROUND(((+R183* 'DATA - Awards Matrices'!$C$82)+(R183* 'DATA - Awards Matrices'!$E$85))* 'DATA - Awards Matrices'!$D$77,0)</f>
        <v>2579258</v>
      </c>
      <c r="X183" s="119">
        <f>ROUND(((+S183* 'DATA - Awards Matrices'!$D$82)+(S183* 'DATA - Awards Matrices'!$E$85))* 'DATA - Awards Matrices'!$D$77,0)</f>
        <v>0</v>
      </c>
      <c r="Y183" s="120">
        <f>ROUND(((+T183* 'DATA - Awards Matrices'!$E$82)+(T183* 'DATA - Awards Matrices'!$E$85))* 'DATA - Awards Matrices'!$D$77,0)</f>
        <v>0</v>
      </c>
      <c r="AA183" s="678">
        <v>2</v>
      </c>
      <c r="AB183" s="114" t="s">
        <v>133</v>
      </c>
      <c r="AC183" s="115">
        <v>12132</v>
      </c>
      <c r="AD183" s="115">
        <v>0</v>
      </c>
      <c r="AE183" s="116">
        <v>0</v>
      </c>
      <c r="AG183" s="118">
        <v>2</v>
      </c>
      <c r="AH183" s="119">
        <f>ROUND(((+AC183* 'DATA - Awards Matrices'!$C$82)+(AC183* 'DATA - Awards Matrices'!$E$85))* 'DATA - Awards Matrices'!$D$77,0)</f>
        <v>2663338</v>
      </c>
      <c r="AI183" s="119">
        <f>ROUND(((+AD183* 'DATA - Awards Matrices'!$D$82)+(AD183* 'DATA - Awards Matrices'!$E$85))* 'DATA - Awards Matrices'!$D$77,0)</f>
        <v>0</v>
      </c>
      <c r="AJ183" s="120">
        <f>ROUND(((+AE183* 'DATA - Awards Matrices'!$E$82)+(AE183* 'DATA - Awards Matrices'!$E$85))* 'DATA - Awards Matrices'!$D$77,0)</f>
        <v>0</v>
      </c>
      <c r="AL183" s="678">
        <v>2</v>
      </c>
      <c r="AM183" s="114" t="s">
        <v>133</v>
      </c>
      <c r="AN183" s="115">
        <v>10958</v>
      </c>
      <c r="AO183" s="115"/>
      <c r="AP183" s="115">
        <f xml:space="preserve"> 'RAW DATA AY2020-21-EOC SCH'!F67</f>
        <v>0</v>
      </c>
      <c r="AR183" s="118">
        <v>2</v>
      </c>
      <c r="AS183" s="119">
        <f>ROUND(((+AN183* 'DATA - Awards Matrices'!$C$82)+(AN183* 'DATA - Awards Matrices'!$E$85))* 'DATA - Awards Matrices'!$D$77,0)</f>
        <v>2405610</v>
      </c>
      <c r="AT183" s="119">
        <f>ROUND(((+AO183* 'DATA - Awards Matrices'!$D$82)+(AO183* 'DATA - Awards Matrices'!$E$85))* 'DATA - Awards Matrices'!$D$77,0)</f>
        <v>0</v>
      </c>
      <c r="AU183" s="120">
        <f>ROUND(((+AP183* 'DATA - Awards Matrices'!$E$82)+(AP183* 'DATA - Awards Matrices'!$E$85))* 'DATA - Awards Matrices'!$D$77,0)</f>
        <v>0</v>
      </c>
      <c r="AW183" s="678">
        <v>2</v>
      </c>
      <c r="AX183" s="114" t="s">
        <v>133</v>
      </c>
      <c r="AY183" s="115">
        <v>10756.5</v>
      </c>
      <c r="AZ183" s="115"/>
      <c r="BA183" s="115">
        <v>0</v>
      </c>
      <c r="BB183" s="716"/>
      <c r="BC183" s="742">
        <v>2</v>
      </c>
      <c r="BD183" s="743">
        <f>ROUND(((+AY183* 'DATA - Awards Matrices'!$C$82)+(AY183* 'DATA - Awards Matrices'!$E$85))* 'DATA - Awards Matrices'!$D$77,0)</f>
        <v>2361374</v>
      </c>
      <c r="BE183" s="743">
        <f>ROUND(((+AZ183* 'DATA - Awards Matrices'!$D$82)+(AZ183* 'DATA - Awards Matrices'!$E$85))* 'DATA - Awards Matrices'!$D$77,0)</f>
        <v>0</v>
      </c>
      <c r="BF183" s="744">
        <f>ROUND(((+BA183* 'DATA - Awards Matrices'!$E$82)+(BA183* 'DATA - Awards Matrices'!$E$85))* 'DATA - Awards Matrices'!$D$77,0)</f>
        <v>0</v>
      </c>
      <c r="BG183" s="716"/>
      <c r="BH183" s="907">
        <v>2</v>
      </c>
      <c r="BI183" s="897" t="s">
        <v>133</v>
      </c>
      <c r="BJ183" s="896">
        <v>10742</v>
      </c>
      <c r="BK183" s="896"/>
      <c r="BL183" s="896">
        <v>0</v>
      </c>
      <c r="BN183" s="742">
        <v>2</v>
      </c>
      <c r="BO183" s="743">
        <v>2358191</v>
      </c>
      <c r="BP183" s="743">
        <v>0</v>
      </c>
      <c r="BQ183" s="744">
        <v>0</v>
      </c>
      <c r="BS183" s="1003">
        <v>2</v>
      </c>
      <c r="BT183" s="983" t="s">
        <v>133</v>
      </c>
      <c r="BU183" s="979">
        <f>'RAW DATA AY2020-21-EOC SCH'!D67</f>
        <v>9477</v>
      </c>
      <c r="BV183" s="979"/>
      <c r="BW183" s="979">
        <f xml:space="preserve"> 'RAW DATA AY2020-21-EOC SCH'!AB67</f>
        <v>0</v>
      </c>
      <c r="BX183" s="716"/>
      <c r="BY183" s="980">
        <v>2</v>
      </c>
      <c r="BZ183" s="981">
        <f>ROUND(((+BU183* 'DATA - Awards Matrices'!$C$82)+(BU183* 'DATA - Awards Matrices'!$E$85))* 'DATA - Awards Matrices'!$D$77,0)</f>
        <v>2080486</v>
      </c>
      <c r="CA183" s="981">
        <f>ROUND(((+BV183* 'DATA - Awards Matrices'!$D$82)+(BV183* 'DATA - Awards Matrices'!$E$85))* 'DATA - Awards Matrices'!$D$77,0)</f>
        <v>0</v>
      </c>
      <c r="CB183" s="982">
        <f>ROUND(((+BW183* 'DATA - Awards Matrices'!$E$82)+(BW183* 'DATA - Awards Matrices'!$E$85))* 'DATA - Awards Matrices'!$D$77,0)</f>
        <v>0</v>
      </c>
    </row>
    <row r="184" spans="1:80" ht="15" customHeight="1">
      <c r="A184" s="1657"/>
      <c r="C184" s="121"/>
      <c r="D184" s="121"/>
      <c r="E184" s="678">
        <v>3</v>
      </c>
      <c r="F184" s="114" t="s">
        <v>133</v>
      </c>
      <c r="G184" s="115">
        <v>2203</v>
      </c>
      <c r="H184" s="115">
        <v>0</v>
      </c>
      <c r="I184" s="116">
        <v>0</v>
      </c>
      <c r="J184" s="117"/>
      <c r="K184" s="118">
        <v>3</v>
      </c>
      <c r="L184" s="119">
        <f>ROUND(((+G184* 'DATA - Awards Matrices'!$C$83)+(G184* 'DATA - Awards Matrices'!$E$85))* 'DATA - Awards Matrices'!$D$77,0)</f>
        <v>752302</v>
      </c>
      <c r="M184" s="119">
        <f>ROUND(((+H184* 'DATA - Awards Matrices'!$D$83)+(H184* 'DATA - Awards Matrices'!$E$85))* 'DATA - Awards Matrices'!$D$77,0)</f>
        <v>0</v>
      </c>
      <c r="N184" s="120">
        <f>ROUND(((+I184* 'DATA - Awards Matrices'!$E$83)+(I184* 'DATA - Awards Matrices'!$E$85))* 'DATA - Awards Matrices'!$D$77,0)</f>
        <v>0</v>
      </c>
      <c r="O184" s="587"/>
      <c r="P184" s="678">
        <v>3</v>
      </c>
      <c r="Q184" s="114" t="s">
        <v>133</v>
      </c>
      <c r="R184" s="115">
        <v>1901</v>
      </c>
      <c r="S184" s="115">
        <v>0</v>
      </c>
      <c r="T184" s="116">
        <v>0</v>
      </c>
      <c r="U184" s="587"/>
      <c r="V184" s="118">
        <v>3</v>
      </c>
      <c r="W184" s="119">
        <f>ROUND(((+R184* 'DATA - Awards Matrices'!$C$83)+(R184* 'DATA - Awards Matrices'!$E$85))* 'DATA - Awards Matrices'!$D$77,0)</f>
        <v>649172</v>
      </c>
      <c r="X184" s="119">
        <f>ROUND(((+S184* 'DATA - Awards Matrices'!$D$83)+(S184* 'DATA - Awards Matrices'!$E$85))* 'DATA - Awards Matrices'!$D$77,0)</f>
        <v>0</v>
      </c>
      <c r="Y184" s="120">
        <f>ROUND(((+T184* 'DATA - Awards Matrices'!$E$83)+(T184* 'DATA - Awards Matrices'!$E$85))* 'DATA - Awards Matrices'!$D$77,0)</f>
        <v>0</v>
      </c>
      <c r="AA184" s="678">
        <v>3</v>
      </c>
      <c r="AB184" s="114" t="s">
        <v>133</v>
      </c>
      <c r="AC184" s="115">
        <v>2130</v>
      </c>
      <c r="AD184" s="115">
        <v>0</v>
      </c>
      <c r="AE184" s="116">
        <v>0</v>
      </c>
      <c r="AG184" s="118">
        <v>3</v>
      </c>
      <c r="AH184" s="119">
        <f>ROUND(((+AC184* 'DATA - Awards Matrices'!$C$83)+(AC184* 'DATA - Awards Matrices'!$E$85))* 'DATA - Awards Matrices'!$D$77,0)</f>
        <v>727374</v>
      </c>
      <c r="AI184" s="119">
        <f>ROUND(((+AD184* 'DATA - Awards Matrices'!$D$83)+(AD184* 'DATA - Awards Matrices'!$E$85))* 'DATA - Awards Matrices'!$D$77,0)</f>
        <v>0</v>
      </c>
      <c r="AJ184" s="120">
        <f>ROUND(((+AE184* 'DATA - Awards Matrices'!$E$83)+(AE184* 'DATA - Awards Matrices'!$E$85))* 'DATA - Awards Matrices'!$D$77,0)</f>
        <v>0</v>
      </c>
      <c r="AL184" s="678">
        <v>3</v>
      </c>
      <c r="AM184" s="114" t="s">
        <v>133</v>
      </c>
      <c r="AN184" s="115">
        <v>2341</v>
      </c>
      <c r="AO184" s="115"/>
      <c r="AP184" s="115">
        <f xml:space="preserve"> 'RAW DATA AY2020-21-EOC SCH'!F68</f>
        <v>0</v>
      </c>
      <c r="AR184" s="118">
        <v>3</v>
      </c>
      <c r="AS184" s="119">
        <f>ROUND(((+AN184* 'DATA - Awards Matrices'!$C$83)+(AN184* 'DATA - Awards Matrices'!$E$85))* 'DATA - Awards Matrices'!$D$77,0)</f>
        <v>799428</v>
      </c>
      <c r="AT184" s="119">
        <f>ROUND(((+AO184* 'DATA - Awards Matrices'!$D$83)+(AO184* 'DATA - Awards Matrices'!$E$85))* 'DATA - Awards Matrices'!$D$77,0)</f>
        <v>0</v>
      </c>
      <c r="AU184" s="120">
        <f>ROUND(((+AP184* 'DATA - Awards Matrices'!$E$83)+(AP184* 'DATA - Awards Matrices'!$E$85))* 'DATA - Awards Matrices'!$D$77,0)</f>
        <v>0</v>
      </c>
      <c r="AW184" s="678">
        <v>3</v>
      </c>
      <c r="AX184" s="114" t="s">
        <v>133</v>
      </c>
      <c r="AY184" s="115">
        <v>2565</v>
      </c>
      <c r="AZ184" s="115"/>
      <c r="BA184" s="115">
        <v>0</v>
      </c>
      <c r="BB184" s="716"/>
      <c r="BC184" s="742">
        <v>3</v>
      </c>
      <c r="BD184" s="743">
        <f>ROUND(((+AY184* 'DATA - Awards Matrices'!$C$83)+(AY184* 'DATA - Awards Matrices'!$E$85))* 'DATA - Awards Matrices'!$D$77,0)</f>
        <v>875922</v>
      </c>
      <c r="BE184" s="743">
        <f>ROUND(((+AZ184* 'DATA - Awards Matrices'!$D$83)+(AZ184* 'DATA - Awards Matrices'!$E$85))* 'DATA - Awards Matrices'!$D$77,0)</f>
        <v>0</v>
      </c>
      <c r="BF184" s="744">
        <f>ROUND(((+BA184* 'DATA - Awards Matrices'!$E$83)+(BA184* 'DATA - Awards Matrices'!$E$85))* 'DATA - Awards Matrices'!$D$77,0)</f>
        <v>0</v>
      </c>
      <c r="BG184" s="716"/>
      <c r="BH184" s="907">
        <v>3</v>
      </c>
      <c r="BI184" s="897" t="s">
        <v>133</v>
      </c>
      <c r="BJ184" s="896">
        <v>2483</v>
      </c>
      <c r="BK184" s="896"/>
      <c r="BL184" s="896">
        <v>0</v>
      </c>
      <c r="BN184" s="742">
        <v>3</v>
      </c>
      <c r="BO184" s="743">
        <v>847920</v>
      </c>
      <c r="BP184" s="743">
        <v>0</v>
      </c>
      <c r="BQ184" s="744">
        <v>0</v>
      </c>
      <c r="BS184" s="1003">
        <v>3</v>
      </c>
      <c r="BT184" s="983" t="s">
        <v>133</v>
      </c>
      <c r="BU184" s="979">
        <f>'RAW DATA AY2020-21-EOC SCH'!D68</f>
        <v>2217</v>
      </c>
      <c r="BV184" s="979"/>
      <c r="BW184" s="979">
        <f xml:space="preserve"> 'RAW DATA AY2020-21-EOC SCH'!AB68</f>
        <v>0</v>
      </c>
      <c r="BX184" s="716"/>
      <c r="BY184" s="980">
        <v>3</v>
      </c>
      <c r="BZ184" s="981">
        <f>ROUND(((+BU184* 'DATA - Awards Matrices'!$C$83)+(BU184* 'DATA - Awards Matrices'!$E$85))* 'DATA - Awards Matrices'!$D$77,0)</f>
        <v>757083</v>
      </c>
      <c r="CA184" s="981">
        <f>ROUND(((+BV184* 'DATA - Awards Matrices'!$D$83)+(BV184* 'DATA - Awards Matrices'!$E$85))* 'DATA - Awards Matrices'!$D$77,0)</f>
        <v>0</v>
      </c>
      <c r="CB184" s="982">
        <f>ROUND(((+BW184* 'DATA - Awards Matrices'!$E$83)+(BW184* 'DATA - Awards Matrices'!$E$85))* 'DATA - Awards Matrices'!$D$77,0)</f>
        <v>0</v>
      </c>
    </row>
    <row r="185" spans="1:80" ht="15" customHeight="1">
      <c r="A185" s="1657"/>
      <c r="C185" s="126"/>
      <c r="D185" s="126"/>
      <c r="E185" s="1630" t="s">
        <v>82</v>
      </c>
      <c r="F185" s="1631"/>
      <c r="G185" s="122">
        <f>G184+G183+G182</f>
        <v>47282.003700000001</v>
      </c>
      <c r="H185" s="122">
        <f>H184+H183+H182</f>
        <v>0</v>
      </c>
      <c r="I185" s="123">
        <f>I184+I183+I182</f>
        <v>0</v>
      </c>
      <c r="J185" s="124"/>
      <c r="K185" s="125" t="s">
        <v>82</v>
      </c>
      <c r="L185" s="119">
        <f>L182+L183+L184</f>
        <v>8565344</v>
      </c>
      <c r="M185" s="119">
        <f>M182+M183+M184</f>
        <v>0</v>
      </c>
      <c r="N185" s="120">
        <f>N182+N183+N184</f>
        <v>0</v>
      </c>
      <c r="O185" s="587"/>
      <c r="P185" s="1630" t="s">
        <v>82</v>
      </c>
      <c r="Q185" s="1631"/>
      <c r="R185" s="122">
        <v>47024.008800000003</v>
      </c>
      <c r="S185" s="122">
        <v>0</v>
      </c>
      <c r="T185" s="123">
        <v>0</v>
      </c>
      <c r="U185" s="587"/>
      <c r="V185" s="125" t="s">
        <v>82</v>
      </c>
      <c r="W185" s="119">
        <f>W182+W183+W184</f>
        <v>8357014</v>
      </c>
      <c r="X185" s="119">
        <f>X182+X183+X184</f>
        <v>0</v>
      </c>
      <c r="Y185" s="120">
        <f>Y182+Y183+Y184</f>
        <v>0</v>
      </c>
      <c r="AA185" s="1630" t="s">
        <v>82</v>
      </c>
      <c r="AB185" s="1631"/>
      <c r="AC185" s="122">
        <f>AC184+AC183+AC182</f>
        <v>47685.998899999999</v>
      </c>
      <c r="AD185" s="122">
        <v>0</v>
      </c>
      <c r="AE185" s="123">
        <v>0</v>
      </c>
      <c r="AG185" s="125" t="s">
        <v>82</v>
      </c>
      <c r="AH185" s="119">
        <f>AH182+AH183+AH184</f>
        <v>8526978</v>
      </c>
      <c r="AI185" s="119">
        <f>AI182+AI183+AI184</f>
        <v>0</v>
      </c>
      <c r="AJ185" s="120">
        <f>AJ182+AJ183+AJ184</f>
        <v>0</v>
      </c>
      <c r="AL185" s="1630" t="s">
        <v>82</v>
      </c>
      <c r="AM185" s="1631"/>
      <c r="AN185" s="122">
        <f>AN184+AN183+AN182</f>
        <v>45499.000499999995</v>
      </c>
      <c r="AO185" s="122">
        <f>AO184+AO183+AO182</f>
        <v>0</v>
      </c>
      <c r="AP185" s="123">
        <f>AP184+AP183+AP182</f>
        <v>0</v>
      </c>
      <c r="AR185" s="125" t="s">
        <v>82</v>
      </c>
      <c r="AS185" s="119">
        <f>AS182+AS183+AS184</f>
        <v>8153212</v>
      </c>
      <c r="AT185" s="119">
        <f>AT182+AT183+AT184</f>
        <v>0</v>
      </c>
      <c r="AU185" s="120">
        <f>AU182+AU183+AU184</f>
        <v>0</v>
      </c>
      <c r="AW185" s="1641" t="s">
        <v>82</v>
      </c>
      <c r="AX185" s="1642"/>
      <c r="AY185" s="122">
        <f>AY184+AY183+AY182</f>
        <v>41136.5</v>
      </c>
      <c r="AZ185" s="122">
        <f>AZ184+AZ183+AZ182</f>
        <v>0</v>
      </c>
      <c r="BA185" s="123">
        <f>BA184+BA183+BA182</f>
        <v>0</v>
      </c>
      <c r="BB185" s="716"/>
      <c r="BC185" s="745" t="s">
        <v>82</v>
      </c>
      <c r="BD185" s="743">
        <f>BD182+BD183+BD184</f>
        <v>7511627</v>
      </c>
      <c r="BE185" s="743">
        <f>BE182+BE183+BE184</f>
        <v>0</v>
      </c>
      <c r="BF185" s="744">
        <f>BF182+BF183+BF184</f>
        <v>0</v>
      </c>
      <c r="BG185" s="716"/>
      <c r="BH185" s="1584" t="s">
        <v>82</v>
      </c>
      <c r="BI185" s="1577"/>
      <c r="BJ185" s="898">
        <v>42983.0003</v>
      </c>
      <c r="BK185" s="898">
        <v>0</v>
      </c>
      <c r="BL185" s="899">
        <v>0</v>
      </c>
      <c r="BN185" s="745" t="s">
        <v>82</v>
      </c>
      <c r="BO185" s="743">
        <v>7779023</v>
      </c>
      <c r="BP185" s="743">
        <v>0</v>
      </c>
      <c r="BQ185" s="744">
        <v>0</v>
      </c>
      <c r="BS185" s="1614" t="s">
        <v>82</v>
      </c>
      <c r="BT185" s="1615"/>
      <c r="BU185" s="984">
        <f>BU184+BU183+BU182</f>
        <v>36993</v>
      </c>
      <c r="BV185" s="984">
        <f>BV184+BV183+BV182</f>
        <v>0</v>
      </c>
      <c r="BW185" s="985">
        <f>BW184+BW183+BW182</f>
        <v>0</v>
      </c>
      <c r="BX185" s="716"/>
      <c r="BY185" s="986" t="s">
        <v>82</v>
      </c>
      <c r="BZ185" s="981">
        <f>BZ182+BZ183+BZ184</f>
        <v>6725266</v>
      </c>
      <c r="CA185" s="981">
        <f>CA182+CA183+CA184</f>
        <v>0</v>
      </c>
      <c r="CB185" s="982">
        <f>CB182+CB183+CB184</f>
        <v>0</v>
      </c>
    </row>
    <row r="186" spans="1:80" ht="15" customHeight="1" thickBot="1">
      <c r="A186" s="1658"/>
      <c r="C186" s="126"/>
      <c r="D186" s="126"/>
      <c r="E186" s="127"/>
      <c r="F186" s="128"/>
      <c r="G186" s="129" t="s">
        <v>132</v>
      </c>
      <c r="H186" s="129"/>
      <c r="I186" s="130">
        <f>SUM(G185:I185)</f>
        <v>47282.003700000001</v>
      </c>
      <c r="J186" s="131"/>
      <c r="K186" s="132"/>
      <c r="L186" s="133" t="s">
        <v>131</v>
      </c>
      <c r="M186" s="134"/>
      <c r="N186" s="135">
        <f>SUM(L185:N185)</f>
        <v>8565344</v>
      </c>
      <c r="O186" s="588"/>
      <c r="P186" s="127"/>
      <c r="Q186" s="128"/>
      <c r="R186" s="129" t="s">
        <v>132</v>
      </c>
      <c r="S186" s="129"/>
      <c r="T186" s="130">
        <v>47024.008800000003</v>
      </c>
      <c r="U186" s="588"/>
      <c r="V186" s="132"/>
      <c r="W186" s="133" t="s">
        <v>131</v>
      </c>
      <c r="X186" s="134"/>
      <c r="Y186" s="135">
        <f>SUM(W185:Y185)</f>
        <v>8357014</v>
      </c>
      <c r="AA186" s="127"/>
      <c r="AB186" s="128"/>
      <c r="AC186" s="129" t="s">
        <v>132</v>
      </c>
      <c r="AD186" s="129"/>
      <c r="AE186" s="130">
        <f>SUM(AC185:AE185)</f>
        <v>47685.998899999999</v>
      </c>
      <c r="AG186" s="132"/>
      <c r="AH186" s="133" t="s">
        <v>131</v>
      </c>
      <c r="AI186" s="134"/>
      <c r="AJ186" s="135">
        <f>SUM(AH185:AJ185)</f>
        <v>8526978</v>
      </c>
      <c r="AL186" s="127"/>
      <c r="AM186" s="128"/>
      <c r="AN186" s="129" t="s">
        <v>132</v>
      </c>
      <c r="AO186" s="129"/>
      <c r="AP186" s="130">
        <f>SUM(AN185:AP185)</f>
        <v>45499.000499999995</v>
      </c>
      <c r="AR186" s="132"/>
      <c r="AS186" s="133" t="s">
        <v>131</v>
      </c>
      <c r="AT186" s="134"/>
      <c r="AU186" s="135">
        <f>SUM(AS185:AU185)</f>
        <v>8153212</v>
      </c>
      <c r="AW186" s="127"/>
      <c r="AX186" s="128"/>
      <c r="AY186" s="129" t="s">
        <v>132</v>
      </c>
      <c r="AZ186" s="129"/>
      <c r="BA186" s="130">
        <f>SUM(AY185:BA185)</f>
        <v>41136.5</v>
      </c>
      <c r="BB186" s="716"/>
      <c r="BC186" s="746"/>
      <c r="BD186" s="747" t="s">
        <v>131</v>
      </c>
      <c r="BE186" s="748"/>
      <c r="BF186" s="749">
        <f>SUM(BD185:BF185)</f>
        <v>7511627</v>
      </c>
      <c r="BG186" s="716"/>
      <c r="BH186" s="900"/>
      <c r="BI186" s="901"/>
      <c r="BJ186" s="902" t="s">
        <v>132</v>
      </c>
      <c r="BK186" s="902"/>
      <c r="BL186" s="903">
        <v>42983.0003</v>
      </c>
      <c r="BN186" s="746"/>
      <c r="BO186" s="747" t="s">
        <v>131</v>
      </c>
      <c r="BP186" s="748"/>
      <c r="BQ186" s="749">
        <v>7779023</v>
      </c>
      <c r="BS186" s="987"/>
      <c r="BT186" s="988"/>
      <c r="BU186" s="989" t="s">
        <v>132</v>
      </c>
      <c r="BV186" s="989"/>
      <c r="BW186" s="990">
        <f>SUM(BU185:BW185)</f>
        <v>36993</v>
      </c>
      <c r="BX186" s="716"/>
      <c r="BY186" s="991"/>
      <c r="BZ186" s="992" t="s">
        <v>131</v>
      </c>
      <c r="CA186" s="993"/>
      <c r="CB186" s="994">
        <f>SUM(BZ185:CB185)</f>
        <v>6725266</v>
      </c>
    </row>
    <row r="187" spans="1:80" ht="15" thickBot="1">
      <c r="K187" s="136"/>
      <c r="L187" s="136"/>
      <c r="M187" s="136"/>
      <c r="N187" s="136"/>
      <c r="O187" s="136"/>
      <c r="U187" s="136"/>
      <c r="V187" s="136"/>
      <c r="W187" s="136"/>
      <c r="X187" s="136"/>
      <c r="Y187" s="136"/>
      <c r="AG187" s="136"/>
      <c r="AH187" s="136"/>
      <c r="AI187" s="136"/>
      <c r="AJ187" s="136"/>
      <c r="AR187" s="136"/>
      <c r="AS187" s="136"/>
      <c r="AT187" s="136"/>
      <c r="AU187" s="136"/>
      <c r="BB187" s="716"/>
      <c r="BC187" s="750"/>
      <c r="BD187" s="750"/>
      <c r="BE187" s="750"/>
      <c r="BF187" s="750"/>
      <c r="BG187" s="716"/>
      <c r="BN187" s="750"/>
      <c r="BO187" s="750"/>
      <c r="BP187" s="750"/>
      <c r="BQ187" s="750"/>
      <c r="BS187" s="716"/>
      <c r="BT187" s="716"/>
      <c r="BU187" s="716"/>
      <c r="BV187" s="716"/>
      <c r="BW187" s="716"/>
      <c r="BX187" s="716"/>
      <c r="BY187" s="995"/>
      <c r="BZ187" s="995"/>
      <c r="CA187" s="995"/>
      <c r="CB187" s="995"/>
    </row>
    <row r="188" spans="1:80" ht="15.75" customHeight="1">
      <c r="A188" s="1656" t="s">
        <v>79</v>
      </c>
      <c r="C188" s="105"/>
      <c r="D188" s="105"/>
      <c r="E188" s="1632" t="s">
        <v>96</v>
      </c>
      <c r="F188" s="1633"/>
      <c r="G188" s="1634" t="s">
        <v>134</v>
      </c>
      <c r="H188" s="1634"/>
      <c r="I188" s="1635"/>
      <c r="J188" s="103"/>
      <c r="K188" s="104"/>
      <c r="L188" s="1636" t="s">
        <v>134</v>
      </c>
      <c r="M188" s="1637"/>
      <c r="N188" s="1638"/>
      <c r="O188" s="586"/>
      <c r="P188" s="1632" t="s">
        <v>96</v>
      </c>
      <c r="Q188" s="1633"/>
      <c r="R188" s="1634" t="s">
        <v>134</v>
      </c>
      <c r="S188" s="1634"/>
      <c r="T188" s="1635"/>
      <c r="U188" s="586"/>
      <c r="V188" s="104"/>
      <c r="W188" s="1636" t="s">
        <v>134</v>
      </c>
      <c r="X188" s="1637"/>
      <c r="Y188" s="1638"/>
      <c r="AA188" s="1632" t="s">
        <v>96</v>
      </c>
      <c r="AB188" s="1633"/>
      <c r="AC188" s="1634" t="s">
        <v>134</v>
      </c>
      <c r="AD188" s="1634"/>
      <c r="AE188" s="1635"/>
      <c r="AG188" s="104"/>
      <c r="AH188" s="1636" t="s">
        <v>134</v>
      </c>
      <c r="AI188" s="1637"/>
      <c r="AJ188" s="1638"/>
      <c r="AL188" s="1632" t="s">
        <v>96</v>
      </c>
      <c r="AM188" s="1633"/>
      <c r="AN188" s="1634" t="s">
        <v>134</v>
      </c>
      <c r="AO188" s="1634"/>
      <c r="AP188" s="1635"/>
      <c r="AR188" s="104"/>
      <c r="AS188" s="1636" t="s">
        <v>134</v>
      </c>
      <c r="AT188" s="1637"/>
      <c r="AU188" s="1638"/>
      <c r="AW188" s="819" t="s">
        <v>96</v>
      </c>
      <c r="AX188" s="820"/>
      <c r="AY188" s="1659" t="s">
        <v>134</v>
      </c>
      <c r="AZ188" s="1660"/>
      <c r="BA188" s="1661"/>
      <c r="BB188" s="716"/>
      <c r="BC188" s="737"/>
      <c r="BD188" s="1581" t="s">
        <v>134</v>
      </c>
      <c r="BE188" s="1582"/>
      <c r="BF188" s="1583"/>
      <c r="BG188" s="716"/>
      <c r="BH188" s="1574" t="s">
        <v>96</v>
      </c>
      <c r="BI188" s="1575"/>
      <c r="BJ188" s="1578" t="s">
        <v>134</v>
      </c>
      <c r="BK188" s="1579"/>
      <c r="BL188" s="1580"/>
      <c r="BN188" s="737"/>
      <c r="BO188" s="1581" t="s">
        <v>134</v>
      </c>
      <c r="BP188" s="1582"/>
      <c r="BQ188" s="1583"/>
      <c r="BS188" s="1616" t="s">
        <v>96</v>
      </c>
      <c r="BT188" s="1617"/>
      <c r="BU188" s="1619" t="s">
        <v>134</v>
      </c>
      <c r="BV188" s="1620"/>
      <c r="BW188" s="1621"/>
      <c r="BX188" s="716"/>
      <c r="BY188" s="967"/>
      <c r="BZ188" s="1622" t="s">
        <v>134</v>
      </c>
      <c r="CA188" s="1623"/>
      <c r="CB188" s="1624"/>
    </row>
    <row r="189" spans="1:80">
      <c r="A189" s="1657"/>
      <c r="C189" s="113"/>
      <c r="D189" s="113"/>
      <c r="E189" s="1630" t="s">
        <v>96</v>
      </c>
      <c r="F189" s="1631"/>
      <c r="G189" s="589" t="s">
        <v>95</v>
      </c>
      <c r="H189" s="590" t="s">
        <v>94</v>
      </c>
      <c r="I189" s="591" t="s">
        <v>93</v>
      </c>
      <c r="J189" s="108"/>
      <c r="K189" s="109" t="s">
        <v>96</v>
      </c>
      <c r="L189" s="110" t="s">
        <v>95</v>
      </c>
      <c r="M189" s="111" t="s">
        <v>94</v>
      </c>
      <c r="N189" s="112" t="s">
        <v>93</v>
      </c>
      <c r="O189" s="586"/>
      <c r="P189" s="1630" t="s">
        <v>96</v>
      </c>
      <c r="Q189" s="1631"/>
      <c r="R189" s="589" t="s">
        <v>95</v>
      </c>
      <c r="S189" s="590" t="s">
        <v>94</v>
      </c>
      <c r="T189" s="591" t="s">
        <v>93</v>
      </c>
      <c r="U189" s="586"/>
      <c r="V189" s="109" t="s">
        <v>96</v>
      </c>
      <c r="W189" s="110" t="s">
        <v>95</v>
      </c>
      <c r="X189" s="111" t="s">
        <v>94</v>
      </c>
      <c r="Y189" s="112" t="s">
        <v>93</v>
      </c>
      <c r="AA189" s="1630" t="s">
        <v>96</v>
      </c>
      <c r="AB189" s="1631"/>
      <c r="AC189" s="589" t="s">
        <v>95</v>
      </c>
      <c r="AD189" s="590" t="s">
        <v>94</v>
      </c>
      <c r="AE189" s="591" t="s">
        <v>93</v>
      </c>
      <c r="AG189" s="109" t="s">
        <v>96</v>
      </c>
      <c r="AH189" s="110" t="s">
        <v>95</v>
      </c>
      <c r="AI189" s="111" t="s">
        <v>94</v>
      </c>
      <c r="AJ189" s="112" t="s">
        <v>93</v>
      </c>
      <c r="AL189" s="1630" t="s">
        <v>96</v>
      </c>
      <c r="AM189" s="1631"/>
      <c r="AN189" s="589" t="s">
        <v>95</v>
      </c>
      <c r="AO189" s="590" t="s">
        <v>94</v>
      </c>
      <c r="AP189" s="591" t="s">
        <v>93</v>
      </c>
      <c r="AR189" s="109" t="s">
        <v>96</v>
      </c>
      <c r="AS189" s="110" t="s">
        <v>95</v>
      </c>
      <c r="AT189" s="111" t="s">
        <v>94</v>
      </c>
      <c r="AU189" s="112" t="s">
        <v>93</v>
      </c>
      <c r="AW189" s="817" t="s">
        <v>96</v>
      </c>
      <c r="AX189" s="818"/>
      <c r="AY189" s="589" t="s">
        <v>95</v>
      </c>
      <c r="AZ189" s="590" t="s">
        <v>94</v>
      </c>
      <c r="BA189" s="591" t="s">
        <v>93</v>
      </c>
      <c r="BB189" s="716"/>
      <c r="BC189" s="738" t="s">
        <v>96</v>
      </c>
      <c r="BD189" s="739" t="s">
        <v>95</v>
      </c>
      <c r="BE189" s="740" t="s">
        <v>94</v>
      </c>
      <c r="BF189" s="741" t="s">
        <v>93</v>
      </c>
      <c r="BG189" s="716"/>
      <c r="BH189" s="1576" t="s">
        <v>96</v>
      </c>
      <c r="BI189" s="1577"/>
      <c r="BJ189" s="904" t="s">
        <v>95</v>
      </c>
      <c r="BK189" s="905" t="s">
        <v>94</v>
      </c>
      <c r="BL189" s="906" t="s">
        <v>93</v>
      </c>
      <c r="BN189" s="738" t="s">
        <v>96</v>
      </c>
      <c r="BO189" s="739" t="s">
        <v>95</v>
      </c>
      <c r="BP189" s="740" t="s">
        <v>94</v>
      </c>
      <c r="BQ189" s="741" t="s">
        <v>93</v>
      </c>
      <c r="BS189" s="1618" t="s">
        <v>96</v>
      </c>
      <c r="BT189" s="1615"/>
      <c r="BU189" s="1000" t="s">
        <v>95</v>
      </c>
      <c r="BV189" s="1001" t="s">
        <v>94</v>
      </c>
      <c r="BW189" s="1002" t="s">
        <v>93</v>
      </c>
      <c r="BX189" s="716"/>
      <c r="BY189" s="973" t="s">
        <v>96</v>
      </c>
      <c r="BZ189" s="974" t="s">
        <v>95</v>
      </c>
      <c r="CA189" s="975" t="s">
        <v>94</v>
      </c>
      <c r="CB189" s="976" t="s">
        <v>93</v>
      </c>
    </row>
    <row r="190" spans="1:80">
      <c r="A190" s="1657"/>
      <c r="C190" s="121"/>
      <c r="D190" s="121"/>
      <c r="E190" s="679">
        <v>1</v>
      </c>
      <c r="F190" s="114" t="s">
        <v>133</v>
      </c>
      <c r="G190" s="115">
        <v>78265.496499999994</v>
      </c>
      <c r="H190" s="115">
        <v>0</v>
      </c>
      <c r="I190" s="116">
        <v>0</v>
      </c>
      <c r="J190" s="117"/>
      <c r="K190" s="118">
        <v>1</v>
      </c>
      <c r="L190" s="119">
        <f>ROUND(((+G190* 'DATA - Awards Matrices'!$C$81)+(G190* 'DATA - Awards Matrices'!$E$85))* 'DATA - Awards Matrices'!$D$77,0)</f>
        <v>12027059</v>
      </c>
      <c r="M190" s="119">
        <f>ROUND(((+H190* 'DATA - Awards Matrices'!$D$81)+(H190* 'DATA - Awards Matrices'!$E$85))* 'DATA - Awards Matrices'!$D$77,0)</f>
        <v>0</v>
      </c>
      <c r="N190" s="120">
        <f>ROUND(((+I190* 'DATA - Awards Matrices'!$E$81)+(I190* 'DATA - Awards Matrices'!$E$85))* 'DATA - Awards Matrices'!$D$77,0)</f>
        <v>0</v>
      </c>
      <c r="O190" s="587"/>
      <c r="P190" s="679">
        <v>1</v>
      </c>
      <c r="Q190" s="114" t="s">
        <v>133</v>
      </c>
      <c r="R190" s="115">
        <v>78626.994699999996</v>
      </c>
      <c r="S190" s="115">
        <v>0</v>
      </c>
      <c r="T190" s="116">
        <v>0</v>
      </c>
      <c r="U190" s="587"/>
      <c r="V190" s="118">
        <v>1</v>
      </c>
      <c r="W190" s="119">
        <f>ROUND(((+R190* 'DATA - Awards Matrices'!$C$81)+(R190* 'DATA - Awards Matrices'!$E$85))* 'DATA - Awards Matrices'!$D$77,0)</f>
        <v>12082610</v>
      </c>
      <c r="X190" s="119">
        <f>ROUND(((+S190* 'DATA - Awards Matrices'!$D$81)+(S190* 'DATA - Awards Matrices'!$E$85))* 'DATA - Awards Matrices'!$D$77,0)</f>
        <v>0</v>
      </c>
      <c r="Y190" s="120">
        <f>ROUND(((+T190* 'DATA - Awards Matrices'!$E$81)+(T190* 'DATA - Awards Matrices'!$E$85))* 'DATA - Awards Matrices'!$D$77,0)</f>
        <v>0</v>
      </c>
      <c r="AA190" s="679">
        <v>1</v>
      </c>
      <c r="AB190" s="114" t="s">
        <v>133</v>
      </c>
      <c r="AC190" s="115">
        <v>77617.004499999995</v>
      </c>
      <c r="AD190" s="115">
        <v>0</v>
      </c>
      <c r="AE190" s="116">
        <v>0</v>
      </c>
      <c r="AG190" s="118">
        <v>1</v>
      </c>
      <c r="AH190" s="119">
        <f>ROUND(((+AC190* 'DATA - Awards Matrices'!$C$81)+(AC190* 'DATA - Awards Matrices'!$E$85))* 'DATA - Awards Matrices'!$D$77,0)</f>
        <v>11927405</v>
      </c>
      <c r="AI190" s="119">
        <f>ROUND(((+AD190* 'DATA - Awards Matrices'!$D$81)+(AD190* 'DATA - Awards Matrices'!$E$85))* 'DATA - Awards Matrices'!$D$77,0)</f>
        <v>0</v>
      </c>
      <c r="AJ190" s="120">
        <f>ROUND(((+AE190* 'DATA - Awards Matrices'!$E$81)+(AE190* 'DATA - Awards Matrices'!$E$85))* 'DATA - Awards Matrices'!$D$77,0)</f>
        <v>0</v>
      </c>
      <c r="AL190" s="679">
        <v>1</v>
      </c>
      <c r="AM190" s="114" t="s">
        <v>133</v>
      </c>
      <c r="AN190" s="115">
        <v>72469.005699999994</v>
      </c>
      <c r="AO190" s="115"/>
      <c r="AP190" s="115">
        <f xml:space="preserve"> 'RAW DATA AY2020-21-EOC SCH'!F69</f>
        <v>0</v>
      </c>
      <c r="AR190" s="118">
        <v>1</v>
      </c>
      <c r="AS190" s="119">
        <f>ROUND(((+AN190* 'DATA - Awards Matrices'!$C$81)+(AN190* 'DATA - Awards Matrices'!$E$85))* 'DATA - Awards Matrices'!$D$77,0)</f>
        <v>11136312</v>
      </c>
      <c r="AT190" s="119">
        <f>ROUND(((+AO190* 'DATA - Awards Matrices'!$D$81)+(AO190* 'DATA - Awards Matrices'!$E$85))* 'DATA - Awards Matrices'!$D$77,0)</f>
        <v>0</v>
      </c>
      <c r="AU190" s="120">
        <f>ROUND(((+AP190* 'DATA - Awards Matrices'!$E$81)+(AP190* 'DATA - Awards Matrices'!$E$85))* 'DATA - Awards Matrices'!$D$77,0)</f>
        <v>0</v>
      </c>
      <c r="AW190" s="679">
        <v>1</v>
      </c>
      <c r="AX190" s="114" t="s">
        <v>133</v>
      </c>
      <c r="AY190" s="115">
        <v>69145.003599999996</v>
      </c>
      <c r="AZ190" s="115"/>
      <c r="BA190" s="115">
        <v>0</v>
      </c>
      <c r="BB190" s="716"/>
      <c r="BC190" s="742">
        <v>1</v>
      </c>
      <c r="BD190" s="743">
        <f>ROUND(((+AY190* 'DATA - Awards Matrices'!$C$81)+(AY190* 'DATA - Awards Matrices'!$E$85))* 'DATA - Awards Matrices'!$D$77,0)</f>
        <v>10625513</v>
      </c>
      <c r="BE190" s="743">
        <f>ROUND(((+AZ190* 'DATA - Awards Matrices'!$D$81)+(AZ190* 'DATA - Awards Matrices'!$E$85))* 'DATA - Awards Matrices'!$D$77,0)</f>
        <v>0</v>
      </c>
      <c r="BF190" s="744">
        <f>ROUND(((+BA190* 'DATA - Awards Matrices'!$E$81)+(BA190* 'DATA - Awards Matrices'!$E$85))* 'DATA - Awards Matrices'!$D$77,0)</f>
        <v>0</v>
      </c>
      <c r="BG190" s="716"/>
      <c r="BH190" s="911">
        <v>1</v>
      </c>
      <c r="BI190" s="897" t="s">
        <v>133</v>
      </c>
      <c r="BJ190" s="896">
        <v>71416.002800000002</v>
      </c>
      <c r="BK190" s="896"/>
      <c r="BL190" s="896">
        <v>0</v>
      </c>
      <c r="BN190" s="742">
        <v>1</v>
      </c>
      <c r="BO190" s="743">
        <v>10974497</v>
      </c>
      <c r="BP190" s="743">
        <v>0</v>
      </c>
      <c r="BQ190" s="744">
        <v>0</v>
      </c>
      <c r="BS190" s="1010">
        <v>1</v>
      </c>
      <c r="BT190" s="983" t="s">
        <v>133</v>
      </c>
      <c r="BU190" s="979">
        <f>'RAW DATA AY2020-21-EOC SCH'!D69</f>
        <v>57012.002099999998</v>
      </c>
      <c r="BV190" s="979"/>
      <c r="BW190" s="979">
        <f xml:space="preserve"> 'RAW DATA AY2020-21-EOC SCH'!AB69</f>
        <v>0</v>
      </c>
      <c r="BX190" s="716"/>
      <c r="BY190" s="980">
        <v>1</v>
      </c>
      <c r="BZ190" s="981">
        <f>ROUND(((+BU190* 'DATA - Awards Matrices'!$C$81)+(BU190* 'DATA - Awards Matrices'!$E$85))* 'DATA - Awards Matrices'!$D$77,0)</f>
        <v>8761034</v>
      </c>
      <c r="CA190" s="981">
        <f>ROUND(((+BV190* 'DATA - Awards Matrices'!$D$81)+(BV190* 'DATA - Awards Matrices'!$E$85))* 'DATA - Awards Matrices'!$D$77,0)</f>
        <v>0</v>
      </c>
      <c r="CB190" s="982">
        <f>ROUND(((+BW190* 'DATA - Awards Matrices'!$E$81)+(BW190* 'DATA - Awards Matrices'!$E$85))* 'DATA - Awards Matrices'!$D$77,0)</f>
        <v>0</v>
      </c>
    </row>
    <row r="191" spans="1:80">
      <c r="A191" s="1657"/>
      <c r="C191" s="121"/>
      <c r="D191" s="121"/>
      <c r="E191" s="679">
        <v>2</v>
      </c>
      <c r="F191" s="114" t="s">
        <v>133</v>
      </c>
      <c r="G191" s="115">
        <v>33103</v>
      </c>
      <c r="H191" s="115">
        <v>0</v>
      </c>
      <c r="I191" s="116">
        <v>0</v>
      </c>
      <c r="J191" s="117"/>
      <c r="K191" s="118">
        <v>2</v>
      </c>
      <c r="L191" s="119">
        <f>ROUND(((+G191* 'DATA - Awards Matrices'!$C$82)+(G191* 'DATA - Awards Matrices'!$E$85))* 'DATA - Awards Matrices'!$D$77,0)</f>
        <v>7267102</v>
      </c>
      <c r="M191" s="119">
        <f>ROUND(((+H191* 'DATA - Awards Matrices'!$D$82)+(H191* 'DATA - Awards Matrices'!$E$85))* 'DATA - Awards Matrices'!$D$77,0)</f>
        <v>0</v>
      </c>
      <c r="N191" s="120">
        <f>ROUND(((+I191* 'DATA - Awards Matrices'!$E$82)+(I191* 'DATA - Awards Matrices'!$E$85))* 'DATA - Awards Matrices'!$D$77,0)</f>
        <v>0</v>
      </c>
      <c r="O191" s="587"/>
      <c r="P191" s="679">
        <v>2</v>
      </c>
      <c r="Q191" s="114" t="s">
        <v>133</v>
      </c>
      <c r="R191" s="115">
        <v>34539</v>
      </c>
      <c r="S191" s="115">
        <v>0</v>
      </c>
      <c r="T191" s="116">
        <v>0</v>
      </c>
      <c r="U191" s="587"/>
      <c r="V191" s="118">
        <v>2</v>
      </c>
      <c r="W191" s="119">
        <f>ROUND(((+R191* 'DATA - Awards Matrices'!$C$82)+(R191* 'DATA - Awards Matrices'!$E$85))* 'DATA - Awards Matrices'!$D$77,0)</f>
        <v>7582347</v>
      </c>
      <c r="X191" s="119">
        <f>ROUND(((+S191* 'DATA - Awards Matrices'!$D$82)+(S191* 'DATA - Awards Matrices'!$E$85))* 'DATA - Awards Matrices'!$D$77,0)</f>
        <v>0</v>
      </c>
      <c r="Y191" s="120">
        <f>ROUND(((+T191* 'DATA - Awards Matrices'!$E$82)+(T191* 'DATA - Awards Matrices'!$E$85))* 'DATA - Awards Matrices'!$D$77,0)</f>
        <v>0</v>
      </c>
      <c r="AA191" s="679">
        <v>2</v>
      </c>
      <c r="AB191" s="114" t="s">
        <v>133</v>
      </c>
      <c r="AC191" s="115">
        <v>32847.5</v>
      </c>
      <c r="AD191" s="115">
        <v>0</v>
      </c>
      <c r="AE191" s="116">
        <v>0</v>
      </c>
      <c r="AG191" s="118">
        <v>2</v>
      </c>
      <c r="AH191" s="119">
        <f>ROUND(((+AC191* 'DATA - Awards Matrices'!$C$82)+(AC191* 'DATA - Awards Matrices'!$E$85))* 'DATA - Awards Matrices'!$D$77,0)</f>
        <v>7211012</v>
      </c>
      <c r="AI191" s="119">
        <f>ROUND(((+AD191* 'DATA - Awards Matrices'!$D$82)+(AD191* 'DATA - Awards Matrices'!$E$85))* 'DATA - Awards Matrices'!$D$77,0)</f>
        <v>0</v>
      </c>
      <c r="AJ191" s="120">
        <f>ROUND(((+AE191* 'DATA - Awards Matrices'!$E$82)+(AE191* 'DATA - Awards Matrices'!$E$85))* 'DATA - Awards Matrices'!$D$77,0)</f>
        <v>0</v>
      </c>
      <c r="AL191" s="679">
        <v>2</v>
      </c>
      <c r="AM191" s="114" t="s">
        <v>133</v>
      </c>
      <c r="AN191" s="115">
        <v>30407</v>
      </c>
      <c r="AO191" s="115"/>
      <c r="AP191" s="115">
        <f xml:space="preserve"> 'RAW DATA AY2020-21-EOC SCH'!F70</f>
        <v>0</v>
      </c>
      <c r="AR191" s="118">
        <v>2</v>
      </c>
      <c r="AS191" s="119">
        <f>ROUND(((+AN191* 'DATA - Awards Matrices'!$C$82)+(AN191* 'DATA - Awards Matrices'!$E$85))* 'DATA - Awards Matrices'!$D$77,0)</f>
        <v>6675249</v>
      </c>
      <c r="AT191" s="119">
        <f>ROUND(((+AO191* 'DATA - Awards Matrices'!$D$82)+(AO191* 'DATA - Awards Matrices'!$E$85))* 'DATA - Awards Matrices'!$D$77,0)</f>
        <v>0</v>
      </c>
      <c r="AU191" s="120">
        <f>ROUND(((+AP191* 'DATA - Awards Matrices'!$E$82)+(AP191* 'DATA - Awards Matrices'!$E$85))* 'DATA - Awards Matrices'!$D$77,0)</f>
        <v>0</v>
      </c>
      <c r="AW191" s="679">
        <v>2</v>
      </c>
      <c r="AX191" s="114" t="s">
        <v>133</v>
      </c>
      <c r="AY191" s="115">
        <v>26285</v>
      </c>
      <c r="AZ191" s="115"/>
      <c r="BA191" s="115">
        <v>0</v>
      </c>
      <c r="BB191" s="716"/>
      <c r="BC191" s="742">
        <v>2</v>
      </c>
      <c r="BD191" s="743">
        <f>ROUND(((+AY191* 'DATA - Awards Matrices'!$C$82)+(AY191* 'DATA - Awards Matrices'!$E$85))* 'DATA - Awards Matrices'!$D$77,0)</f>
        <v>5770346</v>
      </c>
      <c r="BE191" s="743">
        <f>ROUND(((+AZ191* 'DATA - Awards Matrices'!$D$82)+(AZ191* 'DATA - Awards Matrices'!$E$85))* 'DATA - Awards Matrices'!$D$77,0)</f>
        <v>0</v>
      </c>
      <c r="BF191" s="744">
        <f>ROUND(((+BA191* 'DATA - Awards Matrices'!$E$82)+(BA191* 'DATA - Awards Matrices'!$E$85))* 'DATA - Awards Matrices'!$D$77,0)</f>
        <v>0</v>
      </c>
      <c r="BG191" s="716"/>
      <c r="BH191" s="911">
        <v>2</v>
      </c>
      <c r="BI191" s="897" t="s">
        <v>133</v>
      </c>
      <c r="BJ191" s="896">
        <v>25565</v>
      </c>
      <c r="BK191" s="896"/>
      <c r="BL191" s="896">
        <v>0</v>
      </c>
      <c r="BN191" s="742">
        <v>2</v>
      </c>
      <c r="BO191" s="743">
        <v>5612284</v>
      </c>
      <c r="BP191" s="743">
        <v>0</v>
      </c>
      <c r="BQ191" s="744">
        <v>0</v>
      </c>
      <c r="BS191" s="1010">
        <v>2</v>
      </c>
      <c r="BT191" s="983" t="s">
        <v>133</v>
      </c>
      <c r="BU191" s="979">
        <f>'RAW DATA AY2020-21-EOC SCH'!D70</f>
        <v>19499</v>
      </c>
      <c r="BV191" s="979"/>
      <c r="BW191" s="979">
        <f xml:space="preserve"> 'RAW DATA AY2020-21-EOC SCH'!AB70</f>
        <v>0</v>
      </c>
      <c r="BX191" s="716"/>
      <c r="BY191" s="980">
        <v>2</v>
      </c>
      <c r="BZ191" s="981">
        <f>ROUND(((+BU191* 'DATA - Awards Matrices'!$C$82)+(BU191* 'DATA - Awards Matrices'!$E$85))* 'DATA - Awards Matrices'!$D$77,0)</f>
        <v>4280615</v>
      </c>
      <c r="CA191" s="981">
        <f>ROUND(((+BV191* 'DATA - Awards Matrices'!$D$82)+(BV191* 'DATA - Awards Matrices'!$E$85))* 'DATA - Awards Matrices'!$D$77,0)</f>
        <v>0</v>
      </c>
      <c r="CB191" s="982">
        <f>ROUND(((+BW191* 'DATA - Awards Matrices'!$E$82)+(BW191* 'DATA - Awards Matrices'!$E$85))* 'DATA - Awards Matrices'!$D$77,0)</f>
        <v>0</v>
      </c>
    </row>
    <row r="192" spans="1:80">
      <c r="A192" s="1657"/>
      <c r="C192" s="121"/>
      <c r="D192" s="121"/>
      <c r="E192" s="679">
        <v>3</v>
      </c>
      <c r="F192" s="114" t="s">
        <v>133</v>
      </c>
      <c r="G192" s="115">
        <v>24396</v>
      </c>
      <c r="H192" s="115">
        <v>0</v>
      </c>
      <c r="I192" s="116">
        <v>0</v>
      </c>
      <c r="J192" s="117"/>
      <c r="K192" s="118">
        <v>3</v>
      </c>
      <c r="L192" s="119">
        <f>ROUND(((+G192* 'DATA - Awards Matrices'!$C$83)+(G192* 'DATA - Awards Matrices'!$E$85))* 'DATA - Awards Matrices'!$D$77,0)</f>
        <v>8330990</v>
      </c>
      <c r="M192" s="119">
        <f>ROUND(((+H192* 'DATA - Awards Matrices'!$D$83)+(H192* 'DATA - Awards Matrices'!$E$85))* 'DATA - Awards Matrices'!$D$77,0)</f>
        <v>0</v>
      </c>
      <c r="N192" s="120">
        <f>ROUND(((+I192* 'DATA - Awards Matrices'!$E$83)+(I192* 'DATA - Awards Matrices'!$E$85))* 'DATA - Awards Matrices'!$D$77,0)</f>
        <v>0</v>
      </c>
      <c r="O192" s="587"/>
      <c r="P192" s="679">
        <v>3</v>
      </c>
      <c r="Q192" s="114" t="s">
        <v>133</v>
      </c>
      <c r="R192" s="115">
        <v>22624</v>
      </c>
      <c r="S192" s="115">
        <v>0</v>
      </c>
      <c r="T192" s="116">
        <v>0</v>
      </c>
      <c r="U192" s="587"/>
      <c r="V192" s="118">
        <v>3</v>
      </c>
      <c r="W192" s="119">
        <f>ROUND(((+R192* 'DATA - Awards Matrices'!$C$83)+(R192* 'DATA - Awards Matrices'!$E$85))* 'DATA - Awards Matrices'!$D$77,0)</f>
        <v>7725870</v>
      </c>
      <c r="X192" s="119">
        <f>ROUND(((+S192* 'DATA - Awards Matrices'!$D$83)+(S192* 'DATA - Awards Matrices'!$E$85))* 'DATA - Awards Matrices'!$D$77,0)</f>
        <v>0</v>
      </c>
      <c r="Y192" s="120">
        <f>ROUND(((+T192* 'DATA - Awards Matrices'!$E$83)+(T192* 'DATA - Awards Matrices'!$E$85))* 'DATA - Awards Matrices'!$D$77,0)</f>
        <v>0</v>
      </c>
      <c r="AA192" s="679">
        <v>3</v>
      </c>
      <c r="AB192" s="114" t="s">
        <v>133</v>
      </c>
      <c r="AC192" s="115">
        <v>24342</v>
      </c>
      <c r="AD192" s="115">
        <v>0</v>
      </c>
      <c r="AE192" s="116">
        <v>0</v>
      </c>
      <c r="AG192" s="118">
        <v>3</v>
      </c>
      <c r="AH192" s="119">
        <f>ROUND(((+AC192* 'DATA - Awards Matrices'!$C$83)+(AC192* 'DATA - Awards Matrices'!$E$85))* 'DATA - Awards Matrices'!$D$77,0)</f>
        <v>8312550</v>
      </c>
      <c r="AI192" s="119">
        <f>ROUND(((+AD192* 'DATA - Awards Matrices'!$D$83)+(AD192* 'DATA - Awards Matrices'!$E$85))* 'DATA - Awards Matrices'!$D$77,0)</f>
        <v>0</v>
      </c>
      <c r="AJ192" s="120">
        <f>ROUND(((+AE192* 'DATA - Awards Matrices'!$E$83)+(AE192* 'DATA - Awards Matrices'!$E$85))* 'DATA - Awards Matrices'!$D$77,0)</f>
        <v>0</v>
      </c>
      <c r="AL192" s="679">
        <v>3</v>
      </c>
      <c r="AM192" s="114" t="s">
        <v>133</v>
      </c>
      <c r="AN192" s="115">
        <v>23581</v>
      </c>
      <c r="AO192" s="115"/>
      <c r="AP192" s="115">
        <f xml:space="preserve"> 'RAW DATA AY2020-21-EOC SCH'!F71</f>
        <v>0</v>
      </c>
      <c r="AR192" s="118">
        <v>3</v>
      </c>
      <c r="AS192" s="119">
        <f>ROUND(((+AN192* 'DATA - Awards Matrices'!$C$83)+(AN192* 'DATA - Awards Matrices'!$E$85))* 'DATA - Awards Matrices'!$D$77,0)</f>
        <v>8052676</v>
      </c>
      <c r="AT192" s="119">
        <f>ROUND(((+AO192* 'DATA - Awards Matrices'!$D$83)+(AO192* 'DATA - Awards Matrices'!$E$85))* 'DATA - Awards Matrices'!$D$77,0)</f>
        <v>0</v>
      </c>
      <c r="AU192" s="120">
        <f>ROUND(((+AP192* 'DATA - Awards Matrices'!$E$83)+(AP192* 'DATA - Awards Matrices'!$E$85))* 'DATA - Awards Matrices'!$D$77,0)</f>
        <v>0</v>
      </c>
      <c r="AW192" s="679">
        <v>3</v>
      </c>
      <c r="AX192" s="114" t="s">
        <v>133</v>
      </c>
      <c r="AY192" s="115">
        <v>22652.5</v>
      </c>
      <c r="AZ192" s="115"/>
      <c r="BA192" s="115">
        <v>0</v>
      </c>
      <c r="BB192" s="716"/>
      <c r="BC192" s="742">
        <v>3</v>
      </c>
      <c r="BD192" s="743">
        <f>ROUND(((+AY192* 'DATA - Awards Matrices'!$C$83)+(AY192* 'DATA - Awards Matrices'!$E$85))* 'DATA - Awards Matrices'!$D$77,0)</f>
        <v>7735602</v>
      </c>
      <c r="BE192" s="743">
        <f>ROUND(((+AZ192* 'DATA - Awards Matrices'!$D$83)+(AZ192* 'DATA - Awards Matrices'!$E$85))* 'DATA - Awards Matrices'!$D$77,0)</f>
        <v>0</v>
      </c>
      <c r="BF192" s="744">
        <f>ROUND(((+BA192* 'DATA - Awards Matrices'!$E$83)+(BA192* 'DATA - Awards Matrices'!$E$85))* 'DATA - Awards Matrices'!$D$77,0)</f>
        <v>0</v>
      </c>
      <c r="BG192" s="716"/>
      <c r="BH192" s="911">
        <v>3</v>
      </c>
      <c r="BI192" s="897" t="s">
        <v>133</v>
      </c>
      <c r="BJ192" s="896">
        <v>22326</v>
      </c>
      <c r="BK192" s="896"/>
      <c r="BL192" s="896">
        <v>0</v>
      </c>
      <c r="BN192" s="742">
        <v>3</v>
      </c>
      <c r="BO192" s="743">
        <v>7624106</v>
      </c>
      <c r="BP192" s="743">
        <v>0</v>
      </c>
      <c r="BQ192" s="744">
        <v>0</v>
      </c>
      <c r="BS192" s="1010">
        <v>3</v>
      </c>
      <c r="BT192" s="983" t="s">
        <v>133</v>
      </c>
      <c r="BU192" s="979">
        <f>'RAW DATA AY2020-21-EOC SCH'!D71</f>
        <v>12500.5</v>
      </c>
      <c r="BV192" s="979"/>
      <c r="BW192" s="979">
        <f xml:space="preserve"> 'RAW DATA AY2020-21-EOC SCH'!AB71</f>
        <v>0</v>
      </c>
      <c r="BX192" s="716"/>
      <c r="BY192" s="980">
        <v>3</v>
      </c>
      <c r="BZ192" s="981">
        <f>ROUND(((+BU192* 'DATA - Awards Matrices'!$C$83)+(BU192* 'DATA - Awards Matrices'!$E$85))* 'DATA - Awards Matrices'!$D$77,0)</f>
        <v>4268796</v>
      </c>
      <c r="CA192" s="981">
        <f>ROUND(((+BV192* 'DATA - Awards Matrices'!$D$83)+(BV192* 'DATA - Awards Matrices'!$E$85))* 'DATA - Awards Matrices'!$D$77,0)</f>
        <v>0</v>
      </c>
      <c r="CB192" s="982">
        <f>ROUND(((+BW192* 'DATA - Awards Matrices'!$E$83)+(BW192* 'DATA - Awards Matrices'!$E$85))* 'DATA - Awards Matrices'!$D$77,0)</f>
        <v>0</v>
      </c>
    </row>
    <row r="193" spans="1:80" ht="15" customHeight="1">
      <c r="A193" s="1657"/>
      <c r="C193" s="126"/>
      <c r="D193" s="126"/>
      <c r="E193" s="1630" t="s">
        <v>82</v>
      </c>
      <c r="F193" s="1631"/>
      <c r="G193" s="122">
        <f>G192+G191+G190</f>
        <v>135764.49650000001</v>
      </c>
      <c r="H193" s="122">
        <f>H192+H191+H190</f>
        <v>0</v>
      </c>
      <c r="I193" s="123">
        <f>I192+I191+I190</f>
        <v>0</v>
      </c>
      <c r="J193" s="124"/>
      <c r="K193" s="125" t="s">
        <v>82</v>
      </c>
      <c r="L193" s="119">
        <f>L190+L191+L192</f>
        <v>27625151</v>
      </c>
      <c r="M193" s="119">
        <f>M190+M191+M192</f>
        <v>0</v>
      </c>
      <c r="N193" s="120">
        <f>N190+N191+N192</f>
        <v>0</v>
      </c>
      <c r="O193" s="587"/>
      <c r="P193" s="1630" t="s">
        <v>82</v>
      </c>
      <c r="Q193" s="1631"/>
      <c r="R193" s="122">
        <v>135789.99469999998</v>
      </c>
      <c r="S193" s="122">
        <v>0</v>
      </c>
      <c r="T193" s="123">
        <v>0</v>
      </c>
      <c r="U193" s="587"/>
      <c r="V193" s="125" t="s">
        <v>82</v>
      </c>
      <c r="W193" s="119">
        <f>W190+W191+W192</f>
        <v>27390827</v>
      </c>
      <c r="X193" s="119">
        <f>X190+X191+X192</f>
        <v>0</v>
      </c>
      <c r="Y193" s="120">
        <f>Y190+Y191+Y192</f>
        <v>0</v>
      </c>
      <c r="AA193" s="1630" t="s">
        <v>82</v>
      </c>
      <c r="AB193" s="1631"/>
      <c r="AC193" s="122">
        <f>AC192+AC191+AC190</f>
        <v>134806.50449999998</v>
      </c>
      <c r="AD193" s="122">
        <v>0</v>
      </c>
      <c r="AE193" s="123">
        <v>0</v>
      </c>
      <c r="AG193" s="125" t="s">
        <v>82</v>
      </c>
      <c r="AH193" s="119">
        <f>AH190+AH191+AH192</f>
        <v>27450967</v>
      </c>
      <c r="AI193" s="119">
        <f>AI190+AI191+AI192</f>
        <v>0</v>
      </c>
      <c r="AJ193" s="120">
        <f>AJ190+AJ191+AJ192</f>
        <v>0</v>
      </c>
      <c r="AL193" s="1630" t="s">
        <v>82</v>
      </c>
      <c r="AM193" s="1631"/>
      <c r="AN193" s="122">
        <f>AN192+AN191+AN190</f>
        <v>126457.00569999999</v>
      </c>
      <c r="AO193" s="122">
        <f>AO192+AO191+AO190</f>
        <v>0</v>
      </c>
      <c r="AP193" s="123">
        <f>AP192+AP191+AP190</f>
        <v>0</v>
      </c>
      <c r="AR193" s="125" t="s">
        <v>82</v>
      </c>
      <c r="AS193" s="119">
        <f>AS190+AS191+AS192</f>
        <v>25864237</v>
      </c>
      <c r="AT193" s="119">
        <f>AT190+AT191+AT192</f>
        <v>0</v>
      </c>
      <c r="AU193" s="120">
        <f>AU190+AU191+AU192</f>
        <v>0</v>
      </c>
      <c r="AW193" s="1641" t="s">
        <v>82</v>
      </c>
      <c r="AX193" s="1642"/>
      <c r="AY193" s="122">
        <f>AY192+AY191+AY190</f>
        <v>118082.5036</v>
      </c>
      <c r="AZ193" s="122">
        <f>AZ192+AZ191+AZ190</f>
        <v>0</v>
      </c>
      <c r="BA193" s="123">
        <f>BA192+BA191+BA190</f>
        <v>0</v>
      </c>
      <c r="BB193" s="716"/>
      <c r="BC193" s="745" t="s">
        <v>82</v>
      </c>
      <c r="BD193" s="743">
        <f>BD190+BD191+BD192</f>
        <v>24131461</v>
      </c>
      <c r="BE193" s="743">
        <f>BE190+BE191+BE192</f>
        <v>0</v>
      </c>
      <c r="BF193" s="744">
        <f>BF190+BF191+BF192</f>
        <v>0</v>
      </c>
      <c r="BG193" s="716"/>
      <c r="BH193" s="1584" t="s">
        <v>82</v>
      </c>
      <c r="BI193" s="1577"/>
      <c r="BJ193" s="898">
        <v>119307.0028</v>
      </c>
      <c r="BK193" s="898">
        <v>0</v>
      </c>
      <c r="BL193" s="899">
        <v>0</v>
      </c>
      <c r="BN193" s="745" t="s">
        <v>82</v>
      </c>
      <c r="BO193" s="743">
        <v>24210887</v>
      </c>
      <c r="BP193" s="743">
        <v>0</v>
      </c>
      <c r="BQ193" s="744">
        <v>0</v>
      </c>
      <c r="BS193" s="1614" t="s">
        <v>82</v>
      </c>
      <c r="BT193" s="1615"/>
      <c r="BU193" s="984">
        <f>BU192+BU191+BU190</f>
        <v>89011.502099999998</v>
      </c>
      <c r="BV193" s="984">
        <f>BV192+BV191+BV190</f>
        <v>0</v>
      </c>
      <c r="BW193" s="985">
        <f>BW192+BW191+BW190</f>
        <v>0</v>
      </c>
      <c r="BX193" s="716"/>
      <c r="BY193" s="986" t="s">
        <v>82</v>
      </c>
      <c r="BZ193" s="981">
        <f>BZ190+BZ191+BZ192</f>
        <v>17310445</v>
      </c>
      <c r="CA193" s="981">
        <f>CA190+CA191+CA192</f>
        <v>0</v>
      </c>
      <c r="CB193" s="982">
        <f>CB190+CB191+CB192</f>
        <v>0</v>
      </c>
    </row>
    <row r="194" spans="1:80" ht="15" thickBot="1">
      <c r="A194" s="1658"/>
      <c r="C194" s="126"/>
      <c r="D194" s="126"/>
      <c r="E194" s="127"/>
      <c r="F194" s="128"/>
      <c r="G194" s="129" t="s">
        <v>132</v>
      </c>
      <c r="H194" s="129"/>
      <c r="I194" s="130">
        <f>SUM(G193:I193)</f>
        <v>135764.49650000001</v>
      </c>
      <c r="J194" s="131"/>
      <c r="K194" s="132"/>
      <c r="L194" s="133" t="s">
        <v>131</v>
      </c>
      <c r="M194" s="134"/>
      <c r="N194" s="135">
        <f>SUM(L193:N193)</f>
        <v>27625151</v>
      </c>
      <c r="O194" s="588"/>
      <c r="P194" s="127"/>
      <c r="Q194" s="128"/>
      <c r="R194" s="129" t="s">
        <v>132</v>
      </c>
      <c r="S194" s="129"/>
      <c r="T194" s="130">
        <v>135789.99469999998</v>
      </c>
      <c r="U194" s="588"/>
      <c r="V194" s="132"/>
      <c r="W194" s="133" t="s">
        <v>131</v>
      </c>
      <c r="X194" s="134"/>
      <c r="Y194" s="135">
        <f>SUM(W193:Y193)</f>
        <v>27390827</v>
      </c>
      <c r="AA194" s="127"/>
      <c r="AB194" s="128"/>
      <c r="AC194" s="129" t="s">
        <v>132</v>
      </c>
      <c r="AD194" s="129"/>
      <c r="AE194" s="130">
        <f>SUM(AC193:AE193)</f>
        <v>134806.50449999998</v>
      </c>
      <c r="AG194" s="132"/>
      <c r="AH194" s="133" t="s">
        <v>131</v>
      </c>
      <c r="AI194" s="134"/>
      <c r="AJ194" s="135">
        <f>SUM(AH193:AJ193)</f>
        <v>27450967</v>
      </c>
      <c r="AL194" s="127"/>
      <c r="AM194" s="128"/>
      <c r="AN194" s="129" t="s">
        <v>132</v>
      </c>
      <c r="AO194" s="129"/>
      <c r="AP194" s="130">
        <f>SUM(AN193:AP193)</f>
        <v>126457.00569999999</v>
      </c>
      <c r="AR194" s="132"/>
      <c r="AS194" s="133" t="s">
        <v>131</v>
      </c>
      <c r="AT194" s="134"/>
      <c r="AU194" s="135">
        <f>SUM(AS193:AU193)</f>
        <v>25864237</v>
      </c>
      <c r="AW194" s="127"/>
      <c r="AX194" s="128"/>
      <c r="AY194" s="129" t="s">
        <v>132</v>
      </c>
      <c r="AZ194" s="129"/>
      <c r="BA194" s="130">
        <f>SUM(AY193:BA193)</f>
        <v>118082.5036</v>
      </c>
      <c r="BB194" s="716"/>
      <c r="BC194" s="746"/>
      <c r="BD194" s="747" t="s">
        <v>131</v>
      </c>
      <c r="BE194" s="748"/>
      <c r="BF194" s="749">
        <f>SUM(BD193:BF193)</f>
        <v>24131461</v>
      </c>
      <c r="BG194" s="716"/>
      <c r="BH194" s="900"/>
      <c r="BI194" s="901"/>
      <c r="BJ194" s="902" t="s">
        <v>132</v>
      </c>
      <c r="BK194" s="902"/>
      <c r="BL194" s="903">
        <v>119307.0028</v>
      </c>
      <c r="BN194" s="746"/>
      <c r="BO194" s="747" t="s">
        <v>131</v>
      </c>
      <c r="BP194" s="748"/>
      <c r="BQ194" s="749">
        <v>24210887</v>
      </c>
      <c r="BS194" s="987"/>
      <c r="BT194" s="988"/>
      <c r="BU194" s="989" t="s">
        <v>132</v>
      </c>
      <c r="BV194" s="989"/>
      <c r="BW194" s="990">
        <f>SUM(BU193:BW193)</f>
        <v>89011.502099999998</v>
      </c>
      <c r="BX194" s="716"/>
      <c r="BY194" s="991"/>
      <c r="BZ194" s="992" t="s">
        <v>131</v>
      </c>
      <c r="CA194" s="993"/>
      <c r="CB194" s="994">
        <f>SUM(BZ193:CB193)</f>
        <v>17310445</v>
      </c>
    </row>
    <row r="195" spans="1:80" ht="15" thickBot="1">
      <c r="K195" s="136"/>
      <c r="L195" s="136"/>
      <c r="M195" s="136"/>
      <c r="N195" s="136"/>
      <c r="O195" s="136"/>
      <c r="U195" s="136"/>
      <c r="V195" s="136"/>
      <c r="W195" s="136"/>
      <c r="X195" s="136"/>
      <c r="Y195" s="136"/>
      <c r="AG195" s="136"/>
      <c r="AH195" s="136"/>
      <c r="AI195" s="136"/>
      <c r="AJ195" s="136"/>
      <c r="AR195" s="136"/>
      <c r="AS195" s="136"/>
      <c r="AT195" s="136"/>
      <c r="AU195" s="136"/>
      <c r="BB195" s="716"/>
      <c r="BC195" s="750"/>
      <c r="BD195" s="750"/>
      <c r="BE195" s="750"/>
      <c r="BF195" s="750"/>
      <c r="BG195" s="716"/>
      <c r="BN195" s="750"/>
      <c r="BO195" s="750"/>
      <c r="BP195" s="750"/>
      <c r="BQ195" s="750"/>
      <c r="BS195" s="716"/>
      <c r="BT195" s="716"/>
      <c r="BU195" s="716"/>
      <c r="BV195" s="716"/>
      <c r="BW195" s="716"/>
      <c r="BX195" s="716"/>
      <c r="BY195" s="995"/>
      <c r="BZ195" s="995"/>
      <c r="CA195" s="995"/>
      <c r="CB195" s="995"/>
    </row>
    <row r="196" spans="1:80" ht="15.75" customHeight="1">
      <c r="A196" s="1656" t="s">
        <v>81</v>
      </c>
      <c r="C196" s="105"/>
      <c r="D196" s="105"/>
      <c r="E196" s="1632" t="s">
        <v>96</v>
      </c>
      <c r="F196" s="1633"/>
      <c r="G196" s="1634" t="s">
        <v>134</v>
      </c>
      <c r="H196" s="1634"/>
      <c r="I196" s="1635"/>
      <c r="J196" s="103"/>
      <c r="K196" s="104"/>
      <c r="L196" s="1636" t="s">
        <v>134</v>
      </c>
      <c r="M196" s="1637"/>
      <c r="N196" s="1638"/>
      <c r="O196" s="586"/>
      <c r="P196" s="1632" t="s">
        <v>96</v>
      </c>
      <c r="Q196" s="1633"/>
      <c r="R196" s="1634" t="s">
        <v>134</v>
      </c>
      <c r="S196" s="1634"/>
      <c r="T196" s="1635"/>
      <c r="U196" s="586"/>
      <c r="V196" s="104"/>
      <c r="W196" s="1636" t="s">
        <v>134</v>
      </c>
      <c r="X196" s="1637"/>
      <c r="Y196" s="1638"/>
      <c r="AA196" s="1632" t="s">
        <v>96</v>
      </c>
      <c r="AB196" s="1633"/>
      <c r="AC196" s="1634" t="s">
        <v>134</v>
      </c>
      <c r="AD196" s="1634"/>
      <c r="AE196" s="1635"/>
      <c r="AG196" s="104"/>
      <c r="AH196" s="1636" t="s">
        <v>134</v>
      </c>
      <c r="AI196" s="1637"/>
      <c r="AJ196" s="1638"/>
      <c r="AL196" s="1632" t="s">
        <v>96</v>
      </c>
      <c r="AM196" s="1633"/>
      <c r="AN196" s="1634" t="s">
        <v>134</v>
      </c>
      <c r="AO196" s="1634"/>
      <c r="AP196" s="1635"/>
      <c r="AR196" s="104"/>
      <c r="AS196" s="1636" t="s">
        <v>134</v>
      </c>
      <c r="AT196" s="1637"/>
      <c r="AU196" s="1638"/>
      <c r="AW196" s="819" t="s">
        <v>96</v>
      </c>
      <c r="AX196" s="820"/>
      <c r="AY196" s="1659" t="s">
        <v>134</v>
      </c>
      <c r="AZ196" s="1660"/>
      <c r="BA196" s="1661"/>
      <c r="BB196" s="716"/>
      <c r="BC196" s="737"/>
      <c r="BD196" s="1581" t="s">
        <v>134</v>
      </c>
      <c r="BE196" s="1582"/>
      <c r="BF196" s="1583"/>
      <c r="BG196" s="716"/>
      <c r="BH196" s="1574" t="s">
        <v>96</v>
      </c>
      <c r="BI196" s="1575"/>
      <c r="BJ196" s="1578" t="s">
        <v>134</v>
      </c>
      <c r="BK196" s="1579"/>
      <c r="BL196" s="1580"/>
      <c r="BN196" s="737"/>
      <c r="BO196" s="1581" t="s">
        <v>134</v>
      </c>
      <c r="BP196" s="1582"/>
      <c r="BQ196" s="1583"/>
      <c r="BS196" s="1616" t="s">
        <v>96</v>
      </c>
      <c r="BT196" s="1617"/>
      <c r="BU196" s="1619" t="s">
        <v>134</v>
      </c>
      <c r="BV196" s="1620"/>
      <c r="BW196" s="1621"/>
      <c r="BX196" s="716"/>
      <c r="BY196" s="967"/>
      <c r="BZ196" s="1622" t="s">
        <v>134</v>
      </c>
      <c r="CA196" s="1623"/>
      <c r="CB196" s="1624"/>
    </row>
    <row r="197" spans="1:80" ht="15" customHeight="1">
      <c r="A197" s="1657"/>
      <c r="C197" s="113"/>
      <c r="D197" s="113"/>
      <c r="E197" s="1630" t="s">
        <v>96</v>
      </c>
      <c r="F197" s="1631"/>
      <c r="G197" s="589" t="s">
        <v>95</v>
      </c>
      <c r="H197" s="590" t="s">
        <v>94</v>
      </c>
      <c r="I197" s="591" t="s">
        <v>93</v>
      </c>
      <c r="J197" s="108"/>
      <c r="K197" s="109" t="s">
        <v>96</v>
      </c>
      <c r="L197" s="110" t="s">
        <v>95</v>
      </c>
      <c r="M197" s="111" t="s">
        <v>94</v>
      </c>
      <c r="N197" s="112" t="s">
        <v>93</v>
      </c>
      <c r="O197" s="586"/>
      <c r="P197" s="1630" t="s">
        <v>96</v>
      </c>
      <c r="Q197" s="1631"/>
      <c r="R197" s="589" t="s">
        <v>95</v>
      </c>
      <c r="S197" s="590" t="s">
        <v>94</v>
      </c>
      <c r="T197" s="591" t="s">
        <v>93</v>
      </c>
      <c r="U197" s="586"/>
      <c r="V197" s="109" t="s">
        <v>96</v>
      </c>
      <c r="W197" s="110" t="s">
        <v>95</v>
      </c>
      <c r="X197" s="111" t="s">
        <v>94</v>
      </c>
      <c r="Y197" s="112" t="s">
        <v>93</v>
      </c>
      <c r="AA197" s="1630" t="s">
        <v>96</v>
      </c>
      <c r="AB197" s="1631"/>
      <c r="AC197" s="589" t="s">
        <v>95</v>
      </c>
      <c r="AD197" s="590" t="s">
        <v>94</v>
      </c>
      <c r="AE197" s="591" t="s">
        <v>93</v>
      </c>
      <c r="AG197" s="109" t="s">
        <v>96</v>
      </c>
      <c r="AH197" s="110" t="s">
        <v>95</v>
      </c>
      <c r="AI197" s="111" t="s">
        <v>94</v>
      </c>
      <c r="AJ197" s="112" t="s">
        <v>93</v>
      </c>
      <c r="AL197" s="1630" t="s">
        <v>96</v>
      </c>
      <c r="AM197" s="1631"/>
      <c r="AN197" s="589" t="s">
        <v>95</v>
      </c>
      <c r="AO197" s="590" t="s">
        <v>94</v>
      </c>
      <c r="AP197" s="591" t="s">
        <v>93</v>
      </c>
      <c r="AR197" s="109" t="s">
        <v>96</v>
      </c>
      <c r="AS197" s="110" t="s">
        <v>95</v>
      </c>
      <c r="AT197" s="111" t="s">
        <v>94</v>
      </c>
      <c r="AU197" s="112" t="s">
        <v>93</v>
      </c>
      <c r="AW197" s="817" t="s">
        <v>96</v>
      </c>
      <c r="AX197" s="818"/>
      <c r="AY197" s="589" t="s">
        <v>95</v>
      </c>
      <c r="AZ197" s="590" t="s">
        <v>94</v>
      </c>
      <c r="BA197" s="591" t="s">
        <v>93</v>
      </c>
      <c r="BB197" s="716"/>
      <c r="BC197" s="738" t="s">
        <v>96</v>
      </c>
      <c r="BD197" s="739" t="s">
        <v>95</v>
      </c>
      <c r="BE197" s="740" t="s">
        <v>94</v>
      </c>
      <c r="BF197" s="741" t="s">
        <v>93</v>
      </c>
      <c r="BG197" s="716"/>
      <c r="BH197" s="1576" t="s">
        <v>96</v>
      </c>
      <c r="BI197" s="1577"/>
      <c r="BJ197" s="904" t="s">
        <v>95</v>
      </c>
      <c r="BK197" s="905" t="s">
        <v>94</v>
      </c>
      <c r="BL197" s="906" t="s">
        <v>93</v>
      </c>
      <c r="BN197" s="738" t="s">
        <v>96</v>
      </c>
      <c r="BO197" s="739" t="s">
        <v>95</v>
      </c>
      <c r="BP197" s="740" t="s">
        <v>94</v>
      </c>
      <c r="BQ197" s="741" t="s">
        <v>93</v>
      </c>
      <c r="BS197" s="1618" t="s">
        <v>96</v>
      </c>
      <c r="BT197" s="1615"/>
      <c r="BU197" s="1000" t="s">
        <v>95</v>
      </c>
      <c r="BV197" s="1001" t="s">
        <v>94</v>
      </c>
      <c r="BW197" s="1002" t="s">
        <v>93</v>
      </c>
      <c r="BX197" s="716"/>
      <c r="BY197" s="973" t="s">
        <v>96</v>
      </c>
      <c r="BZ197" s="974" t="s">
        <v>95</v>
      </c>
      <c r="CA197" s="975" t="s">
        <v>94</v>
      </c>
      <c r="CB197" s="976" t="s">
        <v>93</v>
      </c>
    </row>
    <row r="198" spans="1:80" ht="15" customHeight="1">
      <c r="A198" s="1657"/>
      <c r="C198" s="121"/>
      <c r="D198" s="121"/>
      <c r="E198" s="679">
        <v>1</v>
      </c>
      <c r="F198" s="114" t="s">
        <v>133</v>
      </c>
      <c r="G198" s="115">
        <v>66433.001499999998</v>
      </c>
      <c r="H198" s="115">
        <v>0</v>
      </c>
      <c r="I198" s="116">
        <v>0</v>
      </c>
      <c r="J198" s="117"/>
      <c r="K198" s="118">
        <v>1</v>
      </c>
      <c r="L198" s="119">
        <f>ROUND(((+G198* 'DATA - Awards Matrices'!$C$81)+(G198* 'DATA - Awards Matrices'!$E$85))* 'DATA - Awards Matrices'!$D$77,0)</f>
        <v>10208759</v>
      </c>
      <c r="M198" s="119">
        <f>ROUND(((+H198* 'DATA - Awards Matrices'!$D$81)+(H198* 'DATA - Awards Matrices'!$E$85))* 'DATA - Awards Matrices'!$D$77,0)</f>
        <v>0</v>
      </c>
      <c r="N198" s="120">
        <f>ROUND(((+I198* 'DATA - Awards Matrices'!$E$81)+(I198* 'DATA - Awards Matrices'!$E$85))* 'DATA - Awards Matrices'!$D$77,0)</f>
        <v>0</v>
      </c>
      <c r="O198" s="587"/>
      <c r="P198" s="679">
        <v>1</v>
      </c>
      <c r="Q198" s="114" t="s">
        <v>133</v>
      </c>
      <c r="R198" s="115">
        <v>59430.990700000002</v>
      </c>
      <c r="S198" s="115">
        <v>0</v>
      </c>
      <c r="T198" s="116">
        <v>0</v>
      </c>
      <c r="U198" s="587"/>
      <c r="V198" s="118">
        <v>1</v>
      </c>
      <c r="W198" s="119">
        <f>ROUND(((+R198* 'DATA - Awards Matrices'!$C$81)+(R198* 'DATA - Awards Matrices'!$E$85))* 'DATA - Awards Matrices'!$D$77,0)</f>
        <v>9132760</v>
      </c>
      <c r="X198" s="119">
        <f>ROUND(((+S198* 'DATA - Awards Matrices'!$D$81)+(S198* 'DATA - Awards Matrices'!$E$85))* 'DATA - Awards Matrices'!$D$77,0)</f>
        <v>0</v>
      </c>
      <c r="Y198" s="120">
        <f>ROUND(((+T198* 'DATA - Awards Matrices'!$E$81)+(T198* 'DATA - Awards Matrices'!$E$85))* 'DATA - Awards Matrices'!$D$77,0)</f>
        <v>0</v>
      </c>
      <c r="AA198" s="679">
        <v>1</v>
      </c>
      <c r="AB198" s="114" t="s">
        <v>133</v>
      </c>
      <c r="AC198" s="115">
        <v>58717</v>
      </c>
      <c r="AD198" s="115">
        <v>0</v>
      </c>
      <c r="AE198" s="116">
        <v>0</v>
      </c>
      <c r="AG198" s="118">
        <v>1</v>
      </c>
      <c r="AH198" s="119">
        <f>ROUND(((+AC198* 'DATA - Awards Matrices'!$C$81)+(AC198* 'DATA - Awards Matrices'!$E$85))* 'DATA - Awards Matrices'!$D$77,0)</f>
        <v>9023041</v>
      </c>
      <c r="AI198" s="119">
        <f>ROUND(((+AD198* 'DATA - Awards Matrices'!$D$81)+(AD198* 'DATA - Awards Matrices'!$E$85))* 'DATA - Awards Matrices'!$D$77,0)</f>
        <v>0</v>
      </c>
      <c r="AJ198" s="120">
        <f>ROUND(((+AE198* 'DATA - Awards Matrices'!$E$81)+(AE198* 'DATA - Awards Matrices'!$E$85))* 'DATA - Awards Matrices'!$D$77,0)</f>
        <v>0</v>
      </c>
      <c r="AL198" s="679">
        <v>1</v>
      </c>
      <c r="AM198" s="114" t="s">
        <v>133</v>
      </c>
      <c r="AN198" s="115">
        <v>53437.0101</v>
      </c>
      <c r="AO198" s="115"/>
      <c r="AP198" s="115">
        <f xml:space="preserve"> 'RAW DATA AY2020-21-EOC SCH'!F72</f>
        <v>0</v>
      </c>
      <c r="AR198" s="118">
        <v>1</v>
      </c>
      <c r="AS198" s="119">
        <f>ROUND(((+AN198* 'DATA - Awards Matrices'!$C$81)+(AN198* 'DATA - Awards Matrices'!$E$85))* 'DATA - Awards Matrices'!$D$77,0)</f>
        <v>8211665</v>
      </c>
      <c r="AT198" s="119">
        <f>ROUND(((+AO198* 'DATA - Awards Matrices'!$D$81)+(AO198* 'DATA - Awards Matrices'!$E$85))* 'DATA - Awards Matrices'!$D$77,0)</f>
        <v>0</v>
      </c>
      <c r="AU198" s="120">
        <f>ROUND(((+AP198* 'DATA - Awards Matrices'!$E$81)+(AP198* 'DATA - Awards Matrices'!$E$85))* 'DATA - Awards Matrices'!$D$77,0)</f>
        <v>0</v>
      </c>
      <c r="AW198" s="679">
        <v>1</v>
      </c>
      <c r="AX198" s="114" t="s">
        <v>133</v>
      </c>
      <c r="AY198" s="115">
        <v>50036.504300000001</v>
      </c>
      <c r="AZ198" s="115"/>
      <c r="BA198" s="115">
        <v>0</v>
      </c>
      <c r="BB198" s="716"/>
      <c r="BC198" s="742">
        <v>1</v>
      </c>
      <c r="BD198" s="743">
        <f>ROUND(((+AY198* 'DATA - Awards Matrices'!$C$81)+(AY198* 'DATA - Awards Matrices'!$E$85))* 'DATA - Awards Matrices'!$D$77,0)</f>
        <v>7689110</v>
      </c>
      <c r="BE198" s="743">
        <f>ROUND(((+AZ198* 'DATA - Awards Matrices'!$D$81)+(AZ198* 'DATA - Awards Matrices'!$E$85))* 'DATA - Awards Matrices'!$D$77,0)</f>
        <v>0</v>
      </c>
      <c r="BF198" s="744">
        <f>ROUND(((+BA198* 'DATA - Awards Matrices'!$E$81)+(BA198* 'DATA - Awards Matrices'!$E$85))* 'DATA - Awards Matrices'!$D$77,0)</f>
        <v>0</v>
      </c>
      <c r="BG198" s="716"/>
      <c r="BH198" s="911">
        <v>1</v>
      </c>
      <c r="BI198" s="897" t="s">
        <v>133</v>
      </c>
      <c r="BJ198" s="896">
        <v>44355.992200000001</v>
      </c>
      <c r="BK198" s="896"/>
      <c r="BL198" s="896">
        <v>0</v>
      </c>
      <c r="BN198" s="742">
        <v>1</v>
      </c>
      <c r="BO198" s="743">
        <v>6816185</v>
      </c>
      <c r="BP198" s="743">
        <v>0</v>
      </c>
      <c r="BQ198" s="744">
        <v>0</v>
      </c>
      <c r="BS198" s="1010">
        <v>1</v>
      </c>
      <c r="BT198" s="983" t="s">
        <v>133</v>
      </c>
      <c r="BU198" s="979">
        <f>'RAW DATA AY2020-21-EOC SCH'!D72</f>
        <v>36653.499199999998</v>
      </c>
      <c r="BV198" s="979"/>
      <c r="BW198" s="979">
        <f xml:space="preserve"> 'RAW DATA AY2020-21-EOC SCH'!AB72</f>
        <v>0</v>
      </c>
      <c r="BX198" s="716"/>
      <c r="BY198" s="980">
        <v>1</v>
      </c>
      <c r="BZ198" s="981">
        <f>ROUND(((+BU198* 'DATA - Awards Matrices'!$C$81)+(BU198* 'DATA - Awards Matrices'!$E$85))* 'DATA - Awards Matrices'!$D$77,0)</f>
        <v>5632543</v>
      </c>
      <c r="CA198" s="981">
        <f>ROUND(((+BV198* 'DATA - Awards Matrices'!$D$81)+(BV198* 'DATA - Awards Matrices'!$E$85))* 'DATA - Awards Matrices'!$D$77,0)</f>
        <v>0</v>
      </c>
      <c r="CB198" s="982">
        <f>ROUND(((+BW198* 'DATA - Awards Matrices'!$E$81)+(BW198* 'DATA - Awards Matrices'!$E$85))* 'DATA - Awards Matrices'!$D$77,0)</f>
        <v>0</v>
      </c>
    </row>
    <row r="199" spans="1:80" ht="15" customHeight="1">
      <c r="A199" s="1657"/>
      <c r="C199" s="121"/>
      <c r="D199" s="121"/>
      <c r="E199" s="679">
        <v>2</v>
      </c>
      <c r="F199" s="114" t="s">
        <v>133</v>
      </c>
      <c r="G199" s="115">
        <v>9191</v>
      </c>
      <c r="H199" s="115">
        <v>0</v>
      </c>
      <c r="I199" s="116">
        <v>0</v>
      </c>
      <c r="J199" s="117"/>
      <c r="K199" s="118">
        <v>2</v>
      </c>
      <c r="L199" s="119">
        <f>ROUND(((+G199* 'DATA - Awards Matrices'!$C$82)+(G199* 'DATA - Awards Matrices'!$E$85))* 'DATA - Awards Matrices'!$D$77,0)</f>
        <v>2017700</v>
      </c>
      <c r="M199" s="119">
        <f>ROUND(((+H199* 'DATA - Awards Matrices'!$D$82)+(H199* 'DATA - Awards Matrices'!$E$85))* 'DATA - Awards Matrices'!$D$77,0)</f>
        <v>0</v>
      </c>
      <c r="N199" s="120">
        <f>ROUND(((+I199* 'DATA - Awards Matrices'!$E$82)+(I199* 'DATA - Awards Matrices'!$E$85))* 'DATA - Awards Matrices'!$D$77,0)</f>
        <v>0</v>
      </c>
      <c r="O199" s="587"/>
      <c r="P199" s="679">
        <v>2</v>
      </c>
      <c r="Q199" s="114" t="s">
        <v>133</v>
      </c>
      <c r="R199" s="115">
        <v>9049</v>
      </c>
      <c r="S199" s="115">
        <v>0</v>
      </c>
      <c r="T199" s="116">
        <v>0</v>
      </c>
      <c r="U199" s="587"/>
      <c r="V199" s="118">
        <v>2</v>
      </c>
      <c r="W199" s="119">
        <f>ROUND(((+R199* 'DATA - Awards Matrices'!$C$82)+(R199* 'DATA - Awards Matrices'!$E$85))* 'DATA - Awards Matrices'!$D$77,0)</f>
        <v>1986527</v>
      </c>
      <c r="X199" s="119">
        <f>ROUND(((+S199* 'DATA - Awards Matrices'!$D$82)+(S199* 'DATA - Awards Matrices'!$E$85))* 'DATA - Awards Matrices'!$D$77,0)</f>
        <v>0</v>
      </c>
      <c r="Y199" s="120">
        <f>ROUND(((+T199* 'DATA - Awards Matrices'!$E$82)+(T199* 'DATA - Awards Matrices'!$E$85))* 'DATA - Awards Matrices'!$D$77,0)</f>
        <v>0</v>
      </c>
      <c r="AA199" s="679">
        <v>2</v>
      </c>
      <c r="AB199" s="114" t="s">
        <v>133</v>
      </c>
      <c r="AC199" s="115">
        <v>9497</v>
      </c>
      <c r="AD199" s="115">
        <v>0</v>
      </c>
      <c r="AE199" s="116">
        <v>0</v>
      </c>
      <c r="AG199" s="118">
        <v>2</v>
      </c>
      <c r="AH199" s="119">
        <f>ROUND(((+AC199* 'DATA - Awards Matrices'!$C$82)+(AC199* 'DATA - Awards Matrices'!$E$85))* 'DATA - Awards Matrices'!$D$77,0)</f>
        <v>2084876</v>
      </c>
      <c r="AI199" s="119">
        <f>ROUND(((+AD199* 'DATA - Awards Matrices'!$D$82)+(AD199* 'DATA - Awards Matrices'!$E$85))* 'DATA - Awards Matrices'!$D$77,0)</f>
        <v>0</v>
      </c>
      <c r="AJ199" s="120">
        <f>ROUND(((+AE199* 'DATA - Awards Matrices'!$E$82)+(AE199* 'DATA - Awards Matrices'!$E$85))* 'DATA - Awards Matrices'!$D$77,0)</f>
        <v>0</v>
      </c>
      <c r="AL199" s="679">
        <v>2</v>
      </c>
      <c r="AM199" s="114" t="s">
        <v>133</v>
      </c>
      <c r="AN199" s="115">
        <v>8632</v>
      </c>
      <c r="AO199" s="115"/>
      <c r="AP199" s="115">
        <f xml:space="preserve"> 'RAW DATA AY2020-21-EOC SCH'!F73</f>
        <v>0</v>
      </c>
      <c r="AR199" s="118">
        <v>2</v>
      </c>
      <c r="AS199" s="119">
        <f>ROUND(((+AN199* 'DATA - Awards Matrices'!$C$82)+(AN199* 'DATA - Awards Matrices'!$E$85))* 'DATA - Awards Matrices'!$D$77,0)</f>
        <v>1894983</v>
      </c>
      <c r="AT199" s="119">
        <f>ROUND(((+AO199* 'DATA - Awards Matrices'!$D$82)+(AO199* 'DATA - Awards Matrices'!$E$85))* 'DATA - Awards Matrices'!$D$77,0)</f>
        <v>0</v>
      </c>
      <c r="AU199" s="120">
        <f>ROUND(((+AP199* 'DATA - Awards Matrices'!$E$82)+(AP199* 'DATA - Awards Matrices'!$E$85))* 'DATA - Awards Matrices'!$D$77,0)</f>
        <v>0</v>
      </c>
      <c r="AW199" s="679">
        <v>2</v>
      </c>
      <c r="AX199" s="114" t="s">
        <v>133</v>
      </c>
      <c r="AY199" s="115">
        <v>8226</v>
      </c>
      <c r="AZ199" s="115"/>
      <c r="BA199" s="115">
        <v>0</v>
      </c>
      <c r="BB199" s="716"/>
      <c r="BC199" s="742">
        <v>2</v>
      </c>
      <c r="BD199" s="743">
        <f>ROUND(((+AY199* 'DATA - Awards Matrices'!$C$82)+(AY199* 'DATA - Awards Matrices'!$E$85))* 'DATA - Awards Matrices'!$D$77,0)</f>
        <v>1805854</v>
      </c>
      <c r="BE199" s="743">
        <f>ROUND(((+AZ199* 'DATA - Awards Matrices'!$D$82)+(AZ199* 'DATA - Awards Matrices'!$E$85))* 'DATA - Awards Matrices'!$D$77,0)</f>
        <v>0</v>
      </c>
      <c r="BF199" s="744">
        <f>ROUND(((+BA199* 'DATA - Awards Matrices'!$E$82)+(BA199* 'DATA - Awards Matrices'!$E$85))* 'DATA - Awards Matrices'!$D$77,0)</f>
        <v>0</v>
      </c>
      <c r="BG199" s="716"/>
      <c r="BH199" s="911">
        <v>2</v>
      </c>
      <c r="BI199" s="897" t="s">
        <v>133</v>
      </c>
      <c r="BJ199" s="896">
        <v>7638</v>
      </c>
      <c r="BK199" s="896"/>
      <c r="BL199" s="896">
        <v>0</v>
      </c>
      <c r="BN199" s="742">
        <v>2</v>
      </c>
      <c r="BO199" s="743">
        <v>1676770</v>
      </c>
      <c r="BP199" s="743">
        <v>0</v>
      </c>
      <c r="BQ199" s="744">
        <v>0</v>
      </c>
      <c r="BS199" s="1010">
        <v>2</v>
      </c>
      <c r="BT199" s="983" t="s">
        <v>133</v>
      </c>
      <c r="BU199" s="979">
        <f>'RAW DATA AY2020-21-EOC SCH'!D73</f>
        <v>6107</v>
      </c>
      <c r="BV199" s="979"/>
      <c r="BW199" s="979">
        <f xml:space="preserve"> 'RAW DATA AY2020-21-EOC SCH'!AB73</f>
        <v>0</v>
      </c>
      <c r="BX199" s="716"/>
      <c r="BY199" s="980">
        <v>2</v>
      </c>
      <c r="BZ199" s="981">
        <f>ROUND(((+BU199* 'DATA - Awards Matrices'!$C$82)+(BU199* 'DATA - Awards Matrices'!$E$85))* 'DATA - Awards Matrices'!$D$77,0)</f>
        <v>1340670</v>
      </c>
      <c r="CA199" s="981">
        <f>ROUND(((+BV199* 'DATA - Awards Matrices'!$D$82)+(BV199* 'DATA - Awards Matrices'!$E$85))* 'DATA - Awards Matrices'!$D$77,0)</f>
        <v>0</v>
      </c>
      <c r="CB199" s="982">
        <f>ROUND(((+BW199* 'DATA - Awards Matrices'!$E$82)+(BW199* 'DATA - Awards Matrices'!$E$85))* 'DATA - Awards Matrices'!$D$77,0)</f>
        <v>0</v>
      </c>
    </row>
    <row r="200" spans="1:80" ht="15" customHeight="1">
      <c r="A200" s="1657"/>
      <c r="C200" s="121"/>
      <c r="D200" s="121"/>
      <c r="E200" s="679">
        <v>3</v>
      </c>
      <c r="F200" s="114" t="s">
        <v>133</v>
      </c>
      <c r="G200" s="115">
        <v>8938.5</v>
      </c>
      <c r="H200" s="115">
        <v>0</v>
      </c>
      <c r="I200" s="116">
        <v>0</v>
      </c>
      <c r="J200" s="117"/>
      <c r="K200" s="118">
        <v>3</v>
      </c>
      <c r="L200" s="119">
        <f>ROUND(((+G200* 'DATA - Awards Matrices'!$C$83)+(G200* 'DATA - Awards Matrices'!$E$85))* 'DATA - Awards Matrices'!$D$77,0)</f>
        <v>3052408</v>
      </c>
      <c r="M200" s="119">
        <f>ROUND(((+H200* 'DATA - Awards Matrices'!$D$83)+(H200* 'DATA - Awards Matrices'!$E$85))* 'DATA - Awards Matrices'!$D$77,0)</f>
        <v>0</v>
      </c>
      <c r="N200" s="120">
        <f>ROUND(((+I200* 'DATA - Awards Matrices'!$E$83)+(I200* 'DATA - Awards Matrices'!$E$85))* 'DATA - Awards Matrices'!$D$77,0)</f>
        <v>0</v>
      </c>
      <c r="O200" s="587"/>
      <c r="P200" s="679">
        <v>3</v>
      </c>
      <c r="Q200" s="114" t="s">
        <v>133</v>
      </c>
      <c r="R200" s="115">
        <v>9491.5</v>
      </c>
      <c r="S200" s="115">
        <v>0</v>
      </c>
      <c r="T200" s="116">
        <v>0</v>
      </c>
      <c r="U200" s="587"/>
      <c r="V200" s="118">
        <v>3</v>
      </c>
      <c r="W200" s="119">
        <f>ROUND(((+R200* 'DATA - Awards Matrices'!$C$83)+(R200* 'DATA - Awards Matrices'!$E$85))* 'DATA - Awards Matrices'!$D$77,0)</f>
        <v>3241252</v>
      </c>
      <c r="X200" s="119">
        <f>ROUND(((+S200* 'DATA - Awards Matrices'!$D$83)+(S200* 'DATA - Awards Matrices'!$E$85))* 'DATA - Awards Matrices'!$D$77,0)</f>
        <v>0</v>
      </c>
      <c r="Y200" s="120">
        <f>ROUND(((+T200* 'DATA - Awards Matrices'!$E$83)+(T200* 'DATA - Awards Matrices'!$E$85))* 'DATA - Awards Matrices'!$D$77,0)</f>
        <v>0</v>
      </c>
      <c r="AA200" s="679">
        <v>3</v>
      </c>
      <c r="AB200" s="114" t="s">
        <v>133</v>
      </c>
      <c r="AC200" s="115">
        <v>8787</v>
      </c>
      <c r="AD200" s="115">
        <v>0</v>
      </c>
      <c r="AE200" s="116">
        <v>0</v>
      </c>
      <c r="AG200" s="118">
        <v>3</v>
      </c>
      <c r="AH200" s="119">
        <f>ROUND(((+AC200* 'DATA - Awards Matrices'!$C$83)+(AC200* 'DATA - Awards Matrices'!$E$85))* 'DATA - Awards Matrices'!$D$77,0)</f>
        <v>3000673</v>
      </c>
      <c r="AI200" s="119">
        <f>ROUND(((+AD200* 'DATA - Awards Matrices'!$D$83)+(AD200* 'DATA - Awards Matrices'!$E$85))* 'DATA - Awards Matrices'!$D$77,0)</f>
        <v>0</v>
      </c>
      <c r="AJ200" s="120">
        <f>ROUND(((+AE200* 'DATA - Awards Matrices'!$E$83)+(AE200* 'DATA - Awards Matrices'!$E$85))* 'DATA - Awards Matrices'!$D$77,0)</f>
        <v>0</v>
      </c>
      <c r="AL200" s="679">
        <v>3</v>
      </c>
      <c r="AM200" s="114" t="s">
        <v>133</v>
      </c>
      <c r="AN200" s="115">
        <v>9124.5</v>
      </c>
      <c r="AO200" s="115"/>
      <c r="AP200" s="115">
        <f xml:space="preserve"> 'RAW DATA AY2020-21-EOC SCH'!F74</f>
        <v>0</v>
      </c>
      <c r="AR200" s="118">
        <v>3</v>
      </c>
      <c r="AS200" s="119">
        <f>ROUND(((+AN200* 'DATA - Awards Matrices'!$C$83)+(AN200* 'DATA - Awards Matrices'!$E$85))* 'DATA - Awards Matrices'!$D$77,0)</f>
        <v>3115926</v>
      </c>
      <c r="AT200" s="119">
        <f>ROUND(((+AO200* 'DATA - Awards Matrices'!$D$83)+(AO200* 'DATA - Awards Matrices'!$E$85))* 'DATA - Awards Matrices'!$D$77,0)</f>
        <v>0</v>
      </c>
      <c r="AU200" s="120">
        <f>ROUND(((+AP200* 'DATA - Awards Matrices'!$E$83)+(AP200* 'DATA - Awards Matrices'!$E$85))* 'DATA - Awards Matrices'!$D$77,0)</f>
        <v>0</v>
      </c>
      <c r="AW200" s="679">
        <v>3</v>
      </c>
      <c r="AX200" s="114" t="s">
        <v>133</v>
      </c>
      <c r="AY200" s="115">
        <v>7578.5</v>
      </c>
      <c r="AZ200" s="115"/>
      <c r="BA200" s="115">
        <v>0</v>
      </c>
      <c r="BB200" s="716"/>
      <c r="BC200" s="742">
        <v>3</v>
      </c>
      <c r="BD200" s="743">
        <f>ROUND(((+AY200* 'DATA - Awards Matrices'!$C$83)+(AY200* 'DATA - Awards Matrices'!$E$85))* 'DATA - Awards Matrices'!$D$77,0)</f>
        <v>2587982</v>
      </c>
      <c r="BE200" s="743">
        <f>ROUND(((+AZ200* 'DATA - Awards Matrices'!$D$83)+(AZ200* 'DATA - Awards Matrices'!$E$85))* 'DATA - Awards Matrices'!$D$77,0)</f>
        <v>0</v>
      </c>
      <c r="BF200" s="744">
        <f>ROUND(((+BA200* 'DATA - Awards Matrices'!$E$83)+(BA200* 'DATA - Awards Matrices'!$E$85))* 'DATA - Awards Matrices'!$D$77,0)</f>
        <v>0</v>
      </c>
      <c r="BG200" s="716"/>
      <c r="BH200" s="911">
        <v>3</v>
      </c>
      <c r="BI200" s="897" t="s">
        <v>133</v>
      </c>
      <c r="BJ200" s="896">
        <v>6789</v>
      </c>
      <c r="BK200" s="896"/>
      <c r="BL200" s="896">
        <v>0</v>
      </c>
      <c r="BN200" s="742">
        <v>3</v>
      </c>
      <c r="BO200" s="743">
        <v>2318376</v>
      </c>
      <c r="BP200" s="743">
        <v>0</v>
      </c>
      <c r="BQ200" s="744">
        <v>0</v>
      </c>
      <c r="BR200" s="716"/>
      <c r="BS200" s="1010">
        <v>3</v>
      </c>
      <c r="BT200" s="983" t="s">
        <v>133</v>
      </c>
      <c r="BU200" s="979">
        <f>'RAW DATA AY2020-21-EOC SCH'!D74</f>
        <v>5816</v>
      </c>
      <c r="BV200" s="979"/>
      <c r="BW200" s="979">
        <f xml:space="preserve"> 'RAW DATA AY2020-21-EOC SCH'!AB74</f>
        <v>0</v>
      </c>
      <c r="BX200" s="716"/>
      <c r="BY200" s="980">
        <v>3</v>
      </c>
      <c r="BZ200" s="981">
        <f>ROUND(((+BU200* 'DATA - Awards Matrices'!$C$83)+(BU200* 'DATA - Awards Matrices'!$E$85))* 'DATA - Awards Matrices'!$D$77,0)</f>
        <v>1986106</v>
      </c>
      <c r="CA200" s="981">
        <f>ROUND(((+BV200* 'DATA - Awards Matrices'!$D$83)+(BV200* 'DATA - Awards Matrices'!$E$85))* 'DATA - Awards Matrices'!$D$77,0)</f>
        <v>0</v>
      </c>
      <c r="CB200" s="982">
        <f>ROUND(((+BW200* 'DATA - Awards Matrices'!$E$83)+(BW200* 'DATA - Awards Matrices'!$E$85))* 'DATA - Awards Matrices'!$D$77,0)</f>
        <v>0</v>
      </c>
    </row>
    <row r="201" spans="1:80" ht="15" customHeight="1">
      <c r="A201" s="1657"/>
      <c r="C201" s="126"/>
      <c r="D201" s="126"/>
      <c r="E201" s="1630" t="s">
        <v>82</v>
      </c>
      <c r="F201" s="1631"/>
      <c r="G201" s="122">
        <f>G200+G199+G198</f>
        <v>84562.501499999998</v>
      </c>
      <c r="H201" s="122">
        <f>H200+H199+H198</f>
        <v>0</v>
      </c>
      <c r="I201" s="123">
        <f>I200+I199+I198</f>
        <v>0</v>
      </c>
      <c r="J201" s="124"/>
      <c r="K201" s="125" t="s">
        <v>82</v>
      </c>
      <c r="L201" s="119">
        <f>L198+L199+L200</f>
        <v>15278867</v>
      </c>
      <c r="M201" s="119">
        <f>M198+M199+M200</f>
        <v>0</v>
      </c>
      <c r="N201" s="120">
        <f>N198+N199+N200</f>
        <v>0</v>
      </c>
      <c r="O201" s="587"/>
      <c r="P201" s="1630" t="s">
        <v>82</v>
      </c>
      <c r="Q201" s="1631"/>
      <c r="R201" s="122">
        <v>77971.490699999995</v>
      </c>
      <c r="S201" s="122">
        <v>0</v>
      </c>
      <c r="T201" s="123">
        <v>0</v>
      </c>
      <c r="U201" s="587"/>
      <c r="V201" s="125" t="s">
        <v>82</v>
      </c>
      <c r="W201" s="119">
        <f>W198+W199+W200</f>
        <v>14360539</v>
      </c>
      <c r="X201" s="119">
        <f>X198+X199+X200</f>
        <v>0</v>
      </c>
      <c r="Y201" s="120">
        <f>Y198+Y199+Y200</f>
        <v>0</v>
      </c>
      <c r="AA201" s="1630" t="s">
        <v>82</v>
      </c>
      <c r="AB201" s="1631"/>
      <c r="AC201" s="122">
        <f>AC200+AC199+AC198</f>
        <v>77001</v>
      </c>
      <c r="AD201" s="122">
        <v>0</v>
      </c>
      <c r="AE201" s="123">
        <v>0</v>
      </c>
      <c r="AG201" s="125" t="s">
        <v>82</v>
      </c>
      <c r="AH201" s="119">
        <f>AH198+AH199+AH200</f>
        <v>14108590</v>
      </c>
      <c r="AI201" s="119">
        <f>AI198+AI199+AI200</f>
        <v>0</v>
      </c>
      <c r="AJ201" s="120">
        <f>AJ198+AJ199+AJ200</f>
        <v>0</v>
      </c>
      <c r="AL201" s="1630" t="s">
        <v>82</v>
      </c>
      <c r="AM201" s="1631"/>
      <c r="AN201" s="122">
        <f>AN200+AN199+AN198</f>
        <v>71193.5101</v>
      </c>
      <c r="AO201" s="122">
        <f>AO200+AO199+AO198</f>
        <v>0</v>
      </c>
      <c r="AP201" s="123">
        <f>AP200+AP199+AP198</f>
        <v>0</v>
      </c>
      <c r="AR201" s="125" t="s">
        <v>82</v>
      </c>
      <c r="AS201" s="119">
        <f>AS198+AS199+AS200</f>
        <v>13222574</v>
      </c>
      <c r="AT201" s="119">
        <f>AT198+AT199+AT200</f>
        <v>0</v>
      </c>
      <c r="AU201" s="120">
        <f>AU198+AU199+AU200</f>
        <v>0</v>
      </c>
      <c r="AW201" s="1641" t="s">
        <v>82</v>
      </c>
      <c r="AX201" s="1642"/>
      <c r="AY201" s="122">
        <f>AY200+AY199+AY198</f>
        <v>65841.004300000001</v>
      </c>
      <c r="AZ201" s="122">
        <f>AZ200+AZ199+AZ198</f>
        <v>0</v>
      </c>
      <c r="BA201" s="123">
        <f>BA200+BA199+BA198</f>
        <v>0</v>
      </c>
      <c r="BB201" s="716"/>
      <c r="BC201" s="745" t="s">
        <v>82</v>
      </c>
      <c r="BD201" s="743">
        <f>BD198+BD199+BD200</f>
        <v>12082946</v>
      </c>
      <c r="BE201" s="743">
        <f>BE198+BE199+BE200</f>
        <v>0</v>
      </c>
      <c r="BF201" s="744">
        <f>BF198+BF199+BF200</f>
        <v>0</v>
      </c>
      <c r="BG201" s="716"/>
      <c r="BH201" s="1584" t="s">
        <v>82</v>
      </c>
      <c r="BI201" s="1577"/>
      <c r="BJ201" s="898">
        <v>58782.992200000001</v>
      </c>
      <c r="BK201" s="898">
        <v>0</v>
      </c>
      <c r="BL201" s="899">
        <v>0</v>
      </c>
      <c r="BN201" s="745" t="s">
        <v>82</v>
      </c>
      <c r="BO201" s="743">
        <v>10811331</v>
      </c>
      <c r="BP201" s="743">
        <v>0</v>
      </c>
      <c r="BQ201" s="744">
        <v>0</v>
      </c>
      <c r="BR201" s="716"/>
      <c r="BS201" s="1614" t="s">
        <v>82</v>
      </c>
      <c r="BT201" s="1615"/>
      <c r="BU201" s="984">
        <f>BU200+BU199+BU198</f>
        <v>48576.499199999998</v>
      </c>
      <c r="BV201" s="984">
        <f>BV200+BV199+BV198</f>
        <v>0</v>
      </c>
      <c r="BW201" s="985">
        <f>BW200+BW199+BW198</f>
        <v>0</v>
      </c>
      <c r="BX201" s="716"/>
      <c r="BY201" s="986" t="s">
        <v>82</v>
      </c>
      <c r="BZ201" s="981">
        <f>BZ198+BZ199+BZ200</f>
        <v>8959319</v>
      </c>
      <c r="CA201" s="981">
        <f>CA198+CA199+CA200</f>
        <v>0</v>
      </c>
      <c r="CB201" s="982">
        <f>CB198+CB199+CB200</f>
        <v>0</v>
      </c>
    </row>
    <row r="202" spans="1:80" ht="15" customHeight="1" thickBot="1">
      <c r="A202" s="1658"/>
      <c r="C202" s="126"/>
      <c r="D202" s="126"/>
      <c r="E202" s="127"/>
      <c r="F202" s="128"/>
      <c r="G202" s="129" t="s">
        <v>132</v>
      </c>
      <c r="H202" s="129"/>
      <c r="I202" s="130">
        <f>SUM(G201:I201)</f>
        <v>84562.501499999998</v>
      </c>
      <c r="J202" s="131"/>
      <c r="K202" s="132"/>
      <c r="L202" s="133" t="s">
        <v>131</v>
      </c>
      <c r="M202" s="134"/>
      <c r="N202" s="135">
        <f>SUM(L201:N201)</f>
        <v>15278867</v>
      </c>
      <c r="O202" s="588"/>
      <c r="P202" s="127"/>
      <c r="Q202" s="128"/>
      <c r="R202" s="129" t="s">
        <v>132</v>
      </c>
      <c r="S202" s="129"/>
      <c r="T202" s="130">
        <v>77971.490699999995</v>
      </c>
      <c r="U202" s="588"/>
      <c r="V202" s="132"/>
      <c r="W202" s="133" t="s">
        <v>131</v>
      </c>
      <c r="X202" s="134"/>
      <c r="Y202" s="135">
        <f>SUM(W201:Y201)</f>
        <v>14360539</v>
      </c>
      <c r="AA202" s="127"/>
      <c r="AB202" s="128"/>
      <c r="AC202" s="129" t="s">
        <v>132</v>
      </c>
      <c r="AD202" s="129"/>
      <c r="AE202" s="130">
        <f>SUM(AC201:AE201)</f>
        <v>77001</v>
      </c>
      <c r="AG202" s="132"/>
      <c r="AH202" s="133" t="s">
        <v>131</v>
      </c>
      <c r="AI202" s="134"/>
      <c r="AJ202" s="135">
        <f>SUM(AH201:AJ201)</f>
        <v>14108590</v>
      </c>
      <c r="AL202" s="127"/>
      <c r="AM202" s="128"/>
      <c r="AN202" s="129" t="s">
        <v>132</v>
      </c>
      <c r="AO202" s="129"/>
      <c r="AP202" s="130">
        <f>SUM(AN198:AP200)</f>
        <v>71193.5101</v>
      </c>
      <c r="AR202" s="132"/>
      <c r="AS202" s="133" t="s">
        <v>131</v>
      </c>
      <c r="AT202" s="134"/>
      <c r="AU202" s="135">
        <f>SUM(AS201:AU201)</f>
        <v>13222574</v>
      </c>
      <c r="AW202" s="127"/>
      <c r="AX202" s="128"/>
      <c r="AY202" s="129" t="s">
        <v>132</v>
      </c>
      <c r="AZ202" s="129"/>
      <c r="BA202" s="130">
        <f>SUM(AY198:BA200)</f>
        <v>65841.004300000001</v>
      </c>
      <c r="BB202" s="716"/>
      <c r="BC202" s="746"/>
      <c r="BD202" s="747" t="s">
        <v>131</v>
      </c>
      <c r="BE202" s="748"/>
      <c r="BF202" s="749">
        <f>SUM(BD201:BF201)</f>
        <v>12082946</v>
      </c>
      <c r="BG202" s="716"/>
      <c r="BH202" s="900"/>
      <c r="BI202" s="901"/>
      <c r="BJ202" s="902" t="s">
        <v>132</v>
      </c>
      <c r="BK202" s="902"/>
      <c r="BL202" s="903">
        <v>58782.992200000001</v>
      </c>
      <c r="BN202" s="746"/>
      <c r="BO202" s="747" t="s">
        <v>131</v>
      </c>
      <c r="BP202" s="748"/>
      <c r="BQ202" s="749">
        <v>10811331</v>
      </c>
      <c r="BR202" s="716"/>
      <c r="BS202" s="987"/>
      <c r="BT202" s="988"/>
      <c r="BU202" s="989" t="s">
        <v>132</v>
      </c>
      <c r="BV202" s="989"/>
      <c r="BW202" s="990">
        <f>SUM(BU198:BW200)</f>
        <v>48576.499199999998</v>
      </c>
      <c r="BX202" s="716"/>
      <c r="BY202" s="991"/>
      <c r="BZ202" s="992" t="s">
        <v>131</v>
      </c>
      <c r="CA202" s="993"/>
      <c r="CB202" s="994">
        <f>SUM(BZ201:CB201)</f>
        <v>8959319</v>
      </c>
    </row>
    <row r="203" spans="1:80">
      <c r="K203" s="136"/>
      <c r="L203" s="136"/>
      <c r="M203" s="136"/>
      <c r="N203" s="136"/>
      <c r="O203" s="136"/>
      <c r="U203" s="136"/>
      <c r="V203" s="136"/>
      <c r="W203" s="136"/>
      <c r="X203" s="136"/>
      <c r="Y203" s="136"/>
      <c r="AG203" s="136"/>
      <c r="AH203" s="136"/>
      <c r="AI203" s="136"/>
      <c r="AJ203" s="136"/>
      <c r="AL203" s="716"/>
      <c r="AM203" s="716"/>
      <c r="AN203" s="716"/>
      <c r="AO203" s="716"/>
      <c r="AP203" s="716"/>
      <c r="AR203" s="136"/>
      <c r="AS203" s="136"/>
      <c r="AT203" s="136"/>
      <c r="AU203" s="136"/>
      <c r="AW203" s="716"/>
      <c r="AX203" s="716"/>
      <c r="AY203" s="716"/>
      <c r="AZ203" s="716"/>
      <c r="BA203" s="716"/>
      <c r="BB203" s="716"/>
      <c r="BC203" s="750"/>
      <c r="BD203" s="750"/>
      <c r="BE203" s="750"/>
      <c r="BF203" s="750"/>
      <c r="BG203" s="716"/>
      <c r="BN203" s="750"/>
      <c r="BO203" s="750"/>
      <c r="BP203" s="750"/>
      <c r="BQ203" s="750"/>
      <c r="BR203" s="716"/>
      <c r="BY203" s="750"/>
      <c r="BZ203" s="750"/>
      <c r="CA203" s="750"/>
      <c r="CB203" s="750"/>
    </row>
    <row r="204" spans="1:80">
      <c r="AL204" s="716"/>
      <c r="AM204" s="716"/>
      <c r="AN204" s="716"/>
      <c r="AO204" s="716"/>
      <c r="AP204" s="716"/>
      <c r="AW204" s="716"/>
      <c r="AX204" s="716"/>
      <c r="AY204" s="716"/>
      <c r="AZ204" s="716"/>
      <c r="BA204" s="716"/>
      <c r="BB204" s="716"/>
      <c r="BG204" s="716"/>
      <c r="BR204" s="716"/>
    </row>
    <row r="205" spans="1:80">
      <c r="AL205" s="716"/>
      <c r="AM205" s="716"/>
      <c r="AN205" s="716"/>
      <c r="AO205" s="716"/>
      <c r="AP205" s="716"/>
      <c r="AW205" s="716"/>
      <c r="AX205" s="716"/>
      <c r="AY205" s="716"/>
      <c r="AZ205" s="716"/>
      <c r="BA205" s="716"/>
      <c r="BB205" s="716"/>
      <c r="BG205" s="716"/>
      <c r="BR205" s="716"/>
    </row>
  </sheetData>
  <mergeCells count="691">
    <mergeCell ref="AW201:AX201"/>
    <mergeCell ref="AY180:BA180"/>
    <mergeCell ref="BD180:BF180"/>
    <mergeCell ref="AW185:AX185"/>
    <mergeCell ref="AY188:BA188"/>
    <mergeCell ref="BD188:BF188"/>
    <mergeCell ref="AW193:AX193"/>
    <mergeCell ref="AY196:BA196"/>
    <mergeCell ref="BD196:BF196"/>
    <mergeCell ref="AW161:AX161"/>
    <mergeCell ref="AY164:BA164"/>
    <mergeCell ref="BD164:BF164"/>
    <mergeCell ref="AW169:AX169"/>
    <mergeCell ref="AY172:BA172"/>
    <mergeCell ref="BD172:BF172"/>
    <mergeCell ref="AW177:AX177"/>
    <mergeCell ref="AY140:BA140"/>
    <mergeCell ref="BD140:BF140"/>
    <mergeCell ref="AW145:AX145"/>
    <mergeCell ref="AY148:BA148"/>
    <mergeCell ref="BD148:BF148"/>
    <mergeCell ref="AW153:AX153"/>
    <mergeCell ref="AW156:AX157"/>
    <mergeCell ref="AY156:BA156"/>
    <mergeCell ref="BD156:BF156"/>
    <mergeCell ref="AW121:AX121"/>
    <mergeCell ref="AW124:AX125"/>
    <mergeCell ref="AY124:BA124"/>
    <mergeCell ref="BD124:BF124"/>
    <mergeCell ref="AW129:AX129"/>
    <mergeCell ref="AW132:AX133"/>
    <mergeCell ref="AY132:BA132"/>
    <mergeCell ref="BD132:BF132"/>
    <mergeCell ref="AW137:AX137"/>
    <mergeCell ref="AY100:BA100"/>
    <mergeCell ref="BD100:BF100"/>
    <mergeCell ref="AW105:AX105"/>
    <mergeCell ref="AY108:BA108"/>
    <mergeCell ref="BD108:BF108"/>
    <mergeCell ref="AW113:AX113"/>
    <mergeCell ref="AY116:BA116"/>
    <mergeCell ref="BD116:BF116"/>
    <mergeCell ref="AW81:AX81"/>
    <mergeCell ref="AY84:BA84"/>
    <mergeCell ref="BD84:BF84"/>
    <mergeCell ref="AW89:AX89"/>
    <mergeCell ref="AY92:BA92"/>
    <mergeCell ref="BD92:BF92"/>
    <mergeCell ref="AW97:AX97"/>
    <mergeCell ref="AW65:AX65"/>
    <mergeCell ref="AY68:BA68"/>
    <mergeCell ref="BD68:BF68"/>
    <mergeCell ref="AW73:AX73"/>
    <mergeCell ref="AY76:BA76"/>
    <mergeCell ref="BD76:BF76"/>
    <mergeCell ref="AY44:BA44"/>
    <mergeCell ref="BD44:BF44"/>
    <mergeCell ref="AW49:AX49"/>
    <mergeCell ref="AW52:AX53"/>
    <mergeCell ref="AY52:BA52"/>
    <mergeCell ref="BD52:BF52"/>
    <mergeCell ref="AW57:AX57"/>
    <mergeCell ref="AW60:AX61"/>
    <mergeCell ref="AY60:BA60"/>
    <mergeCell ref="BD60:BF60"/>
    <mergeCell ref="AW25:AX25"/>
    <mergeCell ref="AW28:AX29"/>
    <mergeCell ref="AY28:BA28"/>
    <mergeCell ref="BD28:BF28"/>
    <mergeCell ref="AW33:AX33"/>
    <mergeCell ref="AW36:AX37"/>
    <mergeCell ref="AY36:BA36"/>
    <mergeCell ref="BD36:BF36"/>
    <mergeCell ref="AW41:AX41"/>
    <mergeCell ref="AW4:BA8"/>
    <mergeCell ref="BC4:BF8"/>
    <mergeCell ref="AW10:BA10"/>
    <mergeCell ref="BC10:BF10"/>
    <mergeCell ref="AW12:AX13"/>
    <mergeCell ref="AY12:BA12"/>
    <mergeCell ref="BD12:BF12"/>
    <mergeCell ref="AW17:AX17"/>
    <mergeCell ref="AW20:AX21"/>
    <mergeCell ref="AY20:BA20"/>
    <mergeCell ref="BD20:BF20"/>
    <mergeCell ref="AA201:AB201"/>
    <mergeCell ref="P12:Q13"/>
    <mergeCell ref="P17:Q17"/>
    <mergeCell ref="P20:Q21"/>
    <mergeCell ref="P25:Q25"/>
    <mergeCell ref="P28:Q29"/>
    <mergeCell ref="P33:Q33"/>
    <mergeCell ref="P36:Q37"/>
    <mergeCell ref="P41:Q41"/>
    <mergeCell ref="P44:Q45"/>
    <mergeCell ref="P49:Q49"/>
    <mergeCell ref="P52:Q53"/>
    <mergeCell ref="P57:Q57"/>
    <mergeCell ref="P60:Q61"/>
    <mergeCell ref="P65:Q65"/>
    <mergeCell ref="P68:Q69"/>
    <mergeCell ref="P73:Q73"/>
    <mergeCell ref="P74:S74"/>
    <mergeCell ref="P76:Q77"/>
    <mergeCell ref="P81:Q81"/>
    <mergeCell ref="P169:Q169"/>
    <mergeCell ref="R140:T140"/>
    <mergeCell ref="R148:T148"/>
    <mergeCell ref="R156:T156"/>
    <mergeCell ref="AA92:AB93"/>
    <mergeCell ref="AA97:AB97"/>
    <mergeCell ref="AA185:AB185"/>
    <mergeCell ref="AA188:AB189"/>
    <mergeCell ref="R196:T196"/>
    <mergeCell ref="P145:Q145"/>
    <mergeCell ref="P129:Q129"/>
    <mergeCell ref="P132:Q133"/>
    <mergeCell ref="W140:Y140"/>
    <mergeCell ref="W148:Y148"/>
    <mergeCell ref="W156:Y156"/>
    <mergeCell ref="W164:Y164"/>
    <mergeCell ref="AA193:AB193"/>
    <mergeCell ref="AA196:AB197"/>
    <mergeCell ref="AA156:AB157"/>
    <mergeCell ref="AA161:AB161"/>
    <mergeCell ref="AA164:AB165"/>
    <mergeCell ref="AA169:AB169"/>
    <mergeCell ref="AA172:AB173"/>
    <mergeCell ref="AA177:AB177"/>
    <mergeCell ref="AA180:AB181"/>
    <mergeCell ref="W172:Y172"/>
    <mergeCell ref="W180:Y180"/>
    <mergeCell ref="W188:Y188"/>
    <mergeCell ref="AA12:AB13"/>
    <mergeCell ref="AA17:AB17"/>
    <mergeCell ref="AA20:AB21"/>
    <mergeCell ref="AA25:AB25"/>
    <mergeCell ref="AA28:AB29"/>
    <mergeCell ref="AA33:AB33"/>
    <mergeCell ref="AA36:AB37"/>
    <mergeCell ref="AA41:AB41"/>
    <mergeCell ref="AA44:AB45"/>
    <mergeCell ref="AA49:AB49"/>
    <mergeCell ref="AA52:AB53"/>
    <mergeCell ref="AA57:AB57"/>
    <mergeCell ref="AA60:AB61"/>
    <mergeCell ref="AA65:AB65"/>
    <mergeCell ref="AA68:AB69"/>
    <mergeCell ref="AA73:AB73"/>
    <mergeCell ref="AA74:AD74"/>
    <mergeCell ref="AA76:AB77"/>
    <mergeCell ref="AA81:AB81"/>
    <mergeCell ref="AA84:AB85"/>
    <mergeCell ref="AA89:AB89"/>
    <mergeCell ref="P193:Q193"/>
    <mergeCell ref="P196:Q197"/>
    <mergeCell ref="P201:Q201"/>
    <mergeCell ref="R12:T12"/>
    <mergeCell ref="R20:T20"/>
    <mergeCell ref="R28:T28"/>
    <mergeCell ref="R36:T36"/>
    <mergeCell ref="R44:T44"/>
    <mergeCell ref="R52:T52"/>
    <mergeCell ref="R60:T60"/>
    <mergeCell ref="R68:T68"/>
    <mergeCell ref="R76:T76"/>
    <mergeCell ref="R84:T84"/>
    <mergeCell ref="R92:T92"/>
    <mergeCell ref="R100:T100"/>
    <mergeCell ref="R108:T108"/>
    <mergeCell ref="R116:T116"/>
    <mergeCell ref="R124:T124"/>
    <mergeCell ref="R132:T132"/>
    <mergeCell ref="P137:Q137"/>
    <mergeCell ref="P140:Q141"/>
    <mergeCell ref="P84:Q85"/>
    <mergeCell ref="P89:Q89"/>
    <mergeCell ref="P100:Q101"/>
    <mergeCell ref="P105:Q105"/>
    <mergeCell ref="P108:Q109"/>
    <mergeCell ref="P113:Q113"/>
    <mergeCell ref="P116:Q117"/>
    <mergeCell ref="P121:Q121"/>
    <mergeCell ref="P124:Q125"/>
    <mergeCell ref="P92:Q93"/>
    <mergeCell ref="P97:Q97"/>
    <mergeCell ref="E201:F201"/>
    <mergeCell ref="E164:F165"/>
    <mergeCell ref="E169:F169"/>
    <mergeCell ref="E172:F173"/>
    <mergeCell ref="E177:F177"/>
    <mergeCell ref="E180:F181"/>
    <mergeCell ref="E185:F185"/>
    <mergeCell ref="E188:F189"/>
    <mergeCell ref="E193:F193"/>
    <mergeCell ref="E196:F197"/>
    <mergeCell ref="E60:F61"/>
    <mergeCell ref="E65:F65"/>
    <mergeCell ref="E68:F69"/>
    <mergeCell ref="E73:F73"/>
    <mergeCell ref="E74:H74"/>
    <mergeCell ref="E76:F77"/>
    <mergeCell ref="E81:F81"/>
    <mergeCell ref="E84:F85"/>
    <mergeCell ref="E89:F89"/>
    <mergeCell ref="P148:Q149"/>
    <mergeCell ref="P153:Q153"/>
    <mergeCell ref="P156:Q157"/>
    <mergeCell ref="P161:Q161"/>
    <mergeCell ref="P164:Q165"/>
    <mergeCell ref="L156:N156"/>
    <mergeCell ref="L148:N148"/>
    <mergeCell ref="G108:I108"/>
    <mergeCell ref="G116:I116"/>
    <mergeCell ref="L108:N108"/>
    <mergeCell ref="L116:N116"/>
    <mergeCell ref="W196:Y196"/>
    <mergeCell ref="P4:T8"/>
    <mergeCell ref="P10:T10"/>
    <mergeCell ref="W68:Y68"/>
    <mergeCell ref="W76:Y76"/>
    <mergeCell ref="W84:Y84"/>
    <mergeCell ref="W92:Y92"/>
    <mergeCell ref="W100:Y100"/>
    <mergeCell ref="W108:Y108"/>
    <mergeCell ref="W116:Y116"/>
    <mergeCell ref="W124:Y124"/>
    <mergeCell ref="W132:Y132"/>
    <mergeCell ref="V4:Y8"/>
    <mergeCell ref="V10:Y10"/>
    <mergeCell ref="W12:Y12"/>
    <mergeCell ref="W20:Y20"/>
    <mergeCell ref="W28:Y28"/>
    <mergeCell ref="W36:Y36"/>
    <mergeCell ref="W44:Y44"/>
    <mergeCell ref="W52:Y52"/>
    <mergeCell ref="W60:Y60"/>
    <mergeCell ref="R172:T172"/>
    <mergeCell ref="R180:T180"/>
    <mergeCell ref="P185:Q185"/>
    <mergeCell ref="R188:T188"/>
    <mergeCell ref="A196:A202"/>
    <mergeCell ref="A76:A82"/>
    <mergeCell ref="A84:A90"/>
    <mergeCell ref="A92:A98"/>
    <mergeCell ref="A100:A106"/>
    <mergeCell ref="A108:A114"/>
    <mergeCell ref="A116:A122"/>
    <mergeCell ref="A124:A130"/>
    <mergeCell ref="A132:A138"/>
    <mergeCell ref="A140:A146"/>
    <mergeCell ref="A148:A154"/>
    <mergeCell ref="A156:A162"/>
    <mergeCell ref="A164:A170"/>
    <mergeCell ref="A172:A178"/>
    <mergeCell ref="A180:A186"/>
    <mergeCell ref="L76:N76"/>
    <mergeCell ref="L84:N84"/>
    <mergeCell ref="G76:I76"/>
    <mergeCell ref="R164:T164"/>
    <mergeCell ref="P188:Q189"/>
    <mergeCell ref="P172:Q173"/>
    <mergeCell ref="P177:Q177"/>
    <mergeCell ref="P180:Q181"/>
    <mergeCell ref="A188:A194"/>
    <mergeCell ref="K4:N8"/>
    <mergeCell ref="A12:A18"/>
    <mergeCell ref="A20:A26"/>
    <mergeCell ref="A28:A34"/>
    <mergeCell ref="A36:A42"/>
    <mergeCell ref="A44:A50"/>
    <mergeCell ref="A52:A58"/>
    <mergeCell ref="A60:A66"/>
    <mergeCell ref="A68:A74"/>
    <mergeCell ref="L68:N68"/>
    <mergeCell ref="E10:I10"/>
    <mergeCell ref="G12:I12"/>
    <mergeCell ref="G20:I20"/>
    <mergeCell ref="K10:N10"/>
    <mergeCell ref="L12:N12"/>
    <mergeCell ref="L20:N20"/>
    <mergeCell ref="L28:N28"/>
    <mergeCell ref="L124:N124"/>
    <mergeCell ref="G156:I156"/>
    <mergeCell ref="G124:I124"/>
    <mergeCell ref="L36:N36"/>
    <mergeCell ref="L44:N44"/>
    <mergeCell ref="L92:N92"/>
    <mergeCell ref="E105:F105"/>
    <mergeCell ref="E108:F109"/>
    <mergeCell ref="E113:F113"/>
    <mergeCell ref="E116:F117"/>
    <mergeCell ref="E121:F121"/>
    <mergeCell ref="E124:F125"/>
    <mergeCell ref="L188:N188"/>
    <mergeCell ref="L180:N180"/>
    <mergeCell ref="L172:N172"/>
    <mergeCell ref="L164:N164"/>
    <mergeCell ref="G180:I180"/>
    <mergeCell ref="G188:I188"/>
    <mergeCell ref="G164:I164"/>
    <mergeCell ref="E161:F161"/>
    <mergeCell ref="G132:I132"/>
    <mergeCell ref="E132:F133"/>
    <mergeCell ref="E137:F137"/>
    <mergeCell ref="E140:F141"/>
    <mergeCell ref="E145:F145"/>
    <mergeCell ref="E148:F149"/>
    <mergeCell ref="E153:F153"/>
    <mergeCell ref="E156:F157"/>
    <mergeCell ref="E129:F129"/>
    <mergeCell ref="L196:N196"/>
    <mergeCell ref="L132:N132"/>
    <mergeCell ref="L140:N140"/>
    <mergeCell ref="G196:I196"/>
    <mergeCell ref="G172:I172"/>
    <mergeCell ref="G140:I140"/>
    <mergeCell ref="G148:I148"/>
    <mergeCell ref="L52:N52"/>
    <mergeCell ref="L60:N60"/>
    <mergeCell ref="G92:I92"/>
    <mergeCell ref="L100:N100"/>
    <mergeCell ref="E4:I8"/>
    <mergeCell ref="G44:I44"/>
    <mergeCell ref="G52:I52"/>
    <mergeCell ref="G28:I28"/>
    <mergeCell ref="G84:I84"/>
    <mergeCell ref="G36:I36"/>
    <mergeCell ref="G60:I60"/>
    <mergeCell ref="G68:I68"/>
    <mergeCell ref="G100:I100"/>
    <mergeCell ref="E92:F93"/>
    <mergeCell ref="E100:F101"/>
    <mergeCell ref="E97:F97"/>
    <mergeCell ref="E12:F13"/>
    <mergeCell ref="E17:F17"/>
    <mergeCell ref="E20:F21"/>
    <mergeCell ref="E25:F25"/>
    <mergeCell ref="E28:F29"/>
    <mergeCell ref="E33:F33"/>
    <mergeCell ref="E36:F37"/>
    <mergeCell ref="E41:F41"/>
    <mergeCell ref="E44:F45"/>
    <mergeCell ref="E49:F49"/>
    <mergeCell ref="E52:F53"/>
    <mergeCell ref="E57:F57"/>
    <mergeCell ref="AC188:AE188"/>
    <mergeCell ref="AA4:AE8"/>
    <mergeCell ref="AA10:AE10"/>
    <mergeCell ref="AC12:AE12"/>
    <mergeCell ref="AC20:AE20"/>
    <mergeCell ref="AC28:AE28"/>
    <mergeCell ref="AC36:AE36"/>
    <mergeCell ref="AC44:AE44"/>
    <mergeCell ref="AC52:AE52"/>
    <mergeCell ref="AC60:AE60"/>
    <mergeCell ref="AA100:AB101"/>
    <mergeCell ref="AA105:AB105"/>
    <mergeCell ref="AA108:AB109"/>
    <mergeCell ref="AA113:AB113"/>
    <mergeCell ref="AA116:AB117"/>
    <mergeCell ref="AA121:AB121"/>
    <mergeCell ref="AA124:AB125"/>
    <mergeCell ref="AA129:AB129"/>
    <mergeCell ref="AA132:AB133"/>
    <mergeCell ref="AA137:AB137"/>
    <mergeCell ref="AA140:AB141"/>
    <mergeCell ref="AA145:AB145"/>
    <mergeCell ref="AA148:AB149"/>
    <mergeCell ref="AA153:AB153"/>
    <mergeCell ref="AH68:AJ68"/>
    <mergeCell ref="AH76:AJ76"/>
    <mergeCell ref="AH84:AJ84"/>
    <mergeCell ref="AH92:AJ92"/>
    <mergeCell ref="AH100:AJ100"/>
    <mergeCell ref="AH108:AJ108"/>
    <mergeCell ref="AH116:AJ116"/>
    <mergeCell ref="AH124:AJ124"/>
    <mergeCell ref="AC196:AE196"/>
    <mergeCell ref="AC68:AE68"/>
    <mergeCell ref="AC76:AE76"/>
    <mergeCell ref="AC84:AE84"/>
    <mergeCell ref="AC92:AE92"/>
    <mergeCell ref="AC100:AE100"/>
    <mergeCell ref="AC108:AE108"/>
    <mergeCell ref="AC116:AE116"/>
    <mergeCell ref="AC124:AE124"/>
    <mergeCell ref="AC132:AE132"/>
    <mergeCell ref="AC140:AE140"/>
    <mergeCell ref="AC148:AE148"/>
    <mergeCell ref="AC156:AE156"/>
    <mergeCell ref="AC164:AE164"/>
    <mergeCell ref="AC172:AE172"/>
    <mergeCell ref="AC180:AE180"/>
    <mergeCell ref="AG4:AJ8"/>
    <mergeCell ref="AG10:AJ10"/>
    <mergeCell ref="AH12:AJ12"/>
    <mergeCell ref="AH20:AJ20"/>
    <mergeCell ref="AH28:AJ28"/>
    <mergeCell ref="AH36:AJ36"/>
    <mergeCell ref="AH44:AJ44"/>
    <mergeCell ref="AH52:AJ52"/>
    <mergeCell ref="AH60:AJ60"/>
    <mergeCell ref="AH132:AJ132"/>
    <mergeCell ref="AH140:AJ140"/>
    <mergeCell ref="AH148:AJ148"/>
    <mergeCell ref="AH156:AJ156"/>
    <mergeCell ref="AH164:AJ164"/>
    <mergeCell ref="AH172:AJ172"/>
    <mergeCell ref="AH180:AJ180"/>
    <mergeCell ref="AH188:AJ188"/>
    <mergeCell ref="AH196:AJ196"/>
    <mergeCell ref="AL4:AP8"/>
    <mergeCell ref="AR4:AU8"/>
    <mergeCell ref="AL10:AP10"/>
    <mergeCell ref="AR10:AU10"/>
    <mergeCell ref="AL12:AM13"/>
    <mergeCell ref="AN12:AP12"/>
    <mergeCell ref="AS12:AU12"/>
    <mergeCell ref="AL17:AM17"/>
    <mergeCell ref="AL20:AM21"/>
    <mergeCell ref="AN20:AP20"/>
    <mergeCell ref="AS20:AU20"/>
    <mergeCell ref="AL25:AM25"/>
    <mergeCell ref="AL28:AM29"/>
    <mergeCell ref="AN28:AP28"/>
    <mergeCell ref="AS28:AU28"/>
    <mergeCell ref="AL33:AM33"/>
    <mergeCell ref="AL36:AM37"/>
    <mergeCell ref="AN36:AP36"/>
    <mergeCell ref="AS36:AU36"/>
    <mergeCell ref="AL41:AM41"/>
    <mergeCell ref="AL44:AM45"/>
    <mergeCell ref="AN44:AP44"/>
    <mergeCell ref="AS44:AU44"/>
    <mergeCell ref="AL49:AM49"/>
    <mergeCell ref="AL52:AM53"/>
    <mergeCell ref="AN52:AP52"/>
    <mergeCell ref="AS52:AU52"/>
    <mergeCell ref="AL57:AM57"/>
    <mergeCell ref="AL60:AM61"/>
    <mergeCell ref="AN60:AP60"/>
    <mergeCell ref="AS60:AU60"/>
    <mergeCell ref="AL65:AM65"/>
    <mergeCell ref="AL68:AM69"/>
    <mergeCell ref="AN68:AP68"/>
    <mergeCell ref="AS68:AU68"/>
    <mergeCell ref="AL73:AM73"/>
    <mergeCell ref="AL74:AO74"/>
    <mergeCell ref="AL76:AM77"/>
    <mergeCell ref="AN76:AP76"/>
    <mergeCell ref="AS76:AU76"/>
    <mergeCell ref="AL81:AM81"/>
    <mergeCell ref="AL84:AM85"/>
    <mergeCell ref="AN84:AP84"/>
    <mergeCell ref="AS84:AU84"/>
    <mergeCell ref="AL89:AM89"/>
    <mergeCell ref="AL92:AM93"/>
    <mergeCell ref="AN92:AP92"/>
    <mergeCell ref="AS92:AU92"/>
    <mergeCell ref="AL97:AM97"/>
    <mergeCell ref="AL100:AM101"/>
    <mergeCell ref="AN100:AP100"/>
    <mergeCell ref="AS100:AU100"/>
    <mergeCell ref="AL105:AM105"/>
    <mergeCell ref="AL108:AM109"/>
    <mergeCell ref="AN108:AP108"/>
    <mergeCell ref="AS108:AU108"/>
    <mergeCell ref="AL113:AM113"/>
    <mergeCell ref="AL116:AM117"/>
    <mergeCell ref="AN116:AP116"/>
    <mergeCell ref="AS116:AU116"/>
    <mergeCell ref="AL121:AM121"/>
    <mergeCell ref="AL124:AM125"/>
    <mergeCell ref="AN124:AP124"/>
    <mergeCell ref="AS124:AU124"/>
    <mergeCell ref="AL129:AM129"/>
    <mergeCell ref="AL132:AM133"/>
    <mergeCell ref="AN132:AP132"/>
    <mergeCell ref="AS132:AU132"/>
    <mergeCell ref="AL137:AM137"/>
    <mergeCell ref="AL140:AM141"/>
    <mergeCell ref="AN140:AP140"/>
    <mergeCell ref="AS140:AU140"/>
    <mergeCell ref="AL145:AM145"/>
    <mergeCell ref="AL148:AM149"/>
    <mergeCell ref="AN148:AP148"/>
    <mergeCell ref="AS148:AU148"/>
    <mergeCell ref="AL153:AM153"/>
    <mergeCell ref="AL156:AM157"/>
    <mergeCell ref="AN156:AP156"/>
    <mergeCell ref="AS156:AU156"/>
    <mergeCell ref="AL161:AM161"/>
    <mergeCell ref="AL164:AM165"/>
    <mergeCell ref="AN164:AP164"/>
    <mergeCell ref="AS164:AU164"/>
    <mergeCell ref="AL169:AM169"/>
    <mergeCell ref="AL172:AM173"/>
    <mergeCell ref="AN172:AP172"/>
    <mergeCell ref="AS172:AU172"/>
    <mergeCell ref="AL177:AM177"/>
    <mergeCell ref="AL201:AM201"/>
    <mergeCell ref="AL180:AM181"/>
    <mergeCell ref="AN180:AP180"/>
    <mergeCell ref="AS180:AU180"/>
    <mergeCell ref="AL185:AM185"/>
    <mergeCell ref="AL188:AM189"/>
    <mergeCell ref="AN188:AP188"/>
    <mergeCell ref="AS188:AU188"/>
    <mergeCell ref="AL193:AM193"/>
    <mergeCell ref="AL196:AM197"/>
    <mergeCell ref="AN196:AP196"/>
    <mergeCell ref="AS196:AU196"/>
    <mergeCell ref="BS25:BT25"/>
    <mergeCell ref="BU28:BW28"/>
    <mergeCell ref="BZ28:CB28"/>
    <mergeCell ref="BS33:BT33"/>
    <mergeCell ref="BU36:BW36"/>
    <mergeCell ref="BZ36:CB36"/>
    <mergeCell ref="BS41:BT41"/>
    <mergeCell ref="BS4:BW8"/>
    <mergeCell ref="BY4:CB8"/>
    <mergeCell ref="BS10:BW10"/>
    <mergeCell ref="BY10:CB10"/>
    <mergeCell ref="BU12:BW12"/>
    <mergeCell ref="BZ12:CB12"/>
    <mergeCell ref="BS17:BT17"/>
    <mergeCell ref="BS20:BT21"/>
    <mergeCell ref="BU20:BW20"/>
    <mergeCell ref="BZ20:CB20"/>
    <mergeCell ref="BU44:BW44"/>
    <mergeCell ref="BZ44:CB44"/>
    <mergeCell ref="BS49:BT49"/>
    <mergeCell ref="BU52:BW52"/>
    <mergeCell ref="BZ52:CB52"/>
    <mergeCell ref="BS57:BT57"/>
    <mergeCell ref="BU60:BW60"/>
    <mergeCell ref="BZ60:CB60"/>
    <mergeCell ref="BJ60:BL60"/>
    <mergeCell ref="BO60:BQ60"/>
    <mergeCell ref="BS81:BT81"/>
    <mergeCell ref="BU84:BW84"/>
    <mergeCell ref="BZ84:CB84"/>
    <mergeCell ref="BS89:BT89"/>
    <mergeCell ref="BU92:BW92"/>
    <mergeCell ref="BZ92:CB92"/>
    <mergeCell ref="BS97:BT97"/>
    <mergeCell ref="BS65:BT65"/>
    <mergeCell ref="BU68:BW68"/>
    <mergeCell ref="BZ68:CB68"/>
    <mergeCell ref="BS73:BT73"/>
    <mergeCell ref="BU76:BW76"/>
    <mergeCell ref="BZ76:CB76"/>
    <mergeCell ref="BS100:BT101"/>
    <mergeCell ref="BU100:BW100"/>
    <mergeCell ref="BZ100:CB100"/>
    <mergeCell ref="BS105:BT105"/>
    <mergeCell ref="BS108:BT109"/>
    <mergeCell ref="BU108:BW108"/>
    <mergeCell ref="BZ108:CB108"/>
    <mergeCell ref="BS113:BT113"/>
    <mergeCell ref="BU116:BW116"/>
    <mergeCell ref="BZ116:CB116"/>
    <mergeCell ref="BS121:BT121"/>
    <mergeCell ref="BS124:BT125"/>
    <mergeCell ref="BU124:BW124"/>
    <mergeCell ref="BZ124:CB124"/>
    <mergeCell ref="BS129:BT129"/>
    <mergeCell ref="BS132:BT133"/>
    <mergeCell ref="BU132:BW132"/>
    <mergeCell ref="BZ132:CB132"/>
    <mergeCell ref="BS137:BT137"/>
    <mergeCell ref="BS177:BT177"/>
    <mergeCell ref="BS140:BT141"/>
    <mergeCell ref="BU140:BW140"/>
    <mergeCell ref="BZ140:CB140"/>
    <mergeCell ref="BS145:BT145"/>
    <mergeCell ref="BS148:BT149"/>
    <mergeCell ref="BU148:BW148"/>
    <mergeCell ref="BZ148:CB148"/>
    <mergeCell ref="BS153:BT153"/>
    <mergeCell ref="BS156:BT157"/>
    <mergeCell ref="BU156:BW156"/>
    <mergeCell ref="BZ156:CB156"/>
    <mergeCell ref="BH49:BI49"/>
    <mergeCell ref="BJ52:BL52"/>
    <mergeCell ref="BO52:BQ52"/>
    <mergeCell ref="BH57:BI57"/>
    <mergeCell ref="BS201:BT201"/>
    <mergeCell ref="BS180:BT181"/>
    <mergeCell ref="BU180:BW180"/>
    <mergeCell ref="BZ180:CB180"/>
    <mergeCell ref="BS185:BT185"/>
    <mergeCell ref="BS188:BT189"/>
    <mergeCell ref="BU188:BW188"/>
    <mergeCell ref="BZ188:CB188"/>
    <mergeCell ref="BS193:BT193"/>
    <mergeCell ref="BS196:BT197"/>
    <mergeCell ref="BU196:BW196"/>
    <mergeCell ref="BZ196:CB196"/>
    <mergeCell ref="BS161:BT161"/>
    <mergeCell ref="BS164:BT165"/>
    <mergeCell ref="BU164:BW164"/>
    <mergeCell ref="BZ164:CB164"/>
    <mergeCell ref="BS169:BT169"/>
    <mergeCell ref="BS172:BT173"/>
    <mergeCell ref="BU172:BW172"/>
    <mergeCell ref="BZ172:CB172"/>
    <mergeCell ref="BH25:BI25"/>
    <mergeCell ref="BJ28:BL28"/>
    <mergeCell ref="BO28:BQ28"/>
    <mergeCell ref="BH33:BI33"/>
    <mergeCell ref="BJ36:BL36"/>
    <mergeCell ref="BO36:BQ36"/>
    <mergeCell ref="BH41:BI41"/>
    <mergeCell ref="BJ44:BL44"/>
    <mergeCell ref="BO44:BQ44"/>
    <mergeCell ref="BH4:BL8"/>
    <mergeCell ref="BN4:BQ8"/>
    <mergeCell ref="BH10:BL10"/>
    <mergeCell ref="BN10:BQ10"/>
    <mergeCell ref="BJ12:BL12"/>
    <mergeCell ref="BO12:BQ12"/>
    <mergeCell ref="BH17:BI17"/>
    <mergeCell ref="BH20:BI21"/>
    <mergeCell ref="BJ20:BL20"/>
    <mergeCell ref="BO20:BQ20"/>
    <mergeCell ref="BH65:BI65"/>
    <mergeCell ref="BJ68:BL68"/>
    <mergeCell ref="BO68:BQ68"/>
    <mergeCell ref="BH73:BI73"/>
    <mergeCell ref="BJ76:BL76"/>
    <mergeCell ref="BO76:BQ76"/>
    <mergeCell ref="BH81:BI81"/>
    <mergeCell ref="BJ84:BL84"/>
    <mergeCell ref="BO84:BQ84"/>
    <mergeCell ref="BH89:BI89"/>
    <mergeCell ref="BJ92:BL92"/>
    <mergeCell ref="BO92:BQ92"/>
    <mergeCell ref="BH97:BI97"/>
    <mergeCell ref="BH100:BI101"/>
    <mergeCell ref="BJ100:BL100"/>
    <mergeCell ref="BO100:BQ100"/>
    <mergeCell ref="BH105:BI105"/>
    <mergeCell ref="BH108:BI109"/>
    <mergeCell ref="BJ108:BL108"/>
    <mergeCell ref="BO108:BQ108"/>
    <mergeCell ref="BH113:BI113"/>
    <mergeCell ref="BJ116:BL116"/>
    <mergeCell ref="BO116:BQ116"/>
    <mergeCell ref="BH121:BI121"/>
    <mergeCell ref="BH124:BI125"/>
    <mergeCell ref="BJ124:BL124"/>
    <mergeCell ref="BO124:BQ124"/>
    <mergeCell ref="BH129:BI129"/>
    <mergeCell ref="BH132:BI133"/>
    <mergeCell ref="BJ132:BL132"/>
    <mergeCell ref="BO132:BQ132"/>
    <mergeCell ref="BH137:BI137"/>
    <mergeCell ref="BH140:BI141"/>
    <mergeCell ref="BJ140:BL140"/>
    <mergeCell ref="BO140:BQ140"/>
    <mergeCell ref="BH145:BI145"/>
    <mergeCell ref="BH148:BI149"/>
    <mergeCell ref="BJ148:BL148"/>
    <mergeCell ref="BO148:BQ148"/>
    <mergeCell ref="BH153:BI153"/>
    <mergeCell ref="BH156:BI157"/>
    <mergeCell ref="BJ156:BL156"/>
    <mergeCell ref="BO156:BQ156"/>
    <mergeCell ref="BH161:BI161"/>
    <mergeCell ref="BH164:BI165"/>
    <mergeCell ref="BJ164:BL164"/>
    <mergeCell ref="BO164:BQ164"/>
    <mergeCell ref="BH169:BI169"/>
    <mergeCell ref="BH172:BI173"/>
    <mergeCell ref="BJ172:BL172"/>
    <mergeCell ref="BO172:BQ172"/>
    <mergeCell ref="BH196:BI197"/>
    <mergeCell ref="BJ196:BL196"/>
    <mergeCell ref="BO196:BQ196"/>
    <mergeCell ref="BH201:BI201"/>
    <mergeCell ref="BH177:BI177"/>
    <mergeCell ref="BH180:BI181"/>
    <mergeCell ref="BJ180:BL180"/>
    <mergeCell ref="BO180:BQ180"/>
    <mergeCell ref="BH185:BI185"/>
    <mergeCell ref="BH188:BI189"/>
    <mergeCell ref="BJ188:BL188"/>
    <mergeCell ref="BO188:BQ188"/>
    <mergeCell ref="BH193:BI193"/>
  </mergeCells>
  <pageMargins left="0.25" right="0.25" top="0.75" bottom="0.75" header="0.3" footer="0.3"/>
  <pageSetup scale="19" fitToHeight="0" orientation="landscape" r:id="rId1"/>
  <headerFooter>
    <oddFooter>&amp;L&amp;F - &amp;A&amp;RPage &amp;P of &amp;N  &amp;D</oddFooter>
  </headerFooter>
  <rowBreaks count="2" manualBreakCount="2">
    <brk id="67" max="16383" man="1"/>
    <brk id="147"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1"/>
    <outlinePr summaryBelow="0" summaryRight="0"/>
    <pageSetUpPr fitToPage="1"/>
  </sheetPr>
  <dimension ref="A1:AS69"/>
  <sheetViews>
    <sheetView workbookViewId="0"/>
  </sheetViews>
  <sheetFormatPr baseColWidth="10" defaultColWidth="9.1640625" defaultRowHeight="17"/>
  <cols>
    <col min="1" max="1" width="21.83203125" style="187" customWidth="1"/>
    <col min="2" max="2" width="48" style="187" customWidth="1"/>
    <col min="3" max="3" width="15.33203125" style="188" hidden="1" customWidth="1"/>
    <col min="4" max="4" width="16.6640625" style="187" hidden="1" customWidth="1"/>
    <col min="5" max="5" width="15.83203125" style="187" hidden="1" customWidth="1"/>
    <col min="6" max="6" width="16" style="187" hidden="1" customWidth="1"/>
    <col min="7" max="7" width="16.83203125" style="187" hidden="1" customWidth="1"/>
    <col min="8" max="8" width="16.5" style="187" hidden="1" customWidth="1"/>
    <col min="9" max="9" width="15.83203125" style="187" hidden="1" customWidth="1"/>
    <col min="10" max="10" width="15.5" style="187" hidden="1" customWidth="1"/>
    <col min="11" max="12" width="17.83203125" style="187" customWidth="1"/>
    <col min="13" max="13" width="17.83203125" style="833" customWidth="1"/>
    <col min="14" max="15" width="17.83203125" style="187" customWidth="1"/>
    <col min="16" max="16" width="2.5" style="187" customWidth="1"/>
    <col min="17" max="17" width="18.83203125" style="187" customWidth="1"/>
    <col min="18" max="18" width="16.33203125" style="187" customWidth="1"/>
    <col min="19" max="19" width="16.5" style="187" customWidth="1"/>
    <col min="20" max="37" width="9.1640625" style="187"/>
    <col min="38" max="38" width="10.1640625" style="187" bestFit="1" customWidth="1"/>
    <col min="39" max="16384" width="9.1640625" style="187"/>
  </cols>
  <sheetData>
    <row r="1" spans="1:41" s="181" customFormat="1" ht="21">
      <c r="A1" s="342" t="s">
        <v>264</v>
      </c>
      <c r="C1" s="182"/>
      <c r="M1" s="824"/>
      <c r="S1" s="181" t="s">
        <v>362</v>
      </c>
    </row>
    <row r="2" spans="1:41" s="181" customFormat="1" ht="18" thickBot="1">
      <c r="C2" s="182"/>
      <c r="K2" s="610"/>
      <c r="L2" s="610"/>
      <c r="M2" s="825"/>
      <c r="N2" s="610"/>
      <c r="O2" s="610"/>
    </row>
    <row r="3" spans="1:41" s="181" customFormat="1" ht="25.5" customHeight="1">
      <c r="A3" s="1676" t="s">
        <v>0</v>
      </c>
      <c r="B3" s="926"/>
      <c r="C3" s="926"/>
      <c r="D3" s="926"/>
      <c r="E3" s="926"/>
      <c r="F3" s="926"/>
      <c r="G3" s="926"/>
      <c r="H3" s="926"/>
      <c r="I3" s="926"/>
      <c r="J3" s="926"/>
      <c r="K3" s="926"/>
      <c r="L3" s="926"/>
      <c r="M3" s="926"/>
      <c r="N3" s="926"/>
      <c r="O3" s="926"/>
    </row>
    <row r="4" spans="1:41" s="183" customFormat="1" ht="19.5" customHeight="1" thickBot="1">
      <c r="A4" s="1677"/>
      <c r="B4" s="594" t="s">
        <v>347</v>
      </c>
      <c r="C4" s="595">
        <v>2006</v>
      </c>
      <c r="D4" s="595">
        <v>2007</v>
      </c>
      <c r="E4" s="595">
        <v>2008</v>
      </c>
      <c r="F4" s="595">
        <v>2009</v>
      </c>
      <c r="G4" s="595">
        <v>2010</v>
      </c>
      <c r="H4" s="595">
        <v>2011</v>
      </c>
      <c r="I4" s="595">
        <v>2012</v>
      </c>
      <c r="J4" s="202">
        <v>2013</v>
      </c>
      <c r="K4" s="670">
        <v>2016</v>
      </c>
      <c r="L4" s="681">
        <v>2017</v>
      </c>
      <c r="M4" s="826">
        <v>2018</v>
      </c>
      <c r="N4" s="927">
        <v>2019</v>
      </c>
      <c r="O4" s="927">
        <v>2020</v>
      </c>
    </row>
    <row r="5" spans="1:41" s="183" customFormat="1" ht="21.75" customHeight="1">
      <c r="A5" s="1683" t="s">
        <v>177</v>
      </c>
      <c r="B5" s="193" t="s">
        <v>180</v>
      </c>
      <c r="C5" s="195">
        <v>59440554</v>
      </c>
      <c r="D5" s="196">
        <v>66335425</v>
      </c>
      <c r="E5" s="196">
        <v>63834946</v>
      </c>
      <c r="F5" s="196">
        <v>73452997</v>
      </c>
      <c r="G5" s="196">
        <v>83415392</v>
      </c>
      <c r="H5" s="196">
        <v>82925997</v>
      </c>
      <c r="I5" s="196">
        <v>66811800</v>
      </c>
      <c r="J5" s="197">
        <v>62065486</v>
      </c>
      <c r="K5" s="465">
        <v>52791472</v>
      </c>
      <c r="L5" s="465">
        <v>58633474</v>
      </c>
      <c r="M5" s="827">
        <v>53287954</v>
      </c>
      <c r="N5" s="465">
        <v>55471978</v>
      </c>
      <c r="O5" s="950">
        <v>52835062</v>
      </c>
    </row>
    <row r="6" spans="1:41" s="183" customFormat="1" ht="22.75" customHeight="1" thickBot="1">
      <c r="A6" s="1684"/>
      <c r="B6" s="192" t="s">
        <v>179</v>
      </c>
      <c r="C6" s="198">
        <v>1974233</v>
      </c>
      <c r="D6" s="199">
        <v>2519009</v>
      </c>
      <c r="E6" s="199">
        <v>3362570</v>
      </c>
      <c r="F6" s="199">
        <v>3758464</v>
      </c>
      <c r="G6" s="199">
        <v>4638097</v>
      </c>
      <c r="H6" s="199">
        <v>5741161</v>
      </c>
      <c r="I6" s="199">
        <v>5913548</v>
      </c>
      <c r="J6" s="200">
        <v>6450179</v>
      </c>
      <c r="K6" s="465">
        <v>9387521</v>
      </c>
      <c r="L6" s="465">
        <v>9202898</v>
      </c>
      <c r="M6" s="827">
        <v>8554998</v>
      </c>
      <c r="N6" s="465">
        <v>7934869</v>
      </c>
      <c r="O6" s="950">
        <v>7397485</v>
      </c>
    </row>
    <row r="7" spans="1:41" s="183" customFormat="1" ht="27.75" customHeight="1" thickBot="1">
      <c r="A7" s="1685"/>
      <c r="B7" s="205" t="s">
        <v>178</v>
      </c>
      <c r="C7" s="206">
        <f t="shared" ref="C7:J7" si="0">C5-C6</f>
        <v>57466321</v>
      </c>
      <c r="D7" s="206">
        <f t="shared" si="0"/>
        <v>63816416</v>
      </c>
      <c r="E7" s="206">
        <f t="shared" si="0"/>
        <v>60472376</v>
      </c>
      <c r="F7" s="206">
        <f t="shared" si="0"/>
        <v>69694533</v>
      </c>
      <c r="G7" s="206">
        <f t="shared" si="0"/>
        <v>78777295</v>
      </c>
      <c r="H7" s="206">
        <f t="shared" si="0"/>
        <v>77184836</v>
      </c>
      <c r="I7" s="206">
        <f t="shared" si="0"/>
        <v>60898252</v>
      </c>
      <c r="J7" s="207">
        <f t="shared" si="0"/>
        <v>55615307</v>
      </c>
      <c r="K7" s="452">
        <f>K5-K6</f>
        <v>43403951</v>
      </c>
      <c r="L7" s="452">
        <f>L5-L6</f>
        <v>49430576</v>
      </c>
      <c r="M7" s="706">
        <f>M5-M6</f>
        <v>44732956</v>
      </c>
      <c r="N7" s="452">
        <f>N5-N6</f>
        <v>47537109</v>
      </c>
      <c r="O7" s="951">
        <f>O5-O6</f>
        <v>45437577</v>
      </c>
    </row>
    <row r="8" spans="1:41" s="183" customFormat="1" ht="24" customHeight="1">
      <c r="A8" s="1683" t="s">
        <v>37</v>
      </c>
      <c r="B8" s="193" t="s">
        <v>180</v>
      </c>
      <c r="C8" s="195">
        <v>163170646</v>
      </c>
      <c r="D8" s="196">
        <v>166121681</v>
      </c>
      <c r="E8" s="196">
        <v>155958746</v>
      </c>
      <c r="F8" s="196">
        <v>173029818</v>
      </c>
      <c r="G8" s="196">
        <v>198494554</v>
      </c>
      <c r="H8" s="196">
        <v>205712093</v>
      </c>
      <c r="I8" s="196">
        <v>180460921</v>
      </c>
      <c r="J8" s="197">
        <v>169656430</v>
      </c>
      <c r="K8" s="451">
        <v>147182899</v>
      </c>
      <c r="L8" s="451">
        <v>129318115</v>
      </c>
      <c r="M8" s="828">
        <f>124217318+18279</f>
        <v>124235597</v>
      </c>
      <c r="N8" s="947">
        <f>129230601+287308</f>
        <v>129517909</v>
      </c>
      <c r="O8" s="952">
        <f>137299541+139693</f>
        <v>137439234</v>
      </c>
    </row>
    <row r="9" spans="1:41" s="183" customFormat="1" ht="23.25" customHeight="1" thickBot="1">
      <c r="A9" s="1684"/>
      <c r="B9" s="192" t="s">
        <v>179</v>
      </c>
      <c r="C9" s="198">
        <v>26786333</v>
      </c>
      <c r="D9" s="199">
        <v>28831927</v>
      </c>
      <c r="E9" s="199">
        <v>32455029</v>
      </c>
      <c r="F9" s="199">
        <v>37362069</v>
      </c>
      <c r="G9" s="199">
        <v>54589165</v>
      </c>
      <c r="H9" s="199">
        <v>62859415</v>
      </c>
      <c r="I9" s="199">
        <v>57594172</v>
      </c>
      <c r="J9" s="200">
        <v>54469620</v>
      </c>
      <c r="K9" s="451">
        <v>58103487</v>
      </c>
      <c r="L9" s="451">
        <v>42171861</v>
      </c>
      <c r="M9" s="829">
        <f>42858049+294209</f>
        <v>43152258</v>
      </c>
      <c r="N9" s="451">
        <f>44240296+309525</f>
        <v>44549821</v>
      </c>
      <c r="O9" s="953">
        <f>44098126+309525</f>
        <v>44407651</v>
      </c>
    </row>
    <row r="10" spans="1:41" s="183" customFormat="1" ht="23.25" customHeight="1" thickBot="1">
      <c r="A10" s="1685"/>
      <c r="B10" s="205" t="s">
        <v>178</v>
      </c>
      <c r="C10" s="206">
        <f t="shared" ref="C10:J10" si="1">C8-C9</f>
        <v>136384313</v>
      </c>
      <c r="D10" s="206">
        <f t="shared" si="1"/>
        <v>137289754</v>
      </c>
      <c r="E10" s="206">
        <f t="shared" si="1"/>
        <v>123503717</v>
      </c>
      <c r="F10" s="206">
        <f t="shared" si="1"/>
        <v>135667749</v>
      </c>
      <c r="G10" s="206">
        <f t="shared" si="1"/>
        <v>143905389</v>
      </c>
      <c r="H10" s="206">
        <f t="shared" si="1"/>
        <v>142852678</v>
      </c>
      <c r="I10" s="206">
        <f t="shared" si="1"/>
        <v>122866749</v>
      </c>
      <c r="J10" s="207">
        <f t="shared" si="1"/>
        <v>115186810</v>
      </c>
      <c r="K10" s="452">
        <f>K8-K9</f>
        <v>89079412</v>
      </c>
      <c r="L10" s="452">
        <f>L8-L9</f>
        <v>87146254</v>
      </c>
      <c r="M10" s="706">
        <f>M8-M9</f>
        <v>81083339</v>
      </c>
      <c r="N10" s="452">
        <f>N8-N9</f>
        <v>84968088</v>
      </c>
      <c r="O10" s="951">
        <f>O8-O9</f>
        <v>93031583</v>
      </c>
    </row>
    <row r="11" spans="1:41" s="183" customFormat="1" ht="22.75" customHeight="1">
      <c r="A11" s="1683" t="s">
        <v>39</v>
      </c>
      <c r="B11" s="192" t="s">
        <v>180</v>
      </c>
      <c r="C11" s="198">
        <v>204509574</v>
      </c>
      <c r="D11" s="199">
        <v>190487087</v>
      </c>
      <c r="E11" s="199">
        <v>201127614</v>
      </c>
      <c r="F11" s="199">
        <v>210969318</v>
      </c>
      <c r="G11" s="199">
        <v>242591183</v>
      </c>
      <c r="H11" s="199">
        <v>274576751</v>
      </c>
      <c r="I11" s="199">
        <v>257549107</v>
      </c>
      <c r="J11" s="200">
        <v>253828950</v>
      </c>
      <c r="K11" s="451">
        <v>260466561</v>
      </c>
      <c r="L11" s="451">
        <v>256427124</v>
      </c>
      <c r="M11" s="829">
        <v>261349223</v>
      </c>
      <c r="N11" s="451">
        <v>253366401</v>
      </c>
      <c r="O11" s="953">
        <v>292868894</v>
      </c>
    </row>
    <row r="12" spans="1:41" s="183" customFormat="1" ht="21.75" customHeight="1" thickBot="1">
      <c r="A12" s="1684"/>
      <c r="B12" s="192" t="s">
        <v>179</v>
      </c>
      <c r="C12" s="198">
        <v>26218699</v>
      </c>
      <c r="D12" s="199">
        <v>26950469</v>
      </c>
      <c r="E12" s="199">
        <v>29758441</v>
      </c>
      <c r="F12" s="199">
        <v>34487146</v>
      </c>
      <c r="G12" s="199">
        <v>52873723</v>
      </c>
      <c r="H12" s="199">
        <v>62868533</v>
      </c>
      <c r="I12" s="199">
        <v>61340958</v>
      </c>
      <c r="J12" s="200">
        <v>59581443</v>
      </c>
      <c r="K12" s="451">
        <v>62235830</v>
      </c>
      <c r="L12" s="451">
        <v>60233206</v>
      </c>
      <c r="M12" s="829">
        <f>158052383-104196978</f>
        <v>53855405</v>
      </c>
      <c r="N12" s="451">
        <f>149444932-96181074</f>
        <v>53263858</v>
      </c>
      <c r="O12" s="953">
        <f>137774006-87400434</f>
        <v>50373572</v>
      </c>
    </row>
    <row r="13" spans="1:41" s="183" customFormat="1" ht="23.25" customHeight="1" thickBot="1">
      <c r="A13" s="1685"/>
      <c r="B13" s="205" t="s">
        <v>178</v>
      </c>
      <c r="C13" s="206">
        <f t="shared" ref="C13:J13" si="2">C11-C12</f>
        <v>178290875</v>
      </c>
      <c r="D13" s="206">
        <f t="shared" si="2"/>
        <v>163536618</v>
      </c>
      <c r="E13" s="206">
        <f t="shared" si="2"/>
        <v>171369173</v>
      </c>
      <c r="F13" s="206">
        <f t="shared" si="2"/>
        <v>176482172</v>
      </c>
      <c r="G13" s="206">
        <f t="shared" si="2"/>
        <v>189717460</v>
      </c>
      <c r="H13" s="206">
        <f t="shared" si="2"/>
        <v>211708218</v>
      </c>
      <c r="I13" s="206">
        <f t="shared" si="2"/>
        <v>196208149</v>
      </c>
      <c r="J13" s="207">
        <f t="shared" si="2"/>
        <v>194247507</v>
      </c>
      <c r="K13" s="452">
        <f>K11-K12</f>
        <v>198230731</v>
      </c>
      <c r="L13" s="452">
        <f>L11-L12</f>
        <v>196193918</v>
      </c>
      <c r="M13" s="706">
        <f>M11-M12</f>
        <v>207493818</v>
      </c>
      <c r="N13" s="452">
        <f>N11-N12</f>
        <v>200102543</v>
      </c>
      <c r="O13" s="951">
        <f>O11-O12</f>
        <v>242495322</v>
      </c>
    </row>
    <row r="14" spans="1:41" s="183" customFormat="1" ht="15.75" customHeight="1">
      <c r="A14" s="184"/>
      <c r="B14" s="185"/>
      <c r="C14" s="186"/>
      <c r="D14" s="186"/>
      <c r="E14" s="186"/>
      <c r="F14" s="186"/>
      <c r="G14" s="186"/>
      <c r="H14" s="186"/>
      <c r="I14" s="186"/>
      <c r="J14" s="186"/>
      <c r="M14" s="830"/>
      <c r="O14" s="954"/>
    </row>
    <row r="15" spans="1:41" s="183" customFormat="1" ht="15.75" customHeight="1" thickBot="1">
      <c r="A15" s="184"/>
      <c r="B15" s="185"/>
      <c r="C15" s="186"/>
      <c r="D15" s="186"/>
      <c r="E15" s="186"/>
      <c r="F15" s="186"/>
      <c r="G15" s="186"/>
      <c r="H15" s="186"/>
      <c r="I15" s="186"/>
      <c r="J15" s="186"/>
      <c r="M15" s="830"/>
      <c r="O15" s="954"/>
    </row>
    <row r="16" spans="1:41" s="183" customFormat="1" ht="24" customHeight="1">
      <c r="A16" s="1681" t="s">
        <v>0</v>
      </c>
      <c r="B16" s="962"/>
      <c r="C16" s="962"/>
      <c r="D16" s="962"/>
      <c r="E16" s="962"/>
      <c r="F16" s="962"/>
      <c r="G16" s="962"/>
      <c r="H16" s="962"/>
      <c r="I16" s="962"/>
      <c r="J16" s="962"/>
      <c r="K16" s="962"/>
      <c r="L16" s="962"/>
      <c r="M16" s="962"/>
      <c r="N16" s="962"/>
      <c r="O16" s="962"/>
      <c r="S16" s="711"/>
      <c r="AJ16" s="710"/>
      <c r="AK16" s="710"/>
      <c r="AL16" s="710"/>
      <c r="AM16" s="710"/>
      <c r="AN16" s="710"/>
      <c r="AO16" s="710"/>
    </row>
    <row r="17" spans="1:39" s="189" customFormat="1" ht="24.75" customHeight="1" thickBot="1">
      <c r="A17" s="1682"/>
      <c r="B17" s="596" t="s">
        <v>347</v>
      </c>
      <c r="C17" s="963">
        <v>2006</v>
      </c>
      <c r="D17" s="963">
        <v>2007</v>
      </c>
      <c r="E17" s="963">
        <v>2008</v>
      </c>
      <c r="F17" s="963">
        <v>2009</v>
      </c>
      <c r="G17" s="963">
        <v>2010</v>
      </c>
      <c r="H17" s="963">
        <v>2011</v>
      </c>
      <c r="I17" s="963">
        <v>2012</v>
      </c>
      <c r="J17" s="964">
        <v>2013</v>
      </c>
      <c r="K17" s="596">
        <v>2016</v>
      </c>
      <c r="L17" s="596">
        <v>2017</v>
      </c>
      <c r="M17" s="831">
        <v>2018</v>
      </c>
      <c r="N17" s="596">
        <v>2019</v>
      </c>
      <c r="O17" s="596">
        <v>2020</v>
      </c>
    </row>
    <row r="18" spans="1:39" s="183" customFormat="1" ht="25.5" customHeight="1">
      <c r="A18" s="1678" t="s">
        <v>177</v>
      </c>
      <c r="B18" s="201" t="s">
        <v>175</v>
      </c>
      <c r="C18" s="198">
        <f>C7</f>
        <v>57466321</v>
      </c>
      <c r="D18" s="199">
        <v>63816416</v>
      </c>
      <c r="E18" s="199">
        <v>60472376</v>
      </c>
      <c r="F18" s="199">
        <v>69694533</v>
      </c>
      <c r="G18" s="199">
        <v>78777295</v>
      </c>
      <c r="H18" s="199">
        <v>77184836</v>
      </c>
      <c r="I18" s="199">
        <v>60898252</v>
      </c>
      <c r="J18" s="199">
        <v>55615307</v>
      </c>
      <c r="K18" s="465">
        <f>K7</f>
        <v>43403951</v>
      </c>
      <c r="L18" s="465">
        <f>L7</f>
        <v>49430576</v>
      </c>
      <c r="M18" s="827">
        <f>M7</f>
        <v>44732956</v>
      </c>
      <c r="N18" s="465">
        <f>N7</f>
        <v>47537109</v>
      </c>
      <c r="O18" s="950">
        <f>O7</f>
        <v>45437577</v>
      </c>
    </row>
    <row r="19" spans="1:39" s="183" customFormat="1" ht="24" customHeight="1" thickBot="1">
      <c r="A19" s="1679"/>
      <c r="B19" s="201" t="s">
        <v>176</v>
      </c>
      <c r="C19" s="198">
        <v>10595735</v>
      </c>
      <c r="D19" s="199">
        <v>12465819</v>
      </c>
      <c r="E19" s="199">
        <v>16270206</v>
      </c>
      <c r="F19" s="199">
        <v>18873490</v>
      </c>
      <c r="G19" s="199">
        <v>14240689</v>
      </c>
      <c r="H19" s="199">
        <v>19102253</v>
      </c>
      <c r="I19" s="199">
        <v>14837221</v>
      </c>
      <c r="J19" s="199">
        <v>13219823</v>
      </c>
      <c r="K19" s="465">
        <v>12143647</v>
      </c>
      <c r="L19" s="465">
        <v>12318542</v>
      </c>
      <c r="M19" s="827">
        <v>13331963</v>
      </c>
      <c r="N19" s="465">
        <v>12317054</v>
      </c>
      <c r="O19" s="950">
        <f>10277244+4005667</f>
        <v>14282911</v>
      </c>
    </row>
    <row r="20" spans="1:39" s="183" customFormat="1" ht="24" customHeight="1" thickBot="1">
      <c r="A20" s="1680"/>
      <c r="B20" s="208" t="s">
        <v>173</v>
      </c>
      <c r="C20" s="209">
        <f t="shared" ref="C20:J20" si="3">C18+C19</f>
        <v>68062056</v>
      </c>
      <c r="D20" s="209">
        <f t="shared" si="3"/>
        <v>76282235</v>
      </c>
      <c r="E20" s="209">
        <f t="shared" si="3"/>
        <v>76742582</v>
      </c>
      <c r="F20" s="209">
        <f t="shared" si="3"/>
        <v>88568023</v>
      </c>
      <c r="G20" s="209">
        <f t="shared" si="3"/>
        <v>93017984</v>
      </c>
      <c r="H20" s="209">
        <f t="shared" si="3"/>
        <v>96287089</v>
      </c>
      <c r="I20" s="209">
        <f t="shared" si="3"/>
        <v>75735473</v>
      </c>
      <c r="J20" s="209">
        <f t="shared" si="3"/>
        <v>68835130</v>
      </c>
      <c r="K20" s="453">
        <f>K18+K19</f>
        <v>55547598</v>
      </c>
      <c r="L20" s="453">
        <f>L18+L19</f>
        <v>61749118</v>
      </c>
      <c r="M20" s="707">
        <f>M18+M19</f>
        <v>58064919</v>
      </c>
      <c r="N20" s="453">
        <f>N18+N19</f>
        <v>59854163</v>
      </c>
      <c r="O20" s="955">
        <f>O18+O19</f>
        <v>59720488</v>
      </c>
      <c r="AM20" s="183">
        <f>8915473+3401581</f>
        <v>12317054</v>
      </c>
    </row>
    <row r="21" spans="1:39" s="183" customFormat="1" ht="25.5" customHeight="1">
      <c r="A21" s="1678" t="s">
        <v>37</v>
      </c>
      <c r="B21" s="201" t="s">
        <v>175</v>
      </c>
      <c r="C21" s="198">
        <f t="shared" ref="C21:J21" si="4">C10</f>
        <v>136384313</v>
      </c>
      <c r="D21" s="198">
        <f t="shared" si="4"/>
        <v>137289754</v>
      </c>
      <c r="E21" s="198">
        <f t="shared" si="4"/>
        <v>123503717</v>
      </c>
      <c r="F21" s="198">
        <f t="shared" si="4"/>
        <v>135667749</v>
      </c>
      <c r="G21" s="198">
        <f t="shared" si="4"/>
        <v>143905389</v>
      </c>
      <c r="H21" s="198">
        <f t="shared" si="4"/>
        <v>142852678</v>
      </c>
      <c r="I21" s="198">
        <f t="shared" si="4"/>
        <v>122866749</v>
      </c>
      <c r="J21" s="198">
        <f t="shared" si="4"/>
        <v>115186810</v>
      </c>
      <c r="K21" s="465">
        <f>K10</f>
        <v>89079412</v>
      </c>
      <c r="L21" s="465">
        <f>L10</f>
        <v>87146254</v>
      </c>
      <c r="M21" s="827">
        <f>M10</f>
        <v>81083339</v>
      </c>
      <c r="N21" s="465">
        <f>N10</f>
        <v>84968088</v>
      </c>
      <c r="O21" s="950">
        <f>O10</f>
        <v>93031583</v>
      </c>
    </row>
    <row r="22" spans="1:39" s="183" customFormat="1" ht="22.75" customHeight="1" thickBot="1">
      <c r="A22" s="1679"/>
      <c r="B22" s="201" t="s">
        <v>174</v>
      </c>
      <c r="C22" s="198">
        <v>7111669</v>
      </c>
      <c r="D22" s="199">
        <v>7744927</v>
      </c>
      <c r="E22" s="199">
        <v>9258299</v>
      </c>
      <c r="F22" s="199">
        <v>9780429</v>
      </c>
      <c r="G22" s="199">
        <v>6865192</v>
      </c>
      <c r="H22" s="199">
        <v>6657568</v>
      </c>
      <c r="I22" s="199">
        <v>5391344</v>
      </c>
      <c r="J22" s="199">
        <v>9115900</v>
      </c>
      <c r="K22" s="465">
        <v>10087186</v>
      </c>
      <c r="L22" s="465">
        <v>9060235</v>
      </c>
      <c r="M22" s="832">
        <v>9023251</v>
      </c>
      <c r="N22" s="948">
        <v>7514905</v>
      </c>
      <c r="O22" s="956">
        <v>8556640</v>
      </c>
    </row>
    <row r="23" spans="1:39" s="183" customFormat="1" ht="21.75" customHeight="1" thickBot="1">
      <c r="A23" s="1680"/>
      <c r="B23" s="208" t="s">
        <v>173</v>
      </c>
      <c r="C23" s="209">
        <f t="shared" ref="C23:J23" si="5">C21+C22</f>
        <v>143495982</v>
      </c>
      <c r="D23" s="209">
        <f t="shared" si="5"/>
        <v>145034681</v>
      </c>
      <c r="E23" s="209">
        <f t="shared" si="5"/>
        <v>132762016</v>
      </c>
      <c r="F23" s="209">
        <f t="shared" si="5"/>
        <v>145448178</v>
      </c>
      <c r="G23" s="209">
        <f t="shared" si="5"/>
        <v>150770581</v>
      </c>
      <c r="H23" s="209">
        <f t="shared" si="5"/>
        <v>149510246</v>
      </c>
      <c r="I23" s="209">
        <f t="shared" si="5"/>
        <v>128258093</v>
      </c>
      <c r="J23" s="209">
        <f t="shared" si="5"/>
        <v>124302710</v>
      </c>
      <c r="K23" s="453">
        <f>K21+K22</f>
        <v>99166598</v>
      </c>
      <c r="L23" s="453">
        <f>L21+L22</f>
        <v>96206489</v>
      </c>
      <c r="M23" s="707">
        <f>M21+M22</f>
        <v>90106590</v>
      </c>
      <c r="N23" s="453">
        <f>N21+N22</f>
        <v>92482993</v>
      </c>
      <c r="O23" s="955">
        <f>O21+O22</f>
        <v>101588223</v>
      </c>
    </row>
    <row r="24" spans="1:39" s="183" customFormat="1" ht="24.75" customHeight="1">
      <c r="A24" s="1678" t="s">
        <v>39</v>
      </c>
      <c r="B24" s="201" t="s">
        <v>175</v>
      </c>
      <c r="C24" s="198">
        <f>C13</f>
        <v>178290875</v>
      </c>
      <c r="D24" s="199">
        <v>163536618</v>
      </c>
      <c r="E24" s="199">
        <v>171369173</v>
      </c>
      <c r="F24" s="199">
        <v>176482172</v>
      </c>
      <c r="G24" s="199">
        <v>189717460</v>
      </c>
      <c r="H24" s="199">
        <v>211708218</v>
      </c>
      <c r="I24" s="199">
        <v>196208149</v>
      </c>
      <c r="J24" s="199">
        <v>194247507</v>
      </c>
      <c r="K24" s="465">
        <f>K13</f>
        <v>198230731</v>
      </c>
      <c r="L24" s="465">
        <f>L13</f>
        <v>196193918</v>
      </c>
      <c r="M24" s="827">
        <f>M13</f>
        <v>207493818</v>
      </c>
      <c r="N24" s="465">
        <f>N13</f>
        <v>200102543</v>
      </c>
      <c r="O24" s="950">
        <f>O13</f>
        <v>242495322</v>
      </c>
    </row>
    <row r="25" spans="1:39" s="183" customFormat="1" ht="29.25" customHeight="1" thickBot="1">
      <c r="A25" s="1679"/>
      <c r="B25" s="201" t="s">
        <v>174</v>
      </c>
      <c r="C25" s="198">
        <v>19916983</v>
      </c>
      <c r="D25" s="199">
        <v>23962495</v>
      </c>
      <c r="E25" s="199">
        <v>28549340</v>
      </c>
      <c r="F25" s="199">
        <v>32873390</v>
      </c>
      <c r="G25" s="199">
        <v>27095202</v>
      </c>
      <c r="H25" s="199">
        <v>28536831</v>
      </c>
      <c r="I25" s="199">
        <v>31752585</v>
      </c>
      <c r="J25" s="199">
        <v>34823181</v>
      </c>
      <c r="K25" s="465">
        <v>32566869</v>
      </c>
      <c r="L25" s="465">
        <v>38770018</v>
      </c>
      <c r="M25" s="827">
        <v>38637207</v>
      </c>
      <c r="N25" s="465">
        <v>35138777</v>
      </c>
      <c r="O25" s="956">
        <v>32974159</v>
      </c>
    </row>
    <row r="26" spans="1:39" s="183" customFormat="1" ht="25.5" customHeight="1" thickBot="1">
      <c r="A26" s="1680"/>
      <c r="B26" s="208" t="s">
        <v>173</v>
      </c>
      <c r="C26" s="209">
        <f t="shared" ref="C26:J26" si="6">C24+C25</f>
        <v>198207858</v>
      </c>
      <c r="D26" s="209">
        <f t="shared" si="6"/>
        <v>187499113</v>
      </c>
      <c r="E26" s="209">
        <f t="shared" si="6"/>
        <v>199918513</v>
      </c>
      <c r="F26" s="209">
        <f t="shared" si="6"/>
        <v>209355562</v>
      </c>
      <c r="G26" s="209">
        <f t="shared" si="6"/>
        <v>216812662</v>
      </c>
      <c r="H26" s="209">
        <f t="shared" si="6"/>
        <v>240245049</v>
      </c>
      <c r="I26" s="209">
        <f t="shared" si="6"/>
        <v>227960734</v>
      </c>
      <c r="J26" s="209">
        <f t="shared" si="6"/>
        <v>229070688</v>
      </c>
      <c r="K26" s="453">
        <f>K24+K25</f>
        <v>230797600</v>
      </c>
      <c r="L26" s="453">
        <f>L24+L25</f>
        <v>234963936</v>
      </c>
      <c r="M26" s="707">
        <f>M24+M25</f>
        <v>246131025</v>
      </c>
      <c r="N26" s="453">
        <f>N24+N25</f>
        <v>235241320</v>
      </c>
      <c r="O26" s="955">
        <f>O24+O25</f>
        <v>275469481</v>
      </c>
    </row>
    <row r="27" spans="1:39">
      <c r="O27" s="957"/>
    </row>
    <row r="28" spans="1:39" ht="18" thickBot="1">
      <c r="O28" s="957"/>
    </row>
    <row r="29" spans="1:39" ht="28.5" customHeight="1" thickBot="1">
      <c r="B29" s="1673" t="s">
        <v>241</v>
      </c>
      <c r="C29" s="1674"/>
      <c r="D29" s="1674"/>
      <c r="E29" s="1674"/>
      <c r="F29" s="1674"/>
      <c r="G29" s="1674"/>
      <c r="H29" s="1674"/>
      <c r="I29" s="1674"/>
      <c r="J29" s="1674"/>
      <c r="K29" s="1674"/>
      <c r="L29" s="1674"/>
      <c r="M29" s="1675"/>
      <c r="N29" s="949"/>
      <c r="O29" s="958"/>
      <c r="Q29" s="1671" t="s">
        <v>456</v>
      </c>
    </row>
    <row r="30" spans="1:39" s="190" customFormat="1" ht="19" thickBot="1">
      <c r="A30" s="191"/>
      <c r="B30" s="473" t="s">
        <v>0</v>
      </c>
      <c r="C30" s="475">
        <v>2006</v>
      </c>
      <c r="D30" s="474">
        <v>2007</v>
      </c>
      <c r="E30" s="475">
        <v>2008</v>
      </c>
      <c r="F30" s="474">
        <v>2009</v>
      </c>
      <c r="G30" s="475">
        <v>2010</v>
      </c>
      <c r="H30" s="474">
        <v>2011</v>
      </c>
      <c r="I30" s="475">
        <v>2012</v>
      </c>
      <c r="J30" s="474">
        <v>2013</v>
      </c>
      <c r="K30" s="450">
        <v>2016</v>
      </c>
      <c r="L30" s="450">
        <v>2017</v>
      </c>
      <c r="M30" s="834">
        <v>2018</v>
      </c>
      <c r="N30" s="450">
        <v>2019</v>
      </c>
      <c r="O30" s="959">
        <v>2020</v>
      </c>
      <c r="Q30" s="1672"/>
    </row>
    <row r="31" spans="1:39">
      <c r="A31" s="194"/>
      <c r="B31" s="203" t="s">
        <v>35</v>
      </c>
      <c r="C31" s="210">
        <f t="shared" ref="C31:I31" si="7">C20</f>
        <v>68062056</v>
      </c>
      <c r="D31" s="210">
        <f t="shared" si="7"/>
        <v>76282235</v>
      </c>
      <c r="E31" s="210">
        <f t="shared" si="7"/>
        <v>76742582</v>
      </c>
      <c r="F31" s="210">
        <f t="shared" si="7"/>
        <v>88568023</v>
      </c>
      <c r="G31" s="210">
        <f t="shared" si="7"/>
        <v>93017984</v>
      </c>
      <c r="H31" s="210">
        <f t="shared" si="7"/>
        <v>96287089</v>
      </c>
      <c r="I31" s="210">
        <f t="shared" si="7"/>
        <v>75735473</v>
      </c>
      <c r="J31" s="211">
        <f t="shared" ref="J31:O31" si="8">J20</f>
        <v>68835130</v>
      </c>
      <c r="K31" s="449">
        <f t="shared" si="8"/>
        <v>55547598</v>
      </c>
      <c r="L31" s="449">
        <f t="shared" si="8"/>
        <v>61749118</v>
      </c>
      <c r="M31" s="713">
        <f t="shared" si="8"/>
        <v>58064919</v>
      </c>
      <c r="N31" s="449">
        <f t="shared" si="8"/>
        <v>59854163</v>
      </c>
      <c r="O31" s="960">
        <f t="shared" si="8"/>
        <v>59720488</v>
      </c>
      <c r="P31" s="212"/>
      <c r="Q31" s="708">
        <f>ROUND(AVERAGE(M31:O31),0)</f>
        <v>59213190</v>
      </c>
    </row>
    <row r="32" spans="1:39">
      <c r="A32" s="194"/>
      <c r="B32" s="203" t="s">
        <v>37</v>
      </c>
      <c r="C32" s="210">
        <f t="shared" ref="C32:J32" si="9">C23</f>
        <v>143495982</v>
      </c>
      <c r="D32" s="210">
        <f t="shared" si="9"/>
        <v>145034681</v>
      </c>
      <c r="E32" s="210">
        <f t="shared" si="9"/>
        <v>132762016</v>
      </c>
      <c r="F32" s="210">
        <f t="shared" si="9"/>
        <v>145448178</v>
      </c>
      <c r="G32" s="210">
        <f t="shared" si="9"/>
        <v>150770581</v>
      </c>
      <c r="H32" s="210">
        <f t="shared" si="9"/>
        <v>149510246</v>
      </c>
      <c r="I32" s="210">
        <f t="shared" si="9"/>
        <v>128258093</v>
      </c>
      <c r="J32" s="211">
        <f t="shared" si="9"/>
        <v>124302710</v>
      </c>
      <c r="K32" s="449">
        <f>K23</f>
        <v>99166598</v>
      </c>
      <c r="L32" s="449">
        <f>L23</f>
        <v>96206489</v>
      </c>
      <c r="M32" s="713">
        <f>M23</f>
        <v>90106590</v>
      </c>
      <c r="N32" s="449">
        <f>N23</f>
        <v>92482993</v>
      </c>
      <c r="O32" s="960">
        <f>O23</f>
        <v>101588223</v>
      </c>
      <c r="P32" s="212"/>
      <c r="Q32" s="708">
        <f t="shared" ref="Q32:Q33" si="10">ROUND(AVERAGE(M32:O32),0)</f>
        <v>94725935</v>
      </c>
    </row>
    <row r="33" spans="1:34" ht="18" thickBot="1">
      <c r="A33" s="194"/>
      <c r="B33" s="204" t="s">
        <v>39</v>
      </c>
      <c r="C33" s="213">
        <f t="shared" ref="C33:J33" si="11">C26</f>
        <v>198207858</v>
      </c>
      <c r="D33" s="213">
        <f t="shared" si="11"/>
        <v>187499113</v>
      </c>
      <c r="E33" s="213">
        <f t="shared" si="11"/>
        <v>199918513</v>
      </c>
      <c r="F33" s="213">
        <f t="shared" si="11"/>
        <v>209355562</v>
      </c>
      <c r="G33" s="213">
        <f t="shared" si="11"/>
        <v>216812662</v>
      </c>
      <c r="H33" s="213">
        <f t="shared" si="11"/>
        <v>240245049</v>
      </c>
      <c r="I33" s="213">
        <f t="shared" si="11"/>
        <v>227960734</v>
      </c>
      <c r="J33" s="214">
        <f t="shared" si="11"/>
        <v>229070688</v>
      </c>
      <c r="K33" s="449">
        <f>K26</f>
        <v>230797600</v>
      </c>
      <c r="L33" s="449">
        <f>L26</f>
        <v>234963936</v>
      </c>
      <c r="M33" s="713">
        <f>M26</f>
        <v>246131025</v>
      </c>
      <c r="N33" s="449">
        <f>N26</f>
        <v>235241320</v>
      </c>
      <c r="O33" s="960">
        <f>O26</f>
        <v>275469481</v>
      </c>
      <c r="P33" s="212"/>
      <c r="Q33" s="708">
        <f t="shared" si="10"/>
        <v>252280609</v>
      </c>
    </row>
    <row r="34" spans="1:34" ht="18" thickBot="1">
      <c r="A34" s="194"/>
      <c r="B34" s="204" t="s">
        <v>82</v>
      </c>
      <c r="C34" s="215">
        <f t="shared" ref="C34:L34" si="12">SUM(C31:C33)</f>
        <v>409765896</v>
      </c>
      <c r="D34" s="215">
        <f t="shared" si="12"/>
        <v>408816029</v>
      </c>
      <c r="E34" s="215">
        <f t="shared" si="12"/>
        <v>409423111</v>
      </c>
      <c r="F34" s="215">
        <f t="shared" si="12"/>
        <v>443371763</v>
      </c>
      <c r="G34" s="215">
        <f t="shared" si="12"/>
        <v>460601227</v>
      </c>
      <c r="H34" s="215">
        <f t="shared" si="12"/>
        <v>486042384</v>
      </c>
      <c r="I34" s="215">
        <f t="shared" si="12"/>
        <v>431954300</v>
      </c>
      <c r="J34" s="216">
        <f t="shared" si="12"/>
        <v>422208528</v>
      </c>
      <c r="K34" s="454">
        <f t="shared" si="12"/>
        <v>385511796</v>
      </c>
      <c r="L34" s="454">
        <f t="shared" si="12"/>
        <v>392919543</v>
      </c>
      <c r="M34" s="714">
        <f>SUM(M31:M33)</f>
        <v>394302534</v>
      </c>
      <c r="N34" s="454">
        <f>SUM(N31:N33)</f>
        <v>387578476</v>
      </c>
      <c r="O34" s="961">
        <f>SUM(O31:O33)</f>
        <v>436778192</v>
      </c>
      <c r="P34" s="212"/>
      <c r="Q34" s="709">
        <f>SUM(Q31:Q33)</f>
        <v>406219734</v>
      </c>
    </row>
    <row r="35" spans="1:34">
      <c r="B35" s="492"/>
    </row>
    <row r="36" spans="1:34" ht="18" thickBot="1">
      <c r="R36" s="711"/>
      <c r="S36" s="710"/>
      <c r="T36" s="710"/>
      <c r="U36" s="710"/>
      <c r="V36" s="710"/>
      <c r="W36" s="710"/>
      <c r="X36" s="710"/>
      <c r="Y36" s="710"/>
      <c r="Z36" s="710"/>
      <c r="AA36" s="710"/>
      <c r="AB36" s="710"/>
      <c r="AC36" s="710"/>
      <c r="AD36" s="710"/>
      <c r="AE36" s="710"/>
      <c r="AF36" s="710"/>
      <c r="AG36" s="710"/>
      <c r="AH36" s="710"/>
    </row>
    <row r="37" spans="1:34" ht="17.25" customHeight="1">
      <c r="B37" s="1662" t="s">
        <v>363</v>
      </c>
      <c r="C37" s="1663"/>
      <c r="D37" s="1663"/>
      <c r="E37" s="1663"/>
      <c r="F37" s="1664"/>
    </row>
    <row r="38" spans="1:34" ht="16.5" customHeight="1">
      <c r="B38" s="1665"/>
      <c r="C38" s="1666"/>
      <c r="D38" s="1666"/>
      <c r="E38" s="1666"/>
      <c r="F38" s="1667"/>
    </row>
    <row r="39" spans="1:34" ht="16.5" customHeight="1">
      <c r="B39" s="1665"/>
      <c r="C39" s="1666"/>
      <c r="D39" s="1666"/>
      <c r="E39" s="1666"/>
      <c r="F39" s="1667"/>
    </row>
    <row r="40" spans="1:34" ht="17.25" customHeight="1">
      <c r="B40" s="1665"/>
      <c r="C40" s="1666"/>
      <c r="D40" s="1666"/>
      <c r="E40" s="1666"/>
      <c r="F40" s="1667"/>
    </row>
    <row r="41" spans="1:34">
      <c r="B41" s="1665"/>
      <c r="C41" s="1666"/>
      <c r="D41" s="1666"/>
      <c r="E41" s="1666"/>
      <c r="F41" s="1667"/>
    </row>
    <row r="42" spans="1:34">
      <c r="B42" s="1665"/>
      <c r="C42" s="1666"/>
      <c r="D42" s="1666"/>
      <c r="E42" s="1666"/>
      <c r="F42" s="1667"/>
    </row>
    <row r="43" spans="1:34">
      <c r="B43" s="1665"/>
      <c r="C43" s="1666"/>
      <c r="D43" s="1666"/>
      <c r="E43" s="1666"/>
      <c r="F43" s="1667"/>
    </row>
    <row r="44" spans="1:34" ht="110" customHeight="1" thickBot="1">
      <c r="B44" s="1668"/>
      <c r="C44" s="1669"/>
      <c r="D44" s="1669"/>
      <c r="E44" s="1669"/>
      <c r="F44" s="1670"/>
    </row>
    <row r="53" spans="19:45">
      <c r="S53" s="492" t="s">
        <v>37</v>
      </c>
      <c r="T53" s="712"/>
      <c r="U53" s="712"/>
      <c r="V53" s="712"/>
      <c r="W53" s="712"/>
      <c r="X53" s="712"/>
      <c r="Y53" s="712"/>
      <c r="Z53" s="712"/>
      <c r="AA53" s="712"/>
      <c r="AB53" s="712"/>
      <c r="AC53" s="712"/>
      <c r="AD53" s="712"/>
      <c r="AE53" s="712"/>
      <c r="AF53" s="712"/>
      <c r="AG53" s="712"/>
      <c r="AH53" s="712"/>
      <c r="AI53" s="712"/>
      <c r="AJ53" s="712"/>
      <c r="AK53" s="712"/>
      <c r="AL53" s="712"/>
      <c r="AM53" s="712"/>
      <c r="AN53" s="712"/>
      <c r="AO53" s="712"/>
      <c r="AP53" s="712"/>
      <c r="AQ53" s="712"/>
      <c r="AR53" s="712"/>
      <c r="AS53" s="712"/>
    </row>
    <row r="69" spans="32:32">
      <c r="AF69" s="187" t="s">
        <v>419</v>
      </c>
    </row>
  </sheetData>
  <mergeCells count="11">
    <mergeCell ref="B37:F44"/>
    <mergeCell ref="Q29:Q30"/>
    <mergeCell ref="B29:M29"/>
    <mergeCell ref="A3:A4"/>
    <mergeCell ref="A18:A20"/>
    <mergeCell ref="A21:A23"/>
    <mergeCell ref="A24:A26"/>
    <mergeCell ref="A16:A17"/>
    <mergeCell ref="A5:A7"/>
    <mergeCell ref="A8:A10"/>
    <mergeCell ref="A11:A13"/>
  </mergeCells>
  <pageMargins left="0.25" right="0.25" top="0.75" bottom="0.75" header="0.3" footer="0.3"/>
  <pageSetup scale="31" fitToHeight="0" orientation="landscape" r:id="rId1"/>
  <headerFooter>
    <oddFooter>&amp;L&amp;F - &amp;A&amp;RPage &amp;P of &amp;N  &amp;D</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1"/>
    <pageSetUpPr fitToPage="1"/>
  </sheetPr>
  <dimension ref="A1:BA80"/>
  <sheetViews>
    <sheetView workbookViewId="0">
      <selection activeCell="D13" sqref="D13:M15"/>
    </sheetView>
  </sheetViews>
  <sheetFormatPr baseColWidth="10" defaultColWidth="8.83203125" defaultRowHeight="15"/>
  <cols>
    <col min="1" max="1" width="8.83203125" style="5"/>
    <col min="3" max="3" width="8.83203125" style="5"/>
    <col min="4" max="33" width="8.6640625" customWidth="1"/>
    <col min="34" max="53" width="8.83203125" style="835"/>
  </cols>
  <sheetData>
    <row r="1" spans="1:53" ht="18">
      <c r="A1" s="472" t="s">
        <v>279</v>
      </c>
      <c r="AC1" s="607"/>
    </row>
    <row r="2" spans="1:53" ht="16" thickBot="1">
      <c r="W2" s="435"/>
      <c r="X2" s="435"/>
      <c r="Y2" s="435"/>
      <c r="Z2" s="435"/>
      <c r="AA2" s="435"/>
      <c r="AB2" s="435"/>
      <c r="AC2" s="435"/>
    </row>
    <row r="3" spans="1:53" s="448" customFormat="1" ht="24" customHeight="1" thickBot="1">
      <c r="A3" s="447"/>
      <c r="C3" s="447"/>
      <c r="D3" s="1686" t="s">
        <v>324</v>
      </c>
      <c r="E3" s="1687"/>
      <c r="F3" s="1687"/>
      <c r="G3" s="1687"/>
      <c r="H3" s="1687"/>
      <c r="I3" s="1687"/>
      <c r="J3" s="1687"/>
      <c r="K3" s="1687"/>
      <c r="L3" s="1687"/>
      <c r="M3" s="1688"/>
      <c r="N3" s="1686" t="s">
        <v>361</v>
      </c>
      <c r="O3" s="1687"/>
      <c r="P3" s="1687"/>
      <c r="Q3" s="1687"/>
      <c r="R3" s="1687"/>
      <c r="S3" s="1687"/>
      <c r="T3" s="1687"/>
      <c r="U3" s="1687"/>
      <c r="V3" s="1687"/>
      <c r="W3" s="1688"/>
      <c r="X3" s="1686" t="s">
        <v>401</v>
      </c>
      <c r="Y3" s="1687"/>
      <c r="Z3" s="1687"/>
      <c r="AA3" s="1687"/>
      <c r="AB3" s="1687"/>
      <c r="AC3" s="1687"/>
      <c r="AD3" s="1687"/>
      <c r="AE3" s="1687"/>
      <c r="AF3" s="1687"/>
      <c r="AG3" s="1688"/>
      <c r="AH3" s="1686" t="s">
        <v>431</v>
      </c>
      <c r="AI3" s="1687"/>
      <c r="AJ3" s="1687"/>
      <c r="AK3" s="1687"/>
      <c r="AL3" s="1687"/>
      <c r="AM3" s="1687"/>
      <c r="AN3" s="1687"/>
      <c r="AO3" s="1687"/>
      <c r="AP3" s="1687"/>
      <c r="AQ3" s="1688"/>
      <c r="AR3" s="1686" t="s">
        <v>455</v>
      </c>
      <c r="AS3" s="1687"/>
      <c r="AT3" s="1687"/>
      <c r="AU3" s="1687"/>
      <c r="AV3" s="1687"/>
      <c r="AW3" s="1687"/>
      <c r="AX3" s="1687"/>
      <c r="AY3" s="1687"/>
      <c r="AZ3" s="1687"/>
      <c r="BA3" s="1688"/>
    </row>
    <row r="4" spans="1:53" s="446" customFormat="1" ht="24" customHeight="1" thickBot="1">
      <c r="A4" s="3"/>
      <c r="B4" s="448"/>
      <c r="C4" s="3"/>
      <c r="D4" s="1686" t="s">
        <v>128</v>
      </c>
      <c r="E4" s="1687"/>
      <c r="F4" s="1688"/>
      <c r="G4" s="1691" t="s">
        <v>127</v>
      </c>
      <c r="H4" s="1691" t="s">
        <v>126</v>
      </c>
      <c r="I4" s="1691" t="s">
        <v>125</v>
      </c>
      <c r="J4" s="1686" t="s">
        <v>124</v>
      </c>
      <c r="K4" s="1687"/>
      <c r="L4" s="1686" t="s">
        <v>123</v>
      </c>
      <c r="M4" s="1688"/>
      <c r="N4" s="1686" t="s">
        <v>128</v>
      </c>
      <c r="O4" s="1687"/>
      <c r="P4" s="1688"/>
      <c r="Q4" s="1691" t="s">
        <v>127</v>
      </c>
      <c r="R4" s="1691" t="s">
        <v>126</v>
      </c>
      <c r="S4" s="1691" t="s">
        <v>125</v>
      </c>
      <c r="T4" s="1686" t="s">
        <v>124</v>
      </c>
      <c r="U4" s="1687"/>
      <c r="V4" s="1686" t="s">
        <v>123</v>
      </c>
      <c r="W4" s="1688"/>
      <c r="X4" s="1686" t="s">
        <v>128</v>
      </c>
      <c r="Y4" s="1687"/>
      <c r="Z4" s="1688"/>
      <c r="AA4" s="1691" t="s">
        <v>127</v>
      </c>
      <c r="AB4" s="1691" t="s">
        <v>126</v>
      </c>
      <c r="AC4" s="1691" t="s">
        <v>125</v>
      </c>
      <c r="AD4" s="1686" t="s">
        <v>124</v>
      </c>
      <c r="AE4" s="1687"/>
      <c r="AF4" s="1686" t="s">
        <v>123</v>
      </c>
      <c r="AG4" s="1688"/>
      <c r="AH4" s="1686" t="s">
        <v>128</v>
      </c>
      <c r="AI4" s="1687"/>
      <c r="AJ4" s="1688"/>
      <c r="AK4" s="1689" t="s">
        <v>127</v>
      </c>
      <c r="AL4" s="1689" t="s">
        <v>126</v>
      </c>
      <c r="AM4" s="1689" t="s">
        <v>125</v>
      </c>
      <c r="AN4" s="1686" t="s">
        <v>124</v>
      </c>
      <c r="AO4" s="1687"/>
      <c r="AP4" s="1686" t="s">
        <v>123</v>
      </c>
      <c r="AQ4" s="1688"/>
      <c r="AR4" s="1686" t="s">
        <v>128</v>
      </c>
      <c r="AS4" s="1687"/>
      <c r="AT4" s="1688"/>
      <c r="AU4" s="1689" t="s">
        <v>127</v>
      </c>
      <c r="AV4" s="1689" t="s">
        <v>126</v>
      </c>
      <c r="AW4" s="1689" t="s">
        <v>125</v>
      </c>
      <c r="AX4" s="1686" t="s">
        <v>124</v>
      </c>
      <c r="AY4" s="1687"/>
      <c r="AZ4" s="1686" t="s">
        <v>123</v>
      </c>
      <c r="BA4" s="1688"/>
    </row>
    <row r="5" spans="1:53" s="446" customFormat="1" ht="24" customHeight="1">
      <c r="A5" s="3"/>
      <c r="C5" s="3"/>
      <c r="D5" s="636" t="s">
        <v>122</v>
      </c>
      <c r="E5" s="637" t="s">
        <v>121</v>
      </c>
      <c r="F5" s="638" t="s">
        <v>120</v>
      </c>
      <c r="G5" s="1692"/>
      <c r="H5" s="1692"/>
      <c r="I5" s="1692"/>
      <c r="J5" s="637" t="s">
        <v>119</v>
      </c>
      <c r="K5" s="637" t="s">
        <v>118</v>
      </c>
      <c r="L5" s="636" t="s">
        <v>117</v>
      </c>
      <c r="M5" s="638" t="s">
        <v>116</v>
      </c>
      <c r="N5" s="636" t="s">
        <v>122</v>
      </c>
      <c r="O5" s="637" t="s">
        <v>121</v>
      </c>
      <c r="P5" s="638" t="s">
        <v>120</v>
      </c>
      <c r="Q5" s="1692"/>
      <c r="R5" s="1692"/>
      <c r="S5" s="1692"/>
      <c r="T5" s="637" t="s">
        <v>119</v>
      </c>
      <c r="U5" s="637" t="s">
        <v>118</v>
      </c>
      <c r="V5" s="636" t="s">
        <v>117</v>
      </c>
      <c r="W5" s="638" t="s">
        <v>116</v>
      </c>
      <c r="X5" s="636" t="s">
        <v>122</v>
      </c>
      <c r="Y5" s="637" t="s">
        <v>121</v>
      </c>
      <c r="Z5" s="638" t="s">
        <v>120</v>
      </c>
      <c r="AA5" s="1692"/>
      <c r="AB5" s="1692"/>
      <c r="AC5" s="1692"/>
      <c r="AD5" s="637" t="s">
        <v>119</v>
      </c>
      <c r="AE5" s="637" t="s">
        <v>118</v>
      </c>
      <c r="AF5" s="636" t="s">
        <v>117</v>
      </c>
      <c r="AG5" s="638" t="s">
        <v>116</v>
      </c>
      <c r="AH5" s="636" t="s">
        <v>122</v>
      </c>
      <c r="AI5" s="637" t="s">
        <v>121</v>
      </c>
      <c r="AJ5" s="638" t="s">
        <v>120</v>
      </c>
      <c r="AK5" s="1690"/>
      <c r="AL5" s="1690"/>
      <c r="AM5" s="1690"/>
      <c r="AN5" s="637" t="s">
        <v>119</v>
      </c>
      <c r="AO5" s="637" t="s">
        <v>118</v>
      </c>
      <c r="AP5" s="636" t="s">
        <v>117</v>
      </c>
      <c r="AQ5" s="638" t="s">
        <v>116</v>
      </c>
      <c r="AR5" s="636" t="s">
        <v>122</v>
      </c>
      <c r="AS5" s="637" t="s">
        <v>121</v>
      </c>
      <c r="AT5" s="638" t="s">
        <v>120</v>
      </c>
      <c r="AU5" s="1690"/>
      <c r="AV5" s="1690"/>
      <c r="AW5" s="1690"/>
      <c r="AX5" s="637" t="s">
        <v>119</v>
      </c>
      <c r="AY5" s="637" t="s">
        <v>118</v>
      </c>
      <c r="AZ5" s="636" t="s">
        <v>117</v>
      </c>
      <c r="BA5" s="638" t="s">
        <v>116</v>
      </c>
    </row>
    <row r="6" spans="1:53" s="15" customFormat="1" ht="32.25" customHeight="1" thickBot="1">
      <c r="A6" s="14" t="s">
        <v>32</v>
      </c>
      <c r="B6" s="13" t="s">
        <v>33</v>
      </c>
      <c r="C6" s="14" t="s">
        <v>96</v>
      </c>
      <c r="D6" s="639" t="s">
        <v>378</v>
      </c>
      <c r="E6" s="640" t="s">
        <v>386</v>
      </c>
      <c r="F6" s="640" t="s">
        <v>385</v>
      </c>
      <c r="G6" s="640" t="s">
        <v>384</v>
      </c>
      <c r="H6" s="640" t="s">
        <v>383</v>
      </c>
      <c r="I6" s="640" t="s">
        <v>382</v>
      </c>
      <c r="J6" s="640" t="s">
        <v>381</v>
      </c>
      <c r="K6" s="640" t="s">
        <v>321</v>
      </c>
      <c r="L6" s="640" t="s">
        <v>380</v>
      </c>
      <c r="M6" s="641" t="s">
        <v>379</v>
      </c>
      <c r="N6" s="642" t="s">
        <v>387</v>
      </c>
      <c r="O6" s="643" t="s">
        <v>388</v>
      </c>
      <c r="P6" s="643" t="s">
        <v>389</v>
      </c>
      <c r="Q6" s="643" t="s">
        <v>390</v>
      </c>
      <c r="R6" s="643" t="s">
        <v>391</v>
      </c>
      <c r="S6" s="643" t="s">
        <v>392</v>
      </c>
      <c r="T6" s="643" t="s">
        <v>393</v>
      </c>
      <c r="U6" s="643" t="s">
        <v>394</v>
      </c>
      <c r="V6" s="643" t="s">
        <v>395</v>
      </c>
      <c r="W6" s="644" t="s">
        <v>396</v>
      </c>
      <c r="X6" s="642" t="s">
        <v>409</v>
      </c>
      <c r="Y6" s="643" t="s">
        <v>410</v>
      </c>
      <c r="Z6" s="643" t="s">
        <v>418</v>
      </c>
      <c r="AA6" s="643" t="s">
        <v>411</v>
      </c>
      <c r="AB6" s="643" t="s">
        <v>412</v>
      </c>
      <c r="AC6" s="643" t="s">
        <v>413</v>
      </c>
      <c r="AD6" s="643" t="s">
        <v>414</v>
      </c>
      <c r="AE6" s="643" t="s">
        <v>415</v>
      </c>
      <c r="AF6" s="643" t="s">
        <v>416</v>
      </c>
      <c r="AG6" s="644" t="s">
        <v>417</v>
      </c>
      <c r="AH6" s="642" t="s">
        <v>439</v>
      </c>
      <c r="AI6" s="643" t="s">
        <v>440</v>
      </c>
      <c r="AJ6" s="643" t="s">
        <v>441</v>
      </c>
      <c r="AK6" s="643" t="s">
        <v>442</v>
      </c>
      <c r="AL6" s="643" t="s">
        <v>443</v>
      </c>
      <c r="AM6" s="643" t="s">
        <v>444</v>
      </c>
      <c r="AN6" s="643" t="s">
        <v>445</v>
      </c>
      <c r="AO6" s="643" t="s">
        <v>446</v>
      </c>
      <c r="AP6" s="643" t="s">
        <v>447</v>
      </c>
      <c r="AQ6" s="644" t="s">
        <v>448</v>
      </c>
      <c r="AR6" s="642" t="s">
        <v>439</v>
      </c>
      <c r="AS6" s="643" t="s">
        <v>440</v>
      </c>
      <c r="AT6" s="643" t="s">
        <v>441</v>
      </c>
      <c r="AU6" s="643" t="s">
        <v>442</v>
      </c>
      <c r="AV6" s="643" t="s">
        <v>443</v>
      </c>
      <c r="AW6" s="643" t="s">
        <v>444</v>
      </c>
      <c r="AX6" s="643" t="s">
        <v>445</v>
      </c>
      <c r="AY6" s="643" t="s">
        <v>446</v>
      </c>
      <c r="AZ6" s="643" t="s">
        <v>447</v>
      </c>
      <c r="BA6" s="644" t="s">
        <v>448</v>
      </c>
    </row>
    <row r="7" spans="1:53">
      <c r="A7" s="5" t="s">
        <v>34</v>
      </c>
      <c r="B7" t="s">
        <v>35</v>
      </c>
      <c r="C7" s="5" t="s">
        <v>92</v>
      </c>
      <c r="D7" s="330">
        <v>0</v>
      </c>
      <c r="E7" s="12">
        <v>0</v>
      </c>
      <c r="F7" s="12">
        <v>0</v>
      </c>
      <c r="G7" s="12">
        <v>1</v>
      </c>
      <c r="H7" s="12">
        <v>34</v>
      </c>
      <c r="I7" s="12">
        <v>0</v>
      </c>
      <c r="J7" s="12">
        <v>0</v>
      </c>
      <c r="K7" s="12">
        <v>0</v>
      </c>
      <c r="L7" s="12">
        <v>0</v>
      </c>
      <c r="M7" s="12">
        <v>0</v>
      </c>
      <c r="N7" s="330">
        <v>0</v>
      </c>
      <c r="O7" s="12">
        <v>0</v>
      </c>
      <c r="P7" s="12">
        <v>0</v>
      </c>
      <c r="Q7" s="12">
        <v>1</v>
      </c>
      <c r="R7" s="12">
        <v>37</v>
      </c>
      <c r="S7" s="12">
        <v>0</v>
      </c>
      <c r="T7" s="12">
        <v>0</v>
      </c>
      <c r="U7" s="12">
        <v>0</v>
      </c>
      <c r="V7" s="12">
        <v>0</v>
      </c>
      <c r="W7" s="12">
        <v>0</v>
      </c>
      <c r="X7" s="1137">
        <v>0</v>
      </c>
      <c r="Y7" s="836">
        <v>0</v>
      </c>
      <c r="Z7" s="836">
        <v>0</v>
      </c>
      <c r="AA7" s="836">
        <v>2</v>
      </c>
      <c r="AB7" s="836">
        <v>43</v>
      </c>
      <c r="AC7" s="836">
        <v>0</v>
      </c>
      <c r="AD7" s="836">
        <v>0</v>
      </c>
      <c r="AE7" s="836">
        <v>0</v>
      </c>
      <c r="AF7" s="836">
        <v>0</v>
      </c>
      <c r="AG7" s="837">
        <v>0</v>
      </c>
      <c r="AH7" s="943">
        <v>0</v>
      </c>
      <c r="AI7" s="944">
        <v>0</v>
      </c>
      <c r="AJ7" s="944">
        <v>0</v>
      </c>
      <c r="AK7" s="944">
        <v>2</v>
      </c>
      <c r="AL7" s="944">
        <v>56</v>
      </c>
      <c r="AM7" s="944">
        <v>0</v>
      </c>
      <c r="AN7" s="944">
        <v>0</v>
      </c>
      <c r="AO7" s="944">
        <v>0</v>
      </c>
      <c r="AP7" s="944">
        <v>0</v>
      </c>
      <c r="AQ7" s="945">
        <v>0</v>
      </c>
      <c r="AR7" s="1138">
        <v>0</v>
      </c>
      <c r="AS7" s="1140">
        <v>0</v>
      </c>
      <c r="AT7" s="1140">
        <v>0</v>
      </c>
      <c r="AU7" s="1140">
        <v>1</v>
      </c>
      <c r="AV7" s="1140">
        <v>39</v>
      </c>
      <c r="AW7" s="1140">
        <v>0</v>
      </c>
      <c r="AX7" s="1140">
        <v>0</v>
      </c>
      <c r="AY7" s="1140">
        <v>0</v>
      </c>
      <c r="AZ7" s="1140">
        <v>0</v>
      </c>
      <c r="BA7" s="1141">
        <v>0</v>
      </c>
    </row>
    <row r="8" spans="1:53">
      <c r="A8" s="5" t="s">
        <v>34</v>
      </c>
      <c r="B8" t="s">
        <v>35</v>
      </c>
      <c r="C8" s="5" t="s">
        <v>91</v>
      </c>
      <c r="D8" s="330">
        <v>0</v>
      </c>
      <c r="E8" s="12">
        <v>0</v>
      </c>
      <c r="F8" s="12">
        <v>0</v>
      </c>
      <c r="G8" s="12">
        <v>0</v>
      </c>
      <c r="H8" s="12">
        <v>22</v>
      </c>
      <c r="I8" s="12">
        <v>13</v>
      </c>
      <c r="J8" s="12">
        <v>1</v>
      </c>
      <c r="K8" s="12">
        <v>0</v>
      </c>
      <c r="L8" s="12">
        <v>0</v>
      </c>
      <c r="M8" s="12">
        <v>0</v>
      </c>
      <c r="N8" s="330">
        <v>0</v>
      </c>
      <c r="O8" s="12">
        <v>0</v>
      </c>
      <c r="P8" s="12">
        <v>0</v>
      </c>
      <c r="Q8" s="12">
        <v>0</v>
      </c>
      <c r="R8" s="12">
        <v>22</v>
      </c>
      <c r="S8" s="12">
        <v>12</v>
      </c>
      <c r="T8" s="12">
        <v>2</v>
      </c>
      <c r="U8" s="12">
        <v>0</v>
      </c>
      <c r="V8" s="12">
        <v>0</v>
      </c>
      <c r="W8" s="12">
        <v>0</v>
      </c>
      <c r="X8" s="1138">
        <v>0</v>
      </c>
      <c r="Y8" s="838">
        <v>0</v>
      </c>
      <c r="Z8" s="838">
        <v>0</v>
      </c>
      <c r="AA8" s="838">
        <v>0</v>
      </c>
      <c r="AB8" s="838">
        <v>13</v>
      </c>
      <c r="AC8" s="838">
        <v>19</v>
      </c>
      <c r="AD8" s="838">
        <v>1</v>
      </c>
      <c r="AE8" s="838">
        <v>0</v>
      </c>
      <c r="AF8" s="838">
        <v>0</v>
      </c>
      <c r="AG8" s="839">
        <v>0</v>
      </c>
      <c r="AH8" s="937">
        <v>0</v>
      </c>
      <c r="AI8" s="938">
        <v>0</v>
      </c>
      <c r="AJ8" s="938">
        <v>0</v>
      </c>
      <c r="AK8" s="938">
        <v>0</v>
      </c>
      <c r="AL8" s="938">
        <v>20</v>
      </c>
      <c r="AM8" s="938">
        <v>10</v>
      </c>
      <c r="AN8" s="938">
        <v>3</v>
      </c>
      <c r="AO8" s="938">
        <v>0</v>
      </c>
      <c r="AP8" s="938">
        <v>0</v>
      </c>
      <c r="AQ8" s="939">
        <v>0</v>
      </c>
      <c r="AR8" s="1138">
        <v>0</v>
      </c>
      <c r="AS8" s="1140">
        <v>0</v>
      </c>
      <c r="AT8" s="1140">
        <v>0</v>
      </c>
      <c r="AU8" s="1140">
        <v>0</v>
      </c>
      <c r="AV8" s="1140">
        <v>22</v>
      </c>
      <c r="AW8" s="1140">
        <v>18</v>
      </c>
      <c r="AX8" s="1140">
        <v>3</v>
      </c>
      <c r="AY8" s="1140">
        <v>0</v>
      </c>
      <c r="AZ8" s="1140">
        <v>0</v>
      </c>
      <c r="BA8" s="1141">
        <v>0</v>
      </c>
    </row>
    <row r="9" spans="1:53">
      <c r="A9" s="5" t="s">
        <v>34</v>
      </c>
      <c r="B9" t="s">
        <v>35</v>
      </c>
      <c r="C9" s="5" t="s">
        <v>90</v>
      </c>
      <c r="D9" s="330">
        <v>0</v>
      </c>
      <c r="E9" s="12">
        <v>0</v>
      </c>
      <c r="F9" s="12">
        <v>0</v>
      </c>
      <c r="G9" s="12">
        <v>0</v>
      </c>
      <c r="H9" s="12">
        <v>231</v>
      </c>
      <c r="I9" s="12">
        <v>78</v>
      </c>
      <c r="J9" s="12">
        <v>9</v>
      </c>
      <c r="K9" s="12">
        <v>0</v>
      </c>
      <c r="L9" s="12">
        <v>2</v>
      </c>
      <c r="M9" s="12">
        <v>0</v>
      </c>
      <c r="N9" s="330">
        <v>0</v>
      </c>
      <c r="O9" s="12">
        <v>0</v>
      </c>
      <c r="P9" s="12">
        <v>0</v>
      </c>
      <c r="Q9" s="12">
        <v>0</v>
      </c>
      <c r="R9" s="12">
        <v>216</v>
      </c>
      <c r="S9" s="12">
        <v>76</v>
      </c>
      <c r="T9" s="12">
        <v>12</v>
      </c>
      <c r="U9" s="12">
        <v>0</v>
      </c>
      <c r="V9" s="12">
        <v>0</v>
      </c>
      <c r="W9" s="12">
        <v>0</v>
      </c>
      <c r="X9" s="1138">
        <v>0</v>
      </c>
      <c r="Y9" s="838">
        <v>0</v>
      </c>
      <c r="Z9" s="838">
        <v>0</v>
      </c>
      <c r="AA9" s="838">
        <v>0</v>
      </c>
      <c r="AB9" s="838">
        <v>216</v>
      </c>
      <c r="AC9" s="838">
        <v>79</v>
      </c>
      <c r="AD9" s="838">
        <v>7</v>
      </c>
      <c r="AE9" s="838">
        <v>12</v>
      </c>
      <c r="AF9" s="838">
        <v>0</v>
      </c>
      <c r="AG9" s="839">
        <v>1</v>
      </c>
      <c r="AH9" s="937">
        <v>0</v>
      </c>
      <c r="AI9" s="938">
        <v>0</v>
      </c>
      <c r="AJ9" s="938">
        <v>0</v>
      </c>
      <c r="AK9" s="938">
        <v>0</v>
      </c>
      <c r="AL9" s="938">
        <v>202</v>
      </c>
      <c r="AM9" s="938">
        <v>62</v>
      </c>
      <c r="AN9" s="938">
        <v>15</v>
      </c>
      <c r="AO9" s="938">
        <v>0</v>
      </c>
      <c r="AP9" s="938">
        <v>0</v>
      </c>
      <c r="AQ9" s="939">
        <v>0</v>
      </c>
      <c r="AR9" s="1138">
        <v>0</v>
      </c>
      <c r="AS9" s="1140">
        <v>0</v>
      </c>
      <c r="AT9" s="1140">
        <v>0</v>
      </c>
      <c r="AU9" s="1140">
        <v>0</v>
      </c>
      <c r="AV9" s="1140">
        <v>154</v>
      </c>
      <c r="AW9" s="1140">
        <v>78</v>
      </c>
      <c r="AX9" s="1140">
        <v>13</v>
      </c>
      <c r="AY9" s="1140">
        <v>0</v>
      </c>
      <c r="AZ9" s="1140">
        <v>2</v>
      </c>
      <c r="BA9" s="1141">
        <v>0</v>
      </c>
    </row>
    <row r="10" spans="1:53">
      <c r="A10" s="5" t="s">
        <v>36</v>
      </c>
      <c r="B10" t="s">
        <v>37</v>
      </c>
      <c r="C10" s="5" t="s">
        <v>92</v>
      </c>
      <c r="D10" s="330">
        <v>0</v>
      </c>
      <c r="E10" s="12">
        <v>0</v>
      </c>
      <c r="F10" s="12">
        <v>0</v>
      </c>
      <c r="G10" s="12">
        <v>21</v>
      </c>
      <c r="H10" s="12">
        <v>1539</v>
      </c>
      <c r="I10" s="12">
        <v>474</v>
      </c>
      <c r="J10" s="12">
        <v>45</v>
      </c>
      <c r="K10" s="12">
        <v>0</v>
      </c>
      <c r="L10" s="12">
        <v>19</v>
      </c>
      <c r="M10" s="12">
        <v>2</v>
      </c>
      <c r="N10" s="330">
        <v>0</v>
      </c>
      <c r="O10" s="12">
        <v>0</v>
      </c>
      <c r="P10" s="12">
        <v>0</v>
      </c>
      <c r="Q10" s="12">
        <v>16</v>
      </c>
      <c r="R10" s="12">
        <v>1466</v>
      </c>
      <c r="S10" s="12">
        <v>429</v>
      </c>
      <c r="T10" s="12">
        <v>61</v>
      </c>
      <c r="U10" s="12">
        <v>0</v>
      </c>
      <c r="V10" s="12">
        <v>21</v>
      </c>
      <c r="W10" s="12">
        <v>5</v>
      </c>
      <c r="X10" s="1138">
        <v>0</v>
      </c>
      <c r="Y10" s="838">
        <v>0</v>
      </c>
      <c r="Z10" s="838">
        <v>0</v>
      </c>
      <c r="AA10" s="838">
        <v>8</v>
      </c>
      <c r="AB10" s="838">
        <v>1478</v>
      </c>
      <c r="AC10" s="838">
        <v>434</v>
      </c>
      <c r="AD10" s="838">
        <v>55</v>
      </c>
      <c r="AE10" s="838">
        <v>0</v>
      </c>
      <c r="AF10" s="838">
        <v>28</v>
      </c>
      <c r="AG10" s="839">
        <v>1</v>
      </c>
      <c r="AH10" s="937">
        <v>0</v>
      </c>
      <c r="AI10" s="938">
        <v>0</v>
      </c>
      <c r="AJ10" s="938">
        <v>0</v>
      </c>
      <c r="AK10" s="938">
        <v>3</v>
      </c>
      <c r="AL10" s="938">
        <v>1415</v>
      </c>
      <c r="AM10" s="938">
        <v>431</v>
      </c>
      <c r="AN10" s="938">
        <v>74</v>
      </c>
      <c r="AO10" s="938">
        <v>0</v>
      </c>
      <c r="AP10" s="938">
        <v>19</v>
      </c>
      <c r="AQ10" s="939">
        <v>7</v>
      </c>
      <c r="AR10" s="1138">
        <v>0</v>
      </c>
      <c r="AS10" s="1140">
        <v>0</v>
      </c>
      <c r="AT10" s="1140">
        <v>0</v>
      </c>
      <c r="AU10" s="1140">
        <v>2</v>
      </c>
      <c r="AV10" s="1140">
        <v>1377</v>
      </c>
      <c r="AW10" s="1140">
        <v>409</v>
      </c>
      <c r="AX10" s="1140">
        <v>34</v>
      </c>
      <c r="AY10" s="1140">
        <v>0</v>
      </c>
      <c r="AZ10" s="1140">
        <v>34</v>
      </c>
      <c r="BA10" s="1141">
        <v>4</v>
      </c>
    </row>
    <row r="11" spans="1:53">
      <c r="A11" s="5" t="s">
        <v>36</v>
      </c>
      <c r="B11" t="s">
        <v>37</v>
      </c>
      <c r="C11" s="5" t="s">
        <v>91</v>
      </c>
      <c r="D11" s="330">
        <v>0</v>
      </c>
      <c r="E11" s="12">
        <v>0</v>
      </c>
      <c r="F11" s="12">
        <v>0</v>
      </c>
      <c r="G11" s="12">
        <v>0</v>
      </c>
      <c r="H11" s="12">
        <v>488</v>
      </c>
      <c r="I11" s="12">
        <v>108</v>
      </c>
      <c r="J11" s="12">
        <v>26</v>
      </c>
      <c r="K11" s="12">
        <v>0</v>
      </c>
      <c r="L11" s="12">
        <v>2</v>
      </c>
      <c r="M11" s="12">
        <v>5</v>
      </c>
      <c r="N11" s="330">
        <v>0</v>
      </c>
      <c r="O11" s="12">
        <v>0</v>
      </c>
      <c r="P11" s="12">
        <v>0</v>
      </c>
      <c r="Q11" s="12">
        <v>0</v>
      </c>
      <c r="R11" s="12">
        <v>478</v>
      </c>
      <c r="S11" s="12">
        <v>121</v>
      </c>
      <c r="T11" s="12">
        <v>42</v>
      </c>
      <c r="U11" s="12">
        <v>0</v>
      </c>
      <c r="V11" s="12">
        <v>3</v>
      </c>
      <c r="W11" s="12">
        <v>3</v>
      </c>
      <c r="X11" s="1138">
        <v>0</v>
      </c>
      <c r="Y11" s="838">
        <v>0</v>
      </c>
      <c r="Z11" s="838">
        <v>0</v>
      </c>
      <c r="AA11" s="838">
        <v>0</v>
      </c>
      <c r="AB11" s="838">
        <v>442</v>
      </c>
      <c r="AC11" s="838">
        <v>120</v>
      </c>
      <c r="AD11" s="838">
        <v>41</v>
      </c>
      <c r="AE11" s="838">
        <v>0</v>
      </c>
      <c r="AF11" s="838">
        <v>3</v>
      </c>
      <c r="AG11" s="839">
        <v>4</v>
      </c>
      <c r="AH11" s="937">
        <v>0</v>
      </c>
      <c r="AI11" s="938">
        <v>0</v>
      </c>
      <c r="AJ11" s="938">
        <v>0</v>
      </c>
      <c r="AK11" s="938">
        <v>0</v>
      </c>
      <c r="AL11" s="938">
        <v>476</v>
      </c>
      <c r="AM11" s="938">
        <v>106</v>
      </c>
      <c r="AN11" s="938">
        <v>33</v>
      </c>
      <c r="AO11" s="938">
        <v>0</v>
      </c>
      <c r="AP11" s="938">
        <v>5</v>
      </c>
      <c r="AQ11" s="939">
        <v>3</v>
      </c>
      <c r="AR11" s="1138">
        <v>0</v>
      </c>
      <c r="AS11" s="1140">
        <v>0</v>
      </c>
      <c r="AT11" s="1140">
        <v>0</v>
      </c>
      <c r="AU11" s="1140">
        <v>0</v>
      </c>
      <c r="AV11" s="1140">
        <v>552</v>
      </c>
      <c r="AW11" s="1140">
        <v>125</v>
      </c>
      <c r="AX11" s="1140">
        <v>38</v>
      </c>
      <c r="AY11" s="1140">
        <v>0</v>
      </c>
      <c r="AZ11" s="1140">
        <v>3</v>
      </c>
      <c r="BA11" s="1141">
        <v>0</v>
      </c>
    </row>
    <row r="12" spans="1:53">
      <c r="A12" s="5" t="s">
        <v>36</v>
      </c>
      <c r="B12" t="s">
        <v>37</v>
      </c>
      <c r="C12" s="5" t="s">
        <v>90</v>
      </c>
      <c r="D12" s="330">
        <v>0</v>
      </c>
      <c r="E12" s="12">
        <v>0</v>
      </c>
      <c r="F12" s="12">
        <v>0</v>
      </c>
      <c r="G12" s="12">
        <v>0</v>
      </c>
      <c r="H12" s="12">
        <v>379</v>
      </c>
      <c r="I12" s="12">
        <v>126</v>
      </c>
      <c r="J12" s="12">
        <v>40</v>
      </c>
      <c r="K12" s="12">
        <v>0</v>
      </c>
      <c r="L12" s="12">
        <v>5</v>
      </c>
      <c r="M12" s="12">
        <v>0</v>
      </c>
      <c r="N12" s="330">
        <v>0</v>
      </c>
      <c r="O12" s="12">
        <v>0</v>
      </c>
      <c r="P12" s="12">
        <v>0</v>
      </c>
      <c r="Q12" s="12">
        <v>0</v>
      </c>
      <c r="R12" s="12">
        <v>376</v>
      </c>
      <c r="S12" s="12">
        <v>139</v>
      </c>
      <c r="T12" s="12">
        <v>35</v>
      </c>
      <c r="U12" s="12">
        <v>0</v>
      </c>
      <c r="V12" s="12">
        <v>4</v>
      </c>
      <c r="W12" s="12">
        <v>0</v>
      </c>
      <c r="X12" s="1138">
        <v>0</v>
      </c>
      <c r="Y12" s="838">
        <v>0</v>
      </c>
      <c r="Z12" s="838">
        <v>0</v>
      </c>
      <c r="AA12" s="838">
        <v>0</v>
      </c>
      <c r="AB12" s="838">
        <v>393</v>
      </c>
      <c r="AC12" s="838">
        <v>129</v>
      </c>
      <c r="AD12" s="838">
        <v>38</v>
      </c>
      <c r="AE12" s="838">
        <v>0</v>
      </c>
      <c r="AF12" s="838">
        <v>5</v>
      </c>
      <c r="AG12" s="839">
        <v>0</v>
      </c>
      <c r="AH12" s="937">
        <v>0</v>
      </c>
      <c r="AI12" s="938">
        <v>0</v>
      </c>
      <c r="AJ12" s="938">
        <v>0</v>
      </c>
      <c r="AK12" s="938">
        <v>0</v>
      </c>
      <c r="AL12" s="938">
        <v>345</v>
      </c>
      <c r="AM12" s="938">
        <v>117</v>
      </c>
      <c r="AN12" s="938">
        <v>19</v>
      </c>
      <c r="AO12" s="938">
        <v>0</v>
      </c>
      <c r="AP12" s="938">
        <v>4</v>
      </c>
      <c r="AQ12" s="939">
        <v>0</v>
      </c>
      <c r="AR12" s="1138">
        <v>0</v>
      </c>
      <c r="AS12" s="1140">
        <v>0</v>
      </c>
      <c r="AT12" s="1140">
        <v>0</v>
      </c>
      <c r="AU12" s="1140">
        <v>0</v>
      </c>
      <c r="AV12" s="1140">
        <v>306</v>
      </c>
      <c r="AW12" s="1140">
        <v>106</v>
      </c>
      <c r="AX12" s="1140">
        <v>48</v>
      </c>
      <c r="AY12" s="1140">
        <v>0</v>
      </c>
      <c r="AZ12" s="1140">
        <v>1</v>
      </c>
      <c r="BA12" s="1141">
        <v>0</v>
      </c>
    </row>
    <row r="13" spans="1:53">
      <c r="A13" s="5" t="s">
        <v>38</v>
      </c>
      <c r="B13" t="s">
        <v>39</v>
      </c>
      <c r="C13" s="5" t="s">
        <v>92</v>
      </c>
      <c r="D13" s="330">
        <v>0</v>
      </c>
      <c r="E13" s="12">
        <v>0</v>
      </c>
      <c r="F13" s="12">
        <v>0</v>
      </c>
      <c r="G13" s="12">
        <v>0</v>
      </c>
      <c r="H13" s="12">
        <v>2876</v>
      </c>
      <c r="I13" s="12">
        <v>626</v>
      </c>
      <c r="J13" s="12">
        <v>85</v>
      </c>
      <c r="K13" s="12">
        <v>107</v>
      </c>
      <c r="L13" s="12">
        <v>39</v>
      </c>
      <c r="M13" s="12">
        <v>22</v>
      </c>
      <c r="N13" s="330">
        <v>0</v>
      </c>
      <c r="O13" s="12">
        <v>4</v>
      </c>
      <c r="P13" s="12">
        <v>0</v>
      </c>
      <c r="Q13" s="12">
        <v>0</v>
      </c>
      <c r="R13" s="12">
        <v>2853</v>
      </c>
      <c r="S13" s="12">
        <v>600</v>
      </c>
      <c r="T13" s="12">
        <v>93</v>
      </c>
      <c r="U13" s="12">
        <v>111</v>
      </c>
      <c r="V13" s="12">
        <v>25</v>
      </c>
      <c r="W13" s="12">
        <v>18</v>
      </c>
      <c r="X13" s="1138">
        <v>0</v>
      </c>
      <c r="Y13" s="912">
        <v>1</v>
      </c>
      <c r="Z13" s="838">
        <v>0</v>
      </c>
      <c r="AA13" s="838">
        <v>0</v>
      </c>
      <c r="AB13" s="838">
        <v>2580</v>
      </c>
      <c r="AC13" s="838">
        <v>566</v>
      </c>
      <c r="AD13" s="838">
        <v>107</v>
      </c>
      <c r="AE13" s="838">
        <v>117</v>
      </c>
      <c r="AF13" s="838">
        <v>21</v>
      </c>
      <c r="AG13" s="839">
        <v>24</v>
      </c>
      <c r="AH13" s="937">
        <v>0</v>
      </c>
      <c r="AI13" s="938">
        <v>10</v>
      </c>
      <c r="AJ13" s="938">
        <v>0</v>
      </c>
      <c r="AK13" s="938">
        <v>0</v>
      </c>
      <c r="AL13" s="938">
        <v>2477</v>
      </c>
      <c r="AM13" s="938">
        <v>554</v>
      </c>
      <c r="AN13" s="938">
        <v>100</v>
      </c>
      <c r="AO13" s="938">
        <v>120</v>
      </c>
      <c r="AP13" s="938">
        <v>27</v>
      </c>
      <c r="AQ13" s="939">
        <v>24</v>
      </c>
      <c r="AR13" s="1138">
        <v>0</v>
      </c>
      <c r="AS13" s="1140">
        <v>2</v>
      </c>
      <c r="AT13" s="1140">
        <v>0</v>
      </c>
      <c r="AU13" s="1140">
        <v>0</v>
      </c>
      <c r="AV13" s="1140">
        <v>2588</v>
      </c>
      <c r="AW13" s="1140">
        <v>545</v>
      </c>
      <c r="AX13" s="1140">
        <v>73</v>
      </c>
      <c r="AY13" s="1140">
        <v>105</v>
      </c>
      <c r="AZ13" s="1140">
        <v>17</v>
      </c>
      <c r="BA13" s="1141">
        <v>8</v>
      </c>
    </row>
    <row r="14" spans="1:53">
      <c r="A14" s="5" t="s">
        <v>38</v>
      </c>
      <c r="B14" t="s">
        <v>39</v>
      </c>
      <c r="C14" s="5" t="s">
        <v>91</v>
      </c>
      <c r="D14" s="330">
        <v>0</v>
      </c>
      <c r="E14" s="12">
        <v>0</v>
      </c>
      <c r="F14" s="12">
        <v>0</v>
      </c>
      <c r="G14" s="12">
        <v>0</v>
      </c>
      <c r="H14" s="12">
        <v>681</v>
      </c>
      <c r="I14" s="12">
        <v>396</v>
      </c>
      <c r="J14" s="12">
        <v>42</v>
      </c>
      <c r="K14" s="12">
        <v>139</v>
      </c>
      <c r="L14" s="12">
        <v>4</v>
      </c>
      <c r="M14" s="12">
        <v>2</v>
      </c>
      <c r="N14" s="330">
        <v>0</v>
      </c>
      <c r="O14" s="12">
        <v>0</v>
      </c>
      <c r="P14" s="12">
        <v>0</v>
      </c>
      <c r="Q14" s="12">
        <v>0</v>
      </c>
      <c r="R14" s="12">
        <v>790</v>
      </c>
      <c r="S14" s="12">
        <v>337</v>
      </c>
      <c r="T14" s="12">
        <v>36</v>
      </c>
      <c r="U14" s="12">
        <v>118</v>
      </c>
      <c r="V14" s="12">
        <v>5</v>
      </c>
      <c r="W14" s="12">
        <v>1</v>
      </c>
      <c r="X14" s="1138">
        <v>0</v>
      </c>
      <c r="Y14" s="912">
        <v>0</v>
      </c>
      <c r="Z14" s="838">
        <v>0</v>
      </c>
      <c r="AA14" s="838">
        <v>0</v>
      </c>
      <c r="AB14" s="838">
        <v>915</v>
      </c>
      <c r="AC14" s="838">
        <v>382</v>
      </c>
      <c r="AD14" s="838">
        <v>45</v>
      </c>
      <c r="AE14" s="838">
        <v>110</v>
      </c>
      <c r="AF14" s="838">
        <v>2</v>
      </c>
      <c r="AG14" s="839">
        <v>4</v>
      </c>
      <c r="AH14" s="937">
        <v>0</v>
      </c>
      <c r="AI14" s="938">
        <v>0</v>
      </c>
      <c r="AJ14" s="938">
        <v>0</v>
      </c>
      <c r="AK14" s="938">
        <v>0</v>
      </c>
      <c r="AL14" s="938">
        <v>869</v>
      </c>
      <c r="AM14" s="938">
        <v>357</v>
      </c>
      <c r="AN14" s="938">
        <v>33</v>
      </c>
      <c r="AO14" s="938">
        <v>103</v>
      </c>
      <c r="AP14" s="938">
        <v>5</v>
      </c>
      <c r="AQ14" s="939">
        <v>6</v>
      </c>
      <c r="AR14" s="1138">
        <v>0</v>
      </c>
      <c r="AS14" s="1140">
        <v>0</v>
      </c>
      <c r="AT14" s="1140">
        <v>0</v>
      </c>
      <c r="AU14" s="1140">
        <v>0</v>
      </c>
      <c r="AV14" s="1140">
        <v>968</v>
      </c>
      <c r="AW14" s="1140">
        <v>349</v>
      </c>
      <c r="AX14" s="1140">
        <v>40</v>
      </c>
      <c r="AY14" s="1140">
        <v>81</v>
      </c>
      <c r="AZ14" s="1140">
        <v>10</v>
      </c>
      <c r="BA14" s="1141">
        <v>7</v>
      </c>
    </row>
    <row r="15" spans="1:53">
      <c r="A15" s="5" t="s">
        <v>38</v>
      </c>
      <c r="B15" t="s">
        <v>39</v>
      </c>
      <c r="C15" s="5" t="s">
        <v>90</v>
      </c>
      <c r="D15" s="330">
        <v>0</v>
      </c>
      <c r="E15" s="816">
        <v>0</v>
      </c>
      <c r="F15" s="12">
        <v>0</v>
      </c>
      <c r="G15" s="12">
        <v>0</v>
      </c>
      <c r="H15" s="12">
        <v>344</v>
      </c>
      <c r="I15" s="12">
        <v>186</v>
      </c>
      <c r="J15" s="12">
        <v>68</v>
      </c>
      <c r="K15" s="12">
        <v>0</v>
      </c>
      <c r="L15" s="12">
        <v>0</v>
      </c>
      <c r="M15" s="12">
        <v>0</v>
      </c>
      <c r="N15" s="330">
        <v>0</v>
      </c>
      <c r="O15" s="816">
        <v>4</v>
      </c>
      <c r="P15" s="12">
        <v>0</v>
      </c>
      <c r="Q15" s="12">
        <v>0</v>
      </c>
      <c r="R15" s="12">
        <v>351</v>
      </c>
      <c r="S15" s="12">
        <v>212</v>
      </c>
      <c r="T15" s="12">
        <v>68</v>
      </c>
      <c r="U15" s="12">
        <v>0</v>
      </c>
      <c r="V15" s="12">
        <v>0</v>
      </c>
      <c r="W15" s="12">
        <v>0</v>
      </c>
      <c r="X15" s="1138">
        <v>0</v>
      </c>
      <c r="Y15" s="912">
        <v>11</v>
      </c>
      <c r="Z15" s="838">
        <v>0</v>
      </c>
      <c r="AA15" s="838">
        <v>0</v>
      </c>
      <c r="AB15" s="838">
        <v>354</v>
      </c>
      <c r="AC15" s="838">
        <v>222</v>
      </c>
      <c r="AD15" s="838">
        <v>68</v>
      </c>
      <c r="AE15" s="838">
        <v>0</v>
      </c>
      <c r="AF15" s="838">
        <v>0</v>
      </c>
      <c r="AG15" s="839">
        <v>0</v>
      </c>
      <c r="AH15" s="937">
        <v>0</v>
      </c>
      <c r="AI15" s="938">
        <v>5</v>
      </c>
      <c r="AJ15" s="938">
        <v>0</v>
      </c>
      <c r="AK15" s="938">
        <v>0</v>
      </c>
      <c r="AL15" s="938">
        <v>293</v>
      </c>
      <c r="AM15" s="938">
        <v>184</v>
      </c>
      <c r="AN15" s="938">
        <v>63</v>
      </c>
      <c r="AO15" s="938">
        <v>0</v>
      </c>
      <c r="AP15" s="938">
        <v>0</v>
      </c>
      <c r="AQ15" s="939">
        <v>0</v>
      </c>
      <c r="AR15" s="1138">
        <v>0</v>
      </c>
      <c r="AS15" s="1140">
        <v>5</v>
      </c>
      <c r="AT15" s="1140">
        <v>0</v>
      </c>
      <c r="AU15" s="1140">
        <v>0</v>
      </c>
      <c r="AV15" s="1140">
        <v>313</v>
      </c>
      <c r="AW15" s="1140">
        <v>163</v>
      </c>
      <c r="AX15" s="1140">
        <v>55</v>
      </c>
      <c r="AY15" s="1140">
        <v>0</v>
      </c>
      <c r="AZ15" s="1140">
        <v>0</v>
      </c>
      <c r="BA15" s="1141">
        <v>0</v>
      </c>
    </row>
    <row r="16" spans="1:53">
      <c r="A16" s="5" t="s">
        <v>40</v>
      </c>
      <c r="B16" t="s">
        <v>41</v>
      </c>
      <c r="C16" s="5" t="s">
        <v>92</v>
      </c>
      <c r="D16" s="330">
        <v>0</v>
      </c>
      <c r="E16" s="12">
        <v>0</v>
      </c>
      <c r="F16" s="12">
        <v>0</v>
      </c>
      <c r="G16" s="12">
        <v>256</v>
      </c>
      <c r="H16" s="12">
        <v>504</v>
      </c>
      <c r="I16" s="12">
        <v>229</v>
      </c>
      <c r="J16" s="12">
        <v>0</v>
      </c>
      <c r="K16" s="12">
        <v>0</v>
      </c>
      <c r="L16" s="12">
        <v>30</v>
      </c>
      <c r="M16" s="12">
        <v>0</v>
      </c>
      <c r="N16" s="330">
        <v>0</v>
      </c>
      <c r="O16" s="12">
        <v>0</v>
      </c>
      <c r="P16" s="12">
        <v>0</v>
      </c>
      <c r="Q16" s="12">
        <v>211</v>
      </c>
      <c r="R16" s="12">
        <v>467</v>
      </c>
      <c r="S16" s="12">
        <v>234</v>
      </c>
      <c r="T16" s="12">
        <v>0</v>
      </c>
      <c r="U16" s="12">
        <v>0</v>
      </c>
      <c r="V16" s="12">
        <v>12</v>
      </c>
      <c r="W16" s="12">
        <v>0</v>
      </c>
      <c r="X16" s="1138">
        <v>0</v>
      </c>
      <c r="Y16" s="838">
        <v>0</v>
      </c>
      <c r="Z16" s="838">
        <v>0</v>
      </c>
      <c r="AA16" s="838">
        <v>255</v>
      </c>
      <c r="AB16" s="838">
        <v>442</v>
      </c>
      <c r="AC16" s="838">
        <v>263</v>
      </c>
      <c r="AD16" s="838">
        <v>0</v>
      </c>
      <c r="AE16" s="838">
        <v>0</v>
      </c>
      <c r="AF16" s="838">
        <v>5</v>
      </c>
      <c r="AG16" s="839">
        <v>0</v>
      </c>
      <c r="AH16" s="937">
        <v>0</v>
      </c>
      <c r="AI16" s="938">
        <v>0</v>
      </c>
      <c r="AJ16" s="938">
        <v>0</v>
      </c>
      <c r="AK16" s="938">
        <v>217</v>
      </c>
      <c r="AL16" s="938">
        <v>472</v>
      </c>
      <c r="AM16" s="938">
        <v>238</v>
      </c>
      <c r="AN16" s="938">
        <v>0</v>
      </c>
      <c r="AO16" s="938">
        <v>0</v>
      </c>
      <c r="AP16" s="938">
        <v>0</v>
      </c>
      <c r="AQ16" s="939">
        <v>0</v>
      </c>
      <c r="AR16" s="1138">
        <v>0</v>
      </c>
      <c r="AS16" s="1140">
        <v>0</v>
      </c>
      <c r="AT16" s="1140">
        <v>0</v>
      </c>
      <c r="AU16" s="1140">
        <v>240</v>
      </c>
      <c r="AV16" s="1140">
        <v>458</v>
      </c>
      <c r="AW16" s="1140">
        <v>232</v>
      </c>
      <c r="AX16" s="1140">
        <v>0</v>
      </c>
      <c r="AY16" s="1140">
        <v>0</v>
      </c>
      <c r="AZ16" s="1140">
        <v>19</v>
      </c>
      <c r="BA16" s="1141">
        <v>0</v>
      </c>
    </row>
    <row r="17" spans="1:53">
      <c r="A17" s="5" t="s">
        <v>40</v>
      </c>
      <c r="B17" t="s">
        <v>41</v>
      </c>
      <c r="C17" s="5" t="s">
        <v>91</v>
      </c>
      <c r="D17" s="330">
        <v>0</v>
      </c>
      <c r="E17" s="12">
        <v>0</v>
      </c>
      <c r="F17" s="12">
        <v>0</v>
      </c>
      <c r="G17" s="12">
        <v>0</v>
      </c>
      <c r="H17" s="12">
        <v>223</v>
      </c>
      <c r="I17" s="12">
        <v>68</v>
      </c>
      <c r="J17" s="12">
        <v>0</v>
      </c>
      <c r="K17" s="12">
        <v>0</v>
      </c>
      <c r="L17" s="12">
        <v>0</v>
      </c>
      <c r="M17" s="12">
        <v>0</v>
      </c>
      <c r="N17" s="330">
        <v>0</v>
      </c>
      <c r="O17" s="12">
        <v>0</v>
      </c>
      <c r="P17" s="12">
        <v>0</v>
      </c>
      <c r="Q17" s="12">
        <v>0</v>
      </c>
      <c r="R17" s="12">
        <v>246</v>
      </c>
      <c r="S17" s="12">
        <v>59</v>
      </c>
      <c r="T17" s="12">
        <v>0</v>
      </c>
      <c r="U17" s="12">
        <v>0</v>
      </c>
      <c r="V17" s="12">
        <v>0</v>
      </c>
      <c r="W17" s="12">
        <v>0</v>
      </c>
      <c r="X17" s="1138">
        <v>0</v>
      </c>
      <c r="Y17" s="838">
        <v>0</v>
      </c>
      <c r="Z17" s="838">
        <v>0</v>
      </c>
      <c r="AA17" s="838">
        <v>1</v>
      </c>
      <c r="AB17" s="838">
        <v>228</v>
      </c>
      <c r="AC17" s="838">
        <v>78</v>
      </c>
      <c r="AD17" s="838">
        <v>0</v>
      </c>
      <c r="AE17" s="838">
        <v>0</v>
      </c>
      <c r="AF17" s="838">
        <v>0</v>
      </c>
      <c r="AG17" s="839">
        <v>0</v>
      </c>
      <c r="AH17" s="937">
        <v>0</v>
      </c>
      <c r="AI17" s="938">
        <v>0</v>
      </c>
      <c r="AJ17" s="938">
        <v>0</v>
      </c>
      <c r="AK17" s="938">
        <v>1</v>
      </c>
      <c r="AL17" s="938">
        <v>220</v>
      </c>
      <c r="AM17" s="938">
        <v>72</v>
      </c>
      <c r="AN17" s="938">
        <v>0</v>
      </c>
      <c r="AO17" s="938">
        <v>0</v>
      </c>
      <c r="AP17" s="938">
        <v>0</v>
      </c>
      <c r="AQ17" s="939">
        <v>0</v>
      </c>
      <c r="AR17" s="1138">
        <v>0</v>
      </c>
      <c r="AS17" s="1140">
        <v>0</v>
      </c>
      <c r="AT17" s="1140">
        <v>0</v>
      </c>
      <c r="AU17" s="1140">
        <v>1</v>
      </c>
      <c r="AV17" s="1140">
        <v>221</v>
      </c>
      <c r="AW17" s="1140">
        <v>60</v>
      </c>
      <c r="AX17" s="1140">
        <v>0</v>
      </c>
      <c r="AY17" s="1140">
        <v>0</v>
      </c>
      <c r="AZ17" s="1140">
        <v>0</v>
      </c>
      <c r="BA17" s="1141">
        <v>0</v>
      </c>
    </row>
    <row r="18" spans="1:53">
      <c r="A18" s="5" t="s">
        <v>40</v>
      </c>
      <c r="B18" t="s">
        <v>41</v>
      </c>
      <c r="C18" s="5" t="s">
        <v>90</v>
      </c>
      <c r="D18" s="330">
        <v>0</v>
      </c>
      <c r="E18" s="12">
        <v>0</v>
      </c>
      <c r="F18" s="12">
        <v>0</v>
      </c>
      <c r="G18" s="12">
        <v>0</v>
      </c>
      <c r="H18" s="12">
        <v>8</v>
      </c>
      <c r="I18" s="12">
        <v>4</v>
      </c>
      <c r="J18" s="12">
        <v>0</v>
      </c>
      <c r="K18" s="12">
        <v>0</v>
      </c>
      <c r="L18" s="12">
        <v>0</v>
      </c>
      <c r="M18" s="12">
        <v>0</v>
      </c>
      <c r="N18" s="330">
        <v>0</v>
      </c>
      <c r="O18" s="12">
        <v>0</v>
      </c>
      <c r="P18" s="12">
        <v>0</v>
      </c>
      <c r="Q18" s="12">
        <v>0</v>
      </c>
      <c r="R18" s="12">
        <v>12</v>
      </c>
      <c r="S18" s="12">
        <v>4</v>
      </c>
      <c r="T18" s="12">
        <v>0</v>
      </c>
      <c r="U18" s="12">
        <v>0</v>
      </c>
      <c r="V18" s="12">
        <v>0</v>
      </c>
      <c r="W18" s="12">
        <v>0</v>
      </c>
      <c r="X18" s="1138">
        <v>0</v>
      </c>
      <c r="Y18" s="838">
        <v>0</v>
      </c>
      <c r="Z18" s="838">
        <v>0</v>
      </c>
      <c r="AA18" s="838">
        <v>2</v>
      </c>
      <c r="AB18" s="838">
        <v>14</v>
      </c>
      <c r="AC18" s="838">
        <v>2</v>
      </c>
      <c r="AD18" s="838">
        <v>0</v>
      </c>
      <c r="AE18" s="838">
        <v>0</v>
      </c>
      <c r="AF18" s="838">
        <v>0</v>
      </c>
      <c r="AG18" s="839">
        <v>0</v>
      </c>
      <c r="AH18" s="937">
        <v>0</v>
      </c>
      <c r="AI18" s="938">
        <v>0</v>
      </c>
      <c r="AJ18" s="938">
        <v>0</v>
      </c>
      <c r="AK18" s="938">
        <v>3</v>
      </c>
      <c r="AL18" s="938">
        <v>8</v>
      </c>
      <c r="AM18" s="938">
        <v>2</v>
      </c>
      <c r="AN18" s="938">
        <v>0</v>
      </c>
      <c r="AO18" s="938">
        <v>0</v>
      </c>
      <c r="AP18" s="938">
        <v>0</v>
      </c>
      <c r="AQ18" s="939">
        <v>0</v>
      </c>
      <c r="AR18" s="1138">
        <v>0</v>
      </c>
      <c r="AS18" s="1140">
        <v>0</v>
      </c>
      <c r="AT18" s="1140">
        <v>0</v>
      </c>
      <c r="AU18" s="1140">
        <v>3</v>
      </c>
      <c r="AV18" s="1140">
        <v>8</v>
      </c>
      <c r="AW18" s="1140">
        <v>1</v>
      </c>
      <c r="AX18" s="1140">
        <v>0</v>
      </c>
      <c r="AY18" s="1140">
        <v>0</v>
      </c>
      <c r="AZ18" s="1140">
        <v>0</v>
      </c>
      <c r="BA18" s="1141">
        <v>0</v>
      </c>
    </row>
    <row r="19" spans="1:53">
      <c r="A19" s="5" t="s">
        <v>42</v>
      </c>
      <c r="B19" t="s">
        <v>43</v>
      </c>
      <c r="C19" s="5" t="s">
        <v>92</v>
      </c>
      <c r="D19" s="330">
        <v>0</v>
      </c>
      <c r="E19" s="12">
        <v>0</v>
      </c>
      <c r="F19" s="12">
        <v>0</v>
      </c>
      <c r="G19" s="12">
        <v>0</v>
      </c>
      <c r="H19" s="12">
        <v>315</v>
      </c>
      <c r="I19" s="12">
        <v>279</v>
      </c>
      <c r="J19" s="12">
        <v>0</v>
      </c>
      <c r="K19" s="12">
        <v>0</v>
      </c>
      <c r="L19" s="12">
        <v>13</v>
      </c>
      <c r="M19" s="12">
        <v>0</v>
      </c>
      <c r="N19" s="330">
        <v>0</v>
      </c>
      <c r="O19" s="12">
        <v>0</v>
      </c>
      <c r="P19" s="12">
        <v>0</v>
      </c>
      <c r="Q19" s="12">
        <v>0</v>
      </c>
      <c r="R19" s="12">
        <v>298</v>
      </c>
      <c r="S19" s="12">
        <v>240</v>
      </c>
      <c r="T19" s="12">
        <v>0</v>
      </c>
      <c r="U19" s="12">
        <v>0</v>
      </c>
      <c r="V19" s="12">
        <v>15</v>
      </c>
      <c r="W19" s="12">
        <v>0</v>
      </c>
      <c r="X19" s="1138">
        <v>0</v>
      </c>
      <c r="Y19" s="838">
        <v>0</v>
      </c>
      <c r="Z19" s="838">
        <v>0</v>
      </c>
      <c r="AA19" s="838">
        <v>2</v>
      </c>
      <c r="AB19" s="838">
        <v>265</v>
      </c>
      <c r="AC19" s="838">
        <v>278</v>
      </c>
      <c r="AD19" s="838">
        <v>0</v>
      </c>
      <c r="AE19" s="838">
        <v>0</v>
      </c>
      <c r="AF19" s="838">
        <v>29</v>
      </c>
      <c r="AG19" s="839">
        <v>0</v>
      </c>
      <c r="AH19" s="937">
        <v>0</v>
      </c>
      <c r="AI19" s="938">
        <v>0</v>
      </c>
      <c r="AJ19" s="938">
        <v>0</v>
      </c>
      <c r="AK19" s="938">
        <v>2</v>
      </c>
      <c r="AL19" s="938">
        <v>226</v>
      </c>
      <c r="AM19" s="938">
        <v>221</v>
      </c>
      <c r="AN19" s="938">
        <v>0</v>
      </c>
      <c r="AO19" s="938">
        <v>0</v>
      </c>
      <c r="AP19" s="938">
        <v>33</v>
      </c>
      <c r="AQ19" s="939">
        <v>0</v>
      </c>
      <c r="AR19" s="1138">
        <v>0</v>
      </c>
      <c r="AS19" s="1140">
        <v>0</v>
      </c>
      <c r="AT19" s="1140">
        <v>0</v>
      </c>
      <c r="AU19" s="1140">
        <v>0</v>
      </c>
      <c r="AV19" s="1140">
        <v>247</v>
      </c>
      <c r="AW19" s="1140">
        <v>171</v>
      </c>
      <c r="AX19" s="1140">
        <v>0</v>
      </c>
      <c r="AY19" s="1140">
        <v>0</v>
      </c>
      <c r="AZ19" s="1140">
        <v>45</v>
      </c>
      <c r="BA19" s="1141">
        <v>0</v>
      </c>
    </row>
    <row r="20" spans="1:53">
      <c r="A20" s="5" t="s">
        <v>42</v>
      </c>
      <c r="B20" t="s">
        <v>43</v>
      </c>
      <c r="C20" s="5" t="s">
        <v>91</v>
      </c>
      <c r="D20" s="330">
        <v>0</v>
      </c>
      <c r="E20" s="12">
        <v>0</v>
      </c>
      <c r="F20" s="12">
        <v>0</v>
      </c>
      <c r="G20" s="12">
        <v>0</v>
      </c>
      <c r="H20" s="12">
        <v>222</v>
      </c>
      <c r="I20" s="12">
        <v>146</v>
      </c>
      <c r="J20" s="12">
        <v>0</v>
      </c>
      <c r="K20" s="12">
        <v>0</v>
      </c>
      <c r="L20" s="12">
        <v>4</v>
      </c>
      <c r="M20" s="12">
        <v>0</v>
      </c>
      <c r="N20" s="330">
        <v>0</v>
      </c>
      <c r="O20" s="12">
        <v>0</v>
      </c>
      <c r="P20" s="12">
        <v>0</v>
      </c>
      <c r="Q20" s="12">
        <v>0</v>
      </c>
      <c r="R20" s="12">
        <v>203</v>
      </c>
      <c r="S20" s="12">
        <v>148</v>
      </c>
      <c r="T20" s="12">
        <v>0</v>
      </c>
      <c r="U20" s="12">
        <v>0</v>
      </c>
      <c r="V20" s="12">
        <v>2</v>
      </c>
      <c r="W20" s="12">
        <v>0</v>
      </c>
      <c r="X20" s="1138">
        <v>0</v>
      </c>
      <c r="Y20" s="838">
        <v>0</v>
      </c>
      <c r="Z20" s="838">
        <v>0</v>
      </c>
      <c r="AA20" s="838">
        <v>0</v>
      </c>
      <c r="AB20" s="838">
        <v>205</v>
      </c>
      <c r="AC20" s="838">
        <v>169</v>
      </c>
      <c r="AD20" s="838">
        <v>0</v>
      </c>
      <c r="AE20" s="838">
        <v>0</v>
      </c>
      <c r="AF20" s="838">
        <v>0</v>
      </c>
      <c r="AG20" s="839">
        <v>0</v>
      </c>
      <c r="AH20" s="937">
        <v>0</v>
      </c>
      <c r="AI20" s="938">
        <v>0</v>
      </c>
      <c r="AJ20" s="938">
        <v>0</v>
      </c>
      <c r="AK20" s="938">
        <v>0</v>
      </c>
      <c r="AL20" s="938">
        <v>167</v>
      </c>
      <c r="AM20" s="938">
        <v>174</v>
      </c>
      <c r="AN20" s="938">
        <v>0</v>
      </c>
      <c r="AO20" s="938">
        <v>0</v>
      </c>
      <c r="AP20" s="938">
        <v>1</v>
      </c>
      <c r="AQ20" s="939">
        <v>0</v>
      </c>
      <c r="AR20" s="1138">
        <v>0</v>
      </c>
      <c r="AS20" s="1140">
        <v>0</v>
      </c>
      <c r="AT20" s="1140">
        <v>0</v>
      </c>
      <c r="AU20" s="1140">
        <v>0</v>
      </c>
      <c r="AV20" s="1140">
        <v>135</v>
      </c>
      <c r="AW20" s="1140">
        <v>141</v>
      </c>
      <c r="AX20" s="1140">
        <v>0</v>
      </c>
      <c r="AY20" s="1140">
        <v>0</v>
      </c>
      <c r="AZ20" s="1140">
        <v>3</v>
      </c>
      <c r="BA20" s="1141">
        <v>0</v>
      </c>
    </row>
    <row r="21" spans="1:53">
      <c r="A21" s="5" t="s">
        <v>42</v>
      </c>
      <c r="B21" t="s">
        <v>43</v>
      </c>
      <c r="C21" s="5" t="s">
        <v>90</v>
      </c>
      <c r="D21" s="330">
        <v>0</v>
      </c>
      <c r="E21" s="12">
        <v>0</v>
      </c>
      <c r="F21" s="12">
        <v>0</v>
      </c>
      <c r="G21" s="12">
        <v>0</v>
      </c>
      <c r="H21" s="12">
        <v>8</v>
      </c>
      <c r="I21" s="12">
        <v>0</v>
      </c>
      <c r="J21" s="12">
        <v>0</v>
      </c>
      <c r="K21" s="12">
        <v>0</v>
      </c>
      <c r="L21" s="12">
        <v>2</v>
      </c>
      <c r="M21" s="12">
        <v>0</v>
      </c>
      <c r="N21" s="330">
        <v>0</v>
      </c>
      <c r="O21" s="12">
        <v>0</v>
      </c>
      <c r="P21" s="12">
        <v>0</v>
      </c>
      <c r="Q21" s="12">
        <v>1</v>
      </c>
      <c r="R21" s="12">
        <v>13</v>
      </c>
      <c r="S21" s="12">
        <v>5</v>
      </c>
      <c r="T21" s="12">
        <v>0</v>
      </c>
      <c r="U21" s="12">
        <v>0</v>
      </c>
      <c r="V21" s="12">
        <v>7</v>
      </c>
      <c r="W21" s="12">
        <v>0</v>
      </c>
      <c r="X21" s="1138">
        <v>0</v>
      </c>
      <c r="Y21" s="838">
        <v>0</v>
      </c>
      <c r="Z21" s="838">
        <v>0</v>
      </c>
      <c r="AA21" s="838">
        <v>0</v>
      </c>
      <c r="AB21" s="838">
        <v>8</v>
      </c>
      <c r="AC21" s="838">
        <v>4</v>
      </c>
      <c r="AD21" s="838">
        <v>0</v>
      </c>
      <c r="AE21" s="838">
        <v>0</v>
      </c>
      <c r="AF21" s="838">
        <v>3</v>
      </c>
      <c r="AG21" s="839">
        <v>0</v>
      </c>
      <c r="AH21" s="937">
        <v>0</v>
      </c>
      <c r="AI21" s="938">
        <v>0</v>
      </c>
      <c r="AJ21" s="938">
        <v>0</v>
      </c>
      <c r="AK21" s="938">
        <v>0</v>
      </c>
      <c r="AL21" s="938">
        <v>8</v>
      </c>
      <c r="AM21" s="938">
        <v>3</v>
      </c>
      <c r="AN21" s="938">
        <v>0</v>
      </c>
      <c r="AO21" s="938">
        <v>0</v>
      </c>
      <c r="AP21" s="938">
        <v>4</v>
      </c>
      <c r="AQ21" s="939">
        <v>0</v>
      </c>
      <c r="AR21" s="1138">
        <v>0</v>
      </c>
      <c r="AS21" s="1140">
        <v>0</v>
      </c>
      <c r="AT21" s="1140">
        <v>0</v>
      </c>
      <c r="AU21" s="1140">
        <v>0</v>
      </c>
      <c r="AV21" s="1140">
        <v>3</v>
      </c>
      <c r="AW21" s="1140">
        <v>2</v>
      </c>
      <c r="AX21" s="1140">
        <v>0</v>
      </c>
      <c r="AY21" s="1140">
        <v>0</v>
      </c>
      <c r="AZ21" s="1140">
        <v>1</v>
      </c>
      <c r="BA21" s="1141">
        <v>0</v>
      </c>
    </row>
    <row r="22" spans="1:53">
      <c r="A22" s="5" t="s">
        <v>44</v>
      </c>
      <c r="B22" t="s">
        <v>45</v>
      </c>
      <c r="C22" s="5" t="s">
        <v>92</v>
      </c>
      <c r="D22" s="330">
        <v>0</v>
      </c>
      <c r="E22" s="12">
        <v>3</v>
      </c>
      <c r="F22" s="12">
        <v>0</v>
      </c>
      <c r="G22" s="12">
        <v>40</v>
      </c>
      <c r="H22" s="12">
        <v>33</v>
      </c>
      <c r="I22" s="12">
        <v>0</v>
      </c>
      <c r="J22" s="12">
        <v>0</v>
      </c>
      <c r="K22" s="12">
        <v>0</v>
      </c>
      <c r="L22" s="12">
        <v>0</v>
      </c>
      <c r="M22" s="12">
        <v>0</v>
      </c>
      <c r="N22" s="330">
        <v>0</v>
      </c>
      <c r="O22" s="12">
        <v>5</v>
      </c>
      <c r="P22" s="12">
        <v>0</v>
      </c>
      <c r="Q22" s="12">
        <v>45</v>
      </c>
      <c r="R22" s="12">
        <v>36</v>
      </c>
      <c r="S22" s="12">
        <v>0</v>
      </c>
      <c r="T22" s="12">
        <v>0</v>
      </c>
      <c r="U22" s="12">
        <v>0</v>
      </c>
      <c r="V22" s="12">
        <v>0</v>
      </c>
      <c r="W22" s="12">
        <v>0</v>
      </c>
      <c r="X22" s="1138">
        <v>0</v>
      </c>
      <c r="Y22" s="838">
        <v>5</v>
      </c>
      <c r="Z22" s="838">
        <v>0</v>
      </c>
      <c r="AA22" s="838">
        <v>46</v>
      </c>
      <c r="AB22" s="838">
        <v>49</v>
      </c>
      <c r="AC22" s="838">
        <v>0</v>
      </c>
      <c r="AD22" s="838">
        <v>0</v>
      </c>
      <c r="AE22" s="838">
        <v>0</v>
      </c>
      <c r="AF22" s="838">
        <v>0</v>
      </c>
      <c r="AG22" s="839">
        <v>0</v>
      </c>
      <c r="AH22" s="937">
        <v>0</v>
      </c>
      <c r="AI22" s="938">
        <v>16</v>
      </c>
      <c r="AJ22" s="938">
        <v>0</v>
      </c>
      <c r="AK22" s="938">
        <v>40</v>
      </c>
      <c r="AL22" s="938">
        <v>38</v>
      </c>
      <c r="AM22" s="938">
        <v>0</v>
      </c>
      <c r="AN22" s="938">
        <v>0</v>
      </c>
      <c r="AO22" s="938">
        <v>0</v>
      </c>
      <c r="AP22" s="938">
        <v>0</v>
      </c>
      <c r="AQ22" s="939">
        <v>0</v>
      </c>
      <c r="AR22" s="1138">
        <v>0</v>
      </c>
      <c r="AS22" s="1140">
        <v>17</v>
      </c>
      <c r="AT22" s="1140">
        <v>0</v>
      </c>
      <c r="AU22" s="1140">
        <v>47</v>
      </c>
      <c r="AV22" s="1140">
        <v>57</v>
      </c>
      <c r="AW22" s="1140">
        <v>0</v>
      </c>
      <c r="AX22" s="1140">
        <v>0</v>
      </c>
      <c r="AY22" s="1140">
        <v>0</v>
      </c>
      <c r="AZ22" s="1140">
        <v>0</v>
      </c>
      <c r="BA22" s="1141">
        <v>0</v>
      </c>
    </row>
    <row r="23" spans="1:53">
      <c r="A23" s="5" t="s">
        <v>44</v>
      </c>
      <c r="B23" t="s">
        <v>45</v>
      </c>
      <c r="C23" s="5" t="s">
        <v>91</v>
      </c>
      <c r="D23" s="330">
        <v>0</v>
      </c>
      <c r="E23" s="12">
        <v>8</v>
      </c>
      <c r="F23" s="12">
        <v>0</v>
      </c>
      <c r="G23" s="12">
        <v>14</v>
      </c>
      <c r="H23" s="12">
        <v>15</v>
      </c>
      <c r="I23" s="12">
        <v>0</v>
      </c>
      <c r="J23" s="12">
        <v>0</v>
      </c>
      <c r="K23" s="12">
        <v>0</v>
      </c>
      <c r="L23" s="12">
        <v>0</v>
      </c>
      <c r="M23" s="12">
        <v>0</v>
      </c>
      <c r="N23" s="330">
        <v>0</v>
      </c>
      <c r="O23" s="12">
        <v>5</v>
      </c>
      <c r="P23" s="12">
        <v>0</v>
      </c>
      <c r="Q23" s="12">
        <v>10</v>
      </c>
      <c r="R23" s="12">
        <v>14</v>
      </c>
      <c r="S23" s="12">
        <v>0</v>
      </c>
      <c r="T23" s="12">
        <v>0</v>
      </c>
      <c r="U23" s="12">
        <v>0</v>
      </c>
      <c r="V23" s="12">
        <v>0</v>
      </c>
      <c r="W23" s="12">
        <v>0</v>
      </c>
      <c r="X23" s="1138">
        <v>0</v>
      </c>
      <c r="Y23" s="838">
        <v>0</v>
      </c>
      <c r="Z23" s="838">
        <v>0</v>
      </c>
      <c r="AA23" s="838">
        <v>17</v>
      </c>
      <c r="AB23" s="838">
        <v>13</v>
      </c>
      <c r="AC23" s="838">
        <v>0</v>
      </c>
      <c r="AD23" s="838">
        <v>0</v>
      </c>
      <c r="AE23" s="838">
        <v>0</v>
      </c>
      <c r="AF23" s="838">
        <v>0</v>
      </c>
      <c r="AG23" s="839">
        <v>0</v>
      </c>
      <c r="AH23" s="937">
        <v>0</v>
      </c>
      <c r="AI23" s="938">
        <v>1</v>
      </c>
      <c r="AJ23" s="938">
        <v>0</v>
      </c>
      <c r="AK23" s="938">
        <v>11</v>
      </c>
      <c r="AL23" s="938">
        <v>11</v>
      </c>
      <c r="AM23" s="938">
        <v>0</v>
      </c>
      <c r="AN23" s="938">
        <v>0</v>
      </c>
      <c r="AO23" s="938">
        <v>0</v>
      </c>
      <c r="AP23" s="938">
        <v>0</v>
      </c>
      <c r="AQ23" s="939">
        <v>0</v>
      </c>
      <c r="AR23" s="1138">
        <v>0</v>
      </c>
      <c r="AS23" s="1140">
        <v>2</v>
      </c>
      <c r="AT23" s="1140">
        <v>0</v>
      </c>
      <c r="AU23" s="1140">
        <v>24</v>
      </c>
      <c r="AV23" s="1140">
        <v>7</v>
      </c>
      <c r="AW23" s="1140">
        <v>0</v>
      </c>
      <c r="AX23" s="1140">
        <v>0</v>
      </c>
      <c r="AY23" s="1140">
        <v>0</v>
      </c>
      <c r="AZ23" s="1140">
        <v>0</v>
      </c>
      <c r="BA23" s="1141">
        <v>0</v>
      </c>
    </row>
    <row r="24" spans="1:53">
      <c r="A24" s="5" t="s">
        <v>44</v>
      </c>
      <c r="B24" t="s">
        <v>45</v>
      </c>
      <c r="C24" s="5" t="s">
        <v>90</v>
      </c>
      <c r="D24" s="330">
        <v>1</v>
      </c>
      <c r="E24" s="12">
        <v>6</v>
      </c>
      <c r="F24" s="12">
        <v>0</v>
      </c>
      <c r="G24" s="12">
        <v>19</v>
      </c>
      <c r="H24" s="12">
        <v>9</v>
      </c>
      <c r="I24" s="12">
        <v>0</v>
      </c>
      <c r="J24" s="12">
        <v>0</v>
      </c>
      <c r="K24" s="12">
        <v>0</v>
      </c>
      <c r="L24" s="12">
        <v>0</v>
      </c>
      <c r="M24" s="12">
        <v>0</v>
      </c>
      <c r="N24" s="330">
        <v>0</v>
      </c>
      <c r="O24" s="12">
        <v>0</v>
      </c>
      <c r="P24" s="12">
        <v>0</v>
      </c>
      <c r="Q24" s="12">
        <v>51</v>
      </c>
      <c r="R24" s="12">
        <v>8</v>
      </c>
      <c r="S24" s="12">
        <v>0</v>
      </c>
      <c r="T24" s="12">
        <v>0</v>
      </c>
      <c r="U24" s="12">
        <v>0</v>
      </c>
      <c r="V24" s="12">
        <v>0</v>
      </c>
      <c r="W24" s="12">
        <v>0</v>
      </c>
      <c r="X24" s="1138">
        <v>0</v>
      </c>
      <c r="Y24" s="838">
        <v>0</v>
      </c>
      <c r="Z24" s="838">
        <v>0</v>
      </c>
      <c r="AA24" s="838">
        <v>35</v>
      </c>
      <c r="AB24" s="838">
        <v>9</v>
      </c>
      <c r="AC24" s="838">
        <v>0</v>
      </c>
      <c r="AD24" s="838">
        <v>0</v>
      </c>
      <c r="AE24" s="838">
        <v>0</v>
      </c>
      <c r="AF24" s="838">
        <v>0</v>
      </c>
      <c r="AG24" s="839">
        <v>0</v>
      </c>
      <c r="AH24" s="937">
        <v>0</v>
      </c>
      <c r="AI24" s="938">
        <v>3</v>
      </c>
      <c r="AJ24" s="938">
        <v>0</v>
      </c>
      <c r="AK24" s="938">
        <v>21</v>
      </c>
      <c r="AL24" s="938">
        <v>13</v>
      </c>
      <c r="AM24" s="938">
        <v>0</v>
      </c>
      <c r="AN24" s="938">
        <v>0</v>
      </c>
      <c r="AO24" s="938">
        <v>0</v>
      </c>
      <c r="AP24" s="938">
        <v>0</v>
      </c>
      <c r="AQ24" s="939">
        <v>0</v>
      </c>
      <c r="AR24" s="1138">
        <v>0</v>
      </c>
      <c r="AS24" s="1140">
        <v>0</v>
      </c>
      <c r="AT24" s="1140">
        <v>0</v>
      </c>
      <c r="AU24" s="1140">
        <v>36</v>
      </c>
      <c r="AV24" s="1140">
        <v>6</v>
      </c>
      <c r="AW24" s="1140">
        <v>0</v>
      </c>
      <c r="AX24" s="1140">
        <v>0</v>
      </c>
      <c r="AY24" s="1140">
        <v>0</v>
      </c>
      <c r="AZ24" s="1140">
        <v>0</v>
      </c>
      <c r="BA24" s="1141">
        <v>0</v>
      </c>
    </row>
    <row r="25" spans="1:53">
      <c r="A25" s="5" t="s">
        <v>46</v>
      </c>
      <c r="B25" t="s">
        <v>47</v>
      </c>
      <c r="C25" s="5" t="s">
        <v>92</v>
      </c>
      <c r="D25" s="330">
        <v>0</v>
      </c>
      <c r="E25" s="12">
        <v>11</v>
      </c>
      <c r="F25" s="12">
        <v>0</v>
      </c>
      <c r="G25" s="12">
        <v>53</v>
      </c>
      <c r="H25" s="12">
        <v>180</v>
      </c>
      <c r="I25" s="12">
        <v>97</v>
      </c>
      <c r="J25" s="12">
        <v>0</v>
      </c>
      <c r="K25" s="12">
        <v>0</v>
      </c>
      <c r="L25" s="12">
        <v>28</v>
      </c>
      <c r="M25" s="12">
        <v>0</v>
      </c>
      <c r="N25" s="330">
        <v>0</v>
      </c>
      <c r="O25" s="12">
        <v>10</v>
      </c>
      <c r="P25" s="12">
        <v>0</v>
      </c>
      <c r="Q25" s="12">
        <v>47</v>
      </c>
      <c r="R25" s="12">
        <v>189</v>
      </c>
      <c r="S25" s="12">
        <v>258</v>
      </c>
      <c r="T25" s="12">
        <v>0</v>
      </c>
      <c r="U25" s="12">
        <v>0</v>
      </c>
      <c r="V25" s="12">
        <v>45</v>
      </c>
      <c r="W25" s="12">
        <v>0</v>
      </c>
      <c r="X25" s="1138">
        <v>0</v>
      </c>
      <c r="Y25" s="838">
        <v>7</v>
      </c>
      <c r="Z25" s="838">
        <v>0</v>
      </c>
      <c r="AA25" s="838">
        <v>60</v>
      </c>
      <c r="AB25" s="838">
        <v>182</v>
      </c>
      <c r="AC25" s="838">
        <v>229</v>
      </c>
      <c r="AD25" s="838">
        <v>0</v>
      </c>
      <c r="AE25" s="838">
        <v>0</v>
      </c>
      <c r="AF25" s="838">
        <v>30</v>
      </c>
      <c r="AG25" s="839">
        <v>0</v>
      </c>
      <c r="AH25" s="937">
        <v>0</v>
      </c>
      <c r="AI25" s="938">
        <v>6</v>
      </c>
      <c r="AJ25" s="938">
        <v>0</v>
      </c>
      <c r="AK25" s="938">
        <v>54</v>
      </c>
      <c r="AL25" s="938">
        <v>175</v>
      </c>
      <c r="AM25" s="938">
        <v>250</v>
      </c>
      <c r="AN25" s="938">
        <v>0</v>
      </c>
      <c r="AO25" s="938">
        <v>0</v>
      </c>
      <c r="AP25" s="938">
        <v>25</v>
      </c>
      <c r="AQ25" s="939">
        <v>0</v>
      </c>
      <c r="AR25" s="1138">
        <v>0</v>
      </c>
      <c r="AS25" s="1140">
        <v>9</v>
      </c>
      <c r="AT25" s="1140">
        <v>0</v>
      </c>
      <c r="AU25" s="1140">
        <v>52</v>
      </c>
      <c r="AV25" s="1140">
        <v>154</v>
      </c>
      <c r="AW25" s="1140">
        <v>249</v>
      </c>
      <c r="AX25" s="1140">
        <v>0</v>
      </c>
      <c r="AY25" s="1140">
        <v>0</v>
      </c>
      <c r="AZ25" s="1140">
        <v>46</v>
      </c>
      <c r="BA25" s="1141">
        <v>0</v>
      </c>
    </row>
    <row r="26" spans="1:53">
      <c r="A26" s="5" t="s">
        <v>46</v>
      </c>
      <c r="B26" t="s">
        <v>47</v>
      </c>
      <c r="C26" s="5" t="s">
        <v>91</v>
      </c>
      <c r="D26" s="330">
        <v>0</v>
      </c>
      <c r="E26" s="12">
        <v>7</v>
      </c>
      <c r="F26" s="12">
        <v>0</v>
      </c>
      <c r="G26" s="12">
        <v>7</v>
      </c>
      <c r="H26" s="12">
        <v>90</v>
      </c>
      <c r="I26" s="12">
        <v>125</v>
      </c>
      <c r="J26" s="12">
        <v>0</v>
      </c>
      <c r="K26" s="12">
        <v>0</v>
      </c>
      <c r="L26" s="12">
        <v>4</v>
      </c>
      <c r="M26" s="12">
        <v>0</v>
      </c>
      <c r="N26" s="330">
        <v>0</v>
      </c>
      <c r="O26" s="12">
        <v>7</v>
      </c>
      <c r="P26" s="12">
        <v>0</v>
      </c>
      <c r="Q26" s="12">
        <v>16</v>
      </c>
      <c r="R26" s="12">
        <v>75</v>
      </c>
      <c r="S26" s="12">
        <v>0</v>
      </c>
      <c r="T26" s="12">
        <v>0</v>
      </c>
      <c r="U26" s="12">
        <v>0</v>
      </c>
      <c r="V26" s="12">
        <v>3</v>
      </c>
      <c r="W26" s="12">
        <v>0</v>
      </c>
      <c r="X26" s="1138">
        <v>0</v>
      </c>
      <c r="Y26" s="838">
        <v>7</v>
      </c>
      <c r="Z26" s="838">
        <v>0</v>
      </c>
      <c r="AA26" s="838">
        <v>13</v>
      </c>
      <c r="AB26" s="838">
        <v>62</v>
      </c>
      <c r="AC26" s="838">
        <v>0</v>
      </c>
      <c r="AD26" s="838">
        <v>0</v>
      </c>
      <c r="AE26" s="838">
        <v>0</v>
      </c>
      <c r="AF26" s="838">
        <v>3</v>
      </c>
      <c r="AG26" s="839">
        <v>0</v>
      </c>
      <c r="AH26" s="937">
        <v>0</v>
      </c>
      <c r="AI26" s="938">
        <v>5</v>
      </c>
      <c r="AJ26" s="938">
        <v>0</v>
      </c>
      <c r="AK26" s="938">
        <v>10</v>
      </c>
      <c r="AL26" s="938">
        <v>72</v>
      </c>
      <c r="AM26" s="938">
        <v>0</v>
      </c>
      <c r="AN26" s="938">
        <v>0</v>
      </c>
      <c r="AO26" s="938">
        <v>0</v>
      </c>
      <c r="AP26" s="938">
        <v>2</v>
      </c>
      <c r="AQ26" s="939">
        <v>0</v>
      </c>
      <c r="AR26" s="1138">
        <v>0</v>
      </c>
      <c r="AS26" s="1140">
        <v>9</v>
      </c>
      <c r="AT26" s="1140">
        <v>0</v>
      </c>
      <c r="AU26" s="1140">
        <v>6</v>
      </c>
      <c r="AV26" s="1140">
        <v>67</v>
      </c>
      <c r="AW26" s="1140">
        <v>4</v>
      </c>
      <c r="AX26" s="1140">
        <v>0</v>
      </c>
      <c r="AY26" s="1140">
        <v>0</v>
      </c>
      <c r="AZ26" s="1140">
        <v>0</v>
      </c>
      <c r="BA26" s="1141">
        <v>0</v>
      </c>
    </row>
    <row r="27" spans="1:53">
      <c r="A27" s="5" t="s">
        <v>46</v>
      </c>
      <c r="B27" t="s">
        <v>47</v>
      </c>
      <c r="C27" s="5" t="s">
        <v>90</v>
      </c>
      <c r="D27" s="330">
        <v>5</v>
      </c>
      <c r="E27" s="12">
        <v>0</v>
      </c>
      <c r="F27" s="12">
        <v>0</v>
      </c>
      <c r="G27" s="12">
        <v>40</v>
      </c>
      <c r="H27" s="12">
        <v>7</v>
      </c>
      <c r="I27" s="12">
        <v>0</v>
      </c>
      <c r="J27" s="12">
        <v>0</v>
      </c>
      <c r="K27" s="12">
        <v>0</v>
      </c>
      <c r="L27" s="12">
        <v>0</v>
      </c>
      <c r="M27" s="12">
        <v>0</v>
      </c>
      <c r="N27" s="330">
        <v>6</v>
      </c>
      <c r="O27" s="12">
        <v>1</v>
      </c>
      <c r="P27" s="12">
        <v>0</v>
      </c>
      <c r="Q27" s="12">
        <v>30</v>
      </c>
      <c r="R27" s="12">
        <v>9</v>
      </c>
      <c r="S27" s="12">
        <v>0</v>
      </c>
      <c r="T27" s="12">
        <v>0</v>
      </c>
      <c r="U27" s="12">
        <v>0</v>
      </c>
      <c r="V27" s="12">
        <v>0</v>
      </c>
      <c r="W27" s="12">
        <v>0</v>
      </c>
      <c r="X27" s="1138">
        <v>3</v>
      </c>
      <c r="Y27" s="838">
        <v>1</v>
      </c>
      <c r="Z27" s="838">
        <v>0</v>
      </c>
      <c r="AA27" s="838">
        <v>21</v>
      </c>
      <c r="AB27" s="838">
        <v>2</v>
      </c>
      <c r="AC27" s="838">
        <v>0</v>
      </c>
      <c r="AD27" s="838">
        <v>0</v>
      </c>
      <c r="AE27" s="838">
        <v>0</v>
      </c>
      <c r="AF27" s="838">
        <v>0</v>
      </c>
      <c r="AG27" s="839">
        <v>0</v>
      </c>
      <c r="AH27" s="937">
        <v>8</v>
      </c>
      <c r="AI27" s="938">
        <v>2</v>
      </c>
      <c r="AJ27" s="938">
        <v>0</v>
      </c>
      <c r="AK27" s="938">
        <v>7</v>
      </c>
      <c r="AL27" s="938">
        <v>2</v>
      </c>
      <c r="AM27" s="938">
        <v>0</v>
      </c>
      <c r="AN27" s="938">
        <v>0</v>
      </c>
      <c r="AO27" s="938">
        <v>0</v>
      </c>
      <c r="AP27" s="938">
        <v>0</v>
      </c>
      <c r="AQ27" s="939">
        <v>0</v>
      </c>
      <c r="AR27" s="1138">
        <v>9</v>
      </c>
      <c r="AS27" s="1140">
        <v>1</v>
      </c>
      <c r="AT27" s="1140">
        <v>0</v>
      </c>
      <c r="AU27" s="1140">
        <v>14</v>
      </c>
      <c r="AV27" s="1140">
        <v>4</v>
      </c>
      <c r="AW27" s="1140">
        <v>0</v>
      </c>
      <c r="AX27" s="1140">
        <v>0</v>
      </c>
      <c r="AY27" s="1140">
        <v>0</v>
      </c>
      <c r="AZ27" s="1140">
        <v>0</v>
      </c>
      <c r="BA27" s="1141">
        <v>0</v>
      </c>
    </row>
    <row r="28" spans="1:53">
      <c r="A28" s="5" t="s">
        <v>48</v>
      </c>
      <c r="B28" t="s">
        <v>49</v>
      </c>
      <c r="C28" s="5" t="s">
        <v>92</v>
      </c>
      <c r="D28" s="330">
        <v>9</v>
      </c>
      <c r="E28" s="12">
        <v>33</v>
      </c>
      <c r="F28" s="12">
        <v>0</v>
      </c>
      <c r="G28" s="12">
        <v>91</v>
      </c>
      <c r="H28" s="12">
        <v>0</v>
      </c>
      <c r="I28" s="12">
        <v>0</v>
      </c>
      <c r="J28" s="12">
        <v>0</v>
      </c>
      <c r="K28" s="12">
        <v>0</v>
      </c>
      <c r="L28" s="12">
        <v>0</v>
      </c>
      <c r="M28" s="12">
        <v>0</v>
      </c>
      <c r="N28" s="330">
        <v>9</v>
      </c>
      <c r="O28" s="12">
        <v>38</v>
      </c>
      <c r="P28" s="12">
        <v>0</v>
      </c>
      <c r="Q28" s="12">
        <v>69</v>
      </c>
      <c r="R28" s="12">
        <v>0</v>
      </c>
      <c r="S28" s="12">
        <v>0</v>
      </c>
      <c r="T28" s="12">
        <v>0</v>
      </c>
      <c r="U28" s="12">
        <v>0</v>
      </c>
      <c r="V28" s="12">
        <v>0</v>
      </c>
      <c r="W28" s="12">
        <v>0</v>
      </c>
      <c r="X28" s="1138">
        <v>2</v>
      </c>
      <c r="Y28" s="838">
        <v>48</v>
      </c>
      <c r="Z28" s="838">
        <v>0</v>
      </c>
      <c r="AA28" s="838">
        <v>83</v>
      </c>
      <c r="AB28" s="838">
        <v>0</v>
      </c>
      <c r="AC28" s="838">
        <v>0</v>
      </c>
      <c r="AD28" s="838">
        <v>0</v>
      </c>
      <c r="AE28" s="838">
        <v>0</v>
      </c>
      <c r="AF28" s="838">
        <v>0</v>
      </c>
      <c r="AG28" s="839">
        <v>0</v>
      </c>
      <c r="AH28" s="937">
        <v>0</v>
      </c>
      <c r="AI28" s="938">
        <v>44</v>
      </c>
      <c r="AJ28" s="938">
        <v>0</v>
      </c>
      <c r="AK28" s="938">
        <v>74</v>
      </c>
      <c r="AL28" s="938">
        <v>0</v>
      </c>
      <c r="AM28" s="938">
        <v>0</v>
      </c>
      <c r="AN28" s="938">
        <v>0</v>
      </c>
      <c r="AO28" s="938">
        <v>0</v>
      </c>
      <c r="AP28" s="938">
        <v>0</v>
      </c>
      <c r="AQ28" s="939">
        <v>0</v>
      </c>
      <c r="AR28" s="1138">
        <v>0</v>
      </c>
      <c r="AS28" s="1140">
        <v>46</v>
      </c>
      <c r="AT28" s="1140">
        <v>0</v>
      </c>
      <c r="AU28" s="1140">
        <v>78</v>
      </c>
      <c r="AV28" s="1140">
        <v>0</v>
      </c>
      <c r="AW28" s="1140">
        <v>0</v>
      </c>
      <c r="AX28" s="1140">
        <v>0</v>
      </c>
      <c r="AY28" s="1140">
        <v>0</v>
      </c>
      <c r="AZ28" s="1140">
        <v>0</v>
      </c>
      <c r="BA28" s="1141">
        <v>0</v>
      </c>
    </row>
    <row r="29" spans="1:53">
      <c r="A29" s="5" t="s">
        <v>48</v>
      </c>
      <c r="B29" t="s">
        <v>49</v>
      </c>
      <c r="C29" s="5" t="s">
        <v>91</v>
      </c>
      <c r="D29" s="330">
        <v>5</v>
      </c>
      <c r="E29" s="12">
        <v>42</v>
      </c>
      <c r="F29" s="12">
        <v>10</v>
      </c>
      <c r="G29" s="12">
        <v>76</v>
      </c>
      <c r="H29" s="12">
        <v>0</v>
      </c>
      <c r="I29" s="12">
        <v>0</v>
      </c>
      <c r="J29" s="12">
        <v>0</v>
      </c>
      <c r="K29" s="12">
        <v>0</v>
      </c>
      <c r="L29" s="12">
        <v>0</v>
      </c>
      <c r="M29" s="12">
        <v>0</v>
      </c>
      <c r="N29" s="330">
        <v>2</v>
      </c>
      <c r="O29" s="12">
        <v>29</v>
      </c>
      <c r="P29" s="12">
        <v>10</v>
      </c>
      <c r="Q29" s="12">
        <v>93</v>
      </c>
      <c r="R29" s="12">
        <v>0</v>
      </c>
      <c r="S29" s="12">
        <v>0</v>
      </c>
      <c r="T29" s="12">
        <v>0</v>
      </c>
      <c r="U29" s="12">
        <v>0</v>
      </c>
      <c r="V29" s="12">
        <v>0</v>
      </c>
      <c r="W29" s="12">
        <v>0</v>
      </c>
      <c r="X29" s="1138">
        <v>3</v>
      </c>
      <c r="Y29" s="838">
        <v>23</v>
      </c>
      <c r="Z29" s="838">
        <v>7</v>
      </c>
      <c r="AA29" s="838">
        <v>55</v>
      </c>
      <c r="AB29" s="838">
        <v>0</v>
      </c>
      <c r="AC29" s="838">
        <v>0</v>
      </c>
      <c r="AD29" s="838">
        <v>0</v>
      </c>
      <c r="AE29" s="838">
        <v>0</v>
      </c>
      <c r="AF29" s="838">
        <v>0</v>
      </c>
      <c r="AG29" s="839">
        <v>0</v>
      </c>
      <c r="AH29" s="937">
        <v>4</v>
      </c>
      <c r="AI29" s="938">
        <v>28</v>
      </c>
      <c r="AJ29" s="938">
        <v>3</v>
      </c>
      <c r="AK29" s="938">
        <v>45</v>
      </c>
      <c r="AL29" s="938">
        <v>0</v>
      </c>
      <c r="AM29" s="938">
        <v>0</v>
      </c>
      <c r="AN29" s="938">
        <v>0</v>
      </c>
      <c r="AO29" s="938">
        <v>0</v>
      </c>
      <c r="AP29" s="938">
        <v>0</v>
      </c>
      <c r="AQ29" s="939">
        <v>0</v>
      </c>
      <c r="AR29" s="1138">
        <v>2</v>
      </c>
      <c r="AS29" s="1140">
        <v>22</v>
      </c>
      <c r="AT29" s="1140">
        <v>0</v>
      </c>
      <c r="AU29" s="1140">
        <v>37</v>
      </c>
      <c r="AV29" s="1140">
        <v>0</v>
      </c>
      <c r="AW29" s="1140">
        <v>0</v>
      </c>
      <c r="AX29" s="1140">
        <v>0</v>
      </c>
      <c r="AY29" s="1140">
        <v>0</v>
      </c>
      <c r="AZ29" s="1140">
        <v>0</v>
      </c>
      <c r="BA29" s="1141">
        <v>0</v>
      </c>
    </row>
    <row r="30" spans="1:53">
      <c r="A30" s="5" t="s">
        <v>48</v>
      </c>
      <c r="B30" t="s">
        <v>49</v>
      </c>
      <c r="C30" s="5" t="s">
        <v>90</v>
      </c>
      <c r="D30" s="330">
        <v>135</v>
      </c>
      <c r="E30" s="12">
        <v>27</v>
      </c>
      <c r="F30" s="12">
        <v>0</v>
      </c>
      <c r="G30" s="12">
        <v>71</v>
      </c>
      <c r="H30" s="12">
        <v>0</v>
      </c>
      <c r="I30" s="12">
        <v>0</v>
      </c>
      <c r="J30" s="12">
        <v>0</v>
      </c>
      <c r="K30" s="12">
        <v>0</v>
      </c>
      <c r="L30" s="12">
        <v>0</v>
      </c>
      <c r="M30" s="12">
        <v>0</v>
      </c>
      <c r="N30" s="330">
        <v>178</v>
      </c>
      <c r="O30" s="12">
        <v>43</v>
      </c>
      <c r="P30" s="12">
        <v>0</v>
      </c>
      <c r="Q30" s="12">
        <v>71</v>
      </c>
      <c r="R30" s="12">
        <v>0</v>
      </c>
      <c r="S30" s="12">
        <v>0</v>
      </c>
      <c r="T30" s="12">
        <v>0</v>
      </c>
      <c r="U30" s="12">
        <v>0</v>
      </c>
      <c r="V30" s="12">
        <v>0</v>
      </c>
      <c r="W30" s="12">
        <v>0</v>
      </c>
      <c r="X30" s="1138">
        <v>145</v>
      </c>
      <c r="Y30" s="838">
        <v>52</v>
      </c>
      <c r="Z30" s="838">
        <v>0</v>
      </c>
      <c r="AA30" s="838">
        <v>42</v>
      </c>
      <c r="AB30" s="838">
        <v>0</v>
      </c>
      <c r="AC30" s="838">
        <v>0</v>
      </c>
      <c r="AD30" s="838">
        <v>0</v>
      </c>
      <c r="AE30" s="838">
        <v>0</v>
      </c>
      <c r="AF30" s="838">
        <v>0</v>
      </c>
      <c r="AG30" s="839">
        <v>0</v>
      </c>
      <c r="AH30" s="937">
        <v>76</v>
      </c>
      <c r="AI30" s="938">
        <v>42</v>
      </c>
      <c r="AJ30" s="938">
        <v>0</v>
      </c>
      <c r="AK30" s="938">
        <v>56</v>
      </c>
      <c r="AL30" s="938">
        <v>0</v>
      </c>
      <c r="AM30" s="938">
        <v>0</v>
      </c>
      <c r="AN30" s="938">
        <v>0</v>
      </c>
      <c r="AO30" s="938">
        <v>0</v>
      </c>
      <c r="AP30" s="938">
        <v>0</v>
      </c>
      <c r="AQ30" s="939">
        <v>0</v>
      </c>
      <c r="AR30" s="1138">
        <v>13</v>
      </c>
      <c r="AS30" s="1140">
        <v>16</v>
      </c>
      <c r="AT30" s="1140">
        <v>0</v>
      </c>
      <c r="AU30" s="1140">
        <v>75</v>
      </c>
      <c r="AV30" s="1140">
        <v>0</v>
      </c>
      <c r="AW30" s="1140">
        <v>0</v>
      </c>
      <c r="AX30" s="1140">
        <v>0</v>
      </c>
      <c r="AY30" s="1140">
        <v>0</v>
      </c>
      <c r="AZ30" s="1140">
        <v>0</v>
      </c>
      <c r="BA30" s="1141">
        <v>0</v>
      </c>
    </row>
    <row r="31" spans="1:53">
      <c r="A31" s="5" t="s">
        <v>50</v>
      </c>
      <c r="B31" t="s">
        <v>51</v>
      </c>
      <c r="C31" s="5" t="s">
        <v>92</v>
      </c>
      <c r="D31" s="330">
        <v>1</v>
      </c>
      <c r="E31" s="12">
        <v>6</v>
      </c>
      <c r="F31" s="12">
        <v>0</v>
      </c>
      <c r="G31" s="12">
        <v>39</v>
      </c>
      <c r="H31" s="12">
        <v>0</v>
      </c>
      <c r="I31" s="12">
        <v>0</v>
      </c>
      <c r="J31" s="12">
        <v>0</v>
      </c>
      <c r="K31" s="12">
        <v>0</v>
      </c>
      <c r="L31" s="12">
        <v>0</v>
      </c>
      <c r="M31" s="12">
        <v>0</v>
      </c>
      <c r="N31" s="330">
        <v>3</v>
      </c>
      <c r="O31" s="12">
        <v>5</v>
      </c>
      <c r="P31" s="12">
        <v>0</v>
      </c>
      <c r="Q31" s="12">
        <v>38</v>
      </c>
      <c r="R31" s="12">
        <v>0</v>
      </c>
      <c r="S31" s="12">
        <v>0</v>
      </c>
      <c r="T31" s="12">
        <v>0</v>
      </c>
      <c r="U31" s="12">
        <v>0</v>
      </c>
      <c r="V31" s="12">
        <v>0</v>
      </c>
      <c r="W31" s="12">
        <v>0</v>
      </c>
      <c r="X31" s="1138">
        <v>1</v>
      </c>
      <c r="Y31" s="838">
        <v>3</v>
      </c>
      <c r="Z31" s="838">
        <v>0</v>
      </c>
      <c r="AA31" s="838">
        <v>46</v>
      </c>
      <c r="AB31" s="838">
        <v>0</v>
      </c>
      <c r="AC31" s="838">
        <v>0</v>
      </c>
      <c r="AD31" s="838">
        <v>0</v>
      </c>
      <c r="AE31" s="838">
        <v>0</v>
      </c>
      <c r="AF31" s="838">
        <v>0</v>
      </c>
      <c r="AG31" s="839">
        <v>0</v>
      </c>
      <c r="AH31" s="937">
        <v>1</v>
      </c>
      <c r="AI31" s="938">
        <v>3</v>
      </c>
      <c r="AJ31" s="938">
        <v>0</v>
      </c>
      <c r="AK31" s="938">
        <v>28</v>
      </c>
      <c r="AL31" s="938">
        <v>0</v>
      </c>
      <c r="AM31" s="938">
        <v>0</v>
      </c>
      <c r="AN31" s="938">
        <v>0</v>
      </c>
      <c r="AO31" s="938">
        <v>0</v>
      </c>
      <c r="AP31" s="938">
        <v>0</v>
      </c>
      <c r="AQ31" s="939">
        <v>0</v>
      </c>
      <c r="AR31" s="1138">
        <v>4</v>
      </c>
      <c r="AS31" s="1140">
        <v>14</v>
      </c>
      <c r="AT31" s="1140">
        <v>0</v>
      </c>
      <c r="AU31" s="1140">
        <v>36</v>
      </c>
      <c r="AV31" s="1140">
        <v>0</v>
      </c>
      <c r="AW31" s="1140">
        <v>0</v>
      </c>
      <c r="AX31" s="1140">
        <v>0</v>
      </c>
      <c r="AY31" s="1140">
        <v>0</v>
      </c>
      <c r="AZ31" s="1140">
        <v>0</v>
      </c>
      <c r="BA31" s="1141">
        <v>0</v>
      </c>
    </row>
    <row r="32" spans="1:53">
      <c r="A32" s="5" t="s">
        <v>50</v>
      </c>
      <c r="B32" t="s">
        <v>51</v>
      </c>
      <c r="C32" s="5" t="s">
        <v>91</v>
      </c>
      <c r="D32" s="330">
        <v>0</v>
      </c>
      <c r="E32" s="12">
        <v>6</v>
      </c>
      <c r="F32" s="12">
        <v>0</v>
      </c>
      <c r="G32" s="12">
        <v>4</v>
      </c>
      <c r="H32" s="12">
        <v>0</v>
      </c>
      <c r="I32" s="12">
        <v>0</v>
      </c>
      <c r="J32" s="12">
        <v>0</v>
      </c>
      <c r="K32" s="12">
        <v>0</v>
      </c>
      <c r="L32" s="12">
        <v>0</v>
      </c>
      <c r="M32" s="12">
        <v>0</v>
      </c>
      <c r="N32" s="330">
        <v>1</v>
      </c>
      <c r="O32" s="12">
        <v>1</v>
      </c>
      <c r="P32" s="12">
        <v>0</v>
      </c>
      <c r="Q32" s="12">
        <v>4</v>
      </c>
      <c r="R32" s="12">
        <v>0</v>
      </c>
      <c r="S32" s="12">
        <v>0</v>
      </c>
      <c r="T32" s="12">
        <v>0</v>
      </c>
      <c r="U32" s="12">
        <v>0</v>
      </c>
      <c r="V32" s="12">
        <v>0</v>
      </c>
      <c r="W32" s="12">
        <v>0</v>
      </c>
      <c r="X32" s="1138">
        <v>0</v>
      </c>
      <c r="Y32" s="838">
        <v>2</v>
      </c>
      <c r="Z32" s="838">
        <v>0</v>
      </c>
      <c r="AA32" s="838">
        <v>9</v>
      </c>
      <c r="AB32" s="838">
        <v>0</v>
      </c>
      <c r="AC32" s="838">
        <v>0</v>
      </c>
      <c r="AD32" s="838">
        <v>0</v>
      </c>
      <c r="AE32" s="838">
        <v>0</v>
      </c>
      <c r="AF32" s="838">
        <v>0</v>
      </c>
      <c r="AG32" s="839">
        <v>0</v>
      </c>
      <c r="AH32" s="937">
        <v>0</v>
      </c>
      <c r="AI32" s="938">
        <v>3</v>
      </c>
      <c r="AJ32" s="938">
        <v>0</v>
      </c>
      <c r="AK32" s="938">
        <v>4</v>
      </c>
      <c r="AL32" s="938">
        <v>0</v>
      </c>
      <c r="AM32" s="938">
        <v>0</v>
      </c>
      <c r="AN32" s="938">
        <v>0</v>
      </c>
      <c r="AO32" s="938">
        <v>0</v>
      </c>
      <c r="AP32" s="938">
        <v>0</v>
      </c>
      <c r="AQ32" s="939">
        <v>0</v>
      </c>
      <c r="AR32" s="1138">
        <v>0</v>
      </c>
      <c r="AS32" s="1140">
        <v>0</v>
      </c>
      <c r="AT32" s="1140">
        <v>0</v>
      </c>
      <c r="AU32" s="1140">
        <v>5</v>
      </c>
      <c r="AV32" s="1140">
        <v>0</v>
      </c>
      <c r="AW32" s="1140">
        <v>0</v>
      </c>
      <c r="AX32" s="1140">
        <v>0</v>
      </c>
      <c r="AY32" s="1140">
        <v>0</v>
      </c>
      <c r="AZ32" s="1140">
        <v>0</v>
      </c>
      <c r="BA32" s="1141">
        <v>0</v>
      </c>
    </row>
    <row r="33" spans="1:53">
      <c r="A33" s="5" t="s">
        <v>50</v>
      </c>
      <c r="B33" t="s">
        <v>51</v>
      </c>
      <c r="C33" s="5" t="s">
        <v>90</v>
      </c>
      <c r="D33" s="330">
        <v>30</v>
      </c>
      <c r="E33" s="12">
        <v>0</v>
      </c>
      <c r="F33" s="12">
        <v>0</v>
      </c>
      <c r="G33" s="12">
        <v>0</v>
      </c>
      <c r="H33" s="12">
        <v>0</v>
      </c>
      <c r="I33" s="12">
        <v>0</v>
      </c>
      <c r="J33" s="12">
        <v>0</v>
      </c>
      <c r="K33" s="12">
        <v>0</v>
      </c>
      <c r="L33" s="12">
        <v>0</v>
      </c>
      <c r="M33" s="12">
        <v>0</v>
      </c>
      <c r="N33" s="330">
        <v>20</v>
      </c>
      <c r="O33" s="12">
        <v>0</v>
      </c>
      <c r="P33" s="12">
        <v>0</v>
      </c>
      <c r="Q33" s="12">
        <v>1</v>
      </c>
      <c r="R33" s="12">
        <v>0</v>
      </c>
      <c r="S33" s="12">
        <v>0</v>
      </c>
      <c r="T33" s="12">
        <v>0</v>
      </c>
      <c r="U33" s="12">
        <v>0</v>
      </c>
      <c r="V33" s="12">
        <v>0</v>
      </c>
      <c r="W33" s="12">
        <v>0</v>
      </c>
      <c r="X33" s="1138">
        <v>14</v>
      </c>
      <c r="Y33" s="838">
        <v>0</v>
      </c>
      <c r="Z33" s="838">
        <v>0</v>
      </c>
      <c r="AA33" s="838">
        <v>2</v>
      </c>
      <c r="AB33" s="838">
        <v>0</v>
      </c>
      <c r="AC33" s="838">
        <v>0</v>
      </c>
      <c r="AD33" s="838">
        <v>0</v>
      </c>
      <c r="AE33" s="838">
        <v>0</v>
      </c>
      <c r="AF33" s="838">
        <v>0</v>
      </c>
      <c r="AG33" s="839">
        <v>0</v>
      </c>
      <c r="AH33" s="937">
        <v>14</v>
      </c>
      <c r="AI33" s="938">
        <v>0</v>
      </c>
      <c r="AJ33" s="938">
        <v>0</v>
      </c>
      <c r="AK33" s="938">
        <v>0</v>
      </c>
      <c r="AL33" s="938">
        <v>0</v>
      </c>
      <c r="AM33" s="938">
        <v>0</v>
      </c>
      <c r="AN33" s="938">
        <v>0</v>
      </c>
      <c r="AO33" s="938">
        <v>0</v>
      </c>
      <c r="AP33" s="938">
        <v>0</v>
      </c>
      <c r="AQ33" s="939">
        <v>0</v>
      </c>
      <c r="AR33" s="1138">
        <v>9</v>
      </c>
      <c r="AS33" s="1140">
        <v>0</v>
      </c>
      <c r="AT33" s="1140">
        <v>0</v>
      </c>
      <c r="AU33" s="1140">
        <v>0</v>
      </c>
      <c r="AV33" s="1140">
        <v>0</v>
      </c>
      <c r="AW33" s="1140">
        <v>0</v>
      </c>
      <c r="AX33" s="1140">
        <v>0</v>
      </c>
      <c r="AY33" s="1140">
        <v>0</v>
      </c>
      <c r="AZ33" s="1140">
        <v>0</v>
      </c>
      <c r="BA33" s="1141">
        <v>0</v>
      </c>
    </row>
    <row r="34" spans="1:53">
      <c r="A34" s="5" t="s">
        <v>52</v>
      </c>
      <c r="B34" t="s">
        <v>53</v>
      </c>
      <c r="C34" s="5" t="s">
        <v>92</v>
      </c>
      <c r="D34" s="330">
        <v>0</v>
      </c>
      <c r="E34" s="12">
        <v>2</v>
      </c>
      <c r="F34" s="12">
        <v>0</v>
      </c>
      <c r="G34" s="12">
        <v>91</v>
      </c>
      <c r="H34" s="12">
        <v>0</v>
      </c>
      <c r="I34" s="12">
        <v>0</v>
      </c>
      <c r="J34" s="12">
        <v>0</v>
      </c>
      <c r="K34" s="12">
        <v>0</v>
      </c>
      <c r="L34" s="12">
        <v>0</v>
      </c>
      <c r="M34" s="12">
        <v>0</v>
      </c>
      <c r="N34" s="330">
        <v>0</v>
      </c>
      <c r="O34" s="12">
        <v>1</v>
      </c>
      <c r="P34" s="12">
        <v>0</v>
      </c>
      <c r="Q34" s="12">
        <v>83</v>
      </c>
      <c r="R34" s="12">
        <v>0</v>
      </c>
      <c r="S34" s="12">
        <v>0</v>
      </c>
      <c r="T34" s="12">
        <v>0</v>
      </c>
      <c r="U34" s="12">
        <v>0</v>
      </c>
      <c r="V34" s="12">
        <v>0</v>
      </c>
      <c r="W34" s="12">
        <v>0</v>
      </c>
      <c r="X34" s="1138">
        <v>0</v>
      </c>
      <c r="Y34" s="838">
        <v>2</v>
      </c>
      <c r="Z34" s="838">
        <v>0</v>
      </c>
      <c r="AA34" s="838">
        <v>71</v>
      </c>
      <c r="AB34" s="838">
        <v>0</v>
      </c>
      <c r="AC34" s="838">
        <v>0</v>
      </c>
      <c r="AD34" s="838">
        <v>0</v>
      </c>
      <c r="AE34" s="838">
        <v>0</v>
      </c>
      <c r="AF34" s="838">
        <v>0</v>
      </c>
      <c r="AG34" s="839">
        <v>0</v>
      </c>
      <c r="AH34" s="937">
        <v>0</v>
      </c>
      <c r="AI34" s="938">
        <v>1</v>
      </c>
      <c r="AJ34" s="938">
        <v>0</v>
      </c>
      <c r="AK34" s="938">
        <v>71</v>
      </c>
      <c r="AL34" s="938">
        <v>0</v>
      </c>
      <c r="AM34" s="938">
        <v>0</v>
      </c>
      <c r="AN34" s="938">
        <v>0</v>
      </c>
      <c r="AO34" s="938">
        <v>0</v>
      </c>
      <c r="AP34" s="938">
        <v>0</v>
      </c>
      <c r="AQ34" s="939">
        <v>0</v>
      </c>
      <c r="AR34" s="1138">
        <v>0</v>
      </c>
      <c r="AS34" s="1140">
        <v>19</v>
      </c>
      <c r="AT34" s="1140">
        <v>0</v>
      </c>
      <c r="AU34" s="1140">
        <v>54</v>
      </c>
      <c r="AV34" s="1140">
        <v>0</v>
      </c>
      <c r="AW34" s="1140">
        <v>0</v>
      </c>
      <c r="AX34" s="1140">
        <v>0</v>
      </c>
      <c r="AY34" s="1140">
        <v>0</v>
      </c>
      <c r="AZ34" s="1140">
        <v>0</v>
      </c>
      <c r="BA34" s="1141">
        <v>0</v>
      </c>
    </row>
    <row r="35" spans="1:53">
      <c r="A35" s="5" t="s">
        <v>52</v>
      </c>
      <c r="B35" t="s">
        <v>53</v>
      </c>
      <c r="C35" s="5" t="s">
        <v>91</v>
      </c>
      <c r="D35" s="330">
        <v>0</v>
      </c>
      <c r="E35" s="12">
        <v>0</v>
      </c>
      <c r="F35" s="12">
        <v>0</v>
      </c>
      <c r="G35" s="12">
        <v>16</v>
      </c>
      <c r="H35" s="12">
        <v>0</v>
      </c>
      <c r="I35" s="12">
        <v>0</v>
      </c>
      <c r="J35" s="12">
        <v>0</v>
      </c>
      <c r="K35" s="12">
        <v>0</v>
      </c>
      <c r="L35" s="12">
        <v>0</v>
      </c>
      <c r="M35" s="12">
        <v>0</v>
      </c>
      <c r="N35" s="330">
        <v>0</v>
      </c>
      <c r="O35" s="12">
        <v>2</v>
      </c>
      <c r="P35" s="12">
        <v>0</v>
      </c>
      <c r="Q35" s="12">
        <v>14</v>
      </c>
      <c r="R35" s="12">
        <v>0</v>
      </c>
      <c r="S35" s="12">
        <v>0</v>
      </c>
      <c r="T35" s="12">
        <v>0</v>
      </c>
      <c r="U35" s="12">
        <v>0</v>
      </c>
      <c r="V35" s="12">
        <v>0</v>
      </c>
      <c r="W35" s="12">
        <v>0</v>
      </c>
      <c r="X35" s="1138">
        <v>0</v>
      </c>
      <c r="Y35" s="838">
        <v>2</v>
      </c>
      <c r="Z35" s="838">
        <v>0</v>
      </c>
      <c r="AA35" s="838">
        <v>8</v>
      </c>
      <c r="AB35" s="838">
        <v>0</v>
      </c>
      <c r="AC35" s="838">
        <v>0</v>
      </c>
      <c r="AD35" s="838">
        <v>0</v>
      </c>
      <c r="AE35" s="838">
        <v>0</v>
      </c>
      <c r="AF35" s="838">
        <v>0</v>
      </c>
      <c r="AG35" s="839">
        <v>0</v>
      </c>
      <c r="AH35" s="937">
        <v>0</v>
      </c>
      <c r="AI35" s="938">
        <v>3</v>
      </c>
      <c r="AJ35" s="938">
        <v>0</v>
      </c>
      <c r="AK35" s="938">
        <v>12</v>
      </c>
      <c r="AL35" s="938">
        <v>0</v>
      </c>
      <c r="AM35" s="938">
        <v>0</v>
      </c>
      <c r="AN35" s="938">
        <v>0</v>
      </c>
      <c r="AO35" s="938">
        <v>0</v>
      </c>
      <c r="AP35" s="938">
        <v>0</v>
      </c>
      <c r="AQ35" s="939">
        <v>0</v>
      </c>
      <c r="AR35" s="1138">
        <v>0</v>
      </c>
      <c r="AS35" s="1140">
        <v>2</v>
      </c>
      <c r="AT35" s="1140">
        <v>0</v>
      </c>
      <c r="AU35" s="1140">
        <v>5</v>
      </c>
      <c r="AV35" s="1140">
        <v>0</v>
      </c>
      <c r="AW35" s="1140">
        <v>0</v>
      </c>
      <c r="AX35" s="1140">
        <v>0</v>
      </c>
      <c r="AY35" s="1140">
        <v>0</v>
      </c>
      <c r="AZ35" s="1140">
        <v>0</v>
      </c>
      <c r="BA35" s="1141">
        <v>0</v>
      </c>
    </row>
    <row r="36" spans="1:53">
      <c r="A36" s="5" t="s">
        <v>52</v>
      </c>
      <c r="B36" t="s">
        <v>53</v>
      </c>
      <c r="C36" s="5" t="s">
        <v>90</v>
      </c>
      <c r="D36" s="330">
        <v>0</v>
      </c>
      <c r="E36" s="12">
        <v>0</v>
      </c>
      <c r="F36" s="12">
        <v>0</v>
      </c>
      <c r="G36" s="12">
        <v>3</v>
      </c>
      <c r="H36" s="12">
        <v>0</v>
      </c>
      <c r="I36" s="12">
        <v>0</v>
      </c>
      <c r="J36" s="12">
        <v>0</v>
      </c>
      <c r="K36" s="12">
        <v>0</v>
      </c>
      <c r="L36" s="12">
        <v>0</v>
      </c>
      <c r="M36" s="12">
        <v>0</v>
      </c>
      <c r="N36" s="330">
        <v>0</v>
      </c>
      <c r="O36" s="12">
        <v>0</v>
      </c>
      <c r="P36" s="12">
        <v>0</v>
      </c>
      <c r="Q36" s="12">
        <v>10</v>
      </c>
      <c r="R36" s="12">
        <v>0</v>
      </c>
      <c r="S36" s="12">
        <v>0</v>
      </c>
      <c r="T36" s="12">
        <v>0</v>
      </c>
      <c r="U36" s="12">
        <v>0</v>
      </c>
      <c r="V36" s="12">
        <v>0</v>
      </c>
      <c r="W36" s="12">
        <v>0</v>
      </c>
      <c r="X36" s="1138">
        <v>0</v>
      </c>
      <c r="Y36" s="838">
        <v>0</v>
      </c>
      <c r="Z36" s="838">
        <v>0</v>
      </c>
      <c r="AA36" s="838">
        <v>8</v>
      </c>
      <c r="AB36" s="838">
        <v>0</v>
      </c>
      <c r="AC36" s="838">
        <v>0</v>
      </c>
      <c r="AD36" s="838">
        <v>0</v>
      </c>
      <c r="AE36" s="838">
        <v>0</v>
      </c>
      <c r="AF36" s="838">
        <v>0</v>
      </c>
      <c r="AG36" s="839">
        <v>0</v>
      </c>
      <c r="AH36" s="937">
        <v>93</v>
      </c>
      <c r="AI36" s="938">
        <v>0</v>
      </c>
      <c r="AJ36" s="938">
        <v>0</v>
      </c>
      <c r="AK36" s="938">
        <v>16</v>
      </c>
      <c r="AL36" s="938">
        <v>0</v>
      </c>
      <c r="AM36" s="938">
        <v>0</v>
      </c>
      <c r="AN36" s="938">
        <v>0</v>
      </c>
      <c r="AO36" s="938">
        <v>0</v>
      </c>
      <c r="AP36" s="938">
        <v>0</v>
      </c>
      <c r="AQ36" s="939">
        <v>0</v>
      </c>
      <c r="AR36" s="1138">
        <v>7</v>
      </c>
      <c r="AS36" s="1140">
        <v>10</v>
      </c>
      <c r="AT36" s="1140">
        <v>0</v>
      </c>
      <c r="AU36" s="1140">
        <v>14</v>
      </c>
      <c r="AV36" s="1140">
        <v>0</v>
      </c>
      <c r="AW36" s="1140">
        <v>0</v>
      </c>
      <c r="AX36" s="1140">
        <v>0</v>
      </c>
      <c r="AY36" s="1140">
        <v>0</v>
      </c>
      <c r="AZ36" s="1140">
        <v>0</v>
      </c>
      <c r="BA36" s="1141">
        <v>0</v>
      </c>
    </row>
    <row r="37" spans="1:53">
      <c r="A37" s="5" t="s">
        <v>54</v>
      </c>
      <c r="B37" t="s">
        <v>55</v>
      </c>
      <c r="C37" s="5" t="s">
        <v>92</v>
      </c>
      <c r="D37" s="330">
        <v>0</v>
      </c>
      <c r="E37" s="12">
        <v>2</v>
      </c>
      <c r="F37" s="12">
        <v>0</v>
      </c>
      <c r="G37" s="12">
        <v>70</v>
      </c>
      <c r="H37" s="12">
        <v>0</v>
      </c>
      <c r="I37" s="12">
        <v>0</v>
      </c>
      <c r="J37" s="12">
        <v>0</v>
      </c>
      <c r="K37" s="12">
        <v>0</v>
      </c>
      <c r="L37" s="12">
        <v>0</v>
      </c>
      <c r="M37" s="12">
        <v>0</v>
      </c>
      <c r="N37" s="330">
        <v>0</v>
      </c>
      <c r="O37" s="12">
        <v>6</v>
      </c>
      <c r="P37" s="12">
        <v>0</v>
      </c>
      <c r="Q37" s="12">
        <v>120</v>
      </c>
      <c r="R37" s="12">
        <v>0</v>
      </c>
      <c r="S37" s="12">
        <v>0</v>
      </c>
      <c r="T37" s="12">
        <v>0</v>
      </c>
      <c r="U37" s="12">
        <v>0</v>
      </c>
      <c r="V37" s="12">
        <v>0</v>
      </c>
      <c r="W37" s="12">
        <v>0</v>
      </c>
      <c r="X37" s="1138">
        <v>0</v>
      </c>
      <c r="Y37" s="838">
        <v>4</v>
      </c>
      <c r="Z37" s="838">
        <v>0</v>
      </c>
      <c r="AA37" s="838">
        <v>103</v>
      </c>
      <c r="AB37" s="838">
        <v>0</v>
      </c>
      <c r="AC37" s="838">
        <v>0</v>
      </c>
      <c r="AD37" s="838">
        <v>0</v>
      </c>
      <c r="AE37" s="838">
        <v>0</v>
      </c>
      <c r="AF37" s="838">
        <v>0</v>
      </c>
      <c r="AG37" s="839">
        <v>0</v>
      </c>
      <c r="AH37" s="937">
        <v>0</v>
      </c>
      <c r="AI37" s="938">
        <v>3</v>
      </c>
      <c r="AJ37" s="938">
        <v>0</v>
      </c>
      <c r="AK37" s="938">
        <v>94</v>
      </c>
      <c r="AL37" s="938">
        <v>0</v>
      </c>
      <c r="AM37" s="938">
        <v>0</v>
      </c>
      <c r="AN37" s="938">
        <v>0</v>
      </c>
      <c r="AO37" s="938">
        <v>0</v>
      </c>
      <c r="AP37" s="938">
        <v>0</v>
      </c>
      <c r="AQ37" s="939">
        <v>0</v>
      </c>
      <c r="AR37" s="1138">
        <v>0</v>
      </c>
      <c r="AS37" s="1140">
        <v>13</v>
      </c>
      <c r="AT37" s="1140">
        <v>0</v>
      </c>
      <c r="AU37" s="1140">
        <v>88</v>
      </c>
      <c r="AV37" s="1140">
        <v>0</v>
      </c>
      <c r="AW37" s="1140">
        <v>0</v>
      </c>
      <c r="AX37" s="1140">
        <v>0</v>
      </c>
      <c r="AY37" s="1140">
        <v>0</v>
      </c>
      <c r="AZ37" s="1140">
        <v>0</v>
      </c>
      <c r="BA37" s="1141">
        <v>0</v>
      </c>
    </row>
    <row r="38" spans="1:53">
      <c r="A38" s="5" t="s">
        <v>54</v>
      </c>
      <c r="B38" t="s">
        <v>55</v>
      </c>
      <c r="C38" s="5" t="s">
        <v>91</v>
      </c>
      <c r="D38" s="330">
        <v>0</v>
      </c>
      <c r="E38" s="12">
        <v>5</v>
      </c>
      <c r="F38" s="12">
        <v>0</v>
      </c>
      <c r="G38" s="12">
        <v>8</v>
      </c>
      <c r="H38" s="12">
        <v>0</v>
      </c>
      <c r="I38" s="12">
        <v>0</v>
      </c>
      <c r="J38" s="12">
        <v>0</v>
      </c>
      <c r="K38" s="12">
        <v>0</v>
      </c>
      <c r="L38" s="12">
        <v>0</v>
      </c>
      <c r="M38" s="12">
        <v>0</v>
      </c>
      <c r="N38" s="330">
        <v>0</v>
      </c>
      <c r="O38" s="12">
        <v>6</v>
      </c>
      <c r="P38" s="12">
        <v>0</v>
      </c>
      <c r="Q38" s="12">
        <v>11</v>
      </c>
      <c r="R38" s="12">
        <v>0</v>
      </c>
      <c r="S38" s="12">
        <v>0</v>
      </c>
      <c r="T38" s="12">
        <v>0</v>
      </c>
      <c r="U38" s="12">
        <v>0</v>
      </c>
      <c r="V38" s="12">
        <v>0</v>
      </c>
      <c r="W38" s="12">
        <v>0</v>
      </c>
      <c r="X38" s="1138">
        <v>0</v>
      </c>
      <c r="Y38" s="838">
        <v>3</v>
      </c>
      <c r="Z38" s="838">
        <v>0</v>
      </c>
      <c r="AA38" s="838">
        <v>14</v>
      </c>
      <c r="AB38" s="838">
        <v>0</v>
      </c>
      <c r="AC38" s="838">
        <v>0</v>
      </c>
      <c r="AD38" s="838">
        <v>0</v>
      </c>
      <c r="AE38" s="838">
        <v>0</v>
      </c>
      <c r="AF38" s="838">
        <v>0</v>
      </c>
      <c r="AG38" s="839">
        <v>0</v>
      </c>
      <c r="AH38" s="937">
        <v>0</v>
      </c>
      <c r="AI38" s="938">
        <v>2</v>
      </c>
      <c r="AJ38" s="938">
        <v>0</v>
      </c>
      <c r="AK38" s="938">
        <v>7</v>
      </c>
      <c r="AL38" s="938">
        <v>0</v>
      </c>
      <c r="AM38" s="938">
        <v>0</v>
      </c>
      <c r="AN38" s="938">
        <v>0</v>
      </c>
      <c r="AO38" s="938">
        <v>0</v>
      </c>
      <c r="AP38" s="938">
        <v>0</v>
      </c>
      <c r="AQ38" s="939">
        <v>0</v>
      </c>
      <c r="AR38" s="1138">
        <v>0</v>
      </c>
      <c r="AS38" s="1140">
        <v>6</v>
      </c>
      <c r="AT38" s="1140">
        <v>0</v>
      </c>
      <c r="AU38" s="1140">
        <v>9</v>
      </c>
      <c r="AV38" s="1140">
        <v>0</v>
      </c>
      <c r="AW38" s="1140">
        <v>0</v>
      </c>
      <c r="AX38" s="1140">
        <v>0</v>
      </c>
      <c r="AY38" s="1140">
        <v>0</v>
      </c>
      <c r="AZ38" s="1140">
        <v>0</v>
      </c>
      <c r="BA38" s="1141">
        <v>0</v>
      </c>
    </row>
    <row r="39" spans="1:53">
      <c r="A39" s="5" t="s">
        <v>54</v>
      </c>
      <c r="B39" t="s">
        <v>55</v>
      </c>
      <c r="C39" s="5" t="s">
        <v>90</v>
      </c>
      <c r="D39" s="330">
        <v>0</v>
      </c>
      <c r="E39" s="12">
        <v>6</v>
      </c>
      <c r="F39" s="12">
        <v>0</v>
      </c>
      <c r="G39" s="12">
        <v>14</v>
      </c>
      <c r="H39" s="12">
        <v>0</v>
      </c>
      <c r="I39" s="12">
        <v>0</v>
      </c>
      <c r="J39" s="12">
        <v>0</v>
      </c>
      <c r="K39" s="12">
        <v>0</v>
      </c>
      <c r="L39" s="12">
        <v>0</v>
      </c>
      <c r="M39" s="12">
        <v>0</v>
      </c>
      <c r="N39" s="330">
        <v>0</v>
      </c>
      <c r="O39" s="12">
        <v>9</v>
      </c>
      <c r="P39" s="12">
        <v>0</v>
      </c>
      <c r="Q39" s="12">
        <v>12</v>
      </c>
      <c r="R39" s="12">
        <v>0</v>
      </c>
      <c r="S39" s="12">
        <v>0</v>
      </c>
      <c r="T39" s="12">
        <v>0</v>
      </c>
      <c r="U39" s="12">
        <v>0</v>
      </c>
      <c r="V39" s="12">
        <v>0</v>
      </c>
      <c r="W39" s="12">
        <v>0</v>
      </c>
      <c r="X39" s="1138">
        <v>0</v>
      </c>
      <c r="Y39" s="838">
        <v>6</v>
      </c>
      <c r="Z39" s="838">
        <v>0</v>
      </c>
      <c r="AA39" s="838">
        <v>28</v>
      </c>
      <c r="AB39" s="838">
        <v>0</v>
      </c>
      <c r="AC39" s="838">
        <v>0</v>
      </c>
      <c r="AD39" s="838">
        <v>0</v>
      </c>
      <c r="AE39" s="838">
        <v>0</v>
      </c>
      <c r="AF39" s="838">
        <v>0</v>
      </c>
      <c r="AG39" s="839">
        <v>0</v>
      </c>
      <c r="AH39" s="937">
        <v>0</v>
      </c>
      <c r="AI39" s="938">
        <v>0</v>
      </c>
      <c r="AJ39" s="938">
        <v>0</v>
      </c>
      <c r="AK39" s="938">
        <v>18</v>
      </c>
      <c r="AL39" s="938">
        <v>0</v>
      </c>
      <c r="AM39" s="938">
        <v>0</v>
      </c>
      <c r="AN39" s="938">
        <v>0</v>
      </c>
      <c r="AO39" s="938">
        <v>0</v>
      </c>
      <c r="AP39" s="938">
        <v>0</v>
      </c>
      <c r="AQ39" s="939">
        <v>0</v>
      </c>
      <c r="AR39" s="1138">
        <v>0</v>
      </c>
      <c r="AS39" s="1140">
        <v>4</v>
      </c>
      <c r="AT39" s="1140">
        <v>0</v>
      </c>
      <c r="AU39" s="1140">
        <v>25</v>
      </c>
      <c r="AV39" s="1140">
        <v>0</v>
      </c>
      <c r="AW39" s="1140">
        <v>0</v>
      </c>
      <c r="AX39" s="1140">
        <v>0</v>
      </c>
      <c r="AY39" s="1140">
        <v>0</v>
      </c>
      <c r="AZ39" s="1140">
        <v>0</v>
      </c>
      <c r="BA39" s="1141">
        <v>0</v>
      </c>
    </row>
    <row r="40" spans="1:53">
      <c r="A40" s="5" t="s">
        <v>56</v>
      </c>
      <c r="B40" t="s">
        <v>57</v>
      </c>
      <c r="C40" s="5" t="s">
        <v>92</v>
      </c>
      <c r="D40" s="330">
        <v>10</v>
      </c>
      <c r="E40" s="12">
        <v>46</v>
      </c>
      <c r="F40" s="12">
        <v>0</v>
      </c>
      <c r="G40" s="12">
        <v>761</v>
      </c>
      <c r="H40" s="12">
        <v>0</v>
      </c>
      <c r="I40" s="12">
        <v>0</v>
      </c>
      <c r="J40" s="12">
        <v>0</v>
      </c>
      <c r="K40" s="12">
        <v>0</v>
      </c>
      <c r="L40" s="12">
        <v>0</v>
      </c>
      <c r="M40" s="12">
        <v>0</v>
      </c>
      <c r="N40" s="330">
        <v>8</v>
      </c>
      <c r="O40" s="12">
        <v>64</v>
      </c>
      <c r="P40" s="12">
        <v>0</v>
      </c>
      <c r="Q40" s="12">
        <v>704</v>
      </c>
      <c r="R40" s="12">
        <v>0</v>
      </c>
      <c r="S40" s="12">
        <v>0</v>
      </c>
      <c r="T40" s="12">
        <v>0</v>
      </c>
      <c r="U40" s="12">
        <v>0</v>
      </c>
      <c r="V40" s="12">
        <v>0</v>
      </c>
      <c r="W40" s="12">
        <v>0</v>
      </c>
      <c r="X40" s="1138">
        <v>10</v>
      </c>
      <c r="Y40" s="838">
        <v>44</v>
      </c>
      <c r="Z40" s="838">
        <v>0</v>
      </c>
      <c r="AA40" s="838">
        <v>678</v>
      </c>
      <c r="AB40" s="838">
        <v>0</v>
      </c>
      <c r="AC40" s="838">
        <v>0</v>
      </c>
      <c r="AD40" s="838">
        <v>0</v>
      </c>
      <c r="AE40" s="838">
        <v>0</v>
      </c>
      <c r="AF40" s="838">
        <v>0</v>
      </c>
      <c r="AG40" s="839">
        <v>0</v>
      </c>
      <c r="AH40" s="937">
        <v>14</v>
      </c>
      <c r="AI40" s="938">
        <v>86</v>
      </c>
      <c r="AJ40" s="938">
        <v>0</v>
      </c>
      <c r="AK40" s="938">
        <v>724</v>
      </c>
      <c r="AL40" s="938">
        <v>0</v>
      </c>
      <c r="AM40" s="938">
        <v>0</v>
      </c>
      <c r="AN40" s="938">
        <v>0</v>
      </c>
      <c r="AO40" s="938">
        <v>0</v>
      </c>
      <c r="AP40" s="938">
        <v>0</v>
      </c>
      <c r="AQ40" s="939">
        <v>0</v>
      </c>
      <c r="AR40" s="1138">
        <v>14</v>
      </c>
      <c r="AS40" s="1140">
        <v>41</v>
      </c>
      <c r="AT40" s="1140">
        <v>0</v>
      </c>
      <c r="AU40" s="1140">
        <v>623</v>
      </c>
      <c r="AV40" s="1140">
        <v>0</v>
      </c>
      <c r="AW40" s="1140">
        <v>0</v>
      </c>
      <c r="AX40" s="1140">
        <v>0</v>
      </c>
      <c r="AY40" s="1140">
        <v>0</v>
      </c>
      <c r="AZ40" s="1140">
        <v>0</v>
      </c>
      <c r="BA40" s="1141">
        <v>0</v>
      </c>
    </row>
    <row r="41" spans="1:53">
      <c r="A41" s="5" t="s">
        <v>56</v>
      </c>
      <c r="B41" t="s">
        <v>57</v>
      </c>
      <c r="C41" s="5" t="s">
        <v>91</v>
      </c>
      <c r="D41" s="330">
        <v>0</v>
      </c>
      <c r="E41" s="12">
        <v>51</v>
      </c>
      <c r="F41" s="12">
        <v>0</v>
      </c>
      <c r="G41" s="12">
        <v>109</v>
      </c>
      <c r="H41" s="12">
        <v>0</v>
      </c>
      <c r="I41" s="12">
        <v>0</v>
      </c>
      <c r="J41" s="12">
        <v>0</v>
      </c>
      <c r="K41" s="12">
        <v>0</v>
      </c>
      <c r="L41" s="12">
        <v>0</v>
      </c>
      <c r="M41" s="12">
        <v>0</v>
      </c>
      <c r="N41" s="330">
        <v>0</v>
      </c>
      <c r="O41" s="12">
        <v>57</v>
      </c>
      <c r="P41" s="12">
        <v>0</v>
      </c>
      <c r="Q41" s="12">
        <v>109</v>
      </c>
      <c r="R41" s="12">
        <v>0</v>
      </c>
      <c r="S41" s="12">
        <v>0</v>
      </c>
      <c r="T41" s="12">
        <v>0</v>
      </c>
      <c r="U41" s="12">
        <v>0</v>
      </c>
      <c r="V41" s="12">
        <v>0</v>
      </c>
      <c r="W41" s="12">
        <v>0</v>
      </c>
      <c r="X41" s="1138">
        <v>0</v>
      </c>
      <c r="Y41" s="838">
        <v>53</v>
      </c>
      <c r="Z41" s="838">
        <v>0</v>
      </c>
      <c r="AA41" s="838">
        <v>91</v>
      </c>
      <c r="AB41" s="838">
        <v>0</v>
      </c>
      <c r="AC41" s="838">
        <v>0</v>
      </c>
      <c r="AD41" s="838">
        <v>0</v>
      </c>
      <c r="AE41" s="838">
        <v>0</v>
      </c>
      <c r="AF41" s="838">
        <v>0</v>
      </c>
      <c r="AG41" s="839">
        <v>0</v>
      </c>
      <c r="AH41" s="937">
        <v>0</v>
      </c>
      <c r="AI41" s="938">
        <v>66</v>
      </c>
      <c r="AJ41" s="938">
        <v>0</v>
      </c>
      <c r="AK41" s="938">
        <v>95</v>
      </c>
      <c r="AL41" s="938">
        <v>0</v>
      </c>
      <c r="AM41" s="938">
        <v>0</v>
      </c>
      <c r="AN41" s="938">
        <v>0</v>
      </c>
      <c r="AO41" s="938">
        <v>0</v>
      </c>
      <c r="AP41" s="938">
        <v>0</v>
      </c>
      <c r="AQ41" s="939">
        <v>0</v>
      </c>
      <c r="AR41" s="1138">
        <v>0</v>
      </c>
      <c r="AS41" s="1140">
        <v>65</v>
      </c>
      <c r="AT41" s="1140">
        <v>0</v>
      </c>
      <c r="AU41" s="1140">
        <v>79</v>
      </c>
      <c r="AV41" s="1140">
        <v>0</v>
      </c>
      <c r="AW41" s="1140">
        <v>0</v>
      </c>
      <c r="AX41" s="1140">
        <v>0</v>
      </c>
      <c r="AY41" s="1140">
        <v>0</v>
      </c>
      <c r="AZ41" s="1140">
        <v>0</v>
      </c>
      <c r="BA41" s="1141">
        <v>0</v>
      </c>
    </row>
    <row r="42" spans="1:53">
      <c r="A42" s="5" t="s">
        <v>56</v>
      </c>
      <c r="B42" t="s">
        <v>57</v>
      </c>
      <c r="C42" s="5" t="s">
        <v>90</v>
      </c>
      <c r="D42" s="330">
        <v>14</v>
      </c>
      <c r="E42" s="12">
        <v>99</v>
      </c>
      <c r="F42" s="12">
        <v>0</v>
      </c>
      <c r="G42" s="12">
        <v>86</v>
      </c>
      <c r="H42" s="12">
        <v>0</v>
      </c>
      <c r="I42" s="12">
        <v>0</v>
      </c>
      <c r="J42" s="12">
        <v>0</v>
      </c>
      <c r="K42" s="12">
        <v>0</v>
      </c>
      <c r="L42" s="12">
        <v>0</v>
      </c>
      <c r="M42" s="12">
        <v>0</v>
      </c>
      <c r="N42" s="330">
        <v>12</v>
      </c>
      <c r="O42" s="12">
        <v>99</v>
      </c>
      <c r="P42" s="12">
        <v>0</v>
      </c>
      <c r="Q42" s="12">
        <v>109</v>
      </c>
      <c r="R42" s="12">
        <v>0</v>
      </c>
      <c r="S42" s="12">
        <v>0</v>
      </c>
      <c r="T42" s="12">
        <v>0</v>
      </c>
      <c r="U42" s="12">
        <v>0</v>
      </c>
      <c r="V42" s="12">
        <v>0</v>
      </c>
      <c r="W42" s="12">
        <v>0</v>
      </c>
      <c r="X42" s="1138">
        <v>1</v>
      </c>
      <c r="Y42" s="838">
        <v>102</v>
      </c>
      <c r="Z42" s="838">
        <v>0</v>
      </c>
      <c r="AA42" s="838">
        <v>90</v>
      </c>
      <c r="AB42" s="838">
        <v>0</v>
      </c>
      <c r="AC42" s="838">
        <v>0</v>
      </c>
      <c r="AD42" s="838">
        <v>0</v>
      </c>
      <c r="AE42" s="838">
        <v>0</v>
      </c>
      <c r="AF42" s="838">
        <v>0</v>
      </c>
      <c r="AG42" s="839">
        <v>0</v>
      </c>
      <c r="AH42" s="937">
        <v>12</v>
      </c>
      <c r="AI42" s="938">
        <v>111</v>
      </c>
      <c r="AJ42" s="938">
        <v>0</v>
      </c>
      <c r="AK42" s="938">
        <v>102</v>
      </c>
      <c r="AL42" s="938">
        <v>0</v>
      </c>
      <c r="AM42" s="938">
        <v>0</v>
      </c>
      <c r="AN42" s="938">
        <v>0</v>
      </c>
      <c r="AO42" s="938">
        <v>0</v>
      </c>
      <c r="AP42" s="938">
        <v>0</v>
      </c>
      <c r="AQ42" s="939">
        <v>0</v>
      </c>
      <c r="AR42" s="1138">
        <v>14</v>
      </c>
      <c r="AS42" s="1140">
        <v>125</v>
      </c>
      <c r="AT42" s="1140">
        <v>0</v>
      </c>
      <c r="AU42" s="1140">
        <v>109</v>
      </c>
      <c r="AV42" s="1140">
        <v>0</v>
      </c>
      <c r="AW42" s="1140">
        <v>0</v>
      </c>
      <c r="AX42" s="1140">
        <v>0</v>
      </c>
      <c r="AY42" s="1140">
        <v>0</v>
      </c>
      <c r="AZ42" s="1140">
        <v>0</v>
      </c>
      <c r="BA42" s="1141">
        <v>0</v>
      </c>
    </row>
    <row r="43" spans="1:53">
      <c r="A43" s="5" t="s">
        <v>58</v>
      </c>
      <c r="B43" t="s">
        <v>59</v>
      </c>
      <c r="C43" s="5" t="s">
        <v>92</v>
      </c>
      <c r="D43" s="330">
        <v>0</v>
      </c>
      <c r="E43" s="12">
        <v>4</v>
      </c>
      <c r="F43" s="12">
        <v>0</v>
      </c>
      <c r="G43" s="12">
        <v>57</v>
      </c>
      <c r="H43" s="12">
        <v>0</v>
      </c>
      <c r="I43" s="12">
        <v>0</v>
      </c>
      <c r="J43" s="12">
        <v>0</v>
      </c>
      <c r="K43" s="12">
        <v>0</v>
      </c>
      <c r="L43" s="12">
        <v>0</v>
      </c>
      <c r="M43" s="12">
        <v>0</v>
      </c>
      <c r="N43" s="330">
        <v>0</v>
      </c>
      <c r="O43" s="12">
        <v>3</v>
      </c>
      <c r="P43" s="12">
        <v>0</v>
      </c>
      <c r="Q43" s="12">
        <v>58</v>
      </c>
      <c r="R43" s="12">
        <v>0</v>
      </c>
      <c r="S43" s="12">
        <v>0</v>
      </c>
      <c r="T43" s="12">
        <v>0</v>
      </c>
      <c r="U43" s="12">
        <v>0</v>
      </c>
      <c r="V43" s="12">
        <v>0</v>
      </c>
      <c r="W43" s="12">
        <v>0</v>
      </c>
      <c r="X43" s="1138">
        <v>0</v>
      </c>
      <c r="Y43" s="838">
        <v>1</v>
      </c>
      <c r="Z43" s="838">
        <v>0</v>
      </c>
      <c r="AA43" s="838">
        <v>36</v>
      </c>
      <c r="AB43" s="838">
        <v>0</v>
      </c>
      <c r="AC43" s="838">
        <v>0</v>
      </c>
      <c r="AD43" s="838">
        <v>0</v>
      </c>
      <c r="AE43" s="838">
        <v>0</v>
      </c>
      <c r="AF43" s="838">
        <v>0</v>
      </c>
      <c r="AG43" s="839">
        <v>0</v>
      </c>
      <c r="AH43" s="937">
        <v>0</v>
      </c>
      <c r="AI43" s="938">
        <v>6</v>
      </c>
      <c r="AJ43" s="938">
        <v>0</v>
      </c>
      <c r="AK43" s="938">
        <v>44</v>
      </c>
      <c r="AL43" s="938">
        <v>0</v>
      </c>
      <c r="AM43" s="938">
        <v>0</v>
      </c>
      <c r="AN43" s="938">
        <v>0</v>
      </c>
      <c r="AO43" s="938">
        <v>0</v>
      </c>
      <c r="AP43" s="938">
        <v>0</v>
      </c>
      <c r="AQ43" s="939">
        <v>0</v>
      </c>
      <c r="AR43" s="1138">
        <v>0</v>
      </c>
      <c r="AS43" s="1140">
        <v>9</v>
      </c>
      <c r="AT43" s="1140">
        <v>0</v>
      </c>
      <c r="AU43" s="1140">
        <v>30</v>
      </c>
      <c r="AV43" s="1140">
        <v>0</v>
      </c>
      <c r="AW43" s="1140">
        <v>0</v>
      </c>
      <c r="AX43" s="1140">
        <v>0</v>
      </c>
      <c r="AY43" s="1140">
        <v>0</v>
      </c>
      <c r="AZ43" s="1140">
        <v>0</v>
      </c>
      <c r="BA43" s="1141">
        <v>0</v>
      </c>
    </row>
    <row r="44" spans="1:53">
      <c r="A44" s="5" t="s">
        <v>58</v>
      </c>
      <c r="B44" t="s">
        <v>59</v>
      </c>
      <c r="C44" s="5" t="s">
        <v>91</v>
      </c>
      <c r="D44" s="330">
        <v>0</v>
      </c>
      <c r="E44" s="12">
        <v>10</v>
      </c>
      <c r="F44" s="12">
        <v>0</v>
      </c>
      <c r="G44" s="12">
        <v>4</v>
      </c>
      <c r="H44" s="12">
        <v>0</v>
      </c>
      <c r="I44" s="12">
        <v>0</v>
      </c>
      <c r="J44" s="12">
        <v>0</v>
      </c>
      <c r="K44" s="12">
        <v>0</v>
      </c>
      <c r="L44" s="12">
        <v>0</v>
      </c>
      <c r="M44" s="12">
        <v>0</v>
      </c>
      <c r="N44" s="330">
        <v>0</v>
      </c>
      <c r="O44" s="12">
        <v>9</v>
      </c>
      <c r="P44" s="12">
        <v>0</v>
      </c>
      <c r="Q44" s="12">
        <v>6</v>
      </c>
      <c r="R44" s="12">
        <v>0</v>
      </c>
      <c r="S44" s="12">
        <v>0</v>
      </c>
      <c r="T44" s="12">
        <v>0</v>
      </c>
      <c r="U44" s="12">
        <v>0</v>
      </c>
      <c r="V44" s="12">
        <v>0</v>
      </c>
      <c r="W44" s="12">
        <v>0</v>
      </c>
      <c r="X44" s="1138">
        <v>0</v>
      </c>
      <c r="Y44" s="838">
        <v>1</v>
      </c>
      <c r="Z44" s="838">
        <v>0</v>
      </c>
      <c r="AA44" s="838">
        <v>6</v>
      </c>
      <c r="AB44" s="838">
        <v>0</v>
      </c>
      <c r="AC44" s="838">
        <v>0</v>
      </c>
      <c r="AD44" s="838">
        <v>0</v>
      </c>
      <c r="AE44" s="838">
        <v>0</v>
      </c>
      <c r="AF44" s="838">
        <v>0</v>
      </c>
      <c r="AG44" s="839">
        <v>0</v>
      </c>
      <c r="AH44" s="937">
        <v>0</v>
      </c>
      <c r="AI44" s="938">
        <v>8</v>
      </c>
      <c r="AJ44" s="938">
        <v>0</v>
      </c>
      <c r="AK44" s="938">
        <v>1</v>
      </c>
      <c r="AL44" s="938">
        <v>0</v>
      </c>
      <c r="AM44" s="938">
        <v>0</v>
      </c>
      <c r="AN44" s="938">
        <v>0</v>
      </c>
      <c r="AO44" s="938">
        <v>0</v>
      </c>
      <c r="AP44" s="938">
        <v>0</v>
      </c>
      <c r="AQ44" s="939">
        <v>0</v>
      </c>
      <c r="AR44" s="1138">
        <v>0</v>
      </c>
      <c r="AS44" s="1140">
        <v>10</v>
      </c>
      <c r="AT44" s="1140">
        <v>0</v>
      </c>
      <c r="AU44" s="1140">
        <v>2</v>
      </c>
      <c r="AV44" s="1140">
        <v>0</v>
      </c>
      <c r="AW44" s="1140">
        <v>0</v>
      </c>
      <c r="AX44" s="1140">
        <v>0</v>
      </c>
      <c r="AY44" s="1140">
        <v>0</v>
      </c>
      <c r="AZ44" s="1140">
        <v>0</v>
      </c>
      <c r="BA44" s="1141">
        <v>0</v>
      </c>
    </row>
    <row r="45" spans="1:53">
      <c r="A45" s="5" t="s">
        <v>58</v>
      </c>
      <c r="B45" t="s">
        <v>59</v>
      </c>
      <c r="C45" s="5" t="s">
        <v>90</v>
      </c>
      <c r="D45" s="330">
        <v>0</v>
      </c>
      <c r="E45" s="12">
        <v>13</v>
      </c>
      <c r="F45" s="12">
        <v>0</v>
      </c>
      <c r="G45" s="12">
        <v>0</v>
      </c>
      <c r="H45" s="12">
        <v>0</v>
      </c>
      <c r="I45" s="12">
        <v>0</v>
      </c>
      <c r="J45" s="12">
        <v>0</v>
      </c>
      <c r="K45" s="12">
        <v>0</v>
      </c>
      <c r="L45" s="12">
        <v>0</v>
      </c>
      <c r="M45" s="12">
        <v>0</v>
      </c>
      <c r="N45" s="330">
        <v>0</v>
      </c>
      <c r="O45" s="12">
        <v>17</v>
      </c>
      <c r="P45" s="12">
        <v>0</v>
      </c>
      <c r="Q45" s="12">
        <v>0</v>
      </c>
      <c r="R45" s="12">
        <v>0</v>
      </c>
      <c r="S45" s="12">
        <v>0</v>
      </c>
      <c r="T45" s="12">
        <v>0</v>
      </c>
      <c r="U45" s="12">
        <v>0</v>
      </c>
      <c r="V45" s="12">
        <v>0</v>
      </c>
      <c r="W45" s="12">
        <v>0</v>
      </c>
      <c r="X45" s="1138">
        <v>0</v>
      </c>
      <c r="Y45" s="838">
        <v>15</v>
      </c>
      <c r="Z45" s="838">
        <v>0</v>
      </c>
      <c r="AA45" s="838">
        <v>0</v>
      </c>
      <c r="AB45" s="838">
        <v>0</v>
      </c>
      <c r="AC45" s="838">
        <v>0</v>
      </c>
      <c r="AD45" s="838">
        <v>0</v>
      </c>
      <c r="AE45" s="838">
        <v>0</v>
      </c>
      <c r="AF45" s="838">
        <v>0</v>
      </c>
      <c r="AG45" s="839">
        <v>0</v>
      </c>
      <c r="AH45" s="937">
        <v>0</v>
      </c>
      <c r="AI45" s="938">
        <v>7</v>
      </c>
      <c r="AJ45" s="938">
        <v>0</v>
      </c>
      <c r="AK45" s="938">
        <v>0</v>
      </c>
      <c r="AL45" s="938">
        <v>0</v>
      </c>
      <c r="AM45" s="938">
        <v>0</v>
      </c>
      <c r="AN45" s="938">
        <v>0</v>
      </c>
      <c r="AO45" s="938">
        <v>0</v>
      </c>
      <c r="AP45" s="938">
        <v>0</v>
      </c>
      <c r="AQ45" s="939">
        <v>0</v>
      </c>
      <c r="AR45" s="1138">
        <v>0</v>
      </c>
      <c r="AS45" s="1140">
        <v>15</v>
      </c>
      <c r="AT45" s="1140">
        <v>0</v>
      </c>
      <c r="AU45" s="1140">
        <v>0</v>
      </c>
      <c r="AV45" s="1140">
        <v>0</v>
      </c>
      <c r="AW45" s="1140">
        <v>0</v>
      </c>
      <c r="AX45" s="1140">
        <v>0</v>
      </c>
      <c r="AY45" s="1140">
        <v>0</v>
      </c>
      <c r="AZ45" s="1140">
        <v>0</v>
      </c>
      <c r="BA45" s="1141">
        <v>0</v>
      </c>
    </row>
    <row r="46" spans="1:53">
      <c r="A46" s="5" t="s">
        <v>60</v>
      </c>
      <c r="B46" t="s">
        <v>61</v>
      </c>
      <c r="C46" s="5" t="s">
        <v>92</v>
      </c>
      <c r="D46" s="330">
        <v>0</v>
      </c>
      <c r="E46" s="12">
        <v>18</v>
      </c>
      <c r="F46" s="12">
        <v>0</v>
      </c>
      <c r="G46" s="12">
        <v>121</v>
      </c>
      <c r="H46" s="12">
        <v>0</v>
      </c>
      <c r="I46" s="12">
        <v>0</v>
      </c>
      <c r="J46" s="12">
        <v>0</v>
      </c>
      <c r="K46" s="12">
        <v>0</v>
      </c>
      <c r="L46" s="12">
        <v>0</v>
      </c>
      <c r="M46" s="12">
        <v>0</v>
      </c>
      <c r="N46" s="330">
        <v>0</v>
      </c>
      <c r="O46" s="12">
        <v>15</v>
      </c>
      <c r="P46" s="12">
        <v>0</v>
      </c>
      <c r="Q46" s="12">
        <v>155</v>
      </c>
      <c r="R46" s="12">
        <v>0</v>
      </c>
      <c r="S46" s="12">
        <v>0</v>
      </c>
      <c r="T46" s="12">
        <v>0</v>
      </c>
      <c r="U46" s="12">
        <v>0</v>
      </c>
      <c r="V46" s="12">
        <v>0</v>
      </c>
      <c r="W46" s="12">
        <v>0</v>
      </c>
      <c r="X46" s="1138">
        <v>0</v>
      </c>
      <c r="Y46" s="838">
        <v>26</v>
      </c>
      <c r="Z46" s="838">
        <v>0</v>
      </c>
      <c r="AA46" s="838">
        <v>181</v>
      </c>
      <c r="AB46" s="838">
        <v>0</v>
      </c>
      <c r="AC46" s="838">
        <v>0</v>
      </c>
      <c r="AD46" s="838">
        <v>0</v>
      </c>
      <c r="AE46" s="838">
        <v>0</v>
      </c>
      <c r="AF46" s="838">
        <v>0</v>
      </c>
      <c r="AG46" s="839">
        <v>0</v>
      </c>
      <c r="AH46" s="937">
        <v>0</v>
      </c>
      <c r="AI46" s="938">
        <v>21</v>
      </c>
      <c r="AJ46" s="938">
        <v>0</v>
      </c>
      <c r="AK46" s="938">
        <v>115</v>
      </c>
      <c r="AL46" s="938">
        <v>0</v>
      </c>
      <c r="AM46" s="938">
        <v>0</v>
      </c>
      <c r="AN46" s="938">
        <v>0</v>
      </c>
      <c r="AO46" s="938">
        <v>0</v>
      </c>
      <c r="AP46" s="938">
        <v>0</v>
      </c>
      <c r="AQ46" s="939">
        <v>0</v>
      </c>
      <c r="AR46" s="1138">
        <v>0</v>
      </c>
      <c r="AS46" s="1140">
        <v>11</v>
      </c>
      <c r="AT46" s="1140">
        <v>0</v>
      </c>
      <c r="AU46" s="1140">
        <v>121</v>
      </c>
      <c r="AV46" s="1140">
        <v>0</v>
      </c>
      <c r="AW46" s="1140">
        <v>0</v>
      </c>
      <c r="AX46" s="1140">
        <v>0</v>
      </c>
      <c r="AY46" s="1140">
        <v>0</v>
      </c>
      <c r="AZ46" s="1140">
        <v>0</v>
      </c>
      <c r="BA46" s="1141">
        <v>0</v>
      </c>
    </row>
    <row r="47" spans="1:53">
      <c r="A47" s="5" t="s">
        <v>60</v>
      </c>
      <c r="B47" t="s">
        <v>61</v>
      </c>
      <c r="C47" s="5" t="s">
        <v>91</v>
      </c>
      <c r="D47" s="330">
        <v>0</v>
      </c>
      <c r="E47" s="12">
        <v>38</v>
      </c>
      <c r="F47" s="12">
        <v>0</v>
      </c>
      <c r="G47" s="12">
        <v>22</v>
      </c>
      <c r="H47" s="12">
        <v>0</v>
      </c>
      <c r="I47" s="12">
        <v>0</v>
      </c>
      <c r="J47" s="12">
        <v>0</v>
      </c>
      <c r="K47" s="12">
        <v>0</v>
      </c>
      <c r="L47" s="12">
        <v>0</v>
      </c>
      <c r="M47" s="12">
        <v>0</v>
      </c>
      <c r="N47" s="330">
        <v>0</v>
      </c>
      <c r="O47" s="12">
        <v>36</v>
      </c>
      <c r="P47" s="12">
        <v>0</v>
      </c>
      <c r="Q47" s="12">
        <v>18</v>
      </c>
      <c r="R47" s="12">
        <v>0</v>
      </c>
      <c r="S47" s="12">
        <v>0</v>
      </c>
      <c r="T47" s="12">
        <v>0</v>
      </c>
      <c r="U47" s="12">
        <v>0</v>
      </c>
      <c r="V47" s="12">
        <v>0</v>
      </c>
      <c r="W47" s="12">
        <v>0</v>
      </c>
      <c r="X47" s="1138">
        <v>0</v>
      </c>
      <c r="Y47" s="838">
        <v>32</v>
      </c>
      <c r="Z47" s="838">
        <v>0</v>
      </c>
      <c r="AA47" s="838">
        <v>32</v>
      </c>
      <c r="AB47" s="838">
        <v>0</v>
      </c>
      <c r="AC47" s="838">
        <v>0</v>
      </c>
      <c r="AD47" s="838">
        <v>0</v>
      </c>
      <c r="AE47" s="838">
        <v>0</v>
      </c>
      <c r="AF47" s="838">
        <v>0</v>
      </c>
      <c r="AG47" s="839">
        <v>0</v>
      </c>
      <c r="AH47" s="937">
        <v>0</v>
      </c>
      <c r="AI47" s="938">
        <v>27</v>
      </c>
      <c r="AJ47" s="938">
        <v>0</v>
      </c>
      <c r="AK47" s="938">
        <v>24</v>
      </c>
      <c r="AL47" s="938">
        <v>0</v>
      </c>
      <c r="AM47" s="938">
        <v>0</v>
      </c>
      <c r="AN47" s="938">
        <v>0</v>
      </c>
      <c r="AO47" s="938">
        <v>0</v>
      </c>
      <c r="AP47" s="938">
        <v>0</v>
      </c>
      <c r="AQ47" s="939">
        <v>0</v>
      </c>
      <c r="AR47" s="1138">
        <v>0</v>
      </c>
      <c r="AS47" s="1140">
        <v>17</v>
      </c>
      <c r="AT47" s="1140">
        <v>0</v>
      </c>
      <c r="AU47" s="1140">
        <v>23</v>
      </c>
      <c r="AV47" s="1140">
        <v>0</v>
      </c>
      <c r="AW47" s="1140">
        <v>0</v>
      </c>
      <c r="AX47" s="1140">
        <v>0</v>
      </c>
      <c r="AY47" s="1140">
        <v>0</v>
      </c>
      <c r="AZ47" s="1140">
        <v>0</v>
      </c>
      <c r="BA47" s="1141">
        <v>0</v>
      </c>
    </row>
    <row r="48" spans="1:53">
      <c r="A48" s="5" t="s">
        <v>60</v>
      </c>
      <c r="B48" t="s">
        <v>61</v>
      </c>
      <c r="C48" s="5" t="s">
        <v>90</v>
      </c>
      <c r="D48" s="330">
        <v>0</v>
      </c>
      <c r="E48" s="12">
        <v>10</v>
      </c>
      <c r="F48" s="12">
        <v>0</v>
      </c>
      <c r="G48" s="12">
        <v>42</v>
      </c>
      <c r="H48" s="12">
        <v>0</v>
      </c>
      <c r="I48" s="12">
        <v>0</v>
      </c>
      <c r="J48" s="12">
        <v>0</v>
      </c>
      <c r="K48" s="12">
        <v>0</v>
      </c>
      <c r="L48" s="12">
        <v>0</v>
      </c>
      <c r="M48" s="12">
        <v>0</v>
      </c>
      <c r="N48" s="330">
        <v>32</v>
      </c>
      <c r="O48" s="12">
        <v>6</v>
      </c>
      <c r="P48" s="12">
        <v>0</v>
      </c>
      <c r="Q48" s="12">
        <v>28</v>
      </c>
      <c r="R48" s="12">
        <v>0</v>
      </c>
      <c r="S48" s="12">
        <v>0</v>
      </c>
      <c r="T48" s="12">
        <v>0</v>
      </c>
      <c r="U48" s="12">
        <v>0</v>
      </c>
      <c r="V48" s="12">
        <v>0</v>
      </c>
      <c r="W48" s="12">
        <v>0</v>
      </c>
      <c r="X48" s="1138">
        <v>31</v>
      </c>
      <c r="Y48" s="838">
        <v>13</v>
      </c>
      <c r="Z48" s="838">
        <v>0</v>
      </c>
      <c r="AA48" s="838">
        <v>21</v>
      </c>
      <c r="AB48" s="838">
        <v>0</v>
      </c>
      <c r="AC48" s="838">
        <v>0</v>
      </c>
      <c r="AD48" s="838">
        <v>0</v>
      </c>
      <c r="AE48" s="838">
        <v>0</v>
      </c>
      <c r="AF48" s="838">
        <v>0</v>
      </c>
      <c r="AG48" s="839">
        <v>0</v>
      </c>
      <c r="AH48" s="937">
        <v>13</v>
      </c>
      <c r="AI48" s="938">
        <v>11</v>
      </c>
      <c r="AJ48" s="938">
        <v>0</v>
      </c>
      <c r="AK48" s="938">
        <v>41</v>
      </c>
      <c r="AL48" s="938">
        <v>0</v>
      </c>
      <c r="AM48" s="938">
        <v>0</v>
      </c>
      <c r="AN48" s="938">
        <v>0</v>
      </c>
      <c r="AO48" s="938">
        <v>0</v>
      </c>
      <c r="AP48" s="938">
        <v>0</v>
      </c>
      <c r="AQ48" s="939">
        <v>0</v>
      </c>
      <c r="AR48" s="1138">
        <v>23</v>
      </c>
      <c r="AS48" s="1140">
        <v>9</v>
      </c>
      <c r="AT48" s="1140">
        <v>0</v>
      </c>
      <c r="AU48" s="1140">
        <v>39</v>
      </c>
      <c r="AV48" s="1140">
        <v>0</v>
      </c>
      <c r="AW48" s="1140">
        <v>0</v>
      </c>
      <c r="AX48" s="1140">
        <v>0</v>
      </c>
      <c r="AY48" s="1140">
        <v>0</v>
      </c>
      <c r="AZ48" s="1140">
        <v>0</v>
      </c>
      <c r="BA48" s="1141">
        <v>0</v>
      </c>
    </row>
    <row r="49" spans="1:53">
      <c r="A49" s="5" t="s">
        <v>62</v>
      </c>
      <c r="B49" t="s">
        <v>63</v>
      </c>
      <c r="C49" s="5" t="s">
        <v>92</v>
      </c>
      <c r="D49" s="330">
        <v>0</v>
      </c>
      <c r="E49" s="12">
        <v>2</v>
      </c>
      <c r="F49" s="12">
        <v>0</v>
      </c>
      <c r="G49" s="12">
        <v>48</v>
      </c>
      <c r="H49" s="12">
        <v>0</v>
      </c>
      <c r="I49" s="12">
        <v>0</v>
      </c>
      <c r="J49" s="12">
        <v>0</v>
      </c>
      <c r="K49" s="12">
        <v>0</v>
      </c>
      <c r="L49" s="12">
        <v>0</v>
      </c>
      <c r="M49" s="12">
        <v>0</v>
      </c>
      <c r="N49" s="330">
        <v>0</v>
      </c>
      <c r="O49" s="12">
        <v>2</v>
      </c>
      <c r="P49" s="12">
        <v>0</v>
      </c>
      <c r="Q49" s="12">
        <v>46</v>
      </c>
      <c r="R49" s="12">
        <v>0</v>
      </c>
      <c r="S49" s="12">
        <v>0</v>
      </c>
      <c r="T49" s="12">
        <v>0</v>
      </c>
      <c r="U49" s="12">
        <v>0</v>
      </c>
      <c r="V49" s="12">
        <v>0</v>
      </c>
      <c r="W49" s="12">
        <v>0</v>
      </c>
      <c r="X49" s="1138">
        <v>0</v>
      </c>
      <c r="Y49" s="838">
        <v>1</v>
      </c>
      <c r="Z49" s="838">
        <v>0</v>
      </c>
      <c r="AA49" s="838">
        <v>48</v>
      </c>
      <c r="AB49" s="838">
        <v>0</v>
      </c>
      <c r="AC49" s="838">
        <v>0</v>
      </c>
      <c r="AD49" s="838">
        <v>0</v>
      </c>
      <c r="AE49" s="838">
        <v>0</v>
      </c>
      <c r="AF49" s="838">
        <v>0</v>
      </c>
      <c r="AG49" s="839">
        <v>0</v>
      </c>
      <c r="AH49" s="937">
        <v>0</v>
      </c>
      <c r="AI49" s="938">
        <v>0</v>
      </c>
      <c r="AJ49" s="938">
        <v>0</v>
      </c>
      <c r="AK49" s="938">
        <v>26</v>
      </c>
      <c r="AL49" s="938">
        <v>0</v>
      </c>
      <c r="AM49" s="938">
        <v>0</v>
      </c>
      <c r="AN49" s="938">
        <v>0</v>
      </c>
      <c r="AO49" s="938">
        <v>0</v>
      </c>
      <c r="AP49" s="938">
        <v>0</v>
      </c>
      <c r="AQ49" s="939">
        <v>0</v>
      </c>
      <c r="AR49" s="1138">
        <v>0</v>
      </c>
      <c r="AS49" s="1140">
        <v>0</v>
      </c>
      <c r="AT49" s="1140">
        <v>0</v>
      </c>
      <c r="AU49" s="1140">
        <v>39</v>
      </c>
      <c r="AV49" s="1140">
        <v>0</v>
      </c>
      <c r="AW49" s="1140">
        <v>0</v>
      </c>
      <c r="AX49" s="1140">
        <v>0</v>
      </c>
      <c r="AY49" s="1140">
        <v>0</v>
      </c>
      <c r="AZ49" s="1140">
        <v>0</v>
      </c>
      <c r="BA49" s="1141">
        <v>0</v>
      </c>
    </row>
    <row r="50" spans="1:53">
      <c r="A50" s="5" t="s">
        <v>62</v>
      </c>
      <c r="B50" t="s">
        <v>63</v>
      </c>
      <c r="C50" s="5" t="s">
        <v>91</v>
      </c>
      <c r="D50" s="330">
        <v>0</v>
      </c>
      <c r="E50" s="12">
        <v>0</v>
      </c>
      <c r="F50" s="12">
        <v>0</v>
      </c>
      <c r="G50" s="12">
        <v>12</v>
      </c>
      <c r="H50" s="12">
        <v>0</v>
      </c>
      <c r="I50" s="12">
        <v>0</v>
      </c>
      <c r="J50" s="12">
        <v>0</v>
      </c>
      <c r="K50" s="12">
        <v>0</v>
      </c>
      <c r="L50" s="12">
        <v>0</v>
      </c>
      <c r="M50" s="12">
        <v>0</v>
      </c>
      <c r="N50" s="330">
        <v>0</v>
      </c>
      <c r="O50" s="12">
        <v>0</v>
      </c>
      <c r="P50" s="12">
        <v>0</v>
      </c>
      <c r="Q50" s="12">
        <v>22</v>
      </c>
      <c r="R50" s="12">
        <v>0</v>
      </c>
      <c r="S50" s="12">
        <v>0</v>
      </c>
      <c r="T50" s="12">
        <v>0</v>
      </c>
      <c r="U50" s="12">
        <v>0</v>
      </c>
      <c r="V50" s="12">
        <v>0</v>
      </c>
      <c r="W50" s="12">
        <v>0</v>
      </c>
      <c r="X50" s="1138">
        <v>0</v>
      </c>
      <c r="Y50" s="838">
        <v>1</v>
      </c>
      <c r="Z50" s="838">
        <v>0</v>
      </c>
      <c r="AA50" s="838">
        <v>13</v>
      </c>
      <c r="AB50" s="838">
        <v>0</v>
      </c>
      <c r="AC50" s="838">
        <v>0</v>
      </c>
      <c r="AD50" s="838">
        <v>0</v>
      </c>
      <c r="AE50" s="838">
        <v>0</v>
      </c>
      <c r="AF50" s="838">
        <v>0</v>
      </c>
      <c r="AG50" s="839">
        <v>0</v>
      </c>
      <c r="AH50" s="937">
        <v>17</v>
      </c>
      <c r="AI50" s="938">
        <v>1</v>
      </c>
      <c r="AJ50" s="938">
        <v>0</v>
      </c>
      <c r="AK50" s="938">
        <v>13</v>
      </c>
      <c r="AL50" s="938">
        <v>0</v>
      </c>
      <c r="AM50" s="938">
        <v>0</v>
      </c>
      <c r="AN50" s="938">
        <v>0</v>
      </c>
      <c r="AO50" s="938">
        <v>0</v>
      </c>
      <c r="AP50" s="938">
        <v>0</v>
      </c>
      <c r="AQ50" s="939">
        <v>0</v>
      </c>
      <c r="AR50" s="1138">
        <v>0</v>
      </c>
      <c r="AS50" s="1140">
        <v>0</v>
      </c>
      <c r="AT50" s="1140">
        <v>0</v>
      </c>
      <c r="AU50" s="1140">
        <v>10</v>
      </c>
      <c r="AV50" s="1140">
        <v>0</v>
      </c>
      <c r="AW50" s="1140">
        <v>0</v>
      </c>
      <c r="AX50" s="1140">
        <v>0</v>
      </c>
      <c r="AY50" s="1140">
        <v>0</v>
      </c>
      <c r="AZ50" s="1140">
        <v>0</v>
      </c>
      <c r="BA50" s="1141">
        <v>0</v>
      </c>
    </row>
    <row r="51" spans="1:53">
      <c r="A51" s="5" t="s">
        <v>62</v>
      </c>
      <c r="B51" t="s">
        <v>63</v>
      </c>
      <c r="C51" s="5" t="s">
        <v>90</v>
      </c>
      <c r="D51" s="330">
        <v>23</v>
      </c>
      <c r="E51" s="12">
        <v>0</v>
      </c>
      <c r="F51" s="12">
        <v>0</v>
      </c>
      <c r="G51" s="12">
        <v>8</v>
      </c>
      <c r="H51" s="12">
        <v>0</v>
      </c>
      <c r="I51" s="12">
        <v>0</v>
      </c>
      <c r="J51" s="12">
        <v>0</v>
      </c>
      <c r="K51" s="12">
        <v>0</v>
      </c>
      <c r="L51" s="12">
        <v>0</v>
      </c>
      <c r="M51" s="12">
        <v>0</v>
      </c>
      <c r="N51" s="330">
        <v>65</v>
      </c>
      <c r="O51" s="12">
        <v>0</v>
      </c>
      <c r="P51" s="12">
        <v>0</v>
      </c>
      <c r="Q51" s="12">
        <v>1</v>
      </c>
      <c r="R51" s="12">
        <v>0</v>
      </c>
      <c r="S51" s="12">
        <v>0</v>
      </c>
      <c r="T51" s="12">
        <v>0</v>
      </c>
      <c r="U51" s="12">
        <v>0</v>
      </c>
      <c r="V51" s="12">
        <v>0</v>
      </c>
      <c r="W51" s="12">
        <v>0</v>
      </c>
      <c r="X51" s="1138">
        <v>47</v>
      </c>
      <c r="Y51" s="838">
        <v>0</v>
      </c>
      <c r="Z51" s="838">
        <v>0</v>
      </c>
      <c r="AA51" s="838">
        <v>0</v>
      </c>
      <c r="AB51" s="838">
        <v>0</v>
      </c>
      <c r="AC51" s="838">
        <v>0</v>
      </c>
      <c r="AD51" s="838">
        <v>0</v>
      </c>
      <c r="AE51" s="838">
        <v>0</v>
      </c>
      <c r="AF51" s="838">
        <v>0</v>
      </c>
      <c r="AG51" s="839">
        <v>0</v>
      </c>
      <c r="AH51" s="937">
        <v>37</v>
      </c>
      <c r="AI51" s="938">
        <v>0</v>
      </c>
      <c r="AJ51" s="938">
        <v>0</v>
      </c>
      <c r="AK51" s="938">
        <v>2</v>
      </c>
      <c r="AL51" s="938">
        <v>0</v>
      </c>
      <c r="AM51" s="938">
        <v>0</v>
      </c>
      <c r="AN51" s="938">
        <v>0</v>
      </c>
      <c r="AO51" s="938">
        <v>0</v>
      </c>
      <c r="AP51" s="938">
        <v>0</v>
      </c>
      <c r="AQ51" s="939">
        <v>0</v>
      </c>
      <c r="AR51" s="1138">
        <v>28</v>
      </c>
      <c r="AS51" s="1140">
        <v>0</v>
      </c>
      <c r="AT51" s="1140">
        <v>0</v>
      </c>
      <c r="AU51" s="1140">
        <v>1</v>
      </c>
      <c r="AV51" s="1140">
        <v>0</v>
      </c>
      <c r="AW51" s="1140">
        <v>0</v>
      </c>
      <c r="AX51" s="1140">
        <v>0</v>
      </c>
      <c r="AY51" s="1140">
        <v>0</v>
      </c>
      <c r="AZ51" s="1140">
        <v>0</v>
      </c>
      <c r="BA51" s="1141">
        <v>0</v>
      </c>
    </row>
    <row r="52" spans="1:53">
      <c r="A52" s="5" t="s">
        <v>64</v>
      </c>
      <c r="B52" t="s">
        <v>65</v>
      </c>
      <c r="C52" s="5" t="s">
        <v>92</v>
      </c>
      <c r="D52" s="330">
        <v>0</v>
      </c>
      <c r="E52" s="12">
        <v>10</v>
      </c>
      <c r="F52" s="12">
        <v>0</v>
      </c>
      <c r="G52" s="12">
        <v>85</v>
      </c>
      <c r="H52" s="12">
        <v>0</v>
      </c>
      <c r="I52" s="12">
        <v>0</v>
      </c>
      <c r="J52" s="12">
        <v>0</v>
      </c>
      <c r="K52" s="12">
        <v>0</v>
      </c>
      <c r="L52" s="12">
        <v>0</v>
      </c>
      <c r="M52" s="12">
        <v>0</v>
      </c>
      <c r="N52" s="330">
        <v>0</v>
      </c>
      <c r="O52" s="12">
        <v>4</v>
      </c>
      <c r="P52" s="12">
        <v>0</v>
      </c>
      <c r="Q52" s="12">
        <v>89</v>
      </c>
      <c r="R52" s="12">
        <v>0</v>
      </c>
      <c r="S52" s="12">
        <v>0</v>
      </c>
      <c r="T52" s="12">
        <v>0</v>
      </c>
      <c r="U52" s="12">
        <v>0</v>
      </c>
      <c r="V52" s="12">
        <v>0</v>
      </c>
      <c r="W52" s="12">
        <v>0</v>
      </c>
      <c r="X52" s="1138">
        <v>0</v>
      </c>
      <c r="Y52" s="838">
        <v>5</v>
      </c>
      <c r="Z52" s="838">
        <v>0</v>
      </c>
      <c r="AA52" s="838">
        <v>92</v>
      </c>
      <c r="AB52" s="838">
        <v>0</v>
      </c>
      <c r="AC52" s="838">
        <v>0</v>
      </c>
      <c r="AD52" s="838">
        <v>0</v>
      </c>
      <c r="AE52" s="838">
        <v>0</v>
      </c>
      <c r="AF52" s="838">
        <v>0</v>
      </c>
      <c r="AG52" s="839">
        <v>0</v>
      </c>
      <c r="AH52" s="937">
        <v>0</v>
      </c>
      <c r="AI52" s="938">
        <v>7</v>
      </c>
      <c r="AJ52" s="938">
        <v>0</v>
      </c>
      <c r="AK52" s="938">
        <v>81</v>
      </c>
      <c r="AL52" s="938">
        <v>0</v>
      </c>
      <c r="AM52" s="938">
        <v>0</v>
      </c>
      <c r="AN52" s="938">
        <v>0</v>
      </c>
      <c r="AO52" s="938">
        <v>0</v>
      </c>
      <c r="AP52" s="938">
        <v>0</v>
      </c>
      <c r="AQ52" s="939">
        <v>0</v>
      </c>
      <c r="AR52" s="1138">
        <v>0</v>
      </c>
      <c r="AS52" s="1140">
        <v>4</v>
      </c>
      <c r="AT52" s="1140">
        <v>0</v>
      </c>
      <c r="AU52" s="1140">
        <v>71</v>
      </c>
      <c r="AV52" s="1140">
        <v>0</v>
      </c>
      <c r="AW52" s="1140">
        <v>0</v>
      </c>
      <c r="AX52" s="1140">
        <v>0</v>
      </c>
      <c r="AY52" s="1140">
        <v>0</v>
      </c>
      <c r="AZ52" s="1140">
        <v>0</v>
      </c>
      <c r="BA52" s="1141">
        <v>0</v>
      </c>
    </row>
    <row r="53" spans="1:53">
      <c r="A53" s="5" t="s">
        <v>64</v>
      </c>
      <c r="B53" t="s">
        <v>65</v>
      </c>
      <c r="C53" s="5" t="s">
        <v>91</v>
      </c>
      <c r="D53" s="330">
        <v>0</v>
      </c>
      <c r="E53" s="12">
        <v>14</v>
      </c>
      <c r="F53" s="12">
        <v>0</v>
      </c>
      <c r="G53" s="12">
        <v>0</v>
      </c>
      <c r="H53" s="12">
        <v>0</v>
      </c>
      <c r="I53" s="12">
        <v>0</v>
      </c>
      <c r="J53" s="12">
        <v>0</v>
      </c>
      <c r="K53" s="12">
        <v>0</v>
      </c>
      <c r="L53" s="12">
        <v>0</v>
      </c>
      <c r="M53" s="12">
        <v>0</v>
      </c>
      <c r="N53" s="330">
        <v>0</v>
      </c>
      <c r="O53" s="12">
        <v>26</v>
      </c>
      <c r="P53" s="12">
        <v>0</v>
      </c>
      <c r="Q53" s="12">
        <v>0</v>
      </c>
      <c r="R53" s="12">
        <v>0</v>
      </c>
      <c r="S53" s="12">
        <v>0</v>
      </c>
      <c r="T53" s="12">
        <v>0</v>
      </c>
      <c r="U53" s="12">
        <v>0</v>
      </c>
      <c r="V53" s="12">
        <v>0</v>
      </c>
      <c r="W53" s="12">
        <v>0</v>
      </c>
      <c r="X53" s="1138">
        <v>0</v>
      </c>
      <c r="Y53" s="838">
        <v>16</v>
      </c>
      <c r="Z53" s="838">
        <v>0</v>
      </c>
      <c r="AA53" s="838">
        <v>0</v>
      </c>
      <c r="AB53" s="838">
        <v>0</v>
      </c>
      <c r="AC53" s="838">
        <v>0</v>
      </c>
      <c r="AD53" s="838">
        <v>0</v>
      </c>
      <c r="AE53" s="838">
        <v>0</v>
      </c>
      <c r="AF53" s="838">
        <v>0</v>
      </c>
      <c r="AG53" s="839">
        <v>0</v>
      </c>
      <c r="AH53" s="937">
        <v>0</v>
      </c>
      <c r="AI53" s="938">
        <v>12</v>
      </c>
      <c r="AJ53" s="938">
        <v>0</v>
      </c>
      <c r="AK53" s="938">
        <v>0</v>
      </c>
      <c r="AL53" s="938">
        <v>0</v>
      </c>
      <c r="AM53" s="938">
        <v>0</v>
      </c>
      <c r="AN53" s="938">
        <v>0</v>
      </c>
      <c r="AO53" s="938">
        <v>0</v>
      </c>
      <c r="AP53" s="938">
        <v>0</v>
      </c>
      <c r="AQ53" s="939">
        <v>0</v>
      </c>
      <c r="AR53" s="1138">
        <v>0</v>
      </c>
      <c r="AS53" s="1140">
        <v>27</v>
      </c>
      <c r="AT53" s="1140">
        <v>0</v>
      </c>
      <c r="AU53" s="1140">
        <v>0</v>
      </c>
      <c r="AV53" s="1140">
        <v>0</v>
      </c>
      <c r="AW53" s="1140">
        <v>0</v>
      </c>
      <c r="AX53" s="1140">
        <v>0</v>
      </c>
      <c r="AY53" s="1140">
        <v>0</v>
      </c>
      <c r="AZ53" s="1140">
        <v>0</v>
      </c>
      <c r="BA53" s="1141">
        <v>0</v>
      </c>
    </row>
    <row r="54" spans="1:53">
      <c r="A54" s="5" t="s">
        <v>64</v>
      </c>
      <c r="B54" t="s">
        <v>65</v>
      </c>
      <c r="C54" s="5" t="s">
        <v>90</v>
      </c>
      <c r="D54" s="330">
        <v>6</v>
      </c>
      <c r="E54" s="12">
        <v>5</v>
      </c>
      <c r="F54" s="12">
        <v>0</v>
      </c>
      <c r="G54" s="12">
        <v>0</v>
      </c>
      <c r="H54" s="12">
        <v>0</v>
      </c>
      <c r="I54" s="12">
        <v>0</v>
      </c>
      <c r="J54" s="12">
        <v>0</v>
      </c>
      <c r="K54" s="12">
        <v>0</v>
      </c>
      <c r="L54" s="12">
        <v>0</v>
      </c>
      <c r="M54" s="12">
        <v>0</v>
      </c>
      <c r="N54" s="330">
        <v>13</v>
      </c>
      <c r="O54" s="12">
        <v>0</v>
      </c>
      <c r="P54" s="12">
        <v>0</v>
      </c>
      <c r="Q54" s="12">
        <v>4</v>
      </c>
      <c r="R54" s="12">
        <v>0</v>
      </c>
      <c r="S54" s="12">
        <v>0</v>
      </c>
      <c r="T54" s="12">
        <v>0</v>
      </c>
      <c r="U54" s="12">
        <v>0</v>
      </c>
      <c r="V54" s="12">
        <v>0</v>
      </c>
      <c r="W54" s="12">
        <v>0</v>
      </c>
      <c r="X54" s="1138">
        <v>22</v>
      </c>
      <c r="Y54" s="838">
        <v>0</v>
      </c>
      <c r="Z54" s="838">
        <v>0</v>
      </c>
      <c r="AA54" s="838">
        <v>7</v>
      </c>
      <c r="AB54" s="838">
        <v>0</v>
      </c>
      <c r="AC54" s="838">
        <v>0</v>
      </c>
      <c r="AD54" s="838">
        <v>0</v>
      </c>
      <c r="AE54" s="838">
        <v>0</v>
      </c>
      <c r="AF54" s="838">
        <v>0</v>
      </c>
      <c r="AG54" s="839">
        <v>0</v>
      </c>
      <c r="AH54" s="937">
        <v>27</v>
      </c>
      <c r="AI54" s="938">
        <v>6</v>
      </c>
      <c r="AJ54" s="938">
        <v>0</v>
      </c>
      <c r="AK54" s="938">
        <v>1</v>
      </c>
      <c r="AL54" s="938">
        <v>0</v>
      </c>
      <c r="AM54" s="938">
        <v>0</v>
      </c>
      <c r="AN54" s="938">
        <v>0</v>
      </c>
      <c r="AO54" s="938">
        <v>0</v>
      </c>
      <c r="AP54" s="938">
        <v>0</v>
      </c>
      <c r="AQ54" s="939">
        <v>0</v>
      </c>
      <c r="AR54" s="1138">
        <v>12</v>
      </c>
      <c r="AS54" s="1140">
        <v>1</v>
      </c>
      <c r="AT54" s="1140">
        <v>0</v>
      </c>
      <c r="AU54" s="1140">
        <v>14</v>
      </c>
      <c r="AV54" s="1140">
        <v>0</v>
      </c>
      <c r="AW54" s="1140">
        <v>0</v>
      </c>
      <c r="AX54" s="1140">
        <v>0</v>
      </c>
      <c r="AY54" s="1140">
        <v>0</v>
      </c>
      <c r="AZ54" s="1140">
        <v>0</v>
      </c>
      <c r="BA54" s="1141">
        <v>0</v>
      </c>
    </row>
    <row r="55" spans="1:53">
      <c r="A55" s="5" t="s">
        <v>66</v>
      </c>
      <c r="B55" t="s">
        <v>67</v>
      </c>
      <c r="C55" s="5" t="s">
        <v>92</v>
      </c>
      <c r="D55" s="330">
        <v>0</v>
      </c>
      <c r="E55" s="12">
        <v>1</v>
      </c>
      <c r="F55" s="12">
        <v>0</v>
      </c>
      <c r="G55" s="12">
        <v>89</v>
      </c>
      <c r="H55" s="12">
        <v>0</v>
      </c>
      <c r="I55" s="12">
        <v>0</v>
      </c>
      <c r="J55" s="12">
        <v>0</v>
      </c>
      <c r="K55" s="12">
        <v>0</v>
      </c>
      <c r="L55" s="12">
        <v>0</v>
      </c>
      <c r="M55" s="12">
        <v>0</v>
      </c>
      <c r="N55" s="330">
        <v>0</v>
      </c>
      <c r="O55" s="12">
        <v>3</v>
      </c>
      <c r="P55" s="12">
        <v>0</v>
      </c>
      <c r="Q55" s="12">
        <v>106</v>
      </c>
      <c r="R55" s="12">
        <v>0</v>
      </c>
      <c r="S55" s="12">
        <v>0</v>
      </c>
      <c r="T55" s="12">
        <v>0</v>
      </c>
      <c r="U55" s="12">
        <v>0</v>
      </c>
      <c r="V55" s="12">
        <v>0</v>
      </c>
      <c r="W55" s="12">
        <v>0</v>
      </c>
      <c r="X55" s="1138">
        <v>0</v>
      </c>
      <c r="Y55" s="838">
        <v>0</v>
      </c>
      <c r="Z55" s="838">
        <v>0</v>
      </c>
      <c r="AA55" s="838">
        <v>89</v>
      </c>
      <c r="AB55" s="838">
        <v>0</v>
      </c>
      <c r="AC55" s="838">
        <v>0</v>
      </c>
      <c r="AD55" s="838">
        <v>0</v>
      </c>
      <c r="AE55" s="838">
        <v>0</v>
      </c>
      <c r="AF55" s="838">
        <v>0</v>
      </c>
      <c r="AG55" s="839">
        <v>0</v>
      </c>
      <c r="AH55" s="937">
        <v>0</v>
      </c>
      <c r="AI55" s="938">
        <v>1</v>
      </c>
      <c r="AJ55" s="938">
        <v>0</v>
      </c>
      <c r="AK55" s="938">
        <v>103</v>
      </c>
      <c r="AL55" s="938">
        <v>0</v>
      </c>
      <c r="AM55" s="938">
        <v>0</v>
      </c>
      <c r="AN55" s="938">
        <v>0</v>
      </c>
      <c r="AO55" s="938">
        <v>0</v>
      </c>
      <c r="AP55" s="938">
        <v>0</v>
      </c>
      <c r="AQ55" s="939">
        <v>0</v>
      </c>
      <c r="AR55" s="1138">
        <v>0</v>
      </c>
      <c r="AS55" s="1140">
        <v>0</v>
      </c>
      <c r="AT55" s="1140">
        <v>0</v>
      </c>
      <c r="AU55" s="1140">
        <v>81</v>
      </c>
      <c r="AV55" s="1140">
        <v>0</v>
      </c>
      <c r="AW55" s="1140">
        <v>0</v>
      </c>
      <c r="AX55" s="1140">
        <v>0</v>
      </c>
      <c r="AY55" s="1140">
        <v>0</v>
      </c>
      <c r="AZ55" s="1140">
        <v>0</v>
      </c>
      <c r="BA55" s="1141">
        <v>0</v>
      </c>
    </row>
    <row r="56" spans="1:53">
      <c r="A56" s="5" t="s">
        <v>66</v>
      </c>
      <c r="B56" t="s">
        <v>67</v>
      </c>
      <c r="C56" s="5" t="s">
        <v>91</v>
      </c>
      <c r="D56" s="330">
        <v>0</v>
      </c>
      <c r="E56" s="12">
        <v>4</v>
      </c>
      <c r="F56" s="12">
        <v>0</v>
      </c>
      <c r="G56" s="12">
        <v>13</v>
      </c>
      <c r="H56" s="12">
        <v>0</v>
      </c>
      <c r="I56" s="12">
        <v>0</v>
      </c>
      <c r="J56" s="12">
        <v>0</v>
      </c>
      <c r="K56" s="12">
        <v>0</v>
      </c>
      <c r="L56" s="12">
        <v>0</v>
      </c>
      <c r="M56" s="12">
        <v>0</v>
      </c>
      <c r="N56" s="330">
        <v>0</v>
      </c>
      <c r="O56" s="12">
        <v>2</v>
      </c>
      <c r="P56" s="12">
        <v>0</v>
      </c>
      <c r="Q56" s="12">
        <v>17</v>
      </c>
      <c r="R56" s="12">
        <v>0</v>
      </c>
      <c r="S56" s="12">
        <v>0</v>
      </c>
      <c r="T56" s="12">
        <v>0</v>
      </c>
      <c r="U56" s="12">
        <v>0</v>
      </c>
      <c r="V56" s="12">
        <v>0</v>
      </c>
      <c r="W56" s="12">
        <v>0</v>
      </c>
      <c r="X56" s="1138">
        <v>0</v>
      </c>
      <c r="Y56" s="838">
        <v>3</v>
      </c>
      <c r="Z56" s="838">
        <v>0</v>
      </c>
      <c r="AA56" s="838">
        <v>15</v>
      </c>
      <c r="AB56" s="838">
        <v>0</v>
      </c>
      <c r="AC56" s="838">
        <v>0</v>
      </c>
      <c r="AD56" s="838">
        <v>0</v>
      </c>
      <c r="AE56" s="838">
        <v>0</v>
      </c>
      <c r="AF56" s="838">
        <v>0</v>
      </c>
      <c r="AG56" s="839">
        <v>0</v>
      </c>
      <c r="AH56" s="937">
        <v>0</v>
      </c>
      <c r="AI56" s="938">
        <v>1</v>
      </c>
      <c r="AJ56" s="938">
        <v>0</v>
      </c>
      <c r="AK56" s="938">
        <v>11</v>
      </c>
      <c r="AL56" s="938">
        <v>0</v>
      </c>
      <c r="AM56" s="938">
        <v>0</v>
      </c>
      <c r="AN56" s="938">
        <v>0</v>
      </c>
      <c r="AO56" s="938">
        <v>0</v>
      </c>
      <c r="AP56" s="938">
        <v>0</v>
      </c>
      <c r="AQ56" s="939">
        <v>0</v>
      </c>
      <c r="AR56" s="1138">
        <v>0</v>
      </c>
      <c r="AS56" s="1140">
        <v>0</v>
      </c>
      <c r="AT56" s="1140">
        <v>0</v>
      </c>
      <c r="AU56" s="1140">
        <v>5</v>
      </c>
      <c r="AV56" s="1140">
        <v>0</v>
      </c>
      <c r="AW56" s="1140">
        <v>0</v>
      </c>
      <c r="AX56" s="1140">
        <v>0</v>
      </c>
      <c r="AY56" s="1140">
        <v>0</v>
      </c>
      <c r="AZ56" s="1140">
        <v>0</v>
      </c>
      <c r="BA56" s="1141">
        <v>0</v>
      </c>
    </row>
    <row r="57" spans="1:53">
      <c r="A57" s="5" t="s">
        <v>66</v>
      </c>
      <c r="B57" t="s">
        <v>67</v>
      </c>
      <c r="C57" s="5" t="s">
        <v>90</v>
      </c>
      <c r="D57" s="330">
        <v>92</v>
      </c>
      <c r="E57" s="12">
        <v>2</v>
      </c>
      <c r="F57" s="12">
        <v>0</v>
      </c>
      <c r="G57" s="12">
        <v>14</v>
      </c>
      <c r="H57" s="12">
        <v>0</v>
      </c>
      <c r="I57" s="12">
        <v>0</v>
      </c>
      <c r="J57" s="12">
        <v>0</v>
      </c>
      <c r="K57" s="12">
        <v>0</v>
      </c>
      <c r="L57" s="12">
        <v>0</v>
      </c>
      <c r="M57" s="12">
        <v>0</v>
      </c>
      <c r="N57" s="330">
        <v>66</v>
      </c>
      <c r="O57" s="12">
        <v>3</v>
      </c>
      <c r="P57" s="12">
        <v>0</v>
      </c>
      <c r="Q57" s="12">
        <v>7</v>
      </c>
      <c r="R57" s="12">
        <v>0</v>
      </c>
      <c r="S57" s="12">
        <v>0</v>
      </c>
      <c r="T57" s="12">
        <v>0</v>
      </c>
      <c r="U57" s="12">
        <v>0</v>
      </c>
      <c r="V57" s="12">
        <v>0</v>
      </c>
      <c r="W57" s="12">
        <v>0</v>
      </c>
      <c r="X57" s="1138">
        <v>82</v>
      </c>
      <c r="Y57" s="838">
        <v>1</v>
      </c>
      <c r="Z57" s="838">
        <v>0</v>
      </c>
      <c r="AA57" s="838">
        <v>13</v>
      </c>
      <c r="AB57" s="838">
        <v>0</v>
      </c>
      <c r="AC57" s="838">
        <v>0</v>
      </c>
      <c r="AD57" s="838">
        <v>0</v>
      </c>
      <c r="AE57" s="838">
        <v>0</v>
      </c>
      <c r="AF57" s="838">
        <v>0</v>
      </c>
      <c r="AG57" s="839">
        <v>0</v>
      </c>
      <c r="AH57" s="937">
        <v>71</v>
      </c>
      <c r="AI57" s="938">
        <v>3</v>
      </c>
      <c r="AJ57" s="938">
        <v>0</v>
      </c>
      <c r="AK57" s="938">
        <v>7</v>
      </c>
      <c r="AL57" s="938">
        <v>0</v>
      </c>
      <c r="AM57" s="938">
        <v>0</v>
      </c>
      <c r="AN57" s="938">
        <v>0</v>
      </c>
      <c r="AO57" s="938">
        <v>0</v>
      </c>
      <c r="AP57" s="938">
        <v>0</v>
      </c>
      <c r="AQ57" s="939">
        <v>0</v>
      </c>
      <c r="AR57" s="1138">
        <v>25</v>
      </c>
      <c r="AS57" s="1140">
        <v>1</v>
      </c>
      <c r="AT57" s="1140">
        <v>0</v>
      </c>
      <c r="AU57" s="1140">
        <v>8</v>
      </c>
      <c r="AV57" s="1140">
        <v>0</v>
      </c>
      <c r="AW57" s="1140">
        <v>0</v>
      </c>
      <c r="AX57" s="1140">
        <v>0</v>
      </c>
      <c r="AY57" s="1140">
        <v>0</v>
      </c>
      <c r="AZ57" s="1140">
        <v>0</v>
      </c>
      <c r="BA57" s="1141">
        <v>0</v>
      </c>
    </row>
    <row r="58" spans="1:53" s="435" customFormat="1">
      <c r="A58" s="494" t="s">
        <v>68</v>
      </c>
      <c r="B58" s="435" t="s">
        <v>69</v>
      </c>
      <c r="C58" s="494" t="s">
        <v>92</v>
      </c>
      <c r="D58" s="495">
        <v>0</v>
      </c>
      <c r="E58" s="764">
        <v>2627</v>
      </c>
      <c r="F58" s="496">
        <v>37</v>
      </c>
      <c r="G58" s="496">
        <v>3300</v>
      </c>
      <c r="H58" s="496">
        <v>0</v>
      </c>
      <c r="I58" s="496">
        <v>0</v>
      </c>
      <c r="J58" s="496">
        <v>0</v>
      </c>
      <c r="K58" s="496">
        <v>0</v>
      </c>
      <c r="L58" s="496">
        <v>0</v>
      </c>
      <c r="M58" s="496">
        <v>0</v>
      </c>
      <c r="N58" s="495">
        <v>0</v>
      </c>
      <c r="O58" s="764">
        <v>1574</v>
      </c>
      <c r="P58" s="496">
        <v>24</v>
      </c>
      <c r="Q58" s="496">
        <v>3034</v>
      </c>
      <c r="R58" s="496">
        <v>0</v>
      </c>
      <c r="S58" s="496">
        <v>0</v>
      </c>
      <c r="T58" s="496">
        <v>0</v>
      </c>
      <c r="U58" s="496">
        <v>0</v>
      </c>
      <c r="V58" s="496">
        <v>0</v>
      </c>
      <c r="W58" s="496">
        <v>0</v>
      </c>
      <c r="X58" s="1138">
        <v>0</v>
      </c>
      <c r="Y58" s="840">
        <v>1380</v>
      </c>
      <c r="Z58" s="838">
        <v>18</v>
      </c>
      <c r="AA58" s="838">
        <v>2672</v>
      </c>
      <c r="AB58" s="838">
        <v>0</v>
      </c>
      <c r="AC58" s="838">
        <v>0</v>
      </c>
      <c r="AD58" s="838">
        <v>0</v>
      </c>
      <c r="AE58" s="838">
        <v>0</v>
      </c>
      <c r="AF58" s="838">
        <v>0</v>
      </c>
      <c r="AG58" s="839">
        <v>0</v>
      </c>
      <c r="AH58" s="937">
        <v>0</v>
      </c>
      <c r="AI58" s="946">
        <v>2049</v>
      </c>
      <c r="AJ58" s="938">
        <v>27</v>
      </c>
      <c r="AK58" s="938">
        <v>2611</v>
      </c>
      <c r="AL58" s="938">
        <v>0</v>
      </c>
      <c r="AM58" s="938">
        <v>0</v>
      </c>
      <c r="AN58" s="938">
        <v>0</v>
      </c>
      <c r="AO58" s="938">
        <v>0</v>
      </c>
      <c r="AP58" s="938">
        <v>0</v>
      </c>
      <c r="AQ58" s="939">
        <v>0</v>
      </c>
      <c r="AR58" s="1138">
        <v>0</v>
      </c>
      <c r="AS58" s="1140">
        <v>2167</v>
      </c>
      <c r="AT58" s="1140">
        <v>40</v>
      </c>
      <c r="AU58" s="1140">
        <v>2483</v>
      </c>
      <c r="AV58" s="1140">
        <v>0</v>
      </c>
      <c r="AW58" s="1140">
        <v>0</v>
      </c>
      <c r="AX58" s="1140">
        <v>0</v>
      </c>
      <c r="AY58" s="1140">
        <v>0</v>
      </c>
      <c r="AZ58" s="1140">
        <v>0</v>
      </c>
      <c r="BA58" s="1141">
        <v>0</v>
      </c>
    </row>
    <row r="59" spans="1:53" s="435" customFormat="1">
      <c r="A59" s="494" t="s">
        <v>68</v>
      </c>
      <c r="B59" s="435" t="s">
        <v>69</v>
      </c>
      <c r="C59" s="494" t="s">
        <v>91</v>
      </c>
      <c r="D59" s="495">
        <v>1</v>
      </c>
      <c r="E59" s="496">
        <v>378</v>
      </c>
      <c r="F59" s="496">
        <v>22</v>
      </c>
      <c r="G59" s="496">
        <v>303</v>
      </c>
      <c r="H59" s="496">
        <v>0</v>
      </c>
      <c r="I59" s="496">
        <v>0</v>
      </c>
      <c r="J59" s="496">
        <v>0</v>
      </c>
      <c r="K59" s="496">
        <v>0</v>
      </c>
      <c r="L59" s="496">
        <v>0</v>
      </c>
      <c r="M59" s="496">
        <v>0</v>
      </c>
      <c r="N59" s="495">
        <v>3</v>
      </c>
      <c r="O59" s="496">
        <v>248</v>
      </c>
      <c r="P59" s="496">
        <v>19</v>
      </c>
      <c r="Q59" s="496">
        <v>299</v>
      </c>
      <c r="R59" s="496">
        <v>0</v>
      </c>
      <c r="S59" s="496">
        <v>0</v>
      </c>
      <c r="T59" s="496">
        <v>0</v>
      </c>
      <c r="U59" s="496">
        <v>0</v>
      </c>
      <c r="V59" s="496">
        <v>0</v>
      </c>
      <c r="W59" s="496">
        <v>0</v>
      </c>
      <c r="X59" s="1138">
        <v>7</v>
      </c>
      <c r="Y59" s="838">
        <v>294</v>
      </c>
      <c r="Z59" s="838">
        <v>42</v>
      </c>
      <c r="AA59" s="838">
        <v>317</v>
      </c>
      <c r="AB59" s="838">
        <v>0</v>
      </c>
      <c r="AC59" s="838">
        <v>0</v>
      </c>
      <c r="AD59" s="838">
        <v>0</v>
      </c>
      <c r="AE59" s="838">
        <v>0</v>
      </c>
      <c r="AF59" s="838">
        <v>0</v>
      </c>
      <c r="AG59" s="839">
        <v>0</v>
      </c>
      <c r="AH59" s="937">
        <v>1</v>
      </c>
      <c r="AI59" s="938">
        <v>302</v>
      </c>
      <c r="AJ59" s="938">
        <v>40</v>
      </c>
      <c r="AK59" s="938">
        <v>247</v>
      </c>
      <c r="AL59" s="938">
        <v>0</v>
      </c>
      <c r="AM59" s="938">
        <v>0</v>
      </c>
      <c r="AN59" s="938">
        <v>0</v>
      </c>
      <c r="AO59" s="938">
        <v>0</v>
      </c>
      <c r="AP59" s="938">
        <v>0</v>
      </c>
      <c r="AQ59" s="939">
        <v>0</v>
      </c>
      <c r="AR59" s="1138">
        <v>0</v>
      </c>
      <c r="AS59" s="1140">
        <v>148</v>
      </c>
      <c r="AT59" s="1140">
        <v>11</v>
      </c>
      <c r="AU59" s="1140">
        <v>204</v>
      </c>
      <c r="AV59" s="1140">
        <v>0</v>
      </c>
      <c r="AW59" s="1140">
        <v>0</v>
      </c>
      <c r="AX59" s="1140">
        <v>0</v>
      </c>
      <c r="AY59" s="1140">
        <v>0</v>
      </c>
      <c r="AZ59" s="1140">
        <v>0</v>
      </c>
      <c r="BA59" s="1141">
        <v>0</v>
      </c>
    </row>
    <row r="60" spans="1:53" s="435" customFormat="1">
      <c r="A60" s="494" t="s">
        <v>68</v>
      </c>
      <c r="B60" s="435" t="s">
        <v>69</v>
      </c>
      <c r="C60" s="494" t="s">
        <v>90</v>
      </c>
      <c r="D60" s="495">
        <v>557</v>
      </c>
      <c r="E60" s="496">
        <v>215</v>
      </c>
      <c r="F60" s="496">
        <v>33</v>
      </c>
      <c r="G60" s="496">
        <v>563</v>
      </c>
      <c r="H60" s="496">
        <v>0</v>
      </c>
      <c r="I60" s="496">
        <v>0</v>
      </c>
      <c r="J60" s="496">
        <v>0</v>
      </c>
      <c r="K60" s="496">
        <v>0</v>
      </c>
      <c r="L60" s="496">
        <v>0</v>
      </c>
      <c r="M60" s="496">
        <v>0</v>
      </c>
      <c r="N60" s="495">
        <v>378</v>
      </c>
      <c r="O60" s="496">
        <v>212</v>
      </c>
      <c r="P60" s="496">
        <v>22</v>
      </c>
      <c r="Q60" s="496">
        <v>489</v>
      </c>
      <c r="R60" s="496">
        <v>0</v>
      </c>
      <c r="S60" s="496">
        <v>0</v>
      </c>
      <c r="T60" s="496">
        <v>0</v>
      </c>
      <c r="U60" s="496">
        <v>0</v>
      </c>
      <c r="V60" s="496">
        <v>0</v>
      </c>
      <c r="W60" s="496">
        <v>0</v>
      </c>
      <c r="X60" s="1138">
        <v>390</v>
      </c>
      <c r="Y60" s="838">
        <v>162</v>
      </c>
      <c r="Z60" s="838">
        <v>29</v>
      </c>
      <c r="AA60" s="838">
        <v>847</v>
      </c>
      <c r="AB60" s="838">
        <v>0</v>
      </c>
      <c r="AC60" s="838">
        <v>0</v>
      </c>
      <c r="AD60" s="838">
        <v>0</v>
      </c>
      <c r="AE60" s="838">
        <v>0</v>
      </c>
      <c r="AF60" s="838">
        <v>0</v>
      </c>
      <c r="AG60" s="839">
        <v>0</v>
      </c>
      <c r="AH60" s="937">
        <v>331</v>
      </c>
      <c r="AI60" s="938">
        <v>160</v>
      </c>
      <c r="AJ60" s="938">
        <v>26</v>
      </c>
      <c r="AK60" s="938">
        <v>971</v>
      </c>
      <c r="AL60" s="938">
        <v>0</v>
      </c>
      <c r="AM60" s="938">
        <v>0</v>
      </c>
      <c r="AN60" s="938">
        <v>0</v>
      </c>
      <c r="AO60" s="938">
        <v>0</v>
      </c>
      <c r="AP60" s="938">
        <v>0</v>
      </c>
      <c r="AQ60" s="939">
        <v>0</v>
      </c>
      <c r="AR60" s="1138">
        <v>320</v>
      </c>
      <c r="AS60" s="1140">
        <v>140</v>
      </c>
      <c r="AT60" s="1140">
        <v>20</v>
      </c>
      <c r="AU60" s="1140">
        <v>702</v>
      </c>
      <c r="AV60" s="1140">
        <v>0</v>
      </c>
      <c r="AW60" s="1140">
        <v>0</v>
      </c>
      <c r="AX60" s="1140">
        <v>0</v>
      </c>
      <c r="AY60" s="1140">
        <v>0</v>
      </c>
      <c r="AZ60" s="1140">
        <v>0</v>
      </c>
      <c r="BA60" s="1141">
        <v>0</v>
      </c>
    </row>
    <row r="61" spans="1:53">
      <c r="A61" s="5" t="s">
        <v>70</v>
      </c>
      <c r="B61" t="s">
        <v>71</v>
      </c>
      <c r="C61" s="5" t="s">
        <v>92</v>
      </c>
      <c r="D61" s="330">
        <v>23</v>
      </c>
      <c r="E61" s="12">
        <v>7</v>
      </c>
      <c r="F61" s="12">
        <v>0</v>
      </c>
      <c r="G61" s="12">
        <v>149</v>
      </c>
      <c r="H61" s="12">
        <v>0</v>
      </c>
      <c r="I61" s="12">
        <v>0</v>
      </c>
      <c r="J61" s="12">
        <v>0</v>
      </c>
      <c r="K61" s="12">
        <v>0</v>
      </c>
      <c r="L61" s="12">
        <v>0</v>
      </c>
      <c r="M61" s="12">
        <v>0</v>
      </c>
      <c r="N61" s="330">
        <v>27</v>
      </c>
      <c r="O61" s="12">
        <v>0</v>
      </c>
      <c r="P61" s="12">
        <v>0</v>
      </c>
      <c r="Q61" s="12">
        <v>210</v>
      </c>
      <c r="R61" s="12">
        <v>0</v>
      </c>
      <c r="S61" s="12">
        <v>0</v>
      </c>
      <c r="T61" s="12">
        <v>0</v>
      </c>
      <c r="U61" s="12">
        <v>0</v>
      </c>
      <c r="V61" s="12">
        <v>0</v>
      </c>
      <c r="W61" s="12">
        <v>0</v>
      </c>
      <c r="X61" s="1138">
        <v>16</v>
      </c>
      <c r="Y61" s="838">
        <v>0</v>
      </c>
      <c r="Z61" s="838">
        <v>0</v>
      </c>
      <c r="AA61" s="838">
        <v>161</v>
      </c>
      <c r="AB61" s="838">
        <v>0</v>
      </c>
      <c r="AC61" s="838">
        <v>0</v>
      </c>
      <c r="AD61" s="838">
        <v>0</v>
      </c>
      <c r="AE61" s="838">
        <v>0</v>
      </c>
      <c r="AF61" s="838">
        <v>0</v>
      </c>
      <c r="AG61" s="839">
        <v>0</v>
      </c>
      <c r="AH61" s="937">
        <v>18</v>
      </c>
      <c r="AI61" s="938">
        <v>2</v>
      </c>
      <c r="AJ61" s="938">
        <v>0</v>
      </c>
      <c r="AK61" s="938">
        <v>133</v>
      </c>
      <c r="AL61" s="938">
        <v>0</v>
      </c>
      <c r="AM61" s="938">
        <v>0</v>
      </c>
      <c r="AN61" s="938">
        <v>0</v>
      </c>
      <c r="AO61" s="938">
        <v>0</v>
      </c>
      <c r="AP61" s="938">
        <v>0</v>
      </c>
      <c r="AQ61" s="939">
        <v>0</v>
      </c>
      <c r="AR61" s="1138">
        <v>8</v>
      </c>
      <c r="AS61" s="1140">
        <v>4</v>
      </c>
      <c r="AT61" s="1140">
        <v>0</v>
      </c>
      <c r="AU61" s="1140">
        <v>142</v>
      </c>
      <c r="AV61" s="1140">
        <v>0</v>
      </c>
      <c r="AW61" s="1140">
        <v>0</v>
      </c>
      <c r="AX61" s="1140">
        <v>0</v>
      </c>
      <c r="AY61" s="1140">
        <v>0</v>
      </c>
      <c r="AZ61" s="1140">
        <v>0</v>
      </c>
      <c r="BA61" s="1141">
        <v>0</v>
      </c>
    </row>
    <row r="62" spans="1:53">
      <c r="A62" s="5" t="s">
        <v>70</v>
      </c>
      <c r="B62" t="s">
        <v>71</v>
      </c>
      <c r="C62" s="5" t="s">
        <v>91</v>
      </c>
      <c r="D62" s="330">
        <v>0</v>
      </c>
      <c r="E62" s="12">
        <v>55</v>
      </c>
      <c r="F62" s="12">
        <v>0</v>
      </c>
      <c r="G62" s="12">
        <v>18</v>
      </c>
      <c r="H62" s="12">
        <v>0</v>
      </c>
      <c r="I62" s="12">
        <v>0</v>
      </c>
      <c r="J62" s="12">
        <v>0</v>
      </c>
      <c r="K62" s="12">
        <v>0</v>
      </c>
      <c r="L62" s="12">
        <v>0</v>
      </c>
      <c r="M62" s="12">
        <v>0</v>
      </c>
      <c r="N62" s="330">
        <v>0</v>
      </c>
      <c r="O62" s="12">
        <v>37</v>
      </c>
      <c r="P62" s="12">
        <v>0</v>
      </c>
      <c r="Q62" s="12">
        <v>20</v>
      </c>
      <c r="R62" s="12">
        <v>0</v>
      </c>
      <c r="S62" s="12">
        <v>0</v>
      </c>
      <c r="T62" s="12">
        <v>0</v>
      </c>
      <c r="U62" s="12">
        <v>0</v>
      </c>
      <c r="V62" s="12">
        <v>0</v>
      </c>
      <c r="W62" s="12">
        <v>0</v>
      </c>
      <c r="X62" s="1138">
        <v>0</v>
      </c>
      <c r="Y62" s="838">
        <v>25</v>
      </c>
      <c r="Z62" s="838">
        <v>0</v>
      </c>
      <c r="AA62" s="838">
        <v>14</v>
      </c>
      <c r="AB62" s="838">
        <v>0</v>
      </c>
      <c r="AC62" s="838">
        <v>0</v>
      </c>
      <c r="AD62" s="838">
        <v>0</v>
      </c>
      <c r="AE62" s="838">
        <v>0</v>
      </c>
      <c r="AF62" s="838">
        <v>0</v>
      </c>
      <c r="AG62" s="839">
        <v>0</v>
      </c>
      <c r="AH62" s="937">
        <v>0</v>
      </c>
      <c r="AI62" s="938">
        <v>17</v>
      </c>
      <c r="AJ62" s="938">
        <v>0</v>
      </c>
      <c r="AK62" s="938">
        <v>19</v>
      </c>
      <c r="AL62" s="938">
        <v>0</v>
      </c>
      <c r="AM62" s="938">
        <v>0</v>
      </c>
      <c r="AN62" s="938">
        <v>0</v>
      </c>
      <c r="AO62" s="938">
        <v>0</v>
      </c>
      <c r="AP62" s="938">
        <v>0</v>
      </c>
      <c r="AQ62" s="939">
        <v>0</v>
      </c>
      <c r="AR62" s="1138">
        <v>0</v>
      </c>
      <c r="AS62" s="1140">
        <v>25</v>
      </c>
      <c r="AT62" s="1140">
        <v>0</v>
      </c>
      <c r="AU62" s="1140">
        <v>21</v>
      </c>
      <c r="AV62" s="1140">
        <v>0</v>
      </c>
      <c r="AW62" s="1140">
        <v>0</v>
      </c>
      <c r="AX62" s="1140">
        <v>0</v>
      </c>
      <c r="AY62" s="1140">
        <v>0</v>
      </c>
      <c r="AZ62" s="1140">
        <v>0</v>
      </c>
      <c r="BA62" s="1141">
        <v>0</v>
      </c>
    </row>
    <row r="63" spans="1:53">
      <c r="A63" s="5" t="s">
        <v>70</v>
      </c>
      <c r="B63" t="s">
        <v>71</v>
      </c>
      <c r="C63" s="5" t="s">
        <v>90</v>
      </c>
      <c r="D63" s="330">
        <v>68</v>
      </c>
      <c r="E63" s="12">
        <v>72</v>
      </c>
      <c r="F63" s="12">
        <v>0</v>
      </c>
      <c r="G63" s="12">
        <v>61</v>
      </c>
      <c r="H63" s="12">
        <v>0</v>
      </c>
      <c r="I63" s="12">
        <v>0</v>
      </c>
      <c r="J63" s="12">
        <v>0</v>
      </c>
      <c r="K63" s="12">
        <v>0</v>
      </c>
      <c r="L63" s="12">
        <v>0</v>
      </c>
      <c r="M63" s="12">
        <v>0</v>
      </c>
      <c r="N63" s="330">
        <v>129</v>
      </c>
      <c r="O63" s="12">
        <v>55</v>
      </c>
      <c r="P63" s="12">
        <v>0</v>
      </c>
      <c r="Q63" s="12">
        <v>98</v>
      </c>
      <c r="R63" s="12">
        <v>0</v>
      </c>
      <c r="S63" s="12">
        <v>0</v>
      </c>
      <c r="T63" s="12">
        <v>0</v>
      </c>
      <c r="U63" s="12">
        <v>0</v>
      </c>
      <c r="V63" s="12">
        <v>0</v>
      </c>
      <c r="W63" s="12">
        <v>0</v>
      </c>
      <c r="X63" s="1138">
        <v>107</v>
      </c>
      <c r="Y63" s="838">
        <v>111</v>
      </c>
      <c r="Z63" s="838">
        <v>0</v>
      </c>
      <c r="AA63" s="838">
        <v>70</v>
      </c>
      <c r="AB63" s="838">
        <v>0</v>
      </c>
      <c r="AC63" s="838">
        <v>0</v>
      </c>
      <c r="AD63" s="838">
        <v>0</v>
      </c>
      <c r="AE63" s="838">
        <v>0</v>
      </c>
      <c r="AF63" s="838">
        <v>0</v>
      </c>
      <c r="AG63" s="839">
        <v>0</v>
      </c>
      <c r="AH63" s="937">
        <v>64</v>
      </c>
      <c r="AI63" s="938">
        <v>187</v>
      </c>
      <c r="AJ63" s="938">
        <v>0</v>
      </c>
      <c r="AK63" s="938">
        <v>90</v>
      </c>
      <c r="AL63" s="938">
        <v>0</v>
      </c>
      <c r="AM63" s="938">
        <v>0</v>
      </c>
      <c r="AN63" s="938">
        <v>0</v>
      </c>
      <c r="AO63" s="938">
        <v>0</v>
      </c>
      <c r="AP63" s="938">
        <v>0</v>
      </c>
      <c r="AQ63" s="939">
        <v>0</v>
      </c>
      <c r="AR63" s="1138">
        <v>226</v>
      </c>
      <c r="AS63" s="1140">
        <v>35</v>
      </c>
      <c r="AT63" s="1140">
        <v>0</v>
      </c>
      <c r="AU63" s="1140">
        <v>61</v>
      </c>
      <c r="AV63" s="1140">
        <v>0</v>
      </c>
      <c r="AW63" s="1140">
        <v>0</v>
      </c>
      <c r="AX63" s="1140">
        <v>0</v>
      </c>
      <c r="AY63" s="1140">
        <v>0</v>
      </c>
      <c r="AZ63" s="1140">
        <v>0</v>
      </c>
      <c r="BA63" s="1141">
        <v>0</v>
      </c>
    </row>
    <row r="64" spans="1:53">
      <c r="A64" s="5" t="s">
        <v>72</v>
      </c>
      <c r="B64" t="s">
        <v>73</v>
      </c>
      <c r="C64" s="5" t="s">
        <v>92</v>
      </c>
      <c r="D64" s="330">
        <v>0</v>
      </c>
      <c r="E64" s="12">
        <v>22</v>
      </c>
      <c r="F64" s="12">
        <v>0</v>
      </c>
      <c r="G64" s="12">
        <v>44</v>
      </c>
      <c r="H64" s="12">
        <v>0</v>
      </c>
      <c r="I64" s="12">
        <v>0</v>
      </c>
      <c r="J64" s="12">
        <v>0</v>
      </c>
      <c r="K64" s="12">
        <v>0</v>
      </c>
      <c r="L64" s="12">
        <v>0</v>
      </c>
      <c r="M64" s="12">
        <v>0</v>
      </c>
      <c r="N64" s="330">
        <v>0</v>
      </c>
      <c r="O64" s="12">
        <v>24</v>
      </c>
      <c r="P64" s="12">
        <v>0</v>
      </c>
      <c r="Q64" s="12">
        <v>54</v>
      </c>
      <c r="R64" s="12">
        <v>0</v>
      </c>
      <c r="S64" s="12">
        <v>0</v>
      </c>
      <c r="T64" s="12">
        <v>0</v>
      </c>
      <c r="U64" s="12">
        <v>0</v>
      </c>
      <c r="V64" s="12">
        <v>0</v>
      </c>
      <c r="W64" s="12">
        <v>0</v>
      </c>
      <c r="X64" s="1138">
        <v>0</v>
      </c>
      <c r="Y64" s="838">
        <v>16</v>
      </c>
      <c r="Z64" s="838">
        <v>0</v>
      </c>
      <c r="AA64" s="838">
        <v>43</v>
      </c>
      <c r="AB64" s="838">
        <v>0</v>
      </c>
      <c r="AC64" s="838">
        <v>0</v>
      </c>
      <c r="AD64" s="838">
        <v>0</v>
      </c>
      <c r="AE64" s="838">
        <v>0</v>
      </c>
      <c r="AF64" s="838">
        <v>0</v>
      </c>
      <c r="AG64" s="839">
        <v>0</v>
      </c>
      <c r="AH64" s="937">
        <v>0</v>
      </c>
      <c r="AI64" s="938">
        <v>9</v>
      </c>
      <c r="AJ64" s="938">
        <v>0</v>
      </c>
      <c r="AK64" s="938">
        <v>26</v>
      </c>
      <c r="AL64" s="938">
        <v>0</v>
      </c>
      <c r="AM64" s="938">
        <v>0</v>
      </c>
      <c r="AN64" s="938">
        <v>0</v>
      </c>
      <c r="AO64" s="938">
        <v>0</v>
      </c>
      <c r="AP64" s="938">
        <v>0</v>
      </c>
      <c r="AQ64" s="939">
        <v>0</v>
      </c>
      <c r="AR64" s="1138">
        <v>0</v>
      </c>
      <c r="AS64" s="1140">
        <v>6</v>
      </c>
      <c r="AT64" s="1140">
        <v>0</v>
      </c>
      <c r="AU64" s="1140">
        <v>41</v>
      </c>
      <c r="AV64" s="1140">
        <v>0</v>
      </c>
      <c r="AW64" s="1140">
        <v>0</v>
      </c>
      <c r="AX64" s="1140">
        <v>0</v>
      </c>
      <c r="AY64" s="1140">
        <v>0</v>
      </c>
      <c r="AZ64" s="1140">
        <v>0</v>
      </c>
      <c r="BA64" s="1141">
        <v>0</v>
      </c>
    </row>
    <row r="65" spans="1:53">
      <c r="A65" s="5" t="s">
        <v>72</v>
      </c>
      <c r="B65" t="s">
        <v>73</v>
      </c>
      <c r="C65" s="5" t="s">
        <v>91</v>
      </c>
      <c r="D65" s="330">
        <v>0</v>
      </c>
      <c r="E65" s="12">
        <v>12</v>
      </c>
      <c r="F65" s="12">
        <v>5</v>
      </c>
      <c r="G65" s="12">
        <v>6</v>
      </c>
      <c r="H65" s="12">
        <v>0</v>
      </c>
      <c r="I65" s="12">
        <v>0</v>
      </c>
      <c r="J65" s="12">
        <v>0</v>
      </c>
      <c r="K65" s="12">
        <v>0</v>
      </c>
      <c r="L65" s="12">
        <v>0</v>
      </c>
      <c r="M65" s="12">
        <v>0</v>
      </c>
      <c r="N65" s="330">
        <v>0</v>
      </c>
      <c r="O65" s="12">
        <v>9</v>
      </c>
      <c r="P65" s="12">
        <v>7</v>
      </c>
      <c r="Q65" s="12">
        <v>8</v>
      </c>
      <c r="R65" s="12">
        <v>0</v>
      </c>
      <c r="S65" s="12">
        <v>0</v>
      </c>
      <c r="T65" s="12">
        <v>0</v>
      </c>
      <c r="U65" s="12">
        <v>0</v>
      </c>
      <c r="V65" s="12">
        <v>0</v>
      </c>
      <c r="W65" s="12">
        <v>0</v>
      </c>
      <c r="X65" s="1138">
        <v>0</v>
      </c>
      <c r="Y65" s="838">
        <v>12</v>
      </c>
      <c r="Z65" s="838">
        <v>1</v>
      </c>
      <c r="AA65" s="838">
        <v>6</v>
      </c>
      <c r="AB65" s="838">
        <v>0</v>
      </c>
      <c r="AC65" s="838">
        <v>0</v>
      </c>
      <c r="AD65" s="838">
        <v>0</v>
      </c>
      <c r="AE65" s="838">
        <v>0</v>
      </c>
      <c r="AF65" s="838">
        <v>0</v>
      </c>
      <c r="AG65" s="839">
        <v>0</v>
      </c>
      <c r="AH65" s="937">
        <v>0</v>
      </c>
      <c r="AI65" s="938">
        <v>6</v>
      </c>
      <c r="AJ65" s="938">
        <v>2</v>
      </c>
      <c r="AK65" s="938">
        <v>4</v>
      </c>
      <c r="AL65" s="938">
        <v>0</v>
      </c>
      <c r="AM65" s="938">
        <v>0</v>
      </c>
      <c r="AN65" s="938">
        <v>0</v>
      </c>
      <c r="AO65" s="938">
        <v>0</v>
      </c>
      <c r="AP65" s="938">
        <v>0</v>
      </c>
      <c r="AQ65" s="939">
        <v>0</v>
      </c>
      <c r="AR65" s="1138">
        <v>0</v>
      </c>
      <c r="AS65" s="1140">
        <v>6</v>
      </c>
      <c r="AT65" s="1140">
        <v>4</v>
      </c>
      <c r="AU65" s="1140">
        <v>1</v>
      </c>
      <c r="AV65" s="1140">
        <v>0</v>
      </c>
      <c r="AW65" s="1140">
        <v>0</v>
      </c>
      <c r="AX65" s="1140">
        <v>0</v>
      </c>
      <c r="AY65" s="1140">
        <v>0</v>
      </c>
      <c r="AZ65" s="1140">
        <v>0</v>
      </c>
      <c r="BA65" s="1141">
        <v>0</v>
      </c>
    </row>
    <row r="66" spans="1:53">
      <c r="A66" s="5" t="s">
        <v>72</v>
      </c>
      <c r="B66" t="s">
        <v>73</v>
      </c>
      <c r="C66" s="5" t="s">
        <v>90</v>
      </c>
      <c r="D66" s="330">
        <v>0</v>
      </c>
      <c r="E66" s="12">
        <v>28</v>
      </c>
      <c r="F66" s="12">
        <v>0</v>
      </c>
      <c r="G66" s="12">
        <v>13</v>
      </c>
      <c r="H66" s="12">
        <v>0</v>
      </c>
      <c r="I66" s="12">
        <v>0</v>
      </c>
      <c r="J66" s="12">
        <v>0</v>
      </c>
      <c r="K66" s="12">
        <v>0</v>
      </c>
      <c r="L66" s="12">
        <v>0</v>
      </c>
      <c r="M66" s="12">
        <v>0</v>
      </c>
      <c r="N66" s="330">
        <v>0</v>
      </c>
      <c r="O66" s="12">
        <v>17</v>
      </c>
      <c r="P66" s="12">
        <v>0</v>
      </c>
      <c r="Q66" s="12">
        <v>23</v>
      </c>
      <c r="R66" s="12">
        <v>0</v>
      </c>
      <c r="S66" s="12">
        <v>0</v>
      </c>
      <c r="T66" s="12">
        <v>0</v>
      </c>
      <c r="U66" s="12">
        <v>0</v>
      </c>
      <c r="V66" s="12">
        <v>0</v>
      </c>
      <c r="W66" s="12">
        <v>0</v>
      </c>
      <c r="X66" s="1138">
        <v>0</v>
      </c>
      <c r="Y66" s="838">
        <v>25</v>
      </c>
      <c r="Z66" s="838">
        <v>0</v>
      </c>
      <c r="AA66" s="838">
        <v>22</v>
      </c>
      <c r="AB66" s="838">
        <v>0</v>
      </c>
      <c r="AC66" s="838">
        <v>0</v>
      </c>
      <c r="AD66" s="838">
        <v>0</v>
      </c>
      <c r="AE66" s="838">
        <v>0</v>
      </c>
      <c r="AF66" s="838">
        <v>0</v>
      </c>
      <c r="AG66" s="839">
        <v>0</v>
      </c>
      <c r="AH66" s="937">
        <v>0</v>
      </c>
      <c r="AI66" s="938">
        <v>12</v>
      </c>
      <c r="AJ66" s="938">
        <v>0</v>
      </c>
      <c r="AK66" s="938">
        <v>13</v>
      </c>
      <c r="AL66" s="938">
        <v>0</v>
      </c>
      <c r="AM66" s="938">
        <v>0</v>
      </c>
      <c r="AN66" s="938">
        <v>0</v>
      </c>
      <c r="AO66" s="938">
        <v>0</v>
      </c>
      <c r="AP66" s="938">
        <v>0</v>
      </c>
      <c r="AQ66" s="939">
        <v>0</v>
      </c>
      <c r="AR66" s="1138">
        <v>0</v>
      </c>
      <c r="AS66" s="1140">
        <v>13</v>
      </c>
      <c r="AT66" s="1140">
        <v>0</v>
      </c>
      <c r="AU66" s="1140">
        <v>32</v>
      </c>
      <c r="AV66" s="1140">
        <v>0</v>
      </c>
      <c r="AW66" s="1140">
        <v>0</v>
      </c>
      <c r="AX66" s="1140">
        <v>0</v>
      </c>
      <c r="AY66" s="1140">
        <v>0</v>
      </c>
      <c r="AZ66" s="1140">
        <v>0</v>
      </c>
      <c r="BA66" s="1141">
        <v>0</v>
      </c>
    </row>
    <row r="67" spans="1:53">
      <c r="A67" s="5" t="s">
        <v>74</v>
      </c>
      <c r="B67" t="s">
        <v>75</v>
      </c>
      <c r="C67" s="5" t="s">
        <v>92</v>
      </c>
      <c r="D67" s="330">
        <v>33</v>
      </c>
      <c r="E67" s="12">
        <v>1</v>
      </c>
      <c r="F67" s="12">
        <v>0</v>
      </c>
      <c r="G67" s="12">
        <v>29</v>
      </c>
      <c r="H67" s="12">
        <v>0</v>
      </c>
      <c r="I67" s="12">
        <v>0</v>
      </c>
      <c r="J67" s="12">
        <v>0</v>
      </c>
      <c r="K67" s="12">
        <v>0</v>
      </c>
      <c r="L67" s="12">
        <v>0</v>
      </c>
      <c r="M67" s="12">
        <v>0</v>
      </c>
      <c r="N67" s="330">
        <v>17</v>
      </c>
      <c r="O67" s="12">
        <v>0</v>
      </c>
      <c r="P67" s="12">
        <v>0</v>
      </c>
      <c r="Q67" s="12">
        <v>40</v>
      </c>
      <c r="R67" s="12">
        <v>0</v>
      </c>
      <c r="S67" s="12">
        <v>0</v>
      </c>
      <c r="T67" s="12">
        <v>0</v>
      </c>
      <c r="U67" s="12">
        <v>0</v>
      </c>
      <c r="V67" s="12">
        <v>0</v>
      </c>
      <c r="W67" s="12">
        <v>0</v>
      </c>
      <c r="X67" s="1138">
        <v>46</v>
      </c>
      <c r="Y67" s="838">
        <v>3</v>
      </c>
      <c r="Z67" s="838">
        <v>0</v>
      </c>
      <c r="AA67" s="838">
        <v>31</v>
      </c>
      <c r="AB67" s="838">
        <v>0</v>
      </c>
      <c r="AC67" s="838">
        <v>0</v>
      </c>
      <c r="AD67" s="838">
        <v>0</v>
      </c>
      <c r="AE67" s="838">
        <v>0</v>
      </c>
      <c r="AF67" s="838">
        <v>0</v>
      </c>
      <c r="AG67" s="839">
        <v>0</v>
      </c>
      <c r="AH67" s="937">
        <v>0</v>
      </c>
      <c r="AI67" s="938">
        <v>1</v>
      </c>
      <c r="AJ67" s="938">
        <v>0</v>
      </c>
      <c r="AK67" s="938">
        <v>23</v>
      </c>
      <c r="AL67" s="938">
        <v>0</v>
      </c>
      <c r="AM67" s="938">
        <v>0</v>
      </c>
      <c r="AN67" s="938">
        <v>0</v>
      </c>
      <c r="AO67" s="938">
        <v>0</v>
      </c>
      <c r="AP67" s="938">
        <v>0</v>
      </c>
      <c r="AQ67" s="939">
        <v>0</v>
      </c>
      <c r="AR67" s="1138">
        <v>5</v>
      </c>
      <c r="AS67" s="1140">
        <v>0</v>
      </c>
      <c r="AT67" s="1140">
        <v>0</v>
      </c>
      <c r="AU67" s="1140">
        <v>43</v>
      </c>
      <c r="AV67" s="1140">
        <v>0</v>
      </c>
      <c r="AW67" s="1140">
        <v>0</v>
      </c>
      <c r="AX67" s="1140">
        <v>0</v>
      </c>
      <c r="AY67" s="1140">
        <v>0</v>
      </c>
      <c r="AZ67" s="1140">
        <v>0</v>
      </c>
      <c r="BA67" s="1141">
        <v>0</v>
      </c>
    </row>
    <row r="68" spans="1:53">
      <c r="A68" s="5" t="s">
        <v>74</v>
      </c>
      <c r="B68" t="s">
        <v>75</v>
      </c>
      <c r="C68" s="5" t="s">
        <v>91</v>
      </c>
      <c r="D68" s="330">
        <v>0</v>
      </c>
      <c r="E68" s="12">
        <v>0</v>
      </c>
      <c r="F68" s="12">
        <v>0</v>
      </c>
      <c r="G68" s="12">
        <v>4</v>
      </c>
      <c r="H68" s="12">
        <v>0</v>
      </c>
      <c r="I68" s="12">
        <v>0</v>
      </c>
      <c r="J68" s="12">
        <v>0</v>
      </c>
      <c r="K68" s="12">
        <v>0</v>
      </c>
      <c r="L68" s="12">
        <v>0</v>
      </c>
      <c r="M68" s="12">
        <v>0</v>
      </c>
      <c r="N68" s="330">
        <v>0</v>
      </c>
      <c r="O68" s="12">
        <v>0</v>
      </c>
      <c r="P68" s="12">
        <v>0</v>
      </c>
      <c r="Q68" s="12">
        <v>2</v>
      </c>
      <c r="R68" s="12">
        <v>0</v>
      </c>
      <c r="S68" s="12">
        <v>0</v>
      </c>
      <c r="T68" s="12">
        <v>0</v>
      </c>
      <c r="U68" s="12">
        <v>0</v>
      </c>
      <c r="V68" s="12">
        <v>0</v>
      </c>
      <c r="W68" s="12">
        <v>0</v>
      </c>
      <c r="X68" s="1138">
        <v>0</v>
      </c>
      <c r="Y68" s="838">
        <v>2</v>
      </c>
      <c r="Z68" s="838">
        <v>0</v>
      </c>
      <c r="AA68" s="838">
        <v>1</v>
      </c>
      <c r="AB68" s="838">
        <v>0</v>
      </c>
      <c r="AC68" s="838">
        <v>0</v>
      </c>
      <c r="AD68" s="838">
        <v>0</v>
      </c>
      <c r="AE68" s="838">
        <v>0</v>
      </c>
      <c r="AF68" s="838">
        <v>0</v>
      </c>
      <c r="AG68" s="839">
        <v>0</v>
      </c>
      <c r="AH68" s="937">
        <v>0</v>
      </c>
      <c r="AI68" s="938">
        <v>1</v>
      </c>
      <c r="AJ68" s="938">
        <v>0</v>
      </c>
      <c r="AK68" s="938">
        <v>0</v>
      </c>
      <c r="AL68" s="938">
        <v>0</v>
      </c>
      <c r="AM68" s="938">
        <v>0</v>
      </c>
      <c r="AN68" s="938">
        <v>0</v>
      </c>
      <c r="AO68" s="938">
        <v>0</v>
      </c>
      <c r="AP68" s="938">
        <v>0</v>
      </c>
      <c r="AQ68" s="939">
        <v>0</v>
      </c>
      <c r="AR68" s="1138">
        <v>0</v>
      </c>
      <c r="AS68" s="1140">
        <v>0</v>
      </c>
      <c r="AT68" s="1140">
        <v>0</v>
      </c>
      <c r="AU68" s="1140">
        <v>0</v>
      </c>
      <c r="AV68" s="1140">
        <v>0</v>
      </c>
      <c r="AW68" s="1140">
        <v>0</v>
      </c>
      <c r="AX68" s="1140">
        <v>0</v>
      </c>
      <c r="AY68" s="1140">
        <v>0</v>
      </c>
      <c r="AZ68" s="1140">
        <v>0</v>
      </c>
      <c r="BA68" s="1141">
        <v>0</v>
      </c>
    </row>
    <row r="69" spans="1:53">
      <c r="A69" s="5" t="s">
        <v>74</v>
      </c>
      <c r="B69" t="s">
        <v>75</v>
      </c>
      <c r="C69" s="5" t="s">
        <v>90</v>
      </c>
      <c r="D69" s="330">
        <v>30</v>
      </c>
      <c r="E69" s="12">
        <v>4</v>
      </c>
      <c r="F69" s="12">
        <v>0</v>
      </c>
      <c r="G69" s="12">
        <v>13</v>
      </c>
      <c r="H69" s="12">
        <v>0</v>
      </c>
      <c r="I69" s="12">
        <v>0</v>
      </c>
      <c r="J69" s="12">
        <v>0</v>
      </c>
      <c r="K69" s="12">
        <v>0</v>
      </c>
      <c r="L69" s="12">
        <v>0</v>
      </c>
      <c r="M69" s="12">
        <v>0</v>
      </c>
      <c r="N69" s="330">
        <v>35</v>
      </c>
      <c r="O69" s="12">
        <v>1</v>
      </c>
      <c r="P69" s="12">
        <v>0</v>
      </c>
      <c r="Q69" s="12">
        <v>5</v>
      </c>
      <c r="R69" s="12">
        <v>0</v>
      </c>
      <c r="S69" s="12">
        <v>0</v>
      </c>
      <c r="T69" s="12">
        <v>0</v>
      </c>
      <c r="U69" s="12">
        <v>0</v>
      </c>
      <c r="V69" s="12">
        <v>0</v>
      </c>
      <c r="W69" s="12">
        <v>0</v>
      </c>
      <c r="X69" s="1138">
        <v>220</v>
      </c>
      <c r="Y69" s="838">
        <v>5</v>
      </c>
      <c r="Z69" s="838">
        <v>0</v>
      </c>
      <c r="AA69" s="838">
        <v>21</v>
      </c>
      <c r="AB69" s="838">
        <v>0</v>
      </c>
      <c r="AC69" s="838">
        <v>0</v>
      </c>
      <c r="AD69" s="838">
        <v>0</v>
      </c>
      <c r="AE69" s="838">
        <v>0</v>
      </c>
      <c r="AF69" s="838">
        <v>0</v>
      </c>
      <c r="AG69" s="839">
        <v>0</v>
      </c>
      <c r="AH69" s="937">
        <v>185</v>
      </c>
      <c r="AI69" s="938">
        <v>5</v>
      </c>
      <c r="AJ69" s="938">
        <v>0</v>
      </c>
      <c r="AK69" s="938">
        <v>5</v>
      </c>
      <c r="AL69" s="938">
        <v>0</v>
      </c>
      <c r="AM69" s="938">
        <v>0</v>
      </c>
      <c r="AN69" s="938">
        <v>0</v>
      </c>
      <c r="AO69" s="938">
        <v>0</v>
      </c>
      <c r="AP69" s="938">
        <v>0</v>
      </c>
      <c r="AQ69" s="939">
        <v>0</v>
      </c>
      <c r="AR69" s="1138">
        <v>273</v>
      </c>
      <c r="AS69" s="1140">
        <v>2</v>
      </c>
      <c r="AT69" s="1140">
        <v>0</v>
      </c>
      <c r="AU69" s="1140">
        <v>7</v>
      </c>
      <c r="AV69" s="1140">
        <v>0</v>
      </c>
      <c r="AW69" s="1140">
        <v>0</v>
      </c>
      <c r="AX69" s="1140">
        <v>0</v>
      </c>
      <c r="AY69" s="1140">
        <v>0</v>
      </c>
      <c r="AZ69" s="1140">
        <v>0</v>
      </c>
      <c r="BA69" s="1141">
        <v>0</v>
      </c>
    </row>
    <row r="70" spans="1:53">
      <c r="A70" s="5" t="s">
        <v>76</v>
      </c>
      <c r="B70" t="s">
        <v>77</v>
      </c>
      <c r="C70" s="5" t="s">
        <v>92</v>
      </c>
      <c r="D70" s="330">
        <v>0</v>
      </c>
      <c r="E70" s="12">
        <v>68</v>
      </c>
      <c r="F70" s="12">
        <v>0</v>
      </c>
      <c r="G70" s="12">
        <v>371</v>
      </c>
      <c r="H70" s="12">
        <v>0</v>
      </c>
      <c r="I70" s="12">
        <v>0</v>
      </c>
      <c r="J70" s="12">
        <v>0</v>
      </c>
      <c r="K70" s="12">
        <v>0</v>
      </c>
      <c r="L70" s="12">
        <v>0</v>
      </c>
      <c r="M70" s="12">
        <v>0</v>
      </c>
      <c r="N70" s="330">
        <v>0</v>
      </c>
      <c r="O70" s="12">
        <v>25</v>
      </c>
      <c r="P70" s="12">
        <v>0</v>
      </c>
      <c r="Q70" s="12">
        <v>201</v>
      </c>
      <c r="R70" s="12">
        <v>0</v>
      </c>
      <c r="S70" s="12">
        <v>0</v>
      </c>
      <c r="T70" s="12">
        <v>0</v>
      </c>
      <c r="U70" s="12">
        <v>0</v>
      </c>
      <c r="V70" s="12">
        <v>0</v>
      </c>
      <c r="W70" s="12">
        <v>0</v>
      </c>
      <c r="X70" s="1138">
        <v>0</v>
      </c>
      <c r="Y70" s="838">
        <v>61</v>
      </c>
      <c r="Z70" s="838">
        <v>0</v>
      </c>
      <c r="AA70" s="838">
        <v>248</v>
      </c>
      <c r="AB70" s="838">
        <v>0</v>
      </c>
      <c r="AC70" s="838">
        <v>0</v>
      </c>
      <c r="AD70" s="838">
        <v>0</v>
      </c>
      <c r="AE70" s="838">
        <v>0</v>
      </c>
      <c r="AF70" s="838">
        <v>0</v>
      </c>
      <c r="AG70" s="839">
        <v>0</v>
      </c>
      <c r="AH70" s="937">
        <v>0</v>
      </c>
      <c r="AI70" s="938">
        <v>37</v>
      </c>
      <c r="AJ70" s="938">
        <v>0</v>
      </c>
      <c r="AK70" s="938">
        <v>178</v>
      </c>
      <c r="AL70" s="938">
        <v>0</v>
      </c>
      <c r="AM70" s="938">
        <v>0</v>
      </c>
      <c r="AN70" s="938">
        <v>0</v>
      </c>
      <c r="AO70" s="938">
        <v>0</v>
      </c>
      <c r="AP70" s="938">
        <v>0</v>
      </c>
      <c r="AQ70" s="939">
        <v>0</v>
      </c>
      <c r="AR70" s="1138">
        <v>0</v>
      </c>
      <c r="AS70" s="1140">
        <v>42</v>
      </c>
      <c r="AT70" s="1140">
        <v>0</v>
      </c>
      <c r="AU70" s="1140">
        <v>188</v>
      </c>
      <c r="AV70" s="1140">
        <v>0</v>
      </c>
      <c r="AW70" s="1140">
        <v>0</v>
      </c>
      <c r="AX70" s="1140">
        <v>0</v>
      </c>
      <c r="AY70" s="1140">
        <v>0</v>
      </c>
      <c r="AZ70" s="1140">
        <v>0</v>
      </c>
      <c r="BA70" s="1141">
        <v>0</v>
      </c>
    </row>
    <row r="71" spans="1:53">
      <c r="A71" s="5" t="s">
        <v>76</v>
      </c>
      <c r="B71" t="s">
        <v>77</v>
      </c>
      <c r="C71" s="5" t="s">
        <v>91</v>
      </c>
      <c r="D71" s="330">
        <v>0</v>
      </c>
      <c r="E71" s="12">
        <v>32</v>
      </c>
      <c r="F71" s="12">
        <v>0</v>
      </c>
      <c r="G71" s="12">
        <v>26</v>
      </c>
      <c r="H71" s="12">
        <v>0</v>
      </c>
      <c r="I71" s="12">
        <v>0</v>
      </c>
      <c r="J71" s="12">
        <v>0</v>
      </c>
      <c r="K71" s="12">
        <v>0</v>
      </c>
      <c r="L71" s="12">
        <v>0</v>
      </c>
      <c r="M71" s="12">
        <v>0</v>
      </c>
      <c r="N71" s="330">
        <v>0</v>
      </c>
      <c r="O71" s="12">
        <v>19</v>
      </c>
      <c r="P71" s="12">
        <v>0</v>
      </c>
      <c r="Q71" s="12">
        <v>48</v>
      </c>
      <c r="R71" s="12">
        <v>0</v>
      </c>
      <c r="S71" s="12">
        <v>0</v>
      </c>
      <c r="T71" s="12">
        <v>0</v>
      </c>
      <c r="U71" s="12">
        <v>0</v>
      </c>
      <c r="V71" s="12">
        <v>0</v>
      </c>
      <c r="W71" s="12">
        <v>0</v>
      </c>
      <c r="X71" s="1138">
        <v>0</v>
      </c>
      <c r="Y71" s="838">
        <v>26</v>
      </c>
      <c r="Z71" s="838">
        <v>0</v>
      </c>
      <c r="AA71" s="838">
        <v>35</v>
      </c>
      <c r="AB71" s="838">
        <v>0</v>
      </c>
      <c r="AC71" s="838">
        <v>0</v>
      </c>
      <c r="AD71" s="838">
        <v>0</v>
      </c>
      <c r="AE71" s="838">
        <v>0</v>
      </c>
      <c r="AF71" s="838">
        <v>0</v>
      </c>
      <c r="AG71" s="839">
        <v>0</v>
      </c>
      <c r="AH71" s="937">
        <v>0</v>
      </c>
      <c r="AI71" s="938">
        <v>57</v>
      </c>
      <c r="AJ71" s="938">
        <v>0</v>
      </c>
      <c r="AK71" s="938">
        <v>30</v>
      </c>
      <c r="AL71" s="938">
        <v>0</v>
      </c>
      <c r="AM71" s="938">
        <v>0</v>
      </c>
      <c r="AN71" s="938">
        <v>0</v>
      </c>
      <c r="AO71" s="938">
        <v>0</v>
      </c>
      <c r="AP71" s="938">
        <v>0</v>
      </c>
      <c r="AQ71" s="939">
        <v>0</v>
      </c>
      <c r="AR71" s="1138">
        <v>0</v>
      </c>
      <c r="AS71" s="1140">
        <v>31</v>
      </c>
      <c r="AT71" s="1140">
        <v>0</v>
      </c>
      <c r="AU71" s="1140">
        <v>18</v>
      </c>
      <c r="AV71" s="1140">
        <v>0</v>
      </c>
      <c r="AW71" s="1140">
        <v>0</v>
      </c>
      <c r="AX71" s="1140">
        <v>0</v>
      </c>
      <c r="AY71" s="1140">
        <v>0</v>
      </c>
      <c r="AZ71" s="1140">
        <v>0</v>
      </c>
      <c r="BA71" s="1141">
        <v>0</v>
      </c>
    </row>
    <row r="72" spans="1:53">
      <c r="A72" s="5" t="s">
        <v>76</v>
      </c>
      <c r="B72" t="s">
        <v>77</v>
      </c>
      <c r="C72" s="5" t="s">
        <v>90</v>
      </c>
      <c r="D72" s="330">
        <v>0</v>
      </c>
      <c r="E72" s="12">
        <v>0</v>
      </c>
      <c r="F72" s="12">
        <v>0</v>
      </c>
      <c r="G72" s="12">
        <v>30</v>
      </c>
      <c r="H72" s="12">
        <v>0</v>
      </c>
      <c r="I72" s="12">
        <v>0</v>
      </c>
      <c r="J72" s="12">
        <v>0</v>
      </c>
      <c r="K72" s="12">
        <v>0</v>
      </c>
      <c r="L72" s="12">
        <v>0</v>
      </c>
      <c r="M72" s="12">
        <v>0</v>
      </c>
      <c r="N72" s="330">
        <v>0</v>
      </c>
      <c r="O72" s="12">
        <v>0</v>
      </c>
      <c r="P72" s="12">
        <v>0</v>
      </c>
      <c r="Q72" s="12">
        <v>20</v>
      </c>
      <c r="R72" s="12">
        <v>0</v>
      </c>
      <c r="S72" s="12">
        <v>0</v>
      </c>
      <c r="T72" s="12">
        <v>0</v>
      </c>
      <c r="U72" s="12">
        <v>0</v>
      </c>
      <c r="V72" s="12">
        <v>0</v>
      </c>
      <c r="W72" s="12">
        <v>0</v>
      </c>
      <c r="X72" s="1138">
        <v>0</v>
      </c>
      <c r="Y72" s="838">
        <v>0</v>
      </c>
      <c r="Z72" s="838">
        <v>0</v>
      </c>
      <c r="AA72" s="838">
        <v>48</v>
      </c>
      <c r="AB72" s="838">
        <v>0</v>
      </c>
      <c r="AC72" s="838">
        <v>0</v>
      </c>
      <c r="AD72" s="838">
        <v>0</v>
      </c>
      <c r="AE72" s="838">
        <v>0</v>
      </c>
      <c r="AF72" s="838">
        <v>0</v>
      </c>
      <c r="AG72" s="839">
        <v>0</v>
      </c>
      <c r="AH72" s="937">
        <v>0</v>
      </c>
      <c r="AI72" s="938">
        <v>0</v>
      </c>
      <c r="AJ72" s="938">
        <v>0</v>
      </c>
      <c r="AK72" s="938">
        <v>36</v>
      </c>
      <c r="AL72" s="938">
        <v>0</v>
      </c>
      <c r="AM72" s="938">
        <v>0</v>
      </c>
      <c r="AN72" s="938">
        <v>0</v>
      </c>
      <c r="AO72" s="938">
        <v>0</v>
      </c>
      <c r="AP72" s="938">
        <v>0</v>
      </c>
      <c r="AQ72" s="939">
        <v>0</v>
      </c>
      <c r="AR72" s="1138">
        <v>0</v>
      </c>
      <c r="AS72" s="1140">
        <v>1</v>
      </c>
      <c r="AT72" s="1140">
        <v>0</v>
      </c>
      <c r="AU72" s="1140">
        <v>26</v>
      </c>
      <c r="AV72" s="1140">
        <v>0</v>
      </c>
      <c r="AW72" s="1140">
        <v>0</v>
      </c>
      <c r="AX72" s="1140">
        <v>0</v>
      </c>
      <c r="AY72" s="1140">
        <v>0</v>
      </c>
      <c r="AZ72" s="1140">
        <v>0</v>
      </c>
      <c r="BA72" s="1141">
        <v>0</v>
      </c>
    </row>
    <row r="73" spans="1:53">
      <c r="A73" s="5" t="s">
        <v>78</v>
      </c>
      <c r="B73" t="s">
        <v>79</v>
      </c>
      <c r="C73" s="5" t="s">
        <v>92</v>
      </c>
      <c r="D73" s="330">
        <v>1</v>
      </c>
      <c r="E73" s="12">
        <v>12</v>
      </c>
      <c r="F73" s="12">
        <v>0</v>
      </c>
      <c r="G73" s="12">
        <v>373</v>
      </c>
      <c r="H73" s="12">
        <v>0</v>
      </c>
      <c r="I73" s="12">
        <v>0</v>
      </c>
      <c r="J73" s="12">
        <v>0</v>
      </c>
      <c r="K73" s="12">
        <v>0</v>
      </c>
      <c r="L73" s="12">
        <v>0</v>
      </c>
      <c r="M73" s="12">
        <v>0</v>
      </c>
      <c r="N73" s="330">
        <v>6</v>
      </c>
      <c r="O73" s="12">
        <v>49</v>
      </c>
      <c r="P73" s="12">
        <v>0</v>
      </c>
      <c r="Q73" s="12">
        <v>334</v>
      </c>
      <c r="R73" s="12">
        <v>0</v>
      </c>
      <c r="S73" s="12">
        <v>0</v>
      </c>
      <c r="T73" s="12">
        <v>0</v>
      </c>
      <c r="U73" s="12">
        <v>0</v>
      </c>
      <c r="V73" s="12">
        <v>0</v>
      </c>
      <c r="W73" s="12">
        <v>0</v>
      </c>
      <c r="X73" s="1138">
        <v>11</v>
      </c>
      <c r="Y73" s="838">
        <v>17</v>
      </c>
      <c r="Z73" s="838">
        <v>0</v>
      </c>
      <c r="AA73" s="838">
        <v>364</v>
      </c>
      <c r="AB73" s="838">
        <v>0</v>
      </c>
      <c r="AC73" s="838">
        <v>0</v>
      </c>
      <c r="AD73" s="838">
        <v>0</v>
      </c>
      <c r="AE73" s="838">
        <v>0</v>
      </c>
      <c r="AF73" s="838">
        <v>0</v>
      </c>
      <c r="AG73" s="839">
        <v>0</v>
      </c>
      <c r="AH73" s="937">
        <v>6</v>
      </c>
      <c r="AI73" s="938">
        <v>171</v>
      </c>
      <c r="AJ73" s="938">
        <v>0</v>
      </c>
      <c r="AK73" s="938">
        <v>313</v>
      </c>
      <c r="AL73" s="938">
        <v>0</v>
      </c>
      <c r="AM73" s="938">
        <v>0</v>
      </c>
      <c r="AN73" s="938">
        <v>0</v>
      </c>
      <c r="AO73" s="938">
        <v>0</v>
      </c>
      <c r="AP73" s="938">
        <v>0</v>
      </c>
      <c r="AQ73" s="939">
        <v>0</v>
      </c>
      <c r="AR73" s="1138">
        <v>0</v>
      </c>
      <c r="AS73" s="1140">
        <v>41</v>
      </c>
      <c r="AT73" s="1140">
        <v>0</v>
      </c>
      <c r="AU73" s="1140">
        <v>329</v>
      </c>
      <c r="AV73" s="1140">
        <v>0</v>
      </c>
      <c r="AW73" s="1140">
        <v>0</v>
      </c>
      <c r="AX73" s="1140">
        <v>0</v>
      </c>
      <c r="AY73" s="1140">
        <v>0</v>
      </c>
      <c r="AZ73" s="1140">
        <v>0</v>
      </c>
      <c r="BA73" s="1141">
        <v>0</v>
      </c>
    </row>
    <row r="74" spans="1:53">
      <c r="A74" s="5" t="s">
        <v>78</v>
      </c>
      <c r="B74" t="s">
        <v>79</v>
      </c>
      <c r="C74" s="5" t="s">
        <v>91</v>
      </c>
      <c r="D74" s="330">
        <v>20</v>
      </c>
      <c r="E74" s="12">
        <v>108</v>
      </c>
      <c r="F74" s="12">
        <v>13</v>
      </c>
      <c r="G74" s="12">
        <v>244</v>
      </c>
      <c r="H74" s="12">
        <v>0</v>
      </c>
      <c r="I74" s="12">
        <v>0</v>
      </c>
      <c r="J74" s="12">
        <v>0</v>
      </c>
      <c r="K74" s="12">
        <v>0</v>
      </c>
      <c r="L74" s="12">
        <v>0</v>
      </c>
      <c r="M74" s="12">
        <v>0</v>
      </c>
      <c r="N74" s="330">
        <v>8</v>
      </c>
      <c r="O74" s="12">
        <v>96</v>
      </c>
      <c r="P74" s="12">
        <v>12</v>
      </c>
      <c r="Q74" s="12">
        <v>248</v>
      </c>
      <c r="R74" s="12">
        <v>0</v>
      </c>
      <c r="S74" s="12">
        <v>0</v>
      </c>
      <c r="T74" s="12">
        <v>0</v>
      </c>
      <c r="U74" s="12">
        <v>0</v>
      </c>
      <c r="V74" s="12">
        <v>0</v>
      </c>
      <c r="W74" s="12">
        <v>0</v>
      </c>
      <c r="X74" s="1138">
        <v>0</v>
      </c>
      <c r="Y74" s="838">
        <v>175</v>
      </c>
      <c r="Z74" s="838">
        <v>21</v>
      </c>
      <c r="AA74" s="838">
        <v>208</v>
      </c>
      <c r="AB74" s="838">
        <v>0</v>
      </c>
      <c r="AC74" s="838">
        <v>0</v>
      </c>
      <c r="AD74" s="838">
        <v>0</v>
      </c>
      <c r="AE74" s="838">
        <v>0</v>
      </c>
      <c r="AF74" s="838">
        <v>0</v>
      </c>
      <c r="AG74" s="839">
        <v>0</v>
      </c>
      <c r="AH74" s="937">
        <v>0</v>
      </c>
      <c r="AI74" s="938">
        <v>109</v>
      </c>
      <c r="AJ74" s="938">
        <v>2</v>
      </c>
      <c r="AK74" s="938">
        <v>152</v>
      </c>
      <c r="AL74" s="938">
        <v>0</v>
      </c>
      <c r="AM74" s="938">
        <v>0</v>
      </c>
      <c r="AN74" s="938">
        <v>0</v>
      </c>
      <c r="AO74" s="938">
        <v>0</v>
      </c>
      <c r="AP74" s="938">
        <v>0</v>
      </c>
      <c r="AQ74" s="939">
        <v>0</v>
      </c>
      <c r="AR74" s="1138">
        <v>0</v>
      </c>
      <c r="AS74" s="1140">
        <v>60</v>
      </c>
      <c r="AT74" s="1140">
        <v>5</v>
      </c>
      <c r="AU74" s="1140">
        <v>173</v>
      </c>
      <c r="AV74" s="1140">
        <v>0</v>
      </c>
      <c r="AW74" s="1140">
        <v>0</v>
      </c>
      <c r="AX74" s="1140">
        <v>0</v>
      </c>
      <c r="AY74" s="1140">
        <v>0</v>
      </c>
      <c r="AZ74" s="1140">
        <v>0</v>
      </c>
      <c r="BA74" s="1141">
        <v>0</v>
      </c>
    </row>
    <row r="75" spans="1:53">
      <c r="A75" s="5" t="s">
        <v>78</v>
      </c>
      <c r="B75" t="s">
        <v>79</v>
      </c>
      <c r="C75" s="5" t="s">
        <v>90</v>
      </c>
      <c r="D75" s="330">
        <v>43</v>
      </c>
      <c r="E75" s="12">
        <v>441</v>
      </c>
      <c r="F75" s="12">
        <v>0</v>
      </c>
      <c r="G75" s="12">
        <v>189</v>
      </c>
      <c r="H75" s="12">
        <v>0</v>
      </c>
      <c r="I75" s="12">
        <v>0</v>
      </c>
      <c r="J75" s="12">
        <v>0</v>
      </c>
      <c r="K75" s="12">
        <v>0</v>
      </c>
      <c r="L75" s="12">
        <v>0</v>
      </c>
      <c r="M75" s="12">
        <v>0</v>
      </c>
      <c r="N75" s="330">
        <v>57</v>
      </c>
      <c r="O75" s="12">
        <v>96</v>
      </c>
      <c r="P75" s="12">
        <v>0</v>
      </c>
      <c r="Q75" s="12">
        <v>192</v>
      </c>
      <c r="R75" s="12">
        <v>0</v>
      </c>
      <c r="S75" s="12">
        <v>0</v>
      </c>
      <c r="T75" s="12">
        <v>0</v>
      </c>
      <c r="U75" s="12">
        <v>0</v>
      </c>
      <c r="V75" s="12">
        <v>0</v>
      </c>
      <c r="W75" s="12">
        <v>0</v>
      </c>
      <c r="X75" s="1138">
        <v>47</v>
      </c>
      <c r="Y75" s="838">
        <v>547</v>
      </c>
      <c r="Z75" s="838">
        <v>0</v>
      </c>
      <c r="AA75" s="838">
        <v>188</v>
      </c>
      <c r="AB75" s="838">
        <v>0</v>
      </c>
      <c r="AC75" s="838">
        <v>0</v>
      </c>
      <c r="AD75" s="838">
        <v>0</v>
      </c>
      <c r="AE75" s="838">
        <v>0</v>
      </c>
      <c r="AF75" s="838">
        <v>0</v>
      </c>
      <c r="AG75" s="839">
        <v>0</v>
      </c>
      <c r="AH75" s="937">
        <v>42</v>
      </c>
      <c r="AI75" s="938">
        <v>235</v>
      </c>
      <c r="AJ75" s="938">
        <v>0</v>
      </c>
      <c r="AK75" s="938">
        <v>181</v>
      </c>
      <c r="AL75" s="938">
        <v>0</v>
      </c>
      <c r="AM75" s="938">
        <v>0</v>
      </c>
      <c r="AN75" s="938">
        <v>0</v>
      </c>
      <c r="AO75" s="938">
        <v>0</v>
      </c>
      <c r="AP75" s="938">
        <v>0</v>
      </c>
      <c r="AQ75" s="939">
        <v>0</v>
      </c>
      <c r="AR75" s="1138">
        <v>36</v>
      </c>
      <c r="AS75" s="1140">
        <v>141</v>
      </c>
      <c r="AT75" s="1140">
        <v>0</v>
      </c>
      <c r="AU75" s="1140">
        <v>174</v>
      </c>
      <c r="AV75" s="1140">
        <v>0</v>
      </c>
      <c r="AW75" s="1140">
        <v>0</v>
      </c>
      <c r="AX75" s="1140">
        <v>0</v>
      </c>
      <c r="AY75" s="1140">
        <v>0</v>
      </c>
      <c r="AZ75" s="1140">
        <v>0</v>
      </c>
      <c r="BA75" s="1141">
        <v>0</v>
      </c>
    </row>
    <row r="76" spans="1:53">
      <c r="A76" s="5" t="s">
        <v>80</v>
      </c>
      <c r="B76" t="s">
        <v>81</v>
      </c>
      <c r="C76" s="5" t="s">
        <v>92</v>
      </c>
      <c r="D76" s="330">
        <v>12</v>
      </c>
      <c r="E76" s="12">
        <v>186</v>
      </c>
      <c r="F76" s="12">
        <v>0</v>
      </c>
      <c r="G76" s="12">
        <v>244</v>
      </c>
      <c r="H76" s="12">
        <v>0</v>
      </c>
      <c r="I76" s="12">
        <v>0</v>
      </c>
      <c r="J76" s="12">
        <v>0</v>
      </c>
      <c r="K76" s="12">
        <v>0</v>
      </c>
      <c r="L76" s="12">
        <v>0</v>
      </c>
      <c r="M76" s="12">
        <v>0</v>
      </c>
      <c r="N76" s="330">
        <v>0</v>
      </c>
      <c r="O76" s="12">
        <v>184</v>
      </c>
      <c r="P76" s="12">
        <v>0</v>
      </c>
      <c r="Q76" s="12">
        <v>203</v>
      </c>
      <c r="R76" s="12">
        <v>0</v>
      </c>
      <c r="S76" s="12">
        <v>0</v>
      </c>
      <c r="T76" s="12">
        <v>0</v>
      </c>
      <c r="U76" s="12">
        <v>0</v>
      </c>
      <c r="V76" s="12">
        <v>0</v>
      </c>
      <c r="W76" s="12">
        <v>0</v>
      </c>
      <c r="X76" s="1138">
        <v>0</v>
      </c>
      <c r="Y76" s="838">
        <v>232</v>
      </c>
      <c r="Z76" s="838">
        <v>0</v>
      </c>
      <c r="AA76" s="838">
        <v>205</v>
      </c>
      <c r="AB76" s="838">
        <v>0</v>
      </c>
      <c r="AC76" s="838">
        <v>0</v>
      </c>
      <c r="AD76" s="838">
        <v>0</v>
      </c>
      <c r="AE76" s="838">
        <v>0</v>
      </c>
      <c r="AF76" s="838">
        <v>0</v>
      </c>
      <c r="AG76" s="839">
        <v>0</v>
      </c>
      <c r="AH76" s="937">
        <v>0</v>
      </c>
      <c r="AI76" s="938">
        <v>168</v>
      </c>
      <c r="AJ76" s="938">
        <v>0</v>
      </c>
      <c r="AK76" s="938">
        <v>156</v>
      </c>
      <c r="AL76" s="938">
        <v>0</v>
      </c>
      <c r="AM76" s="938">
        <v>0</v>
      </c>
      <c r="AN76" s="938">
        <v>0</v>
      </c>
      <c r="AO76" s="938">
        <v>0</v>
      </c>
      <c r="AP76" s="938">
        <v>0</v>
      </c>
      <c r="AQ76" s="939">
        <v>0</v>
      </c>
      <c r="AR76" s="1138">
        <v>0</v>
      </c>
      <c r="AS76" s="1140">
        <v>171</v>
      </c>
      <c r="AT76" s="1140">
        <v>0</v>
      </c>
      <c r="AU76" s="1140">
        <v>144</v>
      </c>
      <c r="AV76" s="1140">
        <v>0</v>
      </c>
      <c r="AW76" s="1140">
        <v>0</v>
      </c>
      <c r="AX76" s="1140">
        <v>0</v>
      </c>
      <c r="AY76" s="1140">
        <v>0</v>
      </c>
      <c r="AZ76" s="1140">
        <v>0</v>
      </c>
      <c r="BA76" s="1141">
        <v>0</v>
      </c>
    </row>
    <row r="77" spans="1:53">
      <c r="A77" s="5" t="s">
        <v>80</v>
      </c>
      <c r="B77" t="s">
        <v>81</v>
      </c>
      <c r="C77" s="5" t="s">
        <v>91</v>
      </c>
      <c r="D77" s="330">
        <v>0</v>
      </c>
      <c r="E77" s="12">
        <v>35</v>
      </c>
      <c r="F77" s="12">
        <v>0</v>
      </c>
      <c r="G77" s="12">
        <v>43</v>
      </c>
      <c r="H77" s="12">
        <v>0</v>
      </c>
      <c r="I77" s="12">
        <v>0</v>
      </c>
      <c r="J77" s="12">
        <v>0</v>
      </c>
      <c r="K77" s="12">
        <v>0</v>
      </c>
      <c r="L77" s="12">
        <v>0</v>
      </c>
      <c r="M77" s="12">
        <v>0</v>
      </c>
      <c r="N77" s="330">
        <v>0</v>
      </c>
      <c r="O77" s="12">
        <v>70</v>
      </c>
      <c r="P77" s="12">
        <v>0</v>
      </c>
      <c r="Q77" s="12">
        <v>36</v>
      </c>
      <c r="R77" s="12">
        <v>0</v>
      </c>
      <c r="S77" s="12">
        <v>0</v>
      </c>
      <c r="T77" s="12">
        <v>0</v>
      </c>
      <c r="U77" s="12">
        <v>0</v>
      </c>
      <c r="V77" s="12">
        <v>0</v>
      </c>
      <c r="W77" s="12">
        <v>0</v>
      </c>
      <c r="X77" s="1138">
        <v>0</v>
      </c>
      <c r="Y77" s="838">
        <v>50</v>
      </c>
      <c r="Z77" s="838">
        <v>0</v>
      </c>
      <c r="AA77" s="838">
        <v>49</v>
      </c>
      <c r="AB77" s="838">
        <v>0</v>
      </c>
      <c r="AC77" s="838">
        <v>0</v>
      </c>
      <c r="AD77" s="838">
        <v>0</v>
      </c>
      <c r="AE77" s="838">
        <v>0</v>
      </c>
      <c r="AF77" s="838">
        <v>0</v>
      </c>
      <c r="AG77" s="839">
        <v>0</v>
      </c>
      <c r="AH77" s="937">
        <v>0</v>
      </c>
      <c r="AI77" s="938">
        <v>54</v>
      </c>
      <c r="AJ77" s="938">
        <v>0</v>
      </c>
      <c r="AK77" s="938">
        <v>32</v>
      </c>
      <c r="AL77" s="938">
        <v>0</v>
      </c>
      <c r="AM77" s="938">
        <v>0</v>
      </c>
      <c r="AN77" s="938">
        <v>0</v>
      </c>
      <c r="AO77" s="938">
        <v>0</v>
      </c>
      <c r="AP77" s="938">
        <v>0</v>
      </c>
      <c r="AQ77" s="939">
        <v>0</v>
      </c>
      <c r="AR77" s="1138">
        <v>0</v>
      </c>
      <c r="AS77" s="1140">
        <v>29</v>
      </c>
      <c r="AT77" s="1140">
        <v>0</v>
      </c>
      <c r="AU77" s="1140">
        <v>24</v>
      </c>
      <c r="AV77" s="1140">
        <v>0</v>
      </c>
      <c r="AW77" s="1140">
        <v>0</v>
      </c>
      <c r="AX77" s="1140">
        <v>0</v>
      </c>
      <c r="AY77" s="1140">
        <v>0</v>
      </c>
      <c r="AZ77" s="1140">
        <v>0</v>
      </c>
      <c r="BA77" s="1141">
        <v>0</v>
      </c>
    </row>
    <row r="78" spans="1:53" ht="16" thickBot="1">
      <c r="A78" s="5" t="s">
        <v>80</v>
      </c>
      <c r="B78" t="s">
        <v>81</v>
      </c>
      <c r="C78" s="5" t="s">
        <v>90</v>
      </c>
      <c r="D78" s="445">
        <v>131</v>
      </c>
      <c r="E78" s="415">
        <v>44</v>
      </c>
      <c r="F78" s="415">
        <v>0</v>
      </c>
      <c r="G78" s="415">
        <v>150</v>
      </c>
      <c r="H78" s="415">
        <v>0</v>
      </c>
      <c r="I78" s="415">
        <v>0</v>
      </c>
      <c r="J78" s="415">
        <v>0</v>
      </c>
      <c r="K78" s="415">
        <v>0</v>
      </c>
      <c r="L78" s="415">
        <v>0</v>
      </c>
      <c r="M78" s="415">
        <v>0</v>
      </c>
      <c r="N78" s="445">
        <v>179</v>
      </c>
      <c r="O78" s="415">
        <v>101</v>
      </c>
      <c r="P78" s="415">
        <v>0</v>
      </c>
      <c r="Q78" s="415">
        <v>114</v>
      </c>
      <c r="R78" s="415">
        <v>0</v>
      </c>
      <c r="S78" s="415">
        <v>0</v>
      </c>
      <c r="T78" s="415">
        <v>0</v>
      </c>
      <c r="U78" s="415">
        <v>0</v>
      </c>
      <c r="V78" s="415">
        <v>0</v>
      </c>
      <c r="W78" s="415">
        <v>0</v>
      </c>
      <c r="X78" s="1139">
        <v>155</v>
      </c>
      <c r="Y78" s="841">
        <v>136</v>
      </c>
      <c r="Z78" s="841">
        <v>0</v>
      </c>
      <c r="AA78" s="841">
        <v>80</v>
      </c>
      <c r="AB78" s="841">
        <v>0</v>
      </c>
      <c r="AC78" s="841">
        <v>0</v>
      </c>
      <c r="AD78" s="841">
        <v>0</v>
      </c>
      <c r="AE78" s="841">
        <v>0</v>
      </c>
      <c r="AF78" s="841">
        <v>0</v>
      </c>
      <c r="AG78" s="842">
        <v>0</v>
      </c>
      <c r="AH78" s="940">
        <v>147</v>
      </c>
      <c r="AI78" s="941">
        <v>61</v>
      </c>
      <c r="AJ78" s="941">
        <v>0</v>
      </c>
      <c r="AK78" s="941">
        <v>58</v>
      </c>
      <c r="AL78" s="941">
        <v>0</v>
      </c>
      <c r="AM78" s="941">
        <v>0</v>
      </c>
      <c r="AN78" s="941">
        <v>0</v>
      </c>
      <c r="AO78" s="941">
        <v>0</v>
      </c>
      <c r="AP78" s="941">
        <v>0</v>
      </c>
      <c r="AQ78" s="942">
        <v>0</v>
      </c>
      <c r="AR78" s="1139">
        <v>60</v>
      </c>
      <c r="AS78" s="1142">
        <v>36</v>
      </c>
      <c r="AT78" s="1142">
        <v>0</v>
      </c>
      <c r="AU78" s="1142">
        <v>67</v>
      </c>
      <c r="AV78" s="1142">
        <v>0</v>
      </c>
      <c r="AW78" s="1142">
        <v>0</v>
      </c>
      <c r="AX78" s="1142">
        <v>0</v>
      </c>
      <c r="AY78" s="1142">
        <v>0</v>
      </c>
      <c r="AZ78" s="1142">
        <v>0</v>
      </c>
      <c r="BA78" s="1143">
        <v>0</v>
      </c>
    </row>
    <row r="79" spans="1:53">
      <c r="X79" s="6"/>
      <c r="Y79" s="6"/>
      <c r="Z79" s="6"/>
      <c r="AA79" s="6"/>
      <c r="AB79" s="6"/>
      <c r="AC79" s="6"/>
      <c r="AD79" s="6"/>
      <c r="AE79" s="6"/>
      <c r="AF79" s="6"/>
      <c r="AG79" s="6"/>
    </row>
    <row r="80" spans="1:53">
      <c r="D80" s="6">
        <f>SUM(D7:D78)</f>
        <v>1250</v>
      </c>
      <c r="E80" s="6">
        <f t="shared" ref="E80:AQ80" si="0">SUM(E7:E78)</f>
        <v>4838</v>
      </c>
      <c r="F80" s="6">
        <f t="shared" si="0"/>
        <v>120</v>
      </c>
      <c r="G80" s="6">
        <f t="shared" si="0"/>
        <v>8578</v>
      </c>
      <c r="H80" s="6">
        <f t="shared" si="0"/>
        <v>8208</v>
      </c>
      <c r="I80" s="6">
        <f t="shared" si="0"/>
        <v>2955</v>
      </c>
      <c r="J80" s="6">
        <f t="shared" si="0"/>
        <v>316</v>
      </c>
      <c r="K80" s="6">
        <f t="shared" si="0"/>
        <v>246</v>
      </c>
      <c r="L80" s="6">
        <f t="shared" si="0"/>
        <v>152</v>
      </c>
      <c r="M80" s="6">
        <f t="shared" si="0"/>
        <v>31</v>
      </c>
      <c r="N80" s="6">
        <f>SUM(N7:N78)</f>
        <v>1254</v>
      </c>
      <c r="O80" s="6">
        <f t="shared" si="0"/>
        <v>3339</v>
      </c>
      <c r="P80" s="6">
        <f t="shared" si="0"/>
        <v>94</v>
      </c>
      <c r="Q80" s="6">
        <f t="shared" si="0"/>
        <v>8111</v>
      </c>
      <c r="R80" s="6">
        <f t="shared" si="0"/>
        <v>8159</v>
      </c>
      <c r="S80" s="6">
        <f t="shared" si="0"/>
        <v>2874</v>
      </c>
      <c r="T80" s="6">
        <f t="shared" si="0"/>
        <v>349</v>
      </c>
      <c r="U80" s="6">
        <f t="shared" si="0"/>
        <v>229</v>
      </c>
      <c r="V80" s="6">
        <f t="shared" si="0"/>
        <v>142</v>
      </c>
      <c r="W80" s="6">
        <f t="shared" si="0"/>
        <v>27</v>
      </c>
      <c r="X80" s="6">
        <f t="shared" si="0"/>
        <v>1360</v>
      </c>
      <c r="Y80" s="6">
        <f t="shared" si="0"/>
        <v>3770</v>
      </c>
      <c r="Z80" s="6">
        <f t="shared" si="0"/>
        <v>118</v>
      </c>
      <c r="AA80" s="6">
        <f t="shared" si="0"/>
        <v>7973</v>
      </c>
      <c r="AB80" s="6">
        <f t="shared" si="0"/>
        <v>7913</v>
      </c>
      <c r="AC80" s="6">
        <f t="shared" si="0"/>
        <v>2974</v>
      </c>
      <c r="AD80" s="6">
        <f t="shared" si="0"/>
        <v>362</v>
      </c>
      <c r="AE80" s="6">
        <f t="shared" si="0"/>
        <v>239</v>
      </c>
      <c r="AF80" s="6">
        <f t="shared" si="0"/>
        <v>129</v>
      </c>
      <c r="AG80" s="6">
        <f t="shared" si="0"/>
        <v>34</v>
      </c>
      <c r="AH80" s="843">
        <f t="shared" si="0"/>
        <v>1181</v>
      </c>
      <c r="AI80" s="843">
        <f t="shared" si="0"/>
        <v>4194</v>
      </c>
      <c r="AJ80" s="843">
        <f t="shared" si="0"/>
        <v>100</v>
      </c>
      <c r="AK80" s="843">
        <f t="shared" si="0"/>
        <v>7464</v>
      </c>
      <c r="AL80" s="843">
        <f t="shared" si="0"/>
        <v>7565</v>
      </c>
      <c r="AM80" s="843">
        <f t="shared" si="0"/>
        <v>2781</v>
      </c>
      <c r="AN80" s="843">
        <f t="shared" si="0"/>
        <v>340</v>
      </c>
      <c r="AO80" s="843">
        <f t="shared" si="0"/>
        <v>223</v>
      </c>
      <c r="AP80" s="843">
        <f t="shared" si="0"/>
        <v>125</v>
      </c>
      <c r="AQ80" s="843">
        <f t="shared" si="0"/>
        <v>40</v>
      </c>
      <c r="AR80" s="843">
        <f t="shared" ref="AR80:BA80" si="1">SUM(AR7:AR78)</f>
        <v>1088</v>
      </c>
      <c r="AS80" s="843">
        <f t="shared" si="1"/>
        <v>3630</v>
      </c>
      <c r="AT80" s="843">
        <f t="shared" si="1"/>
        <v>80</v>
      </c>
      <c r="AU80" s="843">
        <f t="shared" si="1"/>
        <v>6987</v>
      </c>
      <c r="AV80" s="843">
        <f t="shared" si="1"/>
        <v>7686</v>
      </c>
      <c r="AW80" s="843">
        <f t="shared" si="1"/>
        <v>2653</v>
      </c>
      <c r="AX80" s="843">
        <f t="shared" si="1"/>
        <v>304</v>
      </c>
      <c r="AY80" s="843">
        <f t="shared" si="1"/>
        <v>186</v>
      </c>
      <c r="AZ80" s="843">
        <f t="shared" si="1"/>
        <v>181</v>
      </c>
      <c r="BA80" s="843">
        <f t="shared" si="1"/>
        <v>19</v>
      </c>
    </row>
  </sheetData>
  <mergeCells count="35">
    <mergeCell ref="D3:M3"/>
    <mergeCell ref="N3:W3"/>
    <mergeCell ref="X3:AG3"/>
    <mergeCell ref="AB4:AB5"/>
    <mergeCell ref="AC4:AC5"/>
    <mergeCell ref="AF4:AG4"/>
    <mergeCell ref="N4:P4"/>
    <mergeCell ref="Q4:Q5"/>
    <mergeCell ref="R4:R5"/>
    <mergeCell ref="S4:S5"/>
    <mergeCell ref="T4:U4"/>
    <mergeCell ref="V4:W4"/>
    <mergeCell ref="J4:K4"/>
    <mergeCell ref="L4:M4"/>
    <mergeCell ref="X4:Z4"/>
    <mergeCell ref="AA4:AA5"/>
    <mergeCell ref="AD4:AE4"/>
    <mergeCell ref="D4:F4"/>
    <mergeCell ref="G4:G5"/>
    <mergeCell ref="H4:H5"/>
    <mergeCell ref="I4:I5"/>
    <mergeCell ref="AH3:AQ3"/>
    <mergeCell ref="AH4:AJ4"/>
    <mergeCell ref="AK4:AK5"/>
    <mergeCell ref="AL4:AL5"/>
    <mergeCell ref="AM4:AM5"/>
    <mergeCell ref="AN4:AO4"/>
    <mergeCell ref="AP4:AQ4"/>
    <mergeCell ref="AR3:BA3"/>
    <mergeCell ref="AR4:AT4"/>
    <mergeCell ref="AU4:AU5"/>
    <mergeCell ref="AV4:AV5"/>
    <mergeCell ref="AW4:AW5"/>
    <mergeCell ref="AX4:AY4"/>
    <mergeCell ref="AZ4:BA4"/>
  </mergeCells>
  <pageMargins left="0.25" right="0.25" top="0.75" bottom="0.75" header="0.3" footer="0.3"/>
  <pageSetup scale="35" fitToHeight="0" orientation="landscape" r:id="rId1"/>
  <headerFooter>
    <oddFooter>&amp;L&amp;F - &amp;A&amp;RPage &amp;P of &amp;N  &amp;D</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1"/>
    <pageSetUpPr fitToPage="1"/>
  </sheetPr>
  <dimension ref="A1:BA80"/>
  <sheetViews>
    <sheetView topLeftCell="AI31" workbookViewId="0">
      <selection activeCell="AR62" sqref="AR62"/>
    </sheetView>
  </sheetViews>
  <sheetFormatPr baseColWidth="10" defaultColWidth="8.83203125" defaultRowHeight="15"/>
  <cols>
    <col min="1" max="1" width="8.83203125" style="5"/>
    <col min="3" max="3" width="8.83203125" style="5"/>
    <col min="4" max="23" width="8.6640625" customWidth="1"/>
    <col min="24" max="33" width="8.83203125" style="835" customWidth="1"/>
    <col min="34" max="49" width="8.83203125" style="751"/>
    <col min="50" max="50" width="8.83203125" style="751" customWidth="1"/>
    <col min="51" max="53" width="8.83203125" style="751"/>
  </cols>
  <sheetData>
    <row r="1" spans="1:53" ht="18">
      <c r="A1" s="472" t="s">
        <v>278</v>
      </c>
    </row>
    <row r="2" spans="1:53" ht="16" thickBot="1">
      <c r="M2" s="435"/>
      <c r="N2" s="435"/>
      <c r="O2" s="435"/>
      <c r="P2" s="435"/>
      <c r="Q2" s="435"/>
      <c r="R2" s="435"/>
      <c r="S2" s="435"/>
    </row>
    <row r="3" spans="1:53" s="446" customFormat="1" ht="24" customHeight="1" thickBot="1">
      <c r="A3" s="3"/>
      <c r="C3" s="3"/>
      <c r="D3" s="1686" t="s">
        <v>324</v>
      </c>
      <c r="E3" s="1687"/>
      <c r="F3" s="1687"/>
      <c r="G3" s="1687"/>
      <c r="H3" s="1687"/>
      <c r="I3" s="1687"/>
      <c r="J3" s="1687"/>
      <c r="K3" s="1687"/>
      <c r="L3" s="1687"/>
      <c r="M3" s="1688"/>
      <c r="N3" s="1686" t="s">
        <v>361</v>
      </c>
      <c r="O3" s="1687"/>
      <c r="P3" s="1687"/>
      <c r="Q3" s="1687"/>
      <c r="R3" s="1687"/>
      <c r="S3" s="1687"/>
      <c r="T3" s="1687"/>
      <c r="U3" s="1687"/>
      <c r="V3" s="1687"/>
      <c r="W3" s="1688"/>
      <c r="X3" s="1686" t="s">
        <v>401</v>
      </c>
      <c r="Y3" s="1687"/>
      <c r="Z3" s="1687"/>
      <c r="AA3" s="1687"/>
      <c r="AB3" s="1687"/>
      <c r="AC3" s="1687"/>
      <c r="AD3" s="1687"/>
      <c r="AE3" s="1687"/>
      <c r="AF3" s="1687"/>
      <c r="AG3" s="1688"/>
      <c r="AH3" s="1693" t="s">
        <v>431</v>
      </c>
      <c r="AI3" s="1694"/>
      <c r="AJ3" s="1694"/>
      <c r="AK3" s="1694"/>
      <c r="AL3" s="1694"/>
      <c r="AM3" s="1694"/>
      <c r="AN3" s="1694"/>
      <c r="AO3" s="1694"/>
      <c r="AP3" s="1694"/>
      <c r="AQ3" s="1695"/>
      <c r="AR3" s="1693" t="s">
        <v>455</v>
      </c>
      <c r="AS3" s="1694"/>
      <c r="AT3" s="1694"/>
      <c r="AU3" s="1694"/>
      <c r="AV3" s="1694"/>
      <c r="AW3" s="1694"/>
      <c r="AX3" s="1694"/>
      <c r="AY3" s="1694"/>
      <c r="AZ3" s="1694"/>
      <c r="BA3" s="1695"/>
    </row>
    <row r="4" spans="1:53" s="446" customFormat="1" ht="24" customHeight="1" thickBot="1">
      <c r="A4" s="3"/>
      <c r="C4" s="3"/>
      <c r="D4" s="1686" t="s">
        <v>128</v>
      </c>
      <c r="E4" s="1687"/>
      <c r="F4" s="1688"/>
      <c r="G4" s="1691" t="s">
        <v>127</v>
      </c>
      <c r="H4" s="1691" t="s">
        <v>126</v>
      </c>
      <c r="I4" s="1691" t="s">
        <v>125</v>
      </c>
      <c r="J4" s="1686" t="s">
        <v>124</v>
      </c>
      <c r="K4" s="1687"/>
      <c r="L4" s="1686" t="s">
        <v>123</v>
      </c>
      <c r="M4" s="1688"/>
      <c r="N4" s="1686" t="s">
        <v>128</v>
      </c>
      <c r="O4" s="1687"/>
      <c r="P4" s="1688"/>
      <c r="Q4" s="1691" t="s">
        <v>127</v>
      </c>
      <c r="R4" s="1691" t="s">
        <v>126</v>
      </c>
      <c r="S4" s="1691" t="s">
        <v>125</v>
      </c>
      <c r="T4" s="1686" t="s">
        <v>124</v>
      </c>
      <c r="U4" s="1687"/>
      <c r="V4" s="1686" t="s">
        <v>123</v>
      </c>
      <c r="W4" s="1688"/>
      <c r="X4" s="1686" t="s">
        <v>128</v>
      </c>
      <c r="Y4" s="1687"/>
      <c r="Z4" s="1688"/>
      <c r="AA4" s="1689" t="s">
        <v>127</v>
      </c>
      <c r="AB4" s="1689" t="s">
        <v>126</v>
      </c>
      <c r="AC4" s="1689" t="s">
        <v>125</v>
      </c>
      <c r="AD4" s="1686" t="s">
        <v>124</v>
      </c>
      <c r="AE4" s="1687"/>
      <c r="AF4" s="1686" t="s">
        <v>123</v>
      </c>
      <c r="AG4" s="1688"/>
      <c r="AH4" s="1693" t="s">
        <v>128</v>
      </c>
      <c r="AI4" s="1694"/>
      <c r="AJ4" s="1695"/>
      <c r="AK4" s="1691" t="s">
        <v>127</v>
      </c>
      <c r="AL4" s="1691" t="s">
        <v>126</v>
      </c>
      <c r="AM4" s="1691" t="s">
        <v>125</v>
      </c>
      <c r="AN4" s="1693" t="s">
        <v>124</v>
      </c>
      <c r="AO4" s="1694"/>
      <c r="AP4" s="1693" t="s">
        <v>123</v>
      </c>
      <c r="AQ4" s="1695"/>
      <c r="AR4" s="1693" t="s">
        <v>128</v>
      </c>
      <c r="AS4" s="1694"/>
      <c r="AT4" s="1695"/>
      <c r="AU4" s="1691" t="s">
        <v>127</v>
      </c>
      <c r="AV4" s="1691" t="s">
        <v>126</v>
      </c>
      <c r="AW4" s="1691" t="s">
        <v>125</v>
      </c>
      <c r="AX4" s="1693" t="s">
        <v>124</v>
      </c>
      <c r="AY4" s="1694"/>
      <c r="AZ4" s="1693" t="s">
        <v>123</v>
      </c>
      <c r="BA4" s="1695"/>
    </row>
    <row r="5" spans="1:53" s="446" customFormat="1" ht="24" customHeight="1">
      <c r="A5" s="3"/>
      <c r="C5" s="3"/>
      <c r="D5" s="636" t="s">
        <v>122</v>
      </c>
      <c r="E5" s="637" t="s">
        <v>121</v>
      </c>
      <c r="F5" s="638" t="s">
        <v>120</v>
      </c>
      <c r="G5" s="1692"/>
      <c r="H5" s="1692"/>
      <c r="I5" s="1692"/>
      <c r="J5" s="637" t="s">
        <v>119</v>
      </c>
      <c r="K5" s="637" t="s">
        <v>118</v>
      </c>
      <c r="L5" s="636" t="s">
        <v>117</v>
      </c>
      <c r="M5" s="638" t="s">
        <v>116</v>
      </c>
      <c r="N5" s="636" t="s">
        <v>122</v>
      </c>
      <c r="O5" s="637" t="s">
        <v>121</v>
      </c>
      <c r="P5" s="638" t="s">
        <v>120</v>
      </c>
      <c r="Q5" s="1692"/>
      <c r="R5" s="1692"/>
      <c r="S5" s="1692"/>
      <c r="T5" s="637" t="s">
        <v>119</v>
      </c>
      <c r="U5" s="637" t="s">
        <v>118</v>
      </c>
      <c r="V5" s="636" t="s">
        <v>117</v>
      </c>
      <c r="W5" s="638" t="s">
        <v>116</v>
      </c>
      <c r="X5" s="636" t="s">
        <v>122</v>
      </c>
      <c r="Y5" s="637" t="s">
        <v>121</v>
      </c>
      <c r="Z5" s="638" t="s">
        <v>120</v>
      </c>
      <c r="AA5" s="1690"/>
      <c r="AB5" s="1690"/>
      <c r="AC5" s="1690"/>
      <c r="AD5" s="637" t="s">
        <v>119</v>
      </c>
      <c r="AE5" s="637" t="s">
        <v>118</v>
      </c>
      <c r="AF5" s="636" t="s">
        <v>117</v>
      </c>
      <c r="AG5" s="638" t="s">
        <v>116</v>
      </c>
      <c r="AH5" s="757" t="s">
        <v>122</v>
      </c>
      <c r="AI5" s="758" t="s">
        <v>121</v>
      </c>
      <c r="AJ5" s="759" t="s">
        <v>120</v>
      </c>
      <c r="AK5" s="1692"/>
      <c r="AL5" s="1692"/>
      <c r="AM5" s="1692"/>
      <c r="AN5" s="758" t="s">
        <v>119</v>
      </c>
      <c r="AO5" s="758" t="s">
        <v>118</v>
      </c>
      <c r="AP5" s="757" t="s">
        <v>117</v>
      </c>
      <c r="AQ5" s="759" t="s">
        <v>116</v>
      </c>
      <c r="AR5" s="757" t="s">
        <v>122</v>
      </c>
      <c r="AS5" s="758" t="s">
        <v>121</v>
      </c>
      <c r="AT5" s="759" t="s">
        <v>120</v>
      </c>
      <c r="AU5" s="1692"/>
      <c r="AV5" s="1692"/>
      <c r="AW5" s="1692"/>
      <c r="AX5" s="758" t="s">
        <v>119</v>
      </c>
      <c r="AY5" s="758" t="s">
        <v>118</v>
      </c>
      <c r="AZ5" s="757" t="s">
        <v>117</v>
      </c>
      <c r="BA5" s="759" t="s">
        <v>116</v>
      </c>
    </row>
    <row r="6" spans="1:53" s="15" customFormat="1" ht="38.25" customHeight="1" thickBot="1">
      <c r="A6" s="14" t="s">
        <v>32</v>
      </c>
      <c r="B6" s="13" t="s">
        <v>33</v>
      </c>
      <c r="C6" s="14" t="s">
        <v>96</v>
      </c>
      <c r="D6" s="639" t="s">
        <v>378</v>
      </c>
      <c r="E6" s="640" t="s">
        <v>386</v>
      </c>
      <c r="F6" s="640" t="s">
        <v>385</v>
      </c>
      <c r="G6" s="640" t="s">
        <v>384</v>
      </c>
      <c r="H6" s="640" t="s">
        <v>383</v>
      </c>
      <c r="I6" s="640" t="s">
        <v>382</v>
      </c>
      <c r="J6" s="640" t="s">
        <v>381</v>
      </c>
      <c r="K6" s="640" t="s">
        <v>321</v>
      </c>
      <c r="L6" s="640" t="s">
        <v>380</v>
      </c>
      <c r="M6" s="641" t="s">
        <v>379</v>
      </c>
      <c r="N6" s="639" t="s">
        <v>387</v>
      </c>
      <c r="O6" s="640" t="s">
        <v>388</v>
      </c>
      <c r="P6" s="640" t="s">
        <v>389</v>
      </c>
      <c r="Q6" s="640" t="s">
        <v>390</v>
      </c>
      <c r="R6" s="640" t="s">
        <v>391</v>
      </c>
      <c r="S6" s="640" t="s">
        <v>392</v>
      </c>
      <c r="T6" s="640" t="s">
        <v>393</v>
      </c>
      <c r="U6" s="640" t="s">
        <v>394</v>
      </c>
      <c r="V6" s="640" t="s">
        <v>395</v>
      </c>
      <c r="W6" s="641" t="s">
        <v>396</v>
      </c>
      <c r="X6" s="639" t="s">
        <v>409</v>
      </c>
      <c r="Y6" s="640" t="s">
        <v>410</v>
      </c>
      <c r="Z6" s="640" t="s">
        <v>418</v>
      </c>
      <c r="AA6" s="640" t="s">
        <v>411</v>
      </c>
      <c r="AB6" s="640" t="s">
        <v>412</v>
      </c>
      <c r="AC6" s="640" t="s">
        <v>413</v>
      </c>
      <c r="AD6" s="640" t="s">
        <v>414</v>
      </c>
      <c r="AE6" s="640" t="s">
        <v>415</v>
      </c>
      <c r="AF6" s="640" t="s">
        <v>416</v>
      </c>
      <c r="AG6" s="641" t="s">
        <v>417</v>
      </c>
      <c r="AH6" s="760" t="s">
        <v>439</v>
      </c>
      <c r="AI6" s="761" t="s">
        <v>440</v>
      </c>
      <c r="AJ6" s="761" t="s">
        <v>441</v>
      </c>
      <c r="AK6" s="761" t="s">
        <v>442</v>
      </c>
      <c r="AL6" s="761" t="s">
        <v>443</v>
      </c>
      <c r="AM6" s="761" t="s">
        <v>444</v>
      </c>
      <c r="AN6" s="761" t="s">
        <v>445</v>
      </c>
      <c r="AO6" s="761" t="s">
        <v>446</v>
      </c>
      <c r="AP6" s="761" t="s">
        <v>447</v>
      </c>
      <c r="AQ6" s="762" t="s">
        <v>448</v>
      </c>
      <c r="AR6" s="760" t="s">
        <v>439</v>
      </c>
      <c r="AS6" s="761" t="s">
        <v>440</v>
      </c>
      <c r="AT6" s="761" t="s">
        <v>441</v>
      </c>
      <c r="AU6" s="761" t="s">
        <v>442</v>
      </c>
      <c r="AV6" s="761" t="s">
        <v>443</v>
      </c>
      <c r="AW6" s="761" t="s">
        <v>444</v>
      </c>
      <c r="AX6" s="761" t="s">
        <v>445</v>
      </c>
      <c r="AY6" s="761" t="s">
        <v>446</v>
      </c>
      <c r="AZ6" s="761" t="s">
        <v>447</v>
      </c>
      <c r="BA6" s="762" t="s">
        <v>448</v>
      </c>
    </row>
    <row r="7" spans="1:53">
      <c r="A7" s="5" t="s">
        <v>34</v>
      </c>
      <c r="B7" t="s">
        <v>35</v>
      </c>
      <c r="C7" s="5" t="s">
        <v>92</v>
      </c>
      <c r="D7" s="330">
        <v>0</v>
      </c>
      <c r="E7" s="12">
        <v>0</v>
      </c>
      <c r="F7" s="12">
        <v>0</v>
      </c>
      <c r="G7" s="12">
        <v>0</v>
      </c>
      <c r="H7" s="12">
        <v>18</v>
      </c>
      <c r="I7" s="12">
        <v>0</v>
      </c>
      <c r="J7" s="12">
        <v>0</v>
      </c>
      <c r="K7" s="12">
        <v>0</v>
      </c>
      <c r="L7" s="12">
        <v>0</v>
      </c>
      <c r="M7" s="12">
        <v>0</v>
      </c>
      <c r="N7" s="330">
        <v>0</v>
      </c>
      <c r="O7" s="12">
        <v>0</v>
      </c>
      <c r="P7" s="12">
        <v>0</v>
      </c>
      <c r="Q7" s="12">
        <v>0</v>
      </c>
      <c r="R7" s="12">
        <v>33</v>
      </c>
      <c r="S7" s="12">
        <v>0</v>
      </c>
      <c r="T7" s="12">
        <v>0</v>
      </c>
      <c r="U7" s="12">
        <v>0</v>
      </c>
      <c r="V7" s="12">
        <v>0</v>
      </c>
      <c r="W7" s="331">
        <v>0</v>
      </c>
      <c r="X7" s="1144">
        <v>0</v>
      </c>
      <c r="Y7" s="1145">
        <v>0</v>
      </c>
      <c r="Z7" s="1145">
        <v>0</v>
      </c>
      <c r="AA7" s="1145">
        <v>0</v>
      </c>
      <c r="AB7" s="1145">
        <v>30</v>
      </c>
      <c r="AC7" s="1145">
        <v>0</v>
      </c>
      <c r="AD7" s="1145">
        <v>0</v>
      </c>
      <c r="AE7" s="1145">
        <v>0</v>
      </c>
      <c r="AF7" s="1145">
        <v>0</v>
      </c>
      <c r="AG7" s="1146">
        <v>0</v>
      </c>
      <c r="AH7" s="1144">
        <v>0</v>
      </c>
      <c r="AI7" s="1145">
        <v>0</v>
      </c>
      <c r="AJ7" s="1145">
        <v>0</v>
      </c>
      <c r="AK7" s="1145">
        <v>0</v>
      </c>
      <c r="AL7" s="1145">
        <v>49</v>
      </c>
      <c r="AM7" s="1145">
        <v>0</v>
      </c>
      <c r="AN7" s="1145">
        <v>0</v>
      </c>
      <c r="AO7" s="1145">
        <v>0</v>
      </c>
      <c r="AP7" s="1145">
        <v>0</v>
      </c>
      <c r="AQ7" s="1147">
        <v>0</v>
      </c>
      <c r="AR7" s="1144">
        <v>0</v>
      </c>
      <c r="AS7" s="1145">
        <v>0</v>
      </c>
      <c r="AT7" s="1145">
        <v>0</v>
      </c>
      <c r="AU7" s="1145">
        <v>0</v>
      </c>
      <c r="AV7" s="1145">
        <v>30</v>
      </c>
      <c r="AW7" s="1145">
        <v>0</v>
      </c>
      <c r="AX7" s="1145">
        <v>0</v>
      </c>
      <c r="AY7" s="1145">
        <v>0</v>
      </c>
      <c r="AZ7" s="1145">
        <v>0</v>
      </c>
      <c r="BA7" s="1146">
        <v>0</v>
      </c>
    </row>
    <row r="8" spans="1:53">
      <c r="A8" s="5" t="s">
        <v>34</v>
      </c>
      <c r="B8" t="s">
        <v>35</v>
      </c>
      <c r="C8" s="5" t="s">
        <v>91</v>
      </c>
      <c r="D8" s="330">
        <v>0</v>
      </c>
      <c r="E8" s="12">
        <v>0</v>
      </c>
      <c r="F8" s="12">
        <v>0</v>
      </c>
      <c r="G8" s="12">
        <v>0</v>
      </c>
      <c r="H8" s="12">
        <v>22</v>
      </c>
      <c r="I8" s="12">
        <v>13</v>
      </c>
      <c r="J8" s="12">
        <v>1</v>
      </c>
      <c r="K8" s="12">
        <v>0</v>
      </c>
      <c r="L8" s="12">
        <v>0</v>
      </c>
      <c r="M8" s="12">
        <v>0</v>
      </c>
      <c r="N8" s="330">
        <v>0</v>
      </c>
      <c r="O8" s="12">
        <v>0</v>
      </c>
      <c r="P8" s="12">
        <v>0</v>
      </c>
      <c r="Q8" s="12">
        <v>0</v>
      </c>
      <c r="R8" s="12">
        <v>22</v>
      </c>
      <c r="S8" s="12">
        <v>12</v>
      </c>
      <c r="T8" s="12">
        <v>2</v>
      </c>
      <c r="U8" s="12">
        <v>0</v>
      </c>
      <c r="V8" s="12">
        <v>0</v>
      </c>
      <c r="W8" s="331">
        <v>0</v>
      </c>
      <c r="X8" s="1144">
        <v>0</v>
      </c>
      <c r="Y8" s="1145">
        <v>0</v>
      </c>
      <c r="Z8" s="1145">
        <v>0</v>
      </c>
      <c r="AA8" s="1145">
        <v>0</v>
      </c>
      <c r="AB8" s="1145">
        <v>13</v>
      </c>
      <c r="AC8" s="1145">
        <v>19</v>
      </c>
      <c r="AD8" s="1145">
        <v>1</v>
      </c>
      <c r="AE8" s="1145">
        <v>0</v>
      </c>
      <c r="AF8" s="1145">
        <v>0</v>
      </c>
      <c r="AG8" s="1146">
        <v>0</v>
      </c>
      <c r="AH8" s="1144">
        <v>0</v>
      </c>
      <c r="AI8" s="1145">
        <v>0</v>
      </c>
      <c r="AJ8" s="1145">
        <v>0</v>
      </c>
      <c r="AK8" s="1145">
        <v>0</v>
      </c>
      <c r="AL8" s="1145">
        <v>20</v>
      </c>
      <c r="AM8" s="1145">
        <v>10</v>
      </c>
      <c r="AN8" s="1145">
        <v>3</v>
      </c>
      <c r="AO8" s="1145">
        <v>0</v>
      </c>
      <c r="AP8" s="1145">
        <v>0</v>
      </c>
      <c r="AQ8" s="1147">
        <v>0</v>
      </c>
      <c r="AR8" s="1144">
        <v>0</v>
      </c>
      <c r="AS8" s="1145">
        <v>0</v>
      </c>
      <c r="AT8" s="1145">
        <v>0</v>
      </c>
      <c r="AU8" s="1145">
        <v>0</v>
      </c>
      <c r="AV8" s="1145">
        <v>22</v>
      </c>
      <c r="AW8" s="1145">
        <v>18</v>
      </c>
      <c r="AX8" s="1145">
        <v>3</v>
      </c>
      <c r="AY8" s="1145">
        <v>0</v>
      </c>
      <c r="AZ8" s="1145">
        <v>0</v>
      </c>
      <c r="BA8" s="1146">
        <v>0</v>
      </c>
    </row>
    <row r="9" spans="1:53">
      <c r="A9" s="5" t="s">
        <v>34</v>
      </c>
      <c r="B9" t="s">
        <v>35</v>
      </c>
      <c r="C9" s="5" t="s">
        <v>90</v>
      </c>
      <c r="D9" s="330">
        <v>0</v>
      </c>
      <c r="E9" s="12">
        <v>0</v>
      </c>
      <c r="F9" s="12">
        <v>0</v>
      </c>
      <c r="G9" s="12">
        <v>0</v>
      </c>
      <c r="H9" s="12">
        <v>231</v>
      </c>
      <c r="I9" s="12">
        <v>68</v>
      </c>
      <c r="J9" s="12">
        <v>9</v>
      </c>
      <c r="K9" s="12">
        <v>0</v>
      </c>
      <c r="L9" s="12">
        <v>2</v>
      </c>
      <c r="M9" s="12">
        <v>0</v>
      </c>
      <c r="N9" s="330">
        <v>0</v>
      </c>
      <c r="O9" s="12">
        <v>0</v>
      </c>
      <c r="P9" s="12">
        <v>0</v>
      </c>
      <c r="Q9" s="12">
        <v>0</v>
      </c>
      <c r="R9" s="12">
        <v>216</v>
      </c>
      <c r="S9" s="12">
        <v>61</v>
      </c>
      <c r="T9" s="12">
        <v>12</v>
      </c>
      <c r="U9" s="12">
        <v>0</v>
      </c>
      <c r="V9" s="12">
        <v>0</v>
      </c>
      <c r="W9" s="331">
        <v>0</v>
      </c>
      <c r="X9" s="1144">
        <v>0</v>
      </c>
      <c r="Y9" s="1145">
        <v>0</v>
      </c>
      <c r="Z9" s="1145">
        <v>0</v>
      </c>
      <c r="AA9" s="1145">
        <v>0</v>
      </c>
      <c r="AB9" s="1145">
        <v>216</v>
      </c>
      <c r="AC9" s="1145">
        <v>64</v>
      </c>
      <c r="AD9" s="1145">
        <v>7</v>
      </c>
      <c r="AE9" s="1145">
        <v>12</v>
      </c>
      <c r="AF9" s="1145">
        <v>0</v>
      </c>
      <c r="AG9" s="1146">
        <v>1</v>
      </c>
      <c r="AH9" s="1144">
        <v>0</v>
      </c>
      <c r="AI9" s="1145">
        <v>0</v>
      </c>
      <c r="AJ9" s="1145">
        <v>0</v>
      </c>
      <c r="AK9" s="1145">
        <v>0</v>
      </c>
      <c r="AL9" s="1145">
        <v>202</v>
      </c>
      <c r="AM9" s="1145">
        <v>51</v>
      </c>
      <c r="AN9" s="1145">
        <v>15</v>
      </c>
      <c r="AO9" s="1145">
        <v>0</v>
      </c>
      <c r="AP9" s="1145">
        <v>0</v>
      </c>
      <c r="AQ9" s="1147">
        <v>0</v>
      </c>
      <c r="AR9" s="1144">
        <v>0</v>
      </c>
      <c r="AS9" s="1145">
        <v>0</v>
      </c>
      <c r="AT9" s="1145">
        <v>0</v>
      </c>
      <c r="AU9" s="1145">
        <v>0</v>
      </c>
      <c r="AV9" s="1145">
        <v>154</v>
      </c>
      <c r="AW9" s="1145">
        <v>67</v>
      </c>
      <c r="AX9" s="1145">
        <v>13</v>
      </c>
      <c r="AY9" s="1145">
        <v>0</v>
      </c>
      <c r="AZ9" s="1145">
        <v>2</v>
      </c>
      <c r="BA9" s="1146">
        <v>0</v>
      </c>
    </row>
    <row r="10" spans="1:53">
      <c r="A10" s="5" t="s">
        <v>36</v>
      </c>
      <c r="B10" t="s">
        <v>37</v>
      </c>
      <c r="C10" s="5" t="s">
        <v>92</v>
      </c>
      <c r="D10" s="330">
        <v>0</v>
      </c>
      <c r="E10" s="12">
        <v>0</v>
      </c>
      <c r="F10" s="12">
        <v>0</v>
      </c>
      <c r="G10" s="12">
        <v>0</v>
      </c>
      <c r="H10" s="12">
        <v>130</v>
      </c>
      <c r="I10" s="12">
        <v>19</v>
      </c>
      <c r="J10" s="12">
        <v>0</v>
      </c>
      <c r="K10" s="12">
        <v>0</v>
      </c>
      <c r="L10" s="12">
        <v>0</v>
      </c>
      <c r="M10" s="12">
        <v>0</v>
      </c>
      <c r="N10" s="330">
        <v>0</v>
      </c>
      <c r="O10" s="12">
        <v>0</v>
      </c>
      <c r="P10" s="12">
        <v>0</v>
      </c>
      <c r="Q10" s="12">
        <v>0</v>
      </c>
      <c r="R10" s="12">
        <v>103</v>
      </c>
      <c r="S10" s="12">
        <v>25</v>
      </c>
      <c r="T10" s="12">
        <v>0</v>
      </c>
      <c r="U10" s="12">
        <v>0</v>
      </c>
      <c r="V10" s="12">
        <v>0</v>
      </c>
      <c r="W10" s="331">
        <v>0</v>
      </c>
      <c r="X10" s="1144">
        <v>0</v>
      </c>
      <c r="Y10" s="1145">
        <v>0</v>
      </c>
      <c r="Z10" s="1145">
        <v>0</v>
      </c>
      <c r="AA10" s="1145">
        <v>0</v>
      </c>
      <c r="AB10" s="1145">
        <v>141</v>
      </c>
      <c r="AC10" s="1145">
        <v>23</v>
      </c>
      <c r="AD10" s="1145">
        <v>0</v>
      </c>
      <c r="AE10" s="1145">
        <v>0</v>
      </c>
      <c r="AF10" s="1145">
        <v>0</v>
      </c>
      <c r="AG10" s="1146">
        <v>0</v>
      </c>
      <c r="AH10" s="1144">
        <v>0</v>
      </c>
      <c r="AI10" s="1145">
        <v>0</v>
      </c>
      <c r="AJ10" s="1145">
        <v>0</v>
      </c>
      <c r="AK10" s="1145">
        <v>0</v>
      </c>
      <c r="AL10" s="1145">
        <v>131</v>
      </c>
      <c r="AM10" s="1145">
        <v>18</v>
      </c>
      <c r="AN10" s="1145">
        <v>0</v>
      </c>
      <c r="AO10" s="1145">
        <v>0</v>
      </c>
      <c r="AP10" s="1145">
        <v>0</v>
      </c>
      <c r="AQ10" s="1147">
        <v>0</v>
      </c>
      <c r="AR10" s="1144">
        <v>0</v>
      </c>
      <c r="AS10" s="1145">
        <v>0</v>
      </c>
      <c r="AT10" s="1145">
        <v>0</v>
      </c>
      <c r="AU10" s="1145">
        <v>0</v>
      </c>
      <c r="AV10" s="1145">
        <v>149</v>
      </c>
      <c r="AW10" s="1145">
        <v>21</v>
      </c>
      <c r="AX10" s="1145">
        <v>0</v>
      </c>
      <c r="AY10" s="1145">
        <v>0</v>
      </c>
      <c r="AZ10" s="1145">
        <v>0</v>
      </c>
      <c r="BA10" s="1146">
        <v>0</v>
      </c>
    </row>
    <row r="11" spans="1:53">
      <c r="A11" s="5" t="s">
        <v>36</v>
      </c>
      <c r="B11" t="s">
        <v>37</v>
      </c>
      <c r="C11" s="5" t="s">
        <v>91</v>
      </c>
      <c r="D11" s="330">
        <v>0</v>
      </c>
      <c r="E11" s="12">
        <v>0</v>
      </c>
      <c r="F11" s="12">
        <v>0</v>
      </c>
      <c r="G11" s="12">
        <v>0</v>
      </c>
      <c r="H11" s="12">
        <v>458</v>
      </c>
      <c r="I11" s="12">
        <v>90</v>
      </c>
      <c r="J11" s="12">
        <v>26</v>
      </c>
      <c r="K11" s="12">
        <v>0</v>
      </c>
      <c r="L11" s="12">
        <v>5</v>
      </c>
      <c r="M11" s="12">
        <v>5</v>
      </c>
      <c r="N11" s="330">
        <v>0</v>
      </c>
      <c r="O11" s="12">
        <v>0</v>
      </c>
      <c r="P11" s="12">
        <v>0</v>
      </c>
      <c r="Q11" s="12">
        <v>0</v>
      </c>
      <c r="R11" s="12">
        <v>437</v>
      </c>
      <c r="S11" s="12">
        <v>94</v>
      </c>
      <c r="T11" s="12">
        <v>42</v>
      </c>
      <c r="U11" s="12">
        <v>0</v>
      </c>
      <c r="V11" s="12">
        <v>3</v>
      </c>
      <c r="W11" s="331">
        <v>3</v>
      </c>
      <c r="X11" s="1144">
        <v>0</v>
      </c>
      <c r="Y11" s="1145">
        <v>0</v>
      </c>
      <c r="Z11" s="1145">
        <v>0</v>
      </c>
      <c r="AA11" s="1145">
        <v>0</v>
      </c>
      <c r="AB11" s="1145">
        <v>403</v>
      </c>
      <c r="AC11" s="1145">
        <v>98</v>
      </c>
      <c r="AD11" s="1145">
        <v>41</v>
      </c>
      <c r="AE11" s="1145">
        <v>0</v>
      </c>
      <c r="AF11" s="1145">
        <v>4</v>
      </c>
      <c r="AG11" s="1146">
        <v>4</v>
      </c>
      <c r="AH11" s="1144">
        <v>0</v>
      </c>
      <c r="AI11" s="1145">
        <v>0</v>
      </c>
      <c r="AJ11" s="1145">
        <v>0</v>
      </c>
      <c r="AK11" s="1145">
        <v>0</v>
      </c>
      <c r="AL11" s="1145">
        <v>437</v>
      </c>
      <c r="AM11" s="1145">
        <v>89</v>
      </c>
      <c r="AN11" s="1145">
        <v>33</v>
      </c>
      <c r="AO11" s="1145">
        <v>0</v>
      </c>
      <c r="AP11" s="1145">
        <v>5</v>
      </c>
      <c r="AQ11" s="1147">
        <v>3</v>
      </c>
      <c r="AR11" s="1144">
        <v>0</v>
      </c>
      <c r="AS11" s="1145">
        <v>0</v>
      </c>
      <c r="AT11" s="1145">
        <v>0</v>
      </c>
      <c r="AU11" s="1145">
        <v>0</v>
      </c>
      <c r="AV11" s="1145">
        <v>513</v>
      </c>
      <c r="AW11" s="1145">
        <v>104</v>
      </c>
      <c r="AX11" s="1145">
        <v>38</v>
      </c>
      <c r="AY11" s="1145">
        <v>0</v>
      </c>
      <c r="AZ11" s="1145">
        <v>3</v>
      </c>
      <c r="BA11" s="1146">
        <v>0</v>
      </c>
    </row>
    <row r="12" spans="1:53">
      <c r="A12" s="5" t="s">
        <v>36</v>
      </c>
      <c r="B12" t="s">
        <v>37</v>
      </c>
      <c r="C12" s="5" t="s">
        <v>90</v>
      </c>
      <c r="D12" s="330">
        <v>0</v>
      </c>
      <c r="E12" s="12">
        <v>0</v>
      </c>
      <c r="F12" s="12">
        <v>0</v>
      </c>
      <c r="G12" s="12">
        <v>0</v>
      </c>
      <c r="H12" s="12">
        <v>379</v>
      </c>
      <c r="I12" s="12">
        <v>126</v>
      </c>
      <c r="J12" s="12">
        <v>40</v>
      </c>
      <c r="K12" s="12">
        <v>0</v>
      </c>
      <c r="L12" s="12">
        <v>5</v>
      </c>
      <c r="M12" s="12">
        <v>0</v>
      </c>
      <c r="N12" s="330">
        <v>0</v>
      </c>
      <c r="O12" s="12">
        <v>0</v>
      </c>
      <c r="P12" s="12">
        <v>0</v>
      </c>
      <c r="Q12" s="12">
        <v>0</v>
      </c>
      <c r="R12" s="12">
        <v>376</v>
      </c>
      <c r="S12" s="12">
        <v>139</v>
      </c>
      <c r="T12" s="12">
        <v>35</v>
      </c>
      <c r="U12" s="12">
        <v>0</v>
      </c>
      <c r="V12" s="12">
        <v>4</v>
      </c>
      <c r="W12" s="331">
        <v>0</v>
      </c>
      <c r="X12" s="1144">
        <v>0</v>
      </c>
      <c r="Y12" s="1145">
        <v>0</v>
      </c>
      <c r="Z12" s="1145">
        <v>0</v>
      </c>
      <c r="AA12" s="1145">
        <v>0</v>
      </c>
      <c r="AB12" s="1145">
        <v>393</v>
      </c>
      <c r="AC12" s="1145">
        <v>129</v>
      </c>
      <c r="AD12" s="1145">
        <v>38</v>
      </c>
      <c r="AE12" s="1145">
        <v>0</v>
      </c>
      <c r="AF12" s="1145">
        <v>5</v>
      </c>
      <c r="AG12" s="1146">
        <v>0</v>
      </c>
      <c r="AH12" s="1144">
        <v>0</v>
      </c>
      <c r="AI12" s="1145">
        <v>0</v>
      </c>
      <c r="AJ12" s="1145">
        <v>0</v>
      </c>
      <c r="AK12" s="1145">
        <v>0</v>
      </c>
      <c r="AL12" s="1145">
        <v>345</v>
      </c>
      <c r="AM12" s="1145">
        <v>117</v>
      </c>
      <c r="AN12" s="1145">
        <v>19</v>
      </c>
      <c r="AO12" s="1145">
        <v>0</v>
      </c>
      <c r="AP12" s="1145">
        <v>4</v>
      </c>
      <c r="AQ12" s="1147">
        <v>0</v>
      </c>
      <c r="AR12" s="1144">
        <v>0</v>
      </c>
      <c r="AS12" s="1145">
        <v>0</v>
      </c>
      <c r="AT12" s="1145">
        <v>0</v>
      </c>
      <c r="AU12" s="1145">
        <v>0</v>
      </c>
      <c r="AV12" s="1145">
        <v>306</v>
      </c>
      <c r="AW12" s="1145">
        <v>106</v>
      </c>
      <c r="AX12" s="1145">
        <v>48</v>
      </c>
      <c r="AY12" s="1145">
        <v>0</v>
      </c>
      <c r="AZ12" s="1145">
        <v>1</v>
      </c>
      <c r="BA12" s="1146">
        <v>0</v>
      </c>
    </row>
    <row r="13" spans="1:53">
      <c r="A13" s="5" t="s">
        <v>38</v>
      </c>
      <c r="B13" t="s">
        <v>39</v>
      </c>
      <c r="C13" s="5" t="s">
        <v>92</v>
      </c>
      <c r="D13" s="330">
        <v>0</v>
      </c>
      <c r="E13" s="12">
        <v>0</v>
      </c>
      <c r="F13" s="12">
        <v>0</v>
      </c>
      <c r="G13" s="12">
        <v>0</v>
      </c>
      <c r="H13" s="12">
        <v>132</v>
      </c>
      <c r="I13" s="12">
        <v>0</v>
      </c>
      <c r="J13" s="12">
        <v>0</v>
      </c>
      <c r="K13" s="12">
        <v>0</v>
      </c>
      <c r="L13" s="12">
        <v>0</v>
      </c>
      <c r="M13" s="12">
        <v>0</v>
      </c>
      <c r="N13" s="330">
        <v>0</v>
      </c>
      <c r="O13" s="12">
        <v>0</v>
      </c>
      <c r="P13" s="12">
        <v>0</v>
      </c>
      <c r="Q13" s="12">
        <v>0</v>
      </c>
      <c r="R13" s="12">
        <v>153</v>
      </c>
      <c r="S13" s="12">
        <v>0</v>
      </c>
      <c r="T13" s="12">
        <v>0</v>
      </c>
      <c r="U13" s="12">
        <v>0</v>
      </c>
      <c r="V13" s="12">
        <v>0</v>
      </c>
      <c r="W13" s="331">
        <v>0</v>
      </c>
      <c r="X13" s="1144">
        <v>0</v>
      </c>
      <c r="Y13" s="1145">
        <v>0</v>
      </c>
      <c r="Z13" s="1145">
        <v>0</v>
      </c>
      <c r="AA13" s="1145">
        <v>0</v>
      </c>
      <c r="AB13" s="1145">
        <v>183</v>
      </c>
      <c r="AC13" s="1145">
        <v>0</v>
      </c>
      <c r="AD13" s="1145">
        <v>0</v>
      </c>
      <c r="AE13" s="1145">
        <v>0</v>
      </c>
      <c r="AF13" s="1145">
        <v>0</v>
      </c>
      <c r="AG13" s="1146">
        <v>0</v>
      </c>
      <c r="AH13" s="1144">
        <v>0</v>
      </c>
      <c r="AI13" s="1145">
        <v>0</v>
      </c>
      <c r="AJ13" s="1145">
        <v>0</v>
      </c>
      <c r="AK13" s="1145">
        <v>0</v>
      </c>
      <c r="AL13" s="1145">
        <v>198</v>
      </c>
      <c r="AM13" s="1145">
        <v>0</v>
      </c>
      <c r="AN13" s="1145">
        <v>0</v>
      </c>
      <c r="AO13" s="1145">
        <v>0</v>
      </c>
      <c r="AP13" s="1145">
        <v>0</v>
      </c>
      <c r="AQ13" s="1147">
        <v>0</v>
      </c>
      <c r="AR13" s="1144">
        <v>0</v>
      </c>
      <c r="AS13" s="1145">
        <v>0</v>
      </c>
      <c r="AT13" s="1145">
        <v>0</v>
      </c>
      <c r="AU13" s="1145">
        <v>0</v>
      </c>
      <c r="AV13" s="1145">
        <v>193</v>
      </c>
      <c r="AW13" s="1145">
        <v>0</v>
      </c>
      <c r="AX13" s="1145">
        <v>0</v>
      </c>
      <c r="AY13" s="1145">
        <v>0</v>
      </c>
      <c r="AZ13" s="1145">
        <v>0</v>
      </c>
      <c r="BA13" s="1146">
        <v>0</v>
      </c>
    </row>
    <row r="14" spans="1:53">
      <c r="A14" s="5" t="s">
        <v>38</v>
      </c>
      <c r="B14" t="s">
        <v>39</v>
      </c>
      <c r="C14" s="5" t="s">
        <v>91</v>
      </c>
      <c r="D14" s="330">
        <v>0</v>
      </c>
      <c r="E14" s="12">
        <v>0</v>
      </c>
      <c r="F14" s="12">
        <v>0</v>
      </c>
      <c r="G14" s="12">
        <v>0</v>
      </c>
      <c r="H14" s="12">
        <v>669</v>
      </c>
      <c r="I14" s="12">
        <v>332</v>
      </c>
      <c r="J14" s="12">
        <v>41</v>
      </c>
      <c r="K14" s="12">
        <v>139</v>
      </c>
      <c r="L14" s="12">
        <v>4</v>
      </c>
      <c r="M14" s="12">
        <v>2</v>
      </c>
      <c r="N14" s="330">
        <v>0</v>
      </c>
      <c r="O14" s="12">
        <v>0</v>
      </c>
      <c r="P14" s="12">
        <v>0</v>
      </c>
      <c r="Q14" s="12">
        <v>0</v>
      </c>
      <c r="R14" s="12">
        <v>779</v>
      </c>
      <c r="S14" s="12">
        <v>286</v>
      </c>
      <c r="T14" s="12">
        <v>32</v>
      </c>
      <c r="U14" s="12">
        <v>118</v>
      </c>
      <c r="V14" s="12">
        <v>5</v>
      </c>
      <c r="W14" s="331">
        <v>1</v>
      </c>
      <c r="X14" s="1144">
        <v>0</v>
      </c>
      <c r="Y14" s="1145">
        <v>0</v>
      </c>
      <c r="Z14" s="1145">
        <v>0</v>
      </c>
      <c r="AA14" s="1145">
        <v>0</v>
      </c>
      <c r="AB14" s="1145">
        <v>900</v>
      </c>
      <c r="AC14" s="1145">
        <v>330</v>
      </c>
      <c r="AD14" s="1145">
        <v>44</v>
      </c>
      <c r="AE14" s="1145">
        <v>110</v>
      </c>
      <c r="AF14" s="1145">
        <v>4</v>
      </c>
      <c r="AG14" s="1146">
        <v>4</v>
      </c>
      <c r="AH14" s="1144">
        <v>0</v>
      </c>
      <c r="AI14" s="1145">
        <v>0</v>
      </c>
      <c r="AJ14" s="1145">
        <v>0</v>
      </c>
      <c r="AK14" s="1145">
        <v>0</v>
      </c>
      <c r="AL14" s="1145">
        <v>858</v>
      </c>
      <c r="AM14" s="1145">
        <v>304</v>
      </c>
      <c r="AN14" s="1145">
        <v>32</v>
      </c>
      <c r="AO14" s="1145">
        <v>103</v>
      </c>
      <c r="AP14" s="1145">
        <v>4</v>
      </c>
      <c r="AQ14" s="1147">
        <v>6</v>
      </c>
      <c r="AR14" s="1144">
        <v>0</v>
      </c>
      <c r="AS14" s="1145">
        <v>0</v>
      </c>
      <c r="AT14" s="1145">
        <v>0</v>
      </c>
      <c r="AU14" s="1145">
        <v>0</v>
      </c>
      <c r="AV14" s="1145">
        <v>954</v>
      </c>
      <c r="AW14" s="1145">
        <v>310</v>
      </c>
      <c r="AX14" s="1145">
        <v>40</v>
      </c>
      <c r="AY14" s="1145">
        <v>81</v>
      </c>
      <c r="AZ14" s="1145">
        <v>8</v>
      </c>
      <c r="BA14" s="1146">
        <v>7</v>
      </c>
    </row>
    <row r="15" spans="1:53">
      <c r="A15" s="5" t="s">
        <v>38</v>
      </c>
      <c r="B15" t="s">
        <v>39</v>
      </c>
      <c r="C15" s="5" t="s">
        <v>90</v>
      </c>
      <c r="D15" s="330">
        <v>0</v>
      </c>
      <c r="E15" s="12">
        <v>4</v>
      </c>
      <c r="F15" s="12">
        <v>0</v>
      </c>
      <c r="G15" s="12">
        <v>0</v>
      </c>
      <c r="H15" s="12">
        <v>344</v>
      </c>
      <c r="I15" s="12">
        <v>186</v>
      </c>
      <c r="J15" s="12">
        <v>68</v>
      </c>
      <c r="K15" s="12">
        <v>0</v>
      </c>
      <c r="L15" s="12">
        <v>0</v>
      </c>
      <c r="M15" s="12">
        <v>0</v>
      </c>
      <c r="N15" s="330">
        <v>0</v>
      </c>
      <c r="O15" s="12">
        <v>4</v>
      </c>
      <c r="P15" s="12">
        <v>0</v>
      </c>
      <c r="Q15" s="12">
        <v>0</v>
      </c>
      <c r="R15" s="12">
        <v>351</v>
      </c>
      <c r="S15" s="12">
        <v>212</v>
      </c>
      <c r="T15" s="12">
        <v>68</v>
      </c>
      <c r="U15" s="12">
        <v>0</v>
      </c>
      <c r="V15" s="12">
        <v>0</v>
      </c>
      <c r="W15" s="331">
        <v>0</v>
      </c>
      <c r="X15" s="1144">
        <v>0</v>
      </c>
      <c r="Y15" s="1145">
        <v>11</v>
      </c>
      <c r="Z15" s="1145">
        <v>0</v>
      </c>
      <c r="AA15" s="1145">
        <v>0</v>
      </c>
      <c r="AB15" s="1145">
        <v>354</v>
      </c>
      <c r="AC15" s="1145">
        <v>222</v>
      </c>
      <c r="AD15" s="1145">
        <v>68</v>
      </c>
      <c r="AE15" s="1145">
        <v>0</v>
      </c>
      <c r="AF15" s="1145">
        <v>0</v>
      </c>
      <c r="AG15" s="1146">
        <v>0</v>
      </c>
      <c r="AH15" s="1144">
        <v>0</v>
      </c>
      <c r="AI15" s="1145">
        <v>5</v>
      </c>
      <c r="AJ15" s="1145">
        <v>0</v>
      </c>
      <c r="AK15" s="1145">
        <v>0</v>
      </c>
      <c r="AL15" s="1145">
        <v>293</v>
      </c>
      <c r="AM15" s="1145">
        <v>184</v>
      </c>
      <c r="AN15" s="1145">
        <v>63</v>
      </c>
      <c r="AO15" s="1145">
        <v>0</v>
      </c>
      <c r="AP15" s="1145">
        <v>0</v>
      </c>
      <c r="AQ15" s="1147">
        <v>0</v>
      </c>
      <c r="AR15" s="1144">
        <v>0</v>
      </c>
      <c r="AS15" s="1145">
        <v>5</v>
      </c>
      <c r="AT15" s="1145">
        <v>0</v>
      </c>
      <c r="AU15" s="1145">
        <v>0</v>
      </c>
      <c r="AV15" s="1145">
        <v>313</v>
      </c>
      <c r="AW15" s="1145">
        <v>163</v>
      </c>
      <c r="AX15" s="1145">
        <v>55</v>
      </c>
      <c r="AY15" s="1145">
        <v>0</v>
      </c>
      <c r="AZ15" s="1145">
        <v>0</v>
      </c>
      <c r="BA15" s="1146">
        <v>0</v>
      </c>
    </row>
    <row r="16" spans="1:53">
      <c r="A16" s="5" t="s">
        <v>40</v>
      </c>
      <c r="B16" t="s">
        <v>41</v>
      </c>
      <c r="C16" s="5" t="s">
        <v>92</v>
      </c>
      <c r="D16" s="330">
        <v>0</v>
      </c>
      <c r="E16" s="12">
        <v>0</v>
      </c>
      <c r="F16" s="12">
        <v>0</v>
      </c>
      <c r="G16" s="12">
        <v>0</v>
      </c>
      <c r="H16" s="12">
        <v>11</v>
      </c>
      <c r="I16" s="12">
        <v>0</v>
      </c>
      <c r="J16" s="12">
        <v>0</v>
      </c>
      <c r="K16" s="12">
        <v>0</v>
      </c>
      <c r="L16" s="12">
        <v>0</v>
      </c>
      <c r="M16" s="12">
        <v>0</v>
      </c>
      <c r="N16" s="330">
        <v>0</v>
      </c>
      <c r="O16" s="12">
        <v>0</v>
      </c>
      <c r="P16" s="12">
        <v>0</v>
      </c>
      <c r="Q16" s="12">
        <v>1</v>
      </c>
      <c r="R16" s="12">
        <v>11</v>
      </c>
      <c r="S16" s="12">
        <v>0</v>
      </c>
      <c r="T16" s="12">
        <v>0</v>
      </c>
      <c r="U16" s="12">
        <v>0</v>
      </c>
      <c r="V16" s="12">
        <v>0</v>
      </c>
      <c r="W16" s="331">
        <v>0</v>
      </c>
      <c r="X16" s="1144">
        <v>0</v>
      </c>
      <c r="Y16" s="1145">
        <v>0</v>
      </c>
      <c r="Z16" s="1145">
        <v>0</v>
      </c>
      <c r="AA16" s="1145">
        <v>0</v>
      </c>
      <c r="AB16" s="1145">
        <v>8</v>
      </c>
      <c r="AC16" s="1145">
        <v>0</v>
      </c>
      <c r="AD16" s="1145">
        <v>0</v>
      </c>
      <c r="AE16" s="1145">
        <v>0</v>
      </c>
      <c r="AF16" s="1145">
        <v>0</v>
      </c>
      <c r="AG16" s="1146">
        <v>0</v>
      </c>
      <c r="AH16" s="1144">
        <v>0</v>
      </c>
      <c r="AI16" s="1145">
        <v>0</v>
      </c>
      <c r="AJ16" s="1145">
        <v>0</v>
      </c>
      <c r="AK16" s="1145">
        <v>1</v>
      </c>
      <c r="AL16" s="1145">
        <v>10</v>
      </c>
      <c r="AM16" s="1145">
        <v>0</v>
      </c>
      <c r="AN16" s="1145">
        <v>0</v>
      </c>
      <c r="AO16" s="1145">
        <v>0</v>
      </c>
      <c r="AP16" s="1145">
        <v>0</v>
      </c>
      <c r="AQ16" s="1147">
        <v>0</v>
      </c>
      <c r="AR16" s="1144">
        <v>0</v>
      </c>
      <c r="AS16" s="1145">
        <v>0</v>
      </c>
      <c r="AT16" s="1145">
        <v>0</v>
      </c>
      <c r="AU16" s="1145">
        <v>0</v>
      </c>
      <c r="AV16" s="1145">
        <v>13</v>
      </c>
      <c r="AW16" s="1145">
        <v>0</v>
      </c>
      <c r="AX16" s="1145">
        <v>0</v>
      </c>
      <c r="AY16" s="1145">
        <v>0</v>
      </c>
      <c r="AZ16" s="1145">
        <v>0</v>
      </c>
      <c r="BA16" s="1146">
        <v>0</v>
      </c>
    </row>
    <row r="17" spans="1:53">
      <c r="A17" s="5" t="s">
        <v>40</v>
      </c>
      <c r="B17" t="s">
        <v>41</v>
      </c>
      <c r="C17" s="5" t="s">
        <v>91</v>
      </c>
      <c r="D17" s="330">
        <v>0</v>
      </c>
      <c r="E17" s="12">
        <v>0</v>
      </c>
      <c r="F17" s="12">
        <v>0</v>
      </c>
      <c r="G17" s="12">
        <v>0</v>
      </c>
      <c r="H17" s="12">
        <v>194</v>
      </c>
      <c r="I17" s="12">
        <v>68</v>
      </c>
      <c r="J17" s="12">
        <v>0</v>
      </c>
      <c r="K17" s="12">
        <v>0</v>
      </c>
      <c r="L17" s="12">
        <v>0</v>
      </c>
      <c r="M17" s="12">
        <v>0</v>
      </c>
      <c r="N17" s="330">
        <v>0</v>
      </c>
      <c r="O17" s="12">
        <v>0</v>
      </c>
      <c r="P17" s="12">
        <v>0</v>
      </c>
      <c r="Q17" s="12">
        <v>0</v>
      </c>
      <c r="R17" s="12">
        <v>214</v>
      </c>
      <c r="S17" s="12">
        <v>59</v>
      </c>
      <c r="T17" s="12">
        <v>0</v>
      </c>
      <c r="U17" s="12">
        <v>0</v>
      </c>
      <c r="V17" s="12">
        <v>0</v>
      </c>
      <c r="W17" s="331">
        <v>0</v>
      </c>
      <c r="X17" s="1144">
        <v>0</v>
      </c>
      <c r="Y17" s="1145">
        <v>0</v>
      </c>
      <c r="Z17" s="1145">
        <v>0</v>
      </c>
      <c r="AA17" s="1145">
        <v>0</v>
      </c>
      <c r="AB17" s="1145">
        <v>206</v>
      </c>
      <c r="AC17" s="1145">
        <v>78</v>
      </c>
      <c r="AD17" s="1145">
        <v>0</v>
      </c>
      <c r="AE17" s="1145">
        <v>0</v>
      </c>
      <c r="AF17" s="1145">
        <v>0</v>
      </c>
      <c r="AG17" s="1146">
        <v>0</v>
      </c>
      <c r="AH17" s="1144">
        <v>0</v>
      </c>
      <c r="AI17" s="1145">
        <v>0</v>
      </c>
      <c r="AJ17" s="1145">
        <v>0</v>
      </c>
      <c r="AK17" s="1145">
        <v>1</v>
      </c>
      <c r="AL17" s="1145">
        <v>184</v>
      </c>
      <c r="AM17" s="1145">
        <v>72</v>
      </c>
      <c r="AN17" s="1145">
        <v>0</v>
      </c>
      <c r="AO17" s="1145">
        <v>0</v>
      </c>
      <c r="AP17" s="1145">
        <v>0</v>
      </c>
      <c r="AQ17" s="1147">
        <v>0</v>
      </c>
      <c r="AR17" s="1144">
        <v>0</v>
      </c>
      <c r="AS17" s="1145">
        <v>0</v>
      </c>
      <c r="AT17" s="1145">
        <v>0</v>
      </c>
      <c r="AU17" s="1145">
        <v>0</v>
      </c>
      <c r="AV17" s="1145">
        <v>177</v>
      </c>
      <c r="AW17" s="1145">
        <v>60</v>
      </c>
      <c r="AX17" s="1145">
        <v>0</v>
      </c>
      <c r="AY17" s="1145">
        <v>0</v>
      </c>
      <c r="AZ17" s="1145">
        <v>0</v>
      </c>
      <c r="BA17" s="1146">
        <v>0</v>
      </c>
    </row>
    <row r="18" spans="1:53">
      <c r="A18" s="5" t="s">
        <v>40</v>
      </c>
      <c r="B18" t="s">
        <v>41</v>
      </c>
      <c r="C18" s="5" t="s">
        <v>90</v>
      </c>
      <c r="D18" s="330">
        <v>0</v>
      </c>
      <c r="E18" s="12">
        <v>0</v>
      </c>
      <c r="F18" s="12">
        <v>0</v>
      </c>
      <c r="G18" s="12">
        <v>0</v>
      </c>
      <c r="H18" s="12">
        <v>8</v>
      </c>
      <c r="I18" s="12">
        <v>4</v>
      </c>
      <c r="J18" s="12">
        <v>0</v>
      </c>
      <c r="K18" s="12">
        <v>0</v>
      </c>
      <c r="L18" s="12">
        <v>0</v>
      </c>
      <c r="M18" s="12">
        <v>0</v>
      </c>
      <c r="N18" s="330">
        <v>0</v>
      </c>
      <c r="O18" s="12">
        <v>0</v>
      </c>
      <c r="P18" s="12">
        <v>0</v>
      </c>
      <c r="Q18" s="12">
        <v>1</v>
      </c>
      <c r="R18" s="12">
        <v>12</v>
      </c>
      <c r="S18" s="12">
        <v>4</v>
      </c>
      <c r="T18" s="12">
        <v>0</v>
      </c>
      <c r="U18" s="12">
        <v>0</v>
      </c>
      <c r="V18" s="12">
        <v>0</v>
      </c>
      <c r="W18" s="331">
        <v>0</v>
      </c>
      <c r="X18" s="1144">
        <v>0</v>
      </c>
      <c r="Y18" s="1145">
        <v>0</v>
      </c>
      <c r="Z18" s="1145">
        <v>0</v>
      </c>
      <c r="AA18" s="1145">
        <v>2</v>
      </c>
      <c r="AB18" s="1145">
        <v>14</v>
      </c>
      <c r="AC18" s="1145">
        <v>2</v>
      </c>
      <c r="AD18" s="1145">
        <v>0</v>
      </c>
      <c r="AE18" s="1145">
        <v>0</v>
      </c>
      <c r="AF18" s="1145">
        <v>0</v>
      </c>
      <c r="AG18" s="1146">
        <v>0</v>
      </c>
      <c r="AH18" s="1144">
        <v>0</v>
      </c>
      <c r="AI18" s="1145">
        <v>0</v>
      </c>
      <c r="AJ18" s="1145">
        <v>0</v>
      </c>
      <c r="AK18" s="1145">
        <v>3</v>
      </c>
      <c r="AL18" s="1145">
        <v>8</v>
      </c>
      <c r="AM18" s="1145">
        <v>2</v>
      </c>
      <c r="AN18" s="1145">
        <v>0</v>
      </c>
      <c r="AO18" s="1145">
        <v>0</v>
      </c>
      <c r="AP18" s="1145">
        <v>0</v>
      </c>
      <c r="AQ18" s="1147">
        <v>0</v>
      </c>
      <c r="AR18" s="1144">
        <v>0</v>
      </c>
      <c r="AS18" s="1145">
        <v>0</v>
      </c>
      <c r="AT18" s="1145">
        <v>0</v>
      </c>
      <c r="AU18" s="1145">
        <v>3</v>
      </c>
      <c r="AV18" s="1145">
        <v>8</v>
      </c>
      <c r="AW18" s="1145">
        <v>1</v>
      </c>
      <c r="AX18" s="1145">
        <v>0</v>
      </c>
      <c r="AY18" s="1145">
        <v>0</v>
      </c>
      <c r="AZ18" s="1145">
        <v>0</v>
      </c>
      <c r="BA18" s="1146">
        <v>0</v>
      </c>
    </row>
    <row r="19" spans="1:53">
      <c r="A19" s="5" t="s">
        <v>42</v>
      </c>
      <c r="B19" t="s">
        <v>43</v>
      </c>
      <c r="C19" s="5" t="s">
        <v>92</v>
      </c>
      <c r="D19" s="330">
        <v>0</v>
      </c>
      <c r="E19" s="12">
        <v>0</v>
      </c>
      <c r="F19" s="12">
        <v>0</v>
      </c>
      <c r="G19" s="12">
        <v>0</v>
      </c>
      <c r="H19" s="12">
        <v>11</v>
      </c>
      <c r="I19" s="12">
        <v>0</v>
      </c>
      <c r="J19" s="12">
        <v>0</v>
      </c>
      <c r="K19" s="12">
        <v>0</v>
      </c>
      <c r="L19" s="12">
        <v>0</v>
      </c>
      <c r="M19" s="12">
        <v>0</v>
      </c>
      <c r="N19" s="330">
        <v>0</v>
      </c>
      <c r="O19" s="12">
        <v>0</v>
      </c>
      <c r="P19" s="12">
        <v>0</v>
      </c>
      <c r="Q19" s="12">
        <v>0</v>
      </c>
      <c r="R19" s="12">
        <v>14</v>
      </c>
      <c r="S19" s="12">
        <v>0</v>
      </c>
      <c r="T19" s="12">
        <v>0</v>
      </c>
      <c r="U19" s="12">
        <v>0</v>
      </c>
      <c r="V19" s="12">
        <v>0</v>
      </c>
      <c r="W19" s="331">
        <v>0</v>
      </c>
      <c r="X19" s="1144">
        <v>0</v>
      </c>
      <c r="Y19" s="1145">
        <v>0</v>
      </c>
      <c r="Z19" s="1145">
        <v>0</v>
      </c>
      <c r="AA19" s="1145">
        <v>0</v>
      </c>
      <c r="AB19" s="1145">
        <v>11</v>
      </c>
      <c r="AC19" s="1145">
        <v>0</v>
      </c>
      <c r="AD19" s="1145">
        <v>0</v>
      </c>
      <c r="AE19" s="1145">
        <v>0</v>
      </c>
      <c r="AF19" s="1145">
        <v>0</v>
      </c>
      <c r="AG19" s="1146">
        <v>0</v>
      </c>
      <c r="AH19" s="1144">
        <v>0</v>
      </c>
      <c r="AI19" s="1145">
        <v>0</v>
      </c>
      <c r="AJ19" s="1145">
        <v>0</v>
      </c>
      <c r="AK19" s="1145">
        <v>0</v>
      </c>
      <c r="AL19" s="1145">
        <v>7</v>
      </c>
      <c r="AM19" s="1145">
        <v>0</v>
      </c>
      <c r="AN19" s="1145">
        <v>0</v>
      </c>
      <c r="AO19" s="1145">
        <v>0</v>
      </c>
      <c r="AP19" s="1145">
        <v>0</v>
      </c>
      <c r="AQ19" s="1147">
        <v>0</v>
      </c>
      <c r="AR19" s="1144">
        <v>0</v>
      </c>
      <c r="AS19" s="1145">
        <v>0</v>
      </c>
      <c r="AT19" s="1145">
        <v>0</v>
      </c>
      <c r="AU19" s="1145">
        <v>0</v>
      </c>
      <c r="AV19" s="1145">
        <v>11</v>
      </c>
      <c r="AW19" s="1145">
        <v>0</v>
      </c>
      <c r="AX19" s="1145">
        <v>0</v>
      </c>
      <c r="AY19" s="1145">
        <v>0</v>
      </c>
      <c r="AZ19" s="1145">
        <v>0</v>
      </c>
      <c r="BA19" s="1146">
        <v>0</v>
      </c>
    </row>
    <row r="20" spans="1:53">
      <c r="A20" s="5" t="s">
        <v>42</v>
      </c>
      <c r="B20" t="s">
        <v>43</v>
      </c>
      <c r="C20" s="5" t="s">
        <v>91</v>
      </c>
      <c r="D20" s="330">
        <v>0</v>
      </c>
      <c r="E20" s="12">
        <v>0</v>
      </c>
      <c r="F20" s="12">
        <v>0</v>
      </c>
      <c r="G20" s="12">
        <v>0</v>
      </c>
      <c r="H20" s="12">
        <v>222</v>
      </c>
      <c r="I20" s="12">
        <v>146</v>
      </c>
      <c r="J20" s="12">
        <v>0</v>
      </c>
      <c r="K20" s="12">
        <v>0</v>
      </c>
      <c r="L20" s="12">
        <v>2</v>
      </c>
      <c r="M20" s="12">
        <v>0</v>
      </c>
      <c r="N20" s="330">
        <v>0</v>
      </c>
      <c r="O20" s="12">
        <v>0</v>
      </c>
      <c r="P20" s="12">
        <v>0</v>
      </c>
      <c r="Q20" s="12">
        <v>0</v>
      </c>
      <c r="R20" s="12">
        <v>203</v>
      </c>
      <c r="S20" s="12">
        <v>148</v>
      </c>
      <c r="T20" s="12">
        <v>0</v>
      </c>
      <c r="U20" s="12">
        <v>0</v>
      </c>
      <c r="V20" s="12">
        <v>3</v>
      </c>
      <c r="W20" s="331">
        <v>0</v>
      </c>
      <c r="X20" s="1144">
        <v>0</v>
      </c>
      <c r="Y20" s="1145">
        <v>0</v>
      </c>
      <c r="Z20" s="1145">
        <v>0</v>
      </c>
      <c r="AA20" s="1145">
        <v>0</v>
      </c>
      <c r="AB20" s="1145">
        <v>205</v>
      </c>
      <c r="AC20" s="1145">
        <v>169</v>
      </c>
      <c r="AD20" s="1145">
        <v>0</v>
      </c>
      <c r="AE20" s="1145">
        <v>0</v>
      </c>
      <c r="AF20" s="1145">
        <v>0</v>
      </c>
      <c r="AG20" s="1146">
        <v>0</v>
      </c>
      <c r="AH20" s="1144">
        <v>0</v>
      </c>
      <c r="AI20" s="1145">
        <v>0</v>
      </c>
      <c r="AJ20" s="1145">
        <v>0</v>
      </c>
      <c r="AK20" s="1145">
        <v>0</v>
      </c>
      <c r="AL20" s="1145">
        <v>167</v>
      </c>
      <c r="AM20" s="1145">
        <v>174</v>
      </c>
      <c r="AN20" s="1145">
        <v>0</v>
      </c>
      <c r="AO20" s="1145">
        <v>0</v>
      </c>
      <c r="AP20" s="1145">
        <v>1</v>
      </c>
      <c r="AQ20" s="1147">
        <v>0</v>
      </c>
      <c r="AR20" s="1144">
        <v>0</v>
      </c>
      <c r="AS20" s="1145">
        <v>0</v>
      </c>
      <c r="AT20" s="1145">
        <v>0</v>
      </c>
      <c r="AU20" s="1145">
        <v>0</v>
      </c>
      <c r="AV20" s="1145">
        <v>135</v>
      </c>
      <c r="AW20" s="1145">
        <v>141</v>
      </c>
      <c r="AX20" s="1145">
        <v>0</v>
      </c>
      <c r="AY20" s="1145">
        <v>0</v>
      </c>
      <c r="AZ20" s="1145">
        <v>3</v>
      </c>
      <c r="BA20" s="1146">
        <v>0</v>
      </c>
    </row>
    <row r="21" spans="1:53">
      <c r="A21" s="5" t="s">
        <v>42</v>
      </c>
      <c r="B21" t="s">
        <v>43</v>
      </c>
      <c r="C21" s="5" t="s">
        <v>90</v>
      </c>
      <c r="D21" s="330">
        <v>0</v>
      </c>
      <c r="E21" s="12">
        <v>0</v>
      </c>
      <c r="F21" s="12">
        <v>0</v>
      </c>
      <c r="G21" s="12">
        <v>0</v>
      </c>
      <c r="H21" s="12">
        <v>7</v>
      </c>
      <c r="I21" s="12">
        <v>0</v>
      </c>
      <c r="J21" s="12">
        <v>0</v>
      </c>
      <c r="K21" s="12">
        <v>0</v>
      </c>
      <c r="L21" s="12">
        <v>2</v>
      </c>
      <c r="M21" s="12">
        <v>0</v>
      </c>
      <c r="N21" s="330">
        <v>0</v>
      </c>
      <c r="O21" s="12">
        <v>0</v>
      </c>
      <c r="P21" s="12">
        <v>0</v>
      </c>
      <c r="Q21" s="12">
        <v>1</v>
      </c>
      <c r="R21" s="12">
        <v>12</v>
      </c>
      <c r="S21" s="12">
        <v>5</v>
      </c>
      <c r="T21" s="12">
        <v>0</v>
      </c>
      <c r="U21" s="12">
        <v>0</v>
      </c>
      <c r="V21" s="12">
        <v>7</v>
      </c>
      <c r="W21" s="331">
        <v>0</v>
      </c>
      <c r="X21" s="1144">
        <v>0</v>
      </c>
      <c r="Y21" s="1145">
        <v>0</v>
      </c>
      <c r="Z21" s="1145">
        <v>0</v>
      </c>
      <c r="AA21" s="1145">
        <v>0</v>
      </c>
      <c r="AB21" s="1145">
        <v>7</v>
      </c>
      <c r="AC21" s="1145">
        <v>4</v>
      </c>
      <c r="AD21" s="1145">
        <v>0</v>
      </c>
      <c r="AE21" s="1145">
        <v>0</v>
      </c>
      <c r="AF21" s="1145">
        <v>3</v>
      </c>
      <c r="AG21" s="1146">
        <v>0</v>
      </c>
      <c r="AH21" s="1144">
        <v>0</v>
      </c>
      <c r="AI21" s="1145">
        <v>0</v>
      </c>
      <c r="AJ21" s="1145">
        <v>0</v>
      </c>
      <c r="AK21" s="1145">
        <v>0</v>
      </c>
      <c r="AL21" s="1145">
        <v>8</v>
      </c>
      <c r="AM21" s="1145">
        <v>3</v>
      </c>
      <c r="AN21" s="1145">
        <v>0</v>
      </c>
      <c r="AO21" s="1145">
        <v>0</v>
      </c>
      <c r="AP21" s="1145">
        <v>4</v>
      </c>
      <c r="AQ21" s="1147">
        <v>0</v>
      </c>
      <c r="AR21" s="1144">
        <v>0</v>
      </c>
      <c r="AS21" s="1145">
        <v>0</v>
      </c>
      <c r="AT21" s="1145">
        <v>0</v>
      </c>
      <c r="AU21" s="1145">
        <v>0</v>
      </c>
      <c r="AV21" s="1145">
        <v>3</v>
      </c>
      <c r="AW21" s="1145">
        <v>2</v>
      </c>
      <c r="AX21" s="1145">
        <v>0</v>
      </c>
      <c r="AY21" s="1145">
        <v>0</v>
      </c>
      <c r="AZ21" s="1145">
        <v>1</v>
      </c>
      <c r="BA21" s="1146">
        <v>0</v>
      </c>
    </row>
    <row r="22" spans="1:53">
      <c r="A22" s="5" t="s">
        <v>44</v>
      </c>
      <c r="B22" t="s">
        <v>45</v>
      </c>
      <c r="C22" s="5" t="s">
        <v>92</v>
      </c>
      <c r="D22" s="330">
        <v>0</v>
      </c>
      <c r="E22" s="12">
        <v>0</v>
      </c>
      <c r="F22" s="12">
        <v>0</v>
      </c>
      <c r="G22" s="12">
        <v>0</v>
      </c>
      <c r="H22" s="12">
        <v>2</v>
      </c>
      <c r="I22" s="12">
        <v>0</v>
      </c>
      <c r="J22" s="12">
        <v>0</v>
      </c>
      <c r="K22" s="12">
        <v>0</v>
      </c>
      <c r="L22" s="12">
        <v>0</v>
      </c>
      <c r="M22" s="12">
        <v>0</v>
      </c>
      <c r="N22" s="330">
        <v>0</v>
      </c>
      <c r="O22" s="12">
        <v>0</v>
      </c>
      <c r="P22" s="12">
        <v>0</v>
      </c>
      <c r="Q22" s="12">
        <v>1</v>
      </c>
      <c r="R22" s="12">
        <v>2</v>
      </c>
      <c r="S22" s="12">
        <v>0</v>
      </c>
      <c r="T22" s="12">
        <v>0</v>
      </c>
      <c r="U22" s="12">
        <v>0</v>
      </c>
      <c r="V22" s="12">
        <v>0</v>
      </c>
      <c r="W22" s="331">
        <v>0</v>
      </c>
      <c r="X22" s="1144">
        <v>0</v>
      </c>
      <c r="Y22" s="1145">
        <v>0</v>
      </c>
      <c r="Z22" s="1145">
        <v>0</v>
      </c>
      <c r="AA22" s="1145">
        <v>2</v>
      </c>
      <c r="AB22" s="1145">
        <v>1</v>
      </c>
      <c r="AC22" s="1145">
        <v>0</v>
      </c>
      <c r="AD22" s="1145">
        <v>0</v>
      </c>
      <c r="AE22" s="1145">
        <v>0</v>
      </c>
      <c r="AF22" s="1145">
        <v>0</v>
      </c>
      <c r="AG22" s="1146">
        <v>0</v>
      </c>
      <c r="AH22" s="1144">
        <v>0</v>
      </c>
      <c r="AI22" s="1145">
        <v>0</v>
      </c>
      <c r="AJ22" s="1145">
        <v>0</v>
      </c>
      <c r="AK22" s="1145">
        <v>0</v>
      </c>
      <c r="AL22" s="1145">
        <v>2</v>
      </c>
      <c r="AM22" s="1145">
        <v>0</v>
      </c>
      <c r="AN22" s="1145">
        <v>0</v>
      </c>
      <c r="AO22" s="1145">
        <v>0</v>
      </c>
      <c r="AP22" s="1145">
        <v>0</v>
      </c>
      <c r="AQ22" s="1147">
        <v>0</v>
      </c>
      <c r="AR22" s="1144">
        <v>0</v>
      </c>
      <c r="AS22" s="1145">
        <v>0</v>
      </c>
      <c r="AT22" s="1145">
        <v>0</v>
      </c>
      <c r="AU22" s="1145">
        <v>0</v>
      </c>
      <c r="AV22" s="1145">
        <v>0</v>
      </c>
      <c r="AW22" s="1145">
        <v>0</v>
      </c>
      <c r="AX22" s="1145">
        <v>0</v>
      </c>
      <c r="AY22" s="1145">
        <v>0</v>
      </c>
      <c r="AZ22" s="1145">
        <v>0</v>
      </c>
      <c r="BA22" s="1146">
        <v>0</v>
      </c>
    </row>
    <row r="23" spans="1:53">
      <c r="A23" s="5" t="s">
        <v>44</v>
      </c>
      <c r="B23" t="s">
        <v>45</v>
      </c>
      <c r="C23" s="5" t="s">
        <v>91</v>
      </c>
      <c r="D23" s="330">
        <v>0</v>
      </c>
      <c r="E23" s="12">
        <v>2</v>
      </c>
      <c r="F23" s="12">
        <v>0</v>
      </c>
      <c r="G23" s="12">
        <v>12</v>
      </c>
      <c r="H23" s="12">
        <v>15</v>
      </c>
      <c r="I23" s="12">
        <v>0</v>
      </c>
      <c r="J23" s="12">
        <v>0</v>
      </c>
      <c r="K23" s="12">
        <v>0</v>
      </c>
      <c r="L23" s="12">
        <v>0</v>
      </c>
      <c r="M23" s="12">
        <v>0</v>
      </c>
      <c r="N23" s="330">
        <v>0</v>
      </c>
      <c r="O23" s="12">
        <v>0</v>
      </c>
      <c r="P23" s="12">
        <v>0</v>
      </c>
      <c r="Q23" s="12">
        <v>10</v>
      </c>
      <c r="R23" s="12">
        <v>14</v>
      </c>
      <c r="S23" s="12">
        <v>0</v>
      </c>
      <c r="T23" s="12">
        <v>0</v>
      </c>
      <c r="U23" s="12">
        <v>0</v>
      </c>
      <c r="V23" s="12">
        <v>0</v>
      </c>
      <c r="W23" s="331">
        <v>0</v>
      </c>
      <c r="X23" s="1144">
        <v>0</v>
      </c>
      <c r="Y23" s="1145">
        <v>0</v>
      </c>
      <c r="Z23" s="1145">
        <v>0</v>
      </c>
      <c r="AA23" s="1145">
        <v>14</v>
      </c>
      <c r="AB23" s="1145">
        <v>13</v>
      </c>
      <c r="AC23" s="1145">
        <v>0</v>
      </c>
      <c r="AD23" s="1145">
        <v>0</v>
      </c>
      <c r="AE23" s="1145">
        <v>0</v>
      </c>
      <c r="AF23" s="1145">
        <v>0</v>
      </c>
      <c r="AG23" s="1146">
        <v>0</v>
      </c>
      <c r="AH23" s="1144">
        <v>0</v>
      </c>
      <c r="AI23" s="1145">
        <v>0</v>
      </c>
      <c r="AJ23" s="1145">
        <v>0</v>
      </c>
      <c r="AK23" s="1145">
        <v>10</v>
      </c>
      <c r="AL23" s="1145">
        <v>11</v>
      </c>
      <c r="AM23" s="1145">
        <v>0</v>
      </c>
      <c r="AN23" s="1145">
        <v>0</v>
      </c>
      <c r="AO23" s="1145">
        <v>0</v>
      </c>
      <c r="AP23" s="1145">
        <v>0</v>
      </c>
      <c r="AQ23" s="1147">
        <v>0</v>
      </c>
      <c r="AR23" s="1144">
        <v>0</v>
      </c>
      <c r="AS23" s="1145">
        <v>0</v>
      </c>
      <c r="AT23" s="1145">
        <v>0</v>
      </c>
      <c r="AU23" s="1145">
        <v>22</v>
      </c>
      <c r="AV23" s="1145">
        <v>7</v>
      </c>
      <c r="AW23" s="1145">
        <v>0</v>
      </c>
      <c r="AX23" s="1145">
        <v>0</v>
      </c>
      <c r="AY23" s="1145">
        <v>0</v>
      </c>
      <c r="AZ23" s="1145">
        <v>0</v>
      </c>
      <c r="BA23" s="1146">
        <v>0</v>
      </c>
    </row>
    <row r="24" spans="1:53">
      <c r="A24" s="5" t="s">
        <v>44</v>
      </c>
      <c r="B24" t="s">
        <v>45</v>
      </c>
      <c r="C24" s="5" t="s">
        <v>90</v>
      </c>
      <c r="D24" s="330">
        <v>2</v>
      </c>
      <c r="E24" s="12">
        <v>6</v>
      </c>
      <c r="F24" s="12">
        <v>0</v>
      </c>
      <c r="G24" s="12">
        <v>19</v>
      </c>
      <c r="H24" s="12">
        <v>9</v>
      </c>
      <c r="I24" s="12">
        <v>0</v>
      </c>
      <c r="J24" s="12">
        <v>0</v>
      </c>
      <c r="K24" s="12">
        <v>0</v>
      </c>
      <c r="L24" s="12">
        <v>0</v>
      </c>
      <c r="M24" s="12">
        <v>0</v>
      </c>
      <c r="N24" s="330">
        <v>0</v>
      </c>
      <c r="O24" s="12">
        <v>0</v>
      </c>
      <c r="P24" s="12">
        <v>0</v>
      </c>
      <c r="Q24" s="12">
        <v>51</v>
      </c>
      <c r="R24" s="12">
        <v>8</v>
      </c>
      <c r="S24" s="12">
        <v>0</v>
      </c>
      <c r="T24" s="12">
        <v>0</v>
      </c>
      <c r="U24" s="12">
        <v>0</v>
      </c>
      <c r="V24" s="12">
        <v>0</v>
      </c>
      <c r="W24" s="331">
        <v>0</v>
      </c>
      <c r="X24" s="1144">
        <v>0</v>
      </c>
      <c r="Y24" s="1145">
        <v>0</v>
      </c>
      <c r="Z24" s="1145">
        <v>0</v>
      </c>
      <c r="AA24" s="1145">
        <v>35</v>
      </c>
      <c r="AB24" s="1145">
        <v>9</v>
      </c>
      <c r="AC24" s="1145">
        <v>0</v>
      </c>
      <c r="AD24" s="1145">
        <v>0</v>
      </c>
      <c r="AE24" s="1145">
        <v>0</v>
      </c>
      <c r="AF24" s="1145">
        <v>0</v>
      </c>
      <c r="AG24" s="1146">
        <v>0</v>
      </c>
      <c r="AH24" s="1144">
        <v>0</v>
      </c>
      <c r="AI24" s="1145">
        <v>3</v>
      </c>
      <c r="AJ24" s="1145">
        <v>0</v>
      </c>
      <c r="AK24" s="1145">
        <v>21</v>
      </c>
      <c r="AL24" s="1145">
        <v>13</v>
      </c>
      <c r="AM24" s="1145">
        <v>0</v>
      </c>
      <c r="AN24" s="1145">
        <v>0</v>
      </c>
      <c r="AO24" s="1145">
        <v>0</v>
      </c>
      <c r="AP24" s="1145">
        <v>0</v>
      </c>
      <c r="AQ24" s="1147">
        <v>0</v>
      </c>
      <c r="AR24" s="1144">
        <v>0</v>
      </c>
      <c r="AS24" s="1145">
        <v>0</v>
      </c>
      <c r="AT24" s="1145">
        <v>0</v>
      </c>
      <c r="AU24" s="1145">
        <v>36</v>
      </c>
      <c r="AV24" s="1145">
        <v>6</v>
      </c>
      <c r="AW24" s="1145">
        <v>0</v>
      </c>
      <c r="AX24" s="1145">
        <v>0</v>
      </c>
      <c r="AY24" s="1145">
        <v>0</v>
      </c>
      <c r="AZ24" s="1145">
        <v>0</v>
      </c>
      <c r="BA24" s="1146">
        <v>0</v>
      </c>
    </row>
    <row r="25" spans="1:53">
      <c r="A25" s="5" t="s">
        <v>46</v>
      </c>
      <c r="B25" t="s">
        <v>47</v>
      </c>
      <c r="C25" s="5" t="s">
        <v>92</v>
      </c>
      <c r="D25" s="330">
        <v>0</v>
      </c>
      <c r="E25" s="12">
        <v>0</v>
      </c>
      <c r="F25" s="12">
        <v>0</v>
      </c>
      <c r="G25" s="12">
        <v>0</v>
      </c>
      <c r="H25" s="12">
        <v>5</v>
      </c>
      <c r="I25" s="12">
        <v>0</v>
      </c>
      <c r="J25" s="12">
        <v>0</v>
      </c>
      <c r="K25" s="12">
        <v>0</v>
      </c>
      <c r="L25" s="12">
        <v>0</v>
      </c>
      <c r="M25" s="12">
        <v>0</v>
      </c>
      <c r="N25" s="330">
        <v>0</v>
      </c>
      <c r="O25" s="12">
        <v>0</v>
      </c>
      <c r="P25" s="12">
        <v>0</v>
      </c>
      <c r="Q25" s="12">
        <v>0</v>
      </c>
      <c r="R25" s="12">
        <v>5</v>
      </c>
      <c r="S25" s="12">
        <v>0</v>
      </c>
      <c r="T25" s="12">
        <v>0</v>
      </c>
      <c r="U25" s="12">
        <v>0</v>
      </c>
      <c r="V25" s="12">
        <v>0</v>
      </c>
      <c r="W25" s="331">
        <v>0</v>
      </c>
      <c r="X25" s="1144">
        <v>0</v>
      </c>
      <c r="Y25" s="1145">
        <v>0</v>
      </c>
      <c r="Z25" s="1145">
        <v>0</v>
      </c>
      <c r="AA25" s="1145">
        <v>3</v>
      </c>
      <c r="AB25" s="1145">
        <v>4</v>
      </c>
      <c r="AC25" s="1145">
        <v>0</v>
      </c>
      <c r="AD25" s="1145">
        <v>0</v>
      </c>
      <c r="AE25" s="1145">
        <v>0</v>
      </c>
      <c r="AF25" s="1145">
        <v>0</v>
      </c>
      <c r="AG25" s="1146">
        <v>0</v>
      </c>
      <c r="AH25" s="1144">
        <v>0</v>
      </c>
      <c r="AI25" s="1145">
        <v>0</v>
      </c>
      <c r="AJ25" s="1145">
        <v>0</v>
      </c>
      <c r="AK25" s="1145">
        <v>1</v>
      </c>
      <c r="AL25" s="1145">
        <v>3</v>
      </c>
      <c r="AM25" s="1145">
        <v>0</v>
      </c>
      <c r="AN25" s="1145">
        <v>0</v>
      </c>
      <c r="AO25" s="1145">
        <v>0</v>
      </c>
      <c r="AP25" s="1145">
        <v>0</v>
      </c>
      <c r="AQ25" s="1147">
        <v>0</v>
      </c>
      <c r="AR25" s="1144">
        <v>0</v>
      </c>
      <c r="AS25" s="1145">
        <v>0</v>
      </c>
      <c r="AT25" s="1145">
        <v>0</v>
      </c>
      <c r="AU25" s="1145">
        <v>1</v>
      </c>
      <c r="AV25" s="1145">
        <v>3</v>
      </c>
      <c r="AW25" s="1145">
        <v>0</v>
      </c>
      <c r="AX25" s="1145">
        <v>0</v>
      </c>
      <c r="AY25" s="1145">
        <v>0</v>
      </c>
      <c r="AZ25" s="1145">
        <v>0</v>
      </c>
      <c r="BA25" s="1146">
        <v>0</v>
      </c>
    </row>
    <row r="26" spans="1:53">
      <c r="A26" s="5" t="s">
        <v>46</v>
      </c>
      <c r="B26" t="s">
        <v>47</v>
      </c>
      <c r="C26" s="5" t="s">
        <v>91</v>
      </c>
      <c r="D26" s="330">
        <v>0</v>
      </c>
      <c r="E26" s="12">
        <v>0</v>
      </c>
      <c r="F26" s="12">
        <v>0</v>
      </c>
      <c r="G26" s="12">
        <v>0</v>
      </c>
      <c r="H26" s="12">
        <v>91</v>
      </c>
      <c r="I26" s="12">
        <v>125</v>
      </c>
      <c r="J26" s="12">
        <v>0</v>
      </c>
      <c r="K26" s="12">
        <v>0</v>
      </c>
      <c r="L26" s="12">
        <v>4</v>
      </c>
      <c r="M26" s="12">
        <v>0</v>
      </c>
      <c r="N26" s="330">
        <v>0</v>
      </c>
      <c r="O26" s="12">
        <v>0</v>
      </c>
      <c r="P26" s="12">
        <v>0</v>
      </c>
      <c r="Q26" s="12">
        <v>0</v>
      </c>
      <c r="R26" s="12">
        <v>75</v>
      </c>
      <c r="S26" s="12">
        <v>0</v>
      </c>
      <c r="T26" s="12">
        <v>0</v>
      </c>
      <c r="U26" s="12">
        <v>0</v>
      </c>
      <c r="V26" s="12">
        <v>3</v>
      </c>
      <c r="W26" s="331">
        <v>0</v>
      </c>
      <c r="X26" s="1144">
        <v>0</v>
      </c>
      <c r="Y26" s="1145">
        <v>0</v>
      </c>
      <c r="Z26" s="1145">
        <v>0</v>
      </c>
      <c r="AA26" s="1145">
        <v>0</v>
      </c>
      <c r="AB26" s="1145">
        <v>62</v>
      </c>
      <c r="AC26" s="1145">
        <v>0</v>
      </c>
      <c r="AD26" s="1145">
        <v>0</v>
      </c>
      <c r="AE26" s="1145">
        <v>0</v>
      </c>
      <c r="AF26" s="1145">
        <v>3</v>
      </c>
      <c r="AG26" s="1146">
        <v>0</v>
      </c>
      <c r="AH26" s="1144">
        <v>0</v>
      </c>
      <c r="AI26" s="1145">
        <v>0</v>
      </c>
      <c r="AJ26" s="1145">
        <v>0</v>
      </c>
      <c r="AK26" s="1145">
        <v>0</v>
      </c>
      <c r="AL26" s="1145">
        <v>72</v>
      </c>
      <c r="AM26" s="1145">
        <v>0</v>
      </c>
      <c r="AN26" s="1145">
        <v>0</v>
      </c>
      <c r="AO26" s="1145">
        <v>0</v>
      </c>
      <c r="AP26" s="1145">
        <v>3</v>
      </c>
      <c r="AQ26" s="1147">
        <v>0</v>
      </c>
      <c r="AR26" s="1144">
        <v>0</v>
      </c>
      <c r="AS26" s="1145">
        <v>0</v>
      </c>
      <c r="AT26" s="1145">
        <v>0</v>
      </c>
      <c r="AU26" s="1145">
        <v>0</v>
      </c>
      <c r="AV26" s="1145">
        <v>67</v>
      </c>
      <c r="AW26" s="1145">
        <v>4</v>
      </c>
      <c r="AX26" s="1145">
        <v>0</v>
      </c>
      <c r="AY26" s="1145">
        <v>0</v>
      </c>
      <c r="AZ26" s="1145">
        <v>0</v>
      </c>
      <c r="BA26" s="1146">
        <v>0</v>
      </c>
    </row>
    <row r="27" spans="1:53">
      <c r="A27" s="5" t="s">
        <v>46</v>
      </c>
      <c r="B27" t="s">
        <v>47</v>
      </c>
      <c r="C27" s="5" t="s">
        <v>90</v>
      </c>
      <c r="D27" s="330">
        <v>5</v>
      </c>
      <c r="E27" s="12">
        <v>0</v>
      </c>
      <c r="F27" s="12">
        <v>0</v>
      </c>
      <c r="G27" s="12">
        <v>41</v>
      </c>
      <c r="H27" s="12">
        <v>7</v>
      </c>
      <c r="I27" s="12">
        <v>0</v>
      </c>
      <c r="J27" s="12">
        <v>0</v>
      </c>
      <c r="K27" s="12">
        <v>0</v>
      </c>
      <c r="L27" s="12">
        <v>0</v>
      </c>
      <c r="M27" s="12">
        <v>0</v>
      </c>
      <c r="N27" s="330">
        <v>6</v>
      </c>
      <c r="O27" s="12">
        <v>1</v>
      </c>
      <c r="P27" s="12">
        <v>0</v>
      </c>
      <c r="Q27" s="12">
        <v>31</v>
      </c>
      <c r="R27" s="12">
        <v>9</v>
      </c>
      <c r="S27" s="12">
        <v>0</v>
      </c>
      <c r="T27" s="12">
        <v>0</v>
      </c>
      <c r="U27" s="12">
        <v>0</v>
      </c>
      <c r="V27" s="12">
        <v>0</v>
      </c>
      <c r="W27" s="331">
        <v>0</v>
      </c>
      <c r="X27" s="1144">
        <v>3</v>
      </c>
      <c r="Y27" s="1145">
        <v>1</v>
      </c>
      <c r="Z27" s="1145">
        <v>0</v>
      </c>
      <c r="AA27" s="1145">
        <v>22</v>
      </c>
      <c r="AB27" s="1145">
        <v>2</v>
      </c>
      <c r="AC27" s="1145">
        <v>0</v>
      </c>
      <c r="AD27" s="1145">
        <v>0</v>
      </c>
      <c r="AE27" s="1145">
        <v>0</v>
      </c>
      <c r="AF27" s="1145">
        <v>0</v>
      </c>
      <c r="AG27" s="1146">
        <v>0</v>
      </c>
      <c r="AH27" s="1144">
        <v>8</v>
      </c>
      <c r="AI27" s="1145">
        <v>2</v>
      </c>
      <c r="AJ27" s="1145">
        <v>0</v>
      </c>
      <c r="AK27" s="1145">
        <v>7</v>
      </c>
      <c r="AL27" s="1145">
        <v>2</v>
      </c>
      <c r="AM27" s="1145">
        <v>0</v>
      </c>
      <c r="AN27" s="1145">
        <v>0</v>
      </c>
      <c r="AO27" s="1145">
        <v>0</v>
      </c>
      <c r="AP27" s="1145">
        <v>0</v>
      </c>
      <c r="AQ27" s="1147">
        <v>0</v>
      </c>
      <c r="AR27" s="1144">
        <v>9</v>
      </c>
      <c r="AS27" s="1145">
        <v>1</v>
      </c>
      <c r="AT27" s="1145">
        <v>0</v>
      </c>
      <c r="AU27" s="1145">
        <v>14</v>
      </c>
      <c r="AV27" s="1145">
        <v>4</v>
      </c>
      <c r="AW27" s="1145">
        <v>0</v>
      </c>
      <c r="AX27" s="1145">
        <v>0</v>
      </c>
      <c r="AY27" s="1145">
        <v>0</v>
      </c>
      <c r="AZ27" s="1145">
        <v>0</v>
      </c>
      <c r="BA27" s="1146">
        <v>0</v>
      </c>
    </row>
    <row r="28" spans="1:53">
      <c r="A28" s="5" t="s">
        <v>48</v>
      </c>
      <c r="B28" t="s">
        <v>49</v>
      </c>
      <c r="C28" s="5" t="s">
        <v>92</v>
      </c>
      <c r="D28" s="330">
        <v>14</v>
      </c>
      <c r="E28" s="12">
        <v>5</v>
      </c>
      <c r="F28" s="12">
        <v>0</v>
      </c>
      <c r="G28" s="12">
        <v>5</v>
      </c>
      <c r="H28" s="12">
        <v>0</v>
      </c>
      <c r="I28" s="12">
        <v>0</v>
      </c>
      <c r="J28" s="12">
        <v>0</v>
      </c>
      <c r="K28" s="12">
        <v>0</v>
      </c>
      <c r="L28" s="12">
        <v>0</v>
      </c>
      <c r="M28" s="12">
        <v>0</v>
      </c>
      <c r="N28" s="330">
        <v>11</v>
      </c>
      <c r="O28" s="12">
        <v>2</v>
      </c>
      <c r="P28" s="12">
        <v>0</v>
      </c>
      <c r="Q28" s="12">
        <v>2</v>
      </c>
      <c r="R28" s="12">
        <v>0</v>
      </c>
      <c r="S28" s="12">
        <v>0</v>
      </c>
      <c r="T28" s="12">
        <v>0</v>
      </c>
      <c r="U28" s="12">
        <v>0</v>
      </c>
      <c r="V28" s="12">
        <v>0</v>
      </c>
      <c r="W28" s="331">
        <v>0</v>
      </c>
      <c r="X28" s="1144">
        <v>2</v>
      </c>
      <c r="Y28" s="1145">
        <v>20</v>
      </c>
      <c r="Z28" s="1145">
        <v>0</v>
      </c>
      <c r="AA28" s="1145">
        <v>3</v>
      </c>
      <c r="AB28" s="1145">
        <v>0</v>
      </c>
      <c r="AC28" s="1145">
        <v>0</v>
      </c>
      <c r="AD28" s="1145">
        <v>0</v>
      </c>
      <c r="AE28" s="1145">
        <v>0</v>
      </c>
      <c r="AF28" s="1145">
        <v>0</v>
      </c>
      <c r="AG28" s="1146">
        <v>0</v>
      </c>
      <c r="AH28" s="1144">
        <v>0</v>
      </c>
      <c r="AI28" s="1145">
        <v>10</v>
      </c>
      <c r="AJ28" s="1145">
        <v>0</v>
      </c>
      <c r="AK28" s="1145">
        <v>4</v>
      </c>
      <c r="AL28" s="1145">
        <v>0</v>
      </c>
      <c r="AM28" s="1145">
        <v>0</v>
      </c>
      <c r="AN28" s="1145">
        <v>0</v>
      </c>
      <c r="AO28" s="1145">
        <v>0</v>
      </c>
      <c r="AP28" s="1145">
        <v>0</v>
      </c>
      <c r="AQ28" s="1147">
        <v>0</v>
      </c>
      <c r="AR28" s="1144">
        <v>0</v>
      </c>
      <c r="AS28" s="1145">
        <v>19</v>
      </c>
      <c r="AT28" s="1145">
        <v>0</v>
      </c>
      <c r="AU28" s="1145">
        <v>3</v>
      </c>
      <c r="AV28" s="1145">
        <v>0</v>
      </c>
      <c r="AW28" s="1145">
        <v>0</v>
      </c>
      <c r="AX28" s="1145">
        <v>0</v>
      </c>
      <c r="AY28" s="1145">
        <v>0</v>
      </c>
      <c r="AZ28" s="1145">
        <v>0</v>
      </c>
      <c r="BA28" s="1146">
        <v>0</v>
      </c>
    </row>
    <row r="29" spans="1:53">
      <c r="A29" s="5" t="s">
        <v>48</v>
      </c>
      <c r="B29" t="s">
        <v>49</v>
      </c>
      <c r="C29" s="5" t="s">
        <v>91</v>
      </c>
      <c r="D29" s="330">
        <v>5</v>
      </c>
      <c r="E29" s="12">
        <v>5</v>
      </c>
      <c r="F29" s="12">
        <v>0</v>
      </c>
      <c r="G29" s="12">
        <v>11</v>
      </c>
      <c r="H29" s="12">
        <v>0</v>
      </c>
      <c r="I29" s="12">
        <v>0</v>
      </c>
      <c r="J29" s="12">
        <v>0</v>
      </c>
      <c r="K29" s="12">
        <v>0</v>
      </c>
      <c r="L29" s="12">
        <v>0</v>
      </c>
      <c r="M29" s="12">
        <v>0</v>
      </c>
      <c r="N29" s="330">
        <v>2</v>
      </c>
      <c r="O29" s="12">
        <v>1</v>
      </c>
      <c r="P29" s="12">
        <v>0</v>
      </c>
      <c r="Q29" s="12">
        <v>17</v>
      </c>
      <c r="R29" s="12">
        <v>0</v>
      </c>
      <c r="S29" s="12">
        <v>0</v>
      </c>
      <c r="T29" s="12">
        <v>0</v>
      </c>
      <c r="U29" s="12">
        <v>0</v>
      </c>
      <c r="V29" s="12">
        <v>0</v>
      </c>
      <c r="W29" s="331">
        <v>0</v>
      </c>
      <c r="X29" s="1144">
        <v>3</v>
      </c>
      <c r="Y29" s="1145">
        <v>2</v>
      </c>
      <c r="Z29" s="1145">
        <v>0</v>
      </c>
      <c r="AA29" s="1145">
        <v>6</v>
      </c>
      <c r="AB29" s="1145">
        <v>0</v>
      </c>
      <c r="AC29" s="1145">
        <v>0</v>
      </c>
      <c r="AD29" s="1145">
        <v>0</v>
      </c>
      <c r="AE29" s="1145">
        <v>0</v>
      </c>
      <c r="AF29" s="1145">
        <v>0</v>
      </c>
      <c r="AG29" s="1146">
        <v>0</v>
      </c>
      <c r="AH29" s="1144">
        <v>4</v>
      </c>
      <c r="AI29" s="1145">
        <v>0</v>
      </c>
      <c r="AJ29" s="1145">
        <v>0</v>
      </c>
      <c r="AK29" s="1145">
        <v>8</v>
      </c>
      <c r="AL29" s="1145">
        <v>0</v>
      </c>
      <c r="AM29" s="1145">
        <v>0</v>
      </c>
      <c r="AN29" s="1145">
        <v>0</v>
      </c>
      <c r="AO29" s="1145">
        <v>0</v>
      </c>
      <c r="AP29" s="1145">
        <v>0</v>
      </c>
      <c r="AQ29" s="1147">
        <v>0</v>
      </c>
      <c r="AR29" s="1144">
        <v>2</v>
      </c>
      <c r="AS29" s="1145">
        <v>0</v>
      </c>
      <c r="AT29" s="1145">
        <v>0</v>
      </c>
      <c r="AU29" s="1145">
        <v>9</v>
      </c>
      <c r="AV29" s="1145">
        <v>0</v>
      </c>
      <c r="AW29" s="1145">
        <v>0</v>
      </c>
      <c r="AX29" s="1145">
        <v>0</v>
      </c>
      <c r="AY29" s="1145">
        <v>0</v>
      </c>
      <c r="AZ29" s="1145">
        <v>0</v>
      </c>
      <c r="BA29" s="1146">
        <v>0</v>
      </c>
    </row>
    <row r="30" spans="1:53">
      <c r="A30" s="5" t="s">
        <v>48</v>
      </c>
      <c r="B30" t="s">
        <v>49</v>
      </c>
      <c r="C30" s="5" t="s">
        <v>90</v>
      </c>
      <c r="D30" s="330">
        <v>135</v>
      </c>
      <c r="E30" s="12">
        <v>27</v>
      </c>
      <c r="F30" s="12">
        <v>0</v>
      </c>
      <c r="G30" s="12">
        <v>71</v>
      </c>
      <c r="H30" s="12">
        <v>0</v>
      </c>
      <c r="I30" s="12">
        <v>0</v>
      </c>
      <c r="J30" s="12">
        <v>0</v>
      </c>
      <c r="K30" s="12">
        <v>0</v>
      </c>
      <c r="L30" s="12">
        <v>0</v>
      </c>
      <c r="M30" s="12">
        <v>0</v>
      </c>
      <c r="N30" s="330">
        <v>178</v>
      </c>
      <c r="O30" s="12">
        <v>43</v>
      </c>
      <c r="P30" s="12">
        <v>0</v>
      </c>
      <c r="Q30" s="12">
        <v>71</v>
      </c>
      <c r="R30" s="12">
        <v>0</v>
      </c>
      <c r="S30" s="12">
        <v>0</v>
      </c>
      <c r="T30" s="12">
        <v>0</v>
      </c>
      <c r="U30" s="12">
        <v>0</v>
      </c>
      <c r="V30" s="12">
        <v>0</v>
      </c>
      <c r="W30" s="331">
        <v>0</v>
      </c>
      <c r="X30" s="1144">
        <v>147</v>
      </c>
      <c r="Y30" s="1145">
        <v>52</v>
      </c>
      <c r="Z30" s="1145">
        <v>0</v>
      </c>
      <c r="AA30" s="1145">
        <v>42</v>
      </c>
      <c r="AB30" s="1145">
        <v>0</v>
      </c>
      <c r="AC30" s="1145">
        <v>0</v>
      </c>
      <c r="AD30" s="1145">
        <v>0</v>
      </c>
      <c r="AE30" s="1145">
        <v>0</v>
      </c>
      <c r="AF30" s="1145">
        <v>0</v>
      </c>
      <c r="AG30" s="1146">
        <v>0</v>
      </c>
      <c r="AH30" s="1144">
        <v>77</v>
      </c>
      <c r="AI30" s="1145">
        <v>42</v>
      </c>
      <c r="AJ30" s="1145">
        <v>0</v>
      </c>
      <c r="AK30" s="1145">
        <v>56</v>
      </c>
      <c r="AL30" s="1145">
        <v>0</v>
      </c>
      <c r="AM30" s="1145">
        <v>0</v>
      </c>
      <c r="AN30" s="1145">
        <v>0</v>
      </c>
      <c r="AO30" s="1145">
        <v>0</v>
      </c>
      <c r="AP30" s="1145">
        <v>0</v>
      </c>
      <c r="AQ30" s="1147">
        <v>0</v>
      </c>
      <c r="AR30" s="1144">
        <v>14</v>
      </c>
      <c r="AS30" s="1145">
        <v>16</v>
      </c>
      <c r="AT30" s="1145">
        <v>0</v>
      </c>
      <c r="AU30" s="1145">
        <v>75</v>
      </c>
      <c r="AV30" s="1145">
        <v>0</v>
      </c>
      <c r="AW30" s="1145">
        <v>0</v>
      </c>
      <c r="AX30" s="1145">
        <v>0</v>
      </c>
      <c r="AY30" s="1145">
        <v>0</v>
      </c>
      <c r="AZ30" s="1145">
        <v>0</v>
      </c>
      <c r="BA30" s="1146">
        <v>0</v>
      </c>
    </row>
    <row r="31" spans="1:53">
      <c r="A31" s="5" t="s">
        <v>50</v>
      </c>
      <c r="B31" t="s">
        <v>51</v>
      </c>
      <c r="C31" s="5" t="s">
        <v>92</v>
      </c>
      <c r="D31" s="330">
        <v>1</v>
      </c>
      <c r="E31" s="12">
        <v>3</v>
      </c>
      <c r="F31" s="12">
        <v>0</v>
      </c>
      <c r="G31" s="12">
        <v>4</v>
      </c>
      <c r="H31" s="12">
        <v>0</v>
      </c>
      <c r="I31" s="12">
        <v>0</v>
      </c>
      <c r="J31" s="12">
        <v>0</v>
      </c>
      <c r="K31" s="12">
        <v>0</v>
      </c>
      <c r="L31" s="12">
        <v>0</v>
      </c>
      <c r="M31" s="12">
        <v>0</v>
      </c>
      <c r="N31" s="330">
        <v>4</v>
      </c>
      <c r="O31" s="12">
        <v>1</v>
      </c>
      <c r="P31" s="12">
        <v>0</v>
      </c>
      <c r="Q31" s="12">
        <v>3</v>
      </c>
      <c r="R31" s="12">
        <v>0</v>
      </c>
      <c r="S31" s="12">
        <v>0</v>
      </c>
      <c r="T31" s="12">
        <v>0</v>
      </c>
      <c r="U31" s="12">
        <v>0</v>
      </c>
      <c r="V31" s="12">
        <v>0</v>
      </c>
      <c r="W31" s="331">
        <v>0</v>
      </c>
      <c r="X31" s="1144">
        <v>1</v>
      </c>
      <c r="Y31" s="1145">
        <v>0</v>
      </c>
      <c r="Z31" s="1145">
        <v>0</v>
      </c>
      <c r="AA31" s="1145">
        <v>12</v>
      </c>
      <c r="AB31" s="1145">
        <v>0</v>
      </c>
      <c r="AC31" s="1145">
        <v>0</v>
      </c>
      <c r="AD31" s="1145">
        <v>0</v>
      </c>
      <c r="AE31" s="1145">
        <v>0</v>
      </c>
      <c r="AF31" s="1145">
        <v>0</v>
      </c>
      <c r="AG31" s="1146">
        <v>0</v>
      </c>
      <c r="AH31" s="1144">
        <v>1</v>
      </c>
      <c r="AI31" s="1145">
        <v>2</v>
      </c>
      <c r="AJ31" s="1145">
        <v>0</v>
      </c>
      <c r="AK31" s="1145">
        <v>3</v>
      </c>
      <c r="AL31" s="1145">
        <v>0</v>
      </c>
      <c r="AM31" s="1145">
        <v>0</v>
      </c>
      <c r="AN31" s="1145">
        <v>0</v>
      </c>
      <c r="AO31" s="1145">
        <v>0</v>
      </c>
      <c r="AP31" s="1145">
        <v>0</v>
      </c>
      <c r="AQ31" s="1147">
        <v>0</v>
      </c>
      <c r="AR31" s="1144">
        <v>4</v>
      </c>
      <c r="AS31" s="1145">
        <v>2</v>
      </c>
      <c r="AT31" s="1145">
        <v>0</v>
      </c>
      <c r="AU31" s="1145">
        <v>5</v>
      </c>
      <c r="AV31" s="1145">
        <v>0</v>
      </c>
      <c r="AW31" s="1145">
        <v>0</v>
      </c>
      <c r="AX31" s="1145">
        <v>0</v>
      </c>
      <c r="AY31" s="1145">
        <v>0</v>
      </c>
      <c r="AZ31" s="1145">
        <v>0</v>
      </c>
      <c r="BA31" s="1146">
        <v>0</v>
      </c>
    </row>
    <row r="32" spans="1:53">
      <c r="A32" s="5" t="s">
        <v>50</v>
      </c>
      <c r="B32" t="s">
        <v>51</v>
      </c>
      <c r="C32" s="5" t="s">
        <v>91</v>
      </c>
      <c r="D32" s="330">
        <v>0</v>
      </c>
      <c r="E32" s="12">
        <v>0</v>
      </c>
      <c r="F32" s="12">
        <v>0</v>
      </c>
      <c r="G32" s="12">
        <v>2</v>
      </c>
      <c r="H32" s="12">
        <v>0</v>
      </c>
      <c r="I32" s="12">
        <v>0</v>
      </c>
      <c r="J32" s="12">
        <v>0</v>
      </c>
      <c r="K32" s="12">
        <v>0</v>
      </c>
      <c r="L32" s="12">
        <v>0</v>
      </c>
      <c r="M32" s="12">
        <v>0</v>
      </c>
      <c r="N32" s="330">
        <v>1</v>
      </c>
      <c r="O32" s="12">
        <v>0</v>
      </c>
      <c r="P32" s="12">
        <v>0</v>
      </c>
      <c r="Q32" s="12">
        <v>3</v>
      </c>
      <c r="R32" s="12">
        <v>0</v>
      </c>
      <c r="S32" s="12">
        <v>0</v>
      </c>
      <c r="T32" s="12">
        <v>0</v>
      </c>
      <c r="U32" s="12">
        <v>0</v>
      </c>
      <c r="V32" s="12">
        <v>0</v>
      </c>
      <c r="W32" s="331">
        <v>0</v>
      </c>
      <c r="X32" s="1144">
        <v>0</v>
      </c>
      <c r="Y32" s="1145">
        <v>0</v>
      </c>
      <c r="Z32" s="1145">
        <v>0</v>
      </c>
      <c r="AA32" s="1145">
        <v>2</v>
      </c>
      <c r="AB32" s="1145">
        <v>0</v>
      </c>
      <c r="AC32" s="1145">
        <v>0</v>
      </c>
      <c r="AD32" s="1145">
        <v>0</v>
      </c>
      <c r="AE32" s="1145">
        <v>0</v>
      </c>
      <c r="AF32" s="1145">
        <v>0</v>
      </c>
      <c r="AG32" s="1146">
        <v>0</v>
      </c>
      <c r="AH32" s="1144">
        <v>0</v>
      </c>
      <c r="AI32" s="1145">
        <v>0</v>
      </c>
      <c r="AJ32" s="1145">
        <v>0</v>
      </c>
      <c r="AK32" s="1145">
        <v>0</v>
      </c>
      <c r="AL32" s="1145">
        <v>0</v>
      </c>
      <c r="AM32" s="1145">
        <v>0</v>
      </c>
      <c r="AN32" s="1145">
        <v>0</v>
      </c>
      <c r="AO32" s="1145">
        <v>0</v>
      </c>
      <c r="AP32" s="1145">
        <v>0</v>
      </c>
      <c r="AQ32" s="1147">
        <v>0</v>
      </c>
      <c r="AR32" s="1144">
        <v>0</v>
      </c>
      <c r="AS32" s="1145">
        <v>0</v>
      </c>
      <c r="AT32" s="1145">
        <v>0</v>
      </c>
      <c r="AU32" s="1145">
        <v>0</v>
      </c>
      <c r="AV32" s="1145">
        <v>0</v>
      </c>
      <c r="AW32" s="1145">
        <v>0</v>
      </c>
      <c r="AX32" s="1145">
        <v>0</v>
      </c>
      <c r="AY32" s="1145">
        <v>0</v>
      </c>
      <c r="AZ32" s="1145">
        <v>0</v>
      </c>
      <c r="BA32" s="1146">
        <v>0</v>
      </c>
    </row>
    <row r="33" spans="1:53">
      <c r="A33" s="5" t="s">
        <v>50</v>
      </c>
      <c r="B33" t="s">
        <v>51</v>
      </c>
      <c r="C33" s="5" t="s">
        <v>90</v>
      </c>
      <c r="D33" s="330">
        <v>32</v>
      </c>
      <c r="E33" s="12">
        <v>0</v>
      </c>
      <c r="F33" s="12">
        <v>0</v>
      </c>
      <c r="G33" s="12">
        <v>0</v>
      </c>
      <c r="H33" s="12">
        <v>0</v>
      </c>
      <c r="I33" s="12">
        <v>0</v>
      </c>
      <c r="J33" s="12">
        <v>0</v>
      </c>
      <c r="K33" s="12">
        <v>0</v>
      </c>
      <c r="L33" s="12">
        <v>0</v>
      </c>
      <c r="M33" s="12">
        <v>0</v>
      </c>
      <c r="N33" s="330">
        <v>21</v>
      </c>
      <c r="O33" s="12">
        <v>0</v>
      </c>
      <c r="P33" s="12">
        <v>0</v>
      </c>
      <c r="Q33" s="12">
        <v>1</v>
      </c>
      <c r="R33" s="12">
        <v>0</v>
      </c>
      <c r="S33" s="12">
        <v>0</v>
      </c>
      <c r="T33" s="12">
        <v>0</v>
      </c>
      <c r="U33" s="12">
        <v>0</v>
      </c>
      <c r="V33" s="12">
        <v>0</v>
      </c>
      <c r="W33" s="331">
        <v>0</v>
      </c>
      <c r="X33" s="1144">
        <v>14</v>
      </c>
      <c r="Y33" s="1145">
        <v>0</v>
      </c>
      <c r="Z33" s="1145">
        <v>0</v>
      </c>
      <c r="AA33" s="1145">
        <v>2</v>
      </c>
      <c r="AB33" s="1145">
        <v>0</v>
      </c>
      <c r="AC33" s="1145">
        <v>0</v>
      </c>
      <c r="AD33" s="1145">
        <v>0</v>
      </c>
      <c r="AE33" s="1145">
        <v>0</v>
      </c>
      <c r="AF33" s="1145">
        <v>0</v>
      </c>
      <c r="AG33" s="1146">
        <v>0</v>
      </c>
      <c r="AH33" s="1144">
        <v>14</v>
      </c>
      <c r="AI33" s="1145">
        <v>0</v>
      </c>
      <c r="AJ33" s="1145">
        <v>0</v>
      </c>
      <c r="AK33" s="1145">
        <v>0</v>
      </c>
      <c r="AL33" s="1145">
        <v>0</v>
      </c>
      <c r="AM33" s="1145">
        <v>0</v>
      </c>
      <c r="AN33" s="1145">
        <v>0</v>
      </c>
      <c r="AO33" s="1145">
        <v>0</v>
      </c>
      <c r="AP33" s="1145">
        <v>0</v>
      </c>
      <c r="AQ33" s="1147">
        <v>0</v>
      </c>
      <c r="AR33" s="1144">
        <v>9</v>
      </c>
      <c r="AS33" s="1145">
        <v>0</v>
      </c>
      <c r="AT33" s="1145">
        <v>0</v>
      </c>
      <c r="AU33" s="1145">
        <v>0</v>
      </c>
      <c r="AV33" s="1145">
        <v>0</v>
      </c>
      <c r="AW33" s="1145">
        <v>0</v>
      </c>
      <c r="AX33" s="1145">
        <v>0</v>
      </c>
      <c r="AY33" s="1145">
        <v>0</v>
      </c>
      <c r="AZ33" s="1145">
        <v>0</v>
      </c>
      <c r="BA33" s="1146">
        <v>0</v>
      </c>
    </row>
    <row r="34" spans="1:53">
      <c r="A34" s="5" t="s">
        <v>52</v>
      </c>
      <c r="B34" t="s">
        <v>53</v>
      </c>
      <c r="C34" s="5" t="s">
        <v>92</v>
      </c>
      <c r="D34" s="330">
        <v>0</v>
      </c>
      <c r="E34" s="12">
        <v>0</v>
      </c>
      <c r="F34" s="12">
        <v>0</v>
      </c>
      <c r="G34" s="12">
        <v>4</v>
      </c>
      <c r="H34" s="12">
        <v>0</v>
      </c>
      <c r="I34" s="12">
        <v>0</v>
      </c>
      <c r="J34" s="12">
        <v>0</v>
      </c>
      <c r="K34" s="12">
        <v>0</v>
      </c>
      <c r="L34" s="12">
        <v>0</v>
      </c>
      <c r="M34" s="12">
        <v>0</v>
      </c>
      <c r="N34" s="330">
        <v>0</v>
      </c>
      <c r="O34" s="12">
        <v>0</v>
      </c>
      <c r="P34" s="12">
        <v>0</v>
      </c>
      <c r="Q34" s="12">
        <v>7</v>
      </c>
      <c r="R34" s="12">
        <v>0</v>
      </c>
      <c r="S34" s="12">
        <v>0</v>
      </c>
      <c r="T34" s="12">
        <v>0</v>
      </c>
      <c r="U34" s="12">
        <v>0</v>
      </c>
      <c r="V34" s="12">
        <v>0</v>
      </c>
      <c r="W34" s="331">
        <v>0</v>
      </c>
      <c r="X34" s="1144">
        <v>0</v>
      </c>
      <c r="Y34" s="1145">
        <v>1</v>
      </c>
      <c r="Z34" s="1145">
        <v>0</v>
      </c>
      <c r="AA34" s="1145">
        <v>4</v>
      </c>
      <c r="AB34" s="1145">
        <v>0</v>
      </c>
      <c r="AC34" s="1145">
        <v>0</v>
      </c>
      <c r="AD34" s="1145">
        <v>0</v>
      </c>
      <c r="AE34" s="1145">
        <v>0</v>
      </c>
      <c r="AF34" s="1145">
        <v>0</v>
      </c>
      <c r="AG34" s="1146">
        <v>0</v>
      </c>
      <c r="AH34" s="1144">
        <v>0</v>
      </c>
      <c r="AI34" s="1145">
        <v>1</v>
      </c>
      <c r="AJ34" s="1145">
        <v>0</v>
      </c>
      <c r="AK34" s="1145">
        <v>2</v>
      </c>
      <c r="AL34" s="1145">
        <v>0</v>
      </c>
      <c r="AM34" s="1145">
        <v>0</v>
      </c>
      <c r="AN34" s="1145">
        <v>0</v>
      </c>
      <c r="AO34" s="1145">
        <v>0</v>
      </c>
      <c r="AP34" s="1145">
        <v>0</v>
      </c>
      <c r="AQ34" s="1147">
        <v>0</v>
      </c>
      <c r="AR34" s="1144">
        <v>0</v>
      </c>
      <c r="AS34" s="1145">
        <v>0</v>
      </c>
      <c r="AT34" s="1145">
        <v>0</v>
      </c>
      <c r="AU34" s="1145">
        <v>3</v>
      </c>
      <c r="AV34" s="1145">
        <v>0</v>
      </c>
      <c r="AW34" s="1145">
        <v>0</v>
      </c>
      <c r="AX34" s="1145">
        <v>0</v>
      </c>
      <c r="AY34" s="1145">
        <v>0</v>
      </c>
      <c r="AZ34" s="1145">
        <v>0</v>
      </c>
      <c r="BA34" s="1146">
        <v>0</v>
      </c>
    </row>
    <row r="35" spans="1:53">
      <c r="A35" s="5" t="s">
        <v>52</v>
      </c>
      <c r="B35" t="s">
        <v>53</v>
      </c>
      <c r="C35" s="5" t="s">
        <v>91</v>
      </c>
      <c r="D35" s="330">
        <v>0</v>
      </c>
      <c r="E35" s="12">
        <v>0</v>
      </c>
      <c r="F35" s="12">
        <v>0</v>
      </c>
      <c r="G35" s="12">
        <v>12</v>
      </c>
      <c r="H35" s="12">
        <v>0</v>
      </c>
      <c r="I35" s="12">
        <v>0</v>
      </c>
      <c r="J35" s="12">
        <v>0</v>
      </c>
      <c r="K35" s="12">
        <v>0</v>
      </c>
      <c r="L35" s="12">
        <v>0</v>
      </c>
      <c r="M35" s="12">
        <v>0</v>
      </c>
      <c r="N35" s="330">
        <v>0</v>
      </c>
      <c r="O35" s="12">
        <v>0</v>
      </c>
      <c r="P35" s="12">
        <v>0</v>
      </c>
      <c r="Q35" s="12">
        <v>13</v>
      </c>
      <c r="R35" s="12">
        <v>0</v>
      </c>
      <c r="S35" s="12">
        <v>0</v>
      </c>
      <c r="T35" s="12">
        <v>0</v>
      </c>
      <c r="U35" s="12">
        <v>0</v>
      </c>
      <c r="V35" s="12">
        <v>0</v>
      </c>
      <c r="W35" s="331">
        <v>0</v>
      </c>
      <c r="X35" s="1144">
        <v>0</v>
      </c>
      <c r="Y35" s="1145">
        <v>0</v>
      </c>
      <c r="Z35" s="1145">
        <v>0</v>
      </c>
      <c r="AA35" s="1145">
        <v>6</v>
      </c>
      <c r="AB35" s="1145">
        <v>0</v>
      </c>
      <c r="AC35" s="1145">
        <v>0</v>
      </c>
      <c r="AD35" s="1145">
        <v>0</v>
      </c>
      <c r="AE35" s="1145">
        <v>0</v>
      </c>
      <c r="AF35" s="1145">
        <v>0</v>
      </c>
      <c r="AG35" s="1146">
        <v>0</v>
      </c>
      <c r="AH35" s="1144">
        <v>0</v>
      </c>
      <c r="AI35" s="1145">
        <v>1</v>
      </c>
      <c r="AJ35" s="1145">
        <v>0</v>
      </c>
      <c r="AK35" s="1145">
        <v>12</v>
      </c>
      <c r="AL35" s="1145">
        <v>0</v>
      </c>
      <c r="AM35" s="1145">
        <v>0</v>
      </c>
      <c r="AN35" s="1145">
        <v>0</v>
      </c>
      <c r="AO35" s="1145">
        <v>0</v>
      </c>
      <c r="AP35" s="1145">
        <v>0</v>
      </c>
      <c r="AQ35" s="1147">
        <v>0</v>
      </c>
      <c r="AR35" s="1144">
        <v>0</v>
      </c>
      <c r="AS35" s="1145">
        <v>0</v>
      </c>
      <c r="AT35" s="1145">
        <v>0</v>
      </c>
      <c r="AU35" s="1145">
        <v>2</v>
      </c>
      <c r="AV35" s="1145">
        <v>0</v>
      </c>
      <c r="AW35" s="1145">
        <v>0</v>
      </c>
      <c r="AX35" s="1145">
        <v>0</v>
      </c>
      <c r="AY35" s="1145">
        <v>0</v>
      </c>
      <c r="AZ35" s="1145">
        <v>0</v>
      </c>
      <c r="BA35" s="1146">
        <v>0</v>
      </c>
    </row>
    <row r="36" spans="1:53">
      <c r="A36" s="5" t="s">
        <v>52</v>
      </c>
      <c r="B36" t="s">
        <v>53</v>
      </c>
      <c r="C36" s="5" t="s">
        <v>90</v>
      </c>
      <c r="D36" s="330">
        <v>0</v>
      </c>
      <c r="E36" s="12">
        <v>0</v>
      </c>
      <c r="F36" s="12">
        <v>0</v>
      </c>
      <c r="G36" s="12">
        <v>3</v>
      </c>
      <c r="H36" s="12">
        <v>0</v>
      </c>
      <c r="I36" s="12">
        <v>0</v>
      </c>
      <c r="J36" s="12">
        <v>0</v>
      </c>
      <c r="K36" s="12">
        <v>0</v>
      </c>
      <c r="L36" s="12">
        <v>0</v>
      </c>
      <c r="M36" s="12">
        <v>0</v>
      </c>
      <c r="N36" s="330">
        <v>0</v>
      </c>
      <c r="O36" s="12">
        <v>0</v>
      </c>
      <c r="P36" s="12">
        <v>0</v>
      </c>
      <c r="Q36" s="12">
        <v>10</v>
      </c>
      <c r="R36" s="12">
        <v>0</v>
      </c>
      <c r="S36" s="12">
        <v>0</v>
      </c>
      <c r="T36" s="12">
        <v>0</v>
      </c>
      <c r="U36" s="12">
        <v>0</v>
      </c>
      <c r="V36" s="12">
        <v>0</v>
      </c>
      <c r="W36" s="331">
        <v>0</v>
      </c>
      <c r="X36" s="1144">
        <v>0</v>
      </c>
      <c r="Y36" s="1145">
        <v>0</v>
      </c>
      <c r="Z36" s="1145">
        <v>0</v>
      </c>
      <c r="AA36" s="1145">
        <v>8</v>
      </c>
      <c r="AB36" s="1145">
        <v>0</v>
      </c>
      <c r="AC36" s="1145">
        <v>0</v>
      </c>
      <c r="AD36" s="1145">
        <v>0</v>
      </c>
      <c r="AE36" s="1145">
        <v>0</v>
      </c>
      <c r="AF36" s="1145">
        <v>0</v>
      </c>
      <c r="AG36" s="1146">
        <v>0</v>
      </c>
      <c r="AH36" s="1144">
        <v>94</v>
      </c>
      <c r="AI36" s="1145">
        <v>0</v>
      </c>
      <c r="AJ36" s="1145">
        <v>0</v>
      </c>
      <c r="AK36" s="1145">
        <v>16</v>
      </c>
      <c r="AL36" s="1145">
        <v>0</v>
      </c>
      <c r="AM36" s="1145">
        <v>0</v>
      </c>
      <c r="AN36" s="1145">
        <v>0</v>
      </c>
      <c r="AO36" s="1145">
        <v>0</v>
      </c>
      <c r="AP36" s="1145">
        <v>0</v>
      </c>
      <c r="AQ36" s="1147">
        <v>0</v>
      </c>
      <c r="AR36" s="1144">
        <v>7</v>
      </c>
      <c r="AS36" s="1145">
        <v>10</v>
      </c>
      <c r="AT36" s="1145">
        <v>0</v>
      </c>
      <c r="AU36" s="1145">
        <v>14</v>
      </c>
      <c r="AV36" s="1145">
        <v>0</v>
      </c>
      <c r="AW36" s="1145">
        <v>0</v>
      </c>
      <c r="AX36" s="1145">
        <v>0</v>
      </c>
      <c r="AY36" s="1145">
        <v>0</v>
      </c>
      <c r="AZ36" s="1145">
        <v>0</v>
      </c>
      <c r="BA36" s="1146">
        <v>0</v>
      </c>
    </row>
    <row r="37" spans="1:53">
      <c r="A37" s="5" t="s">
        <v>54</v>
      </c>
      <c r="B37" t="s">
        <v>55</v>
      </c>
      <c r="C37" s="5" t="s">
        <v>92</v>
      </c>
      <c r="D37" s="330">
        <v>0</v>
      </c>
      <c r="E37" s="12">
        <v>0</v>
      </c>
      <c r="F37" s="12">
        <v>0</v>
      </c>
      <c r="G37" s="12">
        <v>0</v>
      </c>
      <c r="H37" s="12">
        <v>0</v>
      </c>
      <c r="I37" s="12">
        <v>0</v>
      </c>
      <c r="J37" s="12">
        <v>0</v>
      </c>
      <c r="K37" s="12">
        <v>0</v>
      </c>
      <c r="L37" s="12">
        <v>0</v>
      </c>
      <c r="M37" s="12">
        <v>0</v>
      </c>
      <c r="N37" s="330">
        <v>0</v>
      </c>
      <c r="O37" s="12">
        <v>2</v>
      </c>
      <c r="P37" s="12">
        <v>0</v>
      </c>
      <c r="Q37" s="12">
        <v>3</v>
      </c>
      <c r="R37" s="12">
        <v>0</v>
      </c>
      <c r="S37" s="12">
        <v>0</v>
      </c>
      <c r="T37" s="12">
        <v>0</v>
      </c>
      <c r="U37" s="12">
        <v>0</v>
      </c>
      <c r="V37" s="12">
        <v>0</v>
      </c>
      <c r="W37" s="331">
        <v>0</v>
      </c>
      <c r="X37" s="1144">
        <v>0</v>
      </c>
      <c r="Y37" s="1145">
        <v>0</v>
      </c>
      <c r="Z37" s="1145">
        <v>0</v>
      </c>
      <c r="AA37" s="1145">
        <v>6</v>
      </c>
      <c r="AB37" s="1145">
        <v>0</v>
      </c>
      <c r="AC37" s="1145">
        <v>0</v>
      </c>
      <c r="AD37" s="1145">
        <v>0</v>
      </c>
      <c r="AE37" s="1145">
        <v>0</v>
      </c>
      <c r="AF37" s="1145">
        <v>0</v>
      </c>
      <c r="AG37" s="1146">
        <v>0</v>
      </c>
      <c r="AH37" s="1144">
        <v>0</v>
      </c>
      <c r="AI37" s="1145">
        <v>1</v>
      </c>
      <c r="AJ37" s="1145">
        <v>0</v>
      </c>
      <c r="AK37" s="1145">
        <v>4</v>
      </c>
      <c r="AL37" s="1145">
        <v>0</v>
      </c>
      <c r="AM37" s="1145">
        <v>0</v>
      </c>
      <c r="AN37" s="1145">
        <v>0</v>
      </c>
      <c r="AO37" s="1145">
        <v>0</v>
      </c>
      <c r="AP37" s="1145">
        <v>0</v>
      </c>
      <c r="AQ37" s="1147">
        <v>0</v>
      </c>
      <c r="AR37" s="1144">
        <v>0</v>
      </c>
      <c r="AS37" s="1145">
        <v>1</v>
      </c>
      <c r="AT37" s="1145">
        <v>0</v>
      </c>
      <c r="AU37" s="1145">
        <v>5</v>
      </c>
      <c r="AV37" s="1145">
        <v>0</v>
      </c>
      <c r="AW37" s="1145">
        <v>0</v>
      </c>
      <c r="AX37" s="1145">
        <v>0</v>
      </c>
      <c r="AY37" s="1145">
        <v>0</v>
      </c>
      <c r="AZ37" s="1145">
        <v>0</v>
      </c>
      <c r="BA37" s="1146">
        <v>0</v>
      </c>
    </row>
    <row r="38" spans="1:53">
      <c r="A38" s="5" t="s">
        <v>54</v>
      </c>
      <c r="B38" t="s">
        <v>55</v>
      </c>
      <c r="C38" s="5" t="s">
        <v>91</v>
      </c>
      <c r="D38" s="330">
        <v>0</v>
      </c>
      <c r="E38" s="12">
        <v>0</v>
      </c>
      <c r="F38" s="12">
        <v>0</v>
      </c>
      <c r="G38" s="12">
        <v>0</v>
      </c>
      <c r="H38" s="12">
        <v>0</v>
      </c>
      <c r="I38" s="12">
        <v>0</v>
      </c>
      <c r="J38" s="12">
        <v>0</v>
      </c>
      <c r="K38" s="12">
        <v>0</v>
      </c>
      <c r="L38" s="12">
        <v>0</v>
      </c>
      <c r="M38" s="12">
        <v>0</v>
      </c>
      <c r="N38" s="330">
        <v>0</v>
      </c>
      <c r="O38" s="12">
        <v>0</v>
      </c>
      <c r="P38" s="12">
        <v>0</v>
      </c>
      <c r="Q38" s="12">
        <v>0</v>
      </c>
      <c r="R38" s="12">
        <v>0</v>
      </c>
      <c r="S38" s="12">
        <v>0</v>
      </c>
      <c r="T38" s="12">
        <v>0</v>
      </c>
      <c r="U38" s="12">
        <v>0</v>
      </c>
      <c r="V38" s="12">
        <v>0</v>
      </c>
      <c r="W38" s="331">
        <v>0</v>
      </c>
      <c r="X38" s="1144">
        <v>0</v>
      </c>
      <c r="Y38" s="1145">
        <v>0</v>
      </c>
      <c r="Z38" s="1145">
        <v>0</v>
      </c>
      <c r="AA38" s="1145">
        <v>3</v>
      </c>
      <c r="AB38" s="1145">
        <v>0</v>
      </c>
      <c r="AC38" s="1145">
        <v>0</v>
      </c>
      <c r="AD38" s="1145">
        <v>0</v>
      </c>
      <c r="AE38" s="1145">
        <v>0</v>
      </c>
      <c r="AF38" s="1145">
        <v>0</v>
      </c>
      <c r="AG38" s="1146">
        <v>0</v>
      </c>
      <c r="AH38" s="1144">
        <v>0</v>
      </c>
      <c r="AI38" s="1145">
        <v>0</v>
      </c>
      <c r="AJ38" s="1145">
        <v>0</v>
      </c>
      <c r="AK38" s="1145">
        <v>1</v>
      </c>
      <c r="AL38" s="1145">
        <v>0</v>
      </c>
      <c r="AM38" s="1145">
        <v>0</v>
      </c>
      <c r="AN38" s="1145">
        <v>0</v>
      </c>
      <c r="AO38" s="1145">
        <v>0</v>
      </c>
      <c r="AP38" s="1145">
        <v>0</v>
      </c>
      <c r="AQ38" s="1147">
        <v>0</v>
      </c>
      <c r="AR38" s="1144">
        <v>0</v>
      </c>
      <c r="AS38" s="1145">
        <v>0</v>
      </c>
      <c r="AT38" s="1145">
        <v>0</v>
      </c>
      <c r="AU38" s="1145">
        <v>1</v>
      </c>
      <c r="AV38" s="1145">
        <v>0</v>
      </c>
      <c r="AW38" s="1145">
        <v>0</v>
      </c>
      <c r="AX38" s="1145">
        <v>0</v>
      </c>
      <c r="AY38" s="1145">
        <v>0</v>
      </c>
      <c r="AZ38" s="1145">
        <v>0</v>
      </c>
      <c r="BA38" s="1146">
        <v>0</v>
      </c>
    </row>
    <row r="39" spans="1:53">
      <c r="A39" s="5" t="s">
        <v>54</v>
      </c>
      <c r="B39" t="s">
        <v>55</v>
      </c>
      <c r="C39" s="5" t="s">
        <v>90</v>
      </c>
      <c r="D39" s="330">
        <v>0</v>
      </c>
      <c r="E39" s="12">
        <v>6</v>
      </c>
      <c r="F39" s="12">
        <v>0</v>
      </c>
      <c r="G39" s="12">
        <v>14</v>
      </c>
      <c r="H39" s="12">
        <v>0</v>
      </c>
      <c r="I39" s="12">
        <v>0</v>
      </c>
      <c r="J39" s="12">
        <v>0</v>
      </c>
      <c r="K39" s="12">
        <v>0</v>
      </c>
      <c r="L39" s="12">
        <v>0</v>
      </c>
      <c r="M39" s="12">
        <v>0</v>
      </c>
      <c r="N39" s="330">
        <v>0</v>
      </c>
      <c r="O39" s="12">
        <v>10</v>
      </c>
      <c r="P39" s="12">
        <v>0</v>
      </c>
      <c r="Q39" s="12">
        <v>12</v>
      </c>
      <c r="R39" s="12">
        <v>0</v>
      </c>
      <c r="S39" s="12">
        <v>0</v>
      </c>
      <c r="T39" s="12">
        <v>0</v>
      </c>
      <c r="U39" s="12">
        <v>0</v>
      </c>
      <c r="V39" s="12">
        <v>0</v>
      </c>
      <c r="W39" s="331">
        <v>0</v>
      </c>
      <c r="X39" s="1144">
        <v>0</v>
      </c>
      <c r="Y39" s="1145">
        <v>7</v>
      </c>
      <c r="Z39" s="1145">
        <v>0</v>
      </c>
      <c r="AA39" s="1145">
        <v>28</v>
      </c>
      <c r="AB39" s="1145">
        <v>0</v>
      </c>
      <c r="AC39" s="1145">
        <v>0</v>
      </c>
      <c r="AD39" s="1145">
        <v>0</v>
      </c>
      <c r="AE39" s="1145">
        <v>0</v>
      </c>
      <c r="AF39" s="1145">
        <v>0</v>
      </c>
      <c r="AG39" s="1146">
        <v>0</v>
      </c>
      <c r="AH39" s="1144">
        <v>0</v>
      </c>
      <c r="AI39" s="1145">
        <v>0</v>
      </c>
      <c r="AJ39" s="1145">
        <v>0</v>
      </c>
      <c r="AK39" s="1145">
        <v>18</v>
      </c>
      <c r="AL39" s="1145">
        <v>0</v>
      </c>
      <c r="AM39" s="1145">
        <v>0</v>
      </c>
      <c r="AN39" s="1145">
        <v>0</v>
      </c>
      <c r="AO39" s="1145">
        <v>0</v>
      </c>
      <c r="AP39" s="1145">
        <v>0</v>
      </c>
      <c r="AQ39" s="1147">
        <v>0</v>
      </c>
      <c r="AR39" s="1144">
        <v>0</v>
      </c>
      <c r="AS39" s="1145">
        <v>4</v>
      </c>
      <c r="AT39" s="1145">
        <v>0</v>
      </c>
      <c r="AU39" s="1145">
        <v>25</v>
      </c>
      <c r="AV39" s="1145">
        <v>0</v>
      </c>
      <c r="AW39" s="1145">
        <v>0</v>
      </c>
      <c r="AX39" s="1145">
        <v>0</v>
      </c>
      <c r="AY39" s="1145">
        <v>0</v>
      </c>
      <c r="AZ39" s="1145">
        <v>0</v>
      </c>
      <c r="BA39" s="1146">
        <v>0</v>
      </c>
    </row>
    <row r="40" spans="1:53">
      <c r="A40" s="5" t="s">
        <v>56</v>
      </c>
      <c r="B40" t="s">
        <v>57</v>
      </c>
      <c r="C40" s="5" t="s">
        <v>92</v>
      </c>
      <c r="D40" s="330">
        <v>12</v>
      </c>
      <c r="E40" s="12">
        <v>36</v>
      </c>
      <c r="F40" s="12">
        <v>0</v>
      </c>
      <c r="G40" s="12">
        <v>58</v>
      </c>
      <c r="H40" s="12">
        <v>0</v>
      </c>
      <c r="I40" s="12">
        <v>0</v>
      </c>
      <c r="J40" s="12">
        <v>0</v>
      </c>
      <c r="K40" s="12">
        <v>0</v>
      </c>
      <c r="L40" s="12">
        <v>0</v>
      </c>
      <c r="M40" s="12">
        <v>0</v>
      </c>
      <c r="N40" s="330">
        <v>8</v>
      </c>
      <c r="O40" s="12">
        <v>42</v>
      </c>
      <c r="P40" s="12">
        <v>0</v>
      </c>
      <c r="Q40" s="12">
        <v>41</v>
      </c>
      <c r="R40" s="12">
        <v>0</v>
      </c>
      <c r="S40" s="12">
        <v>0</v>
      </c>
      <c r="T40" s="12">
        <v>0</v>
      </c>
      <c r="U40" s="12">
        <v>0</v>
      </c>
      <c r="V40" s="12">
        <v>0</v>
      </c>
      <c r="W40" s="331">
        <v>0</v>
      </c>
      <c r="X40" s="1144">
        <v>11</v>
      </c>
      <c r="Y40" s="1145">
        <v>28</v>
      </c>
      <c r="Z40" s="1145">
        <v>0</v>
      </c>
      <c r="AA40" s="1145">
        <v>63</v>
      </c>
      <c r="AB40" s="1145">
        <v>0</v>
      </c>
      <c r="AC40" s="1145">
        <v>0</v>
      </c>
      <c r="AD40" s="1145">
        <v>0</v>
      </c>
      <c r="AE40" s="1145">
        <v>0</v>
      </c>
      <c r="AF40" s="1145">
        <v>0</v>
      </c>
      <c r="AG40" s="1146">
        <v>0</v>
      </c>
      <c r="AH40" s="1144">
        <v>16</v>
      </c>
      <c r="AI40" s="1145">
        <v>69</v>
      </c>
      <c r="AJ40" s="1145">
        <v>0</v>
      </c>
      <c r="AK40" s="1145">
        <v>40</v>
      </c>
      <c r="AL40" s="1145">
        <v>0</v>
      </c>
      <c r="AM40" s="1145">
        <v>0</v>
      </c>
      <c r="AN40" s="1145">
        <v>0</v>
      </c>
      <c r="AO40" s="1145">
        <v>0</v>
      </c>
      <c r="AP40" s="1145">
        <v>0</v>
      </c>
      <c r="AQ40" s="1147">
        <v>0</v>
      </c>
      <c r="AR40" s="1144">
        <v>17</v>
      </c>
      <c r="AS40" s="1145">
        <v>26</v>
      </c>
      <c r="AT40" s="1145">
        <v>0</v>
      </c>
      <c r="AU40" s="1145">
        <v>44</v>
      </c>
      <c r="AV40" s="1145">
        <v>0</v>
      </c>
      <c r="AW40" s="1145">
        <v>0</v>
      </c>
      <c r="AX40" s="1145">
        <v>0</v>
      </c>
      <c r="AY40" s="1145">
        <v>0</v>
      </c>
      <c r="AZ40" s="1145">
        <v>0</v>
      </c>
      <c r="BA40" s="1146">
        <v>0</v>
      </c>
    </row>
    <row r="41" spans="1:53">
      <c r="A41" s="5" t="s">
        <v>56</v>
      </c>
      <c r="B41" t="s">
        <v>57</v>
      </c>
      <c r="C41" s="5" t="s">
        <v>91</v>
      </c>
      <c r="D41" s="330">
        <v>0</v>
      </c>
      <c r="E41" s="12">
        <v>11</v>
      </c>
      <c r="F41" s="12">
        <v>0</v>
      </c>
      <c r="G41" s="12">
        <v>31</v>
      </c>
      <c r="H41" s="12">
        <v>0</v>
      </c>
      <c r="I41" s="12">
        <v>0</v>
      </c>
      <c r="J41" s="12">
        <v>0</v>
      </c>
      <c r="K41" s="12">
        <v>0</v>
      </c>
      <c r="L41" s="12">
        <v>0</v>
      </c>
      <c r="M41" s="12">
        <v>0</v>
      </c>
      <c r="N41" s="330">
        <v>0</v>
      </c>
      <c r="O41" s="12">
        <v>9</v>
      </c>
      <c r="P41" s="12">
        <v>0</v>
      </c>
      <c r="Q41" s="12">
        <v>27</v>
      </c>
      <c r="R41" s="12">
        <v>0</v>
      </c>
      <c r="S41" s="12">
        <v>0</v>
      </c>
      <c r="T41" s="12">
        <v>0</v>
      </c>
      <c r="U41" s="12">
        <v>0</v>
      </c>
      <c r="V41" s="12">
        <v>0</v>
      </c>
      <c r="W41" s="331">
        <v>0</v>
      </c>
      <c r="X41" s="1144">
        <v>0</v>
      </c>
      <c r="Y41" s="1145">
        <v>10</v>
      </c>
      <c r="Z41" s="1145">
        <v>0</v>
      </c>
      <c r="AA41" s="1145">
        <v>29</v>
      </c>
      <c r="AB41" s="1145">
        <v>0</v>
      </c>
      <c r="AC41" s="1145">
        <v>0</v>
      </c>
      <c r="AD41" s="1145">
        <v>0</v>
      </c>
      <c r="AE41" s="1145">
        <v>0</v>
      </c>
      <c r="AF41" s="1145">
        <v>0</v>
      </c>
      <c r="AG41" s="1146">
        <v>0</v>
      </c>
      <c r="AH41" s="1144">
        <v>0</v>
      </c>
      <c r="AI41" s="1145">
        <v>23</v>
      </c>
      <c r="AJ41" s="1145">
        <v>0</v>
      </c>
      <c r="AK41" s="1145">
        <v>31</v>
      </c>
      <c r="AL41" s="1145">
        <v>0</v>
      </c>
      <c r="AM41" s="1145">
        <v>0</v>
      </c>
      <c r="AN41" s="1145">
        <v>0</v>
      </c>
      <c r="AO41" s="1145">
        <v>0</v>
      </c>
      <c r="AP41" s="1145">
        <v>0</v>
      </c>
      <c r="AQ41" s="1147">
        <v>0</v>
      </c>
      <c r="AR41" s="1144">
        <v>0</v>
      </c>
      <c r="AS41" s="1145">
        <v>17</v>
      </c>
      <c r="AT41" s="1145">
        <v>0</v>
      </c>
      <c r="AU41" s="1145">
        <v>24</v>
      </c>
      <c r="AV41" s="1145">
        <v>0</v>
      </c>
      <c r="AW41" s="1145">
        <v>0</v>
      </c>
      <c r="AX41" s="1145">
        <v>0</v>
      </c>
      <c r="AY41" s="1145">
        <v>0</v>
      </c>
      <c r="AZ41" s="1145">
        <v>0</v>
      </c>
      <c r="BA41" s="1146">
        <v>0</v>
      </c>
    </row>
    <row r="42" spans="1:53">
      <c r="A42" s="5" t="s">
        <v>56</v>
      </c>
      <c r="B42" t="s">
        <v>57</v>
      </c>
      <c r="C42" s="5" t="s">
        <v>90</v>
      </c>
      <c r="D42" s="330">
        <v>14</v>
      </c>
      <c r="E42" s="12">
        <v>119</v>
      </c>
      <c r="F42" s="12">
        <v>0</v>
      </c>
      <c r="G42" s="12">
        <v>86</v>
      </c>
      <c r="H42" s="12">
        <v>0</v>
      </c>
      <c r="I42" s="12">
        <v>0</v>
      </c>
      <c r="J42" s="12">
        <v>0</v>
      </c>
      <c r="K42" s="12">
        <v>0</v>
      </c>
      <c r="L42" s="12">
        <v>0</v>
      </c>
      <c r="M42" s="12">
        <v>0</v>
      </c>
      <c r="N42" s="330">
        <v>12</v>
      </c>
      <c r="O42" s="12">
        <v>111</v>
      </c>
      <c r="P42" s="12">
        <v>0</v>
      </c>
      <c r="Q42" s="12">
        <v>109</v>
      </c>
      <c r="R42" s="12">
        <v>0</v>
      </c>
      <c r="S42" s="12">
        <v>0</v>
      </c>
      <c r="T42" s="12">
        <v>0</v>
      </c>
      <c r="U42" s="12">
        <v>0</v>
      </c>
      <c r="V42" s="12">
        <v>0</v>
      </c>
      <c r="W42" s="331">
        <v>0</v>
      </c>
      <c r="X42" s="1144">
        <v>1</v>
      </c>
      <c r="Y42" s="1145">
        <v>107</v>
      </c>
      <c r="Z42" s="1145">
        <v>0</v>
      </c>
      <c r="AA42" s="1145">
        <v>90</v>
      </c>
      <c r="AB42" s="1145">
        <v>0</v>
      </c>
      <c r="AC42" s="1145">
        <v>0</v>
      </c>
      <c r="AD42" s="1145">
        <v>0</v>
      </c>
      <c r="AE42" s="1145">
        <v>0</v>
      </c>
      <c r="AF42" s="1145">
        <v>0</v>
      </c>
      <c r="AG42" s="1146">
        <v>0</v>
      </c>
      <c r="AH42" s="1144">
        <v>14</v>
      </c>
      <c r="AI42" s="1145">
        <v>123</v>
      </c>
      <c r="AJ42" s="1145">
        <v>0</v>
      </c>
      <c r="AK42" s="1145">
        <v>102</v>
      </c>
      <c r="AL42" s="1145">
        <v>0</v>
      </c>
      <c r="AM42" s="1145">
        <v>0</v>
      </c>
      <c r="AN42" s="1145">
        <v>0</v>
      </c>
      <c r="AO42" s="1145">
        <v>0</v>
      </c>
      <c r="AP42" s="1145">
        <v>0</v>
      </c>
      <c r="AQ42" s="1147">
        <v>0</v>
      </c>
      <c r="AR42" s="1144">
        <v>14</v>
      </c>
      <c r="AS42" s="1145">
        <v>132</v>
      </c>
      <c r="AT42" s="1145">
        <v>0</v>
      </c>
      <c r="AU42" s="1145">
        <v>109</v>
      </c>
      <c r="AV42" s="1145">
        <v>0</v>
      </c>
      <c r="AW42" s="1145">
        <v>0</v>
      </c>
      <c r="AX42" s="1145">
        <v>0</v>
      </c>
      <c r="AY42" s="1145">
        <v>0</v>
      </c>
      <c r="AZ42" s="1145">
        <v>0</v>
      </c>
      <c r="BA42" s="1146">
        <v>0</v>
      </c>
    </row>
    <row r="43" spans="1:53">
      <c r="A43" s="5" t="s">
        <v>58</v>
      </c>
      <c r="B43" t="s">
        <v>59</v>
      </c>
      <c r="C43" s="5" t="s">
        <v>92</v>
      </c>
      <c r="D43" s="330">
        <v>0</v>
      </c>
      <c r="E43" s="12">
        <v>0</v>
      </c>
      <c r="F43" s="12">
        <v>0</v>
      </c>
      <c r="G43" s="12">
        <v>2</v>
      </c>
      <c r="H43" s="12">
        <v>0</v>
      </c>
      <c r="I43" s="12">
        <v>0</v>
      </c>
      <c r="J43" s="12">
        <v>0</v>
      </c>
      <c r="K43" s="12">
        <v>0</v>
      </c>
      <c r="L43" s="12">
        <v>0</v>
      </c>
      <c r="M43" s="12">
        <v>0</v>
      </c>
      <c r="N43" s="330">
        <v>0</v>
      </c>
      <c r="O43" s="12">
        <v>2</v>
      </c>
      <c r="P43" s="12">
        <v>0</v>
      </c>
      <c r="Q43" s="12">
        <v>6</v>
      </c>
      <c r="R43" s="12">
        <v>0</v>
      </c>
      <c r="S43" s="12">
        <v>0</v>
      </c>
      <c r="T43" s="12">
        <v>0</v>
      </c>
      <c r="U43" s="12">
        <v>0</v>
      </c>
      <c r="V43" s="12">
        <v>0</v>
      </c>
      <c r="W43" s="331">
        <v>0</v>
      </c>
      <c r="X43" s="1144">
        <v>0</v>
      </c>
      <c r="Y43" s="1145">
        <v>0</v>
      </c>
      <c r="Z43" s="1145">
        <v>0</v>
      </c>
      <c r="AA43" s="1145">
        <v>1</v>
      </c>
      <c r="AB43" s="1145">
        <v>0</v>
      </c>
      <c r="AC43" s="1145">
        <v>0</v>
      </c>
      <c r="AD43" s="1145">
        <v>0</v>
      </c>
      <c r="AE43" s="1145">
        <v>0</v>
      </c>
      <c r="AF43" s="1145">
        <v>0</v>
      </c>
      <c r="AG43" s="1146">
        <v>0</v>
      </c>
      <c r="AH43" s="1144">
        <v>0</v>
      </c>
      <c r="AI43" s="1145">
        <v>3</v>
      </c>
      <c r="AJ43" s="1145">
        <v>0</v>
      </c>
      <c r="AK43" s="1145">
        <v>3</v>
      </c>
      <c r="AL43" s="1145">
        <v>0</v>
      </c>
      <c r="AM43" s="1145">
        <v>0</v>
      </c>
      <c r="AN43" s="1145">
        <v>0</v>
      </c>
      <c r="AO43" s="1145">
        <v>0</v>
      </c>
      <c r="AP43" s="1145">
        <v>0</v>
      </c>
      <c r="AQ43" s="1147">
        <v>0</v>
      </c>
      <c r="AR43" s="1144">
        <v>0</v>
      </c>
      <c r="AS43" s="1145">
        <v>4</v>
      </c>
      <c r="AT43" s="1145">
        <v>0</v>
      </c>
      <c r="AU43" s="1145">
        <v>0</v>
      </c>
      <c r="AV43" s="1145">
        <v>0</v>
      </c>
      <c r="AW43" s="1145">
        <v>0</v>
      </c>
      <c r="AX43" s="1145">
        <v>0</v>
      </c>
      <c r="AY43" s="1145">
        <v>0</v>
      </c>
      <c r="AZ43" s="1145">
        <v>0</v>
      </c>
      <c r="BA43" s="1146">
        <v>0</v>
      </c>
    </row>
    <row r="44" spans="1:53">
      <c r="A44" s="5" t="s">
        <v>58</v>
      </c>
      <c r="B44" t="s">
        <v>59</v>
      </c>
      <c r="C44" s="5" t="s">
        <v>91</v>
      </c>
      <c r="D44" s="330">
        <v>0</v>
      </c>
      <c r="E44" s="12">
        <v>6</v>
      </c>
      <c r="F44" s="12">
        <v>0</v>
      </c>
      <c r="G44" s="12">
        <v>0</v>
      </c>
      <c r="H44" s="12">
        <v>0</v>
      </c>
      <c r="I44" s="12">
        <v>0</v>
      </c>
      <c r="J44" s="12">
        <v>0</v>
      </c>
      <c r="K44" s="12">
        <v>0</v>
      </c>
      <c r="L44" s="12">
        <v>0</v>
      </c>
      <c r="M44" s="12">
        <v>0</v>
      </c>
      <c r="N44" s="330">
        <v>0</v>
      </c>
      <c r="O44" s="12">
        <v>4</v>
      </c>
      <c r="P44" s="12">
        <v>0</v>
      </c>
      <c r="Q44" s="12">
        <v>3</v>
      </c>
      <c r="R44" s="12">
        <v>0</v>
      </c>
      <c r="S44" s="12">
        <v>0</v>
      </c>
      <c r="T44" s="12">
        <v>0</v>
      </c>
      <c r="U44" s="12">
        <v>0</v>
      </c>
      <c r="V44" s="12">
        <v>0</v>
      </c>
      <c r="W44" s="331">
        <v>0</v>
      </c>
      <c r="X44" s="1144">
        <v>0</v>
      </c>
      <c r="Y44" s="1145">
        <v>0</v>
      </c>
      <c r="Z44" s="1145">
        <v>0</v>
      </c>
      <c r="AA44" s="1145">
        <v>2</v>
      </c>
      <c r="AB44" s="1145">
        <v>0</v>
      </c>
      <c r="AC44" s="1145">
        <v>0</v>
      </c>
      <c r="AD44" s="1145">
        <v>0</v>
      </c>
      <c r="AE44" s="1145">
        <v>0</v>
      </c>
      <c r="AF44" s="1145">
        <v>0</v>
      </c>
      <c r="AG44" s="1146">
        <v>0</v>
      </c>
      <c r="AH44" s="1144">
        <v>0</v>
      </c>
      <c r="AI44" s="1145">
        <v>7</v>
      </c>
      <c r="AJ44" s="1145">
        <v>0</v>
      </c>
      <c r="AK44" s="1145">
        <v>0</v>
      </c>
      <c r="AL44" s="1145">
        <v>0</v>
      </c>
      <c r="AM44" s="1145">
        <v>0</v>
      </c>
      <c r="AN44" s="1145">
        <v>0</v>
      </c>
      <c r="AO44" s="1145">
        <v>0</v>
      </c>
      <c r="AP44" s="1145">
        <v>0</v>
      </c>
      <c r="AQ44" s="1147">
        <v>0</v>
      </c>
      <c r="AR44" s="1144">
        <v>0</v>
      </c>
      <c r="AS44" s="1145">
        <v>5</v>
      </c>
      <c r="AT44" s="1145">
        <v>0</v>
      </c>
      <c r="AU44" s="1145">
        <v>1</v>
      </c>
      <c r="AV44" s="1145">
        <v>0</v>
      </c>
      <c r="AW44" s="1145">
        <v>0</v>
      </c>
      <c r="AX44" s="1145">
        <v>0</v>
      </c>
      <c r="AY44" s="1145">
        <v>0</v>
      </c>
      <c r="AZ44" s="1145">
        <v>0</v>
      </c>
      <c r="BA44" s="1146">
        <v>0</v>
      </c>
    </row>
    <row r="45" spans="1:53">
      <c r="A45" s="5" t="s">
        <v>58</v>
      </c>
      <c r="B45" t="s">
        <v>59</v>
      </c>
      <c r="C45" s="5" t="s">
        <v>90</v>
      </c>
      <c r="D45" s="330">
        <v>0</v>
      </c>
      <c r="E45" s="12">
        <v>14</v>
      </c>
      <c r="F45" s="12">
        <v>0</v>
      </c>
      <c r="G45" s="12">
        <v>0</v>
      </c>
      <c r="H45" s="12">
        <v>0</v>
      </c>
      <c r="I45" s="12">
        <v>0</v>
      </c>
      <c r="J45" s="12">
        <v>0</v>
      </c>
      <c r="K45" s="12">
        <v>0</v>
      </c>
      <c r="L45" s="12">
        <v>0</v>
      </c>
      <c r="M45" s="12">
        <v>0</v>
      </c>
      <c r="N45" s="330">
        <v>0</v>
      </c>
      <c r="O45" s="12">
        <v>18</v>
      </c>
      <c r="P45" s="12">
        <v>0</v>
      </c>
      <c r="Q45" s="12">
        <v>0</v>
      </c>
      <c r="R45" s="12">
        <v>0</v>
      </c>
      <c r="S45" s="12">
        <v>0</v>
      </c>
      <c r="T45" s="12">
        <v>0</v>
      </c>
      <c r="U45" s="12">
        <v>0</v>
      </c>
      <c r="V45" s="12">
        <v>0</v>
      </c>
      <c r="W45" s="331">
        <v>0</v>
      </c>
      <c r="X45" s="1144">
        <v>0</v>
      </c>
      <c r="Y45" s="1145">
        <v>15</v>
      </c>
      <c r="Z45" s="1145">
        <v>0</v>
      </c>
      <c r="AA45" s="1145">
        <v>0</v>
      </c>
      <c r="AB45" s="1145">
        <v>0</v>
      </c>
      <c r="AC45" s="1145">
        <v>0</v>
      </c>
      <c r="AD45" s="1145">
        <v>0</v>
      </c>
      <c r="AE45" s="1145">
        <v>0</v>
      </c>
      <c r="AF45" s="1145">
        <v>0</v>
      </c>
      <c r="AG45" s="1146">
        <v>0</v>
      </c>
      <c r="AH45" s="1144">
        <v>0</v>
      </c>
      <c r="AI45" s="1145">
        <v>11</v>
      </c>
      <c r="AJ45" s="1145">
        <v>0</v>
      </c>
      <c r="AK45" s="1145">
        <v>0</v>
      </c>
      <c r="AL45" s="1145">
        <v>0</v>
      </c>
      <c r="AM45" s="1145">
        <v>0</v>
      </c>
      <c r="AN45" s="1145">
        <v>0</v>
      </c>
      <c r="AO45" s="1145">
        <v>0</v>
      </c>
      <c r="AP45" s="1145">
        <v>0</v>
      </c>
      <c r="AQ45" s="1147">
        <v>0</v>
      </c>
      <c r="AR45" s="1144">
        <v>0</v>
      </c>
      <c r="AS45" s="1145">
        <v>15</v>
      </c>
      <c r="AT45" s="1145">
        <v>0</v>
      </c>
      <c r="AU45" s="1145">
        <v>0</v>
      </c>
      <c r="AV45" s="1145">
        <v>0</v>
      </c>
      <c r="AW45" s="1145">
        <v>0</v>
      </c>
      <c r="AX45" s="1145">
        <v>0</v>
      </c>
      <c r="AY45" s="1145">
        <v>0</v>
      </c>
      <c r="AZ45" s="1145">
        <v>0</v>
      </c>
      <c r="BA45" s="1146">
        <v>0</v>
      </c>
    </row>
    <row r="46" spans="1:53">
      <c r="A46" s="5" t="s">
        <v>60</v>
      </c>
      <c r="B46" t="s">
        <v>61</v>
      </c>
      <c r="C46" s="5" t="s">
        <v>92</v>
      </c>
      <c r="D46" s="330">
        <v>0</v>
      </c>
      <c r="E46" s="12">
        <v>14</v>
      </c>
      <c r="F46" s="12">
        <v>0</v>
      </c>
      <c r="G46" s="12">
        <v>23</v>
      </c>
      <c r="H46" s="12">
        <v>0</v>
      </c>
      <c r="I46" s="12">
        <v>0</v>
      </c>
      <c r="J46" s="12">
        <v>0</v>
      </c>
      <c r="K46" s="12">
        <v>0</v>
      </c>
      <c r="L46" s="12">
        <v>0</v>
      </c>
      <c r="M46" s="12">
        <v>0</v>
      </c>
      <c r="N46" s="330">
        <v>0</v>
      </c>
      <c r="O46" s="12">
        <v>11</v>
      </c>
      <c r="P46" s="12">
        <v>0</v>
      </c>
      <c r="Q46" s="12">
        <v>12</v>
      </c>
      <c r="R46" s="12">
        <v>0</v>
      </c>
      <c r="S46" s="12">
        <v>0</v>
      </c>
      <c r="T46" s="12">
        <v>0</v>
      </c>
      <c r="U46" s="12">
        <v>0</v>
      </c>
      <c r="V46" s="12">
        <v>0</v>
      </c>
      <c r="W46" s="331">
        <v>0</v>
      </c>
      <c r="X46" s="1144">
        <v>0</v>
      </c>
      <c r="Y46" s="1145">
        <v>12</v>
      </c>
      <c r="Z46" s="1145">
        <v>0</v>
      </c>
      <c r="AA46" s="1145">
        <v>14</v>
      </c>
      <c r="AB46" s="1145">
        <v>0</v>
      </c>
      <c r="AC46" s="1145">
        <v>0</v>
      </c>
      <c r="AD46" s="1145">
        <v>0</v>
      </c>
      <c r="AE46" s="1145">
        <v>0</v>
      </c>
      <c r="AF46" s="1145">
        <v>0</v>
      </c>
      <c r="AG46" s="1146">
        <v>0</v>
      </c>
      <c r="AH46" s="1144">
        <v>0</v>
      </c>
      <c r="AI46" s="1145">
        <v>8</v>
      </c>
      <c r="AJ46" s="1145">
        <v>0</v>
      </c>
      <c r="AK46" s="1145">
        <v>12</v>
      </c>
      <c r="AL46" s="1145">
        <v>0</v>
      </c>
      <c r="AM46" s="1145">
        <v>0</v>
      </c>
      <c r="AN46" s="1145">
        <v>0</v>
      </c>
      <c r="AO46" s="1145">
        <v>0</v>
      </c>
      <c r="AP46" s="1145">
        <v>0</v>
      </c>
      <c r="AQ46" s="1147">
        <v>0</v>
      </c>
      <c r="AR46" s="1144">
        <v>0</v>
      </c>
      <c r="AS46" s="1145">
        <v>4</v>
      </c>
      <c r="AT46" s="1145">
        <v>0</v>
      </c>
      <c r="AU46" s="1145">
        <v>13</v>
      </c>
      <c r="AV46" s="1145">
        <v>0</v>
      </c>
      <c r="AW46" s="1145">
        <v>0</v>
      </c>
      <c r="AX46" s="1145">
        <v>0</v>
      </c>
      <c r="AY46" s="1145">
        <v>0</v>
      </c>
      <c r="AZ46" s="1145">
        <v>0</v>
      </c>
      <c r="BA46" s="1146">
        <v>0</v>
      </c>
    </row>
    <row r="47" spans="1:53">
      <c r="A47" s="5" t="s">
        <v>60</v>
      </c>
      <c r="B47" t="s">
        <v>61</v>
      </c>
      <c r="C47" s="5" t="s">
        <v>91</v>
      </c>
      <c r="D47" s="330">
        <v>0</v>
      </c>
      <c r="E47" s="12">
        <v>0</v>
      </c>
      <c r="F47" s="12">
        <v>0</v>
      </c>
      <c r="G47" s="12">
        <v>0</v>
      </c>
      <c r="H47" s="12">
        <v>0</v>
      </c>
      <c r="I47" s="12">
        <v>0</v>
      </c>
      <c r="J47" s="12">
        <v>0</v>
      </c>
      <c r="K47" s="12">
        <v>0</v>
      </c>
      <c r="L47" s="12">
        <v>0</v>
      </c>
      <c r="M47" s="12">
        <v>0</v>
      </c>
      <c r="N47" s="330">
        <v>0</v>
      </c>
      <c r="O47" s="12">
        <v>0</v>
      </c>
      <c r="P47" s="12">
        <v>0</v>
      </c>
      <c r="Q47" s="12">
        <v>0</v>
      </c>
      <c r="R47" s="12">
        <v>0</v>
      </c>
      <c r="S47" s="12">
        <v>0</v>
      </c>
      <c r="T47" s="12">
        <v>0</v>
      </c>
      <c r="U47" s="12">
        <v>0</v>
      </c>
      <c r="V47" s="12">
        <v>0</v>
      </c>
      <c r="W47" s="331">
        <v>0</v>
      </c>
      <c r="X47" s="1144">
        <v>0</v>
      </c>
      <c r="Y47" s="1145">
        <v>0</v>
      </c>
      <c r="Z47" s="1145">
        <v>0</v>
      </c>
      <c r="AA47" s="1145">
        <v>0</v>
      </c>
      <c r="AB47" s="1145">
        <v>0</v>
      </c>
      <c r="AC47" s="1145">
        <v>0</v>
      </c>
      <c r="AD47" s="1145">
        <v>0</v>
      </c>
      <c r="AE47" s="1145">
        <v>0</v>
      </c>
      <c r="AF47" s="1145">
        <v>0</v>
      </c>
      <c r="AG47" s="1146">
        <v>0</v>
      </c>
      <c r="AH47" s="1144">
        <v>0</v>
      </c>
      <c r="AI47" s="1145">
        <v>0</v>
      </c>
      <c r="AJ47" s="1145">
        <v>0</v>
      </c>
      <c r="AK47" s="1145">
        <v>0</v>
      </c>
      <c r="AL47" s="1145">
        <v>0</v>
      </c>
      <c r="AM47" s="1145">
        <v>0</v>
      </c>
      <c r="AN47" s="1145">
        <v>0</v>
      </c>
      <c r="AO47" s="1145">
        <v>0</v>
      </c>
      <c r="AP47" s="1145">
        <v>0</v>
      </c>
      <c r="AQ47" s="1147">
        <v>0</v>
      </c>
      <c r="AR47" s="1144">
        <v>0</v>
      </c>
      <c r="AS47" s="1145">
        <v>0</v>
      </c>
      <c r="AT47" s="1145">
        <v>0</v>
      </c>
      <c r="AU47" s="1145">
        <v>0</v>
      </c>
      <c r="AV47" s="1145">
        <v>0</v>
      </c>
      <c r="AW47" s="1145">
        <v>0</v>
      </c>
      <c r="AX47" s="1145">
        <v>0</v>
      </c>
      <c r="AY47" s="1145">
        <v>0</v>
      </c>
      <c r="AZ47" s="1145">
        <v>0</v>
      </c>
      <c r="BA47" s="1146">
        <v>0</v>
      </c>
    </row>
    <row r="48" spans="1:53">
      <c r="A48" s="5" t="s">
        <v>60</v>
      </c>
      <c r="B48" t="s">
        <v>61</v>
      </c>
      <c r="C48" s="5" t="s">
        <v>90</v>
      </c>
      <c r="D48" s="330">
        <v>0</v>
      </c>
      <c r="E48" s="12">
        <v>10</v>
      </c>
      <c r="F48" s="12">
        <v>0</v>
      </c>
      <c r="G48" s="12">
        <v>42</v>
      </c>
      <c r="H48" s="12">
        <v>0</v>
      </c>
      <c r="I48" s="12">
        <v>0</v>
      </c>
      <c r="J48" s="12">
        <v>0</v>
      </c>
      <c r="K48" s="12">
        <v>0</v>
      </c>
      <c r="L48" s="12">
        <v>0</v>
      </c>
      <c r="M48" s="12">
        <v>0</v>
      </c>
      <c r="N48" s="330">
        <v>34</v>
      </c>
      <c r="O48" s="12">
        <v>6</v>
      </c>
      <c r="P48" s="12">
        <v>0</v>
      </c>
      <c r="Q48" s="12">
        <v>28</v>
      </c>
      <c r="R48" s="12">
        <v>0</v>
      </c>
      <c r="S48" s="12">
        <v>0</v>
      </c>
      <c r="T48" s="12">
        <v>0</v>
      </c>
      <c r="U48" s="12">
        <v>0</v>
      </c>
      <c r="V48" s="12">
        <v>0</v>
      </c>
      <c r="W48" s="331">
        <v>0</v>
      </c>
      <c r="X48" s="1144">
        <v>31</v>
      </c>
      <c r="Y48" s="1145">
        <v>13</v>
      </c>
      <c r="Z48" s="1145">
        <v>0</v>
      </c>
      <c r="AA48" s="1145">
        <v>21</v>
      </c>
      <c r="AB48" s="1145">
        <v>0</v>
      </c>
      <c r="AC48" s="1145">
        <v>0</v>
      </c>
      <c r="AD48" s="1145">
        <v>0</v>
      </c>
      <c r="AE48" s="1145">
        <v>0</v>
      </c>
      <c r="AF48" s="1145">
        <v>0</v>
      </c>
      <c r="AG48" s="1146">
        <v>0</v>
      </c>
      <c r="AH48" s="1144">
        <v>13</v>
      </c>
      <c r="AI48" s="1145">
        <v>11</v>
      </c>
      <c r="AJ48" s="1145">
        <v>0</v>
      </c>
      <c r="AK48" s="1145">
        <v>41</v>
      </c>
      <c r="AL48" s="1145">
        <v>0</v>
      </c>
      <c r="AM48" s="1145">
        <v>0</v>
      </c>
      <c r="AN48" s="1145">
        <v>0</v>
      </c>
      <c r="AO48" s="1145">
        <v>0</v>
      </c>
      <c r="AP48" s="1145">
        <v>0</v>
      </c>
      <c r="AQ48" s="1147">
        <v>0</v>
      </c>
      <c r="AR48" s="1144">
        <v>24</v>
      </c>
      <c r="AS48" s="1145">
        <v>9</v>
      </c>
      <c r="AT48" s="1145">
        <v>0</v>
      </c>
      <c r="AU48" s="1145">
        <v>39</v>
      </c>
      <c r="AV48" s="1145">
        <v>0</v>
      </c>
      <c r="AW48" s="1145">
        <v>0</v>
      </c>
      <c r="AX48" s="1145">
        <v>0</v>
      </c>
      <c r="AY48" s="1145">
        <v>0</v>
      </c>
      <c r="AZ48" s="1145">
        <v>0</v>
      </c>
      <c r="BA48" s="1146">
        <v>0</v>
      </c>
    </row>
    <row r="49" spans="1:53">
      <c r="A49" s="5" t="s">
        <v>62</v>
      </c>
      <c r="B49" t="s">
        <v>63</v>
      </c>
      <c r="C49" s="5" t="s">
        <v>92</v>
      </c>
      <c r="D49" s="330">
        <v>0</v>
      </c>
      <c r="E49" s="12">
        <v>0</v>
      </c>
      <c r="F49" s="12">
        <v>0</v>
      </c>
      <c r="G49" s="12">
        <v>10</v>
      </c>
      <c r="H49" s="12">
        <v>0</v>
      </c>
      <c r="I49" s="12">
        <v>0</v>
      </c>
      <c r="J49" s="12">
        <v>0</v>
      </c>
      <c r="K49" s="12">
        <v>0</v>
      </c>
      <c r="L49" s="12">
        <v>0</v>
      </c>
      <c r="M49" s="12">
        <v>0</v>
      </c>
      <c r="N49" s="330">
        <v>0</v>
      </c>
      <c r="O49" s="12">
        <v>0</v>
      </c>
      <c r="P49" s="12">
        <v>0</v>
      </c>
      <c r="Q49" s="12">
        <v>8</v>
      </c>
      <c r="R49" s="12">
        <v>0</v>
      </c>
      <c r="S49" s="12">
        <v>0</v>
      </c>
      <c r="T49" s="12">
        <v>0</v>
      </c>
      <c r="U49" s="12">
        <v>0</v>
      </c>
      <c r="V49" s="12">
        <v>0</v>
      </c>
      <c r="W49" s="331">
        <v>0</v>
      </c>
      <c r="X49" s="1144">
        <v>0</v>
      </c>
      <c r="Y49" s="1145">
        <v>0</v>
      </c>
      <c r="Z49" s="1145">
        <v>0</v>
      </c>
      <c r="AA49" s="1145">
        <v>6</v>
      </c>
      <c r="AB49" s="1145">
        <v>0</v>
      </c>
      <c r="AC49" s="1145">
        <v>0</v>
      </c>
      <c r="AD49" s="1145">
        <v>0</v>
      </c>
      <c r="AE49" s="1145">
        <v>0</v>
      </c>
      <c r="AF49" s="1145">
        <v>0</v>
      </c>
      <c r="AG49" s="1146">
        <v>0</v>
      </c>
      <c r="AH49" s="1144">
        <v>0</v>
      </c>
      <c r="AI49" s="1145">
        <v>0</v>
      </c>
      <c r="AJ49" s="1145">
        <v>0</v>
      </c>
      <c r="AK49" s="1145">
        <v>4</v>
      </c>
      <c r="AL49" s="1145">
        <v>0</v>
      </c>
      <c r="AM49" s="1145">
        <v>0</v>
      </c>
      <c r="AN49" s="1145">
        <v>0</v>
      </c>
      <c r="AO49" s="1145">
        <v>0</v>
      </c>
      <c r="AP49" s="1145">
        <v>0</v>
      </c>
      <c r="AQ49" s="1147">
        <v>0</v>
      </c>
      <c r="AR49" s="1144">
        <v>0</v>
      </c>
      <c r="AS49" s="1145">
        <v>0</v>
      </c>
      <c r="AT49" s="1145">
        <v>0</v>
      </c>
      <c r="AU49" s="1145">
        <v>12</v>
      </c>
      <c r="AV49" s="1145">
        <v>0</v>
      </c>
      <c r="AW49" s="1145">
        <v>0</v>
      </c>
      <c r="AX49" s="1145">
        <v>0</v>
      </c>
      <c r="AY49" s="1145">
        <v>0</v>
      </c>
      <c r="AZ49" s="1145">
        <v>0</v>
      </c>
      <c r="BA49" s="1146">
        <v>0</v>
      </c>
    </row>
    <row r="50" spans="1:53">
      <c r="A50" s="5" t="s">
        <v>62</v>
      </c>
      <c r="B50" t="s">
        <v>63</v>
      </c>
      <c r="C50" s="5" t="s">
        <v>91</v>
      </c>
      <c r="D50" s="330">
        <v>0</v>
      </c>
      <c r="E50" s="12">
        <v>0</v>
      </c>
      <c r="F50" s="12">
        <v>0</v>
      </c>
      <c r="G50" s="12">
        <v>9</v>
      </c>
      <c r="H50" s="12">
        <v>0</v>
      </c>
      <c r="I50" s="12">
        <v>0</v>
      </c>
      <c r="J50" s="12">
        <v>0</v>
      </c>
      <c r="K50" s="12">
        <v>0</v>
      </c>
      <c r="L50" s="12">
        <v>0</v>
      </c>
      <c r="M50" s="12">
        <v>0</v>
      </c>
      <c r="N50" s="330">
        <v>0</v>
      </c>
      <c r="O50" s="12">
        <v>0</v>
      </c>
      <c r="P50" s="12">
        <v>0</v>
      </c>
      <c r="Q50" s="12">
        <v>20</v>
      </c>
      <c r="R50" s="12">
        <v>0</v>
      </c>
      <c r="S50" s="12">
        <v>0</v>
      </c>
      <c r="T50" s="12">
        <v>0</v>
      </c>
      <c r="U50" s="12">
        <v>0</v>
      </c>
      <c r="V50" s="12">
        <v>0</v>
      </c>
      <c r="W50" s="331">
        <v>0</v>
      </c>
      <c r="X50" s="1144">
        <v>0</v>
      </c>
      <c r="Y50" s="1145">
        <v>1</v>
      </c>
      <c r="Z50" s="1145">
        <v>0</v>
      </c>
      <c r="AA50" s="1145">
        <v>10</v>
      </c>
      <c r="AB50" s="1145">
        <v>0</v>
      </c>
      <c r="AC50" s="1145">
        <v>0</v>
      </c>
      <c r="AD50" s="1145">
        <v>0</v>
      </c>
      <c r="AE50" s="1145">
        <v>0</v>
      </c>
      <c r="AF50" s="1145">
        <v>0</v>
      </c>
      <c r="AG50" s="1146">
        <v>0</v>
      </c>
      <c r="AH50" s="1144">
        <v>17</v>
      </c>
      <c r="AI50" s="1145">
        <v>1</v>
      </c>
      <c r="AJ50" s="1145">
        <v>0</v>
      </c>
      <c r="AK50" s="1145">
        <v>10</v>
      </c>
      <c r="AL50" s="1145">
        <v>0</v>
      </c>
      <c r="AM50" s="1145">
        <v>0</v>
      </c>
      <c r="AN50" s="1145">
        <v>0</v>
      </c>
      <c r="AO50" s="1145">
        <v>0</v>
      </c>
      <c r="AP50" s="1145">
        <v>0</v>
      </c>
      <c r="AQ50" s="1147">
        <v>0</v>
      </c>
      <c r="AR50" s="1144">
        <v>0</v>
      </c>
      <c r="AS50" s="1145">
        <v>0</v>
      </c>
      <c r="AT50" s="1145">
        <v>0</v>
      </c>
      <c r="AU50" s="1145">
        <v>8</v>
      </c>
      <c r="AV50" s="1145">
        <v>0</v>
      </c>
      <c r="AW50" s="1145">
        <v>0</v>
      </c>
      <c r="AX50" s="1145">
        <v>0</v>
      </c>
      <c r="AY50" s="1145">
        <v>0</v>
      </c>
      <c r="AZ50" s="1145">
        <v>0</v>
      </c>
      <c r="BA50" s="1146">
        <v>0</v>
      </c>
    </row>
    <row r="51" spans="1:53">
      <c r="A51" s="5" t="s">
        <v>62</v>
      </c>
      <c r="B51" t="s">
        <v>63</v>
      </c>
      <c r="C51" s="5" t="s">
        <v>90</v>
      </c>
      <c r="D51" s="330">
        <v>23</v>
      </c>
      <c r="E51" s="12">
        <v>0</v>
      </c>
      <c r="F51" s="12">
        <v>0</v>
      </c>
      <c r="G51" s="12">
        <v>8</v>
      </c>
      <c r="H51" s="12">
        <v>0</v>
      </c>
      <c r="I51" s="12">
        <v>0</v>
      </c>
      <c r="J51" s="12">
        <v>0</v>
      </c>
      <c r="K51" s="12">
        <v>0</v>
      </c>
      <c r="L51" s="12">
        <v>0</v>
      </c>
      <c r="M51" s="12">
        <v>0</v>
      </c>
      <c r="N51" s="330">
        <v>65</v>
      </c>
      <c r="O51" s="12">
        <v>0</v>
      </c>
      <c r="P51" s="12">
        <v>0</v>
      </c>
      <c r="Q51" s="12">
        <v>1</v>
      </c>
      <c r="R51" s="12">
        <v>0</v>
      </c>
      <c r="S51" s="12">
        <v>0</v>
      </c>
      <c r="T51" s="12">
        <v>0</v>
      </c>
      <c r="U51" s="12">
        <v>0</v>
      </c>
      <c r="V51" s="12">
        <v>0</v>
      </c>
      <c r="W51" s="331">
        <v>0</v>
      </c>
      <c r="X51" s="1144">
        <v>47</v>
      </c>
      <c r="Y51" s="1145">
        <v>0</v>
      </c>
      <c r="Z51" s="1145">
        <v>0</v>
      </c>
      <c r="AA51" s="1145">
        <v>0</v>
      </c>
      <c r="AB51" s="1145">
        <v>0</v>
      </c>
      <c r="AC51" s="1145">
        <v>0</v>
      </c>
      <c r="AD51" s="1145">
        <v>0</v>
      </c>
      <c r="AE51" s="1145">
        <v>0</v>
      </c>
      <c r="AF51" s="1145">
        <v>0</v>
      </c>
      <c r="AG51" s="1146">
        <v>0</v>
      </c>
      <c r="AH51" s="1144">
        <v>37</v>
      </c>
      <c r="AI51" s="1145">
        <v>0</v>
      </c>
      <c r="AJ51" s="1145">
        <v>0</v>
      </c>
      <c r="AK51" s="1145">
        <v>2</v>
      </c>
      <c r="AL51" s="1145">
        <v>0</v>
      </c>
      <c r="AM51" s="1145">
        <v>0</v>
      </c>
      <c r="AN51" s="1145">
        <v>0</v>
      </c>
      <c r="AO51" s="1145">
        <v>0</v>
      </c>
      <c r="AP51" s="1145">
        <v>0</v>
      </c>
      <c r="AQ51" s="1147">
        <v>0</v>
      </c>
      <c r="AR51" s="1144">
        <v>28</v>
      </c>
      <c r="AS51" s="1145">
        <v>0</v>
      </c>
      <c r="AT51" s="1145">
        <v>0</v>
      </c>
      <c r="AU51" s="1145">
        <v>1</v>
      </c>
      <c r="AV51" s="1145">
        <v>0</v>
      </c>
      <c r="AW51" s="1145">
        <v>0</v>
      </c>
      <c r="AX51" s="1145">
        <v>0</v>
      </c>
      <c r="AY51" s="1145">
        <v>0</v>
      </c>
      <c r="AZ51" s="1145">
        <v>0</v>
      </c>
      <c r="BA51" s="1146">
        <v>0</v>
      </c>
    </row>
    <row r="52" spans="1:53">
      <c r="A52" s="5" t="s">
        <v>64</v>
      </c>
      <c r="B52" t="s">
        <v>65</v>
      </c>
      <c r="C52" s="5" t="s">
        <v>92</v>
      </c>
      <c r="D52" s="330">
        <v>0</v>
      </c>
      <c r="E52" s="12">
        <v>4</v>
      </c>
      <c r="F52" s="12">
        <v>0</v>
      </c>
      <c r="G52" s="12">
        <v>20</v>
      </c>
      <c r="H52" s="12">
        <v>0</v>
      </c>
      <c r="I52" s="12">
        <v>0</v>
      </c>
      <c r="J52" s="12">
        <v>0</v>
      </c>
      <c r="K52" s="12">
        <v>0</v>
      </c>
      <c r="L52" s="12">
        <v>0</v>
      </c>
      <c r="M52" s="12">
        <v>0</v>
      </c>
      <c r="N52" s="330">
        <v>0</v>
      </c>
      <c r="O52" s="12">
        <v>2</v>
      </c>
      <c r="P52" s="12">
        <v>0</v>
      </c>
      <c r="Q52" s="12">
        <v>23</v>
      </c>
      <c r="R52" s="12">
        <v>0</v>
      </c>
      <c r="S52" s="12">
        <v>0</v>
      </c>
      <c r="T52" s="12">
        <v>0</v>
      </c>
      <c r="U52" s="12">
        <v>0</v>
      </c>
      <c r="V52" s="12">
        <v>0</v>
      </c>
      <c r="W52" s="331">
        <v>0</v>
      </c>
      <c r="X52" s="1144">
        <v>0</v>
      </c>
      <c r="Y52" s="1145">
        <v>2</v>
      </c>
      <c r="Z52" s="1145">
        <v>0</v>
      </c>
      <c r="AA52" s="1145">
        <v>21</v>
      </c>
      <c r="AB52" s="1145">
        <v>0</v>
      </c>
      <c r="AC52" s="1145">
        <v>0</v>
      </c>
      <c r="AD52" s="1145">
        <v>0</v>
      </c>
      <c r="AE52" s="1145">
        <v>0</v>
      </c>
      <c r="AF52" s="1145">
        <v>0</v>
      </c>
      <c r="AG52" s="1146">
        <v>0</v>
      </c>
      <c r="AH52" s="1144">
        <v>0</v>
      </c>
      <c r="AI52" s="1145">
        <v>4</v>
      </c>
      <c r="AJ52" s="1145">
        <v>0</v>
      </c>
      <c r="AK52" s="1145">
        <v>29</v>
      </c>
      <c r="AL52" s="1145">
        <v>0</v>
      </c>
      <c r="AM52" s="1145">
        <v>0</v>
      </c>
      <c r="AN52" s="1145">
        <v>0</v>
      </c>
      <c r="AO52" s="1145">
        <v>0</v>
      </c>
      <c r="AP52" s="1145">
        <v>0</v>
      </c>
      <c r="AQ52" s="1147">
        <v>0</v>
      </c>
      <c r="AR52" s="1144">
        <v>0</v>
      </c>
      <c r="AS52" s="1145">
        <v>5</v>
      </c>
      <c r="AT52" s="1145">
        <v>0</v>
      </c>
      <c r="AU52" s="1145">
        <v>30</v>
      </c>
      <c r="AV52" s="1145">
        <v>0</v>
      </c>
      <c r="AW52" s="1145">
        <v>0</v>
      </c>
      <c r="AX52" s="1145">
        <v>0</v>
      </c>
      <c r="AY52" s="1145">
        <v>0</v>
      </c>
      <c r="AZ52" s="1145">
        <v>0</v>
      </c>
      <c r="BA52" s="1146">
        <v>0</v>
      </c>
    </row>
    <row r="53" spans="1:53">
      <c r="A53" s="5" t="s">
        <v>64</v>
      </c>
      <c r="B53" t="s">
        <v>65</v>
      </c>
      <c r="C53" s="5" t="s">
        <v>91</v>
      </c>
      <c r="D53" s="330">
        <v>0</v>
      </c>
      <c r="E53" s="12">
        <v>6</v>
      </c>
      <c r="F53" s="12">
        <v>0</v>
      </c>
      <c r="G53" s="12">
        <v>0</v>
      </c>
      <c r="H53" s="12">
        <v>0</v>
      </c>
      <c r="I53" s="12">
        <v>0</v>
      </c>
      <c r="J53" s="12">
        <v>0</v>
      </c>
      <c r="K53" s="12">
        <v>0</v>
      </c>
      <c r="L53" s="12">
        <v>0</v>
      </c>
      <c r="M53" s="12">
        <v>0</v>
      </c>
      <c r="N53" s="330">
        <v>0</v>
      </c>
      <c r="O53" s="12">
        <v>10</v>
      </c>
      <c r="P53" s="12">
        <v>0</v>
      </c>
      <c r="Q53" s="12">
        <v>0</v>
      </c>
      <c r="R53" s="12">
        <v>0</v>
      </c>
      <c r="S53" s="12">
        <v>0</v>
      </c>
      <c r="T53" s="12">
        <v>0</v>
      </c>
      <c r="U53" s="12">
        <v>0</v>
      </c>
      <c r="V53" s="12">
        <v>0</v>
      </c>
      <c r="W53" s="331">
        <v>0</v>
      </c>
      <c r="X53" s="1144">
        <v>0</v>
      </c>
      <c r="Y53" s="1145">
        <v>9</v>
      </c>
      <c r="Z53" s="1145">
        <v>0</v>
      </c>
      <c r="AA53" s="1145">
        <v>0</v>
      </c>
      <c r="AB53" s="1145">
        <v>0</v>
      </c>
      <c r="AC53" s="1145">
        <v>0</v>
      </c>
      <c r="AD53" s="1145">
        <v>0</v>
      </c>
      <c r="AE53" s="1145">
        <v>0</v>
      </c>
      <c r="AF53" s="1145">
        <v>0</v>
      </c>
      <c r="AG53" s="1146">
        <v>0</v>
      </c>
      <c r="AH53" s="1144">
        <v>0</v>
      </c>
      <c r="AI53" s="1145">
        <v>6</v>
      </c>
      <c r="AJ53" s="1145">
        <v>0</v>
      </c>
      <c r="AK53" s="1145">
        <v>0</v>
      </c>
      <c r="AL53" s="1145">
        <v>0</v>
      </c>
      <c r="AM53" s="1145">
        <v>0</v>
      </c>
      <c r="AN53" s="1145">
        <v>0</v>
      </c>
      <c r="AO53" s="1145">
        <v>0</v>
      </c>
      <c r="AP53" s="1145">
        <v>0</v>
      </c>
      <c r="AQ53" s="1147">
        <v>0</v>
      </c>
      <c r="AR53" s="1144">
        <v>0</v>
      </c>
      <c r="AS53" s="1145">
        <v>18</v>
      </c>
      <c r="AT53" s="1145">
        <v>0</v>
      </c>
      <c r="AU53" s="1145">
        <v>0</v>
      </c>
      <c r="AV53" s="1145">
        <v>0</v>
      </c>
      <c r="AW53" s="1145">
        <v>0</v>
      </c>
      <c r="AX53" s="1145">
        <v>0</v>
      </c>
      <c r="AY53" s="1145">
        <v>0</v>
      </c>
      <c r="AZ53" s="1145">
        <v>0</v>
      </c>
      <c r="BA53" s="1146">
        <v>0</v>
      </c>
    </row>
    <row r="54" spans="1:53">
      <c r="A54" s="5" t="s">
        <v>64</v>
      </c>
      <c r="B54" t="s">
        <v>65</v>
      </c>
      <c r="C54" s="5" t="s">
        <v>90</v>
      </c>
      <c r="D54" s="330">
        <v>6</v>
      </c>
      <c r="E54" s="12">
        <v>5</v>
      </c>
      <c r="F54" s="12">
        <v>0</v>
      </c>
      <c r="G54" s="12">
        <v>0</v>
      </c>
      <c r="H54" s="12">
        <v>0</v>
      </c>
      <c r="I54" s="12">
        <v>0</v>
      </c>
      <c r="J54" s="12">
        <v>0</v>
      </c>
      <c r="K54" s="12">
        <v>0</v>
      </c>
      <c r="L54" s="12">
        <v>0</v>
      </c>
      <c r="M54" s="12">
        <v>0</v>
      </c>
      <c r="N54" s="330">
        <v>13</v>
      </c>
      <c r="O54" s="12">
        <v>0</v>
      </c>
      <c r="P54" s="12">
        <v>0</v>
      </c>
      <c r="Q54" s="12">
        <v>4</v>
      </c>
      <c r="R54" s="12">
        <v>0</v>
      </c>
      <c r="S54" s="12">
        <v>0</v>
      </c>
      <c r="T54" s="12">
        <v>0</v>
      </c>
      <c r="U54" s="12">
        <v>0</v>
      </c>
      <c r="V54" s="12">
        <v>0</v>
      </c>
      <c r="W54" s="331">
        <v>0</v>
      </c>
      <c r="X54" s="1144">
        <v>25</v>
      </c>
      <c r="Y54" s="1145">
        <v>0</v>
      </c>
      <c r="Z54" s="1145">
        <v>0</v>
      </c>
      <c r="AA54" s="1145">
        <v>7</v>
      </c>
      <c r="AB54" s="1145">
        <v>0</v>
      </c>
      <c r="AC54" s="1145">
        <v>0</v>
      </c>
      <c r="AD54" s="1145">
        <v>0</v>
      </c>
      <c r="AE54" s="1145">
        <v>0</v>
      </c>
      <c r="AF54" s="1145">
        <v>0</v>
      </c>
      <c r="AG54" s="1146">
        <v>0</v>
      </c>
      <c r="AH54" s="1144">
        <v>27</v>
      </c>
      <c r="AI54" s="1145">
        <v>6</v>
      </c>
      <c r="AJ54" s="1145">
        <v>0</v>
      </c>
      <c r="AK54" s="1145">
        <v>1</v>
      </c>
      <c r="AL54" s="1145">
        <v>0</v>
      </c>
      <c r="AM54" s="1145">
        <v>0</v>
      </c>
      <c r="AN54" s="1145">
        <v>0</v>
      </c>
      <c r="AO54" s="1145">
        <v>0</v>
      </c>
      <c r="AP54" s="1145">
        <v>0</v>
      </c>
      <c r="AQ54" s="1147">
        <v>0</v>
      </c>
      <c r="AR54" s="1144">
        <v>12</v>
      </c>
      <c r="AS54" s="1145">
        <v>1</v>
      </c>
      <c r="AT54" s="1145">
        <v>0</v>
      </c>
      <c r="AU54" s="1145">
        <v>14</v>
      </c>
      <c r="AV54" s="1145">
        <v>0</v>
      </c>
      <c r="AW54" s="1145">
        <v>0</v>
      </c>
      <c r="AX54" s="1145">
        <v>0</v>
      </c>
      <c r="AY54" s="1145">
        <v>0</v>
      </c>
      <c r="AZ54" s="1145">
        <v>0</v>
      </c>
      <c r="BA54" s="1146">
        <v>0</v>
      </c>
    </row>
    <row r="55" spans="1:53">
      <c r="A55" s="5" t="s">
        <v>66</v>
      </c>
      <c r="B55" t="s">
        <v>67</v>
      </c>
      <c r="C55" s="5" t="s">
        <v>92</v>
      </c>
      <c r="D55" s="330">
        <v>0</v>
      </c>
      <c r="E55" s="12">
        <v>1</v>
      </c>
      <c r="F55" s="12">
        <v>0</v>
      </c>
      <c r="G55" s="12">
        <v>26</v>
      </c>
      <c r="H55" s="12">
        <v>0</v>
      </c>
      <c r="I55" s="12">
        <v>0</v>
      </c>
      <c r="J55" s="12">
        <v>0</v>
      </c>
      <c r="K55" s="12">
        <v>0</v>
      </c>
      <c r="L55" s="12">
        <v>0</v>
      </c>
      <c r="M55" s="12">
        <v>0</v>
      </c>
      <c r="N55" s="330">
        <v>0</v>
      </c>
      <c r="O55" s="12">
        <v>0</v>
      </c>
      <c r="P55" s="12">
        <v>0</v>
      </c>
      <c r="Q55" s="12">
        <v>30</v>
      </c>
      <c r="R55" s="12">
        <v>0</v>
      </c>
      <c r="S55" s="12">
        <v>0</v>
      </c>
      <c r="T55" s="12">
        <v>0</v>
      </c>
      <c r="U55" s="12">
        <v>0</v>
      </c>
      <c r="V55" s="12">
        <v>0</v>
      </c>
      <c r="W55" s="331">
        <v>0</v>
      </c>
      <c r="X55" s="1144">
        <v>0</v>
      </c>
      <c r="Y55" s="1145">
        <v>0</v>
      </c>
      <c r="Z55" s="1145">
        <v>0</v>
      </c>
      <c r="AA55" s="1145">
        <v>24</v>
      </c>
      <c r="AB55" s="1145">
        <v>0</v>
      </c>
      <c r="AC55" s="1145">
        <v>0</v>
      </c>
      <c r="AD55" s="1145">
        <v>0</v>
      </c>
      <c r="AE55" s="1145">
        <v>0</v>
      </c>
      <c r="AF55" s="1145">
        <v>0</v>
      </c>
      <c r="AG55" s="1146">
        <v>0</v>
      </c>
      <c r="AH55" s="1144">
        <v>0</v>
      </c>
      <c r="AI55" s="1145">
        <v>0</v>
      </c>
      <c r="AJ55" s="1145">
        <v>0</v>
      </c>
      <c r="AK55" s="1145">
        <v>29</v>
      </c>
      <c r="AL55" s="1145">
        <v>0</v>
      </c>
      <c r="AM55" s="1145">
        <v>0</v>
      </c>
      <c r="AN55" s="1145">
        <v>0</v>
      </c>
      <c r="AO55" s="1145">
        <v>0</v>
      </c>
      <c r="AP55" s="1145">
        <v>0</v>
      </c>
      <c r="AQ55" s="1147">
        <v>0</v>
      </c>
      <c r="AR55" s="1144">
        <v>0</v>
      </c>
      <c r="AS55" s="1145">
        <v>0</v>
      </c>
      <c r="AT55" s="1145">
        <v>0</v>
      </c>
      <c r="AU55" s="1145">
        <v>21</v>
      </c>
      <c r="AV55" s="1145">
        <v>0</v>
      </c>
      <c r="AW55" s="1145">
        <v>0</v>
      </c>
      <c r="AX55" s="1145">
        <v>0</v>
      </c>
      <c r="AY55" s="1145">
        <v>0</v>
      </c>
      <c r="AZ55" s="1145">
        <v>0</v>
      </c>
      <c r="BA55" s="1146">
        <v>0</v>
      </c>
    </row>
    <row r="56" spans="1:53">
      <c r="A56" s="5" t="s">
        <v>66</v>
      </c>
      <c r="B56" t="s">
        <v>67</v>
      </c>
      <c r="C56" s="5" t="s">
        <v>91</v>
      </c>
      <c r="D56" s="330">
        <v>0</v>
      </c>
      <c r="E56" s="12">
        <v>1</v>
      </c>
      <c r="F56" s="12">
        <v>0</v>
      </c>
      <c r="G56" s="12">
        <v>8</v>
      </c>
      <c r="H56" s="12">
        <v>0</v>
      </c>
      <c r="I56" s="12">
        <v>0</v>
      </c>
      <c r="J56" s="12">
        <v>0</v>
      </c>
      <c r="K56" s="12">
        <v>0</v>
      </c>
      <c r="L56" s="12">
        <v>0</v>
      </c>
      <c r="M56" s="12">
        <v>0</v>
      </c>
      <c r="N56" s="330">
        <v>0</v>
      </c>
      <c r="O56" s="12">
        <v>0</v>
      </c>
      <c r="P56" s="12">
        <v>0</v>
      </c>
      <c r="Q56" s="12">
        <v>7</v>
      </c>
      <c r="R56" s="12">
        <v>0</v>
      </c>
      <c r="S56" s="12">
        <v>0</v>
      </c>
      <c r="T56" s="12">
        <v>0</v>
      </c>
      <c r="U56" s="12">
        <v>0</v>
      </c>
      <c r="V56" s="12">
        <v>0</v>
      </c>
      <c r="W56" s="331">
        <v>0</v>
      </c>
      <c r="X56" s="1144">
        <v>0</v>
      </c>
      <c r="Y56" s="1145">
        <v>3</v>
      </c>
      <c r="Z56" s="1145">
        <v>0</v>
      </c>
      <c r="AA56" s="1145">
        <v>6</v>
      </c>
      <c r="AB56" s="1145">
        <v>0</v>
      </c>
      <c r="AC56" s="1145">
        <v>0</v>
      </c>
      <c r="AD56" s="1145">
        <v>0</v>
      </c>
      <c r="AE56" s="1145">
        <v>0</v>
      </c>
      <c r="AF56" s="1145">
        <v>0</v>
      </c>
      <c r="AG56" s="1146">
        <v>0</v>
      </c>
      <c r="AH56" s="1144">
        <v>0</v>
      </c>
      <c r="AI56" s="1145">
        <v>0</v>
      </c>
      <c r="AJ56" s="1145">
        <v>0</v>
      </c>
      <c r="AK56" s="1145">
        <v>6</v>
      </c>
      <c r="AL56" s="1145">
        <v>0</v>
      </c>
      <c r="AM56" s="1145">
        <v>0</v>
      </c>
      <c r="AN56" s="1145">
        <v>0</v>
      </c>
      <c r="AO56" s="1145">
        <v>0</v>
      </c>
      <c r="AP56" s="1145">
        <v>0</v>
      </c>
      <c r="AQ56" s="1147">
        <v>0</v>
      </c>
      <c r="AR56" s="1144">
        <v>0</v>
      </c>
      <c r="AS56" s="1145">
        <v>0</v>
      </c>
      <c r="AT56" s="1145">
        <v>0</v>
      </c>
      <c r="AU56" s="1145">
        <v>3</v>
      </c>
      <c r="AV56" s="1145">
        <v>0</v>
      </c>
      <c r="AW56" s="1145">
        <v>0</v>
      </c>
      <c r="AX56" s="1145">
        <v>0</v>
      </c>
      <c r="AY56" s="1145">
        <v>0</v>
      </c>
      <c r="AZ56" s="1145">
        <v>0</v>
      </c>
      <c r="BA56" s="1146">
        <v>0</v>
      </c>
    </row>
    <row r="57" spans="1:53">
      <c r="A57" s="5" t="s">
        <v>66</v>
      </c>
      <c r="B57" t="s">
        <v>67</v>
      </c>
      <c r="C57" s="5" t="s">
        <v>90</v>
      </c>
      <c r="D57" s="330">
        <v>92</v>
      </c>
      <c r="E57" s="12">
        <v>2</v>
      </c>
      <c r="F57" s="12">
        <v>0</v>
      </c>
      <c r="G57" s="12">
        <v>14</v>
      </c>
      <c r="H57" s="12">
        <v>0</v>
      </c>
      <c r="I57" s="12">
        <v>0</v>
      </c>
      <c r="J57" s="12">
        <v>0</v>
      </c>
      <c r="K57" s="12">
        <v>0</v>
      </c>
      <c r="L57" s="12">
        <v>0</v>
      </c>
      <c r="M57" s="12">
        <v>0</v>
      </c>
      <c r="N57" s="330">
        <v>66</v>
      </c>
      <c r="O57" s="12">
        <v>3</v>
      </c>
      <c r="P57" s="12">
        <v>0</v>
      </c>
      <c r="Q57" s="12">
        <v>7</v>
      </c>
      <c r="R57" s="12">
        <v>0</v>
      </c>
      <c r="S57" s="12">
        <v>0</v>
      </c>
      <c r="T57" s="12">
        <v>0</v>
      </c>
      <c r="U57" s="12">
        <v>0</v>
      </c>
      <c r="V57" s="12">
        <v>0</v>
      </c>
      <c r="W57" s="331">
        <v>0</v>
      </c>
      <c r="X57" s="1144">
        <v>82</v>
      </c>
      <c r="Y57" s="1145">
        <v>1</v>
      </c>
      <c r="Z57" s="1145">
        <v>0</v>
      </c>
      <c r="AA57" s="1145">
        <v>13</v>
      </c>
      <c r="AB57" s="1145">
        <v>0</v>
      </c>
      <c r="AC57" s="1145">
        <v>0</v>
      </c>
      <c r="AD57" s="1145">
        <v>0</v>
      </c>
      <c r="AE57" s="1145">
        <v>0</v>
      </c>
      <c r="AF57" s="1145">
        <v>0</v>
      </c>
      <c r="AG57" s="1146">
        <v>0</v>
      </c>
      <c r="AH57" s="1144">
        <v>71</v>
      </c>
      <c r="AI57" s="1145">
        <v>3</v>
      </c>
      <c r="AJ57" s="1145">
        <v>0</v>
      </c>
      <c r="AK57" s="1145">
        <v>7</v>
      </c>
      <c r="AL57" s="1145">
        <v>0</v>
      </c>
      <c r="AM57" s="1145">
        <v>0</v>
      </c>
      <c r="AN57" s="1145">
        <v>0</v>
      </c>
      <c r="AO57" s="1145">
        <v>0</v>
      </c>
      <c r="AP57" s="1145">
        <v>0</v>
      </c>
      <c r="AQ57" s="1147">
        <v>0</v>
      </c>
      <c r="AR57" s="1144">
        <v>26</v>
      </c>
      <c r="AS57" s="1145">
        <v>1</v>
      </c>
      <c r="AT57" s="1145">
        <v>0</v>
      </c>
      <c r="AU57" s="1145">
        <v>8</v>
      </c>
      <c r="AV57" s="1145">
        <v>0</v>
      </c>
      <c r="AW57" s="1145">
        <v>0</v>
      </c>
      <c r="AX57" s="1145">
        <v>0</v>
      </c>
      <c r="AY57" s="1145">
        <v>0</v>
      </c>
      <c r="AZ57" s="1145">
        <v>0</v>
      </c>
      <c r="BA57" s="1146">
        <v>0</v>
      </c>
    </row>
    <row r="58" spans="1:53">
      <c r="A58" s="5" t="s">
        <v>68</v>
      </c>
      <c r="B58" t="s">
        <v>69</v>
      </c>
      <c r="C58" s="5" t="s">
        <v>92</v>
      </c>
      <c r="D58" s="330">
        <v>0</v>
      </c>
      <c r="E58" s="12">
        <v>39</v>
      </c>
      <c r="F58" s="12">
        <v>4</v>
      </c>
      <c r="G58" s="12">
        <v>159</v>
      </c>
      <c r="H58" s="12">
        <v>0</v>
      </c>
      <c r="I58" s="12">
        <v>0</v>
      </c>
      <c r="J58" s="12">
        <v>0</v>
      </c>
      <c r="K58" s="12">
        <v>0</v>
      </c>
      <c r="L58" s="12">
        <v>0</v>
      </c>
      <c r="M58" s="12">
        <v>0</v>
      </c>
      <c r="N58" s="330">
        <v>0</v>
      </c>
      <c r="O58" s="12">
        <v>24</v>
      </c>
      <c r="P58" s="12">
        <v>0</v>
      </c>
      <c r="Q58" s="12">
        <v>156</v>
      </c>
      <c r="R58" s="12">
        <v>0</v>
      </c>
      <c r="S58" s="12">
        <v>0</v>
      </c>
      <c r="T58" s="12">
        <v>0</v>
      </c>
      <c r="U58" s="12">
        <v>0</v>
      </c>
      <c r="V58" s="12">
        <v>0</v>
      </c>
      <c r="W58" s="331">
        <v>0</v>
      </c>
      <c r="X58" s="1144">
        <v>0</v>
      </c>
      <c r="Y58" s="1145">
        <v>44</v>
      </c>
      <c r="Z58" s="1145">
        <v>5</v>
      </c>
      <c r="AA58" s="1145">
        <v>198</v>
      </c>
      <c r="AB58" s="1145">
        <v>0</v>
      </c>
      <c r="AC58" s="1145">
        <v>0</v>
      </c>
      <c r="AD58" s="1145">
        <v>0</v>
      </c>
      <c r="AE58" s="1145">
        <v>0</v>
      </c>
      <c r="AF58" s="1145">
        <v>0</v>
      </c>
      <c r="AG58" s="1146">
        <v>0</v>
      </c>
      <c r="AH58" s="1144">
        <v>0</v>
      </c>
      <c r="AI58" s="1145">
        <v>27</v>
      </c>
      <c r="AJ58" s="1145">
        <v>3</v>
      </c>
      <c r="AK58" s="1145">
        <v>163</v>
      </c>
      <c r="AL58" s="1145">
        <v>0</v>
      </c>
      <c r="AM58" s="1145">
        <v>0</v>
      </c>
      <c r="AN58" s="1145">
        <v>0</v>
      </c>
      <c r="AO58" s="1145">
        <v>0</v>
      </c>
      <c r="AP58" s="1145">
        <v>0</v>
      </c>
      <c r="AQ58" s="1147">
        <v>0</v>
      </c>
      <c r="AR58" s="1144">
        <v>0</v>
      </c>
      <c r="AS58" s="1145">
        <v>42</v>
      </c>
      <c r="AT58" s="1145">
        <v>26</v>
      </c>
      <c r="AU58" s="1145">
        <v>173</v>
      </c>
      <c r="AV58" s="1145">
        <v>0</v>
      </c>
      <c r="AW58" s="1145">
        <v>0</v>
      </c>
      <c r="AX58" s="1145">
        <v>0</v>
      </c>
      <c r="AY58" s="1145">
        <v>0</v>
      </c>
      <c r="AZ58" s="1145">
        <v>0</v>
      </c>
      <c r="BA58" s="1146">
        <v>0</v>
      </c>
    </row>
    <row r="59" spans="1:53">
      <c r="A59" s="5" t="s">
        <v>68</v>
      </c>
      <c r="B59" t="s">
        <v>69</v>
      </c>
      <c r="C59" s="5" t="s">
        <v>91</v>
      </c>
      <c r="D59" s="330">
        <v>1</v>
      </c>
      <c r="E59" s="12">
        <v>43</v>
      </c>
      <c r="F59" s="12">
        <v>0</v>
      </c>
      <c r="G59" s="12">
        <v>79</v>
      </c>
      <c r="H59" s="12">
        <v>0</v>
      </c>
      <c r="I59" s="12">
        <v>0</v>
      </c>
      <c r="J59" s="12">
        <v>0</v>
      </c>
      <c r="K59" s="12">
        <v>0</v>
      </c>
      <c r="L59" s="12">
        <v>0</v>
      </c>
      <c r="M59" s="12">
        <v>0</v>
      </c>
      <c r="N59" s="330">
        <v>4</v>
      </c>
      <c r="O59" s="12">
        <v>18</v>
      </c>
      <c r="P59" s="12">
        <v>0</v>
      </c>
      <c r="Q59" s="12">
        <v>88</v>
      </c>
      <c r="R59" s="12">
        <v>0</v>
      </c>
      <c r="S59" s="12">
        <v>0</v>
      </c>
      <c r="T59" s="12">
        <v>0</v>
      </c>
      <c r="U59" s="12">
        <v>0</v>
      </c>
      <c r="V59" s="12">
        <v>0</v>
      </c>
      <c r="W59" s="331">
        <v>0</v>
      </c>
      <c r="X59" s="1144">
        <v>8</v>
      </c>
      <c r="Y59" s="1145">
        <v>20</v>
      </c>
      <c r="Z59" s="1145">
        <v>0</v>
      </c>
      <c r="AA59" s="1145">
        <v>64</v>
      </c>
      <c r="AB59" s="1145">
        <v>0</v>
      </c>
      <c r="AC59" s="1145">
        <v>0</v>
      </c>
      <c r="AD59" s="1145">
        <v>0</v>
      </c>
      <c r="AE59" s="1145">
        <v>0</v>
      </c>
      <c r="AF59" s="1145">
        <v>0</v>
      </c>
      <c r="AG59" s="1146">
        <v>0</v>
      </c>
      <c r="AH59" s="1144">
        <v>1</v>
      </c>
      <c r="AI59" s="1145">
        <v>26</v>
      </c>
      <c r="AJ59" s="1145">
        <v>0</v>
      </c>
      <c r="AK59" s="1145">
        <v>78</v>
      </c>
      <c r="AL59" s="1145">
        <v>0</v>
      </c>
      <c r="AM59" s="1145">
        <v>0</v>
      </c>
      <c r="AN59" s="1145">
        <v>0</v>
      </c>
      <c r="AO59" s="1145">
        <v>0</v>
      </c>
      <c r="AP59" s="1145">
        <v>0</v>
      </c>
      <c r="AQ59" s="1147">
        <v>0</v>
      </c>
      <c r="AR59" s="1144">
        <v>0</v>
      </c>
      <c r="AS59" s="1145">
        <v>16</v>
      </c>
      <c r="AT59" s="1145">
        <v>0</v>
      </c>
      <c r="AU59" s="1145">
        <v>69</v>
      </c>
      <c r="AV59" s="1145">
        <v>0</v>
      </c>
      <c r="AW59" s="1145">
        <v>0</v>
      </c>
      <c r="AX59" s="1145">
        <v>0</v>
      </c>
      <c r="AY59" s="1145">
        <v>0</v>
      </c>
      <c r="AZ59" s="1145">
        <v>0</v>
      </c>
      <c r="BA59" s="1146">
        <v>0</v>
      </c>
    </row>
    <row r="60" spans="1:53">
      <c r="A60" s="5" t="s">
        <v>68</v>
      </c>
      <c r="B60" t="s">
        <v>69</v>
      </c>
      <c r="C60" s="5" t="s">
        <v>90</v>
      </c>
      <c r="D60" s="330">
        <v>796</v>
      </c>
      <c r="E60" s="12">
        <v>259</v>
      </c>
      <c r="F60" s="12">
        <v>37</v>
      </c>
      <c r="G60" s="12">
        <v>563</v>
      </c>
      <c r="H60" s="12">
        <v>0</v>
      </c>
      <c r="I60" s="12">
        <v>0</v>
      </c>
      <c r="J60" s="12">
        <v>0</v>
      </c>
      <c r="K60" s="12">
        <v>0</v>
      </c>
      <c r="L60" s="12">
        <v>0</v>
      </c>
      <c r="M60" s="12">
        <v>0</v>
      </c>
      <c r="N60" s="330">
        <v>479</v>
      </c>
      <c r="O60" s="12">
        <v>259</v>
      </c>
      <c r="P60" s="12">
        <v>26</v>
      </c>
      <c r="Q60" s="12">
        <v>489</v>
      </c>
      <c r="R60" s="12">
        <v>0</v>
      </c>
      <c r="S60" s="12">
        <v>0</v>
      </c>
      <c r="T60" s="12">
        <v>0</v>
      </c>
      <c r="U60" s="12">
        <v>0</v>
      </c>
      <c r="V60" s="12">
        <v>0</v>
      </c>
      <c r="W60" s="331">
        <v>0</v>
      </c>
      <c r="X60" s="1144">
        <v>478</v>
      </c>
      <c r="Y60" s="1145">
        <v>194</v>
      </c>
      <c r="Z60" s="1145">
        <v>34</v>
      </c>
      <c r="AA60" s="1145">
        <v>847</v>
      </c>
      <c r="AB60" s="1145">
        <v>0</v>
      </c>
      <c r="AC60" s="1145">
        <v>0</v>
      </c>
      <c r="AD60" s="1145">
        <v>0</v>
      </c>
      <c r="AE60" s="1145">
        <v>0</v>
      </c>
      <c r="AF60" s="1145">
        <v>0</v>
      </c>
      <c r="AG60" s="1146">
        <v>0</v>
      </c>
      <c r="AH60" s="1144">
        <v>411</v>
      </c>
      <c r="AI60" s="1145">
        <v>172</v>
      </c>
      <c r="AJ60" s="1145">
        <v>27</v>
      </c>
      <c r="AK60" s="1145">
        <v>971</v>
      </c>
      <c r="AL60" s="1145">
        <v>0</v>
      </c>
      <c r="AM60" s="1145">
        <v>0</v>
      </c>
      <c r="AN60" s="1145">
        <v>0</v>
      </c>
      <c r="AO60" s="1145">
        <v>0</v>
      </c>
      <c r="AP60" s="1145">
        <v>0</v>
      </c>
      <c r="AQ60" s="1147">
        <v>0</v>
      </c>
      <c r="AR60" s="1144">
        <v>396</v>
      </c>
      <c r="AS60" s="1145">
        <v>150</v>
      </c>
      <c r="AT60" s="1145">
        <v>23</v>
      </c>
      <c r="AU60" s="1145">
        <v>702</v>
      </c>
      <c r="AV60" s="1145">
        <v>0</v>
      </c>
      <c r="AW60" s="1145">
        <v>0</v>
      </c>
      <c r="AX60" s="1145">
        <v>0</v>
      </c>
      <c r="AY60" s="1145">
        <v>0</v>
      </c>
      <c r="AZ60" s="1145">
        <v>0</v>
      </c>
      <c r="BA60" s="1146">
        <v>0</v>
      </c>
    </row>
    <row r="61" spans="1:53">
      <c r="A61" s="5" t="s">
        <v>70</v>
      </c>
      <c r="B61" t="s">
        <v>71</v>
      </c>
      <c r="C61" s="5" t="s">
        <v>92</v>
      </c>
      <c r="D61" s="330">
        <v>25</v>
      </c>
      <c r="E61" s="12">
        <v>1</v>
      </c>
      <c r="F61" s="12">
        <v>0</v>
      </c>
      <c r="G61" s="12">
        <v>1</v>
      </c>
      <c r="H61" s="12">
        <v>0</v>
      </c>
      <c r="I61" s="12">
        <v>0</v>
      </c>
      <c r="J61" s="12">
        <v>0</v>
      </c>
      <c r="K61" s="12">
        <v>0</v>
      </c>
      <c r="L61" s="12">
        <v>0</v>
      </c>
      <c r="M61" s="12">
        <v>0</v>
      </c>
      <c r="N61" s="330">
        <v>33</v>
      </c>
      <c r="O61" s="12">
        <v>0</v>
      </c>
      <c r="P61" s="12">
        <v>0</v>
      </c>
      <c r="Q61" s="12">
        <v>1</v>
      </c>
      <c r="R61" s="12">
        <v>0</v>
      </c>
      <c r="S61" s="12">
        <v>0</v>
      </c>
      <c r="T61" s="12">
        <v>0</v>
      </c>
      <c r="U61" s="12">
        <v>0</v>
      </c>
      <c r="V61" s="12">
        <v>0</v>
      </c>
      <c r="W61" s="331">
        <v>0</v>
      </c>
      <c r="X61" s="1144">
        <v>22</v>
      </c>
      <c r="Y61" s="1145">
        <v>1</v>
      </c>
      <c r="Z61" s="1145">
        <v>0</v>
      </c>
      <c r="AA61" s="1145">
        <v>2</v>
      </c>
      <c r="AB61" s="1145">
        <v>0</v>
      </c>
      <c r="AC61" s="1145">
        <v>0</v>
      </c>
      <c r="AD61" s="1145">
        <v>0</v>
      </c>
      <c r="AE61" s="1145">
        <v>0</v>
      </c>
      <c r="AF61" s="1145">
        <v>0</v>
      </c>
      <c r="AG61" s="1146">
        <v>0</v>
      </c>
      <c r="AH61" s="1144">
        <v>18</v>
      </c>
      <c r="AI61" s="1145">
        <v>0</v>
      </c>
      <c r="AJ61" s="1145">
        <v>0</v>
      </c>
      <c r="AK61" s="1145">
        <v>0</v>
      </c>
      <c r="AL61" s="1145">
        <v>0</v>
      </c>
      <c r="AM61" s="1145">
        <v>0</v>
      </c>
      <c r="AN61" s="1145">
        <v>0</v>
      </c>
      <c r="AO61" s="1145">
        <v>0</v>
      </c>
      <c r="AP61" s="1145">
        <v>0</v>
      </c>
      <c r="AQ61" s="1147">
        <v>0</v>
      </c>
      <c r="AR61" s="1144">
        <v>11</v>
      </c>
      <c r="AS61" s="1145">
        <v>0</v>
      </c>
      <c r="AT61" s="1145">
        <v>0</v>
      </c>
      <c r="AU61" s="1145">
        <v>2</v>
      </c>
      <c r="AV61" s="1145">
        <v>0</v>
      </c>
      <c r="AW61" s="1145">
        <v>0</v>
      </c>
      <c r="AX61" s="1145">
        <v>0</v>
      </c>
      <c r="AY61" s="1145">
        <v>0</v>
      </c>
      <c r="AZ61" s="1145">
        <v>0</v>
      </c>
      <c r="BA61" s="1146">
        <v>0</v>
      </c>
    </row>
    <row r="62" spans="1:53">
      <c r="A62" s="5" t="s">
        <v>70</v>
      </c>
      <c r="B62" t="s">
        <v>71</v>
      </c>
      <c r="C62" s="5" t="s">
        <v>91</v>
      </c>
      <c r="D62" s="330">
        <v>0</v>
      </c>
      <c r="E62" s="12">
        <v>10</v>
      </c>
      <c r="F62" s="12">
        <v>0</v>
      </c>
      <c r="G62" s="12">
        <v>1</v>
      </c>
      <c r="H62" s="12">
        <v>0</v>
      </c>
      <c r="I62" s="12">
        <v>0</v>
      </c>
      <c r="J62" s="12">
        <v>0</v>
      </c>
      <c r="K62" s="12">
        <v>0</v>
      </c>
      <c r="L62" s="12">
        <v>0</v>
      </c>
      <c r="M62" s="12">
        <v>0</v>
      </c>
      <c r="N62" s="330">
        <v>0</v>
      </c>
      <c r="O62" s="12">
        <v>7</v>
      </c>
      <c r="P62" s="12">
        <v>0</v>
      </c>
      <c r="Q62" s="12">
        <v>4</v>
      </c>
      <c r="R62" s="12">
        <v>0</v>
      </c>
      <c r="S62" s="12">
        <v>0</v>
      </c>
      <c r="T62" s="12">
        <v>0</v>
      </c>
      <c r="U62" s="12">
        <v>0</v>
      </c>
      <c r="V62" s="12">
        <v>0</v>
      </c>
      <c r="W62" s="331">
        <v>0</v>
      </c>
      <c r="X62" s="1144">
        <v>0</v>
      </c>
      <c r="Y62" s="1145">
        <v>7</v>
      </c>
      <c r="Z62" s="1145">
        <v>0</v>
      </c>
      <c r="AA62" s="1145">
        <v>4</v>
      </c>
      <c r="AB62" s="1145">
        <v>0</v>
      </c>
      <c r="AC62" s="1145">
        <v>0</v>
      </c>
      <c r="AD62" s="1145">
        <v>0</v>
      </c>
      <c r="AE62" s="1145">
        <v>0</v>
      </c>
      <c r="AF62" s="1145">
        <v>0</v>
      </c>
      <c r="AG62" s="1146">
        <v>0</v>
      </c>
      <c r="AH62" s="1144">
        <v>0</v>
      </c>
      <c r="AI62" s="1145">
        <v>5</v>
      </c>
      <c r="AJ62" s="1145">
        <v>0</v>
      </c>
      <c r="AK62" s="1145">
        <v>4</v>
      </c>
      <c r="AL62" s="1145">
        <v>0</v>
      </c>
      <c r="AM62" s="1145">
        <v>0</v>
      </c>
      <c r="AN62" s="1145">
        <v>0</v>
      </c>
      <c r="AO62" s="1145">
        <v>0</v>
      </c>
      <c r="AP62" s="1145">
        <v>0</v>
      </c>
      <c r="AQ62" s="1147">
        <v>0</v>
      </c>
      <c r="AR62" s="1144">
        <v>0</v>
      </c>
      <c r="AS62" s="1145">
        <v>4</v>
      </c>
      <c r="AT62" s="1145">
        <v>0</v>
      </c>
      <c r="AU62" s="1145">
        <v>5</v>
      </c>
      <c r="AV62" s="1145">
        <v>0</v>
      </c>
      <c r="AW62" s="1145">
        <v>0</v>
      </c>
      <c r="AX62" s="1145">
        <v>0</v>
      </c>
      <c r="AY62" s="1145">
        <v>0</v>
      </c>
      <c r="AZ62" s="1145">
        <v>0</v>
      </c>
      <c r="BA62" s="1146">
        <v>0</v>
      </c>
    </row>
    <row r="63" spans="1:53">
      <c r="A63" s="5" t="s">
        <v>70</v>
      </c>
      <c r="B63" t="s">
        <v>71</v>
      </c>
      <c r="C63" s="5" t="s">
        <v>90</v>
      </c>
      <c r="D63" s="330">
        <v>68</v>
      </c>
      <c r="E63" s="12">
        <v>77</v>
      </c>
      <c r="F63" s="12">
        <v>0</v>
      </c>
      <c r="G63" s="12">
        <v>61</v>
      </c>
      <c r="H63" s="12">
        <v>0</v>
      </c>
      <c r="I63" s="12">
        <v>0</v>
      </c>
      <c r="J63" s="12">
        <v>0</v>
      </c>
      <c r="K63" s="12">
        <v>0</v>
      </c>
      <c r="L63" s="12">
        <v>0</v>
      </c>
      <c r="M63" s="12">
        <v>0</v>
      </c>
      <c r="N63" s="330">
        <v>132</v>
      </c>
      <c r="O63" s="12">
        <v>61</v>
      </c>
      <c r="P63" s="12">
        <v>0</v>
      </c>
      <c r="Q63" s="12">
        <v>98</v>
      </c>
      <c r="R63" s="12">
        <v>0</v>
      </c>
      <c r="S63" s="12">
        <v>0</v>
      </c>
      <c r="T63" s="12">
        <v>0</v>
      </c>
      <c r="U63" s="12">
        <v>0</v>
      </c>
      <c r="V63" s="12">
        <v>0</v>
      </c>
      <c r="W63" s="331">
        <v>0</v>
      </c>
      <c r="X63" s="1144">
        <v>111</v>
      </c>
      <c r="Y63" s="1145">
        <v>116</v>
      </c>
      <c r="Z63" s="1145">
        <v>0</v>
      </c>
      <c r="AA63" s="1145">
        <v>70</v>
      </c>
      <c r="AB63" s="1145">
        <v>0</v>
      </c>
      <c r="AC63" s="1145">
        <v>0</v>
      </c>
      <c r="AD63" s="1145">
        <v>0</v>
      </c>
      <c r="AE63" s="1145">
        <v>0</v>
      </c>
      <c r="AF63" s="1145">
        <v>0</v>
      </c>
      <c r="AG63" s="1146">
        <v>0</v>
      </c>
      <c r="AH63" s="1144">
        <v>64</v>
      </c>
      <c r="AI63" s="1145">
        <v>201</v>
      </c>
      <c r="AJ63" s="1145">
        <v>0</v>
      </c>
      <c r="AK63" s="1145">
        <v>90</v>
      </c>
      <c r="AL63" s="1145">
        <v>0</v>
      </c>
      <c r="AM63" s="1145">
        <v>0</v>
      </c>
      <c r="AN63" s="1145">
        <v>0</v>
      </c>
      <c r="AO63" s="1145">
        <v>0</v>
      </c>
      <c r="AP63" s="1145">
        <v>0</v>
      </c>
      <c r="AQ63" s="1147">
        <v>0</v>
      </c>
      <c r="AR63" s="1144">
        <v>228</v>
      </c>
      <c r="AS63" s="1145">
        <v>36</v>
      </c>
      <c r="AT63" s="1145">
        <v>0</v>
      </c>
      <c r="AU63" s="1145">
        <v>61</v>
      </c>
      <c r="AV63" s="1145">
        <v>0</v>
      </c>
      <c r="AW63" s="1145">
        <v>0</v>
      </c>
      <c r="AX63" s="1145">
        <v>0</v>
      </c>
      <c r="AY63" s="1145">
        <v>0</v>
      </c>
      <c r="AZ63" s="1145">
        <v>0</v>
      </c>
      <c r="BA63" s="1146">
        <v>0</v>
      </c>
    </row>
    <row r="64" spans="1:53">
      <c r="A64" s="5" t="s">
        <v>72</v>
      </c>
      <c r="B64" t="s">
        <v>73</v>
      </c>
      <c r="C64" s="5" t="s">
        <v>92</v>
      </c>
      <c r="D64" s="330">
        <v>0</v>
      </c>
      <c r="E64" s="12">
        <v>17</v>
      </c>
      <c r="F64" s="12">
        <v>0</v>
      </c>
      <c r="G64" s="12">
        <v>7</v>
      </c>
      <c r="H64" s="12">
        <v>0</v>
      </c>
      <c r="I64" s="12">
        <v>0</v>
      </c>
      <c r="J64" s="12">
        <v>0</v>
      </c>
      <c r="K64" s="12">
        <v>0</v>
      </c>
      <c r="L64" s="12">
        <v>0</v>
      </c>
      <c r="M64" s="12">
        <v>0</v>
      </c>
      <c r="N64" s="330">
        <v>0</v>
      </c>
      <c r="O64" s="12">
        <v>19</v>
      </c>
      <c r="P64" s="12">
        <v>0</v>
      </c>
      <c r="Q64" s="12">
        <v>12</v>
      </c>
      <c r="R64" s="12">
        <v>0</v>
      </c>
      <c r="S64" s="12">
        <v>0</v>
      </c>
      <c r="T64" s="12">
        <v>0</v>
      </c>
      <c r="U64" s="12">
        <v>0</v>
      </c>
      <c r="V64" s="12">
        <v>0</v>
      </c>
      <c r="W64" s="331">
        <v>0</v>
      </c>
      <c r="X64" s="1144">
        <v>0</v>
      </c>
      <c r="Y64" s="1145">
        <v>6</v>
      </c>
      <c r="Z64" s="1145">
        <v>0</v>
      </c>
      <c r="AA64" s="1145">
        <v>9</v>
      </c>
      <c r="AB64" s="1145">
        <v>0</v>
      </c>
      <c r="AC64" s="1145">
        <v>0</v>
      </c>
      <c r="AD64" s="1145">
        <v>0</v>
      </c>
      <c r="AE64" s="1145">
        <v>0</v>
      </c>
      <c r="AF64" s="1145">
        <v>0</v>
      </c>
      <c r="AG64" s="1146">
        <v>0</v>
      </c>
      <c r="AH64" s="1144">
        <v>0</v>
      </c>
      <c r="AI64" s="1145">
        <v>2</v>
      </c>
      <c r="AJ64" s="1145">
        <v>0</v>
      </c>
      <c r="AK64" s="1145">
        <v>5</v>
      </c>
      <c r="AL64" s="1145">
        <v>0</v>
      </c>
      <c r="AM64" s="1145">
        <v>0</v>
      </c>
      <c r="AN64" s="1145">
        <v>0</v>
      </c>
      <c r="AO64" s="1145">
        <v>0</v>
      </c>
      <c r="AP64" s="1145">
        <v>0</v>
      </c>
      <c r="AQ64" s="1147">
        <v>0</v>
      </c>
      <c r="AR64" s="1144">
        <v>0</v>
      </c>
      <c r="AS64" s="1145">
        <v>1</v>
      </c>
      <c r="AT64" s="1145">
        <v>0</v>
      </c>
      <c r="AU64" s="1145">
        <v>5</v>
      </c>
      <c r="AV64" s="1145">
        <v>0</v>
      </c>
      <c r="AW64" s="1145">
        <v>0</v>
      </c>
      <c r="AX64" s="1145">
        <v>0</v>
      </c>
      <c r="AY64" s="1145">
        <v>0</v>
      </c>
      <c r="AZ64" s="1145">
        <v>0</v>
      </c>
      <c r="BA64" s="1146">
        <v>0</v>
      </c>
    </row>
    <row r="65" spans="1:53">
      <c r="A65" s="5" t="s">
        <v>72</v>
      </c>
      <c r="B65" t="s">
        <v>73</v>
      </c>
      <c r="C65" s="5" t="s">
        <v>91</v>
      </c>
      <c r="D65" s="330">
        <v>0</v>
      </c>
      <c r="E65" s="12">
        <v>1</v>
      </c>
      <c r="F65" s="12">
        <v>0</v>
      </c>
      <c r="G65" s="12">
        <v>5</v>
      </c>
      <c r="H65" s="12">
        <v>0</v>
      </c>
      <c r="I65" s="12">
        <v>0</v>
      </c>
      <c r="J65" s="12">
        <v>0</v>
      </c>
      <c r="K65" s="12">
        <v>0</v>
      </c>
      <c r="L65" s="12">
        <v>0</v>
      </c>
      <c r="M65" s="12">
        <v>0</v>
      </c>
      <c r="N65" s="330">
        <v>0</v>
      </c>
      <c r="O65" s="12">
        <v>0</v>
      </c>
      <c r="P65" s="12">
        <v>0</v>
      </c>
      <c r="Q65" s="12">
        <v>7</v>
      </c>
      <c r="R65" s="12">
        <v>0</v>
      </c>
      <c r="S65" s="12">
        <v>0</v>
      </c>
      <c r="T65" s="12">
        <v>0</v>
      </c>
      <c r="U65" s="12">
        <v>0</v>
      </c>
      <c r="V65" s="12">
        <v>0</v>
      </c>
      <c r="W65" s="331">
        <v>0</v>
      </c>
      <c r="X65" s="1144">
        <v>0</v>
      </c>
      <c r="Y65" s="1145">
        <v>0</v>
      </c>
      <c r="Z65" s="1145">
        <v>0</v>
      </c>
      <c r="AA65" s="1145">
        <v>5</v>
      </c>
      <c r="AB65" s="1145">
        <v>0</v>
      </c>
      <c r="AC65" s="1145">
        <v>0</v>
      </c>
      <c r="AD65" s="1145">
        <v>0</v>
      </c>
      <c r="AE65" s="1145">
        <v>0</v>
      </c>
      <c r="AF65" s="1145">
        <v>0</v>
      </c>
      <c r="AG65" s="1146">
        <v>0</v>
      </c>
      <c r="AH65" s="1144">
        <v>0</v>
      </c>
      <c r="AI65" s="1145">
        <v>0</v>
      </c>
      <c r="AJ65" s="1145">
        <v>0</v>
      </c>
      <c r="AK65" s="1145">
        <v>4</v>
      </c>
      <c r="AL65" s="1145">
        <v>0</v>
      </c>
      <c r="AM65" s="1145">
        <v>0</v>
      </c>
      <c r="AN65" s="1145">
        <v>0</v>
      </c>
      <c r="AO65" s="1145">
        <v>0</v>
      </c>
      <c r="AP65" s="1145">
        <v>0</v>
      </c>
      <c r="AQ65" s="1147">
        <v>0</v>
      </c>
      <c r="AR65" s="1144">
        <v>0</v>
      </c>
      <c r="AS65" s="1145">
        <v>0</v>
      </c>
      <c r="AT65" s="1145">
        <v>0</v>
      </c>
      <c r="AU65" s="1145">
        <v>1</v>
      </c>
      <c r="AV65" s="1145">
        <v>0</v>
      </c>
      <c r="AW65" s="1145">
        <v>0</v>
      </c>
      <c r="AX65" s="1145">
        <v>0</v>
      </c>
      <c r="AY65" s="1145">
        <v>0</v>
      </c>
      <c r="AZ65" s="1145">
        <v>0</v>
      </c>
      <c r="BA65" s="1146">
        <v>0</v>
      </c>
    </row>
    <row r="66" spans="1:53">
      <c r="A66" s="5" t="s">
        <v>72</v>
      </c>
      <c r="B66" t="s">
        <v>73</v>
      </c>
      <c r="C66" s="5" t="s">
        <v>90</v>
      </c>
      <c r="D66" s="330">
        <v>0</v>
      </c>
      <c r="E66" s="12">
        <v>29</v>
      </c>
      <c r="F66" s="12">
        <v>0</v>
      </c>
      <c r="G66" s="12">
        <v>13</v>
      </c>
      <c r="H66" s="12">
        <v>0</v>
      </c>
      <c r="I66" s="12">
        <v>0</v>
      </c>
      <c r="J66" s="12">
        <v>0</v>
      </c>
      <c r="K66" s="12">
        <v>0</v>
      </c>
      <c r="L66" s="12">
        <v>0</v>
      </c>
      <c r="M66" s="12">
        <v>0</v>
      </c>
      <c r="N66" s="330">
        <v>0</v>
      </c>
      <c r="O66" s="12">
        <v>18</v>
      </c>
      <c r="P66" s="12">
        <v>0</v>
      </c>
      <c r="Q66" s="12">
        <v>23</v>
      </c>
      <c r="R66" s="12">
        <v>0</v>
      </c>
      <c r="S66" s="12">
        <v>0</v>
      </c>
      <c r="T66" s="12">
        <v>0</v>
      </c>
      <c r="U66" s="12">
        <v>0</v>
      </c>
      <c r="V66" s="12">
        <v>0</v>
      </c>
      <c r="W66" s="331">
        <v>0</v>
      </c>
      <c r="X66" s="1144">
        <v>0</v>
      </c>
      <c r="Y66" s="1145">
        <v>25</v>
      </c>
      <c r="Z66" s="1145">
        <v>0</v>
      </c>
      <c r="AA66" s="1145">
        <v>22</v>
      </c>
      <c r="AB66" s="1145">
        <v>0</v>
      </c>
      <c r="AC66" s="1145">
        <v>0</v>
      </c>
      <c r="AD66" s="1145">
        <v>0</v>
      </c>
      <c r="AE66" s="1145">
        <v>0</v>
      </c>
      <c r="AF66" s="1145">
        <v>0</v>
      </c>
      <c r="AG66" s="1146">
        <v>0</v>
      </c>
      <c r="AH66" s="1144">
        <v>0</v>
      </c>
      <c r="AI66" s="1145">
        <v>13</v>
      </c>
      <c r="AJ66" s="1145">
        <v>0</v>
      </c>
      <c r="AK66" s="1145">
        <v>13</v>
      </c>
      <c r="AL66" s="1145">
        <v>0</v>
      </c>
      <c r="AM66" s="1145">
        <v>0</v>
      </c>
      <c r="AN66" s="1145">
        <v>0</v>
      </c>
      <c r="AO66" s="1145">
        <v>0</v>
      </c>
      <c r="AP66" s="1145">
        <v>0</v>
      </c>
      <c r="AQ66" s="1147">
        <v>0</v>
      </c>
      <c r="AR66" s="1144">
        <v>0</v>
      </c>
      <c r="AS66" s="1145">
        <v>16</v>
      </c>
      <c r="AT66" s="1145">
        <v>0</v>
      </c>
      <c r="AU66" s="1145">
        <v>32</v>
      </c>
      <c r="AV66" s="1145">
        <v>0</v>
      </c>
      <c r="AW66" s="1145">
        <v>0</v>
      </c>
      <c r="AX66" s="1145">
        <v>0</v>
      </c>
      <c r="AY66" s="1145">
        <v>0</v>
      </c>
      <c r="AZ66" s="1145">
        <v>0</v>
      </c>
      <c r="BA66" s="1146">
        <v>0</v>
      </c>
    </row>
    <row r="67" spans="1:53">
      <c r="A67" s="5" t="s">
        <v>74</v>
      </c>
      <c r="B67" t="s">
        <v>75</v>
      </c>
      <c r="C67" s="5" t="s">
        <v>92</v>
      </c>
      <c r="D67" s="330">
        <v>34</v>
      </c>
      <c r="E67" s="12">
        <v>1</v>
      </c>
      <c r="F67" s="12">
        <v>0</v>
      </c>
      <c r="G67" s="12">
        <v>7</v>
      </c>
      <c r="H67" s="12">
        <v>0</v>
      </c>
      <c r="I67" s="12">
        <v>0</v>
      </c>
      <c r="J67" s="12">
        <v>0</v>
      </c>
      <c r="K67" s="12">
        <v>0</v>
      </c>
      <c r="L67" s="12">
        <v>0</v>
      </c>
      <c r="M67" s="12">
        <v>0</v>
      </c>
      <c r="N67" s="330">
        <v>17</v>
      </c>
      <c r="O67" s="12">
        <v>1</v>
      </c>
      <c r="P67" s="12">
        <v>0</v>
      </c>
      <c r="Q67" s="12">
        <v>5</v>
      </c>
      <c r="R67" s="12">
        <v>0</v>
      </c>
      <c r="S67" s="12">
        <v>0</v>
      </c>
      <c r="T67" s="12">
        <v>0</v>
      </c>
      <c r="U67" s="12">
        <v>0</v>
      </c>
      <c r="V67" s="12">
        <v>0</v>
      </c>
      <c r="W67" s="331">
        <v>0</v>
      </c>
      <c r="X67" s="1144">
        <v>47</v>
      </c>
      <c r="Y67" s="1145">
        <v>4</v>
      </c>
      <c r="Z67" s="1145">
        <v>0</v>
      </c>
      <c r="AA67" s="1145">
        <v>4</v>
      </c>
      <c r="AB67" s="1145">
        <v>0</v>
      </c>
      <c r="AC67" s="1145">
        <v>0</v>
      </c>
      <c r="AD67" s="1145">
        <v>0</v>
      </c>
      <c r="AE67" s="1145">
        <v>0</v>
      </c>
      <c r="AF67" s="1145">
        <v>0</v>
      </c>
      <c r="AG67" s="1146">
        <v>0</v>
      </c>
      <c r="AH67" s="1144">
        <v>0</v>
      </c>
      <c r="AI67" s="1145">
        <v>1</v>
      </c>
      <c r="AJ67" s="1145">
        <v>0</v>
      </c>
      <c r="AK67" s="1145">
        <v>5</v>
      </c>
      <c r="AL67" s="1145">
        <v>0</v>
      </c>
      <c r="AM67" s="1145">
        <v>0</v>
      </c>
      <c r="AN67" s="1145">
        <v>0</v>
      </c>
      <c r="AO67" s="1145">
        <v>0</v>
      </c>
      <c r="AP67" s="1145">
        <v>0</v>
      </c>
      <c r="AQ67" s="1147">
        <v>0</v>
      </c>
      <c r="AR67" s="1144">
        <v>5</v>
      </c>
      <c r="AS67" s="1145">
        <v>0</v>
      </c>
      <c r="AT67" s="1145">
        <v>0</v>
      </c>
      <c r="AU67" s="1145">
        <v>8</v>
      </c>
      <c r="AV67" s="1145">
        <v>0</v>
      </c>
      <c r="AW67" s="1145">
        <v>0</v>
      </c>
      <c r="AX67" s="1145">
        <v>0</v>
      </c>
      <c r="AY67" s="1145">
        <v>0</v>
      </c>
      <c r="AZ67" s="1145">
        <v>0</v>
      </c>
      <c r="BA67" s="1146">
        <v>0</v>
      </c>
    </row>
    <row r="68" spans="1:53">
      <c r="A68" s="5" t="s">
        <v>74</v>
      </c>
      <c r="B68" t="s">
        <v>75</v>
      </c>
      <c r="C68" s="5" t="s">
        <v>91</v>
      </c>
      <c r="D68" s="330">
        <v>0</v>
      </c>
      <c r="E68" s="12">
        <v>0</v>
      </c>
      <c r="F68" s="12">
        <v>0</v>
      </c>
      <c r="G68" s="12">
        <v>0</v>
      </c>
      <c r="H68" s="12">
        <v>0</v>
      </c>
      <c r="I68" s="12">
        <v>0</v>
      </c>
      <c r="J68" s="12">
        <v>0</v>
      </c>
      <c r="K68" s="12">
        <v>0</v>
      </c>
      <c r="L68" s="12">
        <v>0</v>
      </c>
      <c r="M68" s="12">
        <v>0</v>
      </c>
      <c r="N68" s="330">
        <v>0</v>
      </c>
      <c r="O68" s="12">
        <v>0</v>
      </c>
      <c r="P68" s="12">
        <v>0</v>
      </c>
      <c r="Q68" s="12">
        <v>0</v>
      </c>
      <c r="R68" s="12">
        <v>0</v>
      </c>
      <c r="S68" s="12">
        <v>0</v>
      </c>
      <c r="T68" s="12">
        <v>0</v>
      </c>
      <c r="U68" s="12">
        <v>0</v>
      </c>
      <c r="V68" s="12">
        <v>0</v>
      </c>
      <c r="W68" s="331">
        <v>0</v>
      </c>
      <c r="X68" s="1144">
        <v>0</v>
      </c>
      <c r="Y68" s="1145">
        <v>0</v>
      </c>
      <c r="Z68" s="1145">
        <v>0</v>
      </c>
      <c r="AA68" s="1145">
        <v>0</v>
      </c>
      <c r="AB68" s="1145">
        <v>0</v>
      </c>
      <c r="AC68" s="1145">
        <v>0</v>
      </c>
      <c r="AD68" s="1145">
        <v>0</v>
      </c>
      <c r="AE68" s="1145">
        <v>0</v>
      </c>
      <c r="AF68" s="1145">
        <v>0</v>
      </c>
      <c r="AG68" s="1146">
        <v>0</v>
      </c>
      <c r="AH68" s="1144">
        <v>0</v>
      </c>
      <c r="AI68" s="1145">
        <v>0</v>
      </c>
      <c r="AJ68" s="1145">
        <v>0</v>
      </c>
      <c r="AK68" s="1145">
        <v>0</v>
      </c>
      <c r="AL68" s="1145">
        <v>0</v>
      </c>
      <c r="AM68" s="1145">
        <v>0</v>
      </c>
      <c r="AN68" s="1145">
        <v>0</v>
      </c>
      <c r="AO68" s="1145">
        <v>0</v>
      </c>
      <c r="AP68" s="1145">
        <v>0</v>
      </c>
      <c r="AQ68" s="1147">
        <v>0</v>
      </c>
      <c r="AR68" s="1144">
        <v>0</v>
      </c>
      <c r="AS68" s="1145">
        <v>0</v>
      </c>
      <c r="AT68" s="1145">
        <v>0</v>
      </c>
      <c r="AU68" s="1145">
        <v>0</v>
      </c>
      <c r="AV68" s="1145">
        <v>0</v>
      </c>
      <c r="AW68" s="1145">
        <v>0</v>
      </c>
      <c r="AX68" s="1145">
        <v>0</v>
      </c>
      <c r="AY68" s="1145">
        <v>0</v>
      </c>
      <c r="AZ68" s="1145">
        <v>0</v>
      </c>
      <c r="BA68" s="1146">
        <v>0</v>
      </c>
    </row>
    <row r="69" spans="1:53">
      <c r="A69" s="5" t="s">
        <v>74</v>
      </c>
      <c r="B69" t="s">
        <v>75</v>
      </c>
      <c r="C69" s="5" t="s">
        <v>90</v>
      </c>
      <c r="D69" s="330">
        <v>30</v>
      </c>
      <c r="E69" s="12">
        <v>4</v>
      </c>
      <c r="F69" s="12">
        <v>0</v>
      </c>
      <c r="G69" s="12">
        <v>13</v>
      </c>
      <c r="H69" s="12">
        <v>0</v>
      </c>
      <c r="I69" s="12">
        <v>0</v>
      </c>
      <c r="J69" s="12">
        <v>0</v>
      </c>
      <c r="K69" s="12">
        <v>0</v>
      </c>
      <c r="L69" s="12">
        <v>0</v>
      </c>
      <c r="M69" s="12">
        <v>0</v>
      </c>
      <c r="N69" s="330">
        <v>35</v>
      </c>
      <c r="O69" s="12">
        <v>1</v>
      </c>
      <c r="P69" s="12">
        <v>0</v>
      </c>
      <c r="Q69" s="12">
        <v>5</v>
      </c>
      <c r="R69" s="12">
        <v>0</v>
      </c>
      <c r="S69" s="12">
        <v>0</v>
      </c>
      <c r="T69" s="12">
        <v>0</v>
      </c>
      <c r="U69" s="12">
        <v>0</v>
      </c>
      <c r="V69" s="12">
        <v>0</v>
      </c>
      <c r="W69" s="331">
        <v>0</v>
      </c>
      <c r="X69" s="1144">
        <v>220</v>
      </c>
      <c r="Y69" s="1145">
        <v>5</v>
      </c>
      <c r="Z69" s="1145">
        <v>0</v>
      </c>
      <c r="AA69" s="1145">
        <v>21</v>
      </c>
      <c r="AB69" s="1145">
        <v>0</v>
      </c>
      <c r="AC69" s="1145">
        <v>0</v>
      </c>
      <c r="AD69" s="1145">
        <v>0</v>
      </c>
      <c r="AE69" s="1145">
        <v>0</v>
      </c>
      <c r="AF69" s="1145">
        <v>0</v>
      </c>
      <c r="AG69" s="1146">
        <v>0</v>
      </c>
      <c r="AH69" s="1144">
        <v>185</v>
      </c>
      <c r="AI69" s="1145">
        <v>5</v>
      </c>
      <c r="AJ69" s="1145">
        <v>0</v>
      </c>
      <c r="AK69" s="1145">
        <v>5</v>
      </c>
      <c r="AL69" s="1145">
        <v>0</v>
      </c>
      <c r="AM69" s="1145">
        <v>0</v>
      </c>
      <c r="AN69" s="1145">
        <v>0</v>
      </c>
      <c r="AO69" s="1145">
        <v>0</v>
      </c>
      <c r="AP69" s="1145">
        <v>0</v>
      </c>
      <c r="AQ69" s="1147">
        <v>0</v>
      </c>
      <c r="AR69" s="1144">
        <v>274</v>
      </c>
      <c r="AS69" s="1145">
        <v>2</v>
      </c>
      <c r="AT69" s="1145">
        <v>0</v>
      </c>
      <c r="AU69" s="1145">
        <v>7</v>
      </c>
      <c r="AV69" s="1145">
        <v>0</v>
      </c>
      <c r="AW69" s="1145">
        <v>0</v>
      </c>
      <c r="AX69" s="1145">
        <v>0</v>
      </c>
      <c r="AY69" s="1145">
        <v>0</v>
      </c>
      <c r="AZ69" s="1145">
        <v>0</v>
      </c>
      <c r="BA69" s="1146">
        <v>0</v>
      </c>
    </row>
    <row r="70" spans="1:53">
      <c r="A70" s="5" t="s">
        <v>76</v>
      </c>
      <c r="B70" t="s">
        <v>77</v>
      </c>
      <c r="C70" s="5" t="s">
        <v>92</v>
      </c>
      <c r="D70" s="330">
        <v>0</v>
      </c>
      <c r="E70" s="12">
        <v>0</v>
      </c>
      <c r="F70" s="12">
        <v>0</v>
      </c>
      <c r="G70" s="12">
        <v>5</v>
      </c>
      <c r="H70" s="12">
        <v>0</v>
      </c>
      <c r="I70" s="12">
        <v>0</v>
      </c>
      <c r="J70" s="12">
        <v>0</v>
      </c>
      <c r="K70" s="12">
        <v>0</v>
      </c>
      <c r="L70" s="12">
        <v>0</v>
      </c>
      <c r="M70" s="12">
        <v>0</v>
      </c>
      <c r="N70" s="330">
        <v>0</v>
      </c>
      <c r="O70" s="12">
        <v>0</v>
      </c>
      <c r="P70" s="12">
        <v>0</v>
      </c>
      <c r="Q70" s="12">
        <v>6</v>
      </c>
      <c r="R70" s="12">
        <v>0</v>
      </c>
      <c r="S70" s="12">
        <v>0</v>
      </c>
      <c r="T70" s="12">
        <v>0</v>
      </c>
      <c r="U70" s="12">
        <v>0</v>
      </c>
      <c r="V70" s="12">
        <v>0</v>
      </c>
      <c r="W70" s="331">
        <v>0</v>
      </c>
      <c r="X70" s="1144">
        <v>0</v>
      </c>
      <c r="Y70" s="1145">
        <v>0</v>
      </c>
      <c r="Z70" s="1145">
        <v>0</v>
      </c>
      <c r="AA70" s="1145">
        <v>3</v>
      </c>
      <c r="AB70" s="1145">
        <v>0</v>
      </c>
      <c r="AC70" s="1145">
        <v>0</v>
      </c>
      <c r="AD70" s="1145">
        <v>0</v>
      </c>
      <c r="AE70" s="1145">
        <v>0</v>
      </c>
      <c r="AF70" s="1145">
        <v>0</v>
      </c>
      <c r="AG70" s="1146">
        <v>0</v>
      </c>
      <c r="AH70" s="1144">
        <v>0</v>
      </c>
      <c r="AI70" s="1145">
        <v>0</v>
      </c>
      <c r="AJ70" s="1145">
        <v>0</v>
      </c>
      <c r="AK70" s="1145">
        <v>6</v>
      </c>
      <c r="AL70" s="1145">
        <v>0</v>
      </c>
      <c r="AM70" s="1145">
        <v>0</v>
      </c>
      <c r="AN70" s="1145">
        <v>0</v>
      </c>
      <c r="AO70" s="1145">
        <v>0</v>
      </c>
      <c r="AP70" s="1145">
        <v>0</v>
      </c>
      <c r="AQ70" s="1147">
        <v>0</v>
      </c>
      <c r="AR70" s="1144">
        <v>0</v>
      </c>
      <c r="AS70" s="1145">
        <v>0</v>
      </c>
      <c r="AT70" s="1145">
        <v>0</v>
      </c>
      <c r="AU70" s="1145">
        <v>4</v>
      </c>
      <c r="AV70" s="1145">
        <v>0</v>
      </c>
      <c r="AW70" s="1145">
        <v>0</v>
      </c>
      <c r="AX70" s="1145">
        <v>0</v>
      </c>
      <c r="AY70" s="1145">
        <v>0</v>
      </c>
      <c r="AZ70" s="1145">
        <v>0</v>
      </c>
      <c r="BA70" s="1146">
        <v>0</v>
      </c>
    </row>
    <row r="71" spans="1:53">
      <c r="A71" s="5" t="s">
        <v>76</v>
      </c>
      <c r="B71" t="s">
        <v>77</v>
      </c>
      <c r="C71" s="5" t="s">
        <v>91</v>
      </c>
      <c r="D71" s="330">
        <v>0</v>
      </c>
      <c r="E71" s="12">
        <v>3</v>
      </c>
      <c r="F71" s="12">
        <v>0</v>
      </c>
      <c r="G71" s="12">
        <v>5</v>
      </c>
      <c r="H71" s="12">
        <v>0</v>
      </c>
      <c r="I71" s="12">
        <v>0</v>
      </c>
      <c r="J71" s="12">
        <v>0</v>
      </c>
      <c r="K71" s="12">
        <v>0</v>
      </c>
      <c r="L71" s="12">
        <v>0</v>
      </c>
      <c r="M71" s="12">
        <v>0</v>
      </c>
      <c r="N71" s="330">
        <v>0</v>
      </c>
      <c r="O71" s="12">
        <v>2</v>
      </c>
      <c r="P71" s="12">
        <v>0</v>
      </c>
      <c r="Q71" s="12">
        <v>4</v>
      </c>
      <c r="R71" s="12">
        <v>0</v>
      </c>
      <c r="S71" s="12">
        <v>0</v>
      </c>
      <c r="T71" s="12">
        <v>0</v>
      </c>
      <c r="U71" s="12">
        <v>0</v>
      </c>
      <c r="V71" s="12">
        <v>0</v>
      </c>
      <c r="W71" s="331">
        <v>0</v>
      </c>
      <c r="X71" s="1144">
        <v>0</v>
      </c>
      <c r="Y71" s="1145">
        <v>0</v>
      </c>
      <c r="Z71" s="1145">
        <v>0</v>
      </c>
      <c r="AA71" s="1145">
        <v>1</v>
      </c>
      <c r="AB71" s="1145">
        <v>0</v>
      </c>
      <c r="AC71" s="1145">
        <v>0</v>
      </c>
      <c r="AD71" s="1145">
        <v>0</v>
      </c>
      <c r="AE71" s="1145">
        <v>0</v>
      </c>
      <c r="AF71" s="1145">
        <v>0</v>
      </c>
      <c r="AG71" s="1146">
        <v>0</v>
      </c>
      <c r="AH71" s="1144">
        <v>0</v>
      </c>
      <c r="AI71" s="1145">
        <v>0</v>
      </c>
      <c r="AJ71" s="1145">
        <v>0</v>
      </c>
      <c r="AK71" s="1145">
        <v>0</v>
      </c>
      <c r="AL71" s="1145">
        <v>0</v>
      </c>
      <c r="AM71" s="1145">
        <v>0</v>
      </c>
      <c r="AN71" s="1145">
        <v>0</v>
      </c>
      <c r="AO71" s="1145">
        <v>0</v>
      </c>
      <c r="AP71" s="1145">
        <v>0</v>
      </c>
      <c r="AQ71" s="1147">
        <v>0</v>
      </c>
      <c r="AR71" s="1144">
        <v>0</v>
      </c>
      <c r="AS71" s="1145">
        <v>0</v>
      </c>
      <c r="AT71" s="1145">
        <v>0</v>
      </c>
      <c r="AU71" s="1145">
        <v>0</v>
      </c>
      <c r="AV71" s="1145">
        <v>0</v>
      </c>
      <c r="AW71" s="1145">
        <v>0</v>
      </c>
      <c r="AX71" s="1145">
        <v>0</v>
      </c>
      <c r="AY71" s="1145">
        <v>0</v>
      </c>
      <c r="AZ71" s="1145">
        <v>0</v>
      </c>
      <c r="BA71" s="1146">
        <v>0</v>
      </c>
    </row>
    <row r="72" spans="1:53">
      <c r="A72" s="5" t="s">
        <v>76</v>
      </c>
      <c r="B72" t="s">
        <v>77</v>
      </c>
      <c r="C72" s="5" t="s">
        <v>90</v>
      </c>
      <c r="D72" s="330">
        <v>0</v>
      </c>
      <c r="E72" s="12">
        <v>0</v>
      </c>
      <c r="F72" s="12">
        <v>0</v>
      </c>
      <c r="G72" s="12">
        <v>30</v>
      </c>
      <c r="H72" s="12">
        <v>0</v>
      </c>
      <c r="I72" s="12">
        <v>0</v>
      </c>
      <c r="J72" s="12">
        <v>0</v>
      </c>
      <c r="K72" s="12">
        <v>0</v>
      </c>
      <c r="L72" s="12">
        <v>0</v>
      </c>
      <c r="M72" s="12">
        <v>0</v>
      </c>
      <c r="N72" s="330">
        <v>0</v>
      </c>
      <c r="O72" s="12">
        <v>0</v>
      </c>
      <c r="P72" s="12">
        <v>0</v>
      </c>
      <c r="Q72" s="12">
        <v>20</v>
      </c>
      <c r="R72" s="12">
        <v>0</v>
      </c>
      <c r="S72" s="12">
        <v>0</v>
      </c>
      <c r="T72" s="12">
        <v>0</v>
      </c>
      <c r="U72" s="12">
        <v>0</v>
      </c>
      <c r="V72" s="12">
        <v>0</v>
      </c>
      <c r="W72" s="331">
        <v>0</v>
      </c>
      <c r="X72" s="1144">
        <v>0</v>
      </c>
      <c r="Y72" s="1145">
        <v>0</v>
      </c>
      <c r="Z72" s="1145">
        <v>0</v>
      </c>
      <c r="AA72" s="1145">
        <v>48</v>
      </c>
      <c r="AB72" s="1145">
        <v>0</v>
      </c>
      <c r="AC72" s="1145">
        <v>0</v>
      </c>
      <c r="AD72" s="1145">
        <v>0</v>
      </c>
      <c r="AE72" s="1145">
        <v>0</v>
      </c>
      <c r="AF72" s="1145">
        <v>0</v>
      </c>
      <c r="AG72" s="1146">
        <v>0</v>
      </c>
      <c r="AH72" s="1144">
        <v>0</v>
      </c>
      <c r="AI72" s="1145">
        <v>0</v>
      </c>
      <c r="AJ72" s="1145">
        <v>0</v>
      </c>
      <c r="AK72" s="1145">
        <v>36</v>
      </c>
      <c r="AL72" s="1145">
        <v>0</v>
      </c>
      <c r="AM72" s="1145">
        <v>0</v>
      </c>
      <c r="AN72" s="1145">
        <v>0</v>
      </c>
      <c r="AO72" s="1145">
        <v>0</v>
      </c>
      <c r="AP72" s="1145">
        <v>0</v>
      </c>
      <c r="AQ72" s="1147">
        <v>0</v>
      </c>
      <c r="AR72" s="1144">
        <v>0</v>
      </c>
      <c r="AS72" s="1145">
        <v>1</v>
      </c>
      <c r="AT72" s="1145">
        <v>0</v>
      </c>
      <c r="AU72" s="1145">
        <v>26</v>
      </c>
      <c r="AV72" s="1145">
        <v>0</v>
      </c>
      <c r="AW72" s="1145">
        <v>0</v>
      </c>
      <c r="AX72" s="1145">
        <v>0</v>
      </c>
      <c r="AY72" s="1145">
        <v>0</v>
      </c>
      <c r="AZ72" s="1145">
        <v>0</v>
      </c>
      <c r="BA72" s="1146">
        <v>0</v>
      </c>
    </row>
    <row r="73" spans="1:53">
      <c r="A73" s="5" t="s">
        <v>78</v>
      </c>
      <c r="B73" t="s">
        <v>79</v>
      </c>
      <c r="C73" s="5" t="s">
        <v>92</v>
      </c>
      <c r="D73" s="330">
        <v>1</v>
      </c>
      <c r="E73" s="12">
        <v>4</v>
      </c>
      <c r="F73" s="12">
        <v>0</v>
      </c>
      <c r="G73" s="12">
        <v>46</v>
      </c>
      <c r="H73" s="12">
        <v>0</v>
      </c>
      <c r="I73" s="12">
        <v>0</v>
      </c>
      <c r="J73" s="12">
        <v>0</v>
      </c>
      <c r="K73" s="12">
        <v>0</v>
      </c>
      <c r="L73" s="12">
        <v>0</v>
      </c>
      <c r="M73" s="12">
        <v>0</v>
      </c>
      <c r="N73" s="330">
        <v>6</v>
      </c>
      <c r="O73" s="12">
        <v>8</v>
      </c>
      <c r="P73" s="12">
        <v>0</v>
      </c>
      <c r="Q73" s="12">
        <v>48</v>
      </c>
      <c r="R73" s="12">
        <v>0</v>
      </c>
      <c r="S73" s="12">
        <v>0</v>
      </c>
      <c r="T73" s="12">
        <v>0</v>
      </c>
      <c r="U73" s="12">
        <v>0</v>
      </c>
      <c r="V73" s="12">
        <v>0</v>
      </c>
      <c r="W73" s="331">
        <v>0</v>
      </c>
      <c r="X73" s="1144">
        <v>12</v>
      </c>
      <c r="Y73" s="1145">
        <v>9</v>
      </c>
      <c r="Z73" s="1145">
        <v>0</v>
      </c>
      <c r="AA73" s="1145">
        <v>56</v>
      </c>
      <c r="AB73" s="1145">
        <v>0</v>
      </c>
      <c r="AC73" s="1145">
        <v>0</v>
      </c>
      <c r="AD73" s="1145">
        <v>0</v>
      </c>
      <c r="AE73" s="1145">
        <v>0</v>
      </c>
      <c r="AF73" s="1145">
        <v>0</v>
      </c>
      <c r="AG73" s="1146">
        <v>0</v>
      </c>
      <c r="AH73" s="1144">
        <v>6</v>
      </c>
      <c r="AI73" s="1145">
        <v>7</v>
      </c>
      <c r="AJ73" s="1145">
        <v>0</v>
      </c>
      <c r="AK73" s="1145">
        <v>59</v>
      </c>
      <c r="AL73" s="1145">
        <v>0</v>
      </c>
      <c r="AM73" s="1145">
        <v>0</v>
      </c>
      <c r="AN73" s="1145">
        <v>0</v>
      </c>
      <c r="AO73" s="1145">
        <v>0</v>
      </c>
      <c r="AP73" s="1145">
        <v>0</v>
      </c>
      <c r="AQ73" s="1147">
        <v>0</v>
      </c>
      <c r="AR73" s="1144">
        <v>0</v>
      </c>
      <c r="AS73" s="1145">
        <v>9</v>
      </c>
      <c r="AT73" s="1145">
        <v>0</v>
      </c>
      <c r="AU73" s="1145">
        <v>76</v>
      </c>
      <c r="AV73" s="1145">
        <v>0</v>
      </c>
      <c r="AW73" s="1145">
        <v>0</v>
      </c>
      <c r="AX73" s="1145">
        <v>0</v>
      </c>
      <c r="AY73" s="1145">
        <v>0</v>
      </c>
      <c r="AZ73" s="1145">
        <v>0</v>
      </c>
      <c r="BA73" s="1146">
        <v>0</v>
      </c>
    </row>
    <row r="74" spans="1:53">
      <c r="A74" s="5" t="s">
        <v>78</v>
      </c>
      <c r="B74" t="s">
        <v>79</v>
      </c>
      <c r="C74" s="5" t="s">
        <v>91</v>
      </c>
      <c r="D74" s="330">
        <v>20</v>
      </c>
      <c r="E74" s="12">
        <v>26</v>
      </c>
      <c r="F74" s="12">
        <v>0</v>
      </c>
      <c r="G74" s="12">
        <v>130</v>
      </c>
      <c r="H74" s="12">
        <v>0</v>
      </c>
      <c r="I74" s="12">
        <v>0</v>
      </c>
      <c r="J74" s="12">
        <v>0</v>
      </c>
      <c r="K74" s="12">
        <v>0</v>
      </c>
      <c r="L74" s="12">
        <v>0</v>
      </c>
      <c r="M74" s="12">
        <v>0</v>
      </c>
      <c r="N74" s="330">
        <v>8</v>
      </c>
      <c r="O74" s="12">
        <v>19</v>
      </c>
      <c r="P74" s="12">
        <v>0</v>
      </c>
      <c r="Q74" s="12">
        <v>136</v>
      </c>
      <c r="R74" s="12">
        <v>0</v>
      </c>
      <c r="S74" s="12">
        <v>0</v>
      </c>
      <c r="T74" s="12">
        <v>0</v>
      </c>
      <c r="U74" s="12">
        <v>0</v>
      </c>
      <c r="V74" s="12">
        <v>0</v>
      </c>
      <c r="W74" s="331">
        <v>0</v>
      </c>
      <c r="X74" s="1144">
        <v>0</v>
      </c>
      <c r="Y74" s="1145">
        <v>64</v>
      </c>
      <c r="Z74" s="1145">
        <v>0</v>
      </c>
      <c r="AA74" s="1145">
        <v>106</v>
      </c>
      <c r="AB74" s="1145">
        <v>0</v>
      </c>
      <c r="AC74" s="1145">
        <v>0</v>
      </c>
      <c r="AD74" s="1145">
        <v>0</v>
      </c>
      <c r="AE74" s="1145">
        <v>0</v>
      </c>
      <c r="AF74" s="1145">
        <v>0</v>
      </c>
      <c r="AG74" s="1146">
        <v>0</v>
      </c>
      <c r="AH74" s="1144">
        <v>0</v>
      </c>
      <c r="AI74" s="1145">
        <v>18</v>
      </c>
      <c r="AJ74" s="1145">
        <v>0</v>
      </c>
      <c r="AK74" s="1145">
        <v>74</v>
      </c>
      <c r="AL74" s="1145">
        <v>0</v>
      </c>
      <c r="AM74" s="1145">
        <v>0</v>
      </c>
      <c r="AN74" s="1145">
        <v>0</v>
      </c>
      <c r="AO74" s="1145">
        <v>0</v>
      </c>
      <c r="AP74" s="1145">
        <v>0</v>
      </c>
      <c r="AQ74" s="1147">
        <v>0</v>
      </c>
      <c r="AR74" s="1144">
        <v>0</v>
      </c>
      <c r="AS74" s="1145">
        <v>21</v>
      </c>
      <c r="AT74" s="1145">
        <v>0</v>
      </c>
      <c r="AU74" s="1145">
        <v>100</v>
      </c>
      <c r="AV74" s="1145">
        <v>0</v>
      </c>
      <c r="AW74" s="1145">
        <v>0</v>
      </c>
      <c r="AX74" s="1145">
        <v>0</v>
      </c>
      <c r="AY74" s="1145">
        <v>0</v>
      </c>
      <c r="AZ74" s="1145">
        <v>0</v>
      </c>
      <c r="BA74" s="1146">
        <v>0</v>
      </c>
    </row>
    <row r="75" spans="1:53">
      <c r="A75" s="5" t="s">
        <v>78</v>
      </c>
      <c r="B75" t="s">
        <v>79</v>
      </c>
      <c r="C75" s="5" t="s">
        <v>90</v>
      </c>
      <c r="D75" s="330">
        <v>55</v>
      </c>
      <c r="E75" s="12">
        <v>444</v>
      </c>
      <c r="F75" s="12">
        <v>0</v>
      </c>
      <c r="G75" s="12">
        <v>189</v>
      </c>
      <c r="H75" s="12">
        <v>0</v>
      </c>
      <c r="I75" s="12">
        <v>0</v>
      </c>
      <c r="J75" s="12">
        <v>0</v>
      </c>
      <c r="K75" s="12">
        <v>0</v>
      </c>
      <c r="L75" s="12">
        <v>0</v>
      </c>
      <c r="M75" s="12">
        <v>0</v>
      </c>
      <c r="N75" s="330">
        <v>61</v>
      </c>
      <c r="O75" s="12">
        <v>99</v>
      </c>
      <c r="P75" s="12">
        <v>0</v>
      </c>
      <c r="Q75" s="12">
        <v>192</v>
      </c>
      <c r="R75" s="12">
        <v>0</v>
      </c>
      <c r="S75" s="12">
        <v>0</v>
      </c>
      <c r="T75" s="12">
        <v>0</v>
      </c>
      <c r="U75" s="12">
        <v>0</v>
      </c>
      <c r="V75" s="12">
        <v>0</v>
      </c>
      <c r="W75" s="331">
        <v>0</v>
      </c>
      <c r="X75" s="1144">
        <v>47</v>
      </c>
      <c r="Y75" s="1145">
        <v>547</v>
      </c>
      <c r="Z75" s="1145">
        <v>0</v>
      </c>
      <c r="AA75" s="1145">
        <v>188</v>
      </c>
      <c r="AB75" s="1145">
        <v>0</v>
      </c>
      <c r="AC75" s="1145">
        <v>0</v>
      </c>
      <c r="AD75" s="1145">
        <v>0</v>
      </c>
      <c r="AE75" s="1145">
        <v>0</v>
      </c>
      <c r="AF75" s="1145">
        <v>0</v>
      </c>
      <c r="AG75" s="1146">
        <v>0</v>
      </c>
      <c r="AH75" s="1144">
        <v>43</v>
      </c>
      <c r="AI75" s="1145">
        <v>236</v>
      </c>
      <c r="AJ75" s="1145">
        <v>0</v>
      </c>
      <c r="AK75" s="1145">
        <v>181</v>
      </c>
      <c r="AL75" s="1145">
        <v>0</v>
      </c>
      <c r="AM75" s="1145">
        <v>0</v>
      </c>
      <c r="AN75" s="1145">
        <v>0</v>
      </c>
      <c r="AO75" s="1145">
        <v>0</v>
      </c>
      <c r="AP75" s="1145">
        <v>0</v>
      </c>
      <c r="AQ75" s="1147">
        <v>0</v>
      </c>
      <c r="AR75" s="1144">
        <v>37</v>
      </c>
      <c r="AS75" s="1145">
        <v>141</v>
      </c>
      <c r="AT75" s="1145">
        <v>0</v>
      </c>
      <c r="AU75" s="1145">
        <v>174</v>
      </c>
      <c r="AV75" s="1145">
        <v>0</v>
      </c>
      <c r="AW75" s="1145">
        <v>0</v>
      </c>
      <c r="AX75" s="1145">
        <v>0</v>
      </c>
      <c r="AY75" s="1145">
        <v>0</v>
      </c>
      <c r="AZ75" s="1145">
        <v>0</v>
      </c>
      <c r="BA75" s="1146">
        <v>0</v>
      </c>
    </row>
    <row r="76" spans="1:53">
      <c r="A76" s="5" t="s">
        <v>80</v>
      </c>
      <c r="B76" t="s">
        <v>81</v>
      </c>
      <c r="C76" s="5" t="s">
        <v>92</v>
      </c>
      <c r="D76" s="330">
        <v>12</v>
      </c>
      <c r="E76" s="12">
        <v>12</v>
      </c>
      <c r="F76" s="12">
        <v>0</v>
      </c>
      <c r="G76" s="12">
        <v>17</v>
      </c>
      <c r="H76" s="12">
        <v>0</v>
      </c>
      <c r="I76" s="12">
        <v>0</v>
      </c>
      <c r="J76" s="12">
        <v>0</v>
      </c>
      <c r="K76" s="12">
        <v>0</v>
      </c>
      <c r="L76" s="12">
        <v>0</v>
      </c>
      <c r="M76" s="12">
        <v>0</v>
      </c>
      <c r="N76" s="330">
        <v>0</v>
      </c>
      <c r="O76" s="12">
        <v>14</v>
      </c>
      <c r="P76" s="12">
        <v>0</v>
      </c>
      <c r="Q76" s="12">
        <v>21</v>
      </c>
      <c r="R76" s="12">
        <v>0</v>
      </c>
      <c r="S76" s="12">
        <v>0</v>
      </c>
      <c r="T76" s="12">
        <v>0</v>
      </c>
      <c r="U76" s="12">
        <v>0</v>
      </c>
      <c r="V76" s="12">
        <v>0</v>
      </c>
      <c r="W76" s="331">
        <v>0</v>
      </c>
      <c r="X76" s="1144">
        <v>0</v>
      </c>
      <c r="Y76" s="1145">
        <v>7</v>
      </c>
      <c r="Z76" s="1145">
        <v>0</v>
      </c>
      <c r="AA76" s="1145">
        <v>15</v>
      </c>
      <c r="AB76" s="1145">
        <v>0</v>
      </c>
      <c r="AC76" s="1145">
        <v>0</v>
      </c>
      <c r="AD76" s="1145">
        <v>0</v>
      </c>
      <c r="AE76" s="1145">
        <v>0</v>
      </c>
      <c r="AF76" s="1145">
        <v>0</v>
      </c>
      <c r="AG76" s="1146">
        <v>0</v>
      </c>
      <c r="AH76" s="1144">
        <v>0</v>
      </c>
      <c r="AI76" s="1145">
        <v>12</v>
      </c>
      <c r="AJ76" s="1145">
        <v>0</v>
      </c>
      <c r="AK76" s="1145">
        <v>26</v>
      </c>
      <c r="AL76" s="1145">
        <v>0</v>
      </c>
      <c r="AM76" s="1145">
        <v>0</v>
      </c>
      <c r="AN76" s="1145">
        <v>0</v>
      </c>
      <c r="AO76" s="1145">
        <v>0</v>
      </c>
      <c r="AP76" s="1145">
        <v>0</v>
      </c>
      <c r="AQ76" s="1147">
        <v>0</v>
      </c>
      <c r="AR76" s="1144">
        <v>0</v>
      </c>
      <c r="AS76" s="1145">
        <v>15</v>
      </c>
      <c r="AT76" s="1145">
        <v>0</v>
      </c>
      <c r="AU76" s="1145">
        <v>16</v>
      </c>
      <c r="AV76" s="1145">
        <v>0</v>
      </c>
      <c r="AW76" s="1145">
        <v>0</v>
      </c>
      <c r="AX76" s="1145">
        <v>0</v>
      </c>
      <c r="AY76" s="1145">
        <v>0</v>
      </c>
      <c r="AZ76" s="1145">
        <v>0</v>
      </c>
      <c r="BA76" s="1146">
        <v>0</v>
      </c>
    </row>
    <row r="77" spans="1:53">
      <c r="A77" s="5" t="s">
        <v>80</v>
      </c>
      <c r="B77" t="s">
        <v>81</v>
      </c>
      <c r="C77" s="5" t="s">
        <v>91</v>
      </c>
      <c r="D77" s="330">
        <v>1</v>
      </c>
      <c r="E77" s="12">
        <v>4</v>
      </c>
      <c r="F77" s="12">
        <v>0</v>
      </c>
      <c r="G77" s="12">
        <v>27</v>
      </c>
      <c r="H77" s="12">
        <v>0</v>
      </c>
      <c r="I77" s="12">
        <v>0</v>
      </c>
      <c r="J77" s="12">
        <v>0</v>
      </c>
      <c r="K77" s="12">
        <v>0</v>
      </c>
      <c r="L77" s="12">
        <v>0</v>
      </c>
      <c r="M77" s="12">
        <v>0</v>
      </c>
      <c r="N77" s="330">
        <v>0</v>
      </c>
      <c r="O77" s="12">
        <v>21</v>
      </c>
      <c r="P77" s="12">
        <v>0</v>
      </c>
      <c r="Q77" s="12">
        <v>23</v>
      </c>
      <c r="R77" s="12">
        <v>0</v>
      </c>
      <c r="S77" s="12">
        <v>0</v>
      </c>
      <c r="T77" s="12">
        <v>0</v>
      </c>
      <c r="U77" s="12">
        <v>0</v>
      </c>
      <c r="V77" s="12">
        <v>0</v>
      </c>
      <c r="W77" s="331">
        <v>0</v>
      </c>
      <c r="X77" s="1144">
        <v>0</v>
      </c>
      <c r="Y77" s="1145">
        <v>19</v>
      </c>
      <c r="Z77" s="1145">
        <v>0</v>
      </c>
      <c r="AA77" s="1145">
        <v>21</v>
      </c>
      <c r="AB77" s="1145">
        <v>0</v>
      </c>
      <c r="AC77" s="1145">
        <v>0</v>
      </c>
      <c r="AD77" s="1145">
        <v>0</v>
      </c>
      <c r="AE77" s="1145">
        <v>0</v>
      </c>
      <c r="AF77" s="1145">
        <v>0</v>
      </c>
      <c r="AG77" s="1146">
        <v>0</v>
      </c>
      <c r="AH77" s="1144">
        <v>0</v>
      </c>
      <c r="AI77" s="1145">
        <v>20</v>
      </c>
      <c r="AJ77" s="1145">
        <v>0</v>
      </c>
      <c r="AK77" s="1145">
        <v>16</v>
      </c>
      <c r="AL77" s="1145">
        <v>0</v>
      </c>
      <c r="AM77" s="1145">
        <v>0</v>
      </c>
      <c r="AN77" s="1145">
        <v>0</v>
      </c>
      <c r="AO77" s="1145">
        <v>0</v>
      </c>
      <c r="AP77" s="1145">
        <v>0</v>
      </c>
      <c r="AQ77" s="1147">
        <v>0</v>
      </c>
      <c r="AR77" s="1144">
        <v>0</v>
      </c>
      <c r="AS77" s="1145">
        <v>13</v>
      </c>
      <c r="AT77" s="1145">
        <v>0</v>
      </c>
      <c r="AU77" s="1145">
        <v>20</v>
      </c>
      <c r="AV77" s="1145">
        <v>0</v>
      </c>
      <c r="AW77" s="1145">
        <v>0</v>
      </c>
      <c r="AX77" s="1145">
        <v>0</v>
      </c>
      <c r="AY77" s="1145">
        <v>0</v>
      </c>
      <c r="AZ77" s="1145">
        <v>0</v>
      </c>
      <c r="BA77" s="1146">
        <v>0</v>
      </c>
    </row>
    <row r="78" spans="1:53" ht="16" thickBot="1">
      <c r="A78" s="5" t="s">
        <v>80</v>
      </c>
      <c r="B78" t="s">
        <v>81</v>
      </c>
      <c r="C78" s="5" t="s">
        <v>90</v>
      </c>
      <c r="D78" s="445">
        <v>131</v>
      </c>
      <c r="E78" s="415">
        <v>45</v>
      </c>
      <c r="F78" s="415">
        <v>0</v>
      </c>
      <c r="G78" s="415">
        <v>150</v>
      </c>
      <c r="H78" s="415">
        <v>0</v>
      </c>
      <c r="I78" s="415">
        <v>0</v>
      </c>
      <c r="J78" s="415">
        <v>0</v>
      </c>
      <c r="K78" s="415">
        <v>0</v>
      </c>
      <c r="L78" s="415">
        <v>0</v>
      </c>
      <c r="M78" s="415">
        <v>0</v>
      </c>
      <c r="N78" s="445">
        <v>180</v>
      </c>
      <c r="O78" s="415">
        <v>102</v>
      </c>
      <c r="P78" s="415">
        <v>0</v>
      </c>
      <c r="Q78" s="415">
        <v>114</v>
      </c>
      <c r="R78" s="415">
        <v>0</v>
      </c>
      <c r="S78" s="415">
        <v>0</v>
      </c>
      <c r="T78" s="415">
        <v>0</v>
      </c>
      <c r="U78" s="415">
        <v>0</v>
      </c>
      <c r="V78" s="415">
        <v>0</v>
      </c>
      <c r="W78" s="416">
        <v>0</v>
      </c>
      <c r="X78" s="1148">
        <v>156</v>
      </c>
      <c r="Y78" s="1149">
        <v>136</v>
      </c>
      <c r="Z78" s="1149">
        <v>0</v>
      </c>
      <c r="AA78" s="1149">
        <v>80</v>
      </c>
      <c r="AB78" s="1149">
        <v>0</v>
      </c>
      <c r="AC78" s="1149">
        <v>0</v>
      </c>
      <c r="AD78" s="1149">
        <v>0</v>
      </c>
      <c r="AE78" s="1149">
        <v>0</v>
      </c>
      <c r="AF78" s="1149">
        <v>0</v>
      </c>
      <c r="AG78" s="1150">
        <v>0</v>
      </c>
      <c r="AH78" s="1148">
        <v>147</v>
      </c>
      <c r="AI78" s="1149">
        <v>62</v>
      </c>
      <c r="AJ78" s="1149">
        <v>0</v>
      </c>
      <c r="AK78" s="1149">
        <v>58</v>
      </c>
      <c r="AL78" s="1149">
        <v>0</v>
      </c>
      <c r="AM78" s="1149">
        <v>0</v>
      </c>
      <c r="AN78" s="1149">
        <v>0</v>
      </c>
      <c r="AO78" s="1149">
        <v>0</v>
      </c>
      <c r="AP78" s="1149">
        <v>0</v>
      </c>
      <c r="AQ78" s="1151">
        <v>0</v>
      </c>
      <c r="AR78" s="1148">
        <v>60</v>
      </c>
      <c r="AS78" s="1149">
        <v>36</v>
      </c>
      <c r="AT78" s="1149">
        <v>0</v>
      </c>
      <c r="AU78" s="1149">
        <v>67</v>
      </c>
      <c r="AV78" s="1149">
        <v>0</v>
      </c>
      <c r="AW78" s="1149">
        <v>0</v>
      </c>
      <c r="AX78" s="1149">
        <v>0</v>
      </c>
      <c r="AY78" s="1149">
        <v>0</v>
      </c>
      <c r="AZ78" s="1149">
        <v>0</v>
      </c>
      <c r="BA78" s="1150">
        <v>0</v>
      </c>
    </row>
    <row r="79" spans="1:53">
      <c r="X79" s="835">
        <v>1790</v>
      </c>
      <c r="Y79" s="835">
        <v>2147</v>
      </c>
      <c r="Z79" s="835">
        <v>74</v>
      </c>
      <c r="AA79" s="835">
        <v>2971</v>
      </c>
      <c r="AB79" s="835">
        <v>3811</v>
      </c>
      <c r="AC79" s="835">
        <v>2052</v>
      </c>
      <c r="AD79" s="835">
        <v>270</v>
      </c>
      <c r="AE79" s="835">
        <v>122</v>
      </c>
      <c r="AF79" s="835">
        <v>86</v>
      </c>
      <c r="AG79" s="835">
        <v>29</v>
      </c>
      <c r="AH79" s="751">
        <v>1504</v>
      </c>
      <c r="AI79" s="751">
        <v>1669</v>
      </c>
      <c r="AJ79" s="751">
        <v>51</v>
      </c>
      <c r="AK79" s="751">
        <v>2826</v>
      </c>
      <c r="AL79" s="751">
        <v>3610</v>
      </c>
      <c r="AM79" s="751">
        <v>1941</v>
      </c>
      <c r="AN79" s="751">
        <v>244</v>
      </c>
      <c r="AO79" s="751">
        <v>103</v>
      </c>
      <c r="AP79" s="751">
        <v>82</v>
      </c>
      <c r="AQ79" s="751">
        <v>25</v>
      </c>
      <c r="AR79" s="751">
        <v>1480</v>
      </c>
      <c r="AS79" s="751">
        <v>1329</v>
      </c>
      <c r="AT79" s="751">
        <v>52</v>
      </c>
      <c r="AU79" s="751">
        <v>2628</v>
      </c>
      <c r="AV79" s="751">
        <v>3737</v>
      </c>
      <c r="AW79" s="751">
        <v>1832</v>
      </c>
      <c r="AX79" s="751">
        <v>252</v>
      </c>
      <c r="AY79" s="751">
        <v>81</v>
      </c>
      <c r="AZ79" s="751">
        <v>133</v>
      </c>
      <c r="BA79" s="751">
        <v>12</v>
      </c>
    </row>
    <row r="80" spans="1:53">
      <c r="D80" s="6">
        <f t="shared" ref="D80:AG80" si="0">SUM(D7:D78)</f>
        <v>1515</v>
      </c>
      <c r="E80" s="6">
        <f t="shared" si="0"/>
        <v>1306</v>
      </c>
      <c r="F80" s="6">
        <f t="shared" si="0"/>
        <v>41</v>
      </c>
      <c r="G80" s="6">
        <f t="shared" si="0"/>
        <v>2043</v>
      </c>
      <c r="H80" s="6">
        <f t="shared" si="0"/>
        <v>2965</v>
      </c>
      <c r="I80" s="6">
        <f t="shared" si="0"/>
        <v>1177</v>
      </c>
      <c r="J80" s="6">
        <f t="shared" si="0"/>
        <v>185</v>
      </c>
      <c r="K80" s="6">
        <f t="shared" si="0"/>
        <v>139</v>
      </c>
      <c r="L80" s="6">
        <f t="shared" si="0"/>
        <v>24</v>
      </c>
      <c r="M80" s="6">
        <f t="shared" si="0"/>
        <v>7</v>
      </c>
      <c r="N80" s="6">
        <f t="shared" si="0"/>
        <v>1376</v>
      </c>
      <c r="O80" s="6">
        <f t="shared" si="0"/>
        <v>955</v>
      </c>
      <c r="P80" s="6">
        <f t="shared" si="0"/>
        <v>26</v>
      </c>
      <c r="Q80" s="6">
        <f t="shared" si="0"/>
        <v>2016</v>
      </c>
      <c r="R80" s="6">
        <f t="shared" si="0"/>
        <v>3049</v>
      </c>
      <c r="S80" s="6">
        <f t="shared" si="0"/>
        <v>1045</v>
      </c>
      <c r="T80" s="6">
        <f t="shared" si="0"/>
        <v>191</v>
      </c>
      <c r="U80" s="6">
        <f t="shared" si="0"/>
        <v>118</v>
      </c>
      <c r="V80" s="6">
        <f t="shared" si="0"/>
        <v>25</v>
      </c>
      <c r="W80" s="6">
        <f t="shared" si="0"/>
        <v>4</v>
      </c>
      <c r="X80" s="843">
        <f t="shared" si="0"/>
        <v>1468</v>
      </c>
      <c r="Y80" s="843">
        <f t="shared" si="0"/>
        <v>1499</v>
      </c>
      <c r="Z80" s="843">
        <f t="shared" si="0"/>
        <v>39</v>
      </c>
      <c r="AA80" s="843">
        <f t="shared" si="0"/>
        <v>2271</v>
      </c>
      <c r="AB80" s="843">
        <f t="shared" si="0"/>
        <v>3175</v>
      </c>
      <c r="AC80" s="843">
        <f t="shared" si="0"/>
        <v>1138</v>
      </c>
      <c r="AD80" s="843">
        <f t="shared" si="0"/>
        <v>199</v>
      </c>
      <c r="AE80" s="843">
        <f t="shared" si="0"/>
        <v>122</v>
      </c>
      <c r="AF80" s="843">
        <f t="shared" si="0"/>
        <v>19</v>
      </c>
      <c r="AG80" s="843">
        <f t="shared" si="0"/>
        <v>9</v>
      </c>
      <c r="AH80" s="6">
        <f>SUM(AH7:AH78)</f>
        <v>1268</v>
      </c>
      <c r="AI80" s="6">
        <f t="shared" ref="AI80:AQ80" si="1">SUM(AI7:AI78)</f>
        <v>1149</v>
      </c>
      <c r="AJ80" s="6">
        <f t="shared" si="1"/>
        <v>30</v>
      </c>
      <c r="AK80" s="6">
        <f t="shared" si="1"/>
        <v>2279</v>
      </c>
      <c r="AL80" s="6">
        <f t="shared" si="1"/>
        <v>3020</v>
      </c>
      <c r="AM80" s="6">
        <f t="shared" si="1"/>
        <v>1024</v>
      </c>
      <c r="AN80" s="6">
        <f t="shared" si="1"/>
        <v>165</v>
      </c>
      <c r="AO80" s="6">
        <f t="shared" si="1"/>
        <v>103</v>
      </c>
      <c r="AP80" s="6">
        <f t="shared" si="1"/>
        <v>21</v>
      </c>
      <c r="AQ80" s="6">
        <f t="shared" si="1"/>
        <v>9</v>
      </c>
      <c r="AR80" s="6">
        <f t="shared" ref="AR80:BA80" si="2">SUM(AR7:AR78)</f>
        <v>1177</v>
      </c>
      <c r="AS80" s="6">
        <f t="shared" si="2"/>
        <v>798</v>
      </c>
      <c r="AT80" s="6">
        <f t="shared" si="2"/>
        <v>49</v>
      </c>
      <c r="AU80" s="6">
        <f t="shared" si="2"/>
        <v>2093</v>
      </c>
      <c r="AV80" s="6">
        <f t="shared" si="2"/>
        <v>3068</v>
      </c>
      <c r="AW80" s="6">
        <f t="shared" si="2"/>
        <v>997</v>
      </c>
      <c r="AX80" s="6">
        <f t="shared" si="2"/>
        <v>197</v>
      </c>
      <c r="AY80" s="6">
        <f t="shared" si="2"/>
        <v>81</v>
      </c>
      <c r="AZ80" s="6">
        <f t="shared" si="2"/>
        <v>18</v>
      </c>
      <c r="BA80" s="6">
        <f t="shared" si="2"/>
        <v>7</v>
      </c>
    </row>
  </sheetData>
  <mergeCells count="35">
    <mergeCell ref="N3:W3"/>
    <mergeCell ref="X3:AG3"/>
    <mergeCell ref="D4:F4"/>
    <mergeCell ref="G4:G5"/>
    <mergeCell ref="H4:H5"/>
    <mergeCell ref="D3:M3"/>
    <mergeCell ref="AB4:AB5"/>
    <mergeCell ref="I4:I5"/>
    <mergeCell ref="J4:K4"/>
    <mergeCell ref="L4:M4"/>
    <mergeCell ref="N4:P4"/>
    <mergeCell ref="Q4:Q5"/>
    <mergeCell ref="R4:R5"/>
    <mergeCell ref="S4:S5"/>
    <mergeCell ref="AD4:AE4"/>
    <mergeCell ref="AF4:AG4"/>
    <mergeCell ref="T4:U4"/>
    <mergeCell ref="V4:W4"/>
    <mergeCell ref="X4:Z4"/>
    <mergeCell ref="AA4:AA5"/>
    <mergeCell ref="AC4:AC5"/>
    <mergeCell ref="AH3:AQ3"/>
    <mergeCell ref="AH4:AJ4"/>
    <mergeCell ref="AK4:AK5"/>
    <mergeCell ref="AL4:AL5"/>
    <mergeCell ref="AM4:AM5"/>
    <mergeCell ref="AN4:AO4"/>
    <mergeCell ref="AP4:AQ4"/>
    <mergeCell ref="AR3:BA3"/>
    <mergeCell ref="AR4:AT4"/>
    <mergeCell ref="AU4:AU5"/>
    <mergeCell ref="AV4:AV5"/>
    <mergeCell ref="AW4:AW5"/>
    <mergeCell ref="AX4:AY4"/>
    <mergeCell ref="AZ4:BA4"/>
  </mergeCells>
  <pageMargins left="0.25" right="0.25" top="0.75" bottom="0.75" header="0.3" footer="0.3"/>
  <pageSetup scale="35" fitToHeight="0" orientation="landscape" r:id="rId1"/>
  <headerFooter>
    <oddFooter>&amp;L&amp;F - &amp;A&amp;RPage &amp;P of &amp;N  &amp;D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pageSetUpPr fitToPage="1"/>
  </sheetPr>
  <dimension ref="A1:BA81"/>
  <sheetViews>
    <sheetView workbookViewId="0"/>
  </sheetViews>
  <sheetFormatPr baseColWidth="10" defaultColWidth="8.83203125" defaultRowHeight="15"/>
  <cols>
    <col min="1" max="1" width="8.83203125" style="5"/>
    <col min="3" max="3" width="8.83203125" style="5"/>
    <col min="4" max="33" width="8.6640625" customWidth="1"/>
    <col min="34" max="43" width="8.83203125" customWidth="1"/>
  </cols>
  <sheetData>
    <row r="1" spans="1:53" ht="18">
      <c r="A1" s="472" t="s">
        <v>280</v>
      </c>
      <c r="M1" s="435"/>
      <c r="N1" s="435"/>
      <c r="O1" s="435"/>
      <c r="P1" s="435"/>
      <c r="Q1" s="435"/>
      <c r="R1" s="435"/>
      <c r="S1" s="435"/>
      <c r="T1" s="435"/>
      <c r="X1" s="435"/>
      <c r="Y1" s="435"/>
      <c r="Z1" s="435"/>
      <c r="AA1" s="435"/>
      <c r="AB1" s="435"/>
      <c r="AC1" s="435"/>
      <c r="AD1" s="435"/>
    </row>
    <row r="2" spans="1:53" ht="17" thickBot="1">
      <c r="M2" s="435"/>
      <c r="N2" s="435"/>
      <c r="O2" s="435"/>
      <c r="P2" s="435"/>
      <c r="Q2" s="435"/>
      <c r="R2" s="435"/>
      <c r="S2" s="435"/>
      <c r="T2" s="435"/>
      <c r="X2" s="435"/>
      <c r="Y2" s="435"/>
      <c r="Z2" s="435"/>
      <c r="AA2" s="435"/>
      <c r="AB2" s="435"/>
      <c r="AC2" s="435"/>
      <c r="AD2" s="435"/>
      <c r="AH2" s="448" t="s">
        <v>427</v>
      </c>
      <c r="AR2" s="448" t="s">
        <v>427</v>
      </c>
    </row>
    <row r="3" spans="1:53" s="446" customFormat="1" ht="24" customHeight="1" thickBot="1">
      <c r="A3" s="3"/>
      <c r="C3" s="3"/>
      <c r="D3" s="1686" t="s">
        <v>324</v>
      </c>
      <c r="E3" s="1687"/>
      <c r="F3" s="1687"/>
      <c r="G3" s="1687"/>
      <c r="H3" s="1687"/>
      <c r="I3" s="1687"/>
      <c r="J3" s="1687"/>
      <c r="K3" s="1687"/>
      <c r="L3" s="1687"/>
      <c r="M3" s="1688"/>
      <c r="N3" s="1686" t="s">
        <v>361</v>
      </c>
      <c r="O3" s="1687"/>
      <c r="P3" s="1687"/>
      <c r="Q3" s="1687"/>
      <c r="R3" s="1687"/>
      <c r="S3" s="1687"/>
      <c r="T3" s="1687"/>
      <c r="U3" s="1687"/>
      <c r="V3" s="1687"/>
      <c r="W3" s="1688"/>
      <c r="X3" s="1686" t="s">
        <v>401</v>
      </c>
      <c r="Y3" s="1687"/>
      <c r="Z3" s="1687"/>
      <c r="AA3" s="1687"/>
      <c r="AB3" s="1687"/>
      <c r="AC3" s="1687"/>
      <c r="AD3" s="1687"/>
      <c r="AE3" s="1687"/>
      <c r="AF3" s="1687"/>
      <c r="AG3" s="1688"/>
      <c r="AH3" s="1686" t="s">
        <v>431</v>
      </c>
      <c r="AI3" s="1687"/>
      <c r="AJ3" s="1687"/>
      <c r="AK3" s="1687"/>
      <c r="AL3" s="1687"/>
      <c r="AM3" s="1687"/>
      <c r="AN3" s="1687"/>
      <c r="AO3" s="1687"/>
      <c r="AP3" s="1687"/>
      <c r="AQ3" s="1688"/>
      <c r="AR3" s="1686" t="s">
        <v>455</v>
      </c>
      <c r="AS3" s="1687"/>
      <c r="AT3" s="1687"/>
      <c r="AU3" s="1687"/>
      <c r="AV3" s="1687"/>
      <c r="AW3" s="1687"/>
      <c r="AX3" s="1687"/>
      <c r="AY3" s="1687"/>
      <c r="AZ3" s="1687"/>
      <c r="BA3" s="1688"/>
    </row>
    <row r="4" spans="1:53" s="446" customFormat="1" ht="24" customHeight="1" thickBot="1">
      <c r="A4" s="3"/>
      <c r="C4" s="3"/>
      <c r="D4" s="1686" t="s">
        <v>128</v>
      </c>
      <c r="E4" s="1687"/>
      <c r="F4" s="1688"/>
      <c r="G4" s="1691" t="s">
        <v>127</v>
      </c>
      <c r="H4" s="1691" t="s">
        <v>126</v>
      </c>
      <c r="I4" s="1691" t="s">
        <v>125</v>
      </c>
      <c r="J4" s="1686" t="s">
        <v>124</v>
      </c>
      <c r="K4" s="1687"/>
      <c r="L4" s="1686" t="s">
        <v>123</v>
      </c>
      <c r="M4" s="1688"/>
      <c r="N4" s="1686" t="s">
        <v>128</v>
      </c>
      <c r="O4" s="1687"/>
      <c r="P4" s="1688"/>
      <c r="Q4" s="1691" t="s">
        <v>127</v>
      </c>
      <c r="R4" s="1691" t="s">
        <v>126</v>
      </c>
      <c r="S4" s="1691" t="s">
        <v>125</v>
      </c>
      <c r="T4" s="1686" t="s">
        <v>124</v>
      </c>
      <c r="U4" s="1687"/>
      <c r="V4" s="1686" t="s">
        <v>123</v>
      </c>
      <c r="W4" s="1688"/>
      <c r="X4" s="1686" t="s">
        <v>128</v>
      </c>
      <c r="Y4" s="1687"/>
      <c r="Z4" s="1688"/>
      <c r="AA4" s="1691" t="s">
        <v>127</v>
      </c>
      <c r="AB4" s="1691" t="s">
        <v>126</v>
      </c>
      <c r="AC4" s="1691" t="s">
        <v>125</v>
      </c>
      <c r="AD4" s="1686" t="s">
        <v>124</v>
      </c>
      <c r="AE4" s="1687"/>
      <c r="AF4" s="1686" t="s">
        <v>123</v>
      </c>
      <c r="AG4" s="1688"/>
      <c r="AH4" s="1686" t="s">
        <v>128</v>
      </c>
      <c r="AI4" s="1687"/>
      <c r="AJ4" s="1688"/>
      <c r="AK4" s="1691" t="s">
        <v>127</v>
      </c>
      <c r="AL4" s="1691" t="s">
        <v>126</v>
      </c>
      <c r="AM4" s="1691" t="s">
        <v>125</v>
      </c>
      <c r="AN4" s="1686" t="s">
        <v>124</v>
      </c>
      <c r="AO4" s="1687"/>
      <c r="AP4" s="1686" t="s">
        <v>123</v>
      </c>
      <c r="AQ4" s="1688"/>
      <c r="AR4" s="1686" t="s">
        <v>128</v>
      </c>
      <c r="AS4" s="1687"/>
      <c r="AT4" s="1688"/>
      <c r="AU4" s="1691" t="s">
        <v>127</v>
      </c>
      <c r="AV4" s="1691" t="s">
        <v>126</v>
      </c>
      <c r="AW4" s="1691" t="s">
        <v>125</v>
      </c>
      <c r="AX4" s="1686" t="s">
        <v>124</v>
      </c>
      <c r="AY4" s="1687"/>
      <c r="AZ4" s="1686" t="s">
        <v>123</v>
      </c>
      <c r="BA4" s="1688"/>
    </row>
    <row r="5" spans="1:53" s="446" customFormat="1" ht="24" customHeight="1">
      <c r="A5" s="3"/>
      <c r="C5" s="3"/>
      <c r="D5" s="636" t="s">
        <v>122</v>
      </c>
      <c r="E5" s="637" t="s">
        <v>121</v>
      </c>
      <c r="F5" s="638" t="s">
        <v>120</v>
      </c>
      <c r="G5" s="1692"/>
      <c r="H5" s="1692"/>
      <c r="I5" s="1692"/>
      <c r="J5" s="637" t="s">
        <v>119</v>
      </c>
      <c r="K5" s="637" t="s">
        <v>118</v>
      </c>
      <c r="L5" s="636" t="s">
        <v>117</v>
      </c>
      <c r="M5" s="638" t="s">
        <v>116</v>
      </c>
      <c r="N5" s="636" t="s">
        <v>122</v>
      </c>
      <c r="O5" s="637" t="s">
        <v>121</v>
      </c>
      <c r="P5" s="638" t="s">
        <v>120</v>
      </c>
      <c r="Q5" s="1692"/>
      <c r="R5" s="1692"/>
      <c r="S5" s="1692"/>
      <c r="T5" s="637" t="s">
        <v>119</v>
      </c>
      <c r="U5" s="637" t="s">
        <v>118</v>
      </c>
      <c r="V5" s="636" t="s">
        <v>117</v>
      </c>
      <c r="W5" s="638" t="s">
        <v>116</v>
      </c>
      <c r="X5" s="636" t="s">
        <v>122</v>
      </c>
      <c r="Y5" s="637" t="s">
        <v>121</v>
      </c>
      <c r="Z5" s="638" t="s">
        <v>120</v>
      </c>
      <c r="AA5" s="1692"/>
      <c r="AB5" s="1692"/>
      <c r="AC5" s="1692"/>
      <c r="AD5" s="637" t="s">
        <v>119</v>
      </c>
      <c r="AE5" s="637" t="s">
        <v>118</v>
      </c>
      <c r="AF5" s="636" t="s">
        <v>117</v>
      </c>
      <c r="AG5" s="638" t="s">
        <v>116</v>
      </c>
      <c r="AH5" s="636" t="s">
        <v>122</v>
      </c>
      <c r="AI5" s="637" t="s">
        <v>121</v>
      </c>
      <c r="AJ5" s="638" t="s">
        <v>120</v>
      </c>
      <c r="AK5" s="1692"/>
      <c r="AL5" s="1692"/>
      <c r="AM5" s="1692"/>
      <c r="AN5" s="637" t="s">
        <v>119</v>
      </c>
      <c r="AO5" s="637" t="s">
        <v>118</v>
      </c>
      <c r="AP5" s="636" t="s">
        <v>117</v>
      </c>
      <c r="AQ5" s="638" t="s">
        <v>116</v>
      </c>
      <c r="AR5" s="636" t="s">
        <v>122</v>
      </c>
      <c r="AS5" s="637" t="s">
        <v>121</v>
      </c>
      <c r="AT5" s="638" t="s">
        <v>120</v>
      </c>
      <c r="AU5" s="1692"/>
      <c r="AV5" s="1692"/>
      <c r="AW5" s="1692"/>
      <c r="AX5" s="637" t="s">
        <v>119</v>
      </c>
      <c r="AY5" s="637" t="s">
        <v>118</v>
      </c>
      <c r="AZ5" s="636" t="s">
        <v>117</v>
      </c>
      <c r="BA5" s="638" t="s">
        <v>116</v>
      </c>
    </row>
    <row r="6" spans="1:53" s="15" customFormat="1" ht="36" customHeight="1" thickBot="1">
      <c r="A6" s="14" t="s">
        <v>32</v>
      </c>
      <c r="B6" s="13" t="s">
        <v>33</v>
      </c>
      <c r="C6" s="14" t="s">
        <v>96</v>
      </c>
      <c r="D6" s="639" t="s">
        <v>378</v>
      </c>
      <c r="E6" s="640" t="s">
        <v>386</v>
      </c>
      <c r="F6" s="640" t="s">
        <v>385</v>
      </c>
      <c r="G6" s="640" t="s">
        <v>384</v>
      </c>
      <c r="H6" s="640" t="s">
        <v>383</v>
      </c>
      <c r="I6" s="640" t="s">
        <v>382</v>
      </c>
      <c r="J6" s="640" t="s">
        <v>381</v>
      </c>
      <c r="K6" s="640" t="s">
        <v>321</v>
      </c>
      <c r="L6" s="640" t="s">
        <v>380</v>
      </c>
      <c r="M6" s="641" t="s">
        <v>379</v>
      </c>
      <c r="N6" s="639" t="s">
        <v>387</v>
      </c>
      <c r="O6" s="640" t="s">
        <v>388</v>
      </c>
      <c r="P6" s="640" t="s">
        <v>389</v>
      </c>
      <c r="Q6" s="640" t="s">
        <v>390</v>
      </c>
      <c r="R6" s="640" t="s">
        <v>391</v>
      </c>
      <c r="S6" s="640" t="s">
        <v>392</v>
      </c>
      <c r="T6" s="640" t="s">
        <v>393</v>
      </c>
      <c r="U6" s="640" t="s">
        <v>394</v>
      </c>
      <c r="V6" s="640" t="s">
        <v>395</v>
      </c>
      <c r="W6" s="641" t="s">
        <v>396</v>
      </c>
      <c r="X6" s="639" t="s">
        <v>409</v>
      </c>
      <c r="Y6" s="640" t="s">
        <v>410</v>
      </c>
      <c r="Z6" s="640" t="s">
        <v>418</v>
      </c>
      <c r="AA6" s="640" t="s">
        <v>411</v>
      </c>
      <c r="AB6" s="640" t="s">
        <v>412</v>
      </c>
      <c r="AC6" s="640" t="s">
        <v>413</v>
      </c>
      <c r="AD6" s="640" t="s">
        <v>414</v>
      </c>
      <c r="AE6" s="640" t="s">
        <v>415</v>
      </c>
      <c r="AF6" s="640" t="s">
        <v>416</v>
      </c>
      <c r="AG6" s="641" t="s">
        <v>417</v>
      </c>
      <c r="AH6" s="639" t="s">
        <v>439</v>
      </c>
      <c r="AI6" s="640" t="s">
        <v>440</v>
      </c>
      <c r="AJ6" s="640" t="s">
        <v>441</v>
      </c>
      <c r="AK6" s="640" t="s">
        <v>442</v>
      </c>
      <c r="AL6" s="640" t="s">
        <v>443</v>
      </c>
      <c r="AM6" s="640" t="s">
        <v>444</v>
      </c>
      <c r="AN6" s="640" t="s">
        <v>445</v>
      </c>
      <c r="AO6" s="640" t="s">
        <v>446</v>
      </c>
      <c r="AP6" s="640" t="s">
        <v>447</v>
      </c>
      <c r="AQ6" s="641" t="s">
        <v>448</v>
      </c>
      <c r="AR6" s="639" t="s">
        <v>439</v>
      </c>
      <c r="AS6" s="640" t="s">
        <v>440</v>
      </c>
      <c r="AT6" s="640" t="s">
        <v>441</v>
      </c>
      <c r="AU6" s="640" t="s">
        <v>442</v>
      </c>
      <c r="AV6" s="640" t="s">
        <v>443</v>
      </c>
      <c r="AW6" s="640" t="s">
        <v>444</v>
      </c>
      <c r="AX6" s="640" t="s">
        <v>445</v>
      </c>
      <c r="AY6" s="640" t="s">
        <v>446</v>
      </c>
      <c r="AZ6" s="640" t="s">
        <v>447</v>
      </c>
      <c r="BA6" s="641" t="s">
        <v>448</v>
      </c>
    </row>
    <row r="7" spans="1:53">
      <c r="A7" s="5" t="s">
        <v>34</v>
      </c>
      <c r="B7" t="s">
        <v>35</v>
      </c>
      <c r="C7" s="5" t="s">
        <v>92</v>
      </c>
      <c r="D7" s="330">
        <v>0</v>
      </c>
      <c r="E7" s="12">
        <v>0</v>
      </c>
      <c r="F7" s="12">
        <v>0</v>
      </c>
      <c r="G7" s="12">
        <v>0</v>
      </c>
      <c r="H7" s="12">
        <v>11</v>
      </c>
      <c r="I7" s="12">
        <v>0</v>
      </c>
      <c r="J7" s="12">
        <v>0</v>
      </c>
      <c r="K7" s="12">
        <v>0</v>
      </c>
      <c r="L7" s="12">
        <v>0</v>
      </c>
      <c r="M7" s="12">
        <v>0</v>
      </c>
      <c r="N7" s="330">
        <v>0</v>
      </c>
      <c r="O7" s="12">
        <v>0</v>
      </c>
      <c r="P7" s="12">
        <v>0</v>
      </c>
      <c r="Q7" s="12">
        <v>1</v>
      </c>
      <c r="R7" s="12">
        <v>16</v>
      </c>
      <c r="S7" s="12">
        <v>0</v>
      </c>
      <c r="T7" s="12">
        <v>0</v>
      </c>
      <c r="U7" s="12">
        <v>0</v>
      </c>
      <c r="V7" s="12">
        <v>0</v>
      </c>
      <c r="W7" s="331">
        <v>0</v>
      </c>
      <c r="X7" s="844">
        <v>0</v>
      </c>
      <c r="Y7" s="845">
        <v>0</v>
      </c>
      <c r="Z7" s="845">
        <v>0</v>
      </c>
      <c r="AA7" s="845">
        <v>0</v>
      </c>
      <c r="AB7" s="845">
        <v>21</v>
      </c>
      <c r="AC7" s="845">
        <v>0</v>
      </c>
      <c r="AD7" s="845">
        <v>0</v>
      </c>
      <c r="AE7" s="845">
        <v>0</v>
      </c>
      <c r="AF7" s="845">
        <v>0</v>
      </c>
      <c r="AG7" s="846">
        <v>0</v>
      </c>
      <c r="AH7" s="928">
        <v>0</v>
      </c>
      <c r="AI7" s="929">
        <v>0</v>
      </c>
      <c r="AJ7" s="929">
        <v>0</v>
      </c>
      <c r="AK7" s="929">
        <v>0</v>
      </c>
      <c r="AL7" s="929">
        <v>24</v>
      </c>
      <c r="AM7" s="929">
        <v>0</v>
      </c>
      <c r="AN7" s="929">
        <v>0</v>
      </c>
      <c r="AO7" s="929">
        <v>0</v>
      </c>
      <c r="AP7" s="929">
        <v>0</v>
      </c>
      <c r="AQ7" s="930">
        <v>0</v>
      </c>
      <c r="AR7" s="1137">
        <v>0</v>
      </c>
      <c r="AS7" s="1178">
        <v>0</v>
      </c>
      <c r="AT7" s="1178">
        <v>0</v>
      </c>
      <c r="AU7" s="1178">
        <v>0</v>
      </c>
      <c r="AV7" s="1178">
        <v>14</v>
      </c>
      <c r="AW7" s="1178">
        <v>0</v>
      </c>
      <c r="AX7" s="1178">
        <v>0</v>
      </c>
      <c r="AY7" s="1178">
        <v>0</v>
      </c>
      <c r="AZ7" s="1178">
        <v>0</v>
      </c>
      <c r="BA7" s="1179">
        <v>0</v>
      </c>
    </row>
    <row r="8" spans="1:53">
      <c r="A8" s="5" t="s">
        <v>34</v>
      </c>
      <c r="B8" t="s">
        <v>35</v>
      </c>
      <c r="C8" s="5" t="s">
        <v>91</v>
      </c>
      <c r="D8" s="330">
        <v>0</v>
      </c>
      <c r="E8" s="12">
        <v>0</v>
      </c>
      <c r="F8" s="12">
        <v>0</v>
      </c>
      <c r="G8" s="12">
        <v>0</v>
      </c>
      <c r="H8" s="12">
        <v>10</v>
      </c>
      <c r="I8" s="12">
        <v>4</v>
      </c>
      <c r="J8" s="12">
        <v>0</v>
      </c>
      <c r="K8" s="12">
        <v>0</v>
      </c>
      <c r="L8" s="12">
        <v>0</v>
      </c>
      <c r="M8" s="12">
        <v>0</v>
      </c>
      <c r="N8" s="330">
        <v>0</v>
      </c>
      <c r="O8" s="12">
        <v>0</v>
      </c>
      <c r="P8" s="12">
        <v>0</v>
      </c>
      <c r="Q8" s="12">
        <v>0</v>
      </c>
      <c r="R8" s="12">
        <v>11</v>
      </c>
      <c r="S8" s="12">
        <v>2</v>
      </c>
      <c r="T8" s="12">
        <v>0</v>
      </c>
      <c r="U8" s="12">
        <v>0</v>
      </c>
      <c r="V8" s="12">
        <v>0</v>
      </c>
      <c r="W8" s="331">
        <v>0</v>
      </c>
      <c r="X8" s="847">
        <v>0</v>
      </c>
      <c r="Y8" s="848">
        <v>0</v>
      </c>
      <c r="Z8" s="848">
        <v>0</v>
      </c>
      <c r="AA8" s="848">
        <v>0</v>
      </c>
      <c r="AB8" s="848">
        <v>8</v>
      </c>
      <c r="AC8" s="848">
        <v>2</v>
      </c>
      <c r="AD8" s="848">
        <v>0</v>
      </c>
      <c r="AE8" s="848">
        <v>0</v>
      </c>
      <c r="AF8" s="848">
        <v>0</v>
      </c>
      <c r="AG8" s="849">
        <v>0</v>
      </c>
      <c r="AH8" s="931">
        <v>0</v>
      </c>
      <c r="AI8" s="932">
        <v>0</v>
      </c>
      <c r="AJ8" s="932">
        <v>0</v>
      </c>
      <c r="AK8" s="932">
        <v>0</v>
      </c>
      <c r="AL8" s="932">
        <v>6</v>
      </c>
      <c r="AM8" s="932">
        <v>3</v>
      </c>
      <c r="AN8" s="932">
        <v>0</v>
      </c>
      <c r="AO8" s="932">
        <v>0</v>
      </c>
      <c r="AP8" s="932">
        <v>0</v>
      </c>
      <c r="AQ8" s="933">
        <v>0</v>
      </c>
      <c r="AR8" s="1138">
        <v>0</v>
      </c>
      <c r="AS8" s="1140">
        <v>0</v>
      </c>
      <c r="AT8" s="1140">
        <v>0</v>
      </c>
      <c r="AU8" s="1140">
        <v>0</v>
      </c>
      <c r="AV8" s="1140">
        <v>13</v>
      </c>
      <c r="AW8" s="1140">
        <v>8</v>
      </c>
      <c r="AX8" s="1140">
        <v>0</v>
      </c>
      <c r="AY8" s="1140">
        <v>0</v>
      </c>
      <c r="AZ8" s="1140">
        <v>0</v>
      </c>
      <c r="BA8" s="1141">
        <v>0</v>
      </c>
    </row>
    <row r="9" spans="1:53">
      <c r="A9" s="5" t="s">
        <v>34</v>
      </c>
      <c r="B9" t="s">
        <v>35</v>
      </c>
      <c r="C9" s="5" t="s">
        <v>90</v>
      </c>
      <c r="D9" s="330">
        <v>0</v>
      </c>
      <c r="E9" s="12">
        <v>0</v>
      </c>
      <c r="F9" s="12">
        <v>0</v>
      </c>
      <c r="G9" s="12">
        <v>0</v>
      </c>
      <c r="H9" s="12">
        <v>111</v>
      </c>
      <c r="I9" s="12">
        <v>18</v>
      </c>
      <c r="J9" s="12">
        <v>0</v>
      </c>
      <c r="K9" s="12">
        <v>0</v>
      </c>
      <c r="L9" s="12">
        <v>0</v>
      </c>
      <c r="M9" s="12">
        <v>0</v>
      </c>
      <c r="N9" s="330">
        <v>0</v>
      </c>
      <c r="O9" s="12">
        <v>0</v>
      </c>
      <c r="P9" s="12">
        <v>0</v>
      </c>
      <c r="Q9" s="12">
        <v>0</v>
      </c>
      <c r="R9" s="12">
        <v>102</v>
      </c>
      <c r="S9" s="12">
        <v>14</v>
      </c>
      <c r="T9" s="12">
        <v>0</v>
      </c>
      <c r="U9" s="12">
        <v>0</v>
      </c>
      <c r="V9" s="12">
        <v>0</v>
      </c>
      <c r="W9" s="331">
        <v>0</v>
      </c>
      <c r="X9" s="847">
        <v>0</v>
      </c>
      <c r="Y9" s="848">
        <v>0</v>
      </c>
      <c r="Z9" s="848">
        <v>0</v>
      </c>
      <c r="AA9" s="848">
        <v>0</v>
      </c>
      <c r="AB9" s="848">
        <v>88</v>
      </c>
      <c r="AC9" s="848">
        <v>13</v>
      </c>
      <c r="AD9" s="848">
        <v>1</v>
      </c>
      <c r="AE9" s="848">
        <v>2</v>
      </c>
      <c r="AF9" s="848">
        <v>0</v>
      </c>
      <c r="AG9" s="849">
        <v>0</v>
      </c>
      <c r="AH9" s="931">
        <v>0</v>
      </c>
      <c r="AI9" s="932">
        <v>0</v>
      </c>
      <c r="AJ9" s="932">
        <v>0</v>
      </c>
      <c r="AK9" s="932">
        <v>0</v>
      </c>
      <c r="AL9" s="932">
        <v>98</v>
      </c>
      <c r="AM9" s="932">
        <v>13</v>
      </c>
      <c r="AN9" s="932">
        <v>0</v>
      </c>
      <c r="AO9" s="932">
        <v>0</v>
      </c>
      <c r="AP9" s="932">
        <v>0</v>
      </c>
      <c r="AQ9" s="933">
        <v>0</v>
      </c>
      <c r="AR9" s="1138">
        <v>0</v>
      </c>
      <c r="AS9" s="1140">
        <v>0</v>
      </c>
      <c r="AT9" s="1140">
        <v>0</v>
      </c>
      <c r="AU9" s="1140">
        <v>0</v>
      </c>
      <c r="AV9" s="1140">
        <v>71</v>
      </c>
      <c r="AW9" s="1140">
        <v>19</v>
      </c>
      <c r="AX9" s="1140">
        <v>1</v>
      </c>
      <c r="AY9" s="1140">
        <v>0</v>
      </c>
      <c r="AZ9" s="1140">
        <v>0</v>
      </c>
      <c r="BA9" s="1141">
        <v>0</v>
      </c>
    </row>
    <row r="10" spans="1:53">
      <c r="A10" s="5" t="s">
        <v>36</v>
      </c>
      <c r="B10" t="s">
        <v>37</v>
      </c>
      <c r="C10" s="5" t="s">
        <v>92</v>
      </c>
      <c r="D10" s="330">
        <v>0</v>
      </c>
      <c r="E10" s="12">
        <v>0</v>
      </c>
      <c r="F10" s="12">
        <v>0</v>
      </c>
      <c r="G10" s="12">
        <v>12</v>
      </c>
      <c r="H10" s="12">
        <v>967</v>
      </c>
      <c r="I10" s="12">
        <v>237</v>
      </c>
      <c r="J10" s="12">
        <v>11</v>
      </c>
      <c r="K10" s="12">
        <v>0</v>
      </c>
      <c r="L10" s="12">
        <v>5</v>
      </c>
      <c r="M10" s="12">
        <v>0</v>
      </c>
      <c r="N10" s="330">
        <v>0</v>
      </c>
      <c r="O10" s="12">
        <v>0</v>
      </c>
      <c r="P10" s="12">
        <v>0</v>
      </c>
      <c r="Q10" s="12">
        <v>8</v>
      </c>
      <c r="R10" s="12">
        <v>917</v>
      </c>
      <c r="S10" s="12">
        <v>212</v>
      </c>
      <c r="T10" s="12">
        <v>14</v>
      </c>
      <c r="U10" s="12">
        <v>0</v>
      </c>
      <c r="V10" s="12">
        <v>3</v>
      </c>
      <c r="W10" s="331">
        <v>3</v>
      </c>
      <c r="X10" s="847">
        <v>0</v>
      </c>
      <c r="Y10" s="848">
        <v>0</v>
      </c>
      <c r="Z10" s="848">
        <v>0</v>
      </c>
      <c r="AA10" s="848">
        <v>3</v>
      </c>
      <c r="AB10" s="848">
        <v>896</v>
      </c>
      <c r="AC10" s="848">
        <v>197</v>
      </c>
      <c r="AD10" s="848">
        <v>20</v>
      </c>
      <c r="AE10" s="848">
        <v>0</v>
      </c>
      <c r="AF10" s="848">
        <v>11</v>
      </c>
      <c r="AG10" s="849">
        <v>0</v>
      </c>
      <c r="AH10" s="931">
        <v>0</v>
      </c>
      <c r="AI10" s="932">
        <v>0</v>
      </c>
      <c r="AJ10" s="932">
        <v>0</v>
      </c>
      <c r="AK10" s="932">
        <v>2</v>
      </c>
      <c r="AL10" s="932">
        <v>917</v>
      </c>
      <c r="AM10" s="932">
        <v>222</v>
      </c>
      <c r="AN10" s="932">
        <v>21</v>
      </c>
      <c r="AO10" s="932">
        <v>0</v>
      </c>
      <c r="AP10" s="932">
        <v>6</v>
      </c>
      <c r="AQ10" s="933">
        <v>4</v>
      </c>
      <c r="AR10" s="1138">
        <v>0</v>
      </c>
      <c r="AS10" s="1140">
        <v>0</v>
      </c>
      <c r="AT10" s="1140">
        <v>0</v>
      </c>
      <c r="AU10" s="1140">
        <v>2</v>
      </c>
      <c r="AV10" s="1140">
        <v>855</v>
      </c>
      <c r="AW10" s="1140">
        <v>194</v>
      </c>
      <c r="AX10" s="1140">
        <v>14</v>
      </c>
      <c r="AY10" s="1140">
        <v>0</v>
      </c>
      <c r="AZ10" s="1140">
        <v>7</v>
      </c>
      <c r="BA10" s="1141">
        <v>0</v>
      </c>
    </row>
    <row r="11" spans="1:53">
      <c r="A11" s="5" t="s">
        <v>36</v>
      </c>
      <c r="B11" t="s">
        <v>37</v>
      </c>
      <c r="C11" s="5" t="s">
        <v>91</v>
      </c>
      <c r="D11" s="330">
        <v>0</v>
      </c>
      <c r="E11" s="12">
        <v>0</v>
      </c>
      <c r="F11" s="12">
        <v>0</v>
      </c>
      <c r="G11" s="12">
        <v>0</v>
      </c>
      <c r="H11" s="12">
        <v>280</v>
      </c>
      <c r="I11" s="12">
        <v>40</v>
      </c>
      <c r="J11" s="12">
        <v>3</v>
      </c>
      <c r="K11" s="12">
        <v>0</v>
      </c>
      <c r="L11" s="12">
        <v>0</v>
      </c>
      <c r="M11" s="12">
        <v>0</v>
      </c>
      <c r="N11" s="330">
        <v>0</v>
      </c>
      <c r="O11" s="12">
        <v>0</v>
      </c>
      <c r="P11" s="12">
        <v>0</v>
      </c>
      <c r="Q11" s="12">
        <v>0</v>
      </c>
      <c r="R11" s="12">
        <v>286</v>
      </c>
      <c r="S11" s="12">
        <v>47</v>
      </c>
      <c r="T11" s="12">
        <v>8</v>
      </c>
      <c r="U11" s="12">
        <v>0</v>
      </c>
      <c r="V11" s="12">
        <v>1</v>
      </c>
      <c r="W11" s="331">
        <v>0</v>
      </c>
      <c r="X11" s="847">
        <v>0</v>
      </c>
      <c r="Y11" s="848">
        <v>0</v>
      </c>
      <c r="Z11" s="848">
        <v>0</v>
      </c>
      <c r="AA11" s="848">
        <v>0</v>
      </c>
      <c r="AB11" s="848">
        <v>253</v>
      </c>
      <c r="AC11" s="848">
        <v>42</v>
      </c>
      <c r="AD11" s="848">
        <v>8</v>
      </c>
      <c r="AE11" s="848">
        <v>0</v>
      </c>
      <c r="AF11" s="848">
        <v>2</v>
      </c>
      <c r="AG11" s="849">
        <v>1</v>
      </c>
      <c r="AH11" s="931">
        <v>0</v>
      </c>
      <c r="AI11" s="932">
        <v>0</v>
      </c>
      <c r="AJ11" s="932">
        <v>0</v>
      </c>
      <c r="AK11" s="932">
        <v>0</v>
      </c>
      <c r="AL11" s="932">
        <v>277</v>
      </c>
      <c r="AM11" s="932">
        <v>39</v>
      </c>
      <c r="AN11" s="932">
        <v>4</v>
      </c>
      <c r="AO11" s="932">
        <v>0</v>
      </c>
      <c r="AP11" s="932">
        <v>4</v>
      </c>
      <c r="AQ11" s="933">
        <v>0</v>
      </c>
      <c r="AR11" s="1138">
        <v>0</v>
      </c>
      <c r="AS11" s="1140">
        <v>0</v>
      </c>
      <c r="AT11" s="1140">
        <v>0</v>
      </c>
      <c r="AU11" s="1140">
        <v>0</v>
      </c>
      <c r="AV11" s="1140">
        <v>338</v>
      </c>
      <c r="AW11" s="1140">
        <v>44</v>
      </c>
      <c r="AX11" s="1140">
        <v>9</v>
      </c>
      <c r="AY11" s="1140">
        <v>0</v>
      </c>
      <c r="AZ11" s="1140">
        <v>2</v>
      </c>
      <c r="BA11" s="1141">
        <v>0</v>
      </c>
    </row>
    <row r="12" spans="1:53">
      <c r="A12" s="5" t="s">
        <v>36</v>
      </c>
      <c r="B12" t="s">
        <v>37</v>
      </c>
      <c r="C12" s="5" t="s">
        <v>90</v>
      </c>
      <c r="D12" s="330">
        <v>0</v>
      </c>
      <c r="E12" s="12">
        <v>0</v>
      </c>
      <c r="F12" s="12">
        <v>0</v>
      </c>
      <c r="G12" s="12">
        <v>0</v>
      </c>
      <c r="H12" s="12">
        <v>171</v>
      </c>
      <c r="I12" s="12">
        <v>29</v>
      </c>
      <c r="J12" s="12">
        <v>4</v>
      </c>
      <c r="K12" s="12">
        <v>0</v>
      </c>
      <c r="L12" s="12">
        <v>0</v>
      </c>
      <c r="M12" s="12">
        <v>0</v>
      </c>
      <c r="N12" s="330">
        <v>0</v>
      </c>
      <c r="O12" s="12">
        <v>0</v>
      </c>
      <c r="P12" s="12">
        <v>0</v>
      </c>
      <c r="Q12" s="12">
        <v>0</v>
      </c>
      <c r="R12" s="12">
        <v>164</v>
      </c>
      <c r="S12" s="12">
        <v>38</v>
      </c>
      <c r="T12" s="12">
        <v>5</v>
      </c>
      <c r="U12" s="12">
        <v>0</v>
      </c>
      <c r="V12" s="12">
        <v>0</v>
      </c>
      <c r="W12" s="331">
        <v>0</v>
      </c>
      <c r="X12" s="847">
        <v>0</v>
      </c>
      <c r="Y12" s="848">
        <v>0</v>
      </c>
      <c r="Z12" s="848">
        <v>0</v>
      </c>
      <c r="AA12" s="848">
        <v>0</v>
      </c>
      <c r="AB12" s="848">
        <v>172</v>
      </c>
      <c r="AC12" s="848">
        <v>37</v>
      </c>
      <c r="AD12" s="848">
        <v>5</v>
      </c>
      <c r="AE12" s="848">
        <v>0</v>
      </c>
      <c r="AF12" s="848">
        <v>0</v>
      </c>
      <c r="AG12" s="849">
        <v>0</v>
      </c>
      <c r="AH12" s="931">
        <v>0</v>
      </c>
      <c r="AI12" s="932">
        <v>0</v>
      </c>
      <c r="AJ12" s="932">
        <v>0</v>
      </c>
      <c r="AK12" s="932">
        <v>0</v>
      </c>
      <c r="AL12" s="932">
        <v>179</v>
      </c>
      <c r="AM12" s="932">
        <v>30</v>
      </c>
      <c r="AN12" s="932">
        <v>2</v>
      </c>
      <c r="AO12" s="932">
        <v>0</v>
      </c>
      <c r="AP12" s="932">
        <v>0</v>
      </c>
      <c r="AQ12" s="933">
        <v>0</v>
      </c>
      <c r="AR12" s="1138">
        <v>0</v>
      </c>
      <c r="AS12" s="1140">
        <v>0</v>
      </c>
      <c r="AT12" s="1140">
        <v>0</v>
      </c>
      <c r="AU12" s="1140">
        <v>0</v>
      </c>
      <c r="AV12" s="1140">
        <v>134</v>
      </c>
      <c r="AW12" s="1140">
        <v>32</v>
      </c>
      <c r="AX12" s="1140">
        <v>5</v>
      </c>
      <c r="AY12" s="1140">
        <v>0</v>
      </c>
      <c r="AZ12" s="1140">
        <v>0</v>
      </c>
      <c r="BA12" s="1141">
        <v>0</v>
      </c>
    </row>
    <row r="13" spans="1:53">
      <c r="A13" s="5" t="s">
        <v>38</v>
      </c>
      <c r="B13" t="s">
        <v>39</v>
      </c>
      <c r="C13" s="5" t="s">
        <v>92</v>
      </c>
      <c r="D13" s="330">
        <v>0</v>
      </c>
      <c r="E13" s="12">
        <v>0</v>
      </c>
      <c r="F13" s="12">
        <v>0</v>
      </c>
      <c r="G13" s="12">
        <v>0</v>
      </c>
      <c r="H13" s="12">
        <v>1685</v>
      </c>
      <c r="I13" s="12">
        <v>295</v>
      </c>
      <c r="J13" s="12">
        <v>41</v>
      </c>
      <c r="K13" s="12">
        <v>88</v>
      </c>
      <c r="L13" s="12">
        <v>11</v>
      </c>
      <c r="M13" s="12">
        <v>2</v>
      </c>
      <c r="N13" s="330">
        <v>0</v>
      </c>
      <c r="O13" s="12">
        <v>2</v>
      </c>
      <c r="P13" s="12">
        <v>0</v>
      </c>
      <c r="Q13" s="12">
        <v>0</v>
      </c>
      <c r="R13" s="12">
        <v>1609</v>
      </c>
      <c r="S13" s="12">
        <v>276</v>
      </c>
      <c r="T13" s="12">
        <v>43</v>
      </c>
      <c r="U13" s="12">
        <v>78</v>
      </c>
      <c r="V13" s="12">
        <v>8</v>
      </c>
      <c r="W13" s="331">
        <v>4</v>
      </c>
      <c r="X13" s="847">
        <v>0</v>
      </c>
      <c r="Y13" s="848">
        <v>0</v>
      </c>
      <c r="Z13" s="848">
        <v>0</v>
      </c>
      <c r="AA13" s="848">
        <v>0</v>
      </c>
      <c r="AB13" s="848">
        <v>1365</v>
      </c>
      <c r="AC13" s="848">
        <v>264</v>
      </c>
      <c r="AD13" s="848">
        <v>36</v>
      </c>
      <c r="AE13" s="848">
        <v>80</v>
      </c>
      <c r="AF13" s="848">
        <v>7</v>
      </c>
      <c r="AG13" s="849">
        <v>3</v>
      </c>
      <c r="AH13" s="931">
        <v>0</v>
      </c>
      <c r="AI13" s="932">
        <v>6</v>
      </c>
      <c r="AJ13" s="932">
        <v>0</v>
      </c>
      <c r="AK13" s="932">
        <v>0</v>
      </c>
      <c r="AL13" s="932">
        <v>1366</v>
      </c>
      <c r="AM13" s="932">
        <v>246</v>
      </c>
      <c r="AN13" s="932">
        <v>27</v>
      </c>
      <c r="AO13" s="932">
        <v>95</v>
      </c>
      <c r="AP13" s="932">
        <v>6</v>
      </c>
      <c r="AQ13" s="933">
        <v>5</v>
      </c>
      <c r="AR13" s="1138">
        <v>0</v>
      </c>
      <c r="AS13" s="1140">
        <v>1</v>
      </c>
      <c r="AT13" s="1140">
        <v>0</v>
      </c>
      <c r="AU13" s="1140">
        <v>0</v>
      </c>
      <c r="AV13" s="1140">
        <v>1404</v>
      </c>
      <c r="AW13" s="1140">
        <v>240</v>
      </c>
      <c r="AX13" s="1140">
        <v>34</v>
      </c>
      <c r="AY13" s="1140">
        <v>77</v>
      </c>
      <c r="AZ13" s="1140">
        <v>7</v>
      </c>
      <c r="BA13" s="1141">
        <v>2</v>
      </c>
    </row>
    <row r="14" spans="1:53">
      <c r="A14" s="5" t="s">
        <v>38</v>
      </c>
      <c r="B14" t="s">
        <v>39</v>
      </c>
      <c r="C14" s="5" t="s">
        <v>91</v>
      </c>
      <c r="D14" s="330">
        <v>0</v>
      </c>
      <c r="E14" s="12">
        <v>0</v>
      </c>
      <c r="F14" s="12">
        <v>0</v>
      </c>
      <c r="G14" s="12">
        <v>0</v>
      </c>
      <c r="H14" s="12">
        <v>334</v>
      </c>
      <c r="I14" s="12">
        <v>198</v>
      </c>
      <c r="J14" s="12">
        <v>6</v>
      </c>
      <c r="K14" s="12">
        <v>122</v>
      </c>
      <c r="L14" s="12">
        <v>0</v>
      </c>
      <c r="M14" s="12">
        <v>0</v>
      </c>
      <c r="N14" s="330">
        <v>0</v>
      </c>
      <c r="O14" s="12">
        <v>0</v>
      </c>
      <c r="P14" s="12">
        <v>0</v>
      </c>
      <c r="Q14" s="12">
        <v>0</v>
      </c>
      <c r="R14" s="12">
        <v>413</v>
      </c>
      <c r="S14" s="12">
        <v>177</v>
      </c>
      <c r="T14" s="12">
        <v>5</v>
      </c>
      <c r="U14" s="12">
        <v>83</v>
      </c>
      <c r="V14" s="12">
        <v>1</v>
      </c>
      <c r="W14" s="331">
        <v>0</v>
      </c>
      <c r="X14" s="847">
        <v>0</v>
      </c>
      <c r="Y14" s="848">
        <v>0</v>
      </c>
      <c r="Z14" s="848">
        <v>0</v>
      </c>
      <c r="AA14" s="848">
        <v>0</v>
      </c>
      <c r="AB14" s="848">
        <v>508</v>
      </c>
      <c r="AC14" s="848">
        <v>187</v>
      </c>
      <c r="AD14" s="848">
        <v>9</v>
      </c>
      <c r="AE14" s="848">
        <v>89</v>
      </c>
      <c r="AF14" s="848">
        <v>0</v>
      </c>
      <c r="AG14" s="849">
        <v>0</v>
      </c>
      <c r="AH14" s="931">
        <v>0</v>
      </c>
      <c r="AI14" s="932">
        <v>0</v>
      </c>
      <c r="AJ14" s="932">
        <v>0</v>
      </c>
      <c r="AK14" s="932">
        <v>0</v>
      </c>
      <c r="AL14" s="932">
        <v>422</v>
      </c>
      <c r="AM14" s="932">
        <v>200</v>
      </c>
      <c r="AN14" s="932">
        <v>4</v>
      </c>
      <c r="AO14" s="932">
        <v>91</v>
      </c>
      <c r="AP14" s="932">
        <v>4</v>
      </c>
      <c r="AQ14" s="933">
        <v>3</v>
      </c>
      <c r="AR14" s="1138">
        <v>0</v>
      </c>
      <c r="AS14" s="1140">
        <v>0</v>
      </c>
      <c r="AT14" s="1140">
        <v>0</v>
      </c>
      <c r="AU14" s="1140">
        <v>0</v>
      </c>
      <c r="AV14" s="1140">
        <v>515</v>
      </c>
      <c r="AW14" s="1140">
        <v>196</v>
      </c>
      <c r="AX14" s="1140">
        <v>6</v>
      </c>
      <c r="AY14" s="1140">
        <v>64</v>
      </c>
      <c r="AZ14" s="1140">
        <v>1</v>
      </c>
      <c r="BA14" s="1141">
        <v>2</v>
      </c>
    </row>
    <row r="15" spans="1:53">
      <c r="A15" s="5" t="s">
        <v>38</v>
      </c>
      <c r="B15" t="s">
        <v>39</v>
      </c>
      <c r="C15" s="5" t="s">
        <v>90</v>
      </c>
      <c r="D15" s="330">
        <v>0</v>
      </c>
      <c r="E15" s="12">
        <v>4</v>
      </c>
      <c r="F15" s="12">
        <v>0</v>
      </c>
      <c r="G15" s="12">
        <v>0</v>
      </c>
      <c r="H15" s="12">
        <v>173</v>
      </c>
      <c r="I15" s="12">
        <v>65</v>
      </c>
      <c r="J15" s="12">
        <v>9</v>
      </c>
      <c r="K15" s="12">
        <v>0</v>
      </c>
      <c r="L15" s="12">
        <v>0</v>
      </c>
      <c r="M15" s="12">
        <v>0</v>
      </c>
      <c r="N15" s="330">
        <v>0</v>
      </c>
      <c r="O15" s="12">
        <v>1</v>
      </c>
      <c r="P15" s="12">
        <v>0</v>
      </c>
      <c r="Q15" s="12">
        <v>0</v>
      </c>
      <c r="R15" s="12">
        <v>171</v>
      </c>
      <c r="S15" s="12">
        <v>78</v>
      </c>
      <c r="T15" s="12">
        <v>9</v>
      </c>
      <c r="U15" s="12">
        <v>0</v>
      </c>
      <c r="V15" s="12">
        <v>0</v>
      </c>
      <c r="W15" s="331">
        <v>0</v>
      </c>
      <c r="X15" s="847">
        <v>0</v>
      </c>
      <c r="Y15" s="848">
        <v>6</v>
      </c>
      <c r="Z15" s="848">
        <v>0</v>
      </c>
      <c r="AA15" s="848">
        <v>0</v>
      </c>
      <c r="AB15" s="848">
        <v>173</v>
      </c>
      <c r="AC15" s="848">
        <v>72</v>
      </c>
      <c r="AD15" s="848">
        <v>11</v>
      </c>
      <c r="AE15" s="848">
        <v>0</v>
      </c>
      <c r="AF15" s="848">
        <v>0</v>
      </c>
      <c r="AG15" s="849">
        <v>0</v>
      </c>
      <c r="AH15" s="931">
        <v>0</v>
      </c>
      <c r="AI15" s="932">
        <v>2</v>
      </c>
      <c r="AJ15" s="932">
        <v>0</v>
      </c>
      <c r="AK15" s="932">
        <v>0</v>
      </c>
      <c r="AL15" s="932">
        <v>133</v>
      </c>
      <c r="AM15" s="932">
        <v>56</v>
      </c>
      <c r="AN15" s="932">
        <v>9</v>
      </c>
      <c r="AO15" s="932">
        <v>0</v>
      </c>
      <c r="AP15" s="932">
        <v>0</v>
      </c>
      <c r="AQ15" s="933">
        <v>0</v>
      </c>
      <c r="AR15" s="1138">
        <v>0</v>
      </c>
      <c r="AS15" s="1140">
        <v>0</v>
      </c>
      <c r="AT15" s="1140">
        <v>0</v>
      </c>
      <c r="AU15" s="1140">
        <v>0</v>
      </c>
      <c r="AV15" s="1140">
        <v>144</v>
      </c>
      <c r="AW15" s="1140">
        <v>65</v>
      </c>
      <c r="AX15" s="1140">
        <v>5</v>
      </c>
      <c r="AY15" s="1140">
        <v>0</v>
      </c>
      <c r="AZ15" s="1140">
        <v>0</v>
      </c>
      <c r="BA15" s="1141">
        <v>0</v>
      </c>
    </row>
    <row r="16" spans="1:53">
      <c r="A16" s="5" t="s">
        <v>40</v>
      </c>
      <c r="B16" t="s">
        <v>41</v>
      </c>
      <c r="C16" s="5" t="s">
        <v>92</v>
      </c>
      <c r="D16" s="330">
        <v>0</v>
      </c>
      <c r="E16" s="12">
        <v>0</v>
      </c>
      <c r="F16" s="12">
        <v>0</v>
      </c>
      <c r="G16" s="12">
        <v>150</v>
      </c>
      <c r="H16" s="12">
        <v>282</v>
      </c>
      <c r="I16" s="12">
        <v>78</v>
      </c>
      <c r="J16" s="12">
        <v>0</v>
      </c>
      <c r="K16" s="12">
        <v>0</v>
      </c>
      <c r="L16" s="12">
        <v>11</v>
      </c>
      <c r="M16" s="12">
        <v>0</v>
      </c>
      <c r="N16" s="330">
        <v>0</v>
      </c>
      <c r="O16" s="12">
        <v>0</v>
      </c>
      <c r="P16" s="12">
        <v>0</v>
      </c>
      <c r="Q16" s="12">
        <v>132</v>
      </c>
      <c r="R16" s="12">
        <v>264</v>
      </c>
      <c r="S16" s="12">
        <v>80</v>
      </c>
      <c r="T16" s="12">
        <v>0</v>
      </c>
      <c r="U16" s="12">
        <v>0</v>
      </c>
      <c r="V16" s="12">
        <v>4</v>
      </c>
      <c r="W16" s="331">
        <v>0</v>
      </c>
      <c r="X16" s="847">
        <v>0</v>
      </c>
      <c r="Y16" s="848">
        <v>0</v>
      </c>
      <c r="Z16" s="848">
        <v>0</v>
      </c>
      <c r="AA16" s="848">
        <v>148</v>
      </c>
      <c r="AB16" s="848">
        <v>258</v>
      </c>
      <c r="AC16" s="848">
        <v>83</v>
      </c>
      <c r="AD16" s="848">
        <v>0</v>
      </c>
      <c r="AE16" s="848">
        <v>0</v>
      </c>
      <c r="AF16" s="848">
        <v>2</v>
      </c>
      <c r="AG16" s="849">
        <v>0</v>
      </c>
      <c r="AH16" s="931">
        <v>0</v>
      </c>
      <c r="AI16" s="932">
        <v>0</v>
      </c>
      <c r="AJ16" s="932">
        <v>0</v>
      </c>
      <c r="AK16" s="932">
        <v>122</v>
      </c>
      <c r="AL16" s="932">
        <v>246</v>
      </c>
      <c r="AM16" s="932">
        <v>92</v>
      </c>
      <c r="AN16" s="932">
        <v>0</v>
      </c>
      <c r="AO16" s="932">
        <v>0</v>
      </c>
      <c r="AP16" s="932">
        <v>0</v>
      </c>
      <c r="AQ16" s="933">
        <v>0</v>
      </c>
      <c r="AR16" s="1138">
        <v>0</v>
      </c>
      <c r="AS16" s="1140">
        <v>0</v>
      </c>
      <c r="AT16" s="1140">
        <v>0</v>
      </c>
      <c r="AU16" s="1140">
        <v>131</v>
      </c>
      <c r="AV16" s="1140">
        <v>257</v>
      </c>
      <c r="AW16" s="1140">
        <v>96</v>
      </c>
      <c r="AX16" s="1140">
        <v>0</v>
      </c>
      <c r="AY16" s="1140">
        <v>0</v>
      </c>
      <c r="AZ16" s="1140">
        <v>7</v>
      </c>
      <c r="BA16" s="1141">
        <v>0</v>
      </c>
    </row>
    <row r="17" spans="1:53">
      <c r="A17" s="5" t="s">
        <v>40</v>
      </c>
      <c r="B17" t="s">
        <v>41</v>
      </c>
      <c r="C17" s="5" t="s">
        <v>91</v>
      </c>
      <c r="D17" s="330">
        <v>0</v>
      </c>
      <c r="E17" s="12">
        <v>0</v>
      </c>
      <c r="F17" s="12">
        <v>0</v>
      </c>
      <c r="G17" s="12">
        <v>0</v>
      </c>
      <c r="H17" s="12">
        <v>115</v>
      </c>
      <c r="I17" s="12">
        <v>41</v>
      </c>
      <c r="J17" s="12">
        <v>0</v>
      </c>
      <c r="K17" s="12">
        <v>0</v>
      </c>
      <c r="L17" s="12">
        <v>0</v>
      </c>
      <c r="M17" s="12">
        <v>0</v>
      </c>
      <c r="N17" s="330">
        <v>0</v>
      </c>
      <c r="O17" s="12">
        <v>0</v>
      </c>
      <c r="P17" s="12">
        <v>0</v>
      </c>
      <c r="Q17" s="12">
        <v>0</v>
      </c>
      <c r="R17" s="12">
        <v>115</v>
      </c>
      <c r="S17" s="12">
        <v>35</v>
      </c>
      <c r="T17" s="12">
        <v>0</v>
      </c>
      <c r="U17" s="12">
        <v>0</v>
      </c>
      <c r="V17" s="12">
        <v>0</v>
      </c>
      <c r="W17" s="331">
        <v>0</v>
      </c>
      <c r="X17" s="847">
        <v>0</v>
      </c>
      <c r="Y17" s="848">
        <v>0</v>
      </c>
      <c r="Z17" s="848">
        <v>0</v>
      </c>
      <c r="AA17" s="848">
        <v>1</v>
      </c>
      <c r="AB17" s="848">
        <v>103</v>
      </c>
      <c r="AC17" s="848">
        <v>38</v>
      </c>
      <c r="AD17" s="848">
        <v>0</v>
      </c>
      <c r="AE17" s="848">
        <v>0</v>
      </c>
      <c r="AF17" s="848">
        <v>0</v>
      </c>
      <c r="AG17" s="849">
        <v>0</v>
      </c>
      <c r="AH17" s="931">
        <v>0</v>
      </c>
      <c r="AI17" s="932">
        <v>0</v>
      </c>
      <c r="AJ17" s="932">
        <v>0</v>
      </c>
      <c r="AK17" s="932">
        <v>0</v>
      </c>
      <c r="AL17" s="932">
        <v>114</v>
      </c>
      <c r="AM17" s="932">
        <v>30</v>
      </c>
      <c r="AN17" s="932">
        <v>0</v>
      </c>
      <c r="AO17" s="932">
        <v>0</v>
      </c>
      <c r="AP17" s="932">
        <v>0</v>
      </c>
      <c r="AQ17" s="933">
        <v>0</v>
      </c>
      <c r="AR17" s="1138">
        <v>0</v>
      </c>
      <c r="AS17" s="1140">
        <v>0</v>
      </c>
      <c r="AT17" s="1140">
        <v>0</v>
      </c>
      <c r="AU17" s="1140">
        <v>0</v>
      </c>
      <c r="AV17" s="1140">
        <v>119</v>
      </c>
      <c r="AW17" s="1140">
        <v>29</v>
      </c>
      <c r="AX17" s="1140">
        <v>0</v>
      </c>
      <c r="AY17" s="1140">
        <v>0</v>
      </c>
      <c r="AZ17" s="1140">
        <v>0</v>
      </c>
      <c r="BA17" s="1141">
        <v>0</v>
      </c>
    </row>
    <row r="18" spans="1:53">
      <c r="A18" s="5" t="s">
        <v>40</v>
      </c>
      <c r="B18" t="s">
        <v>41</v>
      </c>
      <c r="C18" s="5" t="s">
        <v>90</v>
      </c>
      <c r="D18" s="330">
        <v>0</v>
      </c>
      <c r="E18" s="12">
        <v>0</v>
      </c>
      <c r="F18" s="12">
        <v>0</v>
      </c>
      <c r="G18" s="12">
        <v>0</v>
      </c>
      <c r="H18" s="12">
        <v>2</v>
      </c>
      <c r="I18" s="12">
        <v>1</v>
      </c>
      <c r="J18" s="12">
        <v>0</v>
      </c>
      <c r="K18" s="12">
        <v>0</v>
      </c>
      <c r="L18" s="12">
        <v>0</v>
      </c>
      <c r="M18" s="12">
        <v>0</v>
      </c>
      <c r="N18" s="330">
        <v>0</v>
      </c>
      <c r="O18" s="12">
        <v>0</v>
      </c>
      <c r="P18" s="12">
        <v>0</v>
      </c>
      <c r="Q18" s="12">
        <v>0</v>
      </c>
      <c r="R18" s="12">
        <v>7</v>
      </c>
      <c r="S18" s="12">
        <v>2</v>
      </c>
      <c r="T18" s="12">
        <v>0</v>
      </c>
      <c r="U18" s="12">
        <v>0</v>
      </c>
      <c r="V18" s="12">
        <v>0</v>
      </c>
      <c r="W18" s="331">
        <v>0</v>
      </c>
      <c r="X18" s="847">
        <v>0</v>
      </c>
      <c r="Y18" s="848">
        <v>0</v>
      </c>
      <c r="Z18" s="848">
        <v>0</v>
      </c>
      <c r="AA18" s="848">
        <v>1</v>
      </c>
      <c r="AB18" s="848">
        <v>7</v>
      </c>
      <c r="AC18" s="848">
        <v>0</v>
      </c>
      <c r="AD18" s="848">
        <v>0</v>
      </c>
      <c r="AE18" s="848">
        <v>0</v>
      </c>
      <c r="AF18" s="848">
        <v>0</v>
      </c>
      <c r="AG18" s="849">
        <v>0</v>
      </c>
      <c r="AH18" s="931">
        <v>0</v>
      </c>
      <c r="AI18" s="932">
        <v>0</v>
      </c>
      <c r="AJ18" s="932">
        <v>0</v>
      </c>
      <c r="AK18" s="932">
        <v>0</v>
      </c>
      <c r="AL18" s="932">
        <v>7</v>
      </c>
      <c r="AM18" s="932">
        <v>1</v>
      </c>
      <c r="AN18" s="932">
        <v>0</v>
      </c>
      <c r="AO18" s="932">
        <v>0</v>
      </c>
      <c r="AP18" s="932">
        <v>0</v>
      </c>
      <c r="AQ18" s="933">
        <v>0</v>
      </c>
      <c r="AR18" s="1138">
        <v>0</v>
      </c>
      <c r="AS18" s="1140">
        <v>0</v>
      </c>
      <c r="AT18" s="1140">
        <v>0</v>
      </c>
      <c r="AU18" s="1140">
        <v>2</v>
      </c>
      <c r="AV18" s="1140">
        <v>4</v>
      </c>
      <c r="AW18" s="1140">
        <v>1</v>
      </c>
      <c r="AX18" s="1140">
        <v>0</v>
      </c>
      <c r="AY18" s="1140">
        <v>0</v>
      </c>
      <c r="AZ18" s="1140">
        <v>0</v>
      </c>
      <c r="BA18" s="1141">
        <v>0</v>
      </c>
    </row>
    <row r="19" spans="1:53">
      <c r="A19" s="5" t="s">
        <v>42</v>
      </c>
      <c r="B19" t="s">
        <v>43</v>
      </c>
      <c r="C19" s="5" t="s">
        <v>92</v>
      </c>
      <c r="D19" s="330">
        <v>0</v>
      </c>
      <c r="E19" s="12">
        <v>0</v>
      </c>
      <c r="F19" s="12">
        <v>0</v>
      </c>
      <c r="G19" s="12">
        <v>0</v>
      </c>
      <c r="H19" s="12">
        <v>244</v>
      </c>
      <c r="I19" s="12">
        <v>139</v>
      </c>
      <c r="J19" s="12">
        <v>0</v>
      </c>
      <c r="K19" s="12">
        <v>0</v>
      </c>
      <c r="L19" s="12">
        <v>1</v>
      </c>
      <c r="M19" s="12">
        <v>0</v>
      </c>
      <c r="N19" s="330">
        <v>0</v>
      </c>
      <c r="O19" s="12">
        <v>0</v>
      </c>
      <c r="P19" s="12">
        <v>0</v>
      </c>
      <c r="Q19" s="12">
        <v>0</v>
      </c>
      <c r="R19" s="12">
        <v>231</v>
      </c>
      <c r="S19" s="12">
        <v>145</v>
      </c>
      <c r="T19" s="12">
        <v>0</v>
      </c>
      <c r="U19" s="12">
        <v>0</v>
      </c>
      <c r="V19" s="12">
        <v>3</v>
      </c>
      <c r="W19" s="331">
        <v>0</v>
      </c>
      <c r="X19" s="847">
        <v>0</v>
      </c>
      <c r="Y19" s="848">
        <v>0</v>
      </c>
      <c r="Z19" s="848">
        <v>0</v>
      </c>
      <c r="AA19" s="848">
        <v>0</v>
      </c>
      <c r="AB19" s="848">
        <v>198</v>
      </c>
      <c r="AC19" s="848">
        <v>141</v>
      </c>
      <c r="AD19" s="848">
        <v>0</v>
      </c>
      <c r="AE19" s="848">
        <v>0</v>
      </c>
      <c r="AF19" s="848">
        <v>5</v>
      </c>
      <c r="AG19" s="849">
        <v>0</v>
      </c>
      <c r="AH19" s="931">
        <v>0</v>
      </c>
      <c r="AI19" s="932">
        <v>0</v>
      </c>
      <c r="AJ19" s="932">
        <v>0</v>
      </c>
      <c r="AK19" s="932">
        <v>2</v>
      </c>
      <c r="AL19" s="932">
        <v>164</v>
      </c>
      <c r="AM19" s="932">
        <v>98</v>
      </c>
      <c r="AN19" s="932">
        <v>0</v>
      </c>
      <c r="AO19" s="932">
        <v>0</v>
      </c>
      <c r="AP19" s="932">
        <v>10</v>
      </c>
      <c r="AQ19" s="933">
        <v>0</v>
      </c>
      <c r="AR19" s="1138">
        <v>0</v>
      </c>
      <c r="AS19" s="1140">
        <v>0</v>
      </c>
      <c r="AT19" s="1140">
        <v>0</v>
      </c>
      <c r="AU19" s="1140">
        <v>0</v>
      </c>
      <c r="AV19" s="1140">
        <v>171</v>
      </c>
      <c r="AW19" s="1140">
        <v>92</v>
      </c>
      <c r="AX19" s="1140">
        <v>0</v>
      </c>
      <c r="AY19" s="1140">
        <v>0</v>
      </c>
      <c r="AZ19" s="1140">
        <v>23</v>
      </c>
      <c r="BA19" s="1141">
        <v>0</v>
      </c>
    </row>
    <row r="20" spans="1:53">
      <c r="A20" s="5" t="s">
        <v>42</v>
      </c>
      <c r="B20" t="s">
        <v>43</v>
      </c>
      <c r="C20" s="5" t="s">
        <v>91</v>
      </c>
      <c r="D20" s="330">
        <v>0</v>
      </c>
      <c r="E20" s="12">
        <v>0</v>
      </c>
      <c r="F20" s="12">
        <v>0</v>
      </c>
      <c r="G20" s="12">
        <v>0</v>
      </c>
      <c r="H20" s="12">
        <v>156</v>
      </c>
      <c r="I20" s="12">
        <v>117</v>
      </c>
      <c r="J20" s="12">
        <v>0</v>
      </c>
      <c r="K20" s="12">
        <v>0</v>
      </c>
      <c r="L20" s="12">
        <v>3</v>
      </c>
      <c r="M20" s="12">
        <v>0</v>
      </c>
      <c r="N20" s="330">
        <v>0</v>
      </c>
      <c r="O20" s="12">
        <v>0</v>
      </c>
      <c r="P20" s="12">
        <v>0</v>
      </c>
      <c r="Q20" s="12">
        <v>0</v>
      </c>
      <c r="R20" s="12">
        <v>145</v>
      </c>
      <c r="S20" s="12">
        <v>106</v>
      </c>
      <c r="T20" s="12">
        <v>0</v>
      </c>
      <c r="U20" s="12">
        <v>0</v>
      </c>
      <c r="V20" s="12">
        <v>2</v>
      </c>
      <c r="W20" s="331">
        <v>0</v>
      </c>
      <c r="X20" s="847">
        <v>0</v>
      </c>
      <c r="Y20" s="848">
        <v>0</v>
      </c>
      <c r="Z20" s="848">
        <v>0</v>
      </c>
      <c r="AA20" s="848">
        <v>0</v>
      </c>
      <c r="AB20" s="848">
        <v>131</v>
      </c>
      <c r="AC20" s="848">
        <v>122</v>
      </c>
      <c r="AD20" s="848">
        <v>0</v>
      </c>
      <c r="AE20" s="848">
        <v>0</v>
      </c>
      <c r="AF20" s="848">
        <v>0</v>
      </c>
      <c r="AG20" s="849">
        <v>0</v>
      </c>
      <c r="AH20" s="931">
        <v>0</v>
      </c>
      <c r="AI20" s="932">
        <v>0</v>
      </c>
      <c r="AJ20" s="932">
        <v>0</v>
      </c>
      <c r="AK20" s="932">
        <v>0</v>
      </c>
      <c r="AL20" s="932">
        <v>112</v>
      </c>
      <c r="AM20" s="932">
        <v>127</v>
      </c>
      <c r="AN20" s="932">
        <v>0</v>
      </c>
      <c r="AO20" s="932">
        <v>0</v>
      </c>
      <c r="AP20" s="932">
        <v>1</v>
      </c>
      <c r="AQ20" s="933">
        <v>0</v>
      </c>
      <c r="AR20" s="1138">
        <v>0</v>
      </c>
      <c r="AS20" s="1140">
        <v>0</v>
      </c>
      <c r="AT20" s="1140">
        <v>0</v>
      </c>
      <c r="AU20" s="1140">
        <v>0</v>
      </c>
      <c r="AV20" s="1140">
        <v>83</v>
      </c>
      <c r="AW20" s="1140">
        <v>89</v>
      </c>
      <c r="AX20" s="1140">
        <v>0</v>
      </c>
      <c r="AY20" s="1140">
        <v>0</v>
      </c>
      <c r="AZ20" s="1140">
        <v>3</v>
      </c>
      <c r="BA20" s="1141">
        <v>0</v>
      </c>
    </row>
    <row r="21" spans="1:53">
      <c r="A21" s="5" t="s">
        <v>42</v>
      </c>
      <c r="B21" t="s">
        <v>43</v>
      </c>
      <c r="C21" s="5" t="s">
        <v>90</v>
      </c>
      <c r="D21" s="330">
        <v>0</v>
      </c>
      <c r="E21" s="12">
        <v>0</v>
      </c>
      <c r="F21" s="12">
        <v>0</v>
      </c>
      <c r="G21" s="12">
        <v>0</v>
      </c>
      <c r="H21" s="12">
        <v>6</v>
      </c>
      <c r="I21" s="12">
        <v>0</v>
      </c>
      <c r="J21" s="12">
        <v>0</v>
      </c>
      <c r="K21" s="12">
        <v>0</v>
      </c>
      <c r="L21" s="12">
        <v>1</v>
      </c>
      <c r="M21" s="12">
        <v>0</v>
      </c>
      <c r="N21" s="330">
        <v>0</v>
      </c>
      <c r="O21" s="12">
        <v>0</v>
      </c>
      <c r="P21" s="12">
        <v>0</v>
      </c>
      <c r="Q21" s="12">
        <v>1</v>
      </c>
      <c r="R21" s="12">
        <v>10</v>
      </c>
      <c r="S21" s="12">
        <v>1</v>
      </c>
      <c r="T21" s="12">
        <v>0</v>
      </c>
      <c r="U21" s="12">
        <v>0</v>
      </c>
      <c r="V21" s="12">
        <v>4</v>
      </c>
      <c r="W21" s="331">
        <v>0</v>
      </c>
      <c r="X21" s="847">
        <v>0</v>
      </c>
      <c r="Y21" s="848">
        <v>0</v>
      </c>
      <c r="Z21" s="848">
        <v>0</v>
      </c>
      <c r="AA21" s="848">
        <v>0</v>
      </c>
      <c r="AB21" s="848">
        <v>7</v>
      </c>
      <c r="AC21" s="848">
        <v>2</v>
      </c>
      <c r="AD21" s="848">
        <v>0</v>
      </c>
      <c r="AE21" s="848">
        <v>0</v>
      </c>
      <c r="AF21" s="848">
        <v>2</v>
      </c>
      <c r="AG21" s="849">
        <v>0</v>
      </c>
      <c r="AH21" s="931">
        <v>0</v>
      </c>
      <c r="AI21" s="932">
        <v>0</v>
      </c>
      <c r="AJ21" s="932">
        <v>0</v>
      </c>
      <c r="AK21" s="932">
        <v>0</v>
      </c>
      <c r="AL21" s="932">
        <v>5</v>
      </c>
      <c r="AM21" s="932">
        <v>0</v>
      </c>
      <c r="AN21" s="932">
        <v>0</v>
      </c>
      <c r="AO21" s="932">
        <v>0</v>
      </c>
      <c r="AP21" s="932">
        <v>2</v>
      </c>
      <c r="AQ21" s="933">
        <v>0</v>
      </c>
      <c r="AR21" s="1138">
        <v>0</v>
      </c>
      <c r="AS21" s="1140">
        <v>0</v>
      </c>
      <c r="AT21" s="1140">
        <v>0</v>
      </c>
      <c r="AU21" s="1140">
        <v>0</v>
      </c>
      <c r="AV21" s="1140">
        <v>3</v>
      </c>
      <c r="AW21" s="1140">
        <v>1</v>
      </c>
      <c r="AX21" s="1140">
        <v>0</v>
      </c>
      <c r="AY21" s="1140">
        <v>0</v>
      </c>
      <c r="AZ21" s="1140">
        <v>0</v>
      </c>
      <c r="BA21" s="1141">
        <v>0</v>
      </c>
    </row>
    <row r="22" spans="1:53">
      <c r="A22" s="5" t="s">
        <v>44</v>
      </c>
      <c r="B22" t="s">
        <v>45</v>
      </c>
      <c r="C22" s="5" t="s">
        <v>92</v>
      </c>
      <c r="D22" s="330">
        <v>0</v>
      </c>
      <c r="E22" s="12">
        <v>1</v>
      </c>
      <c r="F22" s="12">
        <v>0</v>
      </c>
      <c r="G22" s="12">
        <v>27</v>
      </c>
      <c r="H22" s="12">
        <v>27</v>
      </c>
      <c r="I22" s="12">
        <v>0</v>
      </c>
      <c r="J22" s="12">
        <v>0</v>
      </c>
      <c r="K22" s="12">
        <v>0</v>
      </c>
      <c r="L22" s="12">
        <v>0</v>
      </c>
      <c r="M22" s="12">
        <v>0</v>
      </c>
      <c r="N22" s="330">
        <v>0</v>
      </c>
      <c r="O22" s="12">
        <v>0</v>
      </c>
      <c r="P22" s="12">
        <v>0</v>
      </c>
      <c r="Q22" s="12">
        <v>25</v>
      </c>
      <c r="R22" s="12">
        <v>28</v>
      </c>
      <c r="S22" s="12">
        <v>0</v>
      </c>
      <c r="T22" s="12">
        <v>0</v>
      </c>
      <c r="U22" s="12">
        <v>0</v>
      </c>
      <c r="V22" s="12">
        <v>0</v>
      </c>
      <c r="W22" s="331">
        <v>0</v>
      </c>
      <c r="X22" s="847">
        <v>0</v>
      </c>
      <c r="Y22" s="848">
        <v>0</v>
      </c>
      <c r="Z22" s="848">
        <v>0</v>
      </c>
      <c r="AA22" s="848">
        <v>32</v>
      </c>
      <c r="AB22" s="848">
        <v>35</v>
      </c>
      <c r="AC22" s="848">
        <v>0</v>
      </c>
      <c r="AD22" s="848">
        <v>0</v>
      </c>
      <c r="AE22" s="848">
        <v>0</v>
      </c>
      <c r="AF22" s="848">
        <v>0</v>
      </c>
      <c r="AG22" s="849">
        <v>0</v>
      </c>
      <c r="AH22" s="931">
        <v>0</v>
      </c>
      <c r="AI22" s="932">
        <v>2</v>
      </c>
      <c r="AJ22" s="932">
        <v>0</v>
      </c>
      <c r="AK22" s="932">
        <v>27</v>
      </c>
      <c r="AL22" s="932">
        <v>26</v>
      </c>
      <c r="AM22" s="932">
        <v>0</v>
      </c>
      <c r="AN22" s="932">
        <v>0</v>
      </c>
      <c r="AO22" s="932">
        <v>0</v>
      </c>
      <c r="AP22" s="932">
        <v>0</v>
      </c>
      <c r="AQ22" s="933">
        <v>0</v>
      </c>
      <c r="AR22" s="1138">
        <v>0</v>
      </c>
      <c r="AS22" s="1140">
        <v>8</v>
      </c>
      <c r="AT22" s="1140">
        <v>0</v>
      </c>
      <c r="AU22" s="1140">
        <v>30</v>
      </c>
      <c r="AV22" s="1140">
        <v>50</v>
      </c>
      <c r="AW22" s="1140">
        <v>0</v>
      </c>
      <c r="AX22" s="1140">
        <v>0</v>
      </c>
      <c r="AY22" s="1140">
        <v>0</v>
      </c>
      <c r="AZ22" s="1140">
        <v>0</v>
      </c>
      <c r="BA22" s="1141">
        <v>0</v>
      </c>
    </row>
    <row r="23" spans="1:53">
      <c r="A23" s="5" t="s">
        <v>44</v>
      </c>
      <c r="B23" t="s">
        <v>45</v>
      </c>
      <c r="C23" s="5" t="s">
        <v>91</v>
      </c>
      <c r="D23" s="330">
        <v>0</v>
      </c>
      <c r="E23" s="12">
        <v>6</v>
      </c>
      <c r="F23" s="12">
        <v>0</v>
      </c>
      <c r="G23" s="12">
        <v>6</v>
      </c>
      <c r="H23" s="12">
        <v>9</v>
      </c>
      <c r="I23" s="12">
        <v>0</v>
      </c>
      <c r="J23" s="12">
        <v>0</v>
      </c>
      <c r="K23" s="12">
        <v>0</v>
      </c>
      <c r="L23" s="12">
        <v>0</v>
      </c>
      <c r="M23" s="12">
        <v>0</v>
      </c>
      <c r="N23" s="330">
        <v>0</v>
      </c>
      <c r="O23" s="12">
        <v>5</v>
      </c>
      <c r="P23" s="12">
        <v>0</v>
      </c>
      <c r="Q23" s="12">
        <v>10</v>
      </c>
      <c r="R23" s="12">
        <v>9</v>
      </c>
      <c r="S23" s="12">
        <v>0</v>
      </c>
      <c r="T23" s="12">
        <v>0</v>
      </c>
      <c r="U23" s="12">
        <v>0</v>
      </c>
      <c r="V23" s="12">
        <v>0</v>
      </c>
      <c r="W23" s="331">
        <v>0</v>
      </c>
      <c r="X23" s="847">
        <v>0</v>
      </c>
      <c r="Y23" s="848">
        <v>0</v>
      </c>
      <c r="Z23" s="848">
        <v>0</v>
      </c>
      <c r="AA23" s="848">
        <v>9</v>
      </c>
      <c r="AB23" s="848">
        <v>8</v>
      </c>
      <c r="AC23" s="848">
        <v>0</v>
      </c>
      <c r="AD23" s="848">
        <v>0</v>
      </c>
      <c r="AE23" s="848">
        <v>0</v>
      </c>
      <c r="AF23" s="848">
        <v>0</v>
      </c>
      <c r="AG23" s="849">
        <v>0</v>
      </c>
      <c r="AH23" s="931">
        <v>0</v>
      </c>
      <c r="AI23" s="932">
        <v>1</v>
      </c>
      <c r="AJ23" s="932">
        <v>0</v>
      </c>
      <c r="AK23" s="932">
        <v>6</v>
      </c>
      <c r="AL23" s="932">
        <v>7</v>
      </c>
      <c r="AM23" s="932">
        <v>0</v>
      </c>
      <c r="AN23" s="932">
        <v>0</v>
      </c>
      <c r="AO23" s="932">
        <v>0</v>
      </c>
      <c r="AP23" s="932">
        <v>0</v>
      </c>
      <c r="AQ23" s="933">
        <v>0</v>
      </c>
      <c r="AR23" s="1138">
        <v>0</v>
      </c>
      <c r="AS23" s="1140">
        <v>2</v>
      </c>
      <c r="AT23" s="1140">
        <v>0</v>
      </c>
      <c r="AU23" s="1140">
        <v>13</v>
      </c>
      <c r="AV23" s="1140">
        <v>2</v>
      </c>
      <c r="AW23" s="1140">
        <v>0</v>
      </c>
      <c r="AX23" s="1140">
        <v>0</v>
      </c>
      <c r="AY23" s="1140">
        <v>0</v>
      </c>
      <c r="AZ23" s="1140">
        <v>0</v>
      </c>
      <c r="BA23" s="1141">
        <v>0</v>
      </c>
    </row>
    <row r="24" spans="1:53">
      <c r="A24" s="5" t="s">
        <v>44</v>
      </c>
      <c r="B24" t="s">
        <v>45</v>
      </c>
      <c r="C24" s="5" t="s">
        <v>90</v>
      </c>
      <c r="D24" s="330">
        <v>1</v>
      </c>
      <c r="E24" s="12">
        <v>6</v>
      </c>
      <c r="F24" s="12">
        <v>0</v>
      </c>
      <c r="G24" s="12">
        <v>16</v>
      </c>
      <c r="H24" s="12">
        <v>7</v>
      </c>
      <c r="I24" s="12">
        <v>0</v>
      </c>
      <c r="J24" s="12">
        <v>0</v>
      </c>
      <c r="K24" s="12">
        <v>0</v>
      </c>
      <c r="L24" s="12">
        <v>0</v>
      </c>
      <c r="M24" s="12">
        <v>0</v>
      </c>
      <c r="N24" s="330">
        <v>0</v>
      </c>
      <c r="O24" s="12">
        <v>0</v>
      </c>
      <c r="P24" s="12">
        <v>0</v>
      </c>
      <c r="Q24" s="12">
        <v>35</v>
      </c>
      <c r="R24" s="12">
        <v>8</v>
      </c>
      <c r="S24" s="12">
        <v>0</v>
      </c>
      <c r="T24" s="12">
        <v>0</v>
      </c>
      <c r="U24" s="12">
        <v>0</v>
      </c>
      <c r="V24" s="12">
        <v>0</v>
      </c>
      <c r="W24" s="331">
        <v>0</v>
      </c>
      <c r="X24" s="847">
        <v>0</v>
      </c>
      <c r="Y24" s="848">
        <v>0</v>
      </c>
      <c r="Z24" s="848">
        <v>0</v>
      </c>
      <c r="AA24" s="848">
        <v>31</v>
      </c>
      <c r="AB24" s="848">
        <v>3</v>
      </c>
      <c r="AC24" s="848">
        <v>0</v>
      </c>
      <c r="AD24" s="848">
        <v>0</v>
      </c>
      <c r="AE24" s="848">
        <v>0</v>
      </c>
      <c r="AF24" s="848">
        <v>0</v>
      </c>
      <c r="AG24" s="849">
        <v>0</v>
      </c>
      <c r="AH24" s="931">
        <v>0</v>
      </c>
      <c r="AI24" s="932">
        <v>3</v>
      </c>
      <c r="AJ24" s="932">
        <v>0</v>
      </c>
      <c r="AK24" s="932">
        <v>13</v>
      </c>
      <c r="AL24" s="932">
        <v>12</v>
      </c>
      <c r="AM24" s="932">
        <v>0</v>
      </c>
      <c r="AN24" s="932">
        <v>0</v>
      </c>
      <c r="AO24" s="932">
        <v>0</v>
      </c>
      <c r="AP24" s="932">
        <v>0</v>
      </c>
      <c r="AQ24" s="933">
        <v>0</v>
      </c>
      <c r="AR24" s="1138">
        <v>0</v>
      </c>
      <c r="AS24" s="1140">
        <v>0</v>
      </c>
      <c r="AT24" s="1140">
        <v>0</v>
      </c>
      <c r="AU24" s="1140">
        <v>22</v>
      </c>
      <c r="AV24" s="1140">
        <v>5</v>
      </c>
      <c r="AW24" s="1140">
        <v>0</v>
      </c>
      <c r="AX24" s="1140">
        <v>0</v>
      </c>
      <c r="AY24" s="1140">
        <v>0</v>
      </c>
      <c r="AZ24" s="1140">
        <v>0</v>
      </c>
      <c r="BA24" s="1141">
        <v>0</v>
      </c>
    </row>
    <row r="25" spans="1:53">
      <c r="A25" s="5" t="s">
        <v>46</v>
      </c>
      <c r="B25" t="s">
        <v>47</v>
      </c>
      <c r="C25" s="5" t="s">
        <v>92</v>
      </c>
      <c r="D25" s="330">
        <v>0</v>
      </c>
      <c r="E25" s="12">
        <v>8</v>
      </c>
      <c r="F25" s="12">
        <v>0</v>
      </c>
      <c r="G25" s="12">
        <v>36</v>
      </c>
      <c r="H25" s="12">
        <v>125</v>
      </c>
      <c r="I25" s="12">
        <v>45</v>
      </c>
      <c r="J25" s="12">
        <v>0</v>
      </c>
      <c r="K25" s="12">
        <v>0</v>
      </c>
      <c r="L25" s="12">
        <v>9</v>
      </c>
      <c r="M25" s="12">
        <v>0</v>
      </c>
      <c r="N25" s="330">
        <v>0</v>
      </c>
      <c r="O25" s="12">
        <v>9</v>
      </c>
      <c r="P25" s="12">
        <v>0</v>
      </c>
      <c r="Q25" s="12">
        <v>31</v>
      </c>
      <c r="R25" s="12">
        <v>130</v>
      </c>
      <c r="S25" s="12">
        <v>132</v>
      </c>
      <c r="T25" s="12">
        <v>0</v>
      </c>
      <c r="U25" s="12">
        <v>0</v>
      </c>
      <c r="V25" s="12">
        <v>20</v>
      </c>
      <c r="W25" s="331">
        <v>0</v>
      </c>
      <c r="X25" s="847">
        <v>0</v>
      </c>
      <c r="Y25" s="848">
        <v>4</v>
      </c>
      <c r="Z25" s="848">
        <v>0</v>
      </c>
      <c r="AA25" s="848">
        <v>37</v>
      </c>
      <c r="AB25" s="848">
        <v>129</v>
      </c>
      <c r="AC25" s="848">
        <v>126</v>
      </c>
      <c r="AD25" s="848">
        <v>0</v>
      </c>
      <c r="AE25" s="848">
        <v>0</v>
      </c>
      <c r="AF25" s="848">
        <v>8</v>
      </c>
      <c r="AG25" s="849">
        <v>0</v>
      </c>
      <c r="AH25" s="931">
        <v>0</v>
      </c>
      <c r="AI25" s="932">
        <v>6</v>
      </c>
      <c r="AJ25" s="932">
        <v>0</v>
      </c>
      <c r="AK25" s="932">
        <v>29</v>
      </c>
      <c r="AL25" s="932">
        <v>120</v>
      </c>
      <c r="AM25" s="932">
        <v>142</v>
      </c>
      <c r="AN25" s="932">
        <v>0</v>
      </c>
      <c r="AO25" s="932">
        <v>0</v>
      </c>
      <c r="AP25" s="932">
        <v>8</v>
      </c>
      <c r="AQ25" s="933">
        <v>0</v>
      </c>
      <c r="AR25" s="1138">
        <v>0</v>
      </c>
      <c r="AS25" s="1140">
        <v>3</v>
      </c>
      <c r="AT25" s="1140">
        <v>0</v>
      </c>
      <c r="AU25" s="1140">
        <v>30</v>
      </c>
      <c r="AV25" s="1140">
        <v>107</v>
      </c>
      <c r="AW25" s="1140">
        <v>106</v>
      </c>
      <c r="AX25" s="1140">
        <v>0</v>
      </c>
      <c r="AY25" s="1140">
        <v>0</v>
      </c>
      <c r="AZ25" s="1140">
        <v>16</v>
      </c>
      <c r="BA25" s="1141">
        <v>0</v>
      </c>
    </row>
    <row r="26" spans="1:53">
      <c r="A26" s="5" t="s">
        <v>46</v>
      </c>
      <c r="B26" t="s">
        <v>47</v>
      </c>
      <c r="C26" s="5" t="s">
        <v>91</v>
      </c>
      <c r="D26" s="330">
        <v>0</v>
      </c>
      <c r="E26" s="12">
        <v>3</v>
      </c>
      <c r="F26" s="12">
        <v>0</v>
      </c>
      <c r="G26" s="12">
        <v>6</v>
      </c>
      <c r="H26" s="12">
        <v>47</v>
      </c>
      <c r="I26" s="12">
        <v>79</v>
      </c>
      <c r="J26" s="12">
        <v>0</v>
      </c>
      <c r="K26" s="12">
        <v>0</v>
      </c>
      <c r="L26" s="12">
        <v>2</v>
      </c>
      <c r="M26" s="12">
        <v>0</v>
      </c>
      <c r="N26" s="330">
        <v>0</v>
      </c>
      <c r="O26" s="12">
        <v>3</v>
      </c>
      <c r="P26" s="12">
        <v>0</v>
      </c>
      <c r="Q26" s="12">
        <v>6</v>
      </c>
      <c r="R26" s="12">
        <v>40</v>
      </c>
      <c r="S26" s="12">
        <v>0</v>
      </c>
      <c r="T26" s="12">
        <v>0</v>
      </c>
      <c r="U26" s="12">
        <v>0</v>
      </c>
      <c r="V26" s="12">
        <v>2</v>
      </c>
      <c r="W26" s="331">
        <v>0</v>
      </c>
      <c r="X26" s="847">
        <v>0</v>
      </c>
      <c r="Y26" s="848">
        <v>4</v>
      </c>
      <c r="Z26" s="848">
        <v>0</v>
      </c>
      <c r="AA26" s="848">
        <v>11</v>
      </c>
      <c r="AB26" s="848">
        <v>39</v>
      </c>
      <c r="AC26" s="848">
        <v>0</v>
      </c>
      <c r="AD26" s="848">
        <v>0</v>
      </c>
      <c r="AE26" s="848">
        <v>0</v>
      </c>
      <c r="AF26" s="848">
        <v>3</v>
      </c>
      <c r="AG26" s="849">
        <v>0</v>
      </c>
      <c r="AH26" s="931">
        <v>0</v>
      </c>
      <c r="AI26" s="932">
        <v>3</v>
      </c>
      <c r="AJ26" s="932">
        <v>0</v>
      </c>
      <c r="AK26" s="932">
        <v>7</v>
      </c>
      <c r="AL26" s="932">
        <v>50</v>
      </c>
      <c r="AM26" s="932">
        <v>0</v>
      </c>
      <c r="AN26" s="932">
        <v>0</v>
      </c>
      <c r="AO26" s="932">
        <v>0</v>
      </c>
      <c r="AP26" s="932">
        <v>0</v>
      </c>
      <c r="AQ26" s="933">
        <v>0</v>
      </c>
      <c r="AR26" s="1138">
        <v>3</v>
      </c>
      <c r="AS26" s="1140">
        <v>7</v>
      </c>
      <c r="AT26" s="1140">
        <v>0</v>
      </c>
      <c r="AU26" s="1140">
        <v>3</v>
      </c>
      <c r="AV26" s="1140">
        <v>43</v>
      </c>
      <c r="AW26" s="1140">
        <v>2</v>
      </c>
      <c r="AX26" s="1140">
        <v>0</v>
      </c>
      <c r="AY26" s="1140">
        <v>0</v>
      </c>
      <c r="AZ26" s="1140">
        <v>0</v>
      </c>
      <c r="BA26" s="1141">
        <v>0</v>
      </c>
    </row>
    <row r="27" spans="1:53">
      <c r="A27" s="5" t="s">
        <v>46</v>
      </c>
      <c r="B27" t="s">
        <v>47</v>
      </c>
      <c r="C27" s="5" t="s">
        <v>90</v>
      </c>
      <c r="D27" s="330">
        <v>4</v>
      </c>
      <c r="E27" s="12">
        <v>0</v>
      </c>
      <c r="F27" s="12">
        <v>0</v>
      </c>
      <c r="G27" s="12">
        <v>32</v>
      </c>
      <c r="H27" s="12">
        <v>6</v>
      </c>
      <c r="I27" s="12">
        <v>0</v>
      </c>
      <c r="J27" s="12">
        <v>0</v>
      </c>
      <c r="K27" s="12">
        <v>0</v>
      </c>
      <c r="L27" s="12">
        <v>0</v>
      </c>
      <c r="M27" s="12">
        <v>0</v>
      </c>
      <c r="N27" s="330">
        <v>6</v>
      </c>
      <c r="O27" s="12">
        <v>1</v>
      </c>
      <c r="P27" s="12">
        <v>0</v>
      </c>
      <c r="Q27" s="12">
        <v>24</v>
      </c>
      <c r="R27" s="12">
        <v>8</v>
      </c>
      <c r="S27" s="12">
        <v>0</v>
      </c>
      <c r="T27" s="12">
        <v>0</v>
      </c>
      <c r="U27" s="12">
        <v>0</v>
      </c>
      <c r="V27" s="12">
        <v>0</v>
      </c>
      <c r="W27" s="331">
        <v>0</v>
      </c>
      <c r="X27" s="847">
        <v>2</v>
      </c>
      <c r="Y27" s="848">
        <v>1</v>
      </c>
      <c r="Z27" s="848">
        <v>0</v>
      </c>
      <c r="AA27" s="848">
        <v>14</v>
      </c>
      <c r="AB27" s="848">
        <v>1</v>
      </c>
      <c r="AC27" s="848">
        <v>0</v>
      </c>
      <c r="AD27" s="848">
        <v>0</v>
      </c>
      <c r="AE27" s="848">
        <v>0</v>
      </c>
      <c r="AF27" s="848">
        <v>0</v>
      </c>
      <c r="AG27" s="849">
        <v>0</v>
      </c>
      <c r="AH27" s="931">
        <v>7</v>
      </c>
      <c r="AI27" s="932">
        <v>1</v>
      </c>
      <c r="AJ27" s="932">
        <v>0</v>
      </c>
      <c r="AK27" s="932">
        <v>7</v>
      </c>
      <c r="AL27" s="932">
        <v>2</v>
      </c>
      <c r="AM27" s="932">
        <v>0</v>
      </c>
      <c r="AN27" s="932">
        <v>0</v>
      </c>
      <c r="AO27" s="932">
        <v>0</v>
      </c>
      <c r="AP27" s="932">
        <v>0</v>
      </c>
      <c r="AQ27" s="933">
        <v>0</v>
      </c>
      <c r="AR27" s="1138">
        <v>4</v>
      </c>
      <c r="AS27" s="1140">
        <v>0</v>
      </c>
      <c r="AT27" s="1140">
        <v>0</v>
      </c>
      <c r="AU27" s="1140">
        <v>11</v>
      </c>
      <c r="AV27" s="1140">
        <v>2</v>
      </c>
      <c r="AW27" s="1140">
        <v>0</v>
      </c>
      <c r="AX27" s="1140">
        <v>0</v>
      </c>
      <c r="AY27" s="1140">
        <v>0</v>
      </c>
      <c r="AZ27" s="1140">
        <v>0</v>
      </c>
      <c r="BA27" s="1141">
        <v>0</v>
      </c>
    </row>
    <row r="28" spans="1:53">
      <c r="A28" s="5" t="s">
        <v>48</v>
      </c>
      <c r="B28" t="s">
        <v>49</v>
      </c>
      <c r="C28" s="5" t="s">
        <v>92</v>
      </c>
      <c r="D28" s="330">
        <v>3</v>
      </c>
      <c r="E28" s="12">
        <v>11</v>
      </c>
      <c r="F28" s="12">
        <v>0</v>
      </c>
      <c r="G28" s="12">
        <v>51</v>
      </c>
      <c r="H28" s="12">
        <v>0</v>
      </c>
      <c r="I28" s="12">
        <v>0</v>
      </c>
      <c r="J28" s="12">
        <v>0</v>
      </c>
      <c r="K28" s="12">
        <v>0</v>
      </c>
      <c r="L28" s="12">
        <v>0</v>
      </c>
      <c r="M28" s="12">
        <v>0</v>
      </c>
      <c r="N28" s="330">
        <v>4</v>
      </c>
      <c r="O28" s="12">
        <v>13</v>
      </c>
      <c r="P28" s="12">
        <v>0</v>
      </c>
      <c r="Q28" s="12">
        <v>38</v>
      </c>
      <c r="R28" s="12">
        <v>0</v>
      </c>
      <c r="S28" s="12">
        <v>0</v>
      </c>
      <c r="T28" s="12">
        <v>0</v>
      </c>
      <c r="U28" s="12">
        <v>0</v>
      </c>
      <c r="V28" s="12">
        <v>0</v>
      </c>
      <c r="W28" s="331">
        <v>0</v>
      </c>
      <c r="X28" s="847">
        <v>1</v>
      </c>
      <c r="Y28" s="848">
        <v>18</v>
      </c>
      <c r="Z28" s="848">
        <v>0</v>
      </c>
      <c r="AA28" s="848">
        <v>37</v>
      </c>
      <c r="AB28" s="848">
        <v>0</v>
      </c>
      <c r="AC28" s="848">
        <v>0</v>
      </c>
      <c r="AD28" s="848">
        <v>0</v>
      </c>
      <c r="AE28" s="848">
        <v>0</v>
      </c>
      <c r="AF28" s="848">
        <v>0</v>
      </c>
      <c r="AG28" s="849">
        <v>0</v>
      </c>
      <c r="AH28" s="931">
        <v>0</v>
      </c>
      <c r="AI28" s="932">
        <v>20</v>
      </c>
      <c r="AJ28" s="932">
        <v>0</v>
      </c>
      <c r="AK28" s="932">
        <v>39</v>
      </c>
      <c r="AL28" s="932">
        <v>0</v>
      </c>
      <c r="AM28" s="932">
        <v>0</v>
      </c>
      <c r="AN28" s="932">
        <v>0</v>
      </c>
      <c r="AO28" s="932">
        <v>0</v>
      </c>
      <c r="AP28" s="932">
        <v>0</v>
      </c>
      <c r="AQ28" s="933">
        <v>0</v>
      </c>
      <c r="AR28" s="1138">
        <v>0</v>
      </c>
      <c r="AS28" s="1140">
        <v>26</v>
      </c>
      <c r="AT28" s="1140">
        <v>0</v>
      </c>
      <c r="AU28" s="1140">
        <v>38</v>
      </c>
      <c r="AV28" s="1140">
        <v>0</v>
      </c>
      <c r="AW28" s="1140">
        <v>0</v>
      </c>
      <c r="AX28" s="1140">
        <v>0</v>
      </c>
      <c r="AY28" s="1140">
        <v>0</v>
      </c>
      <c r="AZ28" s="1140">
        <v>0</v>
      </c>
      <c r="BA28" s="1141">
        <v>0</v>
      </c>
    </row>
    <row r="29" spans="1:53">
      <c r="A29" s="5" t="s">
        <v>48</v>
      </c>
      <c r="B29" t="s">
        <v>49</v>
      </c>
      <c r="C29" s="5" t="s">
        <v>91</v>
      </c>
      <c r="D29" s="330">
        <v>3</v>
      </c>
      <c r="E29" s="12">
        <v>18</v>
      </c>
      <c r="F29" s="12">
        <v>9</v>
      </c>
      <c r="G29" s="12">
        <v>19</v>
      </c>
      <c r="H29" s="12">
        <v>0</v>
      </c>
      <c r="I29" s="12">
        <v>0</v>
      </c>
      <c r="J29" s="12">
        <v>0</v>
      </c>
      <c r="K29" s="12">
        <v>0</v>
      </c>
      <c r="L29" s="12">
        <v>0</v>
      </c>
      <c r="M29" s="12">
        <v>0</v>
      </c>
      <c r="N29" s="330">
        <v>1</v>
      </c>
      <c r="O29" s="12">
        <v>15</v>
      </c>
      <c r="P29" s="12">
        <v>4</v>
      </c>
      <c r="Q29" s="12">
        <v>31</v>
      </c>
      <c r="R29" s="12">
        <v>0</v>
      </c>
      <c r="S29" s="12">
        <v>0</v>
      </c>
      <c r="T29" s="12">
        <v>0</v>
      </c>
      <c r="U29" s="12">
        <v>0</v>
      </c>
      <c r="V29" s="12">
        <v>0</v>
      </c>
      <c r="W29" s="331">
        <v>0</v>
      </c>
      <c r="X29" s="847">
        <v>2</v>
      </c>
      <c r="Y29" s="848">
        <v>11</v>
      </c>
      <c r="Z29" s="848">
        <v>4</v>
      </c>
      <c r="AA29" s="848">
        <v>16</v>
      </c>
      <c r="AB29" s="848">
        <v>0</v>
      </c>
      <c r="AC29" s="848">
        <v>0</v>
      </c>
      <c r="AD29" s="848">
        <v>0</v>
      </c>
      <c r="AE29" s="848">
        <v>0</v>
      </c>
      <c r="AF29" s="848">
        <v>0</v>
      </c>
      <c r="AG29" s="849">
        <v>0</v>
      </c>
      <c r="AH29" s="931">
        <v>2</v>
      </c>
      <c r="AI29" s="932">
        <v>14</v>
      </c>
      <c r="AJ29" s="932">
        <v>3</v>
      </c>
      <c r="AK29" s="932">
        <v>12</v>
      </c>
      <c r="AL29" s="932">
        <v>0</v>
      </c>
      <c r="AM29" s="932">
        <v>0</v>
      </c>
      <c r="AN29" s="932">
        <v>0</v>
      </c>
      <c r="AO29" s="932">
        <v>0</v>
      </c>
      <c r="AP29" s="932">
        <v>0</v>
      </c>
      <c r="AQ29" s="933">
        <v>0</v>
      </c>
      <c r="AR29" s="1138">
        <v>2</v>
      </c>
      <c r="AS29" s="1140">
        <v>13</v>
      </c>
      <c r="AT29" s="1140">
        <v>0</v>
      </c>
      <c r="AU29" s="1140">
        <v>9</v>
      </c>
      <c r="AV29" s="1140">
        <v>0</v>
      </c>
      <c r="AW29" s="1140">
        <v>0</v>
      </c>
      <c r="AX29" s="1140">
        <v>0</v>
      </c>
      <c r="AY29" s="1140">
        <v>0</v>
      </c>
      <c r="AZ29" s="1140">
        <v>0</v>
      </c>
      <c r="BA29" s="1141">
        <v>0</v>
      </c>
    </row>
    <row r="30" spans="1:53">
      <c r="A30" s="5" t="s">
        <v>48</v>
      </c>
      <c r="B30" t="s">
        <v>49</v>
      </c>
      <c r="C30" s="5" t="s">
        <v>90</v>
      </c>
      <c r="D30" s="330">
        <v>21</v>
      </c>
      <c r="E30" s="12">
        <v>12</v>
      </c>
      <c r="F30" s="12">
        <v>0</v>
      </c>
      <c r="G30" s="12">
        <v>36</v>
      </c>
      <c r="H30" s="12">
        <v>0</v>
      </c>
      <c r="I30" s="12">
        <v>0</v>
      </c>
      <c r="J30" s="12">
        <v>0</v>
      </c>
      <c r="K30" s="12">
        <v>0</v>
      </c>
      <c r="L30" s="12">
        <v>0</v>
      </c>
      <c r="M30" s="12">
        <v>0</v>
      </c>
      <c r="N30" s="330">
        <v>45</v>
      </c>
      <c r="O30" s="12">
        <v>23</v>
      </c>
      <c r="P30" s="12">
        <v>0</v>
      </c>
      <c r="Q30" s="12">
        <v>32</v>
      </c>
      <c r="R30" s="12">
        <v>0</v>
      </c>
      <c r="S30" s="12">
        <v>0</v>
      </c>
      <c r="T30" s="12">
        <v>0</v>
      </c>
      <c r="U30" s="12">
        <v>0</v>
      </c>
      <c r="V30" s="12">
        <v>0</v>
      </c>
      <c r="W30" s="331">
        <v>0</v>
      </c>
      <c r="X30" s="847">
        <v>40</v>
      </c>
      <c r="Y30" s="848">
        <v>22</v>
      </c>
      <c r="Z30" s="848">
        <v>0</v>
      </c>
      <c r="AA30" s="848">
        <v>20</v>
      </c>
      <c r="AB30" s="848">
        <v>0</v>
      </c>
      <c r="AC30" s="848">
        <v>0</v>
      </c>
      <c r="AD30" s="848">
        <v>0</v>
      </c>
      <c r="AE30" s="848">
        <v>0</v>
      </c>
      <c r="AF30" s="848">
        <v>0</v>
      </c>
      <c r="AG30" s="849">
        <v>0</v>
      </c>
      <c r="AH30" s="931">
        <v>15</v>
      </c>
      <c r="AI30" s="932">
        <v>19</v>
      </c>
      <c r="AJ30" s="932">
        <v>0</v>
      </c>
      <c r="AK30" s="932">
        <v>21</v>
      </c>
      <c r="AL30" s="932">
        <v>0</v>
      </c>
      <c r="AM30" s="932">
        <v>0</v>
      </c>
      <c r="AN30" s="932">
        <v>0</v>
      </c>
      <c r="AO30" s="932">
        <v>0</v>
      </c>
      <c r="AP30" s="932">
        <v>0</v>
      </c>
      <c r="AQ30" s="933">
        <v>0</v>
      </c>
      <c r="AR30" s="1138">
        <v>5</v>
      </c>
      <c r="AS30" s="1140">
        <v>6</v>
      </c>
      <c r="AT30" s="1140">
        <v>0</v>
      </c>
      <c r="AU30" s="1140">
        <v>30</v>
      </c>
      <c r="AV30" s="1140">
        <v>0</v>
      </c>
      <c r="AW30" s="1140">
        <v>0</v>
      </c>
      <c r="AX30" s="1140">
        <v>0</v>
      </c>
      <c r="AY30" s="1140">
        <v>0</v>
      </c>
      <c r="AZ30" s="1140">
        <v>0</v>
      </c>
      <c r="BA30" s="1141">
        <v>0</v>
      </c>
    </row>
    <row r="31" spans="1:53">
      <c r="A31" s="5" t="s">
        <v>50</v>
      </c>
      <c r="B31" t="s">
        <v>51</v>
      </c>
      <c r="C31" s="5" t="s">
        <v>92</v>
      </c>
      <c r="D31" s="330">
        <v>1</v>
      </c>
      <c r="E31" s="12">
        <v>1</v>
      </c>
      <c r="F31" s="12">
        <v>0</v>
      </c>
      <c r="G31" s="12">
        <v>16</v>
      </c>
      <c r="H31" s="12">
        <v>0</v>
      </c>
      <c r="I31" s="12">
        <v>0</v>
      </c>
      <c r="J31" s="12">
        <v>0</v>
      </c>
      <c r="K31" s="12">
        <v>0</v>
      </c>
      <c r="L31" s="12">
        <v>0</v>
      </c>
      <c r="M31" s="12">
        <v>0</v>
      </c>
      <c r="N31" s="330">
        <v>2</v>
      </c>
      <c r="O31" s="12">
        <v>0</v>
      </c>
      <c r="P31" s="12">
        <v>0</v>
      </c>
      <c r="Q31" s="12">
        <v>12</v>
      </c>
      <c r="R31" s="12">
        <v>0</v>
      </c>
      <c r="S31" s="12">
        <v>0</v>
      </c>
      <c r="T31" s="12">
        <v>0</v>
      </c>
      <c r="U31" s="12">
        <v>0</v>
      </c>
      <c r="V31" s="12">
        <v>0</v>
      </c>
      <c r="W31" s="331">
        <v>0</v>
      </c>
      <c r="X31" s="847">
        <v>1</v>
      </c>
      <c r="Y31" s="848">
        <v>0</v>
      </c>
      <c r="Z31" s="848">
        <v>0</v>
      </c>
      <c r="AA31" s="848">
        <v>22</v>
      </c>
      <c r="AB31" s="848">
        <v>0</v>
      </c>
      <c r="AC31" s="848">
        <v>0</v>
      </c>
      <c r="AD31" s="848">
        <v>0</v>
      </c>
      <c r="AE31" s="848">
        <v>0</v>
      </c>
      <c r="AF31" s="848">
        <v>0</v>
      </c>
      <c r="AG31" s="849">
        <v>0</v>
      </c>
      <c r="AH31" s="931">
        <v>1</v>
      </c>
      <c r="AI31" s="932">
        <v>2</v>
      </c>
      <c r="AJ31" s="932">
        <v>0</v>
      </c>
      <c r="AK31" s="932">
        <v>9</v>
      </c>
      <c r="AL31" s="932">
        <v>0</v>
      </c>
      <c r="AM31" s="932">
        <v>0</v>
      </c>
      <c r="AN31" s="932">
        <v>0</v>
      </c>
      <c r="AO31" s="932">
        <v>0</v>
      </c>
      <c r="AP31" s="932">
        <v>0</v>
      </c>
      <c r="AQ31" s="933">
        <v>0</v>
      </c>
      <c r="AR31" s="1138">
        <v>3</v>
      </c>
      <c r="AS31" s="1140">
        <v>8</v>
      </c>
      <c r="AT31" s="1140">
        <v>0</v>
      </c>
      <c r="AU31" s="1140">
        <v>14</v>
      </c>
      <c r="AV31" s="1140">
        <v>0</v>
      </c>
      <c r="AW31" s="1140">
        <v>0</v>
      </c>
      <c r="AX31" s="1140">
        <v>0</v>
      </c>
      <c r="AY31" s="1140">
        <v>0</v>
      </c>
      <c r="AZ31" s="1140">
        <v>0</v>
      </c>
      <c r="BA31" s="1141">
        <v>0</v>
      </c>
    </row>
    <row r="32" spans="1:53">
      <c r="A32" s="5" t="s">
        <v>50</v>
      </c>
      <c r="B32" t="s">
        <v>51</v>
      </c>
      <c r="C32" s="5" t="s">
        <v>91</v>
      </c>
      <c r="D32" s="330">
        <v>0</v>
      </c>
      <c r="E32" s="12">
        <v>0</v>
      </c>
      <c r="F32" s="12">
        <v>0</v>
      </c>
      <c r="G32" s="12">
        <v>3</v>
      </c>
      <c r="H32" s="12">
        <v>0</v>
      </c>
      <c r="I32" s="12">
        <v>0</v>
      </c>
      <c r="J32" s="12">
        <v>0</v>
      </c>
      <c r="K32" s="12">
        <v>0</v>
      </c>
      <c r="L32" s="12">
        <v>0</v>
      </c>
      <c r="M32" s="12">
        <v>0</v>
      </c>
      <c r="N32" s="330">
        <v>0</v>
      </c>
      <c r="O32" s="12">
        <v>0</v>
      </c>
      <c r="P32" s="12">
        <v>0</v>
      </c>
      <c r="Q32" s="12">
        <v>1</v>
      </c>
      <c r="R32" s="12">
        <v>0</v>
      </c>
      <c r="S32" s="12">
        <v>0</v>
      </c>
      <c r="T32" s="12">
        <v>0</v>
      </c>
      <c r="U32" s="12">
        <v>0</v>
      </c>
      <c r="V32" s="12">
        <v>0</v>
      </c>
      <c r="W32" s="331">
        <v>0</v>
      </c>
      <c r="X32" s="847">
        <v>0</v>
      </c>
      <c r="Y32" s="848">
        <v>0</v>
      </c>
      <c r="Z32" s="848">
        <v>0</v>
      </c>
      <c r="AA32" s="848">
        <v>0</v>
      </c>
      <c r="AB32" s="848">
        <v>0</v>
      </c>
      <c r="AC32" s="848">
        <v>0</v>
      </c>
      <c r="AD32" s="848">
        <v>0</v>
      </c>
      <c r="AE32" s="848">
        <v>0</v>
      </c>
      <c r="AF32" s="848">
        <v>0</v>
      </c>
      <c r="AG32" s="849">
        <v>0</v>
      </c>
      <c r="AH32" s="931">
        <v>0</v>
      </c>
      <c r="AI32" s="932">
        <v>0</v>
      </c>
      <c r="AJ32" s="932">
        <v>0</v>
      </c>
      <c r="AK32" s="932">
        <v>0</v>
      </c>
      <c r="AL32" s="932">
        <v>0</v>
      </c>
      <c r="AM32" s="932">
        <v>0</v>
      </c>
      <c r="AN32" s="932">
        <v>0</v>
      </c>
      <c r="AO32" s="932">
        <v>0</v>
      </c>
      <c r="AP32" s="932">
        <v>0</v>
      </c>
      <c r="AQ32" s="933">
        <v>0</v>
      </c>
      <c r="AR32" s="1138">
        <v>0</v>
      </c>
      <c r="AS32" s="1140">
        <v>0</v>
      </c>
      <c r="AT32" s="1140">
        <v>0</v>
      </c>
      <c r="AU32" s="1140">
        <v>1</v>
      </c>
      <c r="AV32" s="1140">
        <v>0</v>
      </c>
      <c r="AW32" s="1140">
        <v>0</v>
      </c>
      <c r="AX32" s="1140">
        <v>0</v>
      </c>
      <c r="AY32" s="1140">
        <v>0</v>
      </c>
      <c r="AZ32" s="1140">
        <v>0</v>
      </c>
      <c r="BA32" s="1141">
        <v>0</v>
      </c>
    </row>
    <row r="33" spans="1:53">
      <c r="A33" s="5" t="s">
        <v>50</v>
      </c>
      <c r="B33" t="s">
        <v>51</v>
      </c>
      <c r="C33" s="5" t="s">
        <v>90</v>
      </c>
      <c r="D33" s="330">
        <v>5</v>
      </c>
      <c r="E33" s="12">
        <v>0</v>
      </c>
      <c r="F33" s="12">
        <v>0</v>
      </c>
      <c r="G33" s="12">
        <v>0</v>
      </c>
      <c r="H33" s="12">
        <v>0</v>
      </c>
      <c r="I33" s="12">
        <v>0</v>
      </c>
      <c r="J33" s="12">
        <v>0</v>
      </c>
      <c r="K33" s="12">
        <v>0</v>
      </c>
      <c r="L33" s="12">
        <v>0</v>
      </c>
      <c r="M33" s="12">
        <v>0</v>
      </c>
      <c r="N33" s="330">
        <v>4</v>
      </c>
      <c r="O33" s="12">
        <v>0</v>
      </c>
      <c r="P33" s="12">
        <v>0</v>
      </c>
      <c r="Q33" s="12">
        <v>1</v>
      </c>
      <c r="R33" s="12">
        <v>0</v>
      </c>
      <c r="S33" s="12">
        <v>0</v>
      </c>
      <c r="T33" s="12">
        <v>0</v>
      </c>
      <c r="U33" s="12">
        <v>0</v>
      </c>
      <c r="V33" s="12">
        <v>0</v>
      </c>
      <c r="W33" s="331">
        <v>0</v>
      </c>
      <c r="X33" s="847">
        <v>5</v>
      </c>
      <c r="Y33" s="848">
        <v>0</v>
      </c>
      <c r="Z33" s="848">
        <v>0</v>
      </c>
      <c r="AA33" s="848">
        <v>0</v>
      </c>
      <c r="AB33" s="848">
        <v>0</v>
      </c>
      <c r="AC33" s="848">
        <v>0</v>
      </c>
      <c r="AD33" s="848">
        <v>0</v>
      </c>
      <c r="AE33" s="848">
        <v>0</v>
      </c>
      <c r="AF33" s="848">
        <v>0</v>
      </c>
      <c r="AG33" s="849">
        <v>0</v>
      </c>
      <c r="AH33" s="931">
        <v>5</v>
      </c>
      <c r="AI33" s="932">
        <v>0</v>
      </c>
      <c r="AJ33" s="932">
        <v>0</v>
      </c>
      <c r="AK33" s="932">
        <v>0</v>
      </c>
      <c r="AL33" s="932">
        <v>0</v>
      </c>
      <c r="AM33" s="932">
        <v>0</v>
      </c>
      <c r="AN33" s="932">
        <v>0</v>
      </c>
      <c r="AO33" s="932">
        <v>0</v>
      </c>
      <c r="AP33" s="932">
        <v>0</v>
      </c>
      <c r="AQ33" s="933">
        <v>0</v>
      </c>
      <c r="AR33" s="1138">
        <v>3</v>
      </c>
      <c r="AS33" s="1140">
        <v>0</v>
      </c>
      <c r="AT33" s="1140">
        <v>0</v>
      </c>
      <c r="AU33" s="1140">
        <v>0</v>
      </c>
      <c r="AV33" s="1140">
        <v>0</v>
      </c>
      <c r="AW33" s="1140">
        <v>0</v>
      </c>
      <c r="AX33" s="1140">
        <v>0</v>
      </c>
      <c r="AY33" s="1140">
        <v>0</v>
      </c>
      <c r="AZ33" s="1140">
        <v>0</v>
      </c>
      <c r="BA33" s="1141">
        <v>0</v>
      </c>
    </row>
    <row r="34" spans="1:53">
      <c r="A34" s="5" t="s">
        <v>52</v>
      </c>
      <c r="B34" t="s">
        <v>53</v>
      </c>
      <c r="C34" s="5" t="s">
        <v>92</v>
      </c>
      <c r="D34" s="330">
        <v>0</v>
      </c>
      <c r="E34" s="12">
        <v>1</v>
      </c>
      <c r="F34" s="12">
        <v>0</v>
      </c>
      <c r="G34" s="12">
        <v>46</v>
      </c>
      <c r="H34" s="12">
        <v>0</v>
      </c>
      <c r="I34" s="12">
        <v>0</v>
      </c>
      <c r="J34" s="12">
        <v>0</v>
      </c>
      <c r="K34" s="12">
        <v>0</v>
      </c>
      <c r="L34" s="12">
        <v>0</v>
      </c>
      <c r="M34" s="12">
        <v>0</v>
      </c>
      <c r="N34" s="330">
        <v>0</v>
      </c>
      <c r="O34" s="12">
        <v>0</v>
      </c>
      <c r="P34" s="12">
        <v>0</v>
      </c>
      <c r="Q34" s="12">
        <v>48</v>
      </c>
      <c r="R34" s="12">
        <v>0</v>
      </c>
      <c r="S34" s="12">
        <v>0</v>
      </c>
      <c r="T34" s="12">
        <v>0</v>
      </c>
      <c r="U34" s="12">
        <v>0</v>
      </c>
      <c r="V34" s="12">
        <v>0</v>
      </c>
      <c r="W34" s="331">
        <v>0</v>
      </c>
      <c r="X34" s="847">
        <v>0</v>
      </c>
      <c r="Y34" s="848">
        <v>1</v>
      </c>
      <c r="Z34" s="848">
        <v>0</v>
      </c>
      <c r="AA34" s="848">
        <v>41</v>
      </c>
      <c r="AB34" s="848">
        <v>0</v>
      </c>
      <c r="AC34" s="848">
        <v>0</v>
      </c>
      <c r="AD34" s="848">
        <v>0</v>
      </c>
      <c r="AE34" s="848">
        <v>0</v>
      </c>
      <c r="AF34" s="848">
        <v>0</v>
      </c>
      <c r="AG34" s="849">
        <v>0</v>
      </c>
      <c r="AH34" s="931">
        <v>0</v>
      </c>
      <c r="AI34" s="932">
        <v>0</v>
      </c>
      <c r="AJ34" s="932">
        <v>0</v>
      </c>
      <c r="AK34" s="932">
        <v>38</v>
      </c>
      <c r="AL34" s="932">
        <v>0</v>
      </c>
      <c r="AM34" s="932">
        <v>0</v>
      </c>
      <c r="AN34" s="932">
        <v>0</v>
      </c>
      <c r="AO34" s="932">
        <v>0</v>
      </c>
      <c r="AP34" s="932">
        <v>0</v>
      </c>
      <c r="AQ34" s="933">
        <v>0</v>
      </c>
      <c r="AR34" s="1138">
        <v>0</v>
      </c>
      <c r="AS34" s="1140">
        <v>17</v>
      </c>
      <c r="AT34" s="1140">
        <v>0</v>
      </c>
      <c r="AU34" s="1140">
        <v>19</v>
      </c>
      <c r="AV34" s="1140">
        <v>0</v>
      </c>
      <c r="AW34" s="1140">
        <v>0</v>
      </c>
      <c r="AX34" s="1140">
        <v>0</v>
      </c>
      <c r="AY34" s="1140">
        <v>0</v>
      </c>
      <c r="AZ34" s="1140">
        <v>0</v>
      </c>
      <c r="BA34" s="1141">
        <v>0</v>
      </c>
    </row>
    <row r="35" spans="1:53">
      <c r="A35" s="5" t="s">
        <v>52</v>
      </c>
      <c r="B35" t="s">
        <v>53</v>
      </c>
      <c r="C35" s="5" t="s">
        <v>91</v>
      </c>
      <c r="D35" s="330">
        <v>0</v>
      </c>
      <c r="E35" s="12">
        <v>0</v>
      </c>
      <c r="F35" s="12">
        <v>0</v>
      </c>
      <c r="G35" s="12">
        <v>10</v>
      </c>
      <c r="H35" s="12">
        <v>0</v>
      </c>
      <c r="I35" s="12">
        <v>0</v>
      </c>
      <c r="J35" s="12">
        <v>0</v>
      </c>
      <c r="K35" s="12">
        <v>0</v>
      </c>
      <c r="L35" s="12">
        <v>0</v>
      </c>
      <c r="M35" s="12">
        <v>0</v>
      </c>
      <c r="N35" s="330">
        <v>0</v>
      </c>
      <c r="O35" s="12">
        <v>1</v>
      </c>
      <c r="P35" s="12">
        <v>0</v>
      </c>
      <c r="Q35" s="12">
        <v>8</v>
      </c>
      <c r="R35" s="12">
        <v>0</v>
      </c>
      <c r="S35" s="12">
        <v>0</v>
      </c>
      <c r="T35" s="12">
        <v>0</v>
      </c>
      <c r="U35" s="12">
        <v>0</v>
      </c>
      <c r="V35" s="12">
        <v>0</v>
      </c>
      <c r="W35" s="331">
        <v>0</v>
      </c>
      <c r="X35" s="847">
        <v>0</v>
      </c>
      <c r="Y35" s="848">
        <v>1</v>
      </c>
      <c r="Z35" s="848">
        <v>0</v>
      </c>
      <c r="AA35" s="848">
        <v>5</v>
      </c>
      <c r="AB35" s="848">
        <v>0</v>
      </c>
      <c r="AC35" s="848">
        <v>0</v>
      </c>
      <c r="AD35" s="848">
        <v>0</v>
      </c>
      <c r="AE35" s="848">
        <v>0</v>
      </c>
      <c r="AF35" s="848">
        <v>0</v>
      </c>
      <c r="AG35" s="849">
        <v>0</v>
      </c>
      <c r="AH35" s="931">
        <v>0</v>
      </c>
      <c r="AI35" s="932">
        <v>3</v>
      </c>
      <c r="AJ35" s="932">
        <v>0</v>
      </c>
      <c r="AK35" s="932">
        <v>6</v>
      </c>
      <c r="AL35" s="932">
        <v>0</v>
      </c>
      <c r="AM35" s="932">
        <v>0</v>
      </c>
      <c r="AN35" s="932">
        <v>0</v>
      </c>
      <c r="AO35" s="932">
        <v>0</v>
      </c>
      <c r="AP35" s="932">
        <v>0</v>
      </c>
      <c r="AQ35" s="933">
        <v>0</v>
      </c>
      <c r="AR35" s="1138">
        <v>1</v>
      </c>
      <c r="AS35" s="1140">
        <v>0</v>
      </c>
      <c r="AT35" s="1140">
        <v>0</v>
      </c>
      <c r="AU35" s="1140">
        <v>1</v>
      </c>
      <c r="AV35" s="1140">
        <v>0</v>
      </c>
      <c r="AW35" s="1140">
        <v>0</v>
      </c>
      <c r="AX35" s="1140">
        <v>0</v>
      </c>
      <c r="AY35" s="1140">
        <v>0</v>
      </c>
      <c r="AZ35" s="1140">
        <v>0</v>
      </c>
      <c r="BA35" s="1141">
        <v>0</v>
      </c>
    </row>
    <row r="36" spans="1:53">
      <c r="A36" s="5" t="s">
        <v>52</v>
      </c>
      <c r="B36" t="s">
        <v>53</v>
      </c>
      <c r="C36" s="5" t="s">
        <v>90</v>
      </c>
      <c r="D36" s="330">
        <v>0</v>
      </c>
      <c r="E36" s="12">
        <v>0</v>
      </c>
      <c r="F36" s="12">
        <v>0</v>
      </c>
      <c r="G36" s="12">
        <v>1</v>
      </c>
      <c r="H36" s="12">
        <v>0</v>
      </c>
      <c r="I36" s="12">
        <v>0</v>
      </c>
      <c r="J36" s="12">
        <v>0</v>
      </c>
      <c r="K36" s="12">
        <v>0</v>
      </c>
      <c r="L36" s="12">
        <v>0</v>
      </c>
      <c r="M36" s="12">
        <v>0</v>
      </c>
      <c r="N36" s="330">
        <v>0</v>
      </c>
      <c r="O36" s="12">
        <v>0</v>
      </c>
      <c r="P36" s="12">
        <v>0</v>
      </c>
      <c r="Q36" s="12">
        <v>6</v>
      </c>
      <c r="R36" s="12">
        <v>0</v>
      </c>
      <c r="S36" s="12">
        <v>0</v>
      </c>
      <c r="T36" s="12">
        <v>0</v>
      </c>
      <c r="U36" s="12">
        <v>0</v>
      </c>
      <c r="V36" s="12">
        <v>0</v>
      </c>
      <c r="W36" s="331">
        <v>0</v>
      </c>
      <c r="X36" s="847">
        <v>0</v>
      </c>
      <c r="Y36" s="848">
        <v>0</v>
      </c>
      <c r="Z36" s="848">
        <v>0</v>
      </c>
      <c r="AA36" s="848">
        <v>5</v>
      </c>
      <c r="AB36" s="848">
        <v>0</v>
      </c>
      <c r="AC36" s="848">
        <v>0</v>
      </c>
      <c r="AD36" s="848">
        <v>0</v>
      </c>
      <c r="AE36" s="848">
        <v>0</v>
      </c>
      <c r="AF36" s="848">
        <v>0</v>
      </c>
      <c r="AG36" s="849">
        <v>0</v>
      </c>
      <c r="AH36" s="931">
        <v>39</v>
      </c>
      <c r="AI36" s="932">
        <v>0</v>
      </c>
      <c r="AJ36" s="932">
        <v>0</v>
      </c>
      <c r="AK36" s="932">
        <v>13</v>
      </c>
      <c r="AL36" s="932">
        <v>0</v>
      </c>
      <c r="AM36" s="932">
        <v>0</v>
      </c>
      <c r="AN36" s="932">
        <v>0</v>
      </c>
      <c r="AO36" s="932">
        <v>0</v>
      </c>
      <c r="AP36" s="932">
        <v>0</v>
      </c>
      <c r="AQ36" s="933">
        <v>0</v>
      </c>
      <c r="AR36" s="1138">
        <v>4</v>
      </c>
      <c r="AS36" s="1140">
        <v>3</v>
      </c>
      <c r="AT36" s="1140">
        <v>0</v>
      </c>
      <c r="AU36" s="1140">
        <v>9</v>
      </c>
      <c r="AV36" s="1140">
        <v>0</v>
      </c>
      <c r="AW36" s="1140">
        <v>0</v>
      </c>
      <c r="AX36" s="1140">
        <v>0</v>
      </c>
      <c r="AY36" s="1140">
        <v>0</v>
      </c>
      <c r="AZ36" s="1140">
        <v>0</v>
      </c>
      <c r="BA36" s="1141">
        <v>0</v>
      </c>
    </row>
    <row r="37" spans="1:53">
      <c r="A37" s="5" t="s">
        <v>54</v>
      </c>
      <c r="B37" t="s">
        <v>55</v>
      </c>
      <c r="C37" s="5" t="s">
        <v>92</v>
      </c>
      <c r="D37" s="330">
        <v>0</v>
      </c>
      <c r="E37" s="12">
        <v>1</v>
      </c>
      <c r="F37" s="12">
        <v>0</v>
      </c>
      <c r="G37" s="12">
        <v>40</v>
      </c>
      <c r="H37" s="12">
        <v>0</v>
      </c>
      <c r="I37" s="12">
        <v>0</v>
      </c>
      <c r="J37" s="12">
        <v>0</v>
      </c>
      <c r="K37" s="12">
        <v>0</v>
      </c>
      <c r="L37" s="12">
        <v>0</v>
      </c>
      <c r="M37" s="12">
        <v>0</v>
      </c>
      <c r="N37" s="330">
        <v>0</v>
      </c>
      <c r="O37" s="12">
        <v>3</v>
      </c>
      <c r="P37" s="12">
        <v>0</v>
      </c>
      <c r="Q37" s="12">
        <v>37</v>
      </c>
      <c r="R37" s="12">
        <v>0</v>
      </c>
      <c r="S37" s="12">
        <v>0</v>
      </c>
      <c r="T37" s="12">
        <v>0</v>
      </c>
      <c r="U37" s="12">
        <v>0</v>
      </c>
      <c r="V37" s="12">
        <v>0</v>
      </c>
      <c r="W37" s="331">
        <v>0</v>
      </c>
      <c r="X37" s="847">
        <v>0</v>
      </c>
      <c r="Y37" s="848">
        <v>1</v>
      </c>
      <c r="Z37" s="848">
        <v>0</v>
      </c>
      <c r="AA37" s="848">
        <v>32</v>
      </c>
      <c r="AB37" s="848">
        <v>0</v>
      </c>
      <c r="AC37" s="848">
        <v>0</v>
      </c>
      <c r="AD37" s="848">
        <v>0</v>
      </c>
      <c r="AE37" s="848">
        <v>0</v>
      </c>
      <c r="AF37" s="848">
        <v>0</v>
      </c>
      <c r="AG37" s="849">
        <v>0</v>
      </c>
      <c r="AH37" s="931">
        <v>0</v>
      </c>
      <c r="AI37" s="932">
        <v>1</v>
      </c>
      <c r="AJ37" s="932">
        <v>0</v>
      </c>
      <c r="AK37" s="932">
        <v>29</v>
      </c>
      <c r="AL37" s="932">
        <v>0</v>
      </c>
      <c r="AM37" s="932">
        <v>0</v>
      </c>
      <c r="AN37" s="932">
        <v>0</v>
      </c>
      <c r="AO37" s="932">
        <v>0</v>
      </c>
      <c r="AP37" s="932">
        <v>0</v>
      </c>
      <c r="AQ37" s="933">
        <v>0</v>
      </c>
      <c r="AR37" s="1138">
        <v>0</v>
      </c>
      <c r="AS37" s="1140">
        <v>4</v>
      </c>
      <c r="AT37" s="1140">
        <v>0</v>
      </c>
      <c r="AU37" s="1140">
        <v>29</v>
      </c>
      <c r="AV37" s="1140">
        <v>0</v>
      </c>
      <c r="AW37" s="1140">
        <v>0</v>
      </c>
      <c r="AX37" s="1140">
        <v>0</v>
      </c>
      <c r="AY37" s="1140">
        <v>0</v>
      </c>
      <c r="AZ37" s="1140">
        <v>0</v>
      </c>
      <c r="BA37" s="1141">
        <v>0</v>
      </c>
    </row>
    <row r="38" spans="1:53">
      <c r="A38" s="5" t="s">
        <v>54</v>
      </c>
      <c r="B38" t="s">
        <v>55</v>
      </c>
      <c r="C38" s="5" t="s">
        <v>91</v>
      </c>
      <c r="D38" s="330">
        <v>0</v>
      </c>
      <c r="E38" s="12">
        <v>0</v>
      </c>
      <c r="F38" s="12">
        <v>0</v>
      </c>
      <c r="G38" s="12">
        <v>1</v>
      </c>
      <c r="H38" s="12">
        <v>0</v>
      </c>
      <c r="I38" s="12">
        <v>0</v>
      </c>
      <c r="J38" s="12">
        <v>0</v>
      </c>
      <c r="K38" s="12">
        <v>0</v>
      </c>
      <c r="L38" s="12">
        <v>0</v>
      </c>
      <c r="M38" s="12">
        <v>0</v>
      </c>
      <c r="N38" s="330">
        <v>0</v>
      </c>
      <c r="O38" s="12">
        <v>0</v>
      </c>
      <c r="P38" s="12">
        <v>0</v>
      </c>
      <c r="Q38" s="12">
        <v>3</v>
      </c>
      <c r="R38" s="12">
        <v>0</v>
      </c>
      <c r="S38" s="12">
        <v>0</v>
      </c>
      <c r="T38" s="12">
        <v>0</v>
      </c>
      <c r="U38" s="12">
        <v>0</v>
      </c>
      <c r="V38" s="12">
        <v>0</v>
      </c>
      <c r="W38" s="331">
        <v>0</v>
      </c>
      <c r="X38" s="847">
        <v>0</v>
      </c>
      <c r="Y38" s="848">
        <v>1</v>
      </c>
      <c r="Z38" s="848">
        <v>0</v>
      </c>
      <c r="AA38" s="848">
        <v>3</v>
      </c>
      <c r="AB38" s="848">
        <v>0</v>
      </c>
      <c r="AC38" s="848">
        <v>0</v>
      </c>
      <c r="AD38" s="848">
        <v>0</v>
      </c>
      <c r="AE38" s="848">
        <v>0</v>
      </c>
      <c r="AF38" s="848">
        <v>0</v>
      </c>
      <c r="AG38" s="849">
        <v>0</v>
      </c>
      <c r="AH38" s="931">
        <v>0</v>
      </c>
      <c r="AI38" s="932">
        <v>1</v>
      </c>
      <c r="AJ38" s="932">
        <v>0</v>
      </c>
      <c r="AK38" s="932">
        <v>2</v>
      </c>
      <c r="AL38" s="932">
        <v>0</v>
      </c>
      <c r="AM38" s="932">
        <v>0</v>
      </c>
      <c r="AN38" s="932">
        <v>0</v>
      </c>
      <c r="AO38" s="932">
        <v>0</v>
      </c>
      <c r="AP38" s="932">
        <v>0</v>
      </c>
      <c r="AQ38" s="933">
        <v>0</v>
      </c>
      <c r="AR38" s="1138">
        <v>0</v>
      </c>
      <c r="AS38" s="1140">
        <v>1</v>
      </c>
      <c r="AT38" s="1140">
        <v>0</v>
      </c>
      <c r="AU38" s="1140">
        <v>3</v>
      </c>
      <c r="AV38" s="1140">
        <v>0</v>
      </c>
      <c r="AW38" s="1140">
        <v>0</v>
      </c>
      <c r="AX38" s="1140">
        <v>0</v>
      </c>
      <c r="AY38" s="1140">
        <v>0</v>
      </c>
      <c r="AZ38" s="1140">
        <v>0</v>
      </c>
      <c r="BA38" s="1141">
        <v>0</v>
      </c>
    </row>
    <row r="39" spans="1:53">
      <c r="A39" s="5" t="s">
        <v>54</v>
      </c>
      <c r="B39" t="s">
        <v>55</v>
      </c>
      <c r="C39" s="5" t="s">
        <v>90</v>
      </c>
      <c r="D39" s="330">
        <v>0</v>
      </c>
      <c r="E39" s="12">
        <v>3</v>
      </c>
      <c r="F39" s="12">
        <v>0</v>
      </c>
      <c r="G39" s="12">
        <v>10</v>
      </c>
      <c r="H39" s="12">
        <v>0</v>
      </c>
      <c r="I39" s="12">
        <v>0</v>
      </c>
      <c r="J39" s="12">
        <v>0</v>
      </c>
      <c r="K39" s="12">
        <v>0</v>
      </c>
      <c r="L39" s="12">
        <v>0</v>
      </c>
      <c r="M39" s="12">
        <v>0</v>
      </c>
      <c r="N39" s="330">
        <v>0</v>
      </c>
      <c r="O39" s="12">
        <v>3</v>
      </c>
      <c r="P39" s="12">
        <v>0</v>
      </c>
      <c r="Q39" s="12">
        <v>4</v>
      </c>
      <c r="R39" s="12">
        <v>0</v>
      </c>
      <c r="S39" s="12">
        <v>0</v>
      </c>
      <c r="T39" s="12">
        <v>0</v>
      </c>
      <c r="U39" s="12">
        <v>0</v>
      </c>
      <c r="V39" s="12">
        <v>0</v>
      </c>
      <c r="W39" s="331">
        <v>0</v>
      </c>
      <c r="X39" s="847">
        <v>0</v>
      </c>
      <c r="Y39" s="848">
        <v>5</v>
      </c>
      <c r="Z39" s="848">
        <v>0</v>
      </c>
      <c r="AA39" s="848">
        <v>13</v>
      </c>
      <c r="AB39" s="848">
        <v>0</v>
      </c>
      <c r="AC39" s="848">
        <v>0</v>
      </c>
      <c r="AD39" s="848">
        <v>0</v>
      </c>
      <c r="AE39" s="848">
        <v>0</v>
      </c>
      <c r="AF39" s="848">
        <v>0</v>
      </c>
      <c r="AG39" s="849">
        <v>0</v>
      </c>
      <c r="AH39" s="931">
        <v>0</v>
      </c>
      <c r="AI39" s="932">
        <v>0</v>
      </c>
      <c r="AJ39" s="932">
        <v>0</v>
      </c>
      <c r="AK39" s="932">
        <v>10</v>
      </c>
      <c r="AL39" s="932">
        <v>0</v>
      </c>
      <c r="AM39" s="932">
        <v>0</v>
      </c>
      <c r="AN39" s="932">
        <v>0</v>
      </c>
      <c r="AO39" s="932">
        <v>0</v>
      </c>
      <c r="AP39" s="932">
        <v>0</v>
      </c>
      <c r="AQ39" s="933">
        <v>0</v>
      </c>
      <c r="AR39" s="1138">
        <v>0</v>
      </c>
      <c r="AS39" s="1140">
        <v>2</v>
      </c>
      <c r="AT39" s="1140">
        <v>0</v>
      </c>
      <c r="AU39" s="1140">
        <v>12</v>
      </c>
      <c r="AV39" s="1140">
        <v>0</v>
      </c>
      <c r="AW39" s="1140">
        <v>0</v>
      </c>
      <c r="AX39" s="1140">
        <v>0</v>
      </c>
      <c r="AY39" s="1140">
        <v>0</v>
      </c>
      <c r="AZ39" s="1140">
        <v>0</v>
      </c>
      <c r="BA39" s="1141">
        <v>0</v>
      </c>
    </row>
    <row r="40" spans="1:53">
      <c r="A40" s="5" t="s">
        <v>56</v>
      </c>
      <c r="B40" t="s">
        <v>57</v>
      </c>
      <c r="C40" s="5" t="s">
        <v>92</v>
      </c>
      <c r="D40" s="330">
        <v>7</v>
      </c>
      <c r="E40" s="12">
        <v>20</v>
      </c>
      <c r="F40" s="12">
        <v>0</v>
      </c>
      <c r="G40" s="12">
        <v>495</v>
      </c>
      <c r="H40" s="12">
        <v>0</v>
      </c>
      <c r="I40" s="12">
        <v>0</v>
      </c>
      <c r="J40" s="12">
        <v>0</v>
      </c>
      <c r="K40" s="12">
        <v>0</v>
      </c>
      <c r="L40" s="12">
        <v>0</v>
      </c>
      <c r="M40" s="12">
        <v>0</v>
      </c>
      <c r="N40" s="330">
        <v>6</v>
      </c>
      <c r="O40" s="12">
        <v>37</v>
      </c>
      <c r="P40" s="12">
        <v>0</v>
      </c>
      <c r="Q40" s="12">
        <v>388</v>
      </c>
      <c r="R40" s="12">
        <v>0</v>
      </c>
      <c r="S40" s="12">
        <v>0</v>
      </c>
      <c r="T40" s="12">
        <v>0</v>
      </c>
      <c r="U40" s="12">
        <v>0</v>
      </c>
      <c r="V40" s="12">
        <v>0</v>
      </c>
      <c r="W40" s="331">
        <v>0</v>
      </c>
      <c r="X40" s="847">
        <v>7</v>
      </c>
      <c r="Y40" s="848">
        <v>21</v>
      </c>
      <c r="Z40" s="848">
        <v>0</v>
      </c>
      <c r="AA40" s="848">
        <v>364</v>
      </c>
      <c r="AB40" s="848">
        <v>0</v>
      </c>
      <c r="AC40" s="848">
        <v>0</v>
      </c>
      <c r="AD40" s="848">
        <v>0</v>
      </c>
      <c r="AE40" s="848">
        <v>0</v>
      </c>
      <c r="AF40" s="848">
        <v>0</v>
      </c>
      <c r="AG40" s="849">
        <v>0</v>
      </c>
      <c r="AH40" s="931">
        <v>5</v>
      </c>
      <c r="AI40" s="932">
        <v>45</v>
      </c>
      <c r="AJ40" s="932">
        <v>0</v>
      </c>
      <c r="AK40" s="932">
        <v>379</v>
      </c>
      <c r="AL40" s="932">
        <v>0</v>
      </c>
      <c r="AM40" s="932">
        <v>0</v>
      </c>
      <c r="AN40" s="932">
        <v>0</v>
      </c>
      <c r="AO40" s="932">
        <v>0</v>
      </c>
      <c r="AP40" s="932">
        <v>0</v>
      </c>
      <c r="AQ40" s="933">
        <v>0</v>
      </c>
      <c r="AR40" s="1138">
        <v>7</v>
      </c>
      <c r="AS40" s="1140">
        <v>23</v>
      </c>
      <c r="AT40" s="1140">
        <v>0</v>
      </c>
      <c r="AU40" s="1140">
        <v>310</v>
      </c>
      <c r="AV40" s="1140">
        <v>0</v>
      </c>
      <c r="AW40" s="1140">
        <v>0</v>
      </c>
      <c r="AX40" s="1140">
        <v>0</v>
      </c>
      <c r="AY40" s="1140">
        <v>0</v>
      </c>
      <c r="AZ40" s="1140">
        <v>0</v>
      </c>
      <c r="BA40" s="1141">
        <v>0</v>
      </c>
    </row>
    <row r="41" spans="1:53">
      <c r="A41" s="5" t="s">
        <v>56</v>
      </c>
      <c r="B41" t="s">
        <v>57</v>
      </c>
      <c r="C41" s="5" t="s">
        <v>91</v>
      </c>
      <c r="D41" s="330">
        <v>0</v>
      </c>
      <c r="E41" s="12">
        <v>27</v>
      </c>
      <c r="F41" s="12">
        <v>0</v>
      </c>
      <c r="G41" s="12">
        <v>73</v>
      </c>
      <c r="H41" s="12">
        <v>0</v>
      </c>
      <c r="I41" s="12">
        <v>0</v>
      </c>
      <c r="J41" s="12">
        <v>0</v>
      </c>
      <c r="K41" s="12">
        <v>0</v>
      </c>
      <c r="L41" s="12">
        <v>0</v>
      </c>
      <c r="M41" s="12">
        <v>0</v>
      </c>
      <c r="N41" s="330">
        <v>0</v>
      </c>
      <c r="O41" s="12">
        <v>37</v>
      </c>
      <c r="P41" s="12">
        <v>0</v>
      </c>
      <c r="Q41" s="12">
        <v>67</v>
      </c>
      <c r="R41" s="12">
        <v>0</v>
      </c>
      <c r="S41" s="12">
        <v>0</v>
      </c>
      <c r="T41" s="12">
        <v>0</v>
      </c>
      <c r="U41" s="12">
        <v>0</v>
      </c>
      <c r="V41" s="12">
        <v>0</v>
      </c>
      <c r="W41" s="331">
        <v>0</v>
      </c>
      <c r="X41" s="847">
        <v>0</v>
      </c>
      <c r="Y41" s="848">
        <v>31</v>
      </c>
      <c r="Z41" s="848">
        <v>0</v>
      </c>
      <c r="AA41" s="848">
        <v>55</v>
      </c>
      <c r="AB41" s="848">
        <v>0</v>
      </c>
      <c r="AC41" s="848">
        <v>0</v>
      </c>
      <c r="AD41" s="848">
        <v>0</v>
      </c>
      <c r="AE41" s="848">
        <v>0</v>
      </c>
      <c r="AF41" s="848">
        <v>0</v>
      </c>
      <c r="AG41" s="849">
        <v>0</v>
      </c>
      <c r="AH41" s="931">
        <v>0</v>
      </c>
      <c r="AI41" s="932">
        <v>29</v>
      </c>
      <c r="AJ41" s="932">
        <v>0</v>
      </c>
      <c r="AK41" s="932">
        <v>56</v>
      </c>
      <c r="AL41" s="932">
        <v>0</v>
      </c>
      <c r="AM41" s="932">
        <v>0</v>
      </c>
      <c r="AN41" s="932">
        <v>0</v>
      </c>
      <c r="AO41" s="932">
        <v>0</v>
      </c>
      <c r="AP41" s="932">
        <v>0</v>
      </c>
      <c r="AQ41" s="933">
        <v>0</v>
      </c>
      <c r="AR41" s="1138">
        <v>0</v>
      </c>
      <c r="AS41" s="1140">
        <v>19</v>
      </c>
      <c r="AT41" s="1140">
        <v>0</v>
      </c>
      <c r="AU41" s="1140">
        <v>44</v>
      </c>
      <c r="AV41" s="1140">
        <v>0</v>
      </c>
      <c r="AW41" s="1140">
        <v>0</v>
      </c>
      <c r="AX41" s="1140">
        <v>0</v>
      </c>
      <c r="AY41" s="1140">
        <v>0</v>
      </c>
      <c r="AZ41" s="1140">
        <v>0</v>
      </c>
      <c r="BA41" s="1141">
        <v>0</v>
      </c>
    </row>
    <row r="42" spans="1:53">
      <c r="A42" s="5" t="s">
        <v>56</v>
      </c>
      <c r="B42" t="s">
        <v>57</v>
      </c>
      <c r="C42" s="5" t="s">
        <v>90</v>
      </c>
      <c r="D42" s="330">
        <v>2</v>
      </c>
      <c r="E42" s="12">
        <v>57</v>
      </c>
      <c r="F42" s="12">
        <v>0</v>
      </c>
      <c r="G42" s="12">
        <v>62</v>
      </c>
      <c r="H42" s="12">
        <v>0</v>
      </c>
      <c r="I42" s="12">
        <v>0</v>
      </c>
      <c r="J42" s="12">
        <v>0</v>
      </c>
      <c r="K42" s="12">
        <v>0</v>
      </c>
      <c r="L42" s="12">
        <v>0</v>
      </c>
      <c r="M42" s="12">
        <v>0</v>
      </c>
      <c r="N42" s="330">
        <v>7</v>
      </c>
      <c r="O42" s="12">
        <v>56</v>
      </c>
      <c r="P42" s="12">
        <v>0</v>
      </c>
      <c r="Q42" s="12">
        <v>64</v>
      </c>
      <c r="R42" s="12">
        <v>0</v>
      </c>
      <c r="S42" s="12">
        <v>0</v>
      </c>
      <c r="T42" s="12">
        <v>0</v>
      </c>
      <c r="U42" s="12">
        <v>0</v>
      </c>
      <c r="V42" s="12">
        <v>0</v>
      </c>
      <c r="W42" s="331">
        <v>0</v>
      </c>
      <c r="X42" s="847">
        <v>1</v>
      </c>
      <c r="Y42" s="848">
        <v>34</v>
      </c>
      <c r="Z42" s="848">
        <v>0</v>
      </c>
      <c r="AA42" s="848">
        <v>55</v>
      </c>
      <c r="AB42" s="848">
        <v>0</v>
      </c>
      <c r="AC42" s="848">
        <v>0</v>
      </c>
      <c r="AD42" s="848">
        <v>0</v>
      </c>
      <c r="AE42" s="848">
        <v>0</v>
      </c>
      <c r="AF42" s="848">
        <v>0</v>
      </c>
      <c r="AG42" s="849">
        <v>0</v>
      </c>
      <c r="AH42" s="931">
        <v>8</v>
      </c>
      <c r="AI42" s="932">
        <v>45</v>
      </c>
      <c r="AJ42" s="932">
        <v>0</v>
      </c>
      <c r="AK42" s="932">
        <v>62</v>
      </c>
      <c r="AL42" s="932">
        <v>0</v>
      </c>
      <c r="AM42" s="932">
        <v>0</v>
      </c>
      <c r="AN42" s="932">
        <v>0</v>
      </c>
      <c r="AO42" s="932">
        <v>0</v>
      </c>
      <c r="AP42" s="932">
        <v>0</v>
      </c>
      <c r="AQ42" s="933">
        <v>0</v>
      </c>
      <c r="AR42" s="1138">
        <v>4</v>
      </c>
      <c r="AS42" s="1140">
        <v>61</v>
      </c>
      <c r="AT42" s="1140">
        <v>0</v>
      </c>
      <c r="AU42" s="1140">
        <v>53</v>
      </c>
      <c r="AV42" s="1140">
        <v>0</v>
      </c>
      <c r="AW42" s="1140">
        <v>0</v>
      </c>
      <c r="AX42" s="1140">
        <v>0</v>
      </c>
      <c r="AY42" s="1140">
        <v>0</v>
      </c>
      <c r="AZ42" s="1140">
        <v>0</v>
      </c>
      <c r="BA42" s="1141">
        <v>0</v>
      </c>
    </row>
    <row r="43" spans="1:53">
      <c r="A43" s="5" t="s">
        <v>58</v>
      </c>
      <c r="B43" t="s">
        <v>59</v>
      </c>
      <c r="C43" s="5" t="s">
        <v>92</v>
      </c>
      <c r="D43" s="330">
        <v>0</v>
      </c>
      <c r="E43" s="12">
        <v>3</v>
      </c>
      <c r="F43" s="12">
        <v>0</v>
      </c>
      <c r="G43" s="12">
        <v>40</v>
      </c>
      <c r="H43" s="12">
        <v>0</v>
      </c>
      <c r="I43" s="12">
        <v>0</v>
      </c>
      <c r="J43" s="12">
        <v>0</v>
      </c>
      <c r="K43" s="12">
        <v>0</v>
      </c>
      <c r="L43" s="12">
        <v>0</v>
      </c>
      <c r="M43" s="12">
        <v>0</v>
      </c>
      <c r="N43" s="330">
        <v>0</v>
      </c>
      <c r="O43" s="12">
        <v>3</v>
      </c>
      <c r="P43" s="12">
        <v>0</v>
      </c>
      <c r="Q43" s="12">
        <v>44</v>
      </c>
      <c r="R43" s="12">
        <v>0</v>
      </c>
      <c r="S43" s="12">
        <v>0</v>
      </c>
      <c r="T43" s="12">
        <v>0</v>
      </c>
      <c r="U43" s="12">
        <v>0</v>
      </c>
      <c r="V43" s="12">
        <v>0</v>
      </c>
      <c r="W43" s="331">
        <v>0</v>
      </c>
      <c r="X43" s="847">
        <v>0</v>
      </c>
      <c r="Y43" s="848">
        <v>0</v>
      </c>
      <c r="Z43" s="848">
        <v>0</v>
      </c>
      <c r="AA43" s="848">
        <v>28</v>
      </c>
      <c r="AB43" s="848">
        <v>0</v>
      </c>
      <c r="AC43" s="848">
        <v>0</v>
      </c>
      <c r="AD43" s="848">
        <v>0</v>
      </c>
      <c r="AE43" s="848">
        <v>0</v>
      </c>
      <c r="AF43" s="848">
        <v>0</v>
      </c>
      <c r="AG43" s="849">
        <v>0</v>
      </c>
      <c r="AH43" s="931">
        <v>0</v>
      </c>
      <c r="AI43" s="932">
        <v>2</v>
      </c>
      <c r="AJ43" s="932">
        <v>0</v>
      </c>
      <c r="AK43" s="932">
        <v>31</v>
      </c>
      <c r="AL43" s="932">
        <v>0</v>
      </c>
      <c r="AM43" s="932">
        <v>0</v>
      </c>
      <c r="AN43" s="932">
        <v>0</v>
      </c>
      <c r="AO43" s="932">
        <v>0</v>
      </c>
      <c r="AP43" s="932">
        <v>0</v>
      </c>
      <c r="AQ43" s="933">
        <v>0</v>
      </c>
      <c r="AR43" s="1138">
        <v>0</v>
      </c>
      <c r="AS43" s="1140">
        <v>4</v>
      </c>
      <c r="AT43" s="1140">
        <v>0</v>
      </c>
      <c r="AU43" s="1140">
        <v>25</v>
      </c>
      <c r="AV43" s="1140">
        <v>0</v>
      </c>
      <c r="AW43" s="1140">
        <v>0</v>
      </c>
      <c r="AX43" s="1140">
        <v>0</v>
      </c>
      <c r="AY43" s="1140">
        <v>0</v>
      </c>
      <c r="AZ43" s="1140">
        <v>0</v>
      </c>
      <c r="BA43" s="1141">
        <v>0</v>
      </c>
    </row>
    <row r="44" spans="1:53">
      <c r="A44" s="5" t="s">
        <v>58</v>
      </c>
      <c r="B44" t="s">
        <v>59</v>
      </c>
      <c r="C44" s="5" t="s">
        <v>91</v>
      </c>
      <c r="D44" s="330">
        <v>0</v>
      </c>
      <c r="E44" s="12">
        <v>4</v>
      </c>
      <c r="F44" s="12">
        <v>0</v>
      </c>
      <c r="G44" s="12">
        <v>1</v>
      </c>
      <c r="H44" s="12">
        <v>0</v>
      </c>
      <c r="I44" s="12">
        <v>0</v>
      </c>
      <c r="J44" s="12">
        <v>0</v>
      </c>
      <c r="K44" s="12">
        <v>0</v>
      </c>
      <c r="L44" s="12">
        <v>0</v>
      </c>
      <c r="M44" s="12">
        <v>0</v>
      </c>
      <c r="N44" s="330">
        <v>0</v>
      </c>
      <c r="O44" s="12">
        <v>5</v>
      </c>
      <c r="P44" s="12">
        <v>0</v>
      </c>
      <c r="Q44" s="12">
        <v>3</v>
      </c>
      <c r="R44" s="12">
        <v>0</v>
      </c>
      <c r="S44" s="12">
        <v>0</v>
      </c>
      <c r="T44" s="12">
        <v>0</v>
      </c>
      <c r="U44" s="12">
        <v>0</v>
      </c>
      <c r="V44" s="12">
        <v>0</v>
      </c>
      <c r="W44" s="331">
        <v>0</v>
      </c>
      <c r="X44" s="847">
        <v>0</v>
      </c>
      <c r="Y44" s="848">
        <v>1</v>
      </c>
      <c r="Z44" s="848">
        <v>0</v>
      </c>
      <c r="AA44" s="848">
        <v>4</v>
      </c>
      <c r="AB44" s="848">
        <v>0</v>
      </c>
      <c r="AC44" s="848">
        <v>0</v>
      </c>
      <c r="AD44" s="848">
        <v>0</v>
      </c>
      <c r="AE44" s="848">
        <v>0</v>
      </c>
      <c r="AF44" s="848">
        <v>0</v>
      </c>
      <c r="AG44" s="849">
        <v>0</v>
      </c>
      <c r="AH44" s="931">
        <v>0</v>
      </c>
      <c r="AI44" s="932">
        <v>1</v>
      </c>
      <c r="AJ44" s="932">
        <v>0</v>
      </c>
      <c r="AK44" s="932">
        <v>0</v>
      </c>
      <c r="AL44" s="932">
        <v>0</v>
      </c>
      <c r="AM44" s="932">
        <v>0</v>
      </c>
      <c r="AN44" s="932">
        <v>0</v>
      </c>
      <c r="AO44" s="932">
        <v>0</v>
      </c>
      <c r="AP44" s="932">
        <v>0</v>
      </c>
      <c r="AQ44" s="933">
        <v>0</v>
      </c>
      <c r="AR44" s="1138">
        <v>0</v>
      </c>
      <c r="AS44" s="1140">
        <v>5</v>
      </c>
      <c r="AT44" s="1140">
        <v>0</v>
      </c>
      <c r="AU44" s="1140">
        <v>0</v>
      </c>
      <c r="AV44" s="1140">
        <v>0</v>
      </c>
      <c r="AW44" s="1140">
        <v>0</v>
      </c>
      <c r="AX44" s="1140">
        <v>0</v>
      </c>
      <c r="AY44" s="1140">
        <v>0</v>
      </c>
      <c r="AZ44" s="1140">
        <v>0</v>
      </c>
      <c r="BA44" s="1141">
        <v>0</v>
      </c>
    </row>
    <row r="45" spans="1:53">
      <c r="A45" s="5" t="s">
        <v>58</v>
      </c>
      <c r="B45" t="s">
        <v>59</v>
      </c>
      <c r="C45" s="5" t="s">
        <v>90</v>
      </c>
      <c r="D45" s="330">
        <v>0</v>
      </c>
      <c r="E45" s="12">
        <v>7</v>
      </c>
      <c r="F45" s="12">
        <v>0</v>
      </c>
      <c r="G45" s="12">
        <v>0</v>
      </c>
      <c r="H45" s="12">
        <v>0</v>
      </c>
      <c r="I45" s="12">
        <v>0</v>
      </c>
      <c r="J45" s="12">
        <v>0</v>
      </c>
      <c r="K45" s="12">
        <v>0</v>
      </c>
      <c r="L45" s="12">
        <v>0</v>
      </c>
      <c r="M45" s="12">
        <v>0</v>
      </c>
      <c r="N45" s="330">
        <v>0</v>
      </c>
      <c r="O45" s="12">
        <v>11</v>
      </c>
      <c r="P45" s="12">
        <v>0</v>
      </c>
      <c r="Q45" s="12">
        <v>0</v>
      </c>
      <c r="R45" s="12">
        <v>0</v>
      </c>
      <c r="S45" s="12">
        <v>0</v>
      </c>
      <c r="T45" s="12">
        <v>0</v>
      </c>
      <c r="U45" s="12">
        <v>0</v>
      </c>
      <c r="V45" s="12">
        <v>0</v>
      </c>
      <c r="W45" s="331">
        <v>0</v>
      </c>
      <c r="X45" s="847">
        <v>0</v>
      </c>
      <c r="Y45" s="848">
        <v>12</v>
      </c>
      <c r="Z45" s="848">
        <v>0</v>
      </c>
      <c r="AA45" s="848">
        <v>0</v>
      </c>
      <c r="AB45" s="848">
        <v>0</v>
      </c>
      <c r="AC45" s="848">
        <v>0</v>
      </c>
      <c r="AD45" s="848">
        <v>0</v>
      </c>
      <c r="AE45" s="848">
        <v>0</v>
      </c>
      <c r="AF45" s="848">
        <v>0</v>
      </c>
      <c r="AG45" s="849">
        <v>0</v>
      </c>
      <c r="AH45" s="931">
        <v>0</v>
      </c>
      <c r="AI45" s="932">
        <v>5</v>
      </c>
      <c r="AJ45" s="932">
        <v>0</v>
      </c>
      <c r="AK45" s="932">
        <v>0</v>
      </c>
      <c r="AL45" s="932">
        <v>0</v>
      </c>
      <c r="AM45" s="932">
        <v>0</v>
      </c>
      <c r="AN45" s="932">
        <v>0</v>
      </c>
      <c r="AO45" s="932">
        <v>0</v>
      </c>
      <c r="AP45" s="932">
        <v>0</v>
      </c>
      <c r="AQ45" s="933">
        <v>0</v>
      </c>
      <c r="AR45" s="1138">
        <v>0</v>
      </c>
      <c r="AS45" s="1140">
        <v>5</v>
      </c>
      <c r="AT45" s="1140">
        <v>0</v>
      </c>
      <c r="AU45" s="1140">
        <v>0</v>
      </c>
      <c r="AV45" s="1140">
        <v>0</v>
      </c>
      <c r="AW45" s="1140">
        <v>0</v>
      </c>
      <c r="AX45" s="1140">
        <v>0</v>
      </c>
      <c r="AY45" s="1140">
        <v>0</v>
      </c>
      <c r="AZ45" s="1140">
        <v>0</v>
      </c>
      <c r="BA45" s="1141">
        <v>0</v>
      </c>
    </row>
    <row r="46" spans="1:53">
      <c r="A46" s="5" t="s">
        <v>60</v>
      </c>
      <c r="B46" t="s">
        <v>61</v>
      </c>
      <c r="C46" s="5" t="s">
        <v>92</v>
      </c>
      <c r="D46" s="330">
        <v>0</v>
      </c>
      <c r="E46" s="12">
        <v>14</v>
      </c>
      <c r="F46" s="12">
        <v>0</v>
      </c>
      <c r="G46" s="12">
        <v>96</v>
      </c>
      <c r="H46" s="12">
        <v>0</v>
      </c>
      <c r="I46" s="12">
        <v>0</v>
      </c>
      <c r="J46" s="12">
        <v>0</v>
      </c>
      <c r="K46" s="12">
        <v>0</v>
      </c>
      <c r="L46" s="12">
        <v>0</v>
      </c>
      <c r="M46" s="12">
        <v>0</v>
      </c>
      <c r="N46" s="330">
        <v>0</v>
      </c>
      <c r="O46" s="12">
        <v>9</v>
      </c>
      <c r="P46" s="12">
        <v>0</v>
      </c>
      <c r="Q46" s="12">
        <v>110</v>
      </c>
      <c r="R46" s="12">
        <v>0</v>
      </c>
      <c r="S46" s="12">
        <v>0</v>
      </c>
      <c r="T46" s="12">
        <v>0</v>
      </c>
      <c r="U46" s="12">
        <v>0</v>
      </c>
      <c r="V46" s="12">
        <v>0</v>
      </c>
      <c r="W46" s="331">
        <v>0</v>
      </c>
      <c r="X46" s="847">
        <v>0</v>
      </c>
      <c r="Y46" s="848">
        <v>19</v>
      </c>
      <c r="Z46" s="848">
        <v>0</v>
      </c>
      <c r="AA46" s="848">
        <v>117</v>
      </c>
      <c r="AB46" s="848">
        <v>0</v>
      </c>
      <c r="AC46" s="848">
        <v>0</v>
      </c>
      <c r="AD46" s="848">
        <v>0</v>
      </c>
      <c r="AE46" s="848">
        <v>0</v>
      </c>
      <c r="AF46" s="848">
        <v>0</v>
      </c>
      <c r="AG46" s="849">
        <v>0</v>
      </c>
      <c r="AH46" s="931">
        <v>0</v>
      </c>
      <c r="AI46" s="932">
        <v>18</v>
      </c>
      <c r="AJ46" s="932">
        <v>0</v>
      </c>
      <c r="AK46" s="932">
        <v>80</v>
      </c>
      <c r="AL46" s="932">
        <v>0</v>
      </c>
      <c r="AM46" s="932">
        <v>0</v>
      </c>
      <c r="AN46" s="932">
        <v>0</v>
      </c>
      <c r="AO46" s="932">
        <v>0</v>
      </c>
      <c r="AP46" s="932">
        <v>0</v>
      </c>
      <c r="AQ46" s="933">
        <v>0</v>
      </c>
      <c r="AR46" s="1138">
        <v>0</v>
      </c>
      <c r="AS46" s="1140">
        <v>8</v>
      </c>
      <c r="AT46" s="1140">
        <v>0</v>
      </c>
      <c r="AU46" s="1140">
        <v>87</v>
      </c>
      <c r="AV46" s="1140">
        <v>0</v>
      </c>
      <c r="AW46" s="1140">
        <v>0</v>
      </c>
      <c r="AX46" s="1140">
        <v>0</v>
      </c>
      <c r="AY46" s="1140">
        <v>0</v>
      </c>
      <c r="AZ46" s="1140">
        <v>0</v>
      </c>
      <c r="BA46" s="1141">
        <v>0</v>
      </c>
    </row>
    <row r="47" spans="1:53">
      <c r="A47" s="5" t="s">
        <v>60</v>
      </c>
      <c r="B47" t="s">
        <v>61</v>
      </c>
      <c r="C47" s="5" t="s">
        <v>91</v>
      </c>
      <c r="D47" s="330">
        <v>0</v>
      </c>
      <c r="E47" s="12">
        <v>32</v>
      </c>
      <c r="F47" s="12">
        <v>0</v>
      </c>
      <c r="G47" s="12">
        <v>19</v>
      </c>
      <c r="H47" s="12">
        <v>0</v>
      </c>
      <c r="I47" s="12">
        <v>0</v>
      </c>
      <c r="J47" s="12">
        <v>0</v>
      </c>
      <c r="K47" s="12">
        <v>0</v>
      </c>
      <c r="L47" s="12">
        <v>0</v>
      </c>
      <c r="M47" s="12">
        <v>0</v>
      </c>
      <c r="N47" s="330">
        <v>0</v>
      </c>
      <c r="O47" s="12">
        <v>33</v>
      </c>
      <c r="P47" s="12">
        <v>0</v>
      </c>
      <c r="Q47" s="12">
        <v>14</v>
      </c>
      <c r="R47" s="12">
        <v>0</v>
      </c>
      <c r="S47" s="12">
        <v>0</v>
      </c>
      <c r="T47" s="12">
        <v>0</v>
      </c>
      <c r="U47" s="12">
        <v>0</v>
      </c>
      <c r="V47" s="12">
        <v>0</v>
      </c>
      <c r="W47" s="331">
        <v>0</v>
      </c>
      <c r="X47" s="847">
        <v>0</v>
      </c>
      <c r="Y47" s="848">
        <v>27</v>
      </c>
      <c r="Z47" s="848">
        <v>0</v>
      </c>
      <c r="AA47" s="848">
        <v>28</v>
      </c>
      <c r="AB47" s="848">
        <v>0</v>
      </c>
      <c r="AC47" s="848">
        <v>0</v>
      </c>
      <c r="AD47" s="848">
        <v>0</v>
      </c>
      <c r="AE47" s="848">
        <v>0</v>
      </c>
      <c r="AF47" s="848">
        <v>0</v>
      </c>
      <c r="AG47" s="849">
        <v>0</v>
      </c>
      <c r="AH47" s="931">
        <v>0</v>
      </c>
      <c r="AI47" s="932">
        <v>24</v>
      </c>
      <c r="AJ47" s="932">
        <v>0</v>
      </c>
      <c r="AK47" s="932">
        <v>22</v>
      </c>
      <c r="AL47" s="932">
        <v>0</v>
      </c>
      <c r="AM47" s="932">
        <v>0</v>
      </c>
      <c r="AN47" s="932">
        <v>0</v>
      </c>
      <c r="AO47" s="932">
        <v>0</v>
      </c>
      <c r="AP47" s="932">
        <v>0</v>
      </c>
      <c r="AQ47" s="933">
        <v>0</v>
      </c>
      <c r="AR47" s="1138">
        <v>0</v>
      </c>
      <c r="AS47" s="1140">
        <v>12</v>
      </c>
      <c r="AT47" s="1140">
        <v>0</v>
      </c>
      <c r="AU47" s="1140">
        <v>22</v>
      </c>
      <c r="AV47" s="1140">
        <v>0</v>
      </c>
      <c r="AW47" s="1140">
        <v>0</v>
      </c>
      <c r="AX47" s="1140">
        <v>0</v>
      </c>
      <c r="AY47" s="1140">
        <v>0</v>
      </c>
      <c r="AZ47" s="1140">
        <v>0</v>
      </c>
      <c r="BA47" s="1141">
        <v>0</v>
      </c>
    </row>
    <row r="48" spans="1:53">
      <c r="A48" s="5" t="s">
        <v>60</v>
      </c>
      <c r="B48" t="s">
        <v>61</v>
      </c>
      <c r="C48" s="5" t="s">
        <v>90</v>
      </c>
      <c r="D48" s="330">
        <v>0</v>
      </c>
      <c r="E48" s="12">
        <v>8</v>
      </c>
      <c r="F48" s="12">
        <v>0</v>
      </c>
      <c r="G48" s="12">
        <v>37</v>
      </c>
      <c r="H48" s="12">
        <v>0</v>
      </c>
      <c r="I48" s="12">
        <v>0</v>
      </c>
      <c r="J48" s="12">
        <v>0</v>
      </c>
      <c r="K48" s="12">
        <v>0</v>
      </c>
      <c r="L48" s="12">
        <v>0</v>
      </c>
      <c r="M48" s="12">
        <v>0</v>
      </c>
      <c r="N48" s="330">
        <v>14</v>
      </c>
      <c r="O48" s="12">
        <v>5</v>
      </c>
      <c r="P48" s="12">
        <v>0</v>
      </c>
      <c r="Q48" s="12">
        <v>21</v>
      </c>
      <c r="R48" s="12">
        <v>0</v>
      </c>
      <c r="S48" s="12">
        <v>0</v>
      </c>
      <c r="T48" s="12">
        <v>0</v>
      </c>
      <c r="U48" s="12">
        <v>0</v>
      </c>
      <c r="V48" s="12">
        <v>0</v>
      </c>
      <c r="W48" s="331">
        <v>0</v>
      </c>
      <c r="X48" s="847">
        <v>22</v>
      </c>
      <c r="Y48" s="848">
        <v>10</v>
      </c>
      <c r="Z48" s="848">
        <v>0</v>
      </c>
      <c r="AA48" s="848">
        <v>17</v>
      </c>
      <c r="AB48" s="848">
        <v>0</v>
      </c>
      <c r="AC48" s="848">
        <v>0</v>
      </c>
      <c r="AD48" s="848">
        <v>0</v>
      </c>
      <c r="AE48" s="848">
        <v>0</v>
      </c>
      <c r="AF48" s="848">
        <v>0</v>
      </c>
      <c r="AG48" s="849">
        <v>0</v>
      </c>
      <c r="AH48" s="931">
        <v>7</v>
      </c>
      <c r="AI48" s="932">
        <v>9</v>
      </c>
      <c r="AJ48" s="932">
        <v>0</v>
      </c>
      <c r="AK48" s="932">
        <v>29</v>
      </c>
      <c r="AL48" s="932">
        <v>0</v>
      </c>
      <c r="AM48" s="932">
        <v>0</v>
      </c>
      <c r="AN48" s="932">
        <v>0</v>
      </c>
      <c r="AO48" s="932">
        <v>0</v>
      </c>
      <c r="AP48" s="932">
        <v>0</v>
      </c>
      <c r="AQ48" s="933">
        <v>0</v>
      </c>
      <c r="AR48" s="1138">
        <v>16</v>
      </c>
      <c r="AS48" s="1140">
        <v>8</v>
      </c>
      <c r="AT48" s="1140">
        <v>0</v>
      </c>
      <c r="AU48" s="1140">
        <v>28</v>
      </c>
      <c r="AV48" s="1140">
        <v>0</v>
      </c>
      <c r="AW48" s="1140">
        <v>0</v>
      </c>
      <c r="AX48" s="1140">
        <v>0</v>
      </c>
      <c r="AY48" s="1140">
        <v>0</v>
      </c>
      <c r="AZ48" s="1140">
        <v>0</v>
      </c>
      <c r="BA48" s="1141">
        <v>0</v>
      </c>
    </row>
    <row r="49" spans="1:53">
      <c r="A49" s="5" t="s">
        <v>62</v>
      </c>
      <c r="B49" t="s">
        <v>63</v>
      </c>
      <c r="C49" s="5" t="s">
        <v>92</v>
      </c>
      <c r="D49" s="330">
        <v>0</v>
      </c>
      <c r="E49" s="12">
        <v>0</v>
      </c>
      <c r="F49" s="12">
        <v>0</v>
      </c>
      <c r="G49" s="12">
        <v>23</v>
      </c>
      <c r="H49" s="12">
        <v>0</v>
      </c>
      <c r="I49" s="12">
        <v>0</v>
      </c>
      <c r="J49" s="12">
        <v>0</v>
      </c>
      <c r="K49" s="12">
        <v>0</v>
      </c>
      <c r="L49" s="12">
        <v>0</v>
      </c>
      <c r="M49" s="12">
        <v>0</v>
      </c>
      <c r="N49" s="330">
        <v>0</v>
      </c>
      <c r="O49" s="12">
        <v>0</v>
      </c>
      <c r="P49" s="12">
        <v>0</v>
      </c>
      <c r="Q49" s="12">
        <v>13</v>
      </c>
      <c r="R49" s="12">
        <v>0</v>
      </c>
      <c r="S49" s="12">
        <v>0</v>
      </c>
      <c r="T49" s="12">
        <v>0</v>
      </c>
      <c r="U49" s="12">
        <v>0</v>
      </c>
      <c r="V49" s="12">
        <v>0</v>
      </c>
      <c r="W49" s="331">
        <v>0</v>
      </c>
      <c r="X49" s="847">
        <v>0</v>
      </c>
      <c r="Y49" s="848">
        <v>0</v>
      </c>
      <c r="Z49" s="848">
        <v>0</v>
      </c>
      <c r="AA49" s="848">
        <v>19</v>
      </c>
      <c r="AB49" s="848">
        <v>0</v>
      </c>
      <c r="AC49" s="848">
        <v>0</v>
      </c>
      <c r="AD49" s="848">
        <v>0</v>
      </c>
      <c r="AE49" s="848">
        <v>0</v>
      </c>
      <c r="AF49" s="848">
        <v>0</v>
      </c>
      <c r="AG49" s="849">
        <v>0</v>
      </c>
      <c r="AH49" s="931">
        <v>0</v>
      </c>
      <c r="AI49" s="932">
        <v>0</v>
      </c>
      <c r="AJ49" s="932">
        <v>0</v>
      </c>
      <c r="AK49" s="932">
        <v>5</v>
      </c>
      <c r="AL49" s="932">
        <v>0</v>
      </c>
      <c r="AM49" s="932">
        <v>0</v>
      </c>
      <c r="AN49" s="932">
        <v>0</v>
      </c>
      <c r="AO49" s="932">
        <v>0</v>
      </c>
      <c r="AP49" s="932">
        <v>0</v>
      </c>
      <c r="AQ49" s="933">
        <v>0</v>
      </c>
      <c r="AR49" s="1138">
        <v>0</v>
      </c>
      <c r="AS49" s="1140">
        <v>0</v>
      </c>
      <c r="AT49" s="1140">
        <v>0</v>
      </c>
      <c r="AU49" s="1140">
        <v>11</v>
      </c>
      <c r="AV49" s="1140">
        <v>0</v>
      </c>
      <c r="AW49" s="1140">
        <v>0</v>
      </c>
      <c r="AX49" s="1140">
        <v>0</v>
      </c>
      <c r="AY49" s="1140">
        <v>0</v>
      </c>
      <c r="AZ49" s="1140">
        <v>0</v>
      </c>
      <c r="BA49" s="1141">
        <v>0</v>
      </c>
    </row>
    <row r="50" spans="1:53">
      <c r="A50" s="5" t="s">
        <v>62</v>
      </c>
      <c r="B50" t="s">
        <v>63</v>
      </c>
      <c r="C50" s="5" t="s">
        <v>91</v>
      </c>
      <c r="D50" s="330">
        <v>0</v>
      </c>
      <c r="E50" s="12">
        <v>0</v>
      </c>
      <c r="F50" s="12">
        <v>0</v>
      </c>
      <c r="G50" s="12">
        <v>7</v>
      </c>
      <c r="H50" s="12">
        <v>0</v>
      </c>
      <c r="I50" s="12">
        <v>0</v>
      </c>
      <c r="J50" s="12">
        <v>0</v>
      </c>
      <c r="K50" s="12">
        <v>0</v>
      </c>
      <c r="L50" s="12">
        <v>0</v>
      </c>
      <c r="M50" s="12">
        <v>0</v>
      </c>
      <c r="N50" s="330">
        <v>0</v>
      </c>
      <c r="O50" s="12">
        <v>0</v>
      </c>
      <c r="P50" s="12">
        <v>0</v>
      </c>
      <c r="Q50" s="12">
        <v>8</v>
      </c>
      <c r="R50" s="12">
        <v>0</v>
      </c>
      <c r="S50" s="12">
        <v>0</v>
      </c>
      <c r="T50" s="12">
        <v>0</v>
      </c>
      <c r="U50" s="12">
        <v>0</v>
      </c>
      <c r="V50" s="12">
        <v>0</v>
      </c>
      <c r="W50" s="331">
        <v>0</v>
      </c>
      <c r="X50" s="847">
        <v>0</v>
      </c>
      <c r="Y50" s="848">
        <v>0</v>
      </c>
      <c r="Z50" s="848">
        <v>0</v>
      </c>
      <c r="AA50" s="848">
        <v>3</v>
      </c>
      <c r="AB50" s="848">
        <v>0</v>
      </c>
      <c r="AC50" s="848">
        <v>0</v>
      </c>
      <c r="AD50" s="848">
        <v>0</v>
      </c>
      <c r="AE50" s="848">
        <v>0</v>
      </c>
      <c r="AF50" s="848">
        <v>0</v>
      </c>
      <c r="AG50" s="849">
        <v>0</v>
      </c>
      <c r="AH50" s="931">
        <v>0</v>
      </c>
      <c r="AI50" s="932">
        <v>1</v>
      </c>
      <c r="AJ50" s="932">
        <v>0</v>
      </c>
      <c r="AK50" s="932">
        <v>3</v>
      </c>
      <c r="AL50" s="932">
        <v>0</v>
      </c>
      <c r="AM50" s="932">
        <v>0</v>
      </c>
      <c r="AN50" s="932">
        <v>0</v>
      </c>
      <c r="AO50" s="932">
        <v>0</v>
      </c>
      <c r="AP50" s="932">
        <v>0</v>
      </c>
      <c r="AQ50" s="933">
        <v>0</v>
      </c>
      <c r="AR50" s="1138">
        <v>0</v>
      </c>
      <c r="AS50" s="1140">
        <v>0</v>
      </c>
      <c r="AT50" s="1140">
        <v>0</v>
      </c>
      <c r="AU50" s="1140">
        <v>2</v>
      </c>
      <c r="AV50" s="1140">
        <v>0</v>
      </c>
      <c r="AW50" s="1140">
        <v>0</v>
      </c>
      <c r="AX50" s="1140">
        <v>0</v>
      </c>
      <c r="AY50" s="1140">
        <v>0</v>
      </c>
      <c r="AZ50" s="1140">
        <v>0</v>
      </c>
      <c r="BA50" s="1141">
        <v>0</v>
      </c>
    </row>
    <row r="51" spans="1:53">
      <c r="A51" s="5" t="s">
        <v>62</v>
      </c>
      <c r="B51" t="s">
        <v>63</v>
      </c>
      <c r="C51" s="5">
        <v>3</v>
      </c>
      <c r="D51" s="330">
        <v>5</v>
      </c>
      <c r="E51" s="12">
        <v>0</v>
      </c>
      <c r="F51" s="12">
        <v>0</v>
      </c>
      <c r="G51" s="12">
        <v>4</v>
      </c>
      <c r="H51" s="12">
        <v>0</v>
      </c>
      <c r="I51" s="12">
        <v>0</v>
      </c>
      <c r="J51" s="12">
        <v>0</v>
      </c>
      <c r="K51" s="12">
        <v>0</v>
      </c>
      <c r="L51" s="12">
        <v>0</v>
      </c>
      <c r="M51" s="12">
        <v>0</v>
      </c>
      <c r="N51" s="330">
        <v>13</v>
      </c>
      <c r="O51" s="12">
        <v>0</v>
      </c>
      <c r="P51" s="12">
        <v>0</v>
      </c>
      <c r="Q51" s="12">
        <v>1</v>
      </c>
      <c r="R51" s="12">
        <v>0</v>
      </c>
      <c r="S51" s="12">
        <v>0</v>
      </c>
      <c r="T51" s="12">
        <v>0</v>
      </c>
      <c r="U51" s="12">
        <v>0</v>
      </c>
      <c r="V51" s="12">
        <v>0</v>
      </c>
      <c r="W51" s="331">
        <v>0</v>
      </c>
      <c r="X51" s="847">
        <v>14</v>
      </c>
      <c r="Y51" s="848">
        <v>0</v>
      </c>
      <c r="Z51" s="848">
        <v>0</v>
      </c>
      <c r="AA51" s="848">
        <v>0</v>
      </c>
      <c r="AB51" s="848">
        <v>0</v>
      </c>
      <c r="AC51" s="848">
        <v>0</v>
      </c>
      <c r="AD51" s="848">
        <v>0</v>
      </c>
      <c r="AE51" s="848">
        <v>0</v>
      </c>
      <c r="AF51" s="848">
        <v>0</v>
      </c>
      <c r="AG51" s="849">
        <v>0</v>
      </c>
      <c r="AH51" s="931">
        <v>5</v>
      </c>
      <c r="AI51" s="932">
        <v>0</v>
      </c>
      <c r="AJ51" s="932">
        <v>0</v>
      </c>
      <c r="AK51" s="932">
        <v>1</v>
      </c>
      <c r="AL51" s="932">
        <v>0</v>
      </c>
      <c r="AM51" s="932">
        <v>0</v>
      </c>
      <c r="AN51" s="932">
        <v>0</v>
      </c>
      <c r="AO51" s="932">
        <v>0</v>
      </c>
      <c r="AP51" s="932">
        <v>0</v>
      </c>
      <c r="AQ51" s="933">
        <v>0</v>
      </c>
      <c r="AR51" s="1138">
        <v>6</v>
      </c>
      <c r="AS51" s="1140">
        <v>0</v>
      </c>
      <c r="AT51" s="1140">
        <v>0</v>
      </c>
      <c r="AU51" s="1140">
        <v>0</v>
      </c>
      <c r="AV51" s="1140">
        <v>0</v>
      </c>
      <c r="AW51" s="1140">
        <v>0</v>
      </c>
      <c r="AX51" s="1140">
        <v>0</v>
      </c>
      <c r="AY51" s="1140">
        <v>0</v>
      </c>
      <c r="AZ51" s="1140">
        <v>0</v>
      </c>
      <c r="BA51" s="1141">
        <v>0</v>
      </c>
    </row>
    <row r="52" spans="1:53">
      <c r="A52" s="5" t="s">
        <v>64</v>
      </c>
      <c r="B52" t="s">
        <v>65</v>
      </c>
      <c r="C52" s="5" t="s">
        <v>92</v>
      </c>
      <c r="D52" s="330">
        <v>0</v>
      </c>
      <c r="E52" s="12">
        <v>6</v>
      </c>
      <c r="F52" s="12">
        <v>0</v>
      </c>
      <c r="G52" s="12">
        <v>64</v>
      </c>
      <c r="H52" s="12">
        <v>0</v>
      </c>
      <c r="I52" s="12">
        <v>0</v>
      </c>
      <c r="J52" s="12">
        <v>0</v>
      </c>
      <c r="K52" s="12">
        <v>0</v>
      </c>
      <c r="L52" s="12">
        <v>0</v>
      </c>
      <c r="M52" s="12">
        <v>0</v>
      </c>
      <c r="N52" s="330">
        <v>0</v>
      </c>
      <c r="O52" s="12">
        <v>2</v>
      </c>
      <c r="P52" s="12">
        <v>0</v>
      </c>
      <c r="Q52" s="12">
        <v>66</v>
      </c>
      <c r="R52" s="12">
        <v>0</v>
      </c>
      <c r="S52" s="12">
        <v>0</v>
      </c>
      <c r="T52" s="12">
        <v>0</v>
      </c>
      <c r="U52" s="12">
        <v>0</v>
      </c>
      <c r="V52" s="12">
        <v>0</v>
      </c>
      <c r="W52" s="331">
        <v>0</v>
      </c>
      <c r="X52" s="847">
        <v>0</v>
      </c>
      <c r="Y52" s="848">
        <v>3</v>
      </c>
      <c r="Z52" s="848">
        <v>0</v>
      </c>
      <c r="AA52" s="848">
        <v>67</v>
      </c>
      <c r="AB52" s="848">
        <v>0</v>
      </c>
      <c r="AC52" s="848">
        <v>0</v>
      </c>
      <c r="AD52" s="848">
        <v>0</v>
      </c>
      <c r="AE52" s="848">
        <v>0</v>
      </c>
      <c r="AF52" s="848">
        <v>0</v>
      </c>
      <c r="AG52" s="849">
        <v>0</v>
      </c>
      <c r="AH52" s="931">
        <v>0</v>
      </c>
      <c r="AI52" s="932">
        <v>5</v>
      </c>
      <c r="AJ52" s="932">
        <v>0</v>
      </c>
      <c r="AK52" s="932">
        <v>52</v>
      </c>
      <c r="AL52" s="932">
        <v>0</v>
      </c>
      <c r="AM52" s="932">
        <v>0</v>
      </c>
      <c r="AN52" s="932">
        <v>0</v>
      </c>
      <c r="AO52" s="932">
        <v>0</v>
      </c>
      <c r="AP52" s="932">
        <v>0</v>
      </c>
      <c r="AQ52" s="933">
        <v>0</v>
      </c>
      <c r="AR52" s="1138">
        <v>0</v>
      </c>
      <c r="AS52" s="1140">
        <v>2</v>
      </c>
      <c r="AT52" s="1140">
        <v>0</v>
      </c>
      <c r="AU52" s="1140">
        <v>50</v>
      </c>
      <c r="AV52" s="1140">
        <v>0</v>
      </c>
      <c r="AW52" s="1140">
        <v>0</v>
      </c>
      <c r="AX52" s="1140">
        <v>0</v>
      </c>
      <c r="AY52" s="1140">
        <v>0</v>
      </c>
      <c r="AZ52" s="1140">
        <v>0</v>
      </c>
      <c r="BA52" s="1141">
        <v>0</v>
      </c>
    </row>
    <row r="53" spans="1:53">
      <c r="A53" s="5" t="s">
        <v>64</v>
      </c>
      <c r="B53" t="s">
        <v>65</v>
      </c>
      <c r="C53" s="5" t="s">
        <v>91</v>
      </c>
      <c r="D53" s="330">
        <v>0</v>
      </c>
      <c r="E53" s="12">
        <v>13</v>
      </c>
      <c r="F53" s="12">
        <v>0</v>
      </c>
      <c r="G53" s="12">
        <v>0</v>
      </c>
      <c r="H53" s="12">
        <v>0</v>
      </c>
      <c r="I53" s="12">
        <v>0</v>
      </c>
      <c r="J53" s="12">
        <v>0</v>
      </c>
      <c r="K53" s="12">
        <v>0</v>
      </c>
      <c r="L53" s="12">
        <v>0</v>
      </c>
      <c r="M53" s="12">
        <v>0</v>
      </c>
      <c r="N53" s="330">
        <v>0</v>
      </c>
      <c r="O53" s="12">
        <v>20</v>
      </c>
      <c r="P53" s="12">
        <v>0</v>
      </c>
      <c r="Q53" s="12">
        <v>0</v>
      </c>
      <c r="R53" s="12">
        <v>0</v>
      </c>
      <c r="S53" s="12">
        <v>0</v>
      </c>
      <c r="T53" s="12">
        <v>0</v>
      </c>
      <c r="U53" s="12">
        <v>0</v>
      </c>
      <c r="V53" s="12">
        <v>0</v>
      </c>
      <c r="W53" s="331">
        <v>0</v>
      </c>
      <c r="X53" s="847">
        <v>0</v>
      </c>
      <c r="Y53" s="848">
        <v>10</v>
      </c>
      <c r="Z53" s="848">
        <v>0</v>
      </c>
      <c r="AA53" s="848">
        <v>0</v>
      </c>
      <c r="AB53" s="848">
        <v>0</v>
      </c>
      <c r="AC53" s="848">
        <v>0</v>
      </c>
      <c r="AD53" s="848">
        <v>0</v>
      </c>
      <c r="AE53" s="848">
        <v>0</v>
      </c>
      <c r="AF53" s="848">
        <v>0</v>
      </c>
      <c r="AG53" s="849">
        <v>0</v>
      </c>
      <c r="AH53" s="931">
        <v>0</v>
      </c>
      <c r="AI53" s="932">
        <v>10</v>
      </c>
      <c r="AJ53" s="932">
        <v>0</v>
      </c>
      <c r="AK53" s="932">
        <v>0</v>
      </c>
      <c r="AL53" s="932">
        <v>0</v>
      </c>
      <c r="AM53" s="932">
        <v>0</v>
      </c>
      <c r="AN53" s="932">
        <v>0</v>
      </c>
      <c r="AO53" s="932">
        <v>0</v>
      </c>
      <c r="AP53" s="932">
        <v>0</v>
      </c>
      <c r="AQ53" s="933">
        <v>0</v>
      </c>
      <c r="AR53" s="1138">
        <v>0</v>
      </c>
      <c r="AS53" s="1140">
        <v>18</v>
      </c>
      <c r="AT53" s="1140">
        <v>0</v>
      </c>
      <c r="AU53" s="1140">
        <v>0</v>
      </c>
      <c r="AV53" s="1140">
        <v>0</v>
      </c>
      <c r="AW53" s="1140">
        <v>0</v>
      </c>
      <c r="AX53" s="1140">
        <v>0</v>
      </c>
      <c r="AY53" s="1140">
        <v>0</v>
      </c>
      <c r="AZ53" s="1140">
        <v>0</v>
      </c>
      <c r="BA53" s="1141">
        <v>0</v>
      </c>
    </row>
    <row r="54" spans="1:53">
      <c r="A54" s="5" t="s">
        <v>64</v>
      </c>
      <c r="B54" t="s">
        <v>65</v>
      </c>
      <c r="C54" s="5" t="s">
        <v>90</v>
      </c>
      <c r="D54" s="330">
        <v>5</v>
      </c>
      <c r="E54" s="12">
        <v>5</v>
      </c>
      <c r="F54" s="12">
        <v>0</v>
      </c>
      <c r="G54" s="12">
        <v>0</v>
      </c>
      <c r="H54" s="12">
        <v>0</v>
      </c>
      <c r="I54" s="12">
        <v>0</v>
      </c>
      <c r="J54" s="12">
        <v>0</v>
      </c>
      <c r="K54" s="12">
        <v>0</v>
      </c>
      <c r="L54" s="12">
        <v>0</v>
      </c>
      <c r="M54" s="12">
        <v>0</v>
      </c>
      <c r="N54" s="330">
        <v>8</v>
      </c>
      <c r="O54" s="12">
        <v>0</v>
      </c>
      <c r="P54" s="12">
        <v>0</v>
      </c>
      <c r="Q54" s="12">
        <v>4</v>
      </c>
      <c r="R54" s="12">
        <v>0</v>
      </c>
      <c r="S54" s="12">
        <v>0</v>
      </c>
      <c r="T54" s="12">
        <v>0</v>
      </c>
      <c r="U54" s="12">
        <v>0</v>
      </c>
      <c r="V54" s="12">
        <v>0</v>
      </c>
      <c r="W54" s="331">
        <v>0</v>
      </c>
      <c r="X54" s="847">
        <v>10</v>
      </c>
      <c r="Y54" s="848">
        <v>0</v>
      </c>
      <c r="Z54" s="848">
        <v>0</v>
      </c>
      <c r="AA54" s="848">
        <v>6</v>
      </c>
      <c r="AB54" s="848">
        <v>0</v>
      </c>
      <c r="AC54" s="848">
        <v>0</v>
      </c>
      <c r="AD54" s="848">
        <v>0</v>
      </c>
      <c r="AE54" s="848">
        <v>0</v>
      </c>
      <c r="AF54" s="848">
        <v>0</v>
      </c>
      <c r="AG54" s="849">
        <v>0</v>
      </c>
      <c r="AH54" s="931">
        <v>14</v>
      </c>
      <c r="AI54" s="932">
        <v>6</v>
      </c>
      <c r="AJ54" s="932">
        <v>0</v>
      </c>
      <c r="AK54" s="932">
        <v>1</v>
      </c>
      <c r="AL54" s="932">
        <v>0</v>
      </c>
      <c r="AM54" s="932">
        <v>0</v>
      </c>
      <c r="AN54" s="932">
        <v>0</v>
      </c>
      <c r="AO54" s="932">
        <v>0</v>
      </c>
      <c r="AP54" s="932">
        <v>0</v>
      </c>
      <c r="AQ54" s="933">
        <v>0</v>
      </c>
      <c r="AR54" s="1138">
        <v>7</v>
      </c>
      <c r="AS54" s="1140">
        <v>1</v>
      </c>
      <c r="AT54" s="1140">
        <v>0</v>
      </c>
      <c r="AU54" s="1140">
        <v>10</v>
      </c>
      <c r="AV54" s="1140">
        <v>0</v>
      </c>
      <c r="AW54" s="1140">
        <v>0</v>
      </c>
      <c r="AX54" s="1140">
        <v>0</v>
      </c>
      <c r="AY54" s="1140">
        <v>0</v>
      </c>
      <c r="AZ54" s="1140">
        <v>0</v>
      </c>
      <c r="BA54" s="1141">
        <v>0</v>
      </c>
    </row>
    <row r="55" spans="1:53">
      <c r="A55" s="5" t="s">
        <v>66</v>
      </c>
      <c r="B55" t="s">
        <v>67</v>
      </c>
      <c r="C55" s="5" t="s">
        <v>92</v>
      </c>
      <c r="D55" s="330">
        <v>0</v>
      </c>
      <c r="E55" s="12">
        <v>0</v>
      </c>
      <c r="F55" s="12">
        <v>0</v>
      </c>
      <c r="G55" s="12">
        <v>65</v>
      </c>
      <c r="H55" s="12">
        <v>0</v>
      </c>
      <c r="I55" s="12">
        <v>0</v>
      </c>
      <c r="J55" s="12">
        <v>0</v>
      </c>
      <c r="K55" s="12">
        <v>0</v>
      </c>
      <c r="L55" s="12">
        <v>0</v>
      </c>
      <c r="M55" s="12">
        <v>0</v>
      </c>
      <c r="N55" s="330">
        <v>0</v>
      </c>
      <c r="O55" s="12">
        <v>0</v>
      </c>
      <c r="P55" s="12">
        <v>0</v>
      </c>
      <c r="Q55" s="12">
        <v>71</v>
      </c>
      <c r="R55" s="12">
        <v>0</v>
      </c>
      <c r="S55" s="12">
        <v>0</v>
      </c>
      <c r="T55" s="12">
        <v>0</v>
      </c>
      <c r="U55" s="12">
        <v>0</v>
      </c>
      <c r="V55" s="12">
        <v>0</v>
      </c>
      <c r="W55" s="331">
        <v>0</v>
      </c>
      <c r="X55" s="847">
        <v>0</v>
      </c>
      <c r="Y55" s="848">
        <v>0</v>
      </c>
      <c r="Z55" s="848">
        <v>0</v>
      </c>
      <c r="AA55" s="848">
        <v>62</v>
      </c>
      <c r="AB55" s="848">
        <v>0</v>
      </c>
      <c r="AC55" s="848">
        <v>0</v>
      </c>
      <c r="AD55" s="848">
        <v>0</v>
      </c>
      <c r="AE55" s="848">
        <v>0</v>
      </c>
      <c r="AF55" s="848">
        <v>0</v>
      </c>
      <c r="AG55" s="849">
        <v>0</v>
      </c>
      <c r="AH55" s="931">
        <v>0</v>
      </c>
      <c r="AI55" s="932">
        <v>1</v>
      </c>
      <c r="AJ55" s="932">
        <v>0</v>
      </c>
      <c r="AK55" s="932">
        <v>66</v>
      </c>
      <c r="AL55" s="932">
        <v>0</v>
      </c>
      <c r="AM55" s="932">
        <v>0</v>
      </c>
      <c r="AN55" s="932">
        <v>0</v>
      </c>
      <c r="AO55" s="932">
        <v>0</v>
      </c>
      <c r="AP55" s="932">
        <v>0</v>
      </c>
      <c r="AQ55" s="933">
        <v>0</v>
      </c>
      <c r="AR55" s="1138">
        <v>0</v>
      </c>
      <c r="AS55" s="1140">
        <v>0</v>
      </c>
      <c r="AT55" s="1140">
        <v>0</v>
      </c>
      <c r="AU55" s="1140">
        <v>61</v>
      </c>
      <c r="AV55" s="1140">
        <v>0</v>
      </c>
      <c r="AW55" s="1140">
        <v>0</v>
      </c>
      <c r="AX55" s="1140">
        <v>0</v>
      </c>
      <c r="AY55" s="1140">
        <v>0</v>
      </c>
      <c r="AZ55" s="1140">
        <v>0</v>
      </c>
      <c r="BA55" s="1141">
        <v>0</v>
      </c>
    </row>
    <row r="56" spans="1:53">
      <c r="A56" s="5" t="s">
        <v>66</v>
      </c>
      <c r="B56" t="s">
        <v>67</v>
      </c>
      <c r="C56" s="5" t="s">
        <v>91</v>
      </c>
      <c r="D56" s="330">
        <v>0</v>
      </c>
      <c r="E56" s="12">
        <v>4</v>
      </c>
      <c r="F56" s="12">
        <v>0</v>
      </c>
      <c r="G56" s="12">
        <v>7</v>
      </c>
      <c r="H56" s="12">
        <v>0</v>
      </c>
      <c r="I56" s="12">
        <v>0</v>
      </c>
      <c r="J56" s="12">
        <v>0</v>
      </c>
      <c r="K56" s="12">
        <v>0</v>
      </c>
      <c r="L56" s="12">
        <v>0</v>
      </c>
      <c r="M56" s="12">
        <v>0</v>
      </c>
      <c r="N56" s="330">
        <v>0</v>
      </c>
      <c r="O56" s="12">
        <v>2</v>
      </c>
      <c r="P56" s="12">
        <v>0</v>
      </c>
      <c r="Q56" s="12">
        <v>10</v>
      </c>
      <c r="R56" s="12">
        <v>0</v>
      </c>
      <c r="S56" s="12">
        <v>0</v>
      </c>
      <c r="T56" s="12">
        <v>0</v>
      </c>
      <c r="U56" s="12">
        <v>0</v>
      </c>
      <c r="V56" s="12">
        <v>0</v>
      </c>
      <c r="W56" s="331">
        <v>0</v>
      </c>
      <c r="X56" s="847">
        <v>0</v>
      </c>
      <c r="Y56" s="848">
        <v>3</v>
      </c>
      <c r="Z56" s="848">
        <v>0</v>
      </c>
      <c r="AA56" s="848">
        <v>10</v>
      </c>
      <c r="AB56" s="848">
        <v>0</v>
      </c>
      <c r="AC56" s="848">
        <v>0</v>
      </c>
      <c r="AD56" s="848">
        <v>0</v>
      </c>
      <c r="AE56" s="848">
        <v>0</v>
      </c>
      <c r="AF56" s="848">
        <v>0</v>
      </c>
      <c r="AG56" s="849">
        <v>0</v>
      </c>
      <c r="AH56" s="931">
        <v>0</v>
      </c>
      <c r="AI56" s="932">
        <v>0</v>
      </c>
      <c r="AJ56" s="932">
        <v>0</v>
      </c>
      <c r="AK56" s="932">
        <v>6</v>
      </c>
      <c r="AL56" s="932">
        <v>0</v>
      </c>
      <c r="AM56" s="932">
        <v>0</v>
      </c>
      <c r="AN56" s="932">
        <v>0</v>
      </c>
      <c r="AO56" s="932">
        <v>0</v>
      </c>
      <c r="AP56" s="932">
        <v>0</v>
      </c>
      <c r="AQ56" s="933">
        <v>0</v>
      </c>
      <c r="AR56" s="1138">
        <v>0</v>
      </c>
      <c r="AS56" s="1140">
        <v>0</v>
      </c>
      <c r="AT56" s="1140">
        <v>0</v>
      </c>
      <c r="AU56" s="1140">
        <v>3</v>
      </c>
      <c r="AV56" s="1140">
        <v>0</v>
      </c>
      <c r="AW56" s="1140">
        <v>0</v>
      </c>
      <c r="AX56" s="1140">
        <v>0</v>
      </c>
      <c r="AY56" s="1140">
        <v>0</v>
      </c>
      <c r="AZ56" s="1140">
        <v>0</v>
      </c>
      <c r="BA56" s="1141">
        <v>0</v>
      </c>
    </row>
    <row r="57" spans="1:53">
      <c r="A57" s="5" t="s">
        <v>66</v>
      </c>
      <c r="B57" t="s">
        <v>67</v>
      </c>
      <c r="C57" s="5" t="s">
        <v>90</v>
      </c>
      <c r="D57" s="330">
        <v>43</v>
      </c>
      <c r="E57" s="12">
        <v>1</v>
      </c>
      <c r="F57" s="12">
        <v>0</v>
      </c>
      <c r="G57" s="12">
        <v>8</v>
      </c>
      <c r="H57" s="12">
        <v>0</v>
      </c>
      <c r="I57" s="12">
        <v>0</v>
      </c>
      <c r="J57" s="12">
        <v>0</v>
      </c>
      <c r="K57" s="12">
        <v>0</v>
      </c>
      <c r="L57" s="12">
        <v>0</v>
      </c>
      <c r="M57" s="12">
        <v>0</v>
      </c>
      <c r="N57" s="330">
        <v>33</v>
      </c>
      <c r="O57" s="12">
        <v>3</v>
      </c>
      <c r="P57" s="12">
        <v>0</v>
      </c>
      <c r="Q57" s="12">
        <v>4</v>
      </c>
      <c r="R57" s="12">
        <v>0</v>
      </c>
      <c r="S57" s="12">
        <v>0</v>
      </c>
      <c r="T57" s="12">
        <v>0</v>
      </c>
      <c r="U57" s="12">
        <v>0</v>
      </c>
      <c r="V57" s="12">
        <v>0</v>
      </c>
      <c r="W57" s="331">
        <v>0</v>
      </c>
      <c r="X57" s="847">
        <v>21</v>
      </c>
      <c r="Y57" s="848">
        <v>1</v>
      </c>
      <c r="Z57" s="848">
        <v>0</v>
      </c>
      <c r="AA57" s="848">
        <v>10</v>
      </c>
      <c r="AB57" s="848">
        <v>0</v>
      </c>
      <c r="AC57" s="848">
        <v>0</v>
      </c>
      <c r="AD57" s="848">
        <v>0</v>
      </c>
      <c r="AE57" s="848">
        <v>0</v>
      </c>
      <c r="AF57" s="848">
        <v>0</v>
      </c>
      <c r="AG57" s="849">
        <v>0</v>
      </c>
      <c r="AH57" s="931">
        <v>27</v>
      </c>
      <c r="AI57" s="932">
        <v>3</v>
      </c>
      <c r="AJ57" s="932">
        <v>0</v>
      </c>
      <c r="AK57" s="932">
        <v>4</v>
      </c>
      <c r="AL57" s="932">
        <v>0</v>
      </c>
      <c r="AM57" s="932">
        <v>0</v>
      </c>
      <c r="AN57" s="932">
        <v>0</v>
      </c>
      <c r="AO57" s="932">
        <v>0</v>
      </c>
      <c r="AP57" s="932">
        <v>0</v>
      </c>
      <c r="AQ57" s="933">
        <v>0</v>
      </c>
      <c r="AR57" s="1138">
        <v>11</v>
      </c>
      <c r="AS57" s="1140">
        <v>1</v>
      </c>
      <c r="AT57" s="1140">
        <v>0</v>
      </c>
      <c r="AU57" s="1140">
        <v>3</v>
      </c>
      <c r="AV57" s="1140">
        <v>0</v>
      </c>
      <c r="AW57" s="1140">
        <v>0</v>
      </c>
      <c r="AX57" s="1140">
        <v>0</v>
      </c>
      <c r="AY57" s="1140">
        <v>0</v>
      </c>
      <c r="AZ57" s="1140">
        <v>0</v>
      </c>
      <c r="BA57" s="1141">
        <v>0</v>
      </c>
    </row>
    <row r="58" spans="1:53" s="435" customFormat="1">
      <c r="A58" s="494" t="s">
        <v>68</v>
      </c>
      <c r="B58" s="435" t="s">
        <v>69</v>
      </c>
      <c r="C58" s="494" t="s">
        <v>92</v>
      </c>
      <c r="D58" s="495">
        <v>0</v>
      </c>
      <c r="E58" s="496">
        <v>1051</v>
      </c>
      <c r="F58" s="496">
        <v>17</v>
      </c>
      <c r="G58" s="496">
        <v>1549</v>
      </c>
      <c r="H58" s="496">
        <v>0</v>
      </c>
      <c r="I58" s="496">
        <v>0</v>
      </c>
      <c r="J58" s="496">
        <v>0</v>
      </c>
      <c r="K58" s="496">
        <v>0</v>
      </c>
      <c r="L58" s="496">
        <v>0</v>
      </c>
      <c r="M58" s="496">
        <v>0</v>
      </c>
      <c r="N58" s="330">
        <v>0</v>
      </c>
      <c r="O58" s="12">
        <v>583</v>
      </c>
      <c r="P58" s="12">
        <v>6</v>
      </c>
      <c r="Q58" s="12">
        <v>1361</v>
      </c>
      <c r="R58" s="12">
        <v>0</v>
      </c>
      <c r="S58" s="12">
        <v>0</v>
      </c>
      <c r="T58" s="12">
        <v>0</v>
      </c>
      <c r="U58" s="12">
        <v>0</v>
      </c>
      <c r="V58" s="12">
        <v>0</v>
      </c>
      <c r="W58" s="331">
        <v>0</v>
      </c>
      <c r="X58" s="847">
        <v>0</v>
      </c>
      <c r="Y58" s="848">
        <v>498</v>
      </c>
      <c r="Z58" s="848">
        <v>6</v>
      </c>
      <c r="AA58" s="848">
        <v>1188</v>
      </c>
      <c r="AB58" s="848">
        <v>0</v>
      </c>
      <c r="AC58" s="848">
        <v>0</v>
      </c>
      <c r="AD58" s="848">
        <v>0</v>
      </c>
      <c r="AE58" s="848">
        <v>0</v>
      </c>
      <c r="AF58" s="848">
        <v>0</v>
      </c>
      <c r="AG58" s="849">
        <v>0</v>
      </c>
      <c r="AH58" s="931">
        <v>0</v>
      </c>
      <c r="AI58" s="932">
        <v>710</v>
      </c>
      <c r="AJ58" s="932">
        <v>9</v>
      </c>
      <c r="AK58" s="932">
        <v>1061</v>
      </c>
      <c r="AL58" s="932">
        <v>0</v>
      </c>
      <c r="AM58" s="932">
        <v>0</v>
      </c>
      <c r="AN58" s="932">
        <v>0</v>
      </c>
      <c r="AO58" s="932">
        <v>0</v>
      </c>
      <c r="AP58" s="932">
        <v>0</v>
      </c>
      <c r="AQ58" s="933">
        <v>0</v>
      </c>
      <c r="AR58" s="1138">
        <v>0</v>
      </c>
      <c r="AS58" s="1140">
        <v>636</v>
      </c>
      <c r="AT58" s="1140">
        <v>6</v>
      </c>
      <c r="AU58" s="1140">
        <v>980</v>
      </c>
      <c r="AV58" s="1140">
        <v>0</v>
      </c>
      <c r="AW58" s="1140">
        <v>0</v>
      </c>
      <c r="AX58" s="1140">
        <v>0</v>
      </c>
      <c r="AY58" s="1140">
        <v>0</v>
      </c>
      <c r="AZ58" s="1140">
        <v>0</v>
      </c>
      <c r="BA58" s="1141">
        <v>0</v>
      </c>
    </row>
    <row r="59" spans="1:53" s="435" customFormat="1">
      <c r="A59" s="494" t="s">
        <v>68</v>
      </c>
      <c r="B59" s="435" t="s">
        <v>69</v>
      </c>
      <c r="C59" s="494" t="s">
        <v>91</v>
      </c>
      <c r="D59" s="495">
        <v>0</v>
      </c>
      <c r="E59" s="496">
        <v>173</v>
      </c>
      <c r="F59" s="496">
        <v>11</v>
      </c>
      <c r="G59" s="496">
        <v>157</v>
      </c>
      <c r="H59" s="496">
        <v>0</v>
      </c>
      <c r="I59" s="496">
        <v>0</v>
      </c>
      <c r="J59" s="496">
        <v>0</v>
      </c>
      <c r="K59" s="496">
        <v>0</v>
      </c>
      <c r="L59" s="496">
        <v>0</v>
      </c>
      <c r="M59" s="496">
        <v>0</v>
      </c>
      <c r="N59" s="330">
        <v>1</v>
      </c>
      <c r="O59" s="12">
        <v>110</v>
      </c>
      <c r="P59" s="12">
        <v>6</v>
      </c>
      <c r="Q59" s="12">
        <v>137</v>
      </c>
      <c r="R59" s="12">
        <v>0</v>
      </c>
      <c r="S59" s="12">
        <v>0</v>
      </c>
      <c r="T59" s="12">
        <v>0</v>
      </c>
      <c r="U59" s="12">
        <v>0</v>
      </c>
      <c r="V59" s="12">
        <v>0</v>
      </c>
      <c r="W59" s="331">
        <v>0</v>
      </c>
      <c r="X59" s="847">
        <v>0</v>
      </c>
      <c r="Y59" s="848">
        <v>146</v>
      </c>
      <c r="Z59" s="848">
        <v>15</v>
      </c>
      <c r="AA59" s="848">
        <v>149</v>
      </c>
      <c r="AB59" s="848">
        <v>0</v>
      </c>
      <c r="AC59" s="848">
        <v>0</v>
      </c>
      <c r="AD59" s="848">
        <v>0</v>
      </c>
      <c r="AE59" s="848">
        <v>0</v>
      </c>
      <c r="AF59" s="848">
        <v>0</v>
      </c>
      <c r="AG59" s="849">
        <v>0</v>
      </c>
      <c r="AH59" s="931">
        <v>0</v>
      </c>
      <c r="AI59" s="932">
        <v>113</v>
      </c>
      <c r="AJ59" s="932">
        <v>18</v>
      </c>
      <c r="AK59" s="932">
        <v>92</v>
      </c>
      <c r="AL59" s="932">
        <v>0</v>
      </c>
      <c r="AM59" s="932">
        <v>0</v>
      </c>
      <c r="AN59" s="932">
        <v>0</v>
      </c>
      <c r="AO59" s="932">
        <v>0</v>
      </c>
      <c r="AP59" s="932">
        <v>0</v>
      </c>
      <c r="AQ59" s="933">
        <v>0</v>
      </c>
      <c r="AR59" s="1138">
        <v>9</v>
      </c>
      <c r="AS59" s="1140">
        <v>72</v>
      </c>
      <c r="AT59" s="1140">
        <v>3</v>
      </c>
      <c r="AU59" s="1140">
        <v>73</v>
      </c>
      <c r="AV59" s="1140">
        <v>0</v>
      </c>
      <c r="AW59" s="1140">
        <v>0</v>
      </c>
      <c r="AX59" s="1140">
        <v>0</v>
      </c>
      <c r="AY59" s="1140">
        <v>0</v>
      </c>
      <c r="AZ59" s="1140">
        <v>0</v>
      </c>
      <c r="BA59" s="1141">
        <v>0</v>
      </c>
    </row>
    <row r="60" spans="1:53" s="435" customFormat="1">
      <c r="A60" s="494" t="s">
        <v>68</v>
      </c>
      <c r="B60" s="435" t="s">
        <v>69</v>
      </c>
      <c r="C60" s="494" t="s">
        <v>90</v>
      </c>
      <c r="D60" s="495">
        <v>145</v>
      </c>
      <c r="E60" s="496">
        <v>86</v>
      </c>
      <c r="F60" s="496">
        <v>9</v>
      </c>
      <c r="G60" s="496">
        <v>254</v>
      </c>
      <c r="H60" s="496">
        <v>0</v>
      </c>
      <c r="I60" s="496">
        <v>0</v>
      </c>
      <c r="J60" s="496">
        <v>0</v>
      </c>
      <c r="K60" s="496">
        <v>0</v>
      </c>
      <c r="L60" s="496">
        <v>0</v>
      </c>
      <c r="M60" s="496">
        <v>0</v>
      </c>
      <c r="N60" s="330">
        <v>96</v>
      </c>
      <c r="O60" s="12">
        <v>67</v>
      </c>
      <c r="P60" s="12">
        <v>13</v>
      </c>
      <c r="Q60" s="12">
        <v>213</v>
      </c>
      <c r="R60" s="12">
        <v>0</v>
      </c>
      <c r="S60" s="12">
        <v>0</v>
      </c>
      <c r="T60" s="12">
        <v>0</v>
      </c>
      <c r="U60" s="12">
        <v>0</v>
      </c>
      <c r="V60" s="12">
        <v>0</v>
      </c>
      <c r="W60" s="331">
        <v>0</v>
      </c>
      <c r="X60" s="847">
        <v>107</v>
      </c>
      <c r="Y60" s="848">
        <v>47</v>
      </c>
      <c r="Z60" s="848">
        <v>12</v>
      </c>
      <c r="AA60" s="848">
        <v>313</v>
      </c>
      <c r="AB60" s="848">
        <v>0</v>
      </c>
      <c r="AC60" s="848">
        <v>0</v>
      </c>
      <c r="AD60" s="848">
        <v>0</v>
      </c>
      <c r="AE60" s="848">
        <v>0</v>
      </c>
      <c r="AF60" s="848">
        <v>0</v>
      </c>
      <c r="AG60" s="849">
        <v>0</v>
      </c>
      <c r="AH60" s="931">
        <v>75</v>
      </c>
      <c r="AI60" s="932">
        <v>53</v>
      </c>
      <c r="AJ60" s="932">
        <v>14</v>
      </c>
      <c r="AK60" s="932">
        <v>350</v>
      </c>
      <c r="AL60" s="932">
        <v>0</v>
      </c>
      <c r="AM60" s="932">
        <v>0</v>
      </c>
      <c r="AN60" s="932">
        <v>0</v>
      </c>
      <c r="AO60" s="932">
        <v>0</v>
      </c>
      <c r="AP60" s="932">
        <v>0</v>
      </c>
      <c r="AQ60" s="933">
        <v>0</v>
      </c>
      <c r="AR60" s="1138">
        <v>79</v>
      </c>
      <c r="AS60" s="1140">
        <v>43</v>
      </c>
      <c r="AT60" s="1140">
        <v>12</v>
      </c>
      <c r="AU60" s="1140">
        <v>249</v>
      </c>
      <c r="AV60" s="1140">
        <v>0</v>
      </c>
      <c r="AW60" s="1140">
        <v>0</v>
      </c>
      <c r="AX60" s="1140">
        <v>0</v>
      </c>
      <c r="AY60" s="1140">
        <v>0</v>
      </c>
      <c r="AZ60" s="1140">
        <v>0</v>
      </c>
      <c r="BA60" s="1141">
        <v>0</v>
      </c>
    </row>
    <row r="61" spans="1:53">
      <c r="A61" s="5" t="s">
        <v>70</v>
      </c>
      <c r="B61" t="s">
        <v>71</v>
      </c>
      <c r="C61" s="5" t="s">
        <v>92</v>
      </c>
      <c r="D61" s="330">
        <v>5</v>
      </c>
      <c r="E61" s="12">
        <v>4</v>
      </c>
      <c r="F61" s="12">
        <v>0</v>
      </c>
      <c r="G61" s="12">
        <v>64</v>
      </c>
      <c r="H61" s="12">
        <v>0</v>
      </c>
      <c r="I61" s="12">
        <v>0</v>
      </c>
      <c r="J61" s="12">
        <v>0</v>
      </c>
      <c r="K61" s="12">
        <v>0</v>
      </c>
      <c r="L61" s="12">
        <v>0</v>
      </c>
      <c r="M61" s="12">
        <v>0</v>
      </c>
      <c r="N61" s="330">
        <v>8</v>
      </c>
      <c r="O61" s="12">
        <v>0</v>
      </c>
      <c r="P61" s="12">
        <v>0</v>
      </c>
      <c r="Q61" s="12">
        <v>108</v>
      </c>
      <c r="R61" s="12">
        <v>0</v>
      </c>
      <c r="S61" s="12">
        <v>0</v>
      </c>
      <c r="T61" s="12">
        <v>0</v>
      </c>
      <c r="U61" s="12">
        <v>0</v>
      </c>
      <c r="V61" s="12">
        <v>0</v>
      </c>
      <c r="W61" s="331">
        <v>0</v>
      </c>
      <c r="X61" s="847">
        <v>8</v>
      </c>
      <c r="Y61" s="848">
        <v>0</v>
      </c>
      <c r="Z61" s="848">
        <v>0</v>
      </c>
      <c r="AA61" s="848">
        <v>99</v>
      </c>
      <c r="AB61" s="848">
        <v>0</v>
      </c>
      <c r="AC61" s="848">
        <v>0</v>
      </c>
      <c r="AD61" s="848">
        <v>0</v>
      </c>
      <c r="AE61" s="848">
        <v>0</v>
      </c>
      <c r="AF61" s="848">
        <v>0</v>
      </c>
      <c r="AG61" s="849">
        <v>0</v>
      </c>
      <c r="AH61" s="931">
        <v>8</v>
      </c>
      <c r="AI61" s="932">
        <v>0</v>
      </c>
      <c r="AJ61" s="932">
        <v>0</v>
      </c>
      <c r="AK61" s="932">
        <v>75</v>
      </c>
      <c r="AL61" s="932">
        <v>0</v>
      </c>
      <c r="AM61" s="932">
        <v>0</v>
      </c>
      <c r="AN61" s="932">
        <v>0</v>
      </c>
      <c r="AO61" s="932">
        <v>0</v>
      </c>
      <c r="AP61" s="932">
        <v>0</v>
      </c>
      <c r="AQ61" s="933">
        <v>0</v>
      </c>
      <c r="AR61" s="1138">
        <v>18</v>
      </c>
      <c r="AS61" s="1140">
        <v>1</v>
      </c>
      <c r="AT61" s="1140">
        <v>0</v>
      </c>
      <c r="AU61" s="1140">
        <v>68</v>
      </c>
      <c r="AV61" s="1140">
        <v>0</v>
      </c>
      <c r="AW61" s="1140">
        <v>0</v>
      </c>
      <c r="AX61" s="1140">
        <v>0</v>
      </c>
      <c r="AY61" s="1140">
        <v>0</v>
      </c>
      <c r="AZ61" s="1140">
        <v>0</v>
      </c>
      <c r="BA61" s="1141">
        <v>0</v>
      </c>
    </row>
    <row r="62" spans="1:53">
      <c r="A62" s="5" t="s">
        <v>70</v>
      </c>
      <c r="B62" t="s">
        <v>71</v>
      </c>
      <c r="C62" s="5" t="s">
        <v>91</v>
      </c>
      <c r="D62" s="330">
        <v>0</v>
      </c>
      <c r="E62" s="12">
        <v>41</v>
      </c>
      <c r="F62" s="12">
        <v>0</v>
      </c>
      <c r="G62" s="12">
        <v>7</v>
      </c>
      <c r="H62" s="12">
        <v>0</v>
      </c>
      <c r="I62" s="12">
        <v>0</v>
      </c>
      <c r="J62" s="12">
        <v>0</v>
      </c>
      <c r="K62" s="12">
        <v>0</v>
      </c>
      <c r="L62" s="12">
        <v>0</v>
      </c>
      <c r="M62" s="12">
        <v>0</v>
      </c>
      <c r="N62" s="330">
        <v>0</v>
      </c>
      <c r="O62" s="12">
        <v>25</v>
      </c>
      <c r="P62" s="12">
        <v>0</v>
      </c>
      <c r="Q62" s="12">
        <v>14</v>
      </c>
      <c r="R62" s="12">
        <v>0</v>
      </c>
      <c r="S62" s="12">
        <v>0</v>
      </c>
      <c r="T62" s="12">
        <v>0</v>
      </c>
      <c r="U62" s="12">
        <v>0</v>
      </c>
      <c r="V62" s="12">
        <v>0</v>
      </c>
      <c r="W62" s="331">
        <v>0</v>
      </c>
      <c r="X62" s="847">
        <v>0</v>
      </c>
      <c r="Y62" s="848">
        <v>12</v>
      </c>
      <c r="Z62" s="848">
        <v>0</v>
      </c>
      <c r="AA62" s="848">
        <v>6</v>
      </c>
      <c r="AB62" s="848">
        <v>0</v>
      </c>
      <c r="AC62" s="848">
        <v>0</v>
      </c>
      <c r="AD62" s="848">
        <v>0</v>
      </c>
      <c r="AE62" s="848">
        <v>0</v>
      </c>
      <c r="AF62" s="848">
        <v>0</v>
      </c>
      <c r="AG62" s="849">
        <v>0</v>
      </c>
      <c r="AH62" s="931">
        <v>0</v>
      </c>
      <c r="AI62" s="932">
        <v>11</v>
      </c>
      <c r="AJ62" s="932">
        <v>0</v>
      </c>
      <c r="AK62" s="932">
        <v>8</v>
      </c>
      <c r="AL62" s="932">
        <v>0</v>
      </c>
      <c r="AM62" s="932">
        <v>0</v>
      </c>
      <c r="AN62" s="932">
        <v>0</v>
      </c>
      <c r="AO62" s="932">
        <v>0</v>
      </c>
      <c r="AP62" s="932">
        <v>0</v>
      </c>
      <c r="AQ62" s="933">
        <v>0</v>
      </c>
      <c r="AR62" s="1138">
        <v>2</v>
      </c>
      <c r="AS62" s="1140">
        <v>12</v>
      </c>
      <c r="AT62" s="1140">
        <v>0</v>
      </c>
      <c r="AU62" s="1140">
        <v>18</v>
      </c>
      <c r="AV62" s="1140">
        <v>0</v>
      </c>
      <c r="AW62" s="1140">
        <v>0</v>
      </c>
      <c r="AX62" s="1140">
        <v>0</v>
      </c>
      <c r="AY62" s="1140">
        <v>0</v>
      </c>
      <c r="AZ62" s="1140">
        <v>0</v>
      </c>
      <c r="BA62" s="1141">
        <v>0</v>
      </c>
    </row>
    <row r="63" spans="1:53">
      <c r="A63" s="5" t="s">
        <v>70</v>
      </c>
      <c r="B63" t="s">
        <v>71</v>
      </c>
      <c r="C63" s="5" t="s">
        <v>90</v>
      </c>
      <c r="D63" s="330">
        <v>20</v>
      </c>
      <c r="E63" s="12">
        <v>53</v>
      </c>
      <c r="F63" s="12">
        <v>0</v>
      </c>
      <c r="G63" s="12">
        <v>44</v>
      </c>
      <c r="H63" s="12">
        <v>0</v>
      </c>
      <c r="I63" s="12">
        <v>0</v>
      </c>
      <c r="J63" s="12">
        <v>0</v>
      </c>
      <c r="K63" s="12">
        <v>0</v>
      </c>
      <c r="L63" s="12">
        <v>0</v>
      </c>
      <c r="M63" s="12">
        <v>0</v>
      </c>
      <c r="N63" s="330">
        <v>32</v>
      </c>
      <c r="O63" s="12">
        <v>41</v>
      </c>
      <c r="P63" s="12">
        <v>0</v>
      </c>
      <c r="Q63" s="12">
        <v>63</v>
      </c>
      <c r="R63" s="12">
        <v>0</v>
      </c>
      <c r="S63" s="12">
        <v>0</v>
      </c>
      <c r="T63" s="12">
        <v>0</v>
      </c>
      <c r="U63" s="12">
        <v>0</v>
      </c>
      <c r="V63" s="12">
        <v>0</v>
      </c>
      <c r="W63" s="331">
        <v>0</v>
      </c>
      <c r="X63" s="847">
        <v>41</v>
      </c>
      <c r="Y63" s="848">
        <v>87</v>
      </c>
      <c r="Z63" s="848">
        <v>0</v>
      </c>
      <c r="AA63" s="848">
        <v>47</v>
      </c>
      <c r="AB63" s="848">
        <v>0</v>
      </c>
      <c r="AC63" s="848">
        <v>0</v>
      </c>
      <c r="AD63" s="848">
        <v>0</v>
      </c>
      <c r="AE63" s="848">
        <v>0</v>
      </c>
      <c r="AF63" s="848">
        <v>0</v>
      </c>
      <c r="AG63" s="849">
        <v>0</v>
      </c>
      <c r="AH63" s="931">
        <v>30</v>
      </c>
      <c r="AI63" s="932">
        <v>109</v>
      </c>
      <c r="AJ63" s="932">
        <v>0</v>
      </c>
      <c r="AK63" s="932">
        <v>68</v>
      </c>
      <c r="AL63" s="932">
        <v>0</v>
      </c>
      <c r="AM63" s="932">
        <v>0</v>
      </c>
      <c r="AN63" s="932">
        <v>0</v>
      </c>
      <c r="AO63" s="932">
        <v>0</v>
      </c>
      <c r="AP63" s="932">
        <v>0</v>
      </c>
      <c r="AQ63" s="933">
        <v>0</v>
      </c>
      <c r="AR63" s="1138">
        <v>106</v>
      </c>
      <c r="AS63" s="1140">
        <v>25</v>
      </c>
      <c r="AT63" s="1140">
        <v>0</v>
      </c>
      <c r="AU63" s="1140">
        <v>47</v>
      </c>
      <c r="AV63" s="1140">
        <v>0</v>
      </c>
      <c r="AW63" s="1140">
        <v>0</v>
      </c>
      <c r="AX63" s="1140">
        <v>0</v>
      </c>
      <c r="AY63" s="1140">
        <v>0</v>
      </c>
      <c r="AZ63" s="1140">
        <v>0</v>
      </c>
      <c r="BA63" s="1141">
        <v>0</v>
      </c>
    </row>
    <row r="64" spans="1:53">
      <c r="A64" s="5" t="s">
        <v>72</v>
      </c>
      <c r="B64" t="s">
        <v>73</v>
      </c>
      <c r="C64" s="5" t="s">
        <v>92</v>
      </c>
      <c r="D64" s="330">
        <v>0</v>
      </c>
      <c r="E64" s="12">
        <v>12</v>
      </c>
      <c r="F64" s="12">
        <v>0</v>
      </c>
      <c r="G64" s="12">
        <v>25</v>
      </c>
      <c r="H64" s="12">
        <v>0</v>
      </c>
      <c r="I64" s="12">
        <v>0</v>
      </c>
      <c r="J64" s="12">
        <v>0</v>
      </c>
      <c r="K64" s="12">
        <v>0</v>
      </c>
      <c r="L64" s="12">
        <v>0</v>
      </c>
      <c r="M64" s="12">
        <v>0</v>
      </c>
      <c r="N64" s="330">
        <v>0</v>
      </c>
      <c r="O64" s="12">
        <v>16</v>
      </c>
      <c r="P64" s="12">
        <v>0</v>
      </c>
      <c r="Q64" s="12">
        <v>30</v>
      </c>
      <c r="R64" s="12">
        <v>0</v>
      </c>
      <c r="S64" s="12">
        <v>0</v>
      </c>
      <c r="T64" s="12">
        <v>0</v>
      </c>
      <c r="U64" s="12">
        <v>0</v>
      </c>
      <c r="V64" s="12">
        <v>0</v>
      </c>
      <c r="W64" s="331">
        <v>0</v>
      </c>
      <c r="X64" s="847">
        <v>0</v>
      </c>
      <c r="Y64" s="848">
        <v>8</v>
      </c>
      <c r="Z64" s="848">
        <v>0</v>
      </c>
      <c r="AA64" s="848">
        <v>20</v>
      </c>
      <c r="AB64" s="848">
        <v>0</v>
      </c>
      <c r="AC64" s="848">
        <v>0</v>
      </c>
      <c r="AD64" s="848">
        <v>0</v>
      </c>
      <c r="AE64" s="848">
        <v>0</v>
      </c>
      <c r="AF64" s="848">
        <v>0</v>
      </c>
      <c r="AG64" s="849">
        <v>0</v>
      </c>
      <c r="AH64" s="931">
        <v>0</v>
      </c>
      <c r="AI64" s="932">
        <v>5</v>
      </c>
      <c r="AJ64" s="932">
        <v>0</v>
      </c>
      <c r="AK64" s="932">
        <v>10</v>
      </c>
      <c r="AL64" s="932">
        <v>0</v>
      </c>
      <c r="AM64" s="932">
        <v>0</v>
      </c>
      <c r="AN64" s="932">
        <v>0</v>
      </c>
      <c r="AO64" s="932">
        <v>0</v>
      </c>
      <c r="AP64" s="932">
        <v>0</v>
      </c>
      <c r="AQ64" s="933">
        <v>0</v>
      </c>
      <c r="AR64" s="1138">
        <v>0</v>
      </c>
      <c r="AS64" s="1140">
        <v>3</v>
      </c>
      <c r="AT64" s="1140">
        <v>0</v>
      </c>
      <c r="AU64" s="1140">
        <v>25</v>
      </c>
      <c r="AV64" s="1140">
        <v>0</v>
      </c>
      <c r="AW64" s="1140">
        <v>0</v>
      </c>
      <c r="AX64" s="1140">
        <v>0</v>
      </c>
      <c r="AY64" s="1140">
        <v>0</v>
      </c>
      <c r="AZ64" s="1140">
        <v>0</v>
      </c>
      <c r="BA64" s="1141">
        <v>0</v>
      </c>
    </row>
    <row r="65" spans="1:53">
      <c r="A65" s="5" t="s">
        <v>72</v>
      </c>
      <c r="B65" t="s">
        <v>73</v>
      </c>
      <c r="C65" s="5" t="s">
        <v>91</v>
      </c>
      <c r="D65" s="330">
        <v>0</v>
      </c>
      <c r="E65" s="12">
        <v>4</v>
      </c>
      <c r="F65" s="12">
        <v>4</v>
      </c>
      <c r="G65" s="12">
        <v>4</v>
      </c>
      <c r="H65" s="12">
        <v>0</v>
      </c>
      <c r="I65" s="12">
        <v>0</v>
      </c>
      <c r="J65" s="12">
        <v>0</v>
      </c>
      <c r="K65" s="12">
        <v>0</v>
      </c>
      <c r="L65" s="12">
        <v>0</v>
      </c>
      <c r="M65" s="12">
        <v>0</v>
      </c>
      <c r="N65" s="330">
        <v>0</v>
      </c>
      <c r="O65" s="12">
        <v>6</v>
      </c>
      <c r="P65" s="12">
        <v>6</v>
      </c>
      <c r="Q65" s="12">
        <v>6</v>
      </c>
      <c r="R65" s="12">
        <v>0</v>
      </c>
      <c r="S65" s="12">
        <v>0</v>
      </c>
      <c r="T65" s="12">
        <v>0</v>
      </c>
      <c r="U65" s="12">
        <v>0</v>
      </c>
      <c r="V65" s="12">
        <v>0</v>
      </c>
      <c r="W65" s="331">
        <v>0</v>
      </c>
      <c r="X65" s="847">
        <v>0</v>
      </c>
      <c r="Y65" s="848">
        <v>9</v>
      </c>
      <c r="Z65" s="848">
        <v>1</v>
      </c>
      <c r="AA65" s="848">
        <v>4</v>
      </c>
      <c r="AB65" s="848">
        <v>0</v>
      </c>
      <c r="AC65" s="848">
        <v>0</v>
      </c>
      <c r="AD65" s="848">
        <v>0</v>
      </c>
      <c r="AE65" s="848">
        <v>0</v>
      </c>
      <c r="AF65" s="848">
        <v>0</v>
      </c>
      <c r="AG65" s="849">
        <v>0</v>
      </c>
      <c r="AH65" s="931">
        <v>0</v>
      </c>
      <c r="AI65" s="932">
        <v>3</v>
      </c>
      <c r="AJ65" s="932">
        <v>2</v>
      </c>
      <c r="AK65" s="932">
        <v>2</v>
      </c>
      <c r="AL65" s="932">
        <v>0</v>
      </c>
      <c r="AM65" s="932">
        <v>0</v>
      </c>
      <c r="AN65" s="932">
        <v>0</v>
      </c>
      <c r="AO65" s="932">
        <v>0</v>
      </c>
      <c r="AP65" s="932">
        <v>0</v>
      </c>
      <c r="AQ65" s="933">
        <v>0</v>
      </c>
      <c r="AR65" s="1138">
        <v>0</v>
      </c>
      <c r="AS65" s="1140">
        <v>4</v>
      </c>
      <c r="AT65" s="1140">
        <v>4</v>
      </c>
      <c r="AU65" s="1140">
        <v>0</v>
      </c>
      <c r="AV65" s="1140">
        <v>0</v>
      </c>
      <c r="AW65" s="1140">
        <v>0</v>
      </c>
      <c r="AX65" s="1140">
        <v>0</v>
      </c>
      <c r="AY65" s="1140">
        <v>0</v>
      </c>
      <c r="AZ65" s="1140">
        <v>0</v>
      </c>
      <c r="BA65" s="1141">
        <v>0</v>
      </c>
    </row>
    <row r="66" spans="1:53">
      <c r="A66" s="5" t="s">
        <v>72</v>
      </c>
      <c r="B66" t="s">
        <v>73</v>
      </c>
      <c r="C66" s="5" t="s">
        <v>90</v>
      </c>
      <c r="D66" s="330">
        <v>0</v>
      </c>
      <c r="E66" s="12">
        <v>15</v>
      </c>
      <c r="F66" s="12">
        <v>0</v>
      </c>
      <c r="G66" s="12">
        <v>10</v>
      </c>
      <c r="H66" s="12">
        <v>0</v>
      </c>
      <c r="I66" s="12">
        <v>0</v>
      </c>
      <c r="J66" s="12">
        <v>0</v>
      </c>
      <c r="K66" s="12">
        <v>0</v>
      </c>
      <c r="L66" s="12">
        <v>0</v>
      </c>
      <c r="M66" s="12">
        <v>0</v>
      </c>
      <c r="N66" s="330">
        <v>0</v>
      </c>
      <c r="O66" s="12">
        <v>14</v>
      </c>
      <c r="P66" s="12">
        <v>0</v>
      </c>
      <c r="Q66" s="12">
        <v>14</v>
      </c>
      <c r="R66" s="12">
        <v>0</v>
      </c>
      <c r="S66" s="12">
        <v>0</v>
      </c>
      <c r="T66" s="12">
        <v>0</v>
      </c>
      <c r="U66" s="12">
        <v>0</v>
      </c>
      <c r="V66" s="12">
        <v>0</v>
      </c>
      <c r="W66" s="331">
        <v>0</v>
      </c>
      <c r="X66" s="847">
        <v>0</v>
      </c>
      <c r="Y66" s="848">
        <v>2</v>
      </c>
      <c r="Z66" s="848">
        <v>0</v>
      </c>
      <c r="AA66" s="848">
        <v>9</v>
      </c>
      <c r="AB66" s="848">
        <v>0</v>
      </c>
      <c r="AC66" s="848">
        <v>0</v>
      </c>
      <c r="AD66" s="848">
        <v>0</v>
      </c>
      <c r="AE66" s="848">
        <v>0</v>
      </c>
      <c r="AF66" s="848">
        <v>0</v>
      </c>
      <c r="AG66" s="849">
        <v>0</v>
      </c>
      <c r="AH66" s="931">
        <v>0</v>
      </c>
      <c r="AI66" s="932">
        <v>10</v>
      </c>
      <c r="AJ66" s="932">
        <v>0</v>
      </c>
      <c r="AK66" s="932">
        <v>5</v>
      </c>
      <c r="AL66" s="932">
        <v>0</v>
      </c>
      <c r="AM66" s="932">
        <v>0</v>
      </c>
      <c r="AN66" s="932">
        <v>0</v>
      </c>
      <c r="AO66" s="932">
        <v>0</v>
      </c>
      <c r="AP66" s="932">
        <v>0</v>
      </c>
      <c r="AQ66" s="933">
        <v>0</v>
      </c>
      <c r="AR66" s="1138">
        <v>0</v>
      </c>
      <c r="AS66" s="1140">
        <v>10</v>
      </c>
      <c r="AT66" s="1140">
        <v>0</v>
      </c>
      <c r="AU66" s="1140">
        <v>19</v>
      </c>
      <c r="AV66" s="1140">
        <v>0</v>
      </c>
      <c r="AW66" s="1140">
        <v>0</v>
      </c>
      <c r="AX66" s="1140">
        <v>0</v>
      </c>
      <c r="AY66" s="1140">
        <v>0</v>
      </c>
      <c r="AZ66" s="1140">
        <v>0</v>
      </c>
      <c r="BA66" s="1141">
        <v>0</v>
      </c>
    </row>
    <row r="67" spans="1:53">
      <c r="A67" s="5" t="s">
        <v>74</v>
      </c>
      <c r="B67" t="s">
        <v>75</v>
      </c>
      <c r="C67" s="5" t="s">
        <v>92</v>
      </c>
      <c r="D67" s="330">
        <v>0</v>
      </c>
      <c r="E67" s="12">
        <v>0</v>
      </c>
      <c r="F67" s="12">
        <v>0</v>
      </c>
      <c r="G67" s="12">
        <v>16</v>
      </c>
      <c r="H67" s="12">
        <v>0</v>
      </c>
      <c r="I67" s="12">
        <v>0</v>
      </c>
      <c r="J67" s="12">
        <v>0</v>
      </c>
      <c r="K67" s="12">
        <v>0</v>
      </c>
      <c r="L67" s="12">
        <v>0</v>
      </c>
      <c r="M67" s="12">
        <v>0</v>
      </c>
      <c r="N67" s="330">
        <v>0</v>
      </c>
      <c r="O67" s="12">
        <v>0</v>
      </c>
      <c r="P67" s="12">
        <v>0</v>
      </c>
      <c r="Q67" s="12">
        <v>14</v>
      </c>
      <c r="R67" s="12">
        <v>0</v>
      </c>
      <c r="S67" s="12">
        <v>0</v>
      </c>
      <c r="T67" s="12">
        <v>0</v>
      </c>
      <c r="U67" s="12">
        <v>0</v>
      </c>
      <c r="V67" s="12">
        <v>0</v>
      </c>
      <c r="W67" s="331">
        <v>0</v>
      </c>
      <c r="X67" s="847">
        <v>0</v>
      </c>
      <c r="Y67" s="848">
        <v>2</v>
      </c>
      <c r="Z67" s="848">
        <v>0</v>
      </c>
      <c r="AA67" s="848">
        <v>15</v>
      </c>
      <c r="AB67" s="848">
        <v>0</v>
      </c>
      <c r="AC67" s="848">
        <v>0</v>
      </c>
      <c r="AD67" s="848">
        <v>0</v>
      </c>
      <c r="AE67" s="848">
        <v>0</v>
      </c>
      <c r="AF67" s="848">
        <v>0</v>
      </c>
      <c r="AG67" s="849">
        <v>0</v>
      </c>
      <c r="AH67" s="931">
        <v>0</v>
      </c>
      <c r="AI67" s="932">
        <v>0</v>
      </c>
      <c r="AJ67" s="932">
        <v>0</v>
      </c>
      <c r="AK67" s="932">
        <v>13</v>
      </c>
      <c r="AL67" s="932">
        <v>0</v>
      </c>
      <c r="AM67" s="932">
        <v>0</v>
      </c>
      <c r="AN67" s="932">
        <v>0</v>
      </c>
      <c r="AO67" s="932">
        <v>0</v>
      </c>
      <c r="AP67" s="932">
        <v>0</v>
      </c>
      <c r="AQ67" s="933">
        <v>0</v>
      </c>
      <c r="AR67" s="1138">
        <v>0</v>
      </c>
      <c r="AS67" s="1140">
        <v>0</v>
      </c>
      <c r="AT67" s="1140">
        <v>0</v>
      </c>
      <c r="AU67" s="1140">
        <v>25</v>
      </c>
      <c r="AV67" s="1140">
        <v>0</v>
      </c>
      <c r="AW67" s="1140">
        <v>0</v>
      </c>
      <c r="AX67" s="1140">
        <v>0</v>
      </c>
      <c r="AY67" s="1140">
        <v>0</v>
      </c>
      <c r="AZ67" s="1140">
        <v>0</v>
      </c>
      <c r="BA67" s="1141">
        <v>0</v>
      </c>
    </row>
    <row r="68" spans="1:53">
      <c r="A68" s="5" t="s">
        <v>74</v>
      </c>
      <c r="B68" t="s">
        <v>75</v>
      </c>
      <c r="C68" s="5" t="s">
        <v>91</v>
      </c>
      <c r="D68" s="330">
        <v>0</v>
      </c>
      <c r="E68" s="12">
        <v>0</v>
      </c>
      <c r="F68" s="12">
        <v>0</v>
      </c>
      <c r="G68" s="12">
        <v>1</v>
      </c>
      <c r="H68" s="12">
        <v>0</v>
      </c>
      <c r="I68" s="12">
        <v>0</v>
      </c>
      <c r="J68" s="12">
        <v>0</v>
      </c>
      <c r="K68" s="12">
        <v>0</v>
      </c>
      <c r="L68" s="12">
        <v>0</v>
      </c>
      <c r="M68" s="12">
        <v>0</v>
      </c>
      <c r="N68" s="330">
        <v>0</v>
      </c>
      <c r="O68" s="12">
        <v>0</v>
      </c>
      <c r="P68" s="12">
        <v>0</v>
      </c>
      <c r="Q68" s="12">
        <v>2</v>
      </c>
      <c r="R68" s="12">
        <v>0</v>
      </c>
      <c r="S68" s="12">
        <v>0</v>
      </c>
      <c r="T68" s="12">
        <v>0</v>
      </c>
      <c r="U68" s="12">
        <v>0</v>
      </c>
      <c r="V68" s="12">
        <v>0</v>
      </c>
      <c r="W68" s="331">
        <v>0</v>
      </c>
      <c r="X68" s="847">
        <v>0</v>
      </c>
      <c r="Y68" s="848">
        <v>2</v>
      </c>
      <c r="Z68" s="848">
        <v>0</v>
      </c>
      <c r="AA68" s="848">
        <v>1</v>
      </c>
      <c r="AB68" s="848">
        <v>0</v>
      </c>
      <c r="AC68" s="848">
        <v>0</v>
      </c>
      <c r="AD68" s="848">
        <v>0</v>
      </c>
      <c r="AE68" s="848">
        <v>0</v>
      </c>
      <c r="AF68" s="848">
        <v>0</v>
      </c>
      <c r="AG68" s="849">
        <v>0</v>
      </c>
      <c r="AH68" s="931">
        <v>0</v>
      </c>
      <c r="AI68" s="932">
        <v>1</v>
      </c>
      <c r="AJ68" s="932">
        <v>0</v>
      </c>
      <c r="AK68" s="932">
        <v>0</v>
      </c>
      <c r="AL68" s="932">
        <v>0</v>
      </c>
      <c r="AM68" s="932">
        <v>0</v>
      </c>
      <c r="AN68" s="932">
        <v>0</v>
      </c>
      <c r="AO68" s="932">
        <v>0</v>
      </c>
      <c r="AP68" s="932">
        <v>0</v>
      </c>
      <c r="AQ68" s="933">
        <v>0</v>
      </c>
      <c r="AR68" s="1138">
        <v>3</v>
      </c>
      <c r="AS68" s="1140">
        <v>0</v>
      </c>
      <c r="AT68" s="1140">
        <v>0</v>
      </c>
      <c r="AU68" s="1140">
        <v>0</v>
      </c>
      <c r="AV68" s="1140">
        <v>0</v>
      </c>
      <c r="AW68" s="1140">
        <v>0</v>
      </c>
      <c r="AX68" s="1140">
        <v>0</v>
      </c>
      <c r="AY68" s="1140">
        <v>0</v>
      </c>
      <c r="AZ68" s="1140">
        <v>0</v>
      </c>
      <c r="BA68" s="1141">
        <v>0</v>
      </c>
    </row>
    <row r="69" spans="1:53">
      <c r="A69" s="5" t="s">
        <v>74</v>
      </c>
      <c r="B69" t="s">
        <v>75</v>
      </c>
      <c r="C69" s="5" t="s">
        <v>90</v>
      </c>
      <c r="D69" s="330">
        <v>22</v>
      </c>
      <c r="E69" s="12">
        <v>3</v>
      </c>
      <c r="F69" s="12">
        <v>0</v>
      </c>
      <c r="G69" s="12">
        <v>2</v>
      </c>
      <c r="H69" s="12">
        <v>0</v>
      </c>
      <c r="I69" s="12">
        <v>0</v>
      </c>
      <c r="J69" s="12">
        <v>0</v>
      </c>
      <c r="K69" s="12">
        <v>0</v>
      </c>
      <c r="L69" s="12">
        <v>0</v>
      </c>
      <c r="M69" s="12">
        <v>0</v>
      </c>
      <c r="N69" s="330">
        <v>18</v>
      </c>
      <c r="O69" s="12">
        <v>1</v>
      </c>
      <c r="P69" s="12">
        <v>0</v>
      </c>
      <c r="Q69" s="12">
        <v>2</v>
      </c>
      <c r="R69" s="12">
        <v>0</v>
      </c>
      <c r="S69" s="12">
        <v>0</v>
      </c>
      <c r="T69" s="12">
        <v>0</v>
      </c>
      <c r="U69" s="12">
        <v>0</v>
      </c>
      <c r="V69" s="12">
        <v>0</v>
      </c>
      <c r="W69" s="331">
        <v>0</v>
      </c>
      <c r="X69" s="847">
        <v>16</v>
      </c>
      <c r="Y69" s="848">
        <v>3</v>
      </c>
      <c r="Z69" s="848">
        <v>0</v>
      </c>
      <c r="AA69" s="848">
        <v>14</v>
      </c>
      <c r="AB69" s="848">
        <v>0</v>
      </c>
      <c r="AC69" s="848">
        <v>0</v>
      </c>
      <c r="AD69" s="848">
        <v>0</v>
      </c>
      <c r="AE69" s="848">
        <v>0</v>
      </c>
      <c r="AF69" s="848">
        <v>0</v>
      </c>
      <c r="AG69" s="849">
        <v>0</v>
      </c>
      <c r="AH69" s="931">
        <v>7</v>
      </c>
      <c r="AI69" s="932">
        <v>5</v>
      </c>
      <c r="AJ69" s="932">
        <v>0</v>
      </c>
      <c r="AK69" s="932">
        <v>2</v>
      </c>
      <c r="AL69" s="932">
        <v>0</v>
      </c>
      <c r="AM69" s="932">
        <v>0</v>
      </c>
      <c r="AN69" s="932">
        <v>0</v>
      </c>
      <c r="AO69" s="932">
        <v>0</v>
      </c>
      <c r="AP69" s="932">
        <v>0</v>
      </c>
      <c r="AQ69" s="933">
        <v>0</v>
      </c>
      <c r="AR69" s="1138">
        <v>12</v>
      </c>
      <c r="AS69" s="1140">
        <v>1</v>
      </c>
      <c r="AT69" s="1140">
        <v>0</v>
      </c>
      <c r="AU69" s="1140">
        <v>3</v>
      </c>
      <c r="AV69" s="1140">
        <v>0</v>
      </c>
      <c r="AW69" s="1140">
        <v>0</v>
      </c>
      <c r="AX69" s="1140">
        <v>0</v>
      </c>
      <c r="AY69" s="1140">
        <v>0</v>
      </c>
      <c r="AZ69" s="1140">
        <v>0</v>
      </c>
      <c r="BA69" s="1141">
        <v>0</v>
      </c>
    </row>
    <row r="70" spans="1:53">
      <c r="A70" s="5" t="s">
        <v>76</v>
      </c>
      <c r="B70" t="s">
        <v>77</v>
      </c>
      <c r="C70" s="5" t="s">
        <v>92</v>
      </c>
      <c r="D70" s="330">
        <v>0</v>
      </c>
      <c r="E70" s="12">
        <v>6</v>
      </c>
      <c r="F70" s="12">
        <v>0</v>
      </c>
      <c r="G70" s="12">
        <v>85</v>
      </c>
      <c r="H70" s="12">
        <v>0</v>
      </c>
      <c r="I70" s="12">
        <v>0</v>
      </c>
      <c r="J70" s="12">
        <v>0</v>
      </c>
      <c r="K70" s="12">
        <v>0</v>
      </c>
      <c r="L70" s="12">
        <v>0</v>
      </c>
      <c r="M70" s="12">
        <v>0</v>
      </c>
      <c r="N70" s="330">
        <v>0</v>
      </c>
      <c r="O70" s="12">
        <v>1</v>
      </c>
      <c r="P70" s="12">
        <v>0</v>
      </c>
      <c r="Q70" s="12">
        <v>69</v>
      </c>
      <c r="R70" s="12">
        <v>0</v>
      </c>
      <c r="S70" s="12">
        <v>0</v>
      </c>
      <c r="T70" s="12">
        <v>0</v>
      </c>
      <c r="U70" s="12">
        <v>0</v>
      </c>
      <c r="V70" s="12">
        <v>0</v>
      </c>
      <c r="W70" s="331">
        <v>0</v>
      </c>
      <c r="X70" s="847">
        <v>0</v>
      </c>
      <c r="Y70" s="848">
        <v>1</v>
      </c>
      <c r="Z70" s="848">
        <v>0</v>
      </c>
      <c r="AA70" s="848">
        <v>94</v>
      </c>
      <c r="AB70" s="848">
        <v>0</v>
      </c>
      <c r="AC70" s="848">
        <v>0</v>
      </c>
      <c r="AD70" s="848">
        <v>0</v>
      </c>
      <c r="AE70" s="848">
        <v>0</v>
      </c>
      <c r="AF70" s="848">
        <v>0</v>
      </c>
      <c r="AG70" s="849">
        <v>0</v>
      </c>
      <c r="AH70" s="931">
        <v>0</v>
      </c>
      <c r="AI70" s="932">
        <v>4</v>
      </c>
      <c r="AJ70" s="932">
        <v>0</v>
      </c>
      <c r="AK70" s="932">
        <v>68</v>
      </c>
      <c r="AL70" s="932">
        <v>0</v>
      </c>
      <c r="AM70" s="932">
        <v>0</v>
      </c>
      <c r="AN70" s="932">
        <v>0</v>
      </c>
      <c r="AO70" s="932">
        <v>0</v>
      </c>
      <c r="AP70" s="932">
        <v>0</v>
      </c>
      <c r="AQ70" s="933">
        <v>0</v>
      </c>
      <c r="AR70" s="1138">
        <v>0</v>
      </c>
      <c r="AS70" s="1140">
        <v>0</v>
      </c>
      <c r="AT70" s="1140">
        <v>0</v>
      </c>
      <c r="AU70" s="1140">
        <v>61</v>
      </c>
      <c r="AV70" s="1140">
        <v>0</v>
      </c>
      <c r="AW70" s="1140">
        <v>0</v>
      </c>
      <c r="AX70" s="1140">
        <v>0</v>
      </c>
      <c r="AY70" s="1140">
        <v>0</v>
      </c>
      <c r="AZ70" s="1140">
        <v>0</v>
      </c>
      <c r="BA70" s="1141">
        <v>0</v>
      </c>
    </row>
    <row r="71" spans="1:53">
      <c r="A71" s="5" t="s">
        <v>76</v>
      </c>
      <c r="B71" t="s">
        <v>77</v>
      </c>
      <c r="C71" s="5" t="s">
        <v>91</v>
      </c>
      <c r="D71" s="330">
        <v>0</v>
      </c>
      <c r="E71" s="12">
        <v>7</v>
      </c>
      <c r="F71" s="12">
        <v>0</v>
      </c>
      <c r="G71" s="12">
        <v>8</v>
      </c>
      <c r="H71" s="12">
        <v>0</v>
      </c>
      <c r="I71" s="12">
        <v>0</v>
      </c>
      <c r="J71" s="12">
        <v>0</v>
      </c>
      <c r="K71" s="12">
        <v>0</v>
      </c>
      <c r="L71" s="12">
        <v>0</v>
      </c>
      <c r="M71" s="12">
        <v>0</v>
      </c>
      <c r="N71" s="330">
        <v>0</v>
      </c>
      <c r="O71" s="12">
        <v>7</v>
      </c>
      <c r="P71" s="12">
        <v>0</v>
      </c>
      <c r="Q71" s="12">
        <v>19</v>
      </c>
      <c r="R71" s="12">
        <v>0</v>
      </c>
      <c r="S71" s="12">
        <v>0</v>
      </c>
      <c r="T71" s="12">
        <v>0</v>
      </c>
      <c r="U71" s="12">
        <v>0</v>
      </c>
      <c r="V71" s="12">
        <v>0</v>
      </c>
      <c r="W71" s="331">
        <v>0</v>
      </c>
      <c r="X71" s="847">
        <v>0</v>
      </c>
      <c r="Y71" s="848">
        <v>13</v>
      </c>
      <c r="Z71" s="848">
        <v>0</v>
      </c>
      <c r="AA71" s="848">
        <v>15</v>
      </c>
      <c r="AB71" s="848">
        <v>0</v>
      </c>
      <c r="AC71" s="848">
        <v>0</v>
      </c>
      <c r="AD71" s="848">
        <v>0</v>
      </c>
      <c r="AE71" s="848">
        <v>0</v>
      </c>
      <c r="AF71" s="848">
        <v>0</v>
      </c>
      <c r="AG71" s="849">
        <v>0</v>
      </c>
      <c r="AH71" s="931">
        <v>0</v>
      </c>
      <c r="AI71" s="932">
        <v>20</v>
      </c>
      <c r="AJ71" s="932">
        <v>0</v>
      </c>
      <c r="AK71" s="932">
        <v>17</v>
      </c>
      <c r="AL71" s="932">
        <v>0</v>
      </c>
      <c r="AM71" s="932">
        <v>0</v>
      </c>
      <c r="AN71" s="932">
        <v>0</v>
      </c>
      <c r="AO71" s="932">
        <v>0</v>
      </c>
      <c r="AP71" s="932">
        <v>0</v>
      </c>
      <c r="AQ71" s="933">
        <v>0</v>
      </c>
      <c r="AR71" s="1138">
        <v>0</v>
      </c>
      <c r="AS71" s="1140">
        <v>16</v>
      </c>
      <c r="AT71" s="1140">
        <v>0</v>
      </c>
      <c r="AU71" s="1140">
        <v>7</v>
      </c>
      <c r="AV71" s="1140">
        <v>0</v>
      </c>
      <c r="AW71" s="1140">
        <v>0</v>
      </c>
      <c r="AX71" s="1140">
        <v>0</v>
      </c>
      <c r="AY71" s="1140">
        <v>0</v>
      </c>
      <c r="AZ71" s="1140">
        <v>0</v>
      </c>
      <c r="BA71" s="1141">
        <v>0</v>
      </c>
    </row>
    <row r="72" spans="1:53">
      <c r="A72" s="5" t="s">
        <v>76</v>
      </c>
      <c r="B72" t="s">
        <v>77</v>
      </c>
      <c r="C72" s="5" t="s">
        <v>90</v>
      </c>
      <c r="D72" s="330">
        <v>0</v>
      </c>
      <c r="E72" s="12">
        <v>0</v>
      </c>
      <c r="F72" s="12">
        <v>0</v>
      </c>
      <c r="G72" s="12">
        <v>18</v>
      </c>
      <c r="H72" s="12">
        <v>0</v>
      </c>
      <c r="I72" s="12">
        <v>0</v>
      </c>
      <c r="J72" s="12">
        <v>0</v>
      </c>
      <c r="K72" s="12">
        <v>0</v>
      </c>
      <c r="L72" s="12">
        <v>0</v>
      </c>
      <c r="M72" s="12">
        <v>0</v>
      </c>
      <c r="N72" s="330">
        <v>0</v>
      </c>
      <c r="O72" s="12">
        <v>0</v>
      </c>
      <c r="P72" s="12">
        <v>0</v>
      </c>
      <c r="Q72" s="12">
        <v>16</v>
      </c>
      <c r="R72" s="12">
        <v>0</v>
      </c>
      <c r="S72" s="12">
        <v>0</v>
      </c>
      <c r="T72" s="12">
        <v>0</v>
      </c>
      <c r="U72" s="12">
        <v>0</v>
      </c>
      <c r="V72" s="12">
        <v>0</v>
      </c>
      <c r="W72" s="331">
        <v>0</v>
      </c>
      <c r="X72" s="847">
        <v>0</v>
      </c>
      <c r="Y72" s="848">
        <v>0</v>
      </c>
      <c r="Z72" s="848">
        <v>0</v>
      </c>
      <c r="AA72" s="848">
        <v>29</v>
      </c>
      <c r="AB72" s="848">
        <v>0</v>
      </c>
      <c r="AC72" s="848">
        <v>0</v>
      </c>
      <c r="AD72" s="848">
        <v>0</v>
      </c>
      <c r="AE72" s="848">
        <v>0</v>
      </c>
      <c r="AF72" s="848">
        <v>0</v>
      </c>
      <c r="AG72" s="849">
        <v>0</v>
      </c>
      <c r="AH72" s="931">
        <v>0</v>
      </c>
      <c r="AI72" s="932">
        <v>0</v>
      </c>
      <c r="AJ72" s="932">
        <v>0</v>
      </c>
      <c r="AK72" s="932">
        <v>21</v>
      </c>
      <c r="AL72" s="932">
        <v>0</v>
      </c>
      <c r="AM72" s="932">
        <v>0</v>
      </c>
      <c r="AN72" s="932">
        <v>0</v>
      </c>
      <c r="AO72" s="932">
        <v>0</v>
      </c>
      <c r="AP72" s="932">
        <v>0</v>
      </c>
      <c r="AQ72" s="933">
        <v>0</v>
      </c>
      <c r="AR72" s="1138">
        <v>0</v>
      </c>
      <c r="AS72" s="1140">
        <v>0</v>
      </c>
      <c r="AT72" s="1140">
        <v>0</v>
      </c>
      <c r="AU72" s="1140">
        <v>13</v>
      </c>
      <c r="AV72" s="1140">
        <v>0</v>
      </c>
      <c r="AW72" s="1140">
        <v>0</v>
      </c>
      <c r="AX72" s="1140">
        <v>0</v>
      </c>
      <c r="AY72" s="1140">
        <v>0</v>
      </c>
      <c r="AZ72" s="1140">
        <v>0</v>
      </c>
      <c r="BA72" s="1141">
        <v>0</v>
      </c>
    </row>
    <row r="73" spans="1:53">
      <c r="A73" s="5" t="s">
        <v>78</v>
      </c>
      <c r="B73" t="s">
        <v>79</v>
      </c>
      <c r="C73" s="5" t="s">
        <v>92</v>
      </c>
      <c r="D73" s="330">
        <v>0</v>
      </c>
      <c r="E73" s="12">
        <v>8</v>
      </c>
      <c r="F73" s="12">
        <v>0</v>
      </c>
      <c r="G73" s="12">
        <v>176</v>
      </c>
      <c r="H73" s="12">
        <v>0</v>
      </c>
      <c r="I73" s="12">
        <v>0</v>
      </c>
      <c r="J73" s="12">
        <v>0</v>
      </c>
      <c r="K73" s="12">
        <v>0</v>
      </c>
      <c r="L73" s="12">
        <v>0</v>
      </c>
      <c r="M73" s="12">
        <v>0</v>
      </c>
      <c r="N73" s="330">
        <v>1</v>
      </c>
      <c r="O73" s="12">
        <v>21</v>
      </c>
      <c r="P73" s="12">
        <v>0</v>
      </c>
      <c r="Q73" s="12">
        <v>188</v>
      </c>
      <c r="R73" s="12">
        <v>0</v>
      </c>
      <c r="S73" s="12">
        <v>0</v>
      </c>
      <c r="T73" s="12">
        <v>0</v>
      </c>
      <c r="U73" s="12">
        <v>0</v>
      </c>
      <c r="V73" s="12">
        <v>0</v>
      </c>
      <c r="W73" s="331">
        <v>0</v>
      </c>
      <c r="X73" s="847">
        <v>5</v>
      </c>
      <c r="Y73" s="848">
        <v>8</v>
      </c>
      <c r="Z73" s="848">
        <v>0</v>
      </c>
      <c r="AA73" s="848">
        <v>190</v>
      </c>
      <c r="AB73" s="848">
        <v>0</v>
      </c>
      <c r="AC73" s="848">
        <v>0</v>
      </c>
      <c r="AD73" s="848">
        <v>0</v>
      </c>
      <c r="AE73" s="848">
        <v>0</v>
      </c>
      <c r="AF73" s="848">
        <v>0</v>
      </c>
      <c r="AG73" s="849">
        <v>0</v>
      </c>
      <c r="AH73" s="931">
        <v>2</v>
      </c>
      <c r="AI73" s="932">
        <v>72</v>
      </c>
      <c r="AJ73" s="932">
        <v>0</v>
      </c>
      <c r="AK73" s="932">
        <v>176</v>
      </c>
      <c r="AL73" s="932">
        <v>0</v>
      </c>
      <c r="AM73" s="932">
        <v>0</v>
      </c>
      <c r="AN73" s="932">
        <v>0</v>
      </c>
      <c r="AO73" s="932">
        <v>0</v>
      </c>
      <c r="AP73" s="932">
        <v>0</v>
      </c>
      <c r="AQ73" s="933">
        <v>0</v>
      </c>
      <c r="AR73" s="1138">
        <v>0</v>
      </c>
      <c r="AS73" s="1140">
        <v>7</v>
      </c>
      <c r="AT73" s="1140">
        <v>0</v>
      </c>
      <c r="AU73" s="1140">
        <v>187</v>
      </c>
      <c r="AV73" s="1140">
        <v>0</v>
      </c>
      <c r="AW73" s="1140">
        <v>0</v>
      </c>
      <c r="AX73" s="1140">
        <v>0</v>
      </c>
      <c r="AY73" s="1140">
        <v>0</v>
      </c>
      <c r="AZ73" s="1140">
        <v>0</v>
      </c>
      <c r="BA73" s="1141">
        <v>0</v>
      </c>
    </row>
    <row r="74" spans="1:53">
      <c r="A74" s="5" t="s">
        <v>78</v>
      </c>
      <c r="B74" t="s">
        <v>79</v>
      </c>
      <c r="C74" s="5" t="s">
        <v>91</v>
      </c>
      <c r="D74" s="330">
        <v>7</v>
      </c>
      <c r="E74" s="12">
        <v>33</v>
      </c>
      <c r="F74" s="12">
        <v>6</v>
      </c>
      <c r="G74" s="12">
        <v>115</v>
      </c>
      <c r="H74" s="12">
        <v>0</v>
      </c>
      <c r="I74" s="12">
        <v>0</v>
      </c>
      <c r="J74" s="12">
        <v>0</v>
      </c>
      <c r="K74" s="12">
        <v>0</v>
      </c>
      <c r="L74" s="12">
        <v>0</v>
      </c>
      <c r="M74" s="12">
        <v>0</v>
      </c>
      <c r="N74" s="330">
        <v>2</v>
      </c>
      <c r="O74" s="12">
        <v>29</v>
      </c>
      <c r="P74" s="12">
        <v>8</v>
      </c>
      <c r="Q74" s="12">
        <v>114</v>
      </c>
      <c r="R74" s="12">
        <v>0</v>
      </c>
      <c r="S74" s="12">
        <v>0</v>
      </c>
      <c r="T74" s="12">
        <v>0</v>
      </c>
      <c r="U74" s="12">
        <v>0</v>
      </c>
      <c r="V74" s="12">
        <v>0</v>
      </c>
      <c r="W74" s="331">
        <v>0</v>
      </c>
      <c r="X74" s="847">
        <v>0</v>
      </c>
      <c r="Y74" s="848">
        <v>63</v>
      </c>
      <c r="Z74" s="848">
        <v>9</v>
      </c>
      <c r="AA74" s="848">
        <v>105</v>
      </c>
      <c r="AB74" s="848">
        <v>0</v>
      </c>
      <c r="AC74" s="848">
        <v>0</v>
      </c>
      <c r="AD74" s="848">
        <v>0</v>
      </c>
      <c r="AE74" s="848">
        <v>0</v>
      </c>
      <c r="AF74" s="848">
        <v>0</v>
      </c>
      <c r="AG74" s="849">
        <v>0</v>
      </c>
      <c r="AH74" s="931">
        <v>0</v>
      </c>
      <c r="AI74" s="932">
        <v>43</v>
      </c>
      <c r="AJ74" s="932">
        <v>1</v>
      </c>
      <c r="AK74" s="932">
        <v>82</v>
      </c>
      <c r="AL74" s="932">
        <v>0</v>
      </c>
      <c r="AM74" s="932">
        <v>0</v>
      </c>
      <c r="AN74" s="932">
        <v>0</v>
      </c>
      <c r="AO74" s="932">
        <v>0</v>
      </c>
      <c r="AP74" s="932">
        <v>0</v>
      </c>
      <c r="AQ74" s="933">
        <v>0</v>
      </c>
      <c r="AR74" s="1138">
        <v>17</v>
      </c>
      <c r="AS74" s="1140">
        <v>35</v>
      </c>
      <c r="AT74" s="1140">
        <v>3</v>
      </c>
      <c r="AU74" s="1140">
        <v>97</v>
      </c>
      <c r="AV74" s="1140">
        <v>0</v>
      </c>
      <c r="AW74" s="1140">
        <v>0</v>
      </c>
      <c r="AX74" s="1140">
        <v>0</v>
      </c>
      <c r="AY74" s="1140">
        <v>0</v>
      </c>
      <c r="AZ74" s="1140">
        <v>0</v>
      </c>
      <c r="BA74" s="1141">
        <v>0</v>
      </c>
    </row>
    <row r="75" spans="1:53">
      <c r="A75" s="5" t="s">
        <v>78</v>
      </c>
      <c r="B75" t="s">
        <v>79</v>
      </c>
      <c r="C75" s="5" t="s">
        <v>90</v>
      </c>
      <c r="D75" s="330">
        <v>16</v>
      </c>
      <c r="E75" s="12">
        <v>137</v>
      </c>
      <c r="F75" s="12">
        <v>0</v>
      </c>
      <c r="G75" s="12">
        <v>86</v>
      </c>
      <c r="H75" s="12">
        <v>0</v>
      </c>
      <c r="I75" s="12">
        <v>0</v>
      </c>
      <c r="J75" s="12">
        <v>0</v>
      </c>
      <c r="K75" s="12">
        <v>0</v>
      </c>
      <c r="L75" s="12">
        <v>0</v>
      </c>
      <c r="M75" s="12">
        <v>0</v>
      </c>
      <c r="N75" s="330">
        <v>24</v>
      </c>
      <c r="O75" s="12">
        <v>39</v>
      </c>
      <c r="P75" s="12">
        <v>0</v>
      </c>
      <c r="Q75" s="12">
        <v>66</v>
      </c>
      <c r="R75" s="12">
        <v>0</v>
      </c>
      <c r="S75" s="12">
        <v>0</v>
      </c>
      <c r="T75" s="12">
        <v>0</v>
      </c>
      <c r="U75" s="12">
        <v>0</v>
      </c>
      <c r="V75" s="12">
        <v>0</v>
      </c>
      <c r="W75" s="331">
        <v>0</v>
      </c>
      <c r="X75" s="847">
        <v>15</v>
      </c>
      <c r="Y75" s="848">
        <v>206</v>
      </c>
      <c r="Z75" s="848">
        <v>0</v>
      </c>
      <c r="AA75" s="848">
        <v>97</v>
      </c>
      <c r="AB75" s="848">
        <v>0</v>
      </c>
      <c r="AC75" s="848">
        <v>0</v>
      </c>
      <c r="AD75" s="848">
        <v>0</v>
      </c>
      <c r="AE75" s="848">
        <v>0</v>
      </c>
      <c r="AF75" s="848">
        <v>0</v>
      </c>
      <c r="AG75" s="849">
        <v>0</v>
      </c>
      <c r="AH75" s="931">
        <v>18</v>
      </c>
      <c r="AI75" s="932">
        <v>92</v>
      </c>
      <c r="AJ75" s="932">
        <v>0</v>
      </c>
      <c r="AK75" s="932">
        <v>84</v>
      </c>
      <c r="AL75" s="932">
        <v>0</v>
      </c>
      <c r="AM75" s="932">
        <v>0</v>
      </c>
      <c r="AN75" s="932">
        <v>0</v>
      </c>
      <c r="AO75" s="932">
        <v>0</v>
      </c>
      <c r="AP75" s="932">
        <v>0</v>
      </c>
      <c r="AQ75" s="933">
        <v>0</v>
      </c>
      <c r="AR75" s="1138">
        <v>14</v>
      </c>
      <c r="AS75" s="1140">
        <v>58</v>
      </c>
      <c r="AT75" s="1140">
        <v>0</v>
      </c>
      <c r="AU75" s="1140">
        <v>90</v>
      </c>
      <c r="AV75" s="1140">
        <v>0</v>
      </c>
      <c r="AW75" s="1140">
        <v>0</v>
      </c>
      <c r="AX75" s="1140">
        <v>0</v>
      </c>
      <c r="AY75" s="1140">
        <v>0</v>
      </c>
      <c r="AZ75" s="1140">
        <v>0</v>
      </c>
      <c r="BA75" s="1141">
        <v>0</v>
      </c>
    </row>
    <row r="76" spans="1:53">
      <c r="A76" s="5" t="s">
        <v>80</v>
      </c>
      <c r="B76" t="s">
        <v>81</v>
      </c>
      <c r="C76" s="5" t="s">
        <v>92</v>
      </c>
      <c r="D76" s="330">
        <v>1</v>
      </c>
      <c r="E76" s="12">
        <v>38</v>
      </c>
      <c r="F76" s="12">
        <v>0</v>
      </c>
      <c r="G76" s="12">
        <v>135</v>
      </c>
      <c r="H76" s="12">
        <v>0</v>
      </c>
      <c r="I76" s="12">
        <v>0</v>
      </c>
      <c r="J76" s="12">
        <v>0</v>
      </c>
      <c r="K76" s="12">
        <v>0</v>
      </c>
      <c r="L76" s="12">
        <v>0</v>
      </c>
      <c r="M76" s="12">
        <v>0</v>
      </c>
      <c r="N76" s="330">
        <v>0</v>
      </c>
      <c r="O76" s="12">
        <v>35</v>
      </c>
      <c r="P76" s="12">
        <v>0</v>
      </c>
      <c r="Q76" s="12">
        <v>102</v>
      </c>
      <c r="R76" s="12">
        <v>0</v>
      </c>
      <c r="S76" s="12">
        <v>0</v>
      </c>
      <c r="T76" s="12">
        <v>0</v>
      </c>
      <c r="U76" s="12">
        <v>0</v>
      </c>
      <c r="V76" s="12">
        <v>0</v>
      </c>
      <c r="W76" s="331">
        <v>0</v>
      </c>
      <c r="X76" s="847">
        <v>0</v>
      </c>
      <c r="Y76" s="848">
        <v>37</v>
      </c>
      <c r="Z76" s="848">
        <v>0</v>
      </c>
      <c r="AA76" s="848">
        <v>85</v>
      </c>
      <c r="AB76" s="848">
        <v>0</v>
      </c>
      <c r="AC76" s="848">
        <v>0</v>
      </c>
      <c r="AD76" s="848">
        <v>0</v>
      </c>
      <c r="AE76" s="848">
        <v>0</v>
      </c>
      <c r="AF76" s="848">
        <v>0</v>
      </c>
      <c r="AG76" s="849">
        <v>0</v>
      </c>
      <c r="AH76" s="931">
        <v>0</v>
      </c>
      <c r="AI76" s="932">
        <v>24</v>
      </c>
      <c r="AJ76" s="932">
        <v>0</v>
      </c>
      <c r="AK76" s="932">
        <v>72</v>
      </c>
      <c r="AL76" s="932">
        <v>0</v>
      </c>
      <c r="AM76" s="932">
        <v>0</v>
      </c>
      <c r="AN76" s="932">
        <v>0</v>
      </c>
      <c r="AO76" s="932">
        <v>0</v>
      </c>
      <c r="AP76" s="932">
        <v>0</v>
      </c>
      <c r="AQ76" s="933">
        <v>0</v>
      </c>
      <c r="AR76" s="1138">
        <v>0</v>
      </c>
      <c r="AS76" s="1140">
        <v>39</v>
      </c>
      <c r="AT76" s="1140">
        <v>0</v>
      </c>
      <c r="AU76" s="1140">
        <v>66</v>
      </c>
      <c r="AV76" s="1140">
        <v>0</v>
      </c>
      <c r="AW76" s="1140">
        <v>0</v>
      </c>
      <c r="AX76" s="1140">
        <v>0</v>
      </c>
      <c r="AY76" s="1140">
        <v>0</v>
      </c>
      <c r="AZ76" s="1140">
        <v>0</v>
      </c>
      <c r="BA76" s="1141">
        <v>0</v>
      </c>
    </row>
    <row r="77" spans="1:53">
      <c r="A77" s="5" t="s">
        <v>80</v>
      </c>
      <c r="B77" t="s">
        <v>81</v>
      </c>
      <c r="C77" s="5" t="s">
        <v>91</v>
      </c>
      <c r="D77" s="330">
        <v>0</v>
      </c>
      <c r="E77" s="12">
        <v>18</v>
      </c>
      <c r="F77" s="12">
        <v>0</v>
      </c>
      <c r="G77" s="12">
        <v>27</v>
      </c>
      <c r="H77" s="12">
        <v>0</v>
      </c>
      <c r="I77" s="12">
        <v>0</v>
      </c>
      <c r="J77" s="12">
        <v>0</v>
      </c>
      <c r="K77" s="12">
        <v>0</v>
      </c>
      <c r="L77" s="12">
        <v>0</v>
      </c>
      <c r="M77" s="12">
        <v>0</v>
      </c>
      <c r="N77" s="330">
        <v>0</v>
      </c>
      <c r="O77" s="12">
        <v>27</v>
      </c>
      <c r="P77" s="12">
        <v>0</v>
      </c>
      <c r="Q77" s="12">
        <v>15</v>
      </c>
      <c r="R77" s="12">
        <v>0</v>
      </c>
      <c r="S77" s="12">
        <v>0</v>
      </c>
      <c r="T77" s="12">
        <v>0</v>
      </c>
      <c r="U77" s="12">
        <v>0</v>
      </c>
      <c r="V77" s="12">
        <v>0</v>
      </c>
      <c r="W77" s="331">
        <v>0</v>
      </c>
      <c r="X77" s="847">
        <v>0</v>
      </c>
      <c r="Y77" s="848">
        <v>14</v>
      </c>
      <c r="Z77" s="848">
        <v>0</v>
      </c>
      <c r="AA77" s="848">
        <v>23</v>
      </c>
      <c r="AB77" s="848">
        <v>0</v>
      </c>
      <c r="AC77" s="848">
        <v>0</v>
      </c>
      <c r="AD77" s="848">
        <v>0</v>
      </c>
      <c r="AE77" s="848">
        <v>0</v>
      </c>
      <c r="AF77" s="848">
        <v>0</v>
      </c>
      <c r="AG77" s="849">
        <v>0</v>
      </c>
      <c r="AH77" s="931">
        <v>0</v>
      </c>
      <c r="AI77" s="932">
        <v>13</v>
      </c>
      <c r="AJ77" s="932">
        <v>0</v>
      </c>
      <c r="AK77" s="932">
        <v>13</v>
      </c>
      <c r="AL77" s="932">
        <v>0</v>
      </c>
      <c r="AM77" s="932">
        <v>0</v>
      </c>
      <c r="AN77" s="932">
        <v>0</v>
      </c>
      <c r="AO77" s="932">
        <v>0</v>
      </c>
      <c r="AP77" s="932">
        <v>0</v>
      </c>
      <c r="AQ77" s="933">
        <v>0</v>
      </c>
      <c r="AR77" s="1138">
        <v>0</v>
      </c>
      <c r="AS77" s="1140">
        <v>6</v>
      </c>
      <c r="AT77" s="1140">
        <v>0</v>
      </c>
      <c r="AU77" s="1140">
        <v>9</v>
      </c>
      <c r="AV77" s="1140">
        <v>0</v>
      </c>
      <c r="AW77" s="1140">
        <v>0</v>
      </c>
      <c r="AX77" s="1140">
        <v>0</v>
      </c>
      <c r="AY77" s="1140">
        <v>0</v>
      </c>
      <c r="AZ77" s="1140">
        <v>0</v>
      </c>
      <c r="BA77" s="1141">
        <v>0</v>
      </c>
    </row>
    <row r="78" spans="1:53" ht="16" thickBot="1">
      <c r="A78" s="5" t="s">
        <v>80</v>
      </c>
      <c r="B78" t="s">
        <v>81</v>
      </c>
      <c r="C78" s="5" t="s">
        <v>90</v>
      </c>
      <c r="D78" s="445">
        <v>30</v>
      </c>
      <c r="E78" s="415">
        <v>20</v>
      </c>
      <c r="F78" s="415">
        <v>0</v>
      </c>
      <c r="G78" s="415">
        <v>74</v>
      </c>
      <c r="H78" s="415">
        <v>0</v>
      </c>
      <c r="I78" s="415">
        <v>0</v>
      </c>
      <c r="J78" s="415">
        <v>0</v>
      </c>
      <c r="K78" s="415">
        <v>0</v>
      </c>
      <c r="L78" s="415">
        <v>0</v>
      </c>
      <c r="M78" s="415">
        <v>0</v>
      </c>
      <c r="N78" s="445">
        <v>41</v>
      </c>
      <c r="O78" s="415">
        <v>34</v>
      </c>
      <c r="P78" s="415">
        <v>0</v>
      </c>
      <c r="Q78" s="415">
        <v>53</v>
      </c>
      <c r="R78" s="415">
        <v>0</v>
      </c>
      <c r="S78" s="415">
        <v>0</v>
      </c>
      <c r="T78" s="415">
        <v>0</v>
      </c>
      <c r="U78" s="415">
        <v>0</v>
      </c>
      <c r="V78" s="415">
        <v>0</v>
      </c>
      <c r="W78" s="416">
        <v>0</v>
      </c>
      <c r="X78" s="850">
        <v>37</v>
      </c>
      <c r="Y78" s="851">
        <v>32</v>
      </c>
      <c r="Z78" s="851">
        <v>0</v>
      </c>
      <c r="AA78" s="851">
        <v>27</v>
      </c>
      <c r="AB78" s="851">
        <v>0</v>
      </c>
      <c r="AC78" s="851">
        <v>0</v>
      </c>
      <c r="AD78" s="851">
        <v>0</v>
      </c>
      <c r="AE78" s="851">
        <v>0</v>
      </c>
      <c r="AF78" s="851">
        <v>0</v>
      </c>
      <c r="AG78" s="852">
        <v>0</v>
      </c>
      <c r="AH78" s="934">
        <v>35</v>
      </c>
      <c r="AI78" s="935">
        <v>16</v>
      </c>
      <c r="AJ78" s="935">
        <v>0</v>
      </c>
      <c r="AK78" s="935">
        <v>27</v>
      </c>
      <c r="AL78" s="935">
        <v>0</v>
      </c>
      <c r="AM78" s="935">
        <v>0</v>
      </c>
      <c r="AN78" s="935">
        <v>0</v>
      </c>
      <c r="AO78" s="935">
        <v>0</v>
      </c>
      <c r="AP78" s="935">
        <v>0</v>
      </c>
      <c r="AQ78" s="936">
        <v>0</v>
      </c>
      <c r="AR78" s="1139">
        <v>11</v>
      </c>
      <c r="AS78" s="1142">
        <v>9</v>
      </c>
      <c r="AT78" s="1142">
        <v>0</v>
      </c>
      <c r="AU78" s="1142">
        <v>26</v>
      </c>
      <c r="AV78" s="1142">
        <v>0</v>
      </c>
      <c r="AW78" s="1142">
        <v>0</v>
      </c>
      <c r="AX78" s="1142">
        <v>0</v>
      </c>
      <c r="AY78" s="1142">
        <v>0</v>
      </c>
      <c r="AZ78" s="1142">
        <v>0</v>
      </c>
      <c r="BA78" s="1143">
        <v>0</v>
      </c>
    </row>
    <row r="79" spans="1:53">
      <c r="D79">
        <v>406</v>
      </c>
      <c r="E79">
        <v>1062</v>
      </c>
      <c r="F79">
        <v>55</v>
      </c>
      <c r="G79">
        <v>4302</v>
      </c>
      <c r="H79">
        <v>4660</v>
      </c>
      <c r="I79">
        <v>1282</v>
      </c>
      <c r="J79">
        <v>77</v>
      </c>
      <c r="K79">
        <v>181</v>
      </c>
      <c r="L79">
        <v>30</v>
      </c>
      <c r="M79">
        <v>12</v>
      </c>
      <c r="N79">
        <v>342</v>
      </c>
      <c r="O79">
        <v>1952</v>
      </c>
      <c r="P79">
        <v>56</v>
      </c>
      <c r="Q79">
        <v>4311</v>
      </c>
      <c r="R79">
        <v>4670</v>
      </c>
      <c r="S79">
        <v>1367</v>
      </c>
      <c r="T79">
        <v>71</v>
      </c>
      <c r="U79">
        <v>208</v>
      </c>
      <c r="V79">
        <v>41</v>
      </c>
      <c r="W79">
        <v>2</v>
      </c>
      <c r="X79">
        <v>342</v>
      </c>
      <c r="Y79">
        <v>1952</v>
      </c>
      <c r="Z79">
        <v>56</v>
      </c>
      <c r="AA79">
        <v>4311</v>
      </c>
      <c r="AB79">
        <v>4670</v>
      </c>
      <c r="AC79">
        <v>1367</v>
      </c>
      <c r="AD79">
        <v>71</v>
      </c>
      <c r="AE79">
        <v>208</v>
      </c>
      <c r="AF79">
        <v>41</v>
      </c>
      <c r="AG79">
        <v>2</v>
      </c>
      <c r="AH79" s="6">
        <f>SUM(AH7:AH78)</f>
        <v>310</v>
      </c>
      <c r="AI79" s="6">
        <f t="shared" ref="AI79:AQ79" si="0">SUM(AI7:AI78)</f>
        <v>1592</v>
      </c>
      <c r="AJ79" s="6">
        <f t="shared" si="0"/>
        <v>47</v>
      </c>
      <c r="AK79" s="6">
        <f t="shared" si="0"/>
        <v>3437</v>
      </c>
      <c r="AL79" s="6">
        <f t="shared" si="0"/>
        <v>4287</v>
      </c>
      <c r="AM79" s="6">
        <f t="shared" si="0"/>
        <v>1299</v>
      </c>
      <c r="AN79" s="6">
        <f t="shared" si="0"/>
        <v>67</v>
      </c>
      <c r="AO79" s="6">
        <f t="shared" si="0"/>
        <v>186</v>
      </c>
      <c r="AP79" s="6">
        <f t="shared" si="0"/>
        <v>41</v>
      </c>
      <c r="AQ79" s="6">
        <f t="shared" si="0"/>
        <v>12</v>
      </c>
      <c r="AR79" s="6">
        <f>SUM(AR7:AR78)</f>
        <v>347</v>
      </c>
      <c r="AS79" s="6">
        <f t="shared" ref="AS79:BA79" si="1">SUM(AS7:AS78)</f>
        <v>1245</v>
      </c>
      <c r="AT79" s="6">
        <f t="shared" si="1"/>
        <v>28</v>
      </c>
      <c r="AU79" s="6">
        <f t="shared" si="1"/>
        <v>3181</v>
      </c>
      <c r="AV79" s="6">
        <f t="shared" si="1"/>
        <v>4334</v>
      </c>
      <c r="AW79" s="6">
        <f t="shared" si="1"/>
        <v>1214</v>
      </c>
      <c r="AX79" s="6">
        <f t="shared" si="1"/>
        <v>74</v>
      </c>
      <c r="AY79" s="6">
        <f t="shared" si="1"/>
        <v>141</v>
      </c>
      <c r="AZ79" s="6">
        <f t="shared" si="1"/>
        <v>66</v>
      </c>
      <c r="BA79" s="6">
        <f t="shared" si="1"/>
        <v>4</v>
      </c>
    </row>
    <row r="80" spans="1:53">
      <c r="D80" s="6">
        <f>SUM(D7:D78)</f>
        <v>346</v>
      </c>
      <c r="E80" s="6">
        <f t="shared" ref="E80:W80" si="2">SUM(E7:E78)</f>
        <v>1985</v>
      </c>
      <c r="F80" s="6">
        <f t="shared" si="2"/>
        <v>56</v>
      </c>
      <c r="G80" s="6">
        <f t="shared" si="2"/>
        <v>4376</v>
      </c>
      <c r="H80" s="6">
        <f t="shared" si="2"/>
        <v>4768</v>
      </c>
      <c r="I80" s="6">
        <f t="shared" si="2"/>
        <v>1386</v>
      </c>
      <c r="J80" s="6">
        <f t="shared" si="2"/>
        <v>74</v>
      </c>
      <c r="K80" s="6">
        <f t="shared" si="2"/>
        <v>210</v>
      </c>
      <c r="L80" s="6">
        <f t="shared" si="2"/>
        <v>43</v>
      </c>
      <c r="M80" s="6">
        <f t="shared" si="2"/>
        <v>2</v>
      </c>
      <c r="N80" s="6">
        <f t="shared" si="2"/>
        <v>366</v>
      </c>
      <c r="O80" s="6">
        <f t="shared" si="2"/>
        <v>1358</v>
      </c>
      <c r="P80" s="6">
        <f t="shared" si="2"/>
        <v>43</v>
      </c>
      <c r="Q80" s="6">
        <f t="shared" si="2"/>
        <v>3988</v>
      </c>
      <c r="R80" s="6">
        <f t="shared" si="2"/>
        <v>4684</v>
      </c>
      <c r="S80" s="6">
        <f t="shared" si="2"/>
        <v>1345</v>
      </c>
      <c r="T80" s="6">
        <f t="shared" si="2"/>
        <v>84</v>
      </c>
      <c r="U80" s="6">
        <f t="shared" si="2"/>
        <v>161</v>
      </c>
      <c r="V80" s="6">
        <f t="shared" si="2"/>
        <v>48</v>
      </c>
      <c r="W80" s="6">
        <f t="shared" si="2"/>
        <v>7</v>
      </c>
      <c r="X80" s="6">
        <f t="shared" ref="X80:AQ80" si="3">SUM(X7:X78)</f>
        <v>355</v>
      </c>
      <c r="Y80" s="6">
        <f t="shared" si="3"/>
        <v>1437</v>
      </c>
      <c r="Z80" s="6">
        <f t="shared" si="3"/>
        <v>47</v>
      </c>
      <c r="AA80" s="6">
        <f t="shared" si="3"/>
        <v>3856</v>
      </c>
      <c r="AB80" s="6">
        <f t="shared" si="3"/>
        <v>4403</v>
      </c>
      <c r="AC80" s="6">
        <f t="shared" si="3"/>
        <v>1326</v>
      </c>
      <c r="AD80" s="6">
        <f t="shared" si="3"/>
        <v>90</v>
      </c>
      <c r="AE80" s="6">
        <f t="shared" si="3"/>
        <v>171</v>
      </c>
      <c r="AF80" s="6">
        <f t="shared" si="3"/>
        <v>40</v>
      </c>
      <c r="AG80" s="6">
        <f t="shared" si="3"/>
        <v>4</v>
      </c>
      <c r="AH80" s="6">
        <f t="shared" si="3"/>
        <v>310</v>
      </c>
      <c r="AI80" s="6">
        <f t="shared" si="3"/>
        <v>1592</v>
      </c>
      <c r="AJ80" s="6">
        <f t="shared" si="3"/>
        <v>47</v>
      </c>
      <c r="AK80" s="6">
        <f t="shared" si="3"/>
        <v>3437</v>
      </c>
      <c r="AL80" s="6">
        <f t="shared" si="3"/>
        <v>4287</v>
      </c>
      <c r="AM80" s="6">
        <f t="shared" si="3"/>
        <v>1299</v>
      </c>
      <c r="AN80" s="6">
        <f t="shared" si="3"/>
        <v>67</v>
      </c>
      <c r="AO80" s="6">
        <f t="shared" si="3"/>
        <v>186</v>
      </c>
      <c r="AP80" s="6">
        <f t="shared" si="3"/>
        <v>41</v>
      </c>
      <c r="AQ80" s="6">
        <f t="shared" si="3"/>
        <v>12</v>
      </c>
      <c r="AR80" s="6">
        <f t="shared" ref="AR80:BA80" si="4">SUM(AR7:AR78)</f>
        <v>347</v>
      </c>
      <c r="AS80" s="6">
        <f t="shared" si="4"/>
        <v>1245</v>
      </c>
      <c r="AT80" s="6">
        <f t="shared" si="4"/>
        <v>28</v>
      </c>
      <c r="AU80" s="6">
        <f t="shared" si="4"/>
        <v>3181</v>
      </c>
      <c r="AV80" s="6">
        <f t="shared" si="4"/>
        <v>4334</v>
      </c>
      <c r="AW80" s="6">
        <f t="shared" si="4"/>
        <v>1214</v>
      </c>
      <c r="AX80" s="6">
        <f t="shared" si="4"/>
        <v>74</v>
      </c>
      <c r="AY80" s="6">
        <f t="shared" si="4"/>
        <v>141</v>
      </c>
      <c r="AZ80" s="6">
        <f t="shared" si="4"/>
        <v>66</v>
      </c>
      <c r="BA80" s="6">
        <f t="shared" si="4"/>
        <v>4</v>
      </c>
    </row>
    <row r="81" spans="4:53">
      <c r="D81" s="6">
        <f t="shared" ref="D81:W81" si="5">+D80-D79</f>
        <v>-60</v>
      </c>
      <c r="E81" s="6">
        <f t="shared" si="5"/>
        <v>923</v>
      </c>
      <c r="F81" s="6">
        <f t="shared" si="5"/>
        <v>1</v>
      </c>
      <c r="G81" s="6">
        <f t="shared" si="5"/>
        <v>74</v>
      </c>
      <c r="H81" s="6">
        <f t="shared" si="5"/>
        <v>108</v>
      </c>
      <c r="I81" s="6">
        <f t="shared" si="5"/>
        <v>104</v>
      </c>
      <c r="J81" s="6">
        <f t="shared" si="5"/>
        <v>-3</v>
      </c>
      <c r="K81" s="6">
        <f t="shared" si="5"/>
        <v>29</v>
      </c>
      <c r="L81" s="6">
        <f t="shared" si="5"/>
        <v>13</v>
      </c>
      <c r="M81" s="6">
        <f t="shared" si="5"/>
        <v>-10</v>
      </c>
      <c r="N81" s="6">
        <f t="shared" si="5"/>
        <v>24</v>
      </c>
      <c r="O81" s="6">
        <f t="shared" si="5"/>
        <v>-594</v>
      </c>
      <c r="P81" s="6">
        <f t="shared" si="5"/>
        <v>-13</v>
      </c>
      <c r="Q81" s="6">
        <f t="shared" si="5"/>
        <v>-323</v>
      </c>
      <c r="R81" s="6">
        <f t="shared" si="5"/>
        <v>14</v>
      </c>
      <c r="S81" s="6">
        <f t="shared" si="5"/>
        <v>-22</v>
      </c>
      <c r="T81" s="6">
        <f t="shared" si="5"/>
        <v>13</v>
      </c>
      <c r="U81" s="6">
        <f t="shared" si="5"/>
        <v>-47</v>
      </c>
      <c r="V81" s="6">
        <f t="shared" si="5"/>
        <v>7</v>
      </c>
      <c r="W81" s="6">
        <f t="shared" si="5"/>
        <v>5</v>
      </c>
      <c r="X81" s="6">
        <f t="shared" ref="X81:AQ81" si="6">+X80-X79</f>
        <v>13</v>
      </c>
      <c r="Y81" s="6">
        <f t="shared" si="6"/>
        <v>-515</v>
      </c>
      <c r="Z81" s="6">
        <f t="shared" si="6"/>
        <v>-9</v>
      </c>
      <c r="AA81" s="6">
        <f t="shared" si="6"/>
        <v>-455</v>
      </c>
      <c r="AB81" s="6">
        <f t="shared" si="6"/>
        <v>-267</v>
      </c>
      <c r="AC81" s="6">
        <f t="shared" si="6"/>
        <v>-41</v>
      </c>
      <c r="AD81" s="6">
        <f t="shared" si="6"/>
        <v>19</v>
      </c>
      <c r="AE81" s="6">
        <f t="shared" si="6"/>
        <v>-37</v>
      </c>
      <c r="AF81" s="6">
        <f t="shared" si="6"/>
        <v>-1</v>
      </c>
      <c r="AG81" s="6">
        <f t="shared" si="6"/>
        <v>2</v>
      </c>
      <c r="AH81" s="6">
        <f t="shared" si="6"/>
        <v>0</v>
      </c>
      <c r="AI81" s="6">
        <f t="shared" si="6"/>
        <v>0</v>
      </c>
      <c r="AJ81" s="6">
        <f t="shared" si="6"/>
        <v>0</v>
      </c>
      <c r="AK81" s="6">
        <f t="shared" si="6"/>
        <v>0</v>
      </c>
      <c r="AL81" s="6">
        <f t="shared" si="6"/>
        <v>0</v>
      </c>
      <c r="AM81" s="6">
        <f t="shared" si="6"/>
        <v>0</v>
      </c>
      <c r="AN81" s="6">
        <f t="shared" si="6"/>
        <v>0</v>
      </c>
      <c r="AO81" s="6">
        <f t="shared" si="6"/>
        <v>0</v>
      </c>
      <c r="AP81" s="6">
        <f t="shared" si="6"/>
        <v>0</v>
      </c>
      <c r="AQ81" s="6">
        <f t="shared" si="6"/>
        <v>0</v>
      </c>
      <c r="AR81" s="6">
        <f t="shared" ref="AR81:BA81" si="7">+AR80-AR79</f>
        <v>0</v>
      </c>
      <c r="AS81" s="6">
        <f t="shared" si="7"/>
        <v>0</v>
      </c>
      <c r="AT81" s="6">
        <f t="shared" si="7"/>
        <v>0</v>
      </c>
      <c r="AU81" s="6">
        <f t="shared" si="7"/>
        <v>0</v>
      </c>
      <c r="AV81" s="6">
        <f t="shared" si="7"/>
        <v>0</v>
      </c>
      <c r="AW81" s="6">
        <f t="shared" si="7"/>
        <v>0</v>
      </c>
      <c r="AX81" s="6">
        <f t="shared" si="7"/>
        <v>0</v>
      </c>
      <c r="AY81" s="6">
        <f t="shared" si="7"/>
        <v>0</v>
      </c>
      <c r="AZ81" s="6">
        <f t="shared" si="7"/>
        <v>0</v>
      </c>
      <c r="BA81" s="6">
        <f t="shared" si="7"/>
        <v>0</v>
      </c>
    </row>
  </sheetData>
  <mergeCells count="35">
    <mergeCell ref="L4:M4"/>
    <mergeCell ref="D3:M3"/>
    <mergeCell ref="N3:W3"/>
    <mergeCell ref="X3:AG3"/>
    <mergeCell ref="D4:F4"/>
    <mergeCell ref="G4:G5"/>
    <mergeCell ref="H4:H5"/>
    <mergeCell ref="I4:I5"/>
    <mergeCell ref="J4:K4"/>
    <mergeCell ref="AF4:AG4"/>
    <mergeCell ref="N4:P4"/>
    <mergeCell ref="Q4:Q5"/>
    <mergeCell ref="R4:R5"/>
    <mergeCell ref="S4:S5"/>
    <mergeCell ref="T4:U4"/>
    <mergeCell ref="V4:W4"/>
    <mergeCell ref="X4:Z4"/>
    <mergeCell ref="AA4:AA5"/>
    <mergeCell ref="AB4:AB5"/>
    <mergeCell ref="AC4:AC5"/>
    <mergeCell ref="AD4:AE4"/>
    <mergeCell ref="AH3:AQ3"/>
    <mergeCell ref="AH4:AJ4"/>
    <mergeCell ref="AK4:AK5"/>
    <mergeCell ref="AL4:AL5"/>
    <mergeCell ref="AM4:AM5"/>
    <mergeCell ref="AN4:AO4"/>
    <mergeCell ref="AP4:AQ4"/>
    <mergeCell ref="AR3:BA3"/>
    <mergeCell ref="AR4:AT4"/>
    <mergeCell ref="AU4:AU5"/>
    <mergeCell ref="AV4:AV5"/>
    <mergeCell ref="AW4:AW5"/>
    <mergeCell ref="AX4:AY4"/>
    <mergeCell ref="AZ4:BA4"/>
  </mergeCells>
  <pageMargins left="0.25" right="0.25" top="0.75" bottom="0.75" header="0.3" footer="0.3"/>
  <pageSetup scale="35" fitToHeight="0" orientation="landscape" r:id="rId1"/>
  <headerFooter>
    <oddFooter>&amp;L&amp;F - &amp;A&amp;RPage &amp;P of &amp;N  &amp;D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pageSetUpPr fitToPage="1"/>
  </sheetPr>
  <dimension ref="A1:AA76"/>
  <sheetViews>
    <sheetView workbookViewId="0">
      <selection activeCell="D22" sqref="D22"/>
    </sheetView>
  </sheetViews>
  <sheetFormatPr baseColWidth="10" defaultColWidth="8.83203125" defaultRowHeight="14"/>
  <cols>
    <col min="1" max="1" width="9.33203125" style="470" bestFit="1" customWidth="1"/>
    <col min="2" max="2" width="25.83203125" style="470" bestFit="1" customWidth="1"/>
    <col min="3" max="3" width="8.83203125" style="477"/>
    <col min="4" max="5" width="12.5" style="1130" bestFit="1" customWidth="1"/>
    <col min="6" max="6" width="11.5" style="1130" bestFit="1" customWidth="1"/>
    <col min="7" max="7" width="11.5" style="477" customWidth="1"/>
    <col min="8" max="8" width="8.83203125" style="477"/>
    <col min="9" max="9" width="9.1640625" style="477" customWidth="1"/>
    <col min="10" max="10" width="8.83203125" style="477"/>
    <col min="11" max="11" width="10.5" style="477" bestFit="1" customWidth="1"/>
    <col min="12" max="15" width="8.83203125" style="477"/>
    <col min="16" max="16" width="8.83203125" style="1120"/>
    <col min="17" max="17" width="20.83203125" style="1120" customWidth="1"/>
    <col min="18" max="18" width="10.5" style="1120" bestFit="1" customWidth="1"/>
    <col min="19" max="227" width="8.83203125" style="477"/>
    <col min="228" max="228" width="25.83203125" style="477" bestFit="1" customWidth="1"/>
    <col min="229" max="229" width="8.83203125" style="477"/>
    <col min="230" max="231" width="12.5" style="477" bestFit="1" customWidth="1"/>
    <col min="232" max="232" width="11.5" style="477" bestFit="1" customWidth="1"/>
    <col min="233" max="483" width="8.83203125" style="477"/>
    <col min="484" max="484" width="25.83203125" style="477" bestFit="1" customWidth="1"/>
    <col min="485" max="485" width="8.83203125" style="477"/>
    <col min="486" max="487" width="12.5" style="477" bestFit="1" customWidth="1"/>
    <col min="488" max="488" width="11.5" style="477" bestFit="1" customWidth="1"/>
    <col min="489" max="739" width="8.83203125" style="477"/>
    <col min="740" max="740" width="25.83203125" style="477" bestFit="1" customWidth="1"/>
    <col min="741" max="741" width="8.83203125" style="477"/>
    <col min="742" max="743" width="12.5" style="477" bestFit="1" customWidth="1"/>
    <col min="744" max="744" width="11.5" style="477" bestFit="1" customWidth="1"/>
    <col min="745" max="995" width="8.83203125" style="477"/>
    <col min="996" max="996" width="25.83203125" style="477" bestFit="1" customWidth="1"/>
    <col min="997" max="997" width="8.83203125" style="477"/>
    <col min="998" max="999" width="12.5" style="477" bestFit="1" customWidth="1"/>
    <col min="1000" max="1000" width="11.5" style="477" bestFit="1" customWidth="1"/>
    <col min="1001" max="1251" width="8.83203125" style="477"/>
    <col min="1252" max="1252" width="25.83203125" style="477" bestFit="1" customWidth="1"/>
    <col min="1253" max="1253" width="8.83203125" style="477"/>
    <col min="1254" max="1255" width="12.5" style="477" bestFit="1" customWidth="1"/>
    <col min="1256" max="1256" width="11.5" style="477" bestFit="1" customWidth="1"/>
    <col min="1257" max="1507" width="8.83203125" style="477"/>
    <col min="1508" max="1508" width="25.83203125" style="477" bestFit="1" customWidth="1"/>
    <col min="1509" max="1509" width="8.83203125" style="477"/>
    <col min="1510" max="1511" width="12.5" style="477" bestFit="1" customWidth="1"/>
    <col min="1512" max="1512" width="11.5" style="477" bestFit="1" customWidth="1"/>
    <col min="1513" max="1763" width="8.83203125" style="477"/>
    <col min="1764" max="1764" width="25.83203125" style="477" bestFit="1" customWidth="1"/>
    <col min="1765" max="1765" width="8.83203125" style="477"/>
    <col min="1766" max="1767" width="12.5" style="477" bestFit="1" customWidth="1"/>
    <col min="1768" max="1768" width="11.5" style="477" bestFit="1" customWidth="1"/>
    <col min="1769" max="2019" width="8.83203125" style="477"/>
    <col min="2020" max="2020" width="25.83203125" style="477" bestFit="1" customWidth="1"/>
    <col min="2021" max="2021" width="8.83203125" style="477"/>
    <col min="2022" max="2023" width="12.5" style="477" bestFit="1" customWidth="1"/>
    <col min="2024" max="2024" width="11.5" style="477" bestFit="1" customWidth="1"/>
    <col min="2025" max="2275" width="8.83203125" style="477"/>
    <col min="2276" max="2276" width="25.83203125" style="477" bestFit="1" customWidth="1"/>
    <col min="2277" max="2277" width="8.83203125" style="477"/>
    <col min="2278" max="2279" width="12.5" style="477" bestFit="1" customWidth="1"/>
    <col min="2280" max="2280" width="11.5" style="477" bestFit="1" customWidth="1"/>
    <col min="2281" max="2531" width="8.83203125" style="477"/>
    <col min="2532" max="2532" width="25.83203125" style="477" bestFit="1" customWidth="1"/>
    <col min="2533" max="2533" width="8.83203125" style="477"/>
    <col min="2534" max="2535" width="12.5" style="477" bestFit="1" customWidth="1"/>
    <col min="2536" max="2536" width="11.5" style="477" bestFit="1" customWidth="1"/>
    <col min="2537" max="2787" width="8.83203125" style="477"/>
    <col min="2788" max="2788" width="25.83203125" style="477" bestFit="1" customWidth="1"/>
    <col min="2789" max="2789" width="8.83203125" style="477"/>
    <col min="2790" max="2791" width="12.5" style="477" bestFit="1" customWidth="1"/>
    <col min="2792" max="2792" width="11.5" style="477" bestFit="1" customWidth="1"/>
    <col min="2793" max="3043" width="8.83203125" style="477"/>
    <col min="3044" max="3044" width="25.83203125" style="477" bestFit="1" customWidth="1"/>
    <col min="3045" max="3045" width="8.83203125" style="477"/>
    <col min="3046" max="3047" width="12.5" style="477" bestFit="1" customWidth="1"/>
    <col min="3048" max="3048" width="11.5" style="477" bestFit="1" customWidth="1"/>
    <col min="3049" max="3299" width="8.83203125" style="477"/>
    <col min="3300" max="3300" width="25.83203125" style="477" bestFit="1" customWidth="1"/>
    <col min="3301" max="3301" width="8.83203125" style="477"/>
    <col min="3302" max="3303" width="12.5" style="477" bestFit="1" customWidth="1"/>
    <col min="3304" max="3304" width="11.5" style="477" bestFit="1" customWidth="1"/>
    <col min="3305" max="3555" width="8.83203125" style="477"/>
    <col min="3556" max="3556" width="25.83203125" style="477" bestFit="1" customWidth="1"/>
    <col min="3557" max="3557" width="8.83203125" style="477"/>
    <col min="3558" max="3559" width="12.5" style="477" bestFit="1" customWidth="1"/>
    <col min="3560" max="3560" width="11.5" style="477" bestFit="1" customWidth="1"/>
    <col min="3561" max="3811" width="8.83203125" style="477"/>
    <col min="3812" max="3812" width="25.83203125" style="477" bestFit="1" customWidth="1"/>
    <col min="3813" max="3813" width="8.83203125" style="477"/>
    <col min="3814" max="3815" width="12.5" style="477" bestFit="1" customWidth="1"/>
    <col min="3816" max="3816" width="11.5" style="477" bestFit="1" customWidth="1"/>
    <col min="3817" max="4067" width="8.83203125" style="477"/>
    <col min="4068" max="4068" width="25.83203125" style="477" bestFit="1" customWidth="1"/>
    <col min="4069" max="4069" width="8.83203125" style="477"/>
    <col min="4070" max="4071" width="12.5" style="477" bestFit="1" customWidth="1"/>
    <col min="4072" max="4072" width="11.5" style="477" bestFit="1" customWidth="1"/>
    <col min="4073" max="4323" width="8.83203125" style="477"/>
    <col min="4324" max="4324" width="25.83203125" style="477" bestFit="1" customWidth="1"/>
    <col min="4325" max="4325" width="8.83203125" style="477"/>
    <col min="4326" max="4327" width="12.5" style="477" bestFit="1" customWidth="1"/>
    <col min="4328" max="4328" width="11.5" style="477" bestFit="1" customWidth="1"/>
    <col min="4329" max="4579" width="8.83203125" style="477"/>
    <col min="4580" max="4580" width="25.83203125" style="477" bestFit="1" customWidth="1"/>
    <col min="4581" max="4581" width="8.83203125" style="477"/>
    <col min="4582" max="4583" width="12.5" style="477" bestFit="1" customWidth="1"/>
    <col min="4584" max="4584" width="11.5" style="477" bestFit="1" customWidth="1"/>
    <col min="4585" max="4835" width="8.83203125" style="477"/>
    <col min="4836" max="4836" width="25.83203125" style="477" bestFit="1" customWidth="1"/>
    <col min="4837" max="4837" width="8.83203125" style="477"/>
    <col min="4838" max="4839" width="12.5" style="477" bestFit="1" customWidth="1"/>
    <col min="4840" max="4840" width="11.5" style="477" bestFit="1" customWidth="1"/>
    <col min="4841" max="5091" width="8.83203125" style="477"/>
    <col min="5092" max="5092" width="25.83203125" style="477" bestFit="1" customWidth="1"/>
    <col min="5093" max="5093" width="8.83203125" style="477"/>
    <col min="5094" max="5095" width="12.5" style="477" bestFit="1" customWidth="1"/>
    <col min="5096" max="5096" width="11.5" style="477" bestFit="1" customWidth="1"/>
    <col min="5097" max="5347" width="8.83203125" style="477"/>
    <col min="5348" max="5348" width="25.83203125" style="477" bestFit="1" customWidth="1"/>
    <col min="5349" max="5349" width="8.83203125" style="477"/>
    <col min="5350" max="5351" width="12.5" style="477" bestFit="1" customWidth="1"/>
    <col min="5352" max="5352" width="11.5" style="477" bestFit="1" customWidth="1"/>
    <col min="5353" max="5603" width="8.83203125" style="477"/>
    <col min="5604" max="5604" width="25.83203125" style="477" bestFit="1" customWidth="1"/>
    <col min="5605" max="5605" width="8.83203125" style="477"/>
    <col min="5606" max="5607" width="12.5" style="477" bestFit="1" customWidth="1"/>
    <col min="5608" max="5608" width="11.5" style="477" bestFit="1" customWidth="1"/>
    <col min="5609" max="5859" width="8.83203125" style="477"/>
    <col min="5860" max="5860" width="25.83203125" style="477" bestFit="1" customWidth="1"/>
    <col min="5861" max="5861" width="8.83203125" style="477"/>
    <col min="5862" max="5863" width="12.5" style="477" bestFit="1" customWidth="1"/>
    <col min="5864" max="5864" width="11.5" style="477" bestFit="1" customWidth="1"/>
    <col min="5865" max="6115" width="8.83203125" style="477"/>
    <col min="6116" max="6116" width="25.83203125" style="477" bestFit="1" customWidth="1"/>
    <col min="6117" max="6117" width="8.83203125" style="477"/>
    <col min="6118" max="6119" width="12.5" style="477" bestFit="1" customWidth="1"/>
    <col min="6120" max="6120" width="11.5" style="477" bestFit="1" customWidth="1"/>
    <col min="6121" max="6371" width="8.83203125" style="477"/>
    <col min="6372" max="6372" width="25.83203125" style="477" bestFit="1" customWidth="1"/>
    <col min="6373" max="6373" width="8.83203125" style="477"/>
    <col min="6374" max="6375" width="12.5" style="477" bestFit="1" customWidth="1"/>
    <col min="6376" max="6376" width="11.5" style="477" bestFit="1" customWidth="1"/>
    <col min="6377" max="6627" width="8.83203125" style="477"/>
    <col min="6628" max="6628" width="25.83203125" style="477" bestFit="1" customWidth="1"/>
    <col min="6629" max="6629" width="8.83203125" style="477"/>
    <col min="6630" max="6631" width="12.5" style="477" bestFit="1" customWidth="1"/>
    <col min="6632" max="6632" width="11.5" style="477" bestFit="1" customWidth="1"/>
    <col min="6633" max="6883" width="8.83203125" style="477"/>
    <col min="6884" max="6884" width="25.83203125" style="477" bestFit="1" customWidth="1"/>
    <col min="6885" max="6885" width="8.83203125" style="477"/>
    <col min="6886" max="6887" width="12.5" style="477" bestFit="1" customWidth="1"/>
    <col min="6888" max="6888" width="11.5" style="477" bestFit="1" customWidth="1"/>
    <col min="6889" max="7139" width="8.83203125" style="477"/>
    <col min="7140" max="7140" width="25.83203125" style="477" bestFit="1" customWidth="1"/>
    <col min="7141" max="7141" width="8.83203125" style="477"/>
    <col min="7142" max="7143" width="12.5" style="477" bestFit="1" customWidth="1"/>
    <col min="7144" max="7144" width="11.5" style="477" bestFit="1" customWidth="1"/>
    <col min="7145" max="7395" width="8.83203125" style="477"/>
    <col min="7396" max="7396" width="25.83203125" style="477" bestFit="1" customWidth="1"/>
    <col min="7397" max="7397" width="8.83203125" style="477"/>
    <col min="7398" max="7399" width="12.5" style="477" bestFit="1" customWidth="1"/>
    <col min="7400" max="7400" width="11.5" style="477" bestFit="1" customWidth="1"/>
    <col min="7401" max="7651" width="8.83203125" style="477"/>
    <col min="7652" max="7652" width="25.83203125" style="477" bestFit="1" customWidth="1"/>
    <col min="7653" max="7653" width="8.83203125" style="477"/>
    <col min="7654" max="7655" width="12.5" style="477" bestFit="1" customWidth="1"/>
    <col min="7656" max="7656" width="11.5" style="477" bestFit="1" customWidth="1"/>
    <col min="7657" max="7907" width="8.83203125" style="477"/>
    <col min="7908" max="7908" width="25.83203125" style="477" bestFit="1" customWidth="1"/>
    <col min="7909" max="7909" width="8.83203125" style="477"/>
    <col min="7910" max="7911" width="12.5" style="477" bestFit="1" customWidth="1"/>
    <col min="7912" max="7912" width="11.5" style="477" bestFit="1" customWidth="1"/>
    <col min="7913" max="8163" width="8.83203125" style="477"/>
    <col min="8164" max="8164" width="25.83203125" style="477" bestFit="1" customWidth="1"/>
    <col min="8165" max="8165" width="8.83203125" style="477"/>
    <col min="8166" max="8167" width="12.5" style="477" bestFit="1" customWidth="1"/>
    <col min="8168" max="8168" width="11.5" style="477" bestFit="1" customWidth="1"/>
    <col min="8169" max="8419" width="8.83203125" style="477"/>
    <col min="8420" max="8420" width="25.83203125" style="477" bestFit="1" customWidth="1"/>
    <col min="8421" max="8421" width="8.83203125" style="477"/>
    <col min="8422" max="8423" width="12.5" style="477" bestFit="1" customWidth="1"/>
    <col min="8424" max="8424" width="11.5" style="477" bestFit="1" customWidth="1"/>
    <col min="8425" max="8675" width="8.83203125" style="477"/>
    <col min="8676" max="8676" width="25.83203125" style="477" bestFit="1" customWidth="1"/>
    <col min="8677" max="8677" width="8.83203125" style="477"/>
    <col min="8678" max="8679" width="12.5" style="477" bestFit="1" customWidth="1"/>
    <col min="8680" max="8680" width="11.5" style="477" bestFit="1" customWidth="1"/>
    <col min="8681" max="8931" width="8.83203125" style="477"/>
    <col min="8932" max="8932" width="25.83203125" style="477" bestFit="1" customWidth="1"/>
    <col min="8933" max="8933" width="8.83203125" style="477"/>
    <col min="8934" max="8935" width="12.5" style="477" bestFit="1" customWidth="1"/>
    <col min="8936" max="8936" width="11.5" style="477" bestFit="1" customWidth="1"/>
    <col min="8937" max="9187" width="8.83203125" style="477"/>
    <col min="9188" max="9188" width="25.83203125" style="477" bestFit="1" customWidth="1"/>
    <col min="9189" max="9189" width="8.83203125" style="477"/>
    <col min="9190" max="9191" width="12.5" style="477" bestFit="1" customWidth="1"/>
    <col min="9192" max="9192" width="11.5" style="477" bestFit="1" customWidth="1"/>
    <col min="9193" max="9443" width="8.83203125" style="477"/>
    <col min="9444" max="9444" width="25.83203125" style="477" bestFit="1" customWidth="1"/>
    <col min="9445" max="9445" width="8.83203125" style="477"/>
    <col min="9446" max="9447" width="12.5" style="477" bestFit="1" customWidth="1"/>
    <col min="9448" max="9448" width="11.5" style="477" bestFit="1" customWidth="1"/>
    <col min="9449" max="9699" width="8.83203125" style="477"/>
    <col min="9700" max="9700" width="25.83203125" style="477" bestFit="1" customWidth="1"/>
    <col min="9701" max="9701" width="8.83203125" style="477"/>
    <col min="9702" max="9703" width="12.5" style="477" bestFit="1" customWidth="1"/>
    <col min="9704" max="9704" width="11.5" style="477" bestFit="1" customWidth="1"/>
    <col min="9705" max="9955" width="8.83203125" style="477"/>
    <col min="9956" max="9956" width="25.83203125" style="477" bestFit="1" customWidth="1"/>
    <col min="9957" max="9957" width="8.83203125" style="477"/>
    <col min="9958" max="9959" width="12.5" style="477" bestFit="1" customWidth="1"/>
    <col min="9960" max="9960" width="11.5" style="477" bestFit="1" customWidth="1"/>
    <col min="9961" max="10211" width="8.83203125" style="477"/>
    <col min="10212" max="10212" width="25.83203125" style="477" bestFit="1" customWidth="1"/>
    <col min="10213" max="10213" width="8.83203125" style="477"/>
    <col min="10214" max="10215" width="12.5" style="477" bestFit="1" customWidth="1"/>
    <col min="10216" max="10216" width="11.5" style="477" bestFit="1" customWidth="1"/>
    <col min="10217" max="10467" width="8.83203125" style="477"/>
    <col min="10468" max="10468" width="25.83203125" style="477" bestFit="1" customWidth="1"/>
    <col min="10469" max="10469" width="8.83203125" style="477"/>
    <col min="10470" max="10471" width="12.5" style="477" bestFit="1" customWidth="1"/>
    <col min="10472" max="10472" width="11.5" style="477" bestFit="1" customWidth="1"/>
    <col min="10473" max="10723" width="8.83203125" style="477"/>
    <col min="10724" max="10724" width="25.83203125" style="477" bestFit="1" customWidth="1"/>
    <col min="10725" max="10725" width="8.83203125" style="477"/>
    <col min="10726" max="10727" width="12.5" style="477" bestFit="1" customWidth="1"/>
    <col min="10728" max="10728" width="11.5" style="477" bestFit="1" customWidth="1"/>
    <col min="10729" max="10979" width="8.83203125" style="477"/>
    <col min="10980" max="10980" width="25.83203125" style="477" bestFit="1" customWidth="1"/>
    <col min="10981" max="10981" width="8.83203125" style="477"/>
    <col min="10982" max="10983" width="12.5" style="477" bestFit="1" customWidth="1"/>
    <col min="10984" max="10984" width="11.5" style="477" bestFit="1" customWidth="1"/>
    <col min="10985" max="11235" width="8.83203125" style="477"/>
    <col min="11236" max="11236" width="25.83203125" style="477" bestFit="1" customWidth="1"/>
    <col min="11237" max="11237" width="8.83203125" style="477"/>
    <col min="11238" max="11239" width="12.5" style="477" bestFit="1" customWidth="1"/>
    <col min="11240" max="11240" width="11.5" style="477" bestFit="1" customWidth="1"/>
    <col min="11241" max="11491" width="8.83203125" style="477"/>
    <col min="11492" max="11492" width="25.83203125" style="477" bestFit="1" customWidth="1"/>
    <col min="11493" max="11493" width="8.83203125" style="477"/>
    <col min="11494" max="11495" width="12.5" style="477" bestFit="1" customWidth="1"/>
    <col min="11496" max="11496" width="11.5" style="477" bestFit="1" customWidth="1"/>
    <col min="11497" max="11747" width="8.83203125" style="477"/>
    <col min="11748" max="11748" width="25.83203125" style="477" bestFit="1" customWidth="1"/>
    <col min="11749" max="11749" width="8.83203125" style="477"/>
    <col min="11750" max="11751" width="12.5" style="477" bestFit="1" customWidth="1"/>
    <col min="11752" max="11752" width="11.5" style="477" bestFit="1" customWidth="1"/>
    <col min="11753" max="12003" width="8.83203125" style="477"/>
    <col min="12004" max="12004" width="25.83203125" style="477" bestFit="1" customWidth="1"/>
    <col min="12005" max="12005" width="8.83203125" style="477"/>
    <col min="12006" max="12007" width="12.5" style="477" bestFit="1" customWidth="1"/>
    <col min="12008" max="12008" width="11.5" style="477" bestFit="1" customWidth="1"/>
    <col min="12009" max="12259" width="8.83203125" style="477"/>
    <col min="12260" max="12260" width="25.83203125" style="477" bestFit="1" customWidth="1"/>
    <col min="12261" max="12261" width="8.83203125" style="477"/>
    <col min="12262" max="12263" width="12.5" style="477" bestFit="1" customWidth="1"/>
    <col min="12264" max="12264" width="11.5" style="477" bestFit="1" customWidth="1"/>
    <col min="12265" max="12515" width="8.83203125" style="477"/>
    <col min="12516" max="12516" width="25.83203125" style="477" bestFit="1" customWidth="1"/>
    <col min="12517" max="12517" width="8.83203125" style="477"/>
    <col min="12518" max="12519" width="12.5" style="477" bestFit="1" customWidth="1"/>
    <col min="12520" max="12520" width="11.5" style="477" bestFit="1" customWidth="1"/>
    <col min="12521" max="12771" width="8.83203125" style="477"/>
    <col min="12772" max="12772" width="25.83203125" style="477" bestFit="1" customWidth="1"/>
    <col min="12773" max="12773" width="8.83203125" style="477"/>
    <col min="12774" max="12775" width="12.5" style="477" bestFit="1" customWidth="1"/>
    <col min="12776" max="12776" width="11.5" style="477" bestFit="1" customWidth="1"/>
    <col min="12777" max="13027" width="8.83203125" style="477"/>
    <col min="13028" max="13028" width="25.83203125" style="477" bestFit="1" customWidth="1"/>
    <col min="13029" max="13029" width="8.83203125" style="477"/>
    <col min="13030" max="13031" width="12.5" style="477" bestFit="1" customWidth="1"/>
    <col min="13032" max="13032" width="11.5" style="477" bestFit="1" customWidth="1"/>
    <col min="13033" max="13283" width="8.83203125" style="477"/>
    <col min="13284" max="13284" width="25.83203125" style="477" bestFit="1" customWidth="1"/>
    <col min="13285" max="13285" width="8.83203125" style="477"/>
    <col min="13286" max="13287" width="12.5" style="477" bestFit="1" customWidth="1"/>
    <col min="13288" max="13288" width="11.5" style="477" bestFit="1" customWidth="1"/>
    <col min="13289" max="13539" width="8.83203125" style="477"/>
    <col min="13540" max="13540" width="25.83203125" style="477" bestFit="1" customWidth="1"/>
    <col min="13541" max="13541" width="8.83203125" style="477"/>
    <col min="13542" max="13543" width="12.5" style="477" bestFit="1" customWidth="1"/>
    <col min="13544" max="13544" width="11.5" style="477" bestFit="1" customWidth="1"/>
    <col min="13545" max="13795" width="8.83203125" style="477"/>
    <col min="13796" max="13796" width="25.83203125" style="477" bestFit="1" customWidth="1"/>
    <col min="13797" max="13797" width="8.83203125" style="477"/>
    <col min="13798" max="13799" width="12.5" style="477" bestFit="1" customWidth="1"/>
    <col min="13800" max="13800" width="11.5" style="477" bestFit="1" customWidth="1"/>
    <col min="13801" max="14051" width="8.83203125" style="477"/>
    <col min="14052" max="14052" width="25.83203125" style="477" bestFit="1" customWidth="1"/>
    <col min="14053" max="14053" width="8.83203125" style="477"/>
    <col min="14054" max="14055" width="12.5" style="477" bestFit="1" customWidth="1"/>
    <col min="14056" max="14056" width="11.5" style="477" bestFit="1" customWidth="1"/>
    <col min="14057" max="14307" width="8.83203125" style="477"/>
    <col min="14308" max="14308" width="25.83203125" style="477" bestFit="1" customWidth="1"/>
    <col min="14309" max="14309" width="8.83203125" style="477"/>
    <col min="14310" max="14311" width="12.5" style="477" bestFit="1" customWidth="1"/>
    <col min="14312" max="14312" width="11.5" style="477" bestFit="1" customWidth="1"/>
    <col min="14313" max="14563" width="8.83203125" style="477"/>
    <col min="14564" max="14564" width="25.83203125" style="477" bestFit="1" customWidth="1"/>
    <col min="14565" max="14565" width="8.83203125" style="477"/>
    <col min="14566" max="14567" width="12.5" style="477" bestFit="1" customWidth="1"/>
    <col min="14568" max="14568" width="11.5" style="477" bestFit="1" customWidth="1"/>
    <col min="14569" max="14819" width="8.83203125" style="477"/>
    <col min="14820" max="14820" width="25.83203125" style="477" bestFit="1" customWidth="1"/>
    <col min="14821" max="14821" width="8.83203125" style="477"/>
    <col min="14822" max="14823" width="12.5" style="477" bestFit="1" customWidth="1"/>
    <col min="14824" max="14824" width="11.5" style="477" bestFit="1" customWidth="1"/>
    <col min="14825" max="15075" width="8.83203125" style="477"/>
    <col min="15076" max="15076" width="25.83203125" style="477" bestFit="1" customWidth="1"/>
    <col min="15077" max="15077" width="8.83203125" style="477"/>
    <col min="15078" max="15079" width="12.5" style="477" bestFit="1" customWidth="1"/>
    <col min="15080" max="15080" width="11.5" style="477" bestFit="1" customWidth="1"/>
    <col min="15081" max="15331" width="8.83203125" style="477"/>
    <col min="15332" max="15332" width="25.83203125" style="477" bestFit="1" customWidth="1"/>
    <col min="15333" max="15333" width="8.83203125" style="477"/>
    <col min="15334" max="15335" width="12.5" style="477" bestFit="1" customWidth="1"/>
    <col min="15336" max="15336" width="11.5" style="477" bestFit="1" customWidth="1"/>
    <col min="15337" max="15587" width="8.83203125" style="477"/>
    <col min="15588" max="15588" width="25.83203125" style="477" bestFit="1" customWidth="1"/>
    <col min="15589" max="15589" width="8.83203125" style="477"/>
    <col min="15590" max="15591" width="12.5" style="477" bestFit="1" customWidth="1"/>
    <col min="15592" max="15592" width="11.5" style="477" bestFit="1" customWidth="1"/>
    <col min="15593" max="15843" width="8.83203125" style="477"/>
    <col min="15844" max="15844" width="25.83203125" style="477" bestFit="1" customWidth="1"/>
    <col min="15845" max="15845" width="8.83203125" style="477"/>
    <col min="15846" max="15847" width="12.5" style="477" bestFit="1" customWidth="1"/>
    <col min="15848" max="15848" width="11.5" style="477" bestFit="1" customWidth="1"/>
    <col min="15849" max="16099" width="8.83203125" style="477"/>
    <col min="16100" max="16100" width="25.83203125" style="477" bestFit="1" customWidth="1"/>
    <col min="16101" max="16101" width="8.83203125" style="477"/>
    <col min="16102" max="16103" width="12.5" style="477" bestFit="1" customWidth="1"/>
    <col min="16104" max="16104" width="11.5" style="477" bestFit="1" customWidth="1"/>
    <col min="16105" max="16384" width="8.83203125" style="477"/>
  </cols>
  <sheetData>
    <row r="1" spans="1:22" s="478" customFormat="1" ht="15">
      <c r="A1" s="471" t="s">
        <v>454</v>
      </c>
      <c r="B1" s="471"/>
      <c r="D1" s="1245"/>
      <c r="E1" s="1245"/>
      <c r="F1" s="1245"/>
      <c r="G1" s="435"/>
      <c r="H1" s="609"/>
      <c r="P1" s="1118"/>
      <c r="Q1" s="1118"/>
      <c r="R1" s="1118"/>
    </row>
    <row r="2" spans="1:22">
      <c r="A2" s="1246" t="s">
        <v>172</v>
      </c>
      <c r="B2" s="1247" t="s">
        <v>171</v>
      </c>
      <c r="C2" s="1248" t="s">
        <v>170</v>
      </c>
      <c r="D2" s="1128" t="s">
        <v>95</v>
      </c>
      <c r="E2" s="1128" t="s">
        <v>94</v>
      </c>
      <c r="F2" s="1128" t="s">
        <v>93</v>
      </c>
      <c r="G2" s="480"/>
      <c r="H2" s="480"/>
      <c r="P2" s="1119" t="s">
        <v>428</v>
      </c>
      <c r="R2" s="1120" t="s">
        <v>431</v>
      </c>
    </row>
    <row r="3" spans="1:22" ht="15">
      <c r="A3" s="1249" t="s">
        <v>169</v>
      </c>
      <c r="B3" s="1247" t="s">
        <v>168</v>
      </c>
      <c r="C3" s="1248">
        <v>1</v>
      </c>
      <c r="D3" s="1129">
        <v>11474</v>
      </c>
      <c r="E3" s="1129">
        <v>5243</v>
      </c>
      <c r="F3" s="1129">
        <v>169</v>
      </c>
      <c r="G3" s="480"/>
      <c r="H3" s="480"/>
      <c r="P3" s="1121">
        <v>12194.96</v>
      </c>
      <c r="Q3" s="1121">
        <v>5135</v>
      </c>
      <c r="R3" s="1121">
        <v>129</v>
      </c>
      <c r="T3" s="479"/>
      <c r="U3" s="479"/>
      <c r="V3" s="479"/>
    </row>
    <row r="4" spans="1:22" ht="15">
      <c r="A4" s="1249" t="s">
        <v>169</v>
      </c>
      <c r="B4" s="1247" t="s">
        <v>168</v>
      </c>
      <c r="C4" s="1248">
        <v>2</v>
      </c>
      <c r="D4" s="1129">
        <v>4964</v>
      </c>
      <c r="E4" s="1129">
        <v>1103</v>
      </c>
      <c r="F4" s="1129">
        <v>1133.99</v>
      </c>
      <c r="G4" s="480"/>
      <c r="H4" s="480"/>
      <c r="P4" s="1121">
        <v>5564</v>
      </c>
      <c r="Q4" s="1121">
        <v>865</v>
      </c>
      <c r="R4" s="1121">
        <v>1038.99</v>
      </c>
      <c r="T4" s="479"/>
      <c r="U4" s="479"/>
      <c r="V4" s="479"/>
    </row>
    <row r="5" spans="1:22" ht="15">
      <c r="A5" s="1249" t="s">
        <v>169</v>
      </c>
      <c r="B5" s="1247" t="s">
        <v>168</v>
      </c>
      <c r="C5" s="1248">
        <v>3</v>
      </c>
      <c r="D5" s="1129">
        <v>2496</v>
      </c>
      <c r="E5" s="1129">
        <v>9652.9699999999993</v>
      </c>
      <c r="F5" s="1129">
        <v>5358</v>
      </c>
      <c r="G5" s="480"/>
      <c r="H5" s="480"/>
      <c r="I5" s="477" t="str">
        <f>B5</f>
        <v>NMIMT - Main</v>
      </c>
      <c r="K5" s="479">
        <f>SUM(D3:F5)</f>
        <v>41593.96</v>
      </c>
      <c r="M5" s="479"/>
      <c r="P5" s="1121">
        <v>2696</v>
      </c>
      <c r="Q5" s="1121">
        <v>10244</v>
      </c>
      <c r="R5" s="1121">
        <v>4891.9399999999996</v>
      </c>
      <c r="T5" s="479"/>
      <c r="U5" s="479"/>
      <c r="V5" s="479"/>
    </row>
    <row r="6" spans="1:22" ht="15">
      <c r="A6" s="1249" t="s">
        <v>167</v>
      </c>
      <c r="B6" s="1247" t="s">
        <v>166</v>
      </c>
      <c r="C6" s="1248">
        <v>1</v>
      </c>
      <c r="D6" s="1129">
        <v>106341.5</v>
      </c>
      <c r="E6" s="1129">
        <v>95985.47</v>
      </c>
      <c r="F6" s="1129">
        <v>24413.91</v>
      </c>
      <c r="G6" s="480"/>
      <c r="H6" s="480"/>
      <c r="I6" s="477" t="str">
        <f>B8</f>
        <v>NMSU - Main</v>
      </c>
      <c r="K6" s="479">
        <f>SUM(D6:F8)</f>
        <v>341412.70999999996</v>
      </c>
      <c r="M6" s="479"/>
      <c r="P6" s="1121">
        <v>104218.8597</v>
      </c>
      <c r="Q6" s="1121">
        <v>91953.600000000006</v>
      </c>
      <c r="R6" s="1121">
        <v>23902.09</v>
      </c>
      <c r="T6" s="479"/>
      <c r="U6" s="479"/>
      <c r="V6" s="479"/>
    </row>
    <row r="7" spans="1:22" ht="15">
      <c r="A7" s="1249" t="s">
        <v>167</v>
      </c>
      <c r="B7" s="1247" t="s">
        <v>166</v>
      </c>
      <c r="C7" s="1248">
        <v>2</v>
      </c>
      <c r="D7" s="1129">
        <v>25912</v>
      </c>
      <c r="E7" s="1129">
        <v>38771.980000000003</v>
      </c>
      <c r="F7" s="1129">
        <v>10956.91</v>
      </c>
      <c r="G7" s="480"/>
      <c r="H7" s="480"/>
      <c r="I7" s="477" t="str">
        <f>B11</f>
        <v>UNM - Main</v>
      </c>
      <c r="K7" s="479">
        <f>SUM(D9:F11)</f>
        <v>470484.14080000005</v>
      </c>
      <c r="M7" s="479"/>
      <c r="P7" s="1121">
        <v>27603</v>
      </c>
      <c r="Q7" s="1121">
        <v>36651.949999999997</v>
      </c>
      <c r="R7" s="1121">
        <v>10123.120000000001</v>
      </c>
      <c r="T7" s="479"/>
      <c r="U7" s="479"/>
      <c r="V7" s="479"/>
    </row>
    <row r="8" spans="1:22" ht="15">
      <c r="A8" s="1249" t="s">
        <v>167</v>
      </c>
      <c r="B8" s="1247" t="s">
        <v>166</v>
      </c>
      <c r="C8" s="1248">
        <v>3</v>
      </c>
      <c r="D8" s="1129">
        <v>11486</v>
      </c>
      <c r="E8" s="1129">
        <v>20976.01</v>
      </c>
      <c r="F8" s="1129">
        <v>6568.93</v>
      </c>
      <c r="G8" s="480"/>
      <c r="H8" s="480"/>
      <c r="M8" s="479"/>
      <c r="P8" s="1121">
        <v>12405</v>
      </c>
      <c r="Q8" s="1121">
        <v>21133.01</v>
      </c>
      <c r="R8" s="1121">
        <v>6646.91</v>
      </c>
      <c r="T8" s="479"/>
      <c r="U8" s="479"/>
      <c r="V8" s="479"/>
    </row>
    <row r="9" spans="1:22" ht="15">
      <c r="A9" s="1249" t="s">
        <v>165</v>
      </c>
      <c r="B9" s="1247" t="s">
        <v>164</v>
      </c>
      <c r="C9" s="1248">
        <v>1</v>
      </c>
      <c r="D9" s="1129">
        <v>139187.96040000001</v>
      </c>
      <c r="E9" s="1129">
        <v>142091.29149999999</v>
      </c>
      <c r="F9" s="1129">
        <v>46156.93</v>
      </c>
      <c r="G9" s="480"/>
      <c r="H9" s="480"/>
      <c r="M9" s="479"/>
      <c r="P9" s="1121">
        <v>117096</v>
      </c>
      <c r="Q9" s="1121">
        <v>101377.79</v>
      </c>
      <c r="R9" s="1121">
        <v>34256.89</v>
      </c>
      <c r="T9" s="479"/>
      <c r="U9" s="479"/>
      <c r="V9" s="479"/>
    </row>
    <row r="10" spans="1:22" ht="15">
      <c r="A10" s="1249" t="s">
        <v>165</v>
      </c>
      <c r="B10" s="1247" t="s">
        <v>164</v>
      </c>
      <c r="C10" s="1248">
        <v>2</v>
      </c>
      <c r="D10" s="1129">
        <v>32789.990400000002</v>
      </c>
      <c r="E10" s="1129">
        <v>32634.8688</v>
      </c>
      <c r="F10" s="1129">
        <v>32397.279999999999</v>
      </c>
      <c r="G10" s="480"/>
      <c r="H10" s="480"/>
      <c r="I10" s="477" t="str">
        <f>B14</f>
        <v>ENMU - Main</v>
      </c>
      <c r="K10" s="479">
        <f>SUM(D12:F14)</f>
        <v>100357.9491</v>
      </c>
      <c r="M10" s="479"/>
      <c r="P10" s="1121">
        <v>20310.996999999999</v>
      </c>
      <c r="Q10" s="1121">
        <v>24415.256799999999</v>
      </c>
      <c r="R10" s="1121">
        <v>27888.97</v>
      </c>
      <c r="T10" s="479"/>
      <c r="U10" s="479"/>
      <c r="V10" s="479"/>
    </row>
    <row r="11" spans="1:22" ht="15">
      <c r="A11" s="1249" t="s">
        <v>165</v>
      </c>
      <c r="B11" s="1247" t="s">
        <v>164</v>
      </c>
      <c r="C11" s="1248">
        <v>3</v>
      </c>
      <c r="D11" s="1129">
        <v>14066</v>
      </c>
      <c r="E11" s="1129">
        <v>19045.019700000001</v>
      </c>
      <c r="F11" s="1129">
        <v>12114.8</v>
      </c>
      <c r="G11" s="480"/>
      <c r="H11" s="480"/>
      <c r="I11" s="477" t="str">
        <f>B17</f>
        <v>NMHU - Main</v>
      </c>
      <c r="K11" s="479">
        <f>SUM(D15:F17)</f>
        <v>60240.130000000005</v>
      </c>
      <c r="M11" s="479"/>
      <c r="P11" s="1121">
        <v>12215</v>
      </c>
      <c r="Q11" s="1121">
        <v>13480.999599999999</v>
      </c>
      <c r="R11" s="1121">
        <v>8726.0499999999993</v>
      </c>
      <c r="T11" s="479"/>
      <c r="U11" s="479"/>
      <c r="V11" s="479"/>
    </row>
    <row r="12" spans="1:22" ht="15">
      <c r="A12" s="1249" t="s">
        <v>163</v>
      </c>
      <c r="B12" s="1247" t="s">
        <v>162</v>
      </c>
      <c r="C12" s="1248">
        <v>1</v>
      </c>
      <c r="D12" s="1129">
        <v>32725.999100000001</v>
      </c>
      <c r="E12" s="1129">
        <v>23998</v>
      </c>
      <c r="F12" s="1129">
        <v>12376</v>
      </c>
      <c r="G12" s="480"/>
      <c r="H12" s="480"/>
      <c r="I12" s="477" t="str">
        <f>B20</f>
        <v>NNMC - Main</v>
      </c>
      <c r="K12" s="479">
        <f>SUM(D18:F20)</f>
        <v>20868.5</v>
      </c>
      <c r="M12" s="479"/>
      <c r="P12" s="1121">
        <v>36456.997199999998</v>
      </c>
      <c r="Q12" s="1121">
        <v>24504.99</v>
      </c>
      <c r="R12" s="1121">
        <v>11393.01</v>
      </c>
      <c r="T12" s="479"/>
      <c r="U12" s="479"/>
      <c r="V12" s="479"/>
    </row>
    <row r="13" spans="1:22" ht="15">
      <c r="A13" s="1249" t="s">
        <v>163</v>
      </c>
      <c r="B13" s="1247" t="s">
        <v>162</v>
      </c>
      <c r="C13" s="1248">
        <v>2</v>
      </c>
      <c r="D13" s="1129">
        <v>7522</v>
      </c>
      <c r="E13" s="1129">
        <v>16923.939999999999</v>
      </c>
      <c r="F13" s="1129">
        <v>4267.01</v>
      </c>
      <c r="G13" s="480"/>
      <c r="H13" s="480"/>
      <c r="I13" s="477" t="str">
        <f>B23</f>
        <v>WNMU - Main</v>
      </c>
      <c r="K13" s="479">
        <f>SUM(D21:F23)</f>
        <v>58018.120300000002</v>
      </c>
      <c r="M13" s="479"/>
      <c r="P13" s="1121">
        <v>9876</v>
      </c>
      <c r="Q13" s="1121">
        <v>15032</v>
      </c>
      <c r="R13" s="1121">
        <v>4031</v>
      </c>
      <c r="T13" s="479"/>
      <c r="U13" s="479"/>
      <c r="V13" s="479"/>
    </row>
    <row r="14" spans="1:22" ht="15">
      <c r="A14" s="1249" t="s">
        <v>163</v>
      </c>
      <c r="B14" s="1247" t="s">
        <v>162</v>
      </c>
      <c r="C14" s="1248">
        <v>3</v>
      </c>
      <c r="D14" s="1129">
        <v>1315</v>
      </c>
      <c r="E14" s="1129">
        <v>1165</v>
      </c>
      <c r="F14" s="1129">
        <v>65</v>
      </c>
      <c r="G14" s="480"/>
      <c r="H14" s="480"/>
      <c r="M14" s="479"/>
      <c r="P14" s="1121">
        <v>1291</v>
      </c>
      <c r="Q14" s="1121">
        <v>1228</v>
      </c>
      <c r="R14" s="1121">
        <v>77</v>
      </c>
      <c r="T14" s="479"/>
      <c r="U14" s="479"/>
      <c r="V14" s="479"/>
    </row>
    <row r="15" spans="1:22" ht="15">
      <c r="A15" s="1249" t="s">
        <v>34</v>
      </c>
      <c r="B15" s="1247" t="s">
        <v>161</v>
      </c>
      <c r="C15" s="1248">
        <v>1</v>
      </c>
      <c r="D15" s="1129">
        <v>13696</v>
      </c>
      <c r="E15" s="1129">
        <v>15475.98</v>
      </c>
      <c r="F15" s="1129">
        <v>11397.07</v>
      </c>
      <c r="G15" s="480"/>
      <c r="H15" s="480"/>
      <c r="M15" s="479"/>
      <c r="P15" s="1121">
        <v>13446.004300000001</v>
      </c>
      <c r="Q15" s="1121">
        <v>15019.02</v>
      </c>
      <c r="R15" s="1121">
        <v>10321.02</v>
      </c>
      <c r="T15" s="479"/>
      <c r="U15" s="479"/>
      <c r="V15" s="479"/>
    </row>
    <row r="16" spans="1:22" ht="15">
      <c r="A16" s="1249" t="s">
        <v>34</v>
      </c>
      <c r="B16" s="1247" t="s">
        <v>161</v>
      </c>
      <c r="C16" s="1248">
        <v>2</v>
      </c>
      <c r="D16" s="1129">
        <v>2421</v>
      </c>
      <c r="E16" s="1129">
        <v>7577</v>
      </c>
      <c r="F16" s="1129">
        <v>9134.08</v>
      </c>
      <c r="G16" s="480"/>
      <c r="H16" s="480"/>
      <c r="I16" s="477" t="str">
        <f>B26</f>
        <v>ENMU - Roswell Branch</v>
      </c>
      <c r="K16" s="479">
        <f>SUM(D24:F26)</f>
        <v>28931.059999999998</v>
      </c>
      <c r="M16" s="479"/>
      <c r="P16" s="1121">
        <v>3137</v>
      </c>
      <c r="Q16" s="1121">
        <v>8588</v>
      </c>
      <c r="R16" s="1121">
        <v>9084.0300000000007</v>
      </c>
      <c r="T16" s="479"/>
      <c r="U16" s="479"/>
      <c r="V16" s="479"/>
    </row>
    <row r="17" spans="1:27" ht="15">
      <c r="A17" s="1249" t="s">
        <v>34</v>
      </c>
      <c r="B17" s="1247" t="s">
        <v>161</v>
      </c>
      <c r="C17" s="1248">
        <v>3</v>
      </c>
      <c r="D17" s="1129">
        <v>0</v>
      </c>
      <c r="E17" s="1129">
        <v>402</v>
      </c>
      <c r="F17" s="1129">
        <v>137</v>
      </c>
      <c r="G17" s="480"/>
      <c r="H17" s="480"/>
      <c r="I17" s="477" t="str">
        <f>B29</f>
        <v>ENMU - Ruidoso Branch</v>
      </c>
      <c r="K17" s="479">
        <f>SUM(D27:F29)</f>
        <v>8060</v>
      </c>
      <c r="M17" s="479"/>
      <c r="P17" s="1121">
        <v>39</v>
      </c>
      <c r="Q17" s="1121">
        <v>620</v>
      </c>
      <c r="R17" s="1121">
        <v>206.99</v>
      </c>
      <c r="T17" s="479"/>
      <c r="U17" s="479"/>
      <c r="V17" s="479"/>
    </row>
    <row r="18" spans="1:27" ht="15">
      <c r="A18" s="1249" t="s">
        <v>36</v>
      </c>
      <c r="B18" s="1247" t="s">
        <v>160</v>
      </c>
      <c r="C18" s="1248">
        <v>1</v>
      </c>
      <c r="D18" s="1129">
        <v>10925</v>
      </c>
      <c r="E18" s="1129">
        <v>3534</v>
      </c>
      <c r="F18" s="1129">
        <v>0</v>
      </c>
      <c r="G18" s="480"/>
      <c r="H18" s="480"/>
      <c r="I18" s="477" t="str">
        <f>B32</f>
        <v>NMSU - Alamogordo Branch</v>
      </c>
      <c r="K18" s="479">
        <f>SUM(D30:F32)</f>
        <v>13226.9997</v>
      </c>
      <c r="M18" s="479"/>
      <c r="P18" s="1121">
        <v>12148.0002</v>
      </c>
      <c r="Q18" s="1121">
        <v>3429</v>
      </c>
      <c r="R18" s="1121">
        <v>0</v>
      </c>
      <c r="T18" s="479"/>
      <c r="U18" s="479"/>
      <c r="V18" s="479"/>
    </row>
    <row r="19" spans="1:27" ht="15">
      <c r="A19" s="1249" t="s">
        <v>36</v>
      </c>
      <c r="B19" s="1247" t="s">
        <v>160</v>
      </c>
      <c r="C19" s="1248">
        <v>2</v>
      </c>
      <c r="D19" s="1129">
        <v>3326</v>
      </c>
      <c r="E19" s="1129">
        <v>630</v>
      </c>
      <c r="F19" s="1129">
        <v>0</v>
      </c>
      <c r="G19" s="480"/>
      <c r="H19" s="480"/>
      <c r="I19" s="477" t="str">
        <f>B35</f>
        <v>NMSU - Carlsbad Branch</v>
      </c>
      <c r="K19" s="479">
        <f>SUM(D33:F35)</f>
        <v>18663</v>
      </c>
      <c r="M19" s="479"/>
      <c r="P19" s="1121">
        <v>3034</v>
      </c>
      <c r="Q19" s="1121">
        <v>732</v>
      </c>
      <c r="R19" s="1121">
        <v>0</v>
      </c>
      <c r="T19" s="479"/>
      <c r="U19" s="479"/>
      <c r="V19" s="479"/>
    </row>
    <row r="20" spans="1:27" ht="15">
      <c r="A20" s="1249" t="s">
        <v>36</v>
      </c>
      <c r="B20" s="1247" t="s">
        <v>160</v>
      </c>
      <c r="C20" s="1248">
        <v>3</v>
      </c>
      <c r="D20" s="1129">
        <v>1789.5</v>
      </c>
      <c r="E20" s="1129">
        <v>664</v>
      </c>
      <c r="F20" s="1129">
        <v>0</v>
      </c>
      <c r="G20" s="480"/>
      <c r="H20" s="480"/>
      <c r="I20" s="477" t="str">
        <f>B38</f>
        <v>NMSU - Dona Ana Branch</v>
      </c>
      <c r="K20" s="479">
        <f>SUM(D36:F38)</f>
        <v>119120.06</v>
      </c>
      <c r="M20" s="479"/>
      <c r="P20" s="1121">
        <v>1969.5</v>
      </c>
      <c r="Q20" s="1121">
        <v>636</v>
      </c>
      <c r="R20" s="1121">
        <v>0</v>
      </c>
      <c r="T20" s="479"/>
      <c r="U20" s="479"/>
      <c r="V20" s="479"/>
    </row>
    <row r="21" spans="1:27" ht="15">
      <c r="A21" s="1249" t="s">
        <v>38</v>
      </c>
      <c r="B21" s="1247" t="s">
        <v>159</v>
      </c>
      <c r="C21" s="1248">
        <v>1</v>
      </c>
      <c r="D21" s="1145">
        <v>18249.100299999998</v>
      </c>
      <c r="E21" s="1145">
        <v>10877.01</v>
      </c>
      <c r="F21" s="1145">
        <v>14839.02</v>
      </c>
      <c r="G21" s="480"/>
      <c r="H21" s="480"/>
      <c r="I21" s="477" t="str">
        <f>B41</f>
        <v>NMSU - Grants Branch</v>
      </c>
      <c r="K21" s="479">
        <f>SUM(D39:F41)</f>
        <v>7312</v>
      </c>
      <c r="M21" s="479"/>
      <c r="P21" s="1121">
        <v>20582.010399999999</v>
      </c>
      <c r="Q21" s="1121">
        <v>11156.98</v>
      </c>
      <c r="R21" s="1121">
        <v>13628.01</v>
      </c>
      <c r="T21" s="479"/>
      <c r="U21" s="479"/>
      <c r="V21" s="479"/>
    </row>
    <row r="22" spans="1:27" ht="15">
      <c r="A22" s="1249" t="s">
        <v>38</v>
      </c>
      <c r="B22" s="1247" t="s">
        <v>159</v>
      </c>
      <c r="C22" s="1248">
        <v>2</v>
      </c>
      <c r="D22" s="1145">
        <v>5069</v>
      </c>
      <c r="E22" s="1145">
        <v>4835.99</v>
      </c>
      <c r="F22" s="1145">
        <v>1120</v>
      </c>
      <c r="G22" s="480"/>
      <c r="H22" s="480"/>
      <c r="I22" s="477" t="str">
        <f>B44</f>
        <v>UNM - Gallup Branch</v>
      </c>
      <c r="K22" s="479">
        <f>SUM(D42:F44)</f>
        <v>31399</v>
      </c>
      <c r="M22" s="479"/>
      <c r="P22" s="1121">
        <v>6569</v>
      </c>
      <c r="Q22" s="1121">
        <v>4813</v>
      </c>
      <c r="R22" s="1121">
        <v>1006</v>
      </c>
      <c r="T22" s="479"/>
      <c r="U22" s="479"/>
      <c r="V22" s="479"/>
    </row>
    <row r="23" spans="1:27" ht="15">
      <c r="A23" s="1249" t="s">
        <v>38</v>
      </c>
      <c r="B23" s="1247" t="s">
        <v>159</v>
      </c>
      <c r="C23" s="1248">
        <v>3</v>
      </c>
      <c r="D23" s="1145">
        <v>2605</v>
      </c>
      <c r="E23" s="1145">
        <v>396</v>
      </c>
      <c r="F23" s="1145">
        <v>27</v>
      </c>
      <c r="G23" s="480"/>
      <c r="H23" s="480"/>
      <c r="I23" s="477" t="str">
        <f>B47</f>
        <v>UNM - Los Alamos Branch</v>
      </c>
      <c r="K23" s="479">
        <f>SUM(D45:F47)</f>
        <v>10848</v>
      </c>
      <c r="M23" s="479"/>
      <c r="P23" s="1121">
        <v>2664</v>
      </c>
      <c r="Q23" s="1121">
        <v>315</v>
      </c>
      <c r="R23" s="1121">
        <v>18</v>
      </c>
      <c r="T23" s="479"/>
      <c r="U23" s="479"/>
      <c r="V23" s="479"/>
    </row>
    <row r="24" spans="1:27" ht="15">
      <c r="A24" s="1249" t="s">
        <v>158</v>
      </c>
      <c r="B24" s="1247" t="s">
        <v>157</v>
      </c>
      <c r="C24" s="1248">
        <v>1</v>
      </c>
      <c r="D24" s="1145">
        <v>18125</v>
      </c>
      <c r="E24" s="1145">
        <v>0</v>
      </c>
      <c r="F24" s="1145">
        <v>0</v>
      </c>
      <c r="G24" s="480"/>
      <c r="H24" s="480"/>
      <c r="I24" s="477" t="str">
        <f>B50</f>
        <v>UNM - Taos Branch</v>
      </c>
      <c r="K24" s="479">
        <f>SUM(D48:F50)</f>
        <v>11741.869999999999</v>
      </c>
      <c r="M24" s="479"/>
      <c r="P24" s="1121">
        <v>24553</v>
      </c>
      <c r="Q24" s="1121">
        <v>0</v>
      </c>
      <c r="R24" s="1121">
        <v>0</v>
      </c>
      <c r="T24" s="479"/>
      <c r="U24" s="479"/>
      <c r="V24" s="479"/>
    </row>
    <row r="25" spans="1:27" ht="15">
      <c r="A25" s="1249" t="s">
        <v>158</v>
      </c>
      <c r="B25" s="1247" t="s">
        <v>157</v>
      </c>
      <c r="C25" s="1248">
        <v>2</v>
      </c>
      <c r="D25" s="1145">
        <v>4613.9799999999996</v>
      </c>
      <c r="E25" s="1145">
        <v>0</v>
      </c>
      <c r="F25" s="1145">
        <v>0</v>
      </c>
      <c r="G25" s="480"/>
      <c r="H25" s="480"/>
      <c r="I25" s="477" t="str">
        <f>B53</f>
        <v>UNM - Valencia Branch</v>
      </c>
      <c r="K25" s="479">
        <f>SUM(D51:F53)</f>
        <v>20522</v>
      </c>
      <c r="M25" s="479"/>
      <c r="P25" s="1121">
        <v>8035.02</v>
      </c>
      <c r="Q25" s="1121">
        <v>0</v>
      </c>
      <c r="R25" s="1121">
        <v>0</v>
      </c>
      <c r="T25" s="479"/>
      <c r="U25" s="479"/>
      <c r="V25" s="479"/>
      <c r="AA25" s="477" t="s">
        <v>516</v>
      </c>
    </row>
    <row r="26" spans="1:27" ht="15">
      <c r="A26" s="1249" t="s">
        <v>158</v>
      </c>
      <c r="B26" s="1247" t="s">
        <v>157</v>
      </c>
      <c r="C26" s="1248">
        <v>3</v>
      </c>
      <c r="D26" s="1145">
        <v>6192.08</v>
      </c>
      <c r="E26" s="1145">
        <v>0</v>
      </c>
      <c r="F26" s="1145">
        <v>0</v>
      </c>
      <c r="G26" s="480"/>
      <c r="H26" s="480"/>
      <c r="I26" s="477" t="str">
        <f>B56</f>
        <v>CNM - Main</v>
      </c>
      <c r="K26" s="479">
        <f>SUM(D54:F56)</f>
        <v>323978.94919999997</v>
      </c>
      <c r="M26" s="479"/>
      <c r="P26" s="1121">
        <v>7755</v>
      </c>
      <c r="Q26" s="1121">
        <v>0</v>
      </c>
      <c r="R26" s="1121">
        <v>0</v>
      </c>
      <c r="T26" s="479"/>
      <c r="U26" s="479"/>
      <c r="V26" s="479"/>
    </row>
    <row r="27" spans="1:27" ht="15">
      <c r="A27" s="1249" t="s">
        <v>42</v>
      </c>
      <c r="B27" s="1247" t="s">
        <v>156</v>
      </c>
      <c r="C27" s="1248">
        <v>1</v>
      </c>
      <c r="D27" s="1145">
        <v>6529.5</v>
      </c>
      <c r="E27" s="1145">
        <v>0</v>
      </c>
      <c r="F27" s="1145">
        <v>0</v>
      </c>
      <c r="G27" s="480"/>
      <c r="H27" s="480"/>
      <c r="I27" s="477" t="str">
        <f>B59</f>
        <v>CCC - Main</v>
      </c>
      <c r="K27" s="479">
        <f>SUM(D57:F59)</f>
        <v>36259.000100000005</v>
      </c>
      <c r="M27" s="479"/>
      <c r="P27" s="1121">
        <v>7571.58</v>
      </c>
      <c r="Q27" s="1121">
        <v>0</v>
      </c>
      <c r="R27" s="1121">
        <v>0</v>
      </c>
      <c r="T27" s="479"/>
      <c r="U27" s="479"/>
      <c r="V27" s="479"/>
    </row>
    <row r="28" spans="1:27" ht="15">
      <c r="A28" s="1249" t="s">
        <v>42</v>
      </c>
      <c r="B28" s="1247" t="s">
        <v>156</v>
      </c>
      <c r="C28" s="1248">
        <v>2</v>
      </c>
      <c r="D28" s="1145">
        <v>1308.5</v>
      </c>
      <c r="E28" s="1145">
        <v>0</v>
      </c>
      <c r="F28" s="1145">
        <v>0</v>
      </c>
      <c r="G28" s="480"/>
      <c r="H28" s="480"/>
      <c r="I28" s="477" t="str">
        <f>B62</f>
        <v>LCC - Main</v>
      </c>
      <c r="K28" s="479">
        <f>SUM(D60:F62)</f>
        <v>12464.9964</v>
      </c>
      <c r="M28" s="479"/>
      <c r="P28" s="1121">
        <v>1480</v>
      </c>
      <c r="Q28" s="1121">
        <v>0</v>
      </c>
      <c r="R28" s="1121">
        <v>0</v>
      </c>
      <c r="T28" s="479"/>
      <c r="U28" s="479"/>
      <c r="V28" s="479"/>
    </row>
    <row r="29" spans="1:27" ht="15">
      <c r="A29" s="1249" t="s">
        <v>42</v>
      </c>
      <c r="B29" s="1247" t="s">
        <v>156</v>
      </c>
      <c r="C29" s="1248">
        <v>3</v>
      </c>
      <c r="D29" s="1145">
        <v>222</v>
      </c>
      <c r="E29" s="1145">
        <v>0</v>
      </c>
      <c r="F29" s="1145">
        <v>0</v>
      </c>
      <c r="G29" s="480"/>
      <c r="H29" s="480"/>
      <c r="I29" s="477" t="str">
        <f>B65</f>
        <v>MCC - Main</v>
      </c>
      <c r="K29" s="479">
        <f>SUM(D63:F65)</f>
        <v>9253</v>
      </c>
      <c r="M29" s="479"/>
      <c r="P29" s="1121">
        <v>260</v>
      </c>
      <c r="Q29" s="1121">
        <v>0</v>
      </c>
      <c r="R29" s="1121">
        <v>0</v>
      </c>
      <c r="T29" s="479"/>
      <c r="U29" s="479"/>
      <c r="V29" s="479"/>
    </row>
    <row r="30" spans="1:27" ht="15">
      <c r="A30" s="1249" t="s">
        <v>44</v>
      </c>
      <c r="B30" s="1247" t="s">
        <v>155</v>
      </c>
      <c r="C30" s="1248">
        <v>1</v>
      </c>
      <c r="D30" s="1129">
        <v>10529.9997</v>
      </c>
      <c r="E30" s="1129">
        <v>0</v>
      </c>
      <c r="F30" s="1129">
        <v>0</v>
      </c>
      <c r="G30" s="480"/>
      <c r="H30" s="480"/>
      <c r="I30" s="477" t="str">
        <f>B68</f>
        <v>NMJC - Main</v>
      </c>
      <c r="K30" s="479">
        <f>SUM(D66:F68)</f>
        <v>36993</v>
      </c>
      <c r="M30" s="479"/>
      <c r="P30" s="1121">
        <v>16915.009600000001</v>
      </c>
      <c r="Q30" s="1121">
        <v>0</v>
      </c>
      <c r="R30" s="1121">
        <v>0</v>
      </c>
      <c r="T30" s="479"/>
      <c r="U30" s="479"/>
      <c r="V30" s="479"/>
    </row>
    <row r="31" spans="1:27" ht="15">
      <c r="A31" s="1249" t="s">
        <v>44</v>
      </c>
      <c r="B31" s="1247" t="s">
        <v>155</v>
      </c>
      <c r="C31" s="1248">
        <v>2</v>
      </c>
      <c r="D31" s="1129">
        <v>2066</v>
      </c>
      <c r="E31" s="1129">
        <v>0</v>
      </c>
      <c r="F31" s="1129">
        <v>0</v>
      </c>
      <c r="G31" s="481"/>
      <c r="H31" s="480"/>
      <c r="I31" s="477" t="str">
        <f>B71</f>
        <v>SJC - Main</v>
      </c>
      <c r="K31" s="479">
        <f>SUM(D69:F71)</f>
        <v>89011.502099999998</v>
      </c>
      <c r="M31" s="479"/>
      <c r="P31" s="1121">
        <v>2700</v>
      </c>
      <c r="Q31" s="1121">
        <v>0</v>
      </c>
      <c r="R31" s="1121">
        <v>0</v>
      </c>
      <c r="T31" s="479"/>
      <c r="U31" s="479"/>
      <c r="V31" s="479"/>
    </row>
    <row r="32" spans="1:27" ht="15">
      <c r="A32" s="1249" t="s">
        <v>44</v>
      </c>
      <c r="B32" s="1247" t="s">
        <v>155</v>
      </c>
      <c r="C32" s="1248">
        <v>3</v>
      </c>
      <c r="D32" s="1129">
        <v>631</v>
      </c>
      <c r="E32" s="1129">
        <v>0</v>
      </c>
      <c r="F32" s="1129">
        <v>0</v>
      </c>
      <c r="G32" s="480"/>
      <c r="H32" s="480"/>
      <c r="I32" s="477" t="str">
        <f>B74</f>
        <v>SFCC - Main</v>
      </c>
      <c r="K32" s="479">
        <f>SUM(D72:F74)</f>
        <v>48576.499199999998</v>
      </c>
      <c r="M32" s="479"/>
      <c r="P32" s="1121">
        <v>721</v>
      </c>
      <c r="Q32" s="1121">
        <v>0</v>
      </c>
      <c r="R32" s="1121">
        <v>0</v>
      </c>
      <c r="T32" s="479"/>
      <c r="U32" s="479"/>
      <c r="V32" s="479"/>
    </row>
    <row r="33" spans="1:22" ht="15">
      <c r="A33" s="1249" t="s">
        <v>46</v>
      </c>
      <c r="B33" s="1247" t="s">
        <v>154</v>
      </c>
      <c r="C33" s="1248">
        <v>1</v>
      </c>
      <c r="D33" s="1145">
        <v>13384</v>
      </c>
      <c r="E33" s="1145">
        <v>0</v>
      </c>
      <c r="F33" s="1145">
        <v>0</v>
      </c>
      <c r="G33" s="480"/>
      <c r="H33" s="480"/>
      <c r="K33" s="479">
        <f>SUM(K5:K32)</f>
        <v>1919336.4469000003</v>
      </c>
      <c r="P33" s="1121">
        <v>17529</v>
      </c>
      <c r="Q33" s="1121">
        <v>0</v>
      </c>
      <c r="R33" s="1121">
        <v>0</v>
      </c>
      <c r="T33" s="479"/>
      <c r="U33" s="479"/>
      <c r="V33" s="479"/>
    </row>
    <row r="34" spans="1:22" ht="15">
      <c r="A34" s="1249" t="s">
        <v>46</v>
      </c>
      <c r="B34" s="1247" t="s">
        <v>154</v>
      </c>
      <c r="C34" s="1248">
        <v>2</v>
      </c>
      <c r="D34" s="1145">
        <v>3076</v>
      </c>
      <c r="E34" s="1145">
        <v>0</v>
      </c>
      <c r="F34" s="1145">
        <v>0</v>
      </c>
      <c r="G34" s="480"/>
      <c r="H34" s="480"/>
      <c r="I34" s="477" t="s">
        <v>82</v>
      </c>
      <c r="K34" s="479">
        <f>SUM(D3:F74)</f>
        <v>1919336.4469000001</v>
      </c>
      <c r="P34" s="1121">
        <v>4851</v>
      </c>
      <c r="Q34" s="1121">
        <v>0</v>
      </c>
      <c r="R34" s="1121">
        <v>0</v>
      </c>
      <c r="T34" s="479"/>
      <c r="U34" s="479"/>
      <c r="V34" s="479"/>
    </row>
    <row r="35" spans="1:22" ht="15">
      <c r="A35" s="1249" t="s">
        <v>46</v>
      </c>
      <c r="B35" s="1247" t="s">
        <v>154</v>
      </c>
      <c r="C35" s="1248">
        <v>3</v>
      </c>
      <c r="D35" s="1145">
        <v>2203</v>
      </c>
      <c r="E35" s="1145">
        <v>0</v>
      </c>
      <c r="F35" s="1145">
        <v>0</v>
      </c>
      <c r="G35" s="480"/>
      <c r="H35" s="480"/>
      <c r="K35" s="479">
        <f>+K34-K33</f>
        <v>0</v>
      </c>
      <c r="P35" s="1121">
        <v>2748</v>
      </c>
      <c r="Q35" s="1121">
        <v>0</v>
      </c>
      <c r="R35" s="1121">
        <v>0</v>
      </c>
      <c r="T35" s="479"/>
      <c r="U35" s="479"/>
      <c r="V35" s="479"/>
    </row>
    <row r="36" spans="1:22" ht="15">
      <c r="A36" s="1249" t="s">
        <v>153</v>
      </c>
      <c r="B36" s="1247" t="s">
        <v>152</v>
      </c>
      <c r="C36" s="1248">
        <v>1</v>
      </c>
      <c r="D36" s="1145">
        <v>91523.04</v>
      </c>
      <c r="E36" s="1145">
        <v>0</v>
      </c>
      <c r="F36" s="1145">
        <v>0</v>
      </c>
      <c r="G36" s="480"/>
      <c r="H36" s="480"/>
      <c r="P36" s="1121">
        <v>99619.97</v>
      </c>
      <c r="Q36" s="1121">
        <v>0</v>
      </c>
      <c r="R36" s="1121">
        <v>0</v>
      </c>
      <c r="T36" s="479"/>
      <c r="U36" s="479"/>
      <c r="V36" s="479"/>
    </row>
    <row r="37" spans="1:22" ht="15">
      <c r="A37" s="1249" t="s">
        <v>153</v>
      </c>
      <c r="B37" s="1247" t="s">
        <v>152</v>
      </c>
      <c r="C37" s="1248">
        <v>2</v>
      </c>
      <c r="D37" s="1145">
        <v>16523</v>
      </c>
      <c r="E37" s="1145">
        <v>0</v>
      </c>
      <c r="F37" s="1145">
        <v>0</v>
      </c>
      <c r="G37" s="480"/>
      <c r="H37" s="480"/>
      <c r="P37" s="1121">
        <v>21549.02</v>
      </c>
      <c r="Q37" s="1121">
        <v>0</v>
      </c>
      <c r="R37" s="1121">
        <v>0</v>
      </c>
      <c r="T37" s="479"/>
      <c r="U37" s="479"/>
      <c r="V37" s="479"/>
    </row>
    <row r="38" spans="1:22" ht="15">
      <c r="A38" s="1249" t="s">
        <v>153</v>
      </c>
      <c r="B38" s="1247" t="s">
        <v>152</v>
      </c>
      <c r="C38" s="1248">
        <v>3</v>
      </c>
      <c r="D38" s="1145">
        <v>11074.02</v>
      </c>
      <c r="E38" s="1145">
        <v>0</v>
      </c>
      <c r="F38" s="1145">
        <v>0</v>
      </c>
      <c r="G38" s="480"/>
      <c r="H38" s="480"/>
      <c r="P38" s="1121">
        <v>13199.04</v>
      </c>
      <c r="Q38" s="1121">
        <v>0</v>
      </c>
      <c r="R38" s="1121">
        <v>0</v>
      </c>
      <c r="T38" s="479"/>
      <c r="U38" s="479"/>
      <c r="V38" s="479"/>
    </row>
    <row r="39" spans="1:22" ht="15">
      <c r="A39" s="1249" t="s">
        <v>151</v>
      </c>
      <c r="B39" s="1247" t="s">
        <v>150</v>
      </c>
      <c r="C39" s="1248">
        <v>1</v>
      </c>
      <c r="D39" s="1129">
        <v>5869</v>
      </c>
      <c r="E39" s="1129">
        <v>0</v>
      </c>
      <c r="F39" s="1129">
        <v>0</v>
      </c>
      <c r="G39" s="480"/>
      <c r="H39" s="480"/>
      <c r="P39" s="1121">
        <v>6972.0006999999996</v>
      </c>
      <c r="Q39" s="1121">
        <v>0</v>
      </c>
      <c r="R39" s="1121">
        <v>0</v>
      </c>
      <c r="T39" s="479"/>
      <c r="U39" s="479"/>
      <c r="V39" s="479"/>
    </row>
    <row r="40" spans="1:22" ht="15">
      <c r="A40" s="1249" t="s">
        <v>151</v>
      </c>
      <c r="B40" s="1247" t="s">
        <v>150</v>
      </c>
      <c r="C40" s="1248">
        <v>2</v>
      </c>
      <c r="D40" s="1129">
        <v>1025</v>
      </c>
      <c r="E40" s="1129">
        <v>0</v>
      </c>
      <c r="F40" s="1129">
        <v>0</v>
      </c>
      <c r="G40" s="480"/>
      <c r="H40" s="480"/>
      <c r="P40" s="1121">
        <v>1216</v>
      </c>
      <c r="Q40" s="1121">
        <v>0</v>
      </c>
      <c r="R40" s="1121">
        <v>0</v>
      </c>
      <c r="T40" s="479"/>
      <c r="U40" s="479"/>
      <c r="V40" s="479"/>
    </row>
    <row r="41" spans="1:22" ht="15">
      <c r="A41" s="1249" t="s">
        <v>151</v>
      </c>
      <c r="B41" s="1247" t="s">
        <v>150</v>
      </c>
      <c r="C41" s="1248">
        <v>3</v>
      </c>
      <c r="D41" s="1129">
        <v>418</v>
      </c>
      <c r="E41" s="1129">
        <v>0</v>
      </c>
      <c r="F41" s="1129">
        <v>0</v>
      </c>
      <c r="G41" s="480"/>
      <c r="H41" s="480"/>
      <c r="P41" s="1121">
        <v>885</v>
      </c>
      <c r="Q41" s="1121">
        <v>0</v>
      </c>
      <c r="R41" s="1121">
        <v>0</v>
      </c>
      <c r="T41" s="479"/>
      <c r="U41" s="479"/>
      <c r="V41" s="479"/>
    </row>
    <row r="42" spans="1:22" ht="15">
      <c r="A42" s="1249" t="s">
        <v>149</v>
      </c>
      <c r="B42" s="1247" t="s">
        <v>148</v>
      </c>
      <c r="C42" s="1248">
        <v>1</v>
      </c>
      <c r="D42" s="1129">
        <v>21346</v>
      </c>
      <c r="E42" s="1129">
        <v>0</v>
      </c>
      <c r="F42" s="1129">
        <v>0</v>
      </c>
      <c r="G42" s="480"/>
      <c r="H42" s="480"/>
      <c r="P42" s="1121">
        <v>19281</v>
      </c>
      <c r="Q42" s="1121">
        <v>0</v>
      </c>
      <c r="R42" s="1121">
        <v>0</v>
      </c>
      <c r="T42" s="479"/>
      <c r="U42" s="479"/>
      <c r="V42" s="479"/>
    </row>
    <row r="43" spans="1:22" ht="15">
      <c r="A43" s="1249" t="s">
        <v>149</v>
      </c>
      <c r="B43" s="1247" t="s">
        <v>148</v>
      </c>
      <c r="C43" s="1248">
        <v>2</v>
      </c>
      <c r="D43" s="1129">
        <v>5983</v>
      </c>
      <c r="E43" s="1129">
        <v>0</v>
      </c>
      <c r="F43" s="1129">
        <v>0</v>
      </c>
      <c r="G43" s="480"/>
      <c r="H43" s="480"/>
      <c r="P43" s="1121">
        <v>6816</v>
      </c>
      <c r="Q43" s="1121">
        <v>0</v>
      </c>
      <c r="R43" s="1121">
        <v>0</v>
      </c>
      <c r="T43" s="479"/>
      <c r="U43" s="479"/>
      <c r="V43" s="479"/>
    </row>
    <row r="44" spans="1:22" ht="15">
      <c r="A44" s="1249" t="s">
        <v>149</v>
      </c>
      <c r="B44" s="1247" t="s">
        <v>148</v>
      </c>
      <c r="C44" s="1248">
        <v>3</v>
      </c>
      <c r="D44" s="1129">
        <v>4070</v>
      </c>
      <c r="E44" s="1129">
        <v>0</v>
      </c>
      <c r="F44" s="1129">
        <v>0</v>
      </c>
      <c r="G44" s="480"/>
      <c r="H44" s="480"/>
      <c r="P44" s="1121">
        <v>3269</v>
      </c>
      <c r="Q44" s="1121">
        <v>0</v>
      </c>
      <c r="R44" s="1121">
        <v>0</v>
      </c>
      <c r="T44" s="479"/>
      <c r="U44" s="479"/>
      <c r="V44" s="479"/>
    </row>
    <row r="45" spans="1:22" ht="15">
      <c r="A45" s="1249" t="s">
        <v>147</v>
      </c>
      <c r="B45" s="1247" t="s">
        <v>146</v>
      </c>
      <c r="C45" s="1248">
        <v>1</v>
      </c>
      <c r="D45" s="1129">
        <v>8960</v>
      </c>
      <c r="E45" s="1129">
        <v>0</v>
      </c>
      <c r="F45" s="1129">
        <v>0</v>
      </c>
      <c r="G45" s="480"/>
      <c r="H45" s="480"/>
      <c r="P45" s="1121">
        <v>6581</v>
      </c>
      <c r="Q45" s="1121">
        <v>0</v>
      </c>
      <c r="R45" s="1121">
        <v>0</v>
      </c>
      <c r="T45" s="479"/>
      <c r="U45" s="479"/>
      <c r="V45" s="479"/>
    </row>
    <row r="46" spans="1:22" ht="15">
      <c r="A46" s="1249" t="s">
        <v>147</v>
      </c>
      <c r="B46" s="1247" t="s">
        <v>146</v>
      </c>
      <c r="C46" s="1248">
        <v>2</v>
      </c>
      <c r="D46" s="1129">
        <v>1478</v>
      </c>
      <c r="E46" s="1129">
        <v>0</v>
      </c>
      <c r="F46" s="1129">
        <v>0</v>
      </c>
      <c r="G46" s="480"/>
      <c r="H46" s="480"/>
      <c r="P46" s="1121">
        <v>1108</v>
      </c>
      <c r="Q46" s="1121">
        <v>0</v>
      </c>
      <c r="R46" s="1121">
        <v>0</v>
      </c>
      <c r="T46" s="479"/>
      <c r="U46" s="479"/>
      <c r="V46" s="479"/>
    </row>
    <row r="47" spans="1:22" ht="15">
      <c r="A47" s="1249" t="s">
        <v>147</v>
      </c>
      <c r="B47" s="1247" t="s">
        <v>146</v>
      </c>
      <c r="C47" s="1248">
        <v>3</v>
      </c>
      <c r="D47" s="1129">
        <v>410</v>
      </c>
      <c r="E47" s="1129">
        <v>0</v>
      </c>
      <c r="F47" s="1129">
        <v>0</v>
      </c>
      <c r="G47" s="480"/>
      <c r="H47" s="480"/>
      <c r="P47" s="1121">
        <v>262</v>
      </c>
      <c r="Q47" s="1121">
        <v>0</v>
      </c>
      <c r="R47" s="1121">
        <v>0</v>
      </c>
      <c r="T47" s="479"/>
      <c r="U47" s="479"/>
      <c r="V47" s="479"/>
    </row>
    <row r="48" spans="1:22" ht="15">
      <c r="A48" s="1249" t="s">
        <v>145</v>
      </c>
      <c r="B48" s="1247" t="s">
        <v>144</v>
      </c>
      <c r="C48" s="1248">
        <v>1</v>
      </c>
      <c r="D48" s="1129">
        <v>7764.87</v>
      </c>
      <c r="E48" s="1129">
        <v>0</v>
      </c>
      <c r="F48" s="1129">
        <v>0</v>
      </c>
      <c r="G48" s="480"/>
      <c r="H48" s="480"/>
      <c r="P48" s="1121">
        <v>6659</v>
      </c>
      <c r="Q48" s="1121">
        <v>0</v>
      </c>
      <c r="R48" s="1121">
        <v>0</v>
      </c>
      <c r="T48" s="479"/>
      <c r="U48" s="479"/>
      <c r="V48" s="479"/>
    </row>
    <row r="49" spans="1:22" ht="15">
      <c r="A49" s="1249" t="s">
        <v>145</v>
      </c>
      <c r="B49" s="1247" t="s">
        <v>144</v>
      </c>
      <c r="C49" s="1248">
        <v>2</v>
      </c>
      <c r="D49" s="1129">
        <v>2744</v>
      </c>
      <c r="E49" s="1129">
        <v>0</v>
      </c>
      <c r="F49" s="1129">
        <v>0</v>
      </c>
      <c r="G49" s="480"/>
      <c r="H49" s="480"/>
      <c r="P49" s="1121">
        <v>1759</v>
      </c>
      <c r="Q49" s="1121">
        <v>0</v>
      </c>
      <c r="R49" s="1121">
        <v>0</v>
      </c>
      <c r="T49" s="479"/>
      <c r="U49" s="479"/>
      <c r="V49" s="479"/>
    </row>
    <row r="50" spans="1:22" ht="15">
      <c r="A50" s="1249" t="s">
        <v>145</v>
      </c>
      <c r="B50" s="1247" t="s">
        <v>144</v>
      </c>
      <c r="C50" s="1248">
        <v>3</v>
      </c>
      <c r="D50" s="1129">
        <v>1233</v>
      </c>
      <c r="E50" s="1129">
        <v>0</v>
      </c>
      <c r="F50" s="1129">
        <v>0</v>
      </c>
      <c r="G50" s="480"/>
      <c r="H50" s="480"/>
      <c r="P50" s="1121">
        <v>1163</v>
      </c>
      <c r="Q50" s="1121">
        <v>0</v>
      </c>
      <c r="R50" s="1121">
        <v>0</v>
      </c>
      <c r="T50" s="479"/>
      <c r="U50" s="479"/>
      <c r="V50" s="479"/>
    </row>
    <row r="51" spans="1:22" ht="15">
      <c r="A51" s="1249" t="s">
        <v>48</v>
      </c>
      <c r="B51" s="1247" t="s">
        <v>143</v>
      </c>
      <c r="C51" s="1248">
        <v>1</v>
      </c>
      <c r="D51" s="1129">
        <v>16997</v>
      </c>
      <c r="E51" s="1129">
        <v>0</v>
      </c>
      <c r="F51" s="1129">
        <v>0</v>
      </c>
      <c r="G51" s="480"/>
      <c r="H51" s="480"/>
      <c r="P51" s="1121">
        <v>13709</v>
      </c>
      <c r="Q51" s="1121">
        <v>0</v>
      </c>
      <c r="R51" s="1121">
        <v>0</v>
      </c>
      <c r="T51" s="479"/>
      <c r="U51" s="479"/>
      <c r="V51" s="479"/>
    </row>
    <row r="52" spans="1:22" ht="15">
      <c r="A52" s="1249" t="s">
        <v>48</v>
      </c>
      <c r="B52" s="1247" t="s">
        <v>143</v>
      </c>
      <c r="C52" s="1248">
        <v>2</v>
      </c>
      <c r="D52" s="1129">
        <v>2124</v>
      </c>
      <c r="E52" s="1129">
        <v>0</v>
      </c>
      <c r="F52" s="1129">
        <v>0</v>
      </c>
      <c r="G52" s="480"/>
      <c r="H52" s="480"/>
      <c r="P52" s="1121">
        <v>2011</v>
      </c>
      <c r="Q52" s="1121">
        <v>0</v>
      </c>
      <c r="R52" s="1121">
        <v>0</v>
      </c>
      <c r="T52" s="479"/>
      <c r="U52" s="479"/>
      <c r="V52" s="479"/>
    </row>
    <row r="53" spans="1:22" ht="15">
      <c r="A53" s="1249" t="s">
        <v>48</v>
      </c>
      <c r="B53" s="1247" t="s">
        <v>143</v>
      </c>
      <c r="C53" s="1248">
        <v>3</v>
      </c>
      <c r="D53" s="1129">
        <v>1401</v>
      </c>
      <c r="E53" s="1129">
        <v>0</v>
      </c>
      <c r="F53" s="1129">
        <v>0</v>
      </c>
      <c r="G53" s="480"/>
      <c r="H53" s="480"/>
      <c r="P53" s="1121">
        <v>1180</v>
      </c>
      <c r="Q53" s="1121">
        <v>0</v>
      </c>
      <c r="R53" s="1121">
        <v>0</v>
      </c>
      <c r="T53" s="479"/>
      <c r="U53" s="479"/>
      <c r="V53" s="479"/>
    </row>
    <row r="54" spans="1:22" ht="15">
      <c r="A54" s="1249" t="s">
        <v>68</v>
      </c>
      <c r="B54" s="1247" t="s">
        <v>142</v>
      </c>
      <c r="C54" s="1248">
        <v>1</v>
      </c>
      <c r="D54" s="1129">
        <v>263793.94919999997</v>
      </c>
      <c r="E54" s="1129">
        <v>0</v>
      </c>
      <c r="F54" s="1129">
        <v>0</v>
      </c>
      <c r="G54" s="480"/>
      <c r="H54" s="480"/>
      <c r="P54" s="1121">
        <v>279335.02179999999</v>
      </c>
      <c r="Q54" s="1121">
        <v>0</v>
      </c>
      <c r="R54" s="1121">
        <v>0</v>
      </c>
      <c r="T54" s="479"/>
      <c r="U54" s="479"/>
      <c r="V54" s="479"/>
    </row>
    <row r="55" spans="1:22" ht="15">
      <c r="A55" s="1249" t="s">
        <v>68</v>
      </c>
      <c r="B55" s="1247" t="s">
        <v>142</v>
      </c>
      <c r="C55" s="1248">
        <v>2</v>
      </c>
      <c r="D55" s="1129">
        <v>36525</v>
      </c>
      <c r="E55" s="1129">
        <v>0</v>
      </c>
      <c r="F55" s="1129">
        <v>0</v>
      </c>
      <c r="G55" s="480"/>
      <c r="H55" s="480"/>
      <c r="P55" s="1121">
        <v>50097</v>
      </c>
      <c r="Q55" s="1121">
        <v>0</v>
      </c>
      <c r="R55" s="1121">
        <v>0</v>
      </c>
      <c r="T55" s="479"/>
      <c r="U55" s="479"/>
      <c r="V55" s="479"/>
    </row>
    <row r="56" spans="1:22" ht="15">
      <c r="A56" s="1249" t="s">
        <v>68</v>
      </c>
      <c r="B56" s="1247" t="s">
        <v>142</v>
      </c>
      <c r="C56" s="1248">
        <v>3</v>
      </c>
      <c r="D56" s="1129">
        <v>23660</v>
      </c>
      <c r="E56" s="1129">
        <v>0</v>
      </c>
      <c r="F56" s="1129">
        <v>0</v>
      </c>
      <c r="G56" s="480"/>
      <c r="H56" s="480"/>
      <c r="P56" s="1121">
        <v>29855.96</v>
      </c>
      <c r="Q56" s="1121">
        <v>0</v>
      </c>
      <c r="R56" s="1121">
        <v>0</v>
      </c>
      <c r="T56" s="479"/>
      <c r="U56" s="479"/>
      <c r="V56" s="479"/>
    </row>
    <row r="57" spans="1:22" ht="15">
      <c r="A57" s="1249" t="s">
        <v>70</v>
      </c>
      <c r="B57" s="1247" t="s">
        <v>141</v>
      </c>
      <c r="C57" s="1248">
        <v>1</v>
      </c>
      <c r="D57" s="1129">
        <v>27498.000100000001</v>
      </c>
      <c r="E57" s="1129">
        <v>0</v>
      </c>
      <c r="F57" s="1129">
        <v>0</v>
      </c>
      <c r="G57" s="480"/>
      <c r="H57" s="480"/>
      <c r="P57" s="1121">
        <v>33093.001900000003</v>
      </c>
      <c r="Q57" s="1121">
        <v>0</v>
      </c>
      <c r="R57" s="1121">
        <v>0</v>
      </c>
      <c r="T57" s="479"/>
      <c r="U57" s="479"/>
      <c r="V57" s="479"/>
    </row>
    <row r="58" spans="1:22" ht="15">
      <c r="A58" s="1249" t="s">
        <v>70</v>
      </c>
      <c r="B58" s="1247" t="s">
        <v>141</v>
      </c>
      <c r="C58" s="1248">
        <v>2</v>
      </c>
      <c r="D58" s="1129">
        <v>4000</v>
      </c>
      <c r="E58" s="1129">
        <v>0</v>
      </c>
      <c r="F58" s="1129">
        <v>0</v>
      </c>
      <c r="G58" s="480"/>
      <c r="H58" s="480"/>
      <c r="P58" s="1121">
        <v>4305</v>
      </c>
      <c r="Q58" s="1121">
        <v>0</v>
      </c>
      <c r="R58" s="1121">
        <v>0</v>
      </c>
      <c r="T58" s="479"/>
      <c r="U58" s="479"/>
      <c r="V58" s="479"/>
    </row>
    <row r="59" spans="1:22" ht="15">
      <c r="A59" s="1249" t="s">
        <v>70</v>
      </c>
      <c r="B59" s="1247" t="s">
        <v>141</v>
      </c>
      <c r="C59" s="1248">
        <v>3</v>
      </c>
      <c r="D59" s="1129">
        <v>4761</v>
      </c>
      <c r="E59" s="1129">
        <v>0</v>
      </c>
      <c r="F59" s="1129">
        <v>0</v>
      </c>
      <c r="G59" s="480"/>
      <c r="H59" s="480"/>
      <c r="P59" s="1121">
        <v>5671</v>
      </c>
      <c r="Q59" s="1121">
        <v>0</v>
      </c>
      <c r="R59" s="1121">
        <v>0</v>
      </c>
      <c r="T59" s="479"/>
      <c r="U59" s="479"/>
      <c r="V59" s="479"/>
    </row>
    <row r="60" spans="1:22" ht="15">
      <c r="A60" s="1249" t="s">
        <v>72</v>
      </c>
      <c r="B60" s="1247" t="s">
        <v>140</v>
      </c>
      <c r="C60" s="1248">
        <v>1</v>
      </c>
      <c r="D60" s="1129">
        <v>9006.9964</v>
      </c>
      <c r="E60" s="1129">
        <v>0</v>
      </c>
      <c r="F60" s="1129">
        <v>0</v>
      </c>
      <c r="G60" s="480"/>
      <c r="H60" s="480"/>
      <c r="P60" s="1121">
        <v>10740.0155</v>
      </c>
      <c r="Q60" s="1121">
        <v>0</v>
      </c>
      <c r="R60" s="1121">
        <v>0</v>
      </c>
      <c r="T60" s="479"/>
      <c r="U60" s="479"/>
      <c r="V60" s="479"/>
    </row>
    <row r="61" spans="1:22" ht="15">
      <c r="A61" s="1249" t="s">
        <v>72</v>
      </c>
      <c r="B61" s="1247" t="s">
        <v>140</v>
      </c>
      <c r="C61" s="1248">
        <v>2</v>
      </c>
      <c r="D61" s="1129">
        <v>1987</v>
      </c>
      <c r="E61" s="1129">
        <v>0</v>
      </c>
      <c r="F61" s="1129">
        <v>0</v>
      </c>
      <c r="G61" s="480"/>
      <c r="H61" s="480"/>
      <c r="P61" s="1121">
        <v>3088</v>
      </c>
      <c r="Q61" s="1121">
        <v>0</v>
      </c>
      <c r="R61" s="1121">
        <v>0</v>
      </c>
      <c r="T61" s="479"/>
      <c r="U61" s="479"/>
      <c r="V61" s="479"/>
    </row>
    <row r="62" spans="1:22" ht="15">
      <c r="A62" s="1249" t="s">
        <v>72</v>
      </c>
      <c r="B62" s="1247" t="s">
        <v>140</v>
      </c>
      <c r="C62" s="1248">
        <v>3</v>
      </c>
      <c r="D62" s="1129">
        <v>1471</v>
      </c>
      <c r="E62" s="1129">
        <v>0</v>
      </c>
      <c r="F62" s="1129">
        <v>0</v>
      </c>
      <c r="G62" s="480"/>
      <c r="H62" s="480"/>
      <c r="P62" s="1121">
        <v>1269</v>
      </c>
      <c r="Q62" s="1121">
        <v>0</v>
      </c>
      <c r="R62" s="1121">
        <v>0</v>
      </c>
      <c r="T62" s="479"/>
      <c r="U62" s="479"/>
      <c r="V62" s="479"/>
    </row>
    <row r="63" spans="1:22" ht="15">
      <c r="A63" s="1249" t="s">
        <v>74</v>
      </c>
      <c r="B63" s="1247" t="s">
        <v>139</v>
      </c>
      <c r="C63" s="1248">
        <v>1</v>
      </c>
      <c r="D63" s="1129">
        <v>6921</v>
      </c>
      <c r="E63" s="1129">
        <v>0</v>
      </c>
      <c r="F63" s="1129">
        <v>0</v>
      </c>
      <c r="G63" s="480"/>
      <c r="H63" s="480"/>
      <c r="P63" s="1121">
        <v>8657.5004499999995</v>
      </c>
      <c r="Q63" s="1121">
        <v>0</v>
      </c>
      <c r="R63" s="1121">
        <v>0</v>
      </c>
      <c r="T63" s="479"/>
      <c r="U63" s="479"/>
      <c r="V63" s="479"/>
    </row>
    <row r="64" spans="1:22" ht="15">
      <c r="A64" s="1249" t="s">
        <v>74</v>
      </c>
      <c r="B64" s="1247" t="s">
        <v>139</v>
      </c>
      <c r="C64" s="1248">
        <v>2</v>
      </c>
      <c r="D64" s="1129">
        <v>874</v>
      </c>
      <c r="E64" s="1129">
        <v>0</v>
      </c>
      <c r="F64" s="1129">
        <v>0</v>
      </c>
      <c r="G64" s="480"/>
      <c r="H64" s="480"/>
      <c r="P64" s="1121">
        <v>716</v>
      </c>
      <c r="Q64" s="1121">
        <v>0</v>
      </c>
      <c r="R64" s="1121">
        <v>0</v>
      </c>
      <c r="T64" s="479"/>
      <c r="U64" s="479"/>
      <c r="V64" s="479"/>
    </row>
    <row r="65" spans="1:22" ht="15">
      <c r="A65" s="1249" t="s">
        <v>74</v>
      </c>
      <c r="B65" s="1247" t="s">
        <v>139</v>
      </c>
      <c r="C65" s="1248">
        <v>3</v>
      </c>
      <c r="D65" s="1129">
        <v>1458</v>
      </c>
      <c r="E65" s="1129">
        <v>0</v>
      </c>
      <c r="F65" s="1129">
        <v>0</v>
      </c>
      <c r="G65" s="480"/>
      <c r="H65" s="480"/>
      <c r="P65" s="1121">
        <v>2282.5</v>
      </c>
      <c r="Q65" s="1121">
        <v>0</v>
      </c>
      <c r="R65" s="1121">
        <v>0</v>
      </c>
      <c r="T65" s="479"/>
      <c r="U65" s="479"/>
      <c r="V65" s="479"/>
    </row>
    <row r="66" spans="1:22" ht="15">
      <c r="A66" s="1249" t="s">
        <v>76</v>
      </c>
      <c r="B66" s="1247" t="s">
        <v>138</v>
      </c>
      <c r="C66" s="1248">
        <v>1</v>
      </c>
      <c r="D66" s="1129">
        <v>25299</v>
      </c>
      <c r="E66" s="1129">
        <v>0</v>
      </c>
      <c r="F66" s="1129">
        <v>0</v>
      </c>
      <c r="G66" s="480"/>
      <c r="H66" s="480"/>
      <c r="P66" s="1121">
        <v>29758.0003</v>
      </c>
      <c r="Q66" s="1121">
        <v>0</v>
      </c>
      <c r="R66" s="1121">
        <v>0</v>
      </c>
      <c r="T66" s="479"/>
      <c r="U66" s="479"/>
      <c r="V66" s="479"/>
    </row>
    <row r="67" spans="1:22" ht="15">
      <c r="A67" s="1249" t="s">
        <v>76</v>
      </c>
      <c r="B67" s="1247" t="s">
        <v>138</v>
      </c>
      <c r="C67" s="1248">
        <v>2</v>
      </c>
      <c r="D67" s="1129">
        <v>9477</v>
      </c>
      <c r="E67" s="1129">
        <v>0</v>
      </c>
      <c r="F67" s="1129">
        <v>0</v>
      </c>
      <c r="G67" s="480"/>
      <c r="H67" s="480"/>
      <c r="P67" s="1121">
        <v>10742</v>
      </c>
      <c r="Q67" s="1121">
        <v>0</v>
      </c>
      <c r="R67" s="1121">
        <v>0</v>
      </c>
      <c r="T67" s="479"/>
      <c r="U67" s="479"/>
      <c r="V67" s="479"/>
    </row>
    <row r="68" spans="1:22" ht="15">
      <c r="A68" s="1249" t="s">
        <v>76</v>
      </c>
      <c r="B68" s="1247" t="s">
        <v>138</v>
      </c>
      <c r="C68" s="1248">
        <v>3</v>
      </c>
      <c r="D68" s="1129">
        <v>2217</v>
      </c>
      <c r="E68" s="1129">
        <v>0</v>
      </c>
      <c r="F68" s="1129">
        <v>0</v>
      </c>
      <c r="G68" s="480"/>
      <c r="H68" s="480"/>
      <c r="P68" s="1121">
        <v>2483</v>
      </c>
      <c r="Q68" s="1121">
        <v>0</v>
      </c>
      <c r="R68" s="1121">
        <v>0</v>
      </c>
      <c r="T68" s="479"/>
      <c r="U68" s="479"/>
      <c r="V68" s="479"/>
    </row>
    <row r="69" spans="1:22" ht="15">
      <c r="A69" s="1249" t="s">
        <v>80</v>
      </c>
      <c r="B69" s="1247" t="s">
        <v>137</v>
      </c>
      <c r="C69" s="1248">
        <v>1</v>
      </c>
      <c r="D69" s="1129">
        <v>57012.002099999998</v>
      </c>
      <c r="E69" s="1129">
        <v>0</v>
      </c>
      <c r="F69" s="1129">
        <v>0</v>
      </c>
      <c r="G69" s="480"/>
      <c r="H69" s="480"/>
      <c r="P69" s="1121">
        <v>71416.002800000002</v>
      </c>
      <c r="Q69" s="1121">
        <v>0</v>
      </c>
      <c r="R69" s="1121">
        <v>0</v>
      </c>
      <c r="T69" s="479"/>
      <c r="U69" s="479"/>
      <c r="V69" s="479"/>
    </row>
    <row r="70" spans="1:22" ht="15">
      <c r="A70" s="1249" t="s">
        <v>80</v>
      </c>
      <c r="B70" s="1247" t="s">
        <v>137</v>
      </c>
      <c r="C70" s="1248">
        <v>2</v>
      </c>
      <c r="D70" s="1129">
        <v>19499</v>
      </c>
      <c r="E70" s="1129">
        <v>0</v>
      </c>
      <c r="F70" s="1129">
        <v>0</v>
      </c>
      <c r="G70" s="480"/>
      <c r="H70" s="480"/>
      <c r="P70" s="1121">
        <v>25565</v>
      </c>
      <c r="Q70" s="1121">
        <v>0</v>
      </c>
      <c r="R70" s="1121">
        <v>0</v>
      </c>
      <c r="T70" s="479"/>
      <c r="U70" s="479"/>
      <c r="V70" s="479"/>
    </row>
    <row r="71" spans="1:22" ht="15">
      <c r="A71" s="1249" t="s">
        <v>80</v>
      </c>
      <c r="B71" s="1247" t="s">
        <v>137</v>
      </c>
      <c r="C71" s="1248">
        <v>3</v>
      </c>
      <c r="D71" s="1129">
        <v>12500.5</v>
      </c>
      <c r="E71" s="1129">
        <v>0</v>
      </c>
      <c r="F71" s="1129">
        <v>0</v>
      </c>
      <c r="G71" s="480"/>
      <c r="H71" s="480"/>
      <c r="P71" s="1121">
        <v>22326</v>
      </c>
      <c r="Q71" s="1121">
        <v>0</v>
      </c>
      <c r="R71" s="1121">
        <v>0</v>
      </c>
      <c r="T71" s="479"/>
      <c r="U71" s="479"/>
      <c r="V71" s="479"/>
    </row>
    <row r="72" spans="1:22" ht="15">
      <c r="A72" s="1249" t="s">
        <v>136</v>
      </c>
      <c r="B72" s="1247" t="s">
        <v>135</v>
      </c>
      <c r="C72" s="1248">
        <v>1</v>
      </c>
      <c r="D72" s="1129">
        <v>36653.499199999998</v>
      </c>
      <c r="E72" s="1129">
        <v>0</v>
      </c>
      <c r="F72" s="1129">
        <v>0</v>
      </c>
      <c r="G72" s="480"/>
      <c r="H72" s="480"/>
      <c r="P72" s="1121">
        <v>44355.992200000001</v>
      </c>
      <c r="Q72" s="1121">
        <v>0</v>
      </c>
      <c r="R72" s="1121">
        <v>0</v>
      </c>
      <c r="T72" s="479"/>
      <c r="U72" s="479"/>
      <c r="V72" s="479"/>
    </row>
    <row r="73" spans="1:22" ht="15">
      <c r="A73" s="1249" t="s">
        <v>136</v>
      </c>
      <c r="B73" s="1247" t="s">
        <v>135</v>
      </c>
      <c r="C73" s="1248">
        <v>2</v>
      </c>
      <c r="D73" s="1129">
        <v>6107</v>
      </c>
      <c r="E73" s="1129">
        <v>0</v>
      </c>
      <c r="F73" s="1129">
        <v>0</v>
      </c>
      <c r="G73" s="480"/>
      <c r="H73" s="480"/>
      <c r="P73" s="1121">
        <v>7638</v>
      </c>
      <c r="Q73" s="1121">
        <v>0</v>
      </c>
      <c r="R73" s="1121">
        <v>0</v>
      </c>
      <c r="T73" s="479"/>
      <c r="U73" s="479"/>
      <c r="V73" s="479"/>
    </row>
    <row r="74" spans="1:22" ht="15">
      <c r="A74" s="1249" t="s">
        <v>136</v>
      </c>
      <c r="B74" s="1247" t="s">
        <v>135</v>
      </c>
      <c r="C74" s="1248">
        <v>3</v>
      </c>
      <c r="D74" s="1129">
        <v>5816</v>
      </c>
      <c r="E74" s="1129">
        <v>0</v>
      </c>
      <c r="F74" s="1129">
        <v>0</v>
      </c>
      <c r="G74" s="480"/>
      <c r="H74" s="480"/>
      <c r="P74" s="1121">
        <v>6789</v>
      </c>
      <c r="Q74" s="1121">
        <v>0</v>
      </c>
      <c r="R74" s="1121">
        <v>0</v>
      </c>
      <c r="T74" s="479"/>
      <c r="U74" s="479"/>
      <c r="V74" s="479"/>
    </row>
    <row r="75" spans="1:22">
      <c r="D75" s="1130">
        <f>SUM(D3:D74)</f>
        <v>1274721.9868999999</v>
      </c>
      <c r="E75" s="1130">
        <f t="shared" ref="E75:F75" si="0">SUM(E3:E74)</f>
        <v>451982.52999999997</v>
      </c>
      <c r="F75" s="1130">
        <f t="shared" si="0"/>
        <v>192631.93</v>
      </c>
      <c r="G75" s="479"/>
      <c r="R75" s="1122">
        <f>SUM(P3:R74)</f>
        <v>1936756.5804499998</v>
      </c>
    </row>
    <row r="76" spans="1:22">
      <c r="R76" s="1120">
        <f>(R75/F75)-1</f>
        <v>9.0541825046865281</v>
      </c>
    </row>
  </sheetData>
  <pageMargins left="0.25" right="0.25" top="0.75" bottom="0.75" header="0.3" footer="0.3"/>
  <pageSetup scale="66" fitToHeight="0" orientation="landscape" r:id="rId1"/>
  <headerFooter>
    <oddFooter>&amp;L&amp;F - &amp;A&amp;RPage &amp;P of &amp;N  &amp;D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pageSetUpPr fitToPage="1"/>
  </sheetPr>
  <dimension ref="A1:U38"/>
  <sheetViews>
    <sheetView topLeftCell="A10" workbookViewId="0">
      <selection activeCell="O48" sqref="O48"/>
    </sheetView>
  </sheetViews>
  <sheetFormatPr baseColWidth="10" defaultColWidth="9.1640625" defaultRowHeight="17"/>
  <cols>
    <col min="1" max="1" width="22.33203125" style="24" customWidth="1"/>
    <col min="2" max="2" width="20" style="24" customWidth="1"/>
    <col min="3" max="4" width="13" style="782" customWidth="1"/>
    <col min="5" max="5" width="13.33203125" style="766" customWidth="1"/>
    <col min="6" max="6" width="14" style="766" customWidth="1"/>
    <col min="7" max="7" width="14" style="1308" customWidth="1"/>
    <col min="8" max="8" width="2.6640625" style="17" customWidth="1"/>
    <col min="9" max="9" width="20.33203125" style="797" customWidth="1"/>
    <col min="10" max="10" width="21.6640625" style="17" customWidth="1"/>
    <col min="11" max="11" width="3.33203125" style="17" customWidth="1"/>
    <col min="12" max="12" width="17.83203125" style="17" customWidth="1"/>
    <col min="13" max="14" width="9.1640625" style="17"/>
    <col min="15" max="15" width="16" style="17" customWidth="1"/>
    <col min="16" max="16" width="9.1640625" style="17"/>
    <col min="17" max="17" width="19.5" style="17" customWidth="1"/>
    <col min="18" max="18" width="13.5" style="17" customWidth="1"/>
    <col min="19" max="19" width="14.6640625" style="17" customWidth="1"/>
    <col min="20" max="16384" width="9.1640625" style="17"/>
  </cols>
  <sheetData>
    <row r="1" spans="1:21" ht="24">
      <c r="A1" s="50" t="s">
        <v>245</v>
      </c>
    </row>
    <row r="2" spans="1:21">
      <c r="A2" s="30"/>
    </row>
    <row r="3" spans="1:21" ht="33" customHeight="1" thickBot="1">
      <c r="A3" s="25"/>
      <c r="F3" s="767"/>
      <c r="G3" s="1309"/>
    </row>
    <row r="4" spans="1:21" ht="82.5" customHeight="1" thickBot="1">
      <c r="A4" s="25"/>
      <c r="B4" s="31"/>
      <c r="C4" s="1698" t="s">
        <v>486</v>
      </c>
      <c r="D4" s="1699"/>
      <c r="E4" s="1699"/>
      <c r="F4" s="1699"/>
      <c r="G4" s="1700"/>
      <c r="H4" s="29"/>
      <c r="I4" s="1696" t="s">
        <v>201</v>
      </c>
      <c r="J4" s="1697"/>
      <c r="N4" s="1432" t="s">
        <v>200</v>
      </c>
      <c r="O4" s="1433"/>
    </row>
    <row r="5" spans="1:21" ht="81" customHeight="1" thickBot="1">
      <c r="A5" s="68" t="s">
        <v>88</v>
      </c>
      <c r="B5" s="171" t="s">
        <v>0</v>
      </c>
      <c r="C5" s="1011" t="s">
        <v>324</v>
      </c>
      <c r="D5" s="1012" t="s">
        <v>361</v>
      </c>
      <c r="E5" s="1012" t="s">
        <v>401</v>
      </c>
      <c r="F5" s="1012" t="s">
        <v>431</v>
      </c>
      <c r="G5" s="1012" t="s">
        <v>455</v>
      </c>
      <c r="I5" s="887" t="s">
        <v>514</v>
      </c>
      <c r="J5" s="581" t="s">
        <v>202</v>
      </c>
      <c r="K5" s="140"/>
      <c r="L5" s="584" t="s">
        <v>515</v>
      </c>
      <c r="N5" s="1434">
        <f>'Step2- $ for Outcome Measures'!E16</f>
        <v>6297709.7700000005</v>
      </c>
      <c r="O5" s="1435"/>
      <c r="Q5" s="1455" t="s">
        <v>203</v>
      </c>
      <c r="R5" s="1456"/>
      <c r="S5" s="1457"/>
    </row>
    <row r="6" spans="1:21" ht="31.75" customHeight="1" thickBot="1">
      <c r="A6" s="1439" t="s">
        <v>87</v>
      </c>
      <c r="B6" s="1701"/>
      <c r="C6" s="783">
        <f>C11+C17+C36</f>
        <v>2970.1553841579139</v>
      </c>
      <c r="D6" s="784">
        <f>D11+D17+D36</f>
        <v>2859.2813310819511</v>
      </c>
      <c r="E6" s="768">
        <f>E11+E17+E36</f>
        <v>2891.5249187048053</v>
      </c>
      <c r="F6" s="769">
        <f>F11+F17+F36</f>
        <v>2735.3198269176337</v>
      </c>
      <c r="G6" s="1310">
        <f>G11+G17+G36</f>
        <v>2639.2766603248901</v>
      </c>
      <c r="H6" s="38"/>
      <c r="I6" s="888">
        <f>I11+I17+I36</f>
        <v>2755.3738019824427</v>
      </c>
      <c r="J6" s="59">
        <f>J11+J17+J36</f>
        <v>1</v>
      </c>
      <c r="K6" s="38"/>
      <c r="L6" s="176">
        <f>J6</f>
        <v>1</v>
      </c>
      <c r="M6" s="38"/>
      <c r="N6" s="38"/>
      <c r="O6" s="38"/>
      <c r="P6" s="38"/>
      <c r="Q6" s="66" t="s">
        <v>87</v>
      </c>
      <c r="R6" s="514">
        <f>L6</f>
        <v>1</v>
      </c>
      <c r="S6" s="172">
        <f>$N$5*R6</f>
        <v>6297709.7700000005</v>
      </c>
      <c r="T6" s="38"/>
      <c r="U6" s="38"/>
    </row>
    <row r="7" spans="1:21">
      <c r="A7" s="44"/>
      <c r="B7" s="28"/>
      <c r="C7" s="785"/>
      <c r="D7" s="786"/>
      <c r="E7" s="770"/>
      <c r="F7" s="771"/>
      <c r="G7" s="1311"/>
      <c r="H7" s="38"/>
      <c r="I7" s="772"/>
      <c r="J7" s="54"/>
      <c r="K7" s="38"/>
      <c r="L7" s="515"/>
      <c r="M7" s="38"/>
      <c r="N7" s="38"/>
      <c r="O7" s="38"/>
      <c r="P7" s="38"/>
      <c r="Q7" s="48"/>
      <c r="R7" s="515"/>
      <c r="S7" s="35"/>
      <c r="T7" s="38"/>
      <c r="U7" s="38"/>
    </row>
    <row r="8" spans="1:21">
      <c r="A8" s="45" t="s">
        <v>83</v>
      </c>
      <c r="B8" s="39" t="s">
        <v>35</v>
      </c>
      <c r="C8" s="787">
        <f>'DATA-Total Awards (OLD)'!N16</f>
        <v>103.13687391961538</v>
      </c>
      <c r="D8" s="788">
        <f>'DATA-Total Awards (OLD)'!Z16</f>
        <v>101.89138671844596</v>
      </c>
      <c r="E8" s="772">
        <f>'DATA-Total Awards (OLD)'!AL16</f>
        <v>108.93588515235923</v>
      </c>
      <c r="F8" s="773">
        <f>'DATA-Total Awards (OLD)'!AX16</f>
        <v>99.358764537726103</v>
      </c>
      <c r="G8" s="773">
        <f>'DATA-Total Awards (OLD)'!BJ16</f>
        <v>88.643714512945209</v>
      </c>
      <c r="H8" s="38"/>
      <c r="I8" s="772">
        <f>AVERAGE(E8:G8)</f>
        <v>98.97945473434352</v>
      </c>
      <c r="J8" s="55">
        <f>I8/I$6</f>
        <v>3.592233281129753E-2</v>
      </c>
      <c r="K8" s="38"/>
      <c r="L8" s="518">
        <f t="shared" ref="L8:L36" si="0">J8</f>
        <v>3.592233281129753E-2</v>
      </c>
      <c r="M8" s="38"/>
      <c r="N8" s="38"/>
      <c r="O8" s="38"/>
      <c r="P8" s="38"/>
      <c r="Q8" s="48" t="s">
        <v>35</v>
      </c>
      <c r="R8" s="518">
        <f t="shared" ref="R8:R36" si="1">L8</f>
        <v>3.592233281129753E-2</v>
      </c>
      <c r="S8" s="35">
        <f t="shared" ref="S8:S36" si="2">$N$5*R8</f>
        <v>226228.42630690004</v>
      </c>
      <c r="T8" s="38"/>
      <c r="U8" s="38"/>
    </row>
    <row r="9" spans="1:21">
      <c r="A9" s="45" t="s">
        <v>83</v>
      </c>
      <c r="B9" s="39" t="s">
        <v>37</v>
      </c>
      <c r="C9" s="787">
        <f>'DATA-Total Awards (OLD)'!N26</f>
        <v>577.00045474536273</v>
      </c>
      <c r="D9" s="788">
        <f>'DATA-Total Awards (OLD)'!Z26</f>
        <v>576.94382477567103</v>
      </c>
      <c r="E9" s="772">
        <f>'DATA-Total Awards (OLD)'!AL26</f>
        <v>573.36403851715556</v>
      </c>
      <c r="F9" s="773">
        <f>'DATA-Total Awards (OLD)'!AX26</f>
        <v>538.42736314239221</v>
      </c>
      <c r="G9" s="773">
        <f>'DATA-Total Awards (OLD)'!BJ26</f>
        <v>546.36665308591432</v>
      </c>
      <c r="H9" s="38"/>
      <c r="I9" s="772">
        <f t="shared" ref="I9:I10" si="3">AVERAGE(E9:G9)</f>
        <v>552.71935158182066</v>
      </c>
      <c r="J9" s="55">
        <f>I9/I$6</f>
        <v>0.20059686681500305</v>
      </c>
      <c r="K9" s="38"/>
      <c r="L9" s="518">
        <f t="shared" si="0"/>
        <v>0.20059686681500305</v>
      </c>
      <c r="M9" s="38"/>
      <c r="N9" s="38"/>
      <c r="O9" s="38"/>
      <c r="P9" s="38"/>
      <c r="Q9" s="48" t="s">
        <v>37</v>
      </c>
      <c r="R9" s="518">
        <f t="shared" si="1"/>
        <v>0.20059686681500305</v>
      </c>
      <c r="S9" s="35">
        <f>$N$5*R9</f>
        <v>1263300.8479722335</v>
      </c>
      <c r="T9" s="38"/>
      <c r="U9" s="38"/>
    </row>
    <row r="10" spans="1:21" ht="18" thickBot="1">
      <c r="A10" s="46" t="s">
        <v>83</v>
      </c>
      <c r="B10" s="26" t="s">
        <v>39</v>
      </c>
      <c r="C10" s="789">
        <f>'DATA-Total Awards (OLD)'!N36</f>
        <v>1044.1722369148913</v>
      </c>
      <c r="D10" s="790">
        <f>'DATA-Total Awards (OLD)'!Z36</f>
        <v>1044.2929782589915</v>
      </c>
      <c r="E10" s="774">
        <f>'DATA-Total Awards (OLD)'!AL36</f>
        <v>1049.7811972095803</v>
      </c>
      <c r="F10" s="775">
        <f>'DATA-Total Awards (OLD)'!AX36</f>
        <v>977.97251947475547</v>
      </c>
      <c r="G10" s="775">
        <f>'DATA-Total Awards (OLD)'!BJ36</f>
        <v>972.2462833156643</v>
      </c>
      <c r="H10" s="38"/>
      <c r="I10" s="772">
        <f t="shared" si="3"/>
        <v>1000</v>
      </c>
      <c r="J10" s="56">
        <f>I10/I$6</f>
        <v>0.36292716410402021</v>
      </c>
      <c r="K10" s="38"/>
      <c r="L10" s="518">
        <f t="shared" si="0"/>
        <v>0.36292716410402021</v>
      </c>
      <c r="M10" s="38"/>
      <c r="N10" s="38"/>
      <c r="O10" s="38"/>
      <c r="P10" s="38"/>
      <c r="Q10" s="37" t="s">
        <v>39</v>
      </c>
      <c r="R10" s="518">
        <f t="shared" si="1"/>
        <v>0.36292716410402021</v>
      </c>
      <c r="S10" s="36">
        <f t="shared" si="2"/>
        <v>2285609.9471762814</v>
      </c>
      <c r="T10" s="38"/>
      <c r="U10" s="38"/>
    </row>
    <row r="11" spans="1:21" ht="30" customHeight="1" thickBot="1">
      <c r="A11" s="1441" t="s">
        <v>204</v>
      </c>
      <c r="B11" s="1443"/>
      <c r="C11" s="791">
        <f>SUM(C8:C10)</f>
        <v>1724.3095655798693</v>
      </c>
      <c r="D11" s="792">
        <f>SUM(D8:D10)</f>
        <v>1723.1281897531085</v>
      </c>
      <c r="E11" s="776">
        <f>SUM(E8:E10)</f>
        <v>1732.0811208790951</v>
      </c>
      <c r="F11" s="777">
        <f>SUM(F8:F10)</f>
        <v>1615.7586471548739</v>
      </c>
      <c r="G11" s="1312">
        <f>SUM(G8:G10)</f>
        <v>1607.2566509145238</v>
      </c>
      <c r="H11" s="38"/>
      <c r="I11" s="888">
        <f>SUM(I8:I10)</f>
        <v>1651.6988063161643</v>
      </c>
      <c r="J11" s="60">
        <f>SUM(J8:J10)</f>
        <v>0.59944636373032079</v>
      </c>
      <c r="K11" s="38"/>
      <c r="L11" s="517">
        <f t="shared" si="0"/>
        <v>0.59944636373032079</v>
      </c>
      <c r="M11" s="38"/>
      <c r="N11" s="38"/>
      <c r="O11" s="38"/>
      <c r="P11" s="38"/>
      <c r="Q11" s="66" t="s">
        <v>212</v>
      </c>
      <c r="R11" s="514">
        <f t="shared" si="1"/>
        <v>0.59944636373032079</v>
      </c>
      <c r="S11" s="172">
        <f t="shared" si="2"/>
        <v>3775139.2214554152</v>
      </c>
      <c r="T11" s="38"/>
      <c r="U11" s="38"/>
    </row>
    <row r="12" spans="1:21">
      <c r="A12" s="47"/>
      <c r="B12" s="47"/>
      <c r="C12" s="793"/>
      <c r="D12" s="794"/>
      <c r="E12" s="778"/>
      <c r="F12" s="779"/>
      <c r="G12" s="1313"/>
      <c r="H12" s="38"/>
      <c r="I12" s="889"/>
      <c r="J12" s="57"/>
      <c r="K12" s="38"/>
      <c r="L12" s="515"/>
      <c r="M12" s="38"/>
      <c r="N12" s="38"/>
      <c r="O12" s="38"/>
      <c r="P12" s="38"/>
      <c r="Q12" s="48"/>
      <c r="R12" s="515"/>
      <c r="S12" s="35"/>
      <c r="T12" s="38"/>
      <c r="U12" s="38"/>
    </row>
    <row r="13" spans="1:21">
      <c r="A13" s="45" t="s">
        <v>84</v>
      </c>
      <c r="B13" s="45" t="s">
        <v>41</v>
      </c>
      <c r="C13" s="787">
        <f>'DATA-Total Awards (OLD)'!N46</f>
        <v>183.25450087912634</v>
      </c>
      <c r="D13" s="788">
        <f>'DATA-Total Awards (OLD)'!Z46</f>
        <v>177.12538074837175</v>
      </c>
      <c r="E13" s="772">
        <f>'DATA-Total Awards (OLD)'!AL46</f>
        <v>185.91664396622176</v>
      </c>
      <c r="F13" s="773">
        <f>'DATA-Total Awards (OLD)'!AX46</f>
        <v>177.6206631831802</v>
      </c>
      <c r="G13" s="773">
        <f>'DATA-Total Awards (OLD)'!BJ46</f>
        <v>173.90604492211685</v>
      </c>
      <c r="H13" s="38"/>
      <c r="I13" s="772">
        <f t="shared" ref="I13:I16" si="4">AVERAGE(E13:G13)</f>
        <v>179.14778402383959</v>
      </c>
      <c r="J13" s="55">
        <f>I13/I$6</f>
        <v>6.5017597211291592E-2</v>
      </c>
      <c r="K13" s="38"/>
      <c r="L13" s="518">
        <f t="shared" si="0"/>
        <v>6.5017597211291592E-2</v>
      </c>
      <c r="M13" s="38"/>
      <c r="N13" s="38"/>
      <c r="O13" s="38"/>
      <c r="P13" s="38"/>
      <c r="Q13" s="48" t="s">
        <v>41</v>
      </c>
      <c r="R13" s="518">
        <f t="shared" si="1"/>
        <v>6.5017597211291592E-2</v>
      </c>
      <c r="S13" s="35">
        <f t="shared" si="2"/>
        <v>409461.95717947587</v>
      </c>
      <c r="T13" s="38"/>
      <c r="U13" s="38"/>
    </row>
    <row r="14" spans="1:21">
      <c r="A14" s="45" t="s">
        <v>84</v>
      </c>
      <c r="B14" s="45" t="s">
        <v>43</v>
      </c>
      <c r="C14" s="787">
        <f>'DATA-Total Awards (OLD)'!N56</f>
        <v>173.90604492211685</v>
      </c>
      <c r="D14" s="788">
        <f>'DATA-Total Awards (OLD)'!Z56</f>
        <v>162.5145489215225</v>
      </c>
      <c r="E14" s="772">
        <f>'DATA-Total Awards (OLD)'!AL56</f>
        <v>172.977390356851</v>
      </c>
      <c r="F14" s="773">
        <f>'DATA-Total Awards (OLD)'!AX56</f>
        <v>150.68968079047076</v>
      </c>
      <c r="G14" s="773">
        <f>'DATA-Total Awards (OLD)'!BJ56</f>
        <v>128.46388152844159</v>
      </c>
      <c r="H14" s="38"/>
      <c r="I14" s="772">
        <f t="shared" si="4"/>
        <v>150.71031755858778</v>
      </c>
      <c r="J14" s="55">
        <f>I14/I$6</f>
        <v>5.4696868152754582E-2</v>
      </c>
      <c r="K14" s="38"/>
      <c r="L14" s="518">
        <f t="shared" si="0"/>
        <v>5.4696868152754582E-2</v>
      </c>
      <c r="M14" s="38"/>
      <c r="N14" s="38"/>
      <c r="O14" s="38"/>
      <c r="P14" s="38"/>
      <c r="Q14" s="48" t="s">
        <v>43</v>
      </c>
      <c r="R14" s="518">
        <f t="shared" si="1"/>
        <v>5.4696868152754582E-2</v>
      </c>
      <c r="S14" s="35">
        <f t="shared" si="2"/>
        <v>344465.00095400441</v>
      </c>
      <c r="T14" s="38"/>
      <c r="U14" s="38"/>
    </row>
    <row r="15" spans="1:21">
      <c r="A15" s="45" t="s">
        <v>84</v>
      </c>
      <c r="B15" s="45" t="s">
        <v>45</v>
      </c>
      <c r="C15" s="787">
        <f>'DATA-Total Awards (OLD)'!N66</f>
        <v>12.443971174562295</v>
      </c>
      <c r="D15" s="788">
        <f>'DATA-Total Awards (OLD)'!Z66</f>
        <v>14.239370000742923</v>
      </c>
      <c r="E15" s="772">
        <f>'DATA-Total Awards (OLD)'!AL66</f>
        <v>15.10611426165771</v>
      </c>
      <c r="F15" s="773">
        <f>'DATA-Total Awards (OLD)'!AX66</f>
        <v>13.124984522423912</v>
      </c>
      <c r="G15" s="773">
        <f>'DATA-Total Awards (OLD)'!BJ66</f>
        <v>16.232881800846933</v>
      </c>
      <c r="H15" s="38"/>
      <c r="I15" s="772">
        <f t="shared" si="4"/>
        <v>14.821326861642852</v>
      </c>
      <c r="J15" s="55">
        <f>I15/I$6</f>
        <v>5.379062126154778E-3</v>
      </c>
      <c r="K15" s="38"/>
      <c r="L15" s="518">
        <f t="shared" si="0"/>
        <v>5.379062126154778E-3</v>
      </c>
      <c r="M15" s="38"/>
      <c r="N15" s="38"/>
      <c r="O15" s="38"/>
      <c r="P15" s="38"/>
      <c r="Q15" s="48" t="s">
        <v>45</v>
      </c>
      <c r="R15" s="518">
        <f t="shared" si="1"/>
        <v>5.379062126154778E-3</v>
      </c>
      <c r="S15" s="35">
        <f t="shared" si="2"/>
        <v>33875.772105321921</v>
      </c>
      <c r="T15" s="38"/>
      <c r="U15" s="38"/>
    </row>
    <row r="16" spans="1:21" ht="18" thickBot="1">
      <c r="A16" s="46" t="s">
        <v>84</v>
      </c>
      <c r="B16" s="46" t="s">
        <v>47</v>
      </c>
      <c r="C16" s="789">
        <f>'DATA-Total Awards (OLD)'!N76</f>
        <v>98.462148039919768</v>
      </c>
      <c r="D16" s="790">
        <f>'DATA-Total Awards (OLD)'!Z76</f>
        <v>107.46390629256334</v>
      </c>
      <c r="E16" s="774">
        <f>'DATA-Total Awards (OLD)'!AL76</f>
        <v>95.849533196305188</v>
      </c>
      <c r="F16" s="775">
        <f>'DATA-Total Awards (OLD)'!AX76</f>
        <v>99.650825883460044</v>
      </c>
      <c r="G16" s="775">
        <f>'DATA-Total Awards (OLD)'!BJ76</f>
        <v>98.982194596468645</v>
      </c>
      <c r="H16" s="38"/>
      <c r="I16" s="772">
        <f t="shared" si="4"/>
        <v>98.160851225411307</v>
      </c>
      <c r="J16" s="56">
        <f>I16/I$6</f>
        <v>3.5625239361275159E-2</v>
      </c>
      <c r="K16" s="38"/>
      <c r="L16" s="518">
        <f t="shared" si="0"/>
        <v>3.5625239361275159E-2</v>
      </c>
      <c r="M16" s="38"/>
      <c r="N16" s="38"/>
      <c r="O16" s="38"/>
      <c r="P16" s="38"/>
      <c r="Q16" s="37" t="s">
        <v>47</v>
      </c>
      <c r="R16" s="518">
        <f t="shared" si="1"/>
        <v>3.5625239361275159E-2</v>
      </c>
      <c r="S16" s="36">
        <f t="shared" si="2"/>
        <v>224357.41798409115</v>
      </c>
      <c r="T16" s="38"/>
      <c r="U16" s="38"/>
    </row>
    <row r="17" spans="1:21" ht="36" customHeight="1" thickBot="1">
      <c r="A17" s="1441" t="s">
        <v>205</v>
      </c>
      <c r="B17" s="1443"/>
      <c r="C17" s="791">
        <f>SUM(C13:C16)</f>
        <v>468.06666501572528</v>
      </c>
      <c r="D17" s="792">
        <f>SUM(D13:D16)</f>
        <v>461.3432059632006</v>
      </c>
      <c r="E17" s="776">
        <f>SUM(E13:E16)</f>
        <v>469.84968178103566</v>
      </c>
      <c r="F17" s="777">
        <f>SUM(F13:F16)</f>
        <v>441.08615437953495</v>
      </c>
      <c r="G17" s="1312">
        <f>SUM(G13:G16)</f>
        <v>417.58500284787397</v>
      </c>
      <c r="H17" s="38"/>
      <c r="I17" s="888">
        <f>SUM(I13:I16)</f>
        <v>442.8402796694815</v>
      </c>
      <c r="J17" s="61">
        <f>SUM(J13:J16)</f>
        <v>0.1607187668514761</v>
      </c>
      <c r="K17" s="38"/>
      <c r="L17" s="517">
        <f t="shared" si="0"/>
        <v>0.1607187668514761</v>
      </c>
      <c r="M17" s="38"/>
      <c r="N17" s="38"/>
      <c r="O17" s="38"/>
      <c r="P17" s="38"/>
      <c r="Q17" s="519" t="s">
        <v>213</v>
      </c>
      <c r="R17" s="520">
        <f t="shared" si="1"/>
        <v>0.1607187668514761</v>
      </c>
      <c r="S17" s="521">
        <f t="shared" si="2"/>
        <v>1012160.1482228932</v>
      </c>
      <c r="T17" s="38"/>
      <c r="U17" s="38"/>
    </row>
    <row r="18" spans="1:21">
      <c r="A18" s="45"/>
      <c r="B18" s="39"/>
      <c r="C18" s="795"/>
      <c r="D18" s="796"/>
      <c r="E18" s="780"/>
      <c r="F18" s="781"/>
      <c r="G18" s="1314"/>
      <c r="H18" s="38"/>
      <c r="I18" s="772"/>
      <c r="J18" s="58"/>
      <c r="K18" s="38"/>
      <c r="L18" s="515"/>
      <c r="M18" s="38"/>
      <c r="N18" s="38"/>
      <c r="O18" s="38"/>
      <c r="P18" s="38"/>
      <c r="Q18" s="231"/>
      <c r="R18" s="516"/>
      <c r="S18" s="233"/>
      <c r="T18" s="38"/>
      <c r="U18" s="38"/>
    </row>
    <row r="19" spans="1:21">
      <c r="A19" s="45" t="s">
        <v>86</v>
      </c>
      <c r="B19" s="39" t="s">
        <v>49</v>
      </c>
      <c r="C19" s="787">
        <f>'DATA-Total Awards (OLD)'!N86</f>
        <v>23.971669844728957</v>
      </c>
      <c r="D19" s="788">
        <f>'DATA-Total Awards (OLD)'!Z86</f>
        <v>25.048909140437335</v>
      </c>
      <c r="E19" s="772">
        <f>'DATA-Total Awards (OLD)'!AL86</f>
        <v>21.297144696763329</v>
      </c>
      <c r="F19" s="773">
        <f>'DATA-Total Awards (OLD)'!AX86</f>
        <v>18.610237487927492</v>
      </c>
      <c r="G19" s="773">
        <f>'DATA-Total Awards (OLD)'!BJ86</f>
        <v>16.294792105197988</v>
      </c>
      <c r="H19" s="38"/>
      <c r="I19" s="772">
        <f t="shared" ref="I19:I35" si="5">AVERAGE(E19:G19)</f>
        <v>18.7340580966296</v>
      </c>
      <c r="J19" s="55">
        <f t="shared" ref="J19:J35" si="6">I19/I$6</f>
        <v>6.799098577169739E-3</v>
      </c>
      <c r="K19" s="38"/>
      <c r="L19" s="518">
        <f t="shared" si="0"/>
        <v>6.799098577169739E-3</v>
      </c>
      <c r="M19" s="38"/>
      <c r="N19" s="38"/>
      <c r="O19" s="38"/>
      <c r="P19" s="38"/>
      <c r="Q19" s="48" t="s">
        <v>49</v>
      </c>
      <c r="R19" s="518">
        <f t="shared" si="1"/>
        <v>6.799098577169739E-3</v>
      </c>
      <c r="S19" s="35">
        <f t="shared" si="2"/>
        <v>42818.749536634969</v>
      </c>
      <c r="T19" s="38"/>
      <c r="U19" s="38"/>
    </row>
    <row r="20" spans="1:21">
      <c r="A20" s="45" t="s">
        <v>86</v>
      </c>
      <c r="B20" s="39" t="s">
        <v>51</v>
      </c>
      <c r="C20" s="787">
        <f>'DATA-Total Awards (OLD)'!N96</f>
        <v>4.0241697828186522</v>
      </c>
      <c r="D20" s="788">
        <f>'DATA-Total Awards (OLD)'!Z96</f>
        <v>3.5536514697506254</v>
      </c>
      <c r="E20" s="772">
        <f>'DATA-Total Awards (OLD)'!AL96</f>
        <v>4.1479903915207652</v>
      </c>
      <c r="F20" s="773">
        <f>'DATA-Total Awards (OLD)'!AX96</f>
        <v>2.6497610262252049</v>
      </c>
      <c r="G20" s="773">
        <f>'DATA-Total Awards (OLD)'!BJ96</f>
        <v>3.5536514697506254</v>
      </c>
      <c r="H20" s="38"/>
      <c r="I20" s="772">
        <f t="shared" si="5"/>
        <v>3.4504676291655318</v>
      </c>
      <c r="J20" s="55">
        <f t="shared" si="6"/>
        <v>1.2522684314857685E-3</v>
      </c>
      <c r="K20" s="38"/>
      <c r="L20" s="518">
        <f t="shared" si="0"/>
        <v>1.2522684314857685E-3</v>
      </c>
      <c r="M20" s="38"/>
      <c r="N20" s="38"/>
      <c r="O20" s="38"/>
      <c r="P20" s="38"/>
      <c r="Q20" s="48" t="s">
        <v>51</v>
      </c>
      <c r="R20" s="518">
        <f t="shared" si="1"/>
        <v>1.2522684314857685E-3</v>
      </c>
      <c r="S20" s="35">
        <f t="shared" si="2"/>
        <v>7886.4231356305008</v>
      </c>
      <c r="T20" s="38"/>
      <c r="U20" s="38"/>
    </row>
    <row r="21" spans="1:21">
      <c r="A21" s="45" t="s">
        <v>86</v>
      </c>
      <c r="B21" s="39" t="s">
        <v>53</v>
      </c>
      <c r="C21" s="787">
        <f>'DATA-Total Awards (OLD)'!N106</f>
        <v>6.9091899655778706</v>
      </c>
      <c r="D21" s="788">
        <f>'DATA-Total Awards (OLD)'!Z106</f>
        <v>6.7729872960055477</v>
      </c>
      <c r="E21" s="772">
        <f>'DATA-Total Awards (OLD)'!AL106</f>
        <v>5.5843094524652681</v>
      </c>
      <c r="F21" s="773">
        <f>'DATA-Total Awards (OLD)'!AX106</f>
        <v>8.6302964265372335</v>
      </c>
      <c r="G21" s="773">
        <f>'DATA-Total Awards (OLD)'!BJ106</f>
        <v>6.2281766177162527</v>
      </c>
      <c r="H21" s="38"/>
      <c r="I21" s="772">
        <f t="shared" si="5"/>
        <v>6.8142608322395857</v>
      </c>
      <c r="J21" s="55">
        <f t="shared" si="6"/>
        <v>2.4730803593098131E-3</v>
      </c>
      <c r="K21" s="38"/>
      <c r="L21" s="518">
        <f t="shared" si="0"/>
        <v>2.4730803593098131E-3</v>
      </c>
      <c r="M21" s="38"/>
      <c r="N21" s="38"/>
      <c r="O21" s="38"/>
      <c r="P21" s="38"/>
      <c r="Q21" s="48" t="s">
        <v>53</v>
      </c>
      <c r="R21" s="518">
        <f t="shared" si="1"/>
        <v>2.4730803593098131E-3</v>
      </c>
      <c r="S21" s="35">
        <f t="shared" si="2"/>
        <v>15574.742340820521</v>
      </c>
      <c r="T21" s="38"/>
      <c r="U21" s="38"/>
    </row>
    <row r="22" spans="1:21">
      <c r="A22" s="45" t="s">
        <v>86</v>
      </c>
      <c r="B22" s="39" t="s">
        <v>55</v>
      </c>
      <c r="C22" s="787">
        <f>'DATA-Total Awards (OLD)'!N116</f>
        <v>6.3396151655481541</v>
      </c>
      <c r="D22" s="788">
        <f>'DATA-Total Awards (OLD)'!Z116</f>
        <v>9.8932666352987795</v>
      </c>
      <c r="E22" s="772">
        <f>'DATA-Total Awards (OLD)'!AL116</f>
        <v>9.620861296154132</v>
      </c>
      <c r="F22" s="773">
        <f>'DATA-Total Awards (OLD)'!AX116</f>
        <v>7.6149674351799117</v>
      </c>
      <c r="G22" s="773">
        <f>'DATA-Total Awards (OLD)'!BJ116</f>
        <v>8.6922067308882891</v>
      </c>
      <c r="H22" s="38"/>
      <c r="I22" s="772">
        <f t="shared" si="5"/>
        <v>8.6426784874074443</v>
      </c>
      <c r="J22" s="55">
        <f t="shared" si="6"/>
        <v>3.1366627936976065E-3</v>
      </c>
      <c r="K22" s="38"/>
      <c r="L22" s="518">
        <f t="shared" si="0"/>
        <v>3.1366627936976065E-3</v>
      </c>
      <c r="M22" s="38"/>
      <c r="N22" s="38"/>
      <c r="O22" s="38"/>
      <c r="P22" s="38"/>
      <c r="Q22" s="48" t="s">
        <v>55</v>
      </c>
      <c r="R22" s="518">
        <f t="shared" si="1"/>
        <v>3.1366627936976065E-3</v>
      </c>
      <c r="S22" s="35">
        <f t="shared" si="2"/>
        <v>19753.791921064912</v>
      </c>
      <c r="T22" s="38"/>
      <c r="U22" s="38"/>
    </row>
    <row r="23" spans="1:21">
      <c r="A23" s="45" t="s">
        <v>86</v>
      </c>
      <c r="B23" s="39" t="s">
        <v>57</v>
      </c>
      <c r="C23" s="787">
        <f>'DATA-Total Awards (OLD)'!N126</f>
        <v>69.488125603625463</v>
      </c>
      <c r="D23" s="788">
        <f>'DATA-Total Awards (OLD)'!Z126</f>
        <v>68.472796612268141</v>
      </c>
      <c r="E23" s="772">
        <f>'DATA-Total Awards (OLD)'!AL126</f>
        <v>63.309477229390062</v>
      </c>
      <c r="F23" s="773">
        <f>'DATA-Total Awards (OLD)'!AX126</f>
        <v>70.689185508035962</v>
      </c>
      <c r="G23" s="773">
        <f>'DATA-Total Awards (OLD)'!BJ126</f>
        <v>62.343676481513583</v>
      </c>
      <c r="H23" s="38"/>
      <c r="I23" s="772">
        <f t="shared" si="5"/>
        <v>65.447446406313205</v>
      </c>
      <c r="J23" s="55">
        <f t="shared" si="6"/>
        <v>2.37526561220931E-2</v>
      </c>
      <c r="K23" s="38"/>
      <c r="L23" s="518">
        <f t="shared" si="0"/>
        <v>2.37526561220931E-2</v>
      </c>
      <c r="M23" s="38"/>
      <c r="N23" s="38"/>
      <c r="O23" s="38"/>
      <c r="P23" s="38"/>
      <c r="Q23" s="48" t="s">
        <v>57</v>
      </c>
      <c r="R23" s="518">
        <f t="shared" si="1"/>
        <v>2.37526561220931E-2</v>
      </c>
      <c r="S23" s="35">
        <f t="shared" si="2"/>
        <v>149587.33452355603</v>
      </c>
      <c r="T23" s="38"/>
      <c r="U23" s="38"/>
    </row>
    <row r="24" spans="1:21">
      <c r="A24" s="45" t="s">
        <v>86</v>
      </c>
      <c r="B24" s="39" t="s">
        <v>59</v>
      </c>
      <c r="C24" s="787">
        <f>'DATA-Total Awards (OLD)'!N136</f>
        <v>5.1137911393972413</v>
      </c>
      <c r="D24" s="788">
        <f>'DATA-Total Awards (OLD)'!Z136</f>
        <v>5.3985785394120995</v>
      </c>
      <c r="E24" s="772">
        <f>'DATA-Total Awards (OLD)'!AL136</f>
        <v>3.4422129219187241</v>
      </c>
      <c r="F24" s="773">
        <f>'DATA-Total Awards (OLD)'!AX136</f>
        <v>3.8260568088952724</v>
      </c>
      <c r="G24" s="773">
        <f>'DATA-Total Awards (OLD)'!BJ136</f>
        <v>3.6650900175825267</v>
      </c>
      <c r="H24" s="38"/>
      <c r="I24" s="772">
        <f t="shared" si="5"/>
        <v>3.6444532494655077</v>
      </c>
      <c r="J24" s="55">
        <f t="shared" si="6"/>
        <v>1.3226710825381979E-3</v>
      </c>
      <c r="K24" s="38"/>
      <c r="L24" s="518">
        <f t="shared" si="0"/>
        <v>1.3226710825381979E-3</v>
      </c>
      <c r="M24" s="38"/>
      <c r="N24" s="38"/>
      <c r="O24" s="38"/>
      <c r="P24" s="38"/>
      <c r="Q24" s="48" t="s">
        <v>59</v>
      </c>
      <c r="R24" s="518">
        <f t="shared" si="1"/>
        <v>1.3226710825381979E-3</v>
      </c>
      <c r="S24" s="35">
        <f t="shared" si="2"/>
        <v>8329.7985989972858</v>
      </c>
      <c r="T24" s="38"/>
      <c r="U24" s="38"/>
    </row>
    <row r="25" spans="1:21">
      <c r="A25" s="45" t="s">
        <v>86</v>
      </c>
      <c r="B25" s="39" t="s">
        <v>61</v>
      </c>
      <c r="C25" s="787">
        <f>'DATA-Total Awards (OLD)'!N146</f>
        <v>14.722270374681163</v>
      </c>
      <c r="D25" s="788">
        <f>'DATA-Total Awards (OLD)'!Z146</f>
        <v>16.059532948663975</v>
      </c>
      <c r="E25" s="772">
        <f>'DATA-Total Awards (OLD)'!AL146</f>
        <v>18.771204279240237</v>
      </c>
      <c r="F25" s="773">
        <f>'DATA-Total Awards (OLD)'!AX146</f>
        <v>14.387954731185459</v>
      </c>
      <c r="G25" s="773">
        <f>'DATA-Total Awards (OLD)'!BJ146</f>
        <v>13.731705505064264</v>
      </c>
      <c r="H25" s="38"/>
      <c r="I25" s="772">
        <f t="shared" si="5"/>
        <v>15.630288171829987</v>
      </c>
      <c r="J25" s="55">
        <f t="shared" si="6"/>
        <v>5.6726561603308674E-3</v>
      </c>
      <c r="K25" s="38"/>
      <c r="L25" s="518">
        <f t="shared" si="0"/>
        <v>5.6726561603308674E-3</v>
      </c>
      <c r="M25" s="38"/>
      <c r="N25" s="38"/>
      <c r="O25" s="38"/>
      <c r="P25" s="38"/>
      <c r="Q25" s="48" t="s">
        <v>61</v>
      </c>
      <c r="R25" s="518">
        <f t="shared" si="1"/>
        <v>5.6726561603308674E-3</v>
      </c>
      <c r="S25" s="35">
        <f t="shared" si="2"/>
        <v>35724.742122766394</v>
      </c>
      <c r="T25" s="38"/>
      <c r="U25" s="38"/>
    </row>
    <row r="26" spans="1:21">
      <c r="A26" s="45" t="s">
        <v>86</v>
      </c>
      <c r="B26" s="39" t="s">
        <v>63</v>
      </c>
      <c r="C26" s="787">
        <f>'DATA-Total Awards (OLD)'!N156</f>
        <v>4.8785319828632279</v>
      </c>
      <c r="D26" s="788">
        <f>'DATA-Total Awards (OLD)'!Z156</f>
        <v>5.9805354003120277</v>
      </c>
      <c r="E26" s="772">
        <f>'DATA-Total Awards (OLD)'!AL156</f>
        <v>5.039498774175974</v>
      </c>
      <c r="F26" s="773">
        <f>'DATA-Total Awards (OLD)'!AX156</f>
        <v>3.9251132958569626</v>
      </c>
      <c r="G26" s="773">
        <f>'DATA-Total Awards (OLD)'!BJ156</f>
        <v>3.7889106262846388</v>
      </c>
      <c r="H26" s="38"/>
      <c r="I26" s="772">
        <f t="shared" si="5"/>
        <v>4.2511742321058579</v>
      </c>
      <c r="J26" s="55">
        <f t="shared" si="6"/>
        <v>1.5428666081702647E-3</v>
      </c>
      <c r="K26" s="38"/>
      <c r="L26" s="518">
        <f t="shared" si="0"/>
        <v>1.5428666081702647E-3</v>
      </c>
      <c r="M26" s="38"/>
      <c r="N26" s="38"/>
      <c r="O26" s="38"/>
      <c r="P26" s="38"/>
      <c r="Q26" s="48" t="s">
        <v>63</v>
      </c>
      <c r="R26" s="518">
        <f t="shared" si="1"/>
        <v>1.5428666081702647E-3</v>
      </c>
      <c r="S26" s="35">
        <f t="shared" si="2"/>
        <v>9716.526112080639</v>
      </c>
      <c r="T26" s="38"/>
      <c r="U26" s="38"/>
    </row>
    <row r="27" spans="1:21">
      <c r="A27" s="45" t="s">
        <v>86</v>
      </c>
      <c r="B27" s="39" t="s">
        <v>65</v>
      </c>
      <c r="C27" s="787">
        <f>'DATA-Total Awards (OLD)'!N166</f>
        <v>6.847279661226815</v>
      </c>
      <c r="D27" s="788">
        <f>'DATA-Total Awards (OLD)'!Z166</f>
        <v>7.5654391916990669</v>
      </c>
      <c r="E27" s="772">
        <f>'DATA-Total Awards (OLD)'!AL166</f>
        <v>7.7140239221416014</v>
      </c>
      <c r="F27" s="773">
        <f>'DATA-Total Awards (OLD)'!AX166</f>
        <v>6.9834823307991387</v>
      </c>
      <c r="G27" s="773">
        <f>'DATA-Total Awards (OLD)'!BJ166</f>
        <v>7.1444491221118849</v>
      </c>
      <c r="H27" s="38"/>
      <c r="I27" s="772">
        <f t="shared" si="5"/>
        <v>7.2806517916842095</v>
      </c>
      <c r="J27" s="55">
        <f t="shared" si="6"/>
        <v>2.6423463075848038E-3</v>
      </c>
      <c r="K27" s="38"/>
      <c r="L27" s="518">
        <f t="shared" si="0"/>
        <v>2.6423463075848038E-3</v>
      </c>
      <c r="M27" s="38"/>
      <c r="N27" s="38"/>
      <c r="O27" s="38"/>
      <c r="P27" s="38"/>
      <c r="Q27" s="48" t="s">
        <v>65</v>
      </c>
      <c r="R27" s="518">
        <f t="shared" si="1"/>
        <v>2.6423463075848038E-3</v>
      </c>
      <c r="S27" s="35">
        <f t="shared" si="2"/>
        <v>16640.730157000246</v>
      </c>
      <c r="T27" s="38"/>
      <c r="U27" s="38"/>
    </row>
    <row r="28" spans="1:21">
      <c r="A28" s="45" t="s">
        <v>86</v>
      </c>
      <c r="B28" s="39" t="s">
        <v>67</v>
      </c>
      <c r="C28" s="787">
        <f>'DATA-Total Awards (OLD)'!N176</f>
        <v>9.8065922092073006</v>
      </c>
      <c r="D28" s="788">
        <f>'DATA-Total Awards (OLD)'!Z176</f>
        <v>10.078997548351948</v>
      </c>
      <c r="E28" s="772">
        <f>'DATA-Total Awards (OLD)'!AL176</f>
        <v>9.4722765657115975</v>
      </c>
      <c r="F28" s="773">
        <f>'DATA-Total Awards (OLD)'!AX176</f>
        <v>9.497040687452019</v>
      </c>
      <c r="G28" s="773">
        <f>'DATA-Total Awards (OLD)'!BJ176</f>
        <v>6.4881998959906886</v>
      </c>
      <c r="H28" s="38"/>
      <c r="I28" s="772">
        <f t="shared" si="5"/>
        <v>8.485839049718102</v>
      </c>
      <c r="J28" s="55">
        <f t="shared" si="6"/>
        <v>3.0797415013573441E-3</v>
      </c>
      <c r="K28" s="38"/>
      <c r="L28" s="518">
        <f t="shared" si="0"/>
        <v>3.0797415013573441E-3</v>
      </c>
      <c r="M28" s="38"/>
      <c r="N28" s="38"/>
      <c r="O28" s="38"/>
      <c r="P28" s="38"/>
      <c r="Q28" s="48" t="s">
        <v>67</v>
      </c>
      <c r="R28" s="518">
        <f t="shared" si="1"/>
        <v>3.0797415013573441E-3</v>
      </c>
      <c r="S28" s="35">
        <f t="shared" si="2"/>
        <v>19395.318142172615</v>
      </c>
      <c r="T28" s="38"/>
      <c r="U28" s="38"/>
    </row>
    <row r="29" spans="1:21">
      <c r="A29" s="45" t="s">
        <v>85</v>
      </c>
      <c r="B29" s="39" t="s">
        <v>69</v>
      </c>
      <c r="C29" s="787">
        <f>'DATA-Total Awards (OLD)'!N186</f>
        <v>435.77425026621432</v>
      </c>
      <c r="D29" s="788">
        <f>'DATA-Total Awards (OLD)'!Z186</f>
        <v>350.01609667913129</v>
      </c>
      <c r="E29" s="772">
        <f>'DATA-Total Awards (OLD)'!AL186</f>
        <v>342.66115252222579</v>
      </c>
      <c r="F29" s="773">
        <f>'DATA-Total Awards (OLD)'!AX186</f>
        <v>374.24778980213466</v>
      </c>
      <c r="G29" s="773">
        <f>'DATA-Total Awards (OLD)'!BJ186</f>
        <v>342.84688343527898</v>
      </c>
      <c r="H29" s="38"/>
      <c r="I29" s="772">
        <f t="shared" si="5"/>
        <v>353.25194191987976</v>
      </c>
      <c r="J29" s="55">
        <f t="shared" si="6"/>
        <v>0.12820472549522</v>
      </c>
      <c r="K29" s="38"/>
      <c r="L29" s="518">
        <f t="shared" si="0"/>
        <v>0.12820472549522</v>
      </c>
      <c r="M29" s="38"/>
      <c r="N29" s="38"/>
      <c r="O29" s="38"/>
      <c r="P29" s="38"/>
      <c r="Q29" s="48" t="s">
        <v>69</v>
      </c>
      <c r="R29" s="518">
        <f t="shared" si="1"/>
        <v>0.12820472549522</v>
      </c>
      <c r="S29" s="35">
        <f>$N$5*R29</f>
        <v>807396.15231141506</v>
      </c>
      <c r="T29" s="38"/>
      <c r="U29" s="38"/>
    </row>
    <row r="30" spans="1:21">
      <c r="A30" s="45" t="s">
        <v>85</v>
      </c>
      <c r="B30" s="39" t="s">
        <v>71</v>
      </c>
      <c r="C30" s="787">
        <f>'DATA-Total Awards (OLD)'!N196</f>
        <v>23.005869096852482</v>
      </c>
      <c r="D30" s="788">
        <f>'DATA-Total Awards (OLD)'!Z196</f>
        <v>28.726381218890072</v>
      </c>
      <c r="E30" s="772">
        <f>'DATA-Total Awards (OLD)'!AL196</f>
        <v>24.949852653475645</v>
      </c>
      <c r="F30" s="773">
        <f>'DATA-Total Awards (OLD)'!AX196</f>
        <v>27.215769792724302</v>
      </c>
      <c r="G30" s="773">
        <f>'DATA-Total Awards (OLD)'!BJ196</f>
        <v>22.832520244669524</v>
      </c>
      <c r="H30" s="38"/>
      <c r="I30" s="772">
        <f t="shared" si="5"/>
        <v>24.999380896956492</v>
      </c>
      <c r="J30" s="55">
        <f t="shared" si="6"/>
        <v>9.0729544132886353E-3</v>
      </c>
      <c r="K30" s="38"/>
      <c r="L30" s="518">
        <f t="shared" si="0"/>
        <v>9.0729544132886353E-3</v>
      </c>
      <c r="M30" s="38"/>
      <c r="N30" s="38"/>
      <c r="O30" s="38"/>
      <c r="P30" s="38"/>
      <c r="Q30" s="48" t="s">
        <v>71</v>
      </c>
      <c r="R30" s="518">
        <f t="shared" si="1"/>
        <v>9.0729544132886353E-3</v>
      </c>
      <c r="S30" s="35">
        <f t="shared" si="2"/>
        <v>57138.833651332461</v>
      </c>
      <c r="T30" s="38"/>
      <c r="U30" s="38"/>
    </row>
    <row r="31" spans="1:21">
      <c r="A31" s="45" t="s">
        <v>85</v>
      </c>
      <c r="B31" s="39" t="s">
        <v>73</v>
      </c>
      <c r="C31" s="787">
        <f>'DATA-Total Awards (OLD)'!N206</f>
        <v>7.2187414873331521</v>
      </c>
      <c r="D31" s="788">
        <f>'DATA-Total Awards (OLD)'!Z206</f>
        <v>8.0854857482479385</v>
      </c>
      <c r="E31" s="772">
        <f>'DATA-Total Awards (OLD)'!AL206</f>
        <v>7.0701567568906167</v>
      </c>
      <c r="F31" s="773">
        <f>'DATA-Total Awards (OLD)'!AX206</f>
        <v>4.0984621480399195</v>
      </c>
      <c r="G31" s="773">
        <f>'DATA-Total Awards (OLD)'!BJ206</f>
        <v>6.0176815829226618</v>
      </c>
      <c r="H31" s="38"/>
      <c r="I31" s="772">
        <f t="shared" si="5"/>
        <v>5.7287668292843996</v>
      </c>
      <c r="J31" s="55">
        <f t="shared" si="6"/>
        <v>2.0791250991653667E-3</v>
      </c>
      <c r="K31" s="38"/>
      <c r="L31" s="518">
        <f t="shared" si="0"/>
        <v>2.0791250991653667E-3</v>
      </c>
      <c r="M31" s="38"/>
      <c r="N31" s="38"/>
      <c r="O31" s="38"/>
      <c r="P31" s="38"/>
      <c r="Q31" s="48" t="s">
        <v>73</v>
      </c>
      <c r="R31" s="518">
        <f t="shared" si="1"/>
        <v>2.0791250991653667E-3</v>
      </c>
      <c r="S31" s="35">
        <f t="shared" si="2"/>
        <v>13093.726450065949</v>
      </c>
      <c r="T31" s="38"/>
      <c r="U31" s="38"/>
    </row>
    <row r="32" spans="1:21">
      <c r="A32" s="45" t="s">
        <v>85</v>
      </c>
      <c r="B32" s="39" t="s">
        <v>75</v>
      </c>
      <c r="C32" s="787">
        <f>'DATA-Total Awards (OLD)'!N216</f>
        <v>4.6556548871994252</v>
      </c>
      <c r="D32" s="788">
        <f>'DATA-Total Awards (OLD)'!Z216</f>
        <v>4.2470468784824549</v>
      </c>
      <c r="E32" s="772">
        <f>'DATA-Total Awards (OLD)'!AL216</f>
        <v>10.363784948366806</v>
      </c>
      <c r="F32" s="773">
        <f>'DATA-Total Awards (OLD)'!AX216</f>
        <v>6.6615487481736464</v>
      </c>
      <c r="G32" s="773">
        <f>'DATA-Total Awards (OLD)'!BJ216</f>
        <v>10.078997548351948</v>
      </c>
      <c r="H32" s="38"/>
      <c r="I32" s="772">
        <f t="shared" si="5"/>
        <v>9.0347770816308</v>
      </c>
      <c r="J32" s="55">
        <f t="shared" si="6"/>
        <v>3.2789660245482618E-3</v>
      </c>
      <c r="K32" s="38"/>
      <c r="L32" s="518">
        <f t="shared" si="0"/>
        <v>3.2789660245482618E-3</v>
      </c>
      <c r="M32" s="38"/>
      <c r="N32" s="38"/>
      <c r="O32" s="38"/>
      <c r="P32" s="38"/>
      <c r="Q32" s="48" t="s">
        <v>75</v>
      </c>
      <c r="R32" s="518">
        <f t="shared" si="1"/>
        <v>3.2789660245482618E-3</v>
      </c>
      <c r="S32" s="35">
        <f t="shared" si="2"/>
        <v>20649.976368295651</v>
      </c>
      <c r="T32" s="38"/>
      <c r="U32" s="38"/>
    </row>
    <row r="33" spans="1:21">
      <c r="A33" s="45" t="s">
        <v>85</v>
      </c>
      <c r="B33" s="39" t="s">
        <v>77</v>
      </c>
      <c r="C33" s="787">
        <f>'DATA-Total Awards (OLD)'!N226</f>
        <v>31.388524305985488</v>
      </c>
      <c r="D33" s="788">
        <f>'DATA-Total Awards (OLD)'!Z226</f>
        <v>18.833114583591293</v>
      </c>
      <c r="E33" s="772">
        <f>'DATA-Total Awards (OLD)'!AL226</f>
        <v>24.801267923033109</v>
      </c>
      <c r="F33" s="773">
        <f>'DATA-Total Awards (OLD)'!AX226</f>
        <v>19.761769148857137</v>
      </c>
      <c r="G33" s="773">
        <f>'DATA-Total Awards (OLD)'!BJ226</f>
        <v>18.028280627027563</v>
      </c>
      <c r="H33" s="38"/>
      <c r="I33" s="772">
        <f t="shared" si="5"/>
        <v>20.863772566305936</v>
      </c>
      <c r="J33" s="55">
        <f t="shared" si="6"/>
        <v>7.5720298100006691E-3</v>
      </c>
      <c r="K33" s="38"/>
      <c r="L33" s="518">
        <f t="shared" si="0"/>
        <v>7.5720298100006691E-3</v>
      </c>
      <c r="M33" s="38"/>
      <c r="N33" s="38"/>
      <c r="O33" s="38"/>
      <c r="P33" s="38"/>
      <c r="Q33" s="48" t="s">
        <v>77</v>
      </c>
      <c r="R33" s="518">
        <f t="shared" si="1"/>
        <v>7.5720298100006691E-3</v>
      </c>
      <c r="S33" s="35">
        <f t="shared" si="2"/>
        <v>47686.44611317246</v>
      </c>
      <c r="T33" s="38"/>
      <c r="U33" s="38"/>
    </row>
    <row r="34" spans="1:21">
      <c r="A34" s="45" t="s">
        <v>85</v>
      </c>
      <c r="B34" s="39" t="s">
        <v>79</v>
      </c>
      <c r="C34" s="787">
        <f>'DATA-Total Awards (OLD)'!N236</f>
        <v>79.913820856343335</v>
      </c>
      <c r="D34" s="788">
        <f>'DATA-Total Awards (OLD)'!Z236</f>
        <v>62.207473811941263</v>
      </c>
      <c r="E34" s="772">
        <f>'DATA-Total Awards (OLD)'!AL236</f>
        <v>86.12961541318937</v>
      </c>
      <c r="F34" s="773">
        <f>'DATA-Total Awards (OLD)'!AX236</f>
        <v>66.78883633391942</v>
      </c>
      <c r="G34" s="773">
        <f>'DATA-Total Awards (OLD)'!BJ236</f>
        <v>54.976350263737899</v>
      </c>
      <c r="H34" s="38"/>
      <c r="I34" s="772">
        <f t="shared" si="5"/>
        <v>69.298267336948911</v>
      </c>
      <c r="J34" s="55">
        <f t="shared" si="6"/>
        <v>2.515022364192112E-2</v>
      </c>
      <c r="K34" s="38"/>
      <c r="L34" s="518">
        <f t="shared" si="0"/>
        <v>2.515022364192112E-2</v>
      </c>
      <c r="M34" s="38"/>
      <c r="N34" s="38"/>
      <c r="O34" s="38"/>
      <c r="P34" s="38"/>
      <c r="Q34" s="48" t="s">
        <v>79</v>
      </c>
      <c r="R34" s="518">
        <f t="shared" si="1"/>
        <v>2.515022364192112E-2</v>
      </c>
      <c r="S34" s="35">
        <f t="shared" si="2"/>
        <v>158388.80914741164</v>
      </c>
      <c r="T34" s="38"/>
      <c r="U34" s="38"/>
    </row>
    <row r="35" spans="1:21" ht="18" thickBot="1">
      <c r="A35" s="45" t="s">
        <v>85</v>
      </c>
      <c r="B35" s="39" t="s">
        <v>81</v>
      </c>
      <c r="C35" s="789">
        <f>'DATA-Total Awards (OLD)'!N246</f>
        <v>43.721056932715882</v>
      </c>
      <c r="D35" s="790">
        <f>'DATA-Total Awards (OLD)'!Z246</f>
        <v>43.869641663158419</v>
      </c>
      <c r="E35" s="774">
        <f>'DATA-Total Awards (OLD)'!AL246</f>
        <v>45.21928629801144</v>
      </c>
      <c r="F35" s="775">
        <f>'DATA-Total Awards (OLD)'!AX246</f>
        <v>32.886753671281049</v>
      </c>
      <c r="G35" s="775">
        <f>'DATA-Total Awards (OLD)'!BJ246</f>
        <v>27.723434288402963</v>
      </c>
      <c r="H35" s="38"/>
      <c r="I35" s="772">
        <f t="shared" si="5"/>
        <v>35.27649141923181</v>
      </c>
      <c r="J35" s="55">
        <f t="shared" si="6"/>
        <v>1.2802796990321602E-2</v>
      </c>
      <c r="K35" s="38"/>
      <c r="L35" s="518">
        <f t="shared" si="0"/>
        <v>1.2802796990321602E-2</v>
      </c>
      <c r="M35" s="38"/>
      <c r="N35" s="38"/>
      <c r="O35" s="38"/>
      <c r="P35" s="38"/>
      <c r="Q35" s="37" t="s">
        <v>81</v>
      </c>
      <c r="R35" s="525">
        <f t="shared" si="1"/>
        <v>1.2802796990321602E-2</v>
      </c>
      <c r="S35" s="36">
        <f t="shared" si="2"/>
        <v>80628.299689274951</v>
      </c>
      <c r="T35" s="38"/>
      <c r="U35" s="38"/>
    </row>
    <row r="36" spans="1:21" ht="35.25" customHeight="1" thickBot="1">
      <c r="A36" s="1441" t="s">
        <v>206</v>
      </c>
      <c r="B36" s="1443"/>
      <c r="C36" s="783">
        <f>SUM(C19:C35)</f>
        <v>777.77915356231904</v>
      </c>
      <c r="D36" s="784">
        <f>SUM(D19:D35)</f>
        <v>674.80993536564222</v>
      </c>
      <c r="E36" s="768">
        <f>SUM(E19:E35)</f>
        <v>689.59411604467459</v>
      </c>
      <c r="F36" s="769">
        <f>SUM(F19:F35)</f>
        <v>678.47502538322499</v>
      </c>
      <c r="G36" s="1310">
        <f>SUM(G19:G35)</f>
        <v>614.43500656249228</v>
      </c>
      <c r="H36" s="38"/>
      <c r="I36" s="888">
        <f>SUM(I19:I35)</f>
        <v>660.83471599679694</v>
      </c>
      <c r="J36" s="61">
        <f>SUM(J19:J35)</f>
        <v>0.23983486941820317</v>
      </c>
      <c r="K36" s="38"/>
      <c r="L36" s="517">
        <f t="shared" si="0"/>
        <v>0.23983486941820317</v>
      </c>
      <c r="M36" s="38"/>
      <c r="N36" s="38"/>
      <c r="O36" s="38"/>
      <c r="P36" s="38"/>
      <c r="Q36" s="522" t="s">
        <v>214</v>
      </c>
      <c r="R36" s="523">
        <f t="shared" si="1"/>
        <v>0.23983486941820317</v>
      </c>
      <c r="S36" s="524">
        <f t="shared" si="2"/>
        <v>1510410.4003216925</v>
      </c>
      <c r="T36" s="38"/>
      <c r="U36" s="38"/>
    </row>
    <row r="37" spans="1:21">
      <c r="A37" s="32"/>
    </row>
    <row r="38" spans="1:21">
      <c r="A38" s="25"/>
    </row>
  </sheetData>
  <mergeCells count="9">
    <mergeCell ref="A11:B11"/>
    <mergeCell ref="A17:B17"/>
    <mergeCell ref="A36:B36"/>
    <mergeCell ref="A6:B6"/>
    <mergeCell ref="N4:O4"/>
    <mergeCell ref="N5:O5"/>
    <mergeCell ref="I4:J4"/>
    <mergeCell ref="C4:G4"/>
    <mergeCell ref="Q5:S5"/>
  </mergeCells>
  <pageMargins left="0.25" right="0.25" top="0.75" bottom="0.75" header="0.3" footer="0.3"/>
  <pageSetup scale="52" fitToHeight="0" orientation="landscape" r:id="rId1"/>
  <headerFooter>
    <oddFooter>&amp;L&amp;F - &amp;A&amp;RPage &amp;P of &amp;N  &amp;D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pageSetUpPr fitToPage="1"/>
  </sheetPr>
  <dimension ref="A1:CY249"/>
  <sheetViews>
    <sheetView topLeftCell="A27" workbookViewId="0">
      <selection activeCell="J8" sqref="A1:XFD1048576"/>
    </sheetView>
  </sheetViews>
  <sheetFormatPr baseColWidth="10" defaultColWidth="8.83203125" defaultRowHeight="15"/>
  <cols>
    <col min="1" max="1" width="11.6640625" style="5" customWidth="1"/>
    <col min="3" max="3" width="8.83203125" style="10" customWidth="1"/>
    <col min="4" max="14" width="11.6640625" customWidth="1"/>
    <col min="15" max="15" width="2.6640625" customWidth="1"/>
    <col min="16" max="26" width="11.6640625" customWidth="1"/>
    <col min="27" max="27" width="2.6640625" customWidth="1"/>
    <col min="28" max="38" width="11.6640625" customWidth="1"/>
    <col min="39" max="39" width="2.6640625" customWidth="1"/>
    <col min="40" max="49" width="11.6640625" style="1065" customWidth="1"/>
    <col min="50" max="50" width="13.83203125" style="1065" bestFit="1" customWidth="1"/>
    <col min="51" max="51" width="3" customWidth="1"/>
    <col min="52" max="61" width="11.6640625" style="1181" customWidth="1"/>
    <col min="62" max="62" width="13.83203125" style="1181" bestFit="1" customWidth="1"/>
    <col min="63" max="64" width="8.83203125" style="1182"/>
    <col min="65" max="65" width="12.1640625" style="1182" bestFit="1" customWidth="1"/>
    <col min="66" max="66" width="8.83203125" style="1182"/>
    <col min="67" max="71" width="16.33203125" style="446" customWidth="1"/>
    <col min="72" max="72" width="17" style="446" customWidth="1"/>
    <col min="73" max="76" width="23.83203125" customWidth="1"/>
    <col min="82" max="82" width="13.1640625" customWidth="1"/>
  </cols>
  <sheetData>
    <row r="1" spans="1:76" ht="16">
      <c r="A1" s="16" t="s">
        <v>268</v>
      </c>
      <c r="B1" s="9"/>
      <c r="C1" s="9"/>
      <c r="D1" s="9"/>
      <c r="E1" s="9"/>
      <c r="F1" s="3"/>
    </row>
    <row r="2" spans="1:76" ht="16">
      <c r="A2" s="16"/>
      <c r="B2" s="9"/>
      <c r="C2" s="9"/>
      <c r="D2" s="9"/>
      <c r="E2" s="9"/>
      <c r="F2" s="3"/>
    </row>
    <row r="3" spans="1:76" ht="17" thickBot="1">
      <c r="A3" s="16"/>
      <c r="B3" s="9"/>
      <c r="C3" s="9"/>
      <c r="D3" s="9"/>
      <c r="E3" s="9"/>
      <c r="F3" s="3"/>
      <c r="BN3" s="1305"/>
      <c r="BO3" s="1306"/>
      <c r="BP3" s="1306"/>
      <c r="BQ3" s="1306"/>
      <c r="BR3" s="1306"/>
      <c r="BS3" s="1306"/>
      <c r="BT3" s="1306"/>
      <c r="BU3" s="1266"/>
      <c r="BV3" s="1266"/>
      <c r="BW3" s="1266"/>
      <c r="BX3" s="1266"/>
    </row>
    <row r="4" spans="1:76" ht="17.25" customHeight="1">
      <c r="A4" s="718"/>
      <c r="B4" s="9"/>
      <c r="C4" s="9"/>
      <c r="D4" s="1517" t="s">
        <v>128</v>
      </c>
      <c r="E4" s="1518"/>
      <c r="F4" s="1519"/>
      <c r="G4" s="1520" t="s">
        <v>127</v>
      </c>
      <c r="H4" s="1520" t="s">
        <v>126</v>
      </c>
      <c r="I4" s="1520" t="s">
        <v>125</v>
      </c>
      <c r="J4" s="1515" t="s">
        <v>124</v>
      </c>
      <c r="K4" s="1519"/>
      <c r="L4" s="1515" t="s">
        <v>123</v>
      </c>
      <c r="M4" s="1516"/>
      <c r="P4" s="1517" t="s">
        <v>128</v>
      </c>
      <c r="Q4" s="1518"/>
      <c r="R4" s="1519"/>
      <c r="S4" s="1520" t="s">
        <v>127</v>
      </c>
      <c r="T4" s="1520" t="s">
        <v>126</v>
      </c>
      <c r="U4" s="1520" t="s">
        <v>125</v>
      </c>
      <c r="V4" s="1515" t="s">
        <v>124</v>
      </c>
      <c r="W4" s="1519"/>
      <c r="X4" s="1515" t="s">
        <v>123</v>
      </c>
      <c r="Y4" s="1516"/>
      <c r="AB4" s="1517" t="s">
        <v>128</v>
      </c>
      <c r="AC4" s="1518"/>
      <c r="AD4" s="1519"/>
      <c r="AE4" s="1520" t="s">
        <v>127</v>
      </c>
      <c r="AF4" s="1520" t="s">
        <v>126</v>
      </c>
      <c r="AG4" s="1520" t="s">
        <v>125</v>
      </c>
      <c r="AH4" s="1515" t="s">
        <v>124</v>
      </c>
      <c r="AI4" s="1519"/>
      <c r="AJ4" s="1515" t="s">
        <v>123</v>
      </c>
      <c r="AK4" s="1516"/>
      <c r="AN4" s="1503" t="s">
        <v>128</v>
      </c>
      <c r="AO4" s="1504"/>
      <c r="AP4" s="1505"/>
      <c r="AQ4" s="1506" t="s">
        <v>127</v>
      </c>
      <c r="AR4" s="1506" t="s">
        <v>126</v>
      </c>
      <c r="AS4" s="1506" t="s">
        <v>125</v>
      </c>
      <c r="AT4" s="1508" t="s">
        <v>124</v>
      </c>
      <c r="AU4" s="1505"/>
      <c r="AV4" s="1508" t="s">
        <v>123</v>
      </c>
      <c r="AW4" s="1509"/>
      <c r="AZ4" s="1510" t="s">
        <v>128</v>
      </c>
      <c r="BA4" s="1511"/>
      <c r="BB4" s="1512"/>
      <c r="BC4" s="1513" t="s">
        <v>127</v>
      </c>
      <c r="BD4" s="1513" t="s">
        <v>126</v>
      </c>
      <c r="BE4" s="1513" t="s">
        <v>125</v>
      </c>
      <c r="BF4" s="1501" t="s">
        <v>124</v>
      </c>
      <c r="BG4" s="1512"/>
      <c r="BH4" s="1501" t="s">
        <v>123</v>
      </c>
      <c r="BI4" s="1502"/>
      <c r="BN4" s="1305"/>
      <c r="BO4" s="1702"/>
      <c r="BP4" s="1702"/>
      <c r="BQ4" s="1702"/>
      <c r="BR4" s="1702"/>
      <c r="BS4" s="1702"/>
      <c r="BT4" s="1702"/>
      <c r="BU4" s="1702"/>
      <c r="BV4" s="1702"/>
      <c r="BW4" s="1702"/>
      <c r="BX4" s="1702"/>
    </row>
    <row r="5" spans="1:76" ht="17.25" customHeight="1" thickBot="1">
      <c r="A5" s="1"/>
      <c r="B5" s="9"/>
      <c r="C5" s="9"/>
      <c r="D5" s="280" t="s">
        <v>122</v>
      </c>
      <c r="E5" s="281" t="s">
        <v>121</v>
      </c>
      <c r="F5" s="281" t="s">
        <v>120</v>
      </c>
      <c r="G5" s="1521"/>
      <c r="H5" s="1521"/>
      <c r="I5" s="1521"/>
      <c r="J5" s="281" t="s">
        <v>119</v>
      </c>
      <c r="K5" s="281" t="s">
        <v>118</v>
      </c>
      <c r="L5" s="281" t="s">
        <v>117</v>
      </c>
      <c r="M5" s="282" t="s">
        <v>116</v>
      </c>
      <c r="P5" s="280" t="s">
        <v>122</v>
      </c>
      <c r="Q5" s="281" t="s">
        <v>121</v>
      </c>
      <c r="R5" s="281" t="s">
        <v>120</v>
      </c>
      <c r="S5" s="1521"/>
      <c r="T5" s="1521"/>
      <c r="U5" s="1521"/>
      <c r="V5" s="281" t="s">
        <v>119</v>
      </c>
      <c r="W5" s="281" t="s">
        <v>118</v>
      </c>
      <c r="X5" s="281" t="s">
        <v>117</v>
      </c>
      <c r="Y5" s="282" t="s">
        <v>116</v>
      </c>
      <c r="AB5" s="280" t="s">
        <v>122</v>
      </c>
      <c r="AC5" s="281" t="s">
        <v>121</v>
      </c>
      <c r="AD5" s="281" t="s">
        <v>120</v>
      </c>
      <c r="AE5" s="1521"/>
      <c r="AF5" s="1521"/>
      <c r="AG5" s="1521"/>
      <c r="AH5" s="281" t="s">
        <v>119</v>
      </c>
      <c r="AI5" s="281" t="s">
        <v>118</v>
      </c>
      <c r="AJ5" s="281" t="s">
        <v>117</v>
      </c>
      <c r="AK5" s="282" t="s">
        <v>116</v>
      </c>
      <c r="AN5" s="1066" t="s">
        <v>122</v>
      </c>
      <c r="AO5" s="1067" t="s">
        <v>121</v>
      </c>
      <c r="AP5" s="1067" t="s">
        <v>120</v>
      </c>
      <c r="AQ5" s="1507"/>
      <c r="AR5" s="1507"/>
      <c r="AS5" s="1507"/>
      <c r="AT5" s="1067" t="s">
        <v>119</v>
      </c>
      <c r="AU5" s="1067" t="s">
        <v>118</v>
      </c>
      <c r="AV5" s="1067" t="s">
        <v>117</v>
      </c>
      <c r="AW5" s="1068" t="s">
        <v>116</v>
      </c>
      <c r="AZ5" s="1183" t="s">
        <v>122</v>
      </c>
      <c r="BA5" s="1184" t="s">
        <v>121</v>
      </c>
      <c r="BB5" s="1184" t="s">
        <v>120</v>
      </c>
      <c r="BC5" s="1514"/>
      <c r="BD5" s="1514"/>
      <c r="BE5" s="1514"/>
      <c r="BF5" s="1184" t="s">
        <v>119</v>
      </c>
      <c r="BG5" s="1184" t="s">
        <v>118</v>
      </c>
      <c r="BH5" s="1184" t="s">
        <v>117</v>
      </c>
      <c r="BI5" s="1185" t="s">
        <v>116</v>
      </c>
      <c r="BN5" s="1305"/>
      <c r="BO5" s="1307"/>
      <c r="BP5" s="1307"/>
      <c r="BQ5" s="1307"/>
      <c r="BR5" s="1702"/>
      <c r="BS5" s="1702"/>
      <c r="BT5" s="1702"/>
      <c r="BU5" s="1307"/>
      <c r="BV5" s="1307"/>
      <c r="BW5" s="1307"/>
      <c r="BX5" s="1307"/>
    </row>
    <row r="6" spans="1:76" ht="16" thickBot="1">
      <c r="A6" s="337" t="s">
        <v>182</v>
      </c>
      <c r="B6" s="275"/>
      <c r="C6" s="338"/>
      <c r="D6" s="1493" t="s">
        <v>324</v>
      </c>
      <c r="E6" s="1494"/>
      <c r="F6" s="1494"/>
      <c r="G6" s="1494"/>
      <c r="H6" s="1494"/>
      <c r="I6" s="1494"/>
      <c r="J6" s="1494"/>
      <c r="K6" s="1494"/>
      <c r="L6" s="1494"/>
      <c r="M6" s="1495"/>
      <c r="N6" s="755"/>
      <c r="O6" s="755"/>
      <c r="P6" s="1493" t="s">
        <v>361</v>
      </c>
      <c r="Q6" s="1494"/>
      <c r="R6" s="1494"/>
      <c r="S6" s="1494"/>
      <c r="T6" s="1494"/>
      <c r="U6" s="1494"/>
      <c r="V6" s="1494"/>
      <c r="W6" s="1494"/>
      <c r="X6" s="1494"/>
      <c r="Y6" s="1495"/>
      <c r="Z6" s="755"/>
      <c r="AA6" s="755"/>
      <c r="AB6" s="1493" t="s">
        <v>401</v>
      </c>
      <c r="AC6" s="1494"/>
      <c r="AD6" s="1494"/>
      <c r="AE6" s="1494"/>
      <c r="AF6" s="1494"/>
      <c r="AG6" s="1494"/>
      <c r="AH6" s="1494"/>
      <c r="AI6" s="1494"/>
      <c r="AJ6" s="1494"/>
      <c r="AK6" s="1495"/>
      <c r="AL6" s="755"/>
      <c r="AM6" s="755"/>
      <c r="AN6" s="1493" t="s">
        <v>431</v>
      </c>
      <c r="AO6" s="1494"/>
      <c r="AP6" s="1494"/>
      <c r="AQ6" s="1494"/>
      <c r="AR6" s="1494"/>
      <c r="AS6" s="1494"/>
      <c r="AT6" s="1494"/>
      <c r="AU6" s="1494"/>
      <c r="AV6" s="1494"/>
      <c r="AW6" s="1495"/>
      <c r="AX6" s="1069"/>
      <c r="AZ6" s="1496" t="s">
        <v>455</v>
      </c>
      <c r="BA6" s="1497"/>
      <c r="BB6" s="1497"/>
      <c r="BC6" s="1497"/>
      <c r="BD6" s="1497"/>
      <c r="BE6" s="1497"/>
      <c r="BF6" s="1497"/>
      <c r="BG6" s="1497"/>
      <c r="BH6" s="1497"/>
      <c r="BI6" s="1498"/>
      <c r="BJ6" s="1186"/>
      <c r="BN6" s="1305"/>
      <c r="BO6" s="1703"/>
      <c r="BP6" s="1703"/>
      <c r="BQ6" s="1703"/>
      <c r="BR6" s="1703"/>
      <c r="BS6" s="1703"/>
      <c r="BT6" s="1703"/>
      <c r="BU6" s="1703"/>
      <c r="BV6" s="1703"/>
      <c r="BW6" s="1703"/>
      <c r="BX6" s="1703"/>
    </row>
    <row r="7" spans="1:76" ht="17" thickBot="1">
      <c r="A7" s="417" t="s">
        <v>269</v>
      </c>
      <c r="B7" s="418" t="str">
        <f>'RAW DATA-Awards'!B6</f>
        <v>InstAbbr</v>
      </c>
      <c r="C7" s="419" t="str">
        <f>'RAW DATA-Awards'!C6</f>
        <v>Tier</v>
      </c>
      <c r="D7" s="339" t="str">
        <f>RIGHT('RAW DATA-Awards'!D6,4)</f>
        <v>1-01</v>
      </c>
      <c r="E7" s="340" t="str">
        <f>RIGHT('RAW DATA-Awards'!E6,4)</f>
        <v>1-02</v>
      </c>
      <c r="F7" s="340" t="str">
        <f>RIGHT('RAW DATA-Awards'!F6,4)</f>
        <v>1-04</v>
      </c>
      <c r="G7" s="340" t="str">
        <f>RIGHT('RAW DATA-Awards'!G6,4)</f>
        <v>2-03</v>
      </c>
      <c r="H7" s="340" t="str">
        <f>RIGHT('RAW DATA-Awards'!H6,4)</f>
        <v>3-05</v>
      </c>
      <c r="I7" s="340" t="str">
        <f>RIGHT('RAW DATA-Awards'!I6,4)</f>
        <v>4-07</v>
      </c>
      <c r="J7" s="340" t="str">
        <f>RIGHT('RAW DATA-Awards'!J6,4)</f>
        <v>5-17</v>
      </c>
      <c r="K7" s="340" t="str">
        <f>RIGHT('RAW DATA-Awards'!K6,4)</f>
        <v>5-18</v>
      </c>
      <c r="L7" s="340" t="str">
        <f>RIGHT('RAW DATA-Awards'!L6,4)</f>
        <v>6-06</v>
      </c>
      <c r="M7" s="341" t="str">
        <f>RIGHT('RAW DATA-Awards'!M6,4)</f>
        <v>6-08</v>
      </c>
      <c r="N7" s="4"/>
      <c r="O7" s="4"/>
      <c r="P7" s="339" t="str">
        <f>RIGHT('RAW DATA-Awards'!N6,4)</f>
        <v>1-01</v>
      </c>
      <c r="Q7" s="340" t="str">
        <f>RIGHT('RAW DATA-Awards'!O6,4)</f>
        <v>1-02</v>
      </c>
      <c r="R7" s="340" t="str">
        <f>RIGHT('RAW DATA-Awards'!P6,4)</f>
        <v>1-04</v>
      </c>
      <c r="S7" s="340" t="str">
        <f>RIGHT('RAW DATA-Awards'!Q6,4)</f>
        <v>2-03</v>
      </c>
      <c r="T7" s="340" t="str">
        <f>RIGHT('RAW DATA-Awards'!R6,4)</f>
        <v>3-05</v>
      </c>
      <c r="U7" s="340" t="str">
        <f>RIGHT('RAW DATA-Awards'!S6,4)</f>
        <v>4-07</v>
      </c>
      <c r="V7" s="340" t="str">
        <f>RIGHT('RAW DATA-Awards'!T6,4)</f>
        <v>5-17</v>
      </c>
      <c r="W7" s="340" t="str">
        <f>RIGHT('RAW DATA-Awards'!U6,4)</f>
        <v>5-18</v>
      </c>
      <c r="X7" s="340" t="str">
        <f>RIGHT('RAW DATA-Awards'!V6,4)</f>
        <v>6-06</v>
      </c>
      <c r="Y7" s="341" t="str">
        <f>RIGHT('RAW DATA-Awards'!W6,4)</f>
        <v>6-08</v>
      </c>
      <c r="Z7" s="4"/>
      <c r="AA7" s="4"/>
      <c r="AB7" s="339" t="str">
        <f>RIGHT('RAW DATA-Awards'!X6,4)</f>
        <v>1-01</v>
      </c>
      <c r="AC7" s="340" t="str">
        <f>RIGHT('RAW DATA-Awards'!Y6,4)</f>
        <v>1-02</v>
      </c>
      <c r="AD7" s="340" t="str">
        <f>RIGHT('RAW DATA-Awards'!Z6,4)</f>
        <v>1-04</v>
      </c>
      <c r="AE7" s="340" t="str">
        <f>RIGHT('RAW DATA-Awards'!AA6,4)</f>
        <v>2-03</v>
      </c>
      <c r="AF7" s="340" t="str">
        <f>RIGHT('RAW DATA-Awards'!AB6,4)</f>
        <v>3-05</v>
      </c>
      <c r="AG7" s="340" t="str">
        <f>RIGHT('RAW DATA-Awards'!AC6,4)</f>
        <v>4-07</v>
      </c>
      <c r="AH7" s="340" t="str">
        <f>RIGHT('RAW DATA-Awards'!AD6,4)</f>
        <v>5-17</v>
      </c>
      <c r="AI7" s="340" t="str">
        <f>RIGHT('RAW DATA-Awards'!AE6,4)</f>
        <v>5-18</v>
      </c>
      <c r="AJ7" s="340" t="str">
        <f>RIGHT('RAW DATA-Awards'!AF6,4)</f>
        <v>6-06</v>
      </c>
      <c r="AK7" s="341" t="str">
        <f>RIGHT('RAW DATA-Awards'!AG6,4)</f>
        <v>6-08</v>
      </c>
      <c r="AL7" s="4"/>
      <c r="AM7" s="4"/>
      <c r="AN7" s="1070" t="str">
        <f>RIGHT('RAW DATA-Awards'!AH6,4)</f>
        <v>1-01</v>
      </c>
      <c r="AO7" s="1071" t="str">
        <f>RIGHT('RAW DATA-Awards'!AI6,4)</f>
        <v>1-02</v>
      </c>
      <c r="AP7" s="1071" t="str">
        <f>RIGHT('RAW DATA-Awards'!AJ6,4)</f>
        <v>1-04</v>
      </c>
      <c r="AQ7" s="1071" t="str">
        <f>RIGHT('RAW DATA-Awards'!AK6,4)</f>
        <v>2-03</v>
      </c>
      <c r="AR7" s="1071" t="str">
        <f>RIGHT('RAW DATA-Awards'!AL6,4)</f>
        <v>3-05</v>
      </c>
      <c r="AS7" s="1071" t="str">
        <f>RIGHT('RAW DATA-Awards'!AM6,4)</f>
        <v>4-07</v>
      </c>
      <c r="AT7" s="1071" t="str">
        <f>RIGHT('RAW DATA-Awards'!AN6,4)</f>
        <v>5-17</v>
      </c>
      <c r="AU7" s="1071" t="str">
        <f>RIGHT('RAW DATA-Awards'!AO6,4)</f>
        <v>5-18</v>
      </c>
      <c r="AV7" s="1071" t="str">
        <f>RIGHT('RAW DATA-Awards'!AP6,4)</f>
        <v>6-06</v>
      </c>
      <c r="AW7" s="1072" t="str">
        <f>RIGHT('RAW DATA-Awards'!AQ6,4)</f>
        <v>6-08</v>
      </c>
      <c r="AX7" s="1073"/>
      <c r="AZ7" s="1187" t="str">
        <f>RIGHT('RAW DATA-Awards'!AR6,4)</f>
        <v>1-01</v>
      </c>
      <c r="BA7" s="1188" t="str">
        <f>RIGHT('RAW DATA-Awards'!AU6,4)</f>
        <v>2-03</v>
      </c>
      <c r="BB7" s="1188" t="str">
        <f>RIGHT('RAW DATA-Awards'!AV6,4)</f>
        <v>3-05</v>
      </c>
      <c r="BC7" s="1188" t="str">
        <f>RIGHT('RAW DATA-Awards'!AW6,4)</f>
        <v>4-07</v>
      </c>
      <c r="BD7" s="1188" t="str">
        <f>RIGHT('RAW DATA-Awards'!AX6,4)</f>
        <v>5-17</v>
      </c>
      <c r="BE7" s="1188" t="str">
        <f>RIGHT('RAW DATA-Awards'!AY6,4)</f>
        <v>5-18</v>
      </c>
      <c r="BF7" s="1188" t="str">
        <f>RIGHT('RAW DATA-Awards'!AZ6,4)</f>
        <v>6-06</v>
      </c>
      <c r="BG7" s="1188" t="str">
        <f>RIGHT('RAW DATA-Awards'!BA6,4)</f>
        <v>6-08</v>
      </c>
      <c r="BH7" s="1188" t="str">
        <f>RIGHT('RAW DATA-Awards'!BB6,4)</f>
        <v/>
      </c>
      <c r="BI7" s="1189" t="str">
        <f>RIGHT('RAW DATA-Awards'!BC6,4)</f>
        <v/>
      </c>
      <c r="BJ7" s="1190"/>
      <c r="BN7" s="1305"/>
      <c r="BO7" s="1188"/>
      <c r="BP7" s="1188"/>
      <c r="BQ7" s="1188"/>
      <c r="BR7" s="1188"/>
      <c r="BS7" s="1188"/>
      <c r="BT7" s="1188"/>
      <c r="BU7" s="1188"/>
      <c r="BV7" s="1188"/>
      <c r="BW7" s="1188"/>
      <c r="BX7" s="1188"/>
    </row>
    <row r="8" spans="1:76">
      <c r="A8" s="1487" t="s">
        <v>270</v>
      </c>
      <c r="B8" s="438" t="str">
        <f>'RAW DATA-Awards'!B7</f>
        <v>NMT</v>
      </c>
      <c r="C8" s="424" t="str">
        <f>'RAW DATA-Awards'!C7</f>
        <v>1</v>
      </c>
      <c r="D8" s="408">
        <f>'RAW DATA-Awards'!D7</f>
        <v>0</v>
      </c>
      <c r="E8" s="408">
        <f>'RAW DATA-Awards'!E7</f>
        <v>0</v>
      </c>
      <c r="F8" s="408">
        <f>'RAW DATA-Awards'!F7</f>
        <v>0</v>
      </c>
      <c r="G8" s="408">
        <f>'RAW DATA-Awards'!G7</f>
        <v>1</v>
      </c>
      <c r="H8" s="408">
        <f>'RAW DATA-Awards'!H7</f>
        <v>34</v>
      </c>
      <c r="I8" s="408">
        <f>'RAW DATA-Awards'!I7</f>
        <v>0</v>
      </c>
      <c r="J8" s="408">
        <f>'RAW DATA-Awards'!J7</f>
        <v>0</v>
      </c>
      <c r="K8" s="408">
        <f>'RAW DATA-Awards'!K7</f>
        <v>0</v>
      </c>
      <c r="L8" s="408">
        <f>'RAW DATA-Awards'!L7</f>
        <v>0</v>
      </c>
      <c r="M8" s="409">
        <f>'RAW DATA-Awards'!M7</f>
        <v>0</v>
      </c>
      <c r="N8" s="408"/>
      <c r="O8" s="408"/>
      <c r="P8" s="407">
        <f>'RAW DATA-Awards'!N7</f>
        <v>0</v>
      </c>
      <c r="Q8" s="408">
        <f>'RAW DATA-Awards'!O7</f>
        <v>0</v>
      </c>
      <c r="R8" s="408">
        <f>'RAW DATA-Awards'!P7</f>
        <v>0</v>
      </c>
      <c r="S8" s="408">
        <f>'RAW DATA-Awards'!Q7</f>
        <v>1</v>
      </c>
      <c r="T8" s="408">
        <f>'RAW DATA-Awards'!R7</f>
        <v>37</v>
      </c>
      <c r="U8" s="408">
        <f>'RAW DATA-Awards'!S7</f>
        <v>0</v>
      </c>
      <c r="V8" s="408">
        <f>'RAW DATA-Awards'!T7</f>
        <v>0</v>
      </c>
      <c r="W8" s="408">
        <f>'RAW DATA-Awards'!U7</f>
        <v>0</v>
      </c>
      <c r="X8" s="408">
        <f>'RAW DATA-Awards'!V7</f>
        <v>0</v>
      </c>
      <c r="Y8" s="409">
        <f>'RAW DATA-Awards'!W7</f>
        <v>0</v>
      </c>
      <c r="Z8" s="408"/>
      <c r="AA8" s="408"/>
      <c r="AB8" s="407">
        <f>'RAW DATA-Awards'!X7</f>
        <v>0</v>
      </c>
      <c r="AC8" s="408">
        <f>'RAW DATA-Awards'!Y7</f>
        <v>0</v>
      </c>
      <c r="AD8" s="408">
        <f>'RAW DATA-Awards'!Z7</f>
        <v>0</v>
      </c>
      <c r="AE8" s="408">
        <f>'RAW DATA-Awards'!AA7</f>
        <v>2</v>
      </c>
      <c r="AF8" s="408">
        <f>'RAW DATA-Awards'!AB7</f>
        <v>43</v>
      </c>
      <c r="AG8" s="408">
        <f>'RAW DATA-Awards'!AC7</f>
        <v>0</v>
      </c>
      <c r="AH8" s="408">
        <f>'RAW DATA-Awards'!AD7</f>
        <v>0</v>
      </c>
      <c r="AI8" s="408">
        <f>'RAW DATA-Awards'!AE7</f>
        <v>0</v>
      </c>
      <c r="AJ8" s="408">
        <f>'RAW DATA-Awards'!AF7</f>
        <v>0</v>
      </c>
      <c r="AK8" s="409">
        <f>'RAW DATA-Awards'!AG7</f>
        <v>0</v>
      </c>
      <c r="AL8" s="408"/>
      <c r="AM8" s="408"/>
      <c r="AN8" s="1074">
        <f>'RAW DATA-Awards'!AH7</f>
        <v>0</v>
      </c>
      <c r="AO8" s="1075">
        <f>'RAW DATA-Awards'!AI7</f>
        <v>0</v>
      </c>
      <c r="AP8" s="1075">
        <f>'RAW DATA-Awards'!AJ7</f>
        <v>0</v>
      </c>
      <c r="AQ8" s="1075">
        <f>'RAW DATA-Awards'!AK7</f>
        <v>2</v>
      </c>
      <c r="AR8" s="1075">
        <f>'RAW DATA-Awards'!AL7</f>
        <v>56</v>
      </c>
      <c r="AS8" s="1075">
        <f>'RAW DATA-Awards'!AM7</f>
        <v>0</v>
      </c>
      <c r="AT8" s="1075">
        <f>'RAW DATA-Awards'!AN7</f>
        <v>0</v>
      </c>
      <c r="AU8" s="1075">
        <f>'RAW DATA-Awards'!AO7</f>
        <v>0</v>
      </c>
      <c r="AV8" s="1075">
        <f>'RAW DATA-Awards'!AP7</f>
        <v>0</v>
      </c>
      <c r="AW8" s="1076">
        <f>'RAW DATA-Awards'!AQ7</f>
        <v>0</v>
      </c>
      <c r="AX8" s="1077"/>
      <c r="AZ8" s="1191">
        <v>0</v>
      </c>
      <c r="BA8" s="1192">
        <f>'RAW DATA-Awards'!AS7</f>
        <v>0</v>
      </c>
      <c r="BB8" s="1192">
        <f>'RAW DATA-Awards'!AT7</f>
        <v>0</v>
      </c>
      <c r="BC8" s="1192">
        <f>'RAW DATA-Awards'!AU7</f>
        <v>1</v>
      </c>
      <c r="BD8" s="1192">
        <f>'RAW DATA-Awards'!AV7</f>
        <v>39</v>
      </c>
      <c r="BE8" s="1192">
        <f>'RAW DATA-Awards'!AW7</f>
        <v>0</v>
      </c>
      <c r="BF8" s="1192">
        <f>'RAW DATA-Awards'!AX7</f>
        <v>0</v>
      </c>
      <c r="BG8" s="1192">
        <f>'RAW DATA-Awards'!AY7</f>
        <v>0</v>
      </c>
      <c r="BH8" s="1192">
        <f>'RAW DATA-Awards'!AZ7</f>
        <v>0</v>
      </c>
      <c r="BI8" s="1193">
        <f>'RAW DATA-Awards'!BA7</f>
        <v>0</v>
      </c>
      <c r="BJ8" s="1194"/>
      <c r="BN8" s="1305"/>
      <c r="BO8" s="1188">
        <f>AZ8*'DATA - Awards Matrices'!B$10</f>
        <v>0</v>
      </c>
      <c r="BP8" s="1188">
        <f>BA8*'DATA - Awards Matrices'!C$10</f>
        <v>0</v>
      </c>
      <c r="BQ8" s="1188">
        <f>BB8*'DATA - Awards Matrices'!D$10</f>
        <v>0</v>
      </c>
      <c r="BR8" s="1188">
        <f>BC8*'DATA - Awards Matrices'!E$10</f>
        <v>14455</v>
      </c>
      <c r="BS8" s="1188">
        <f>BD8*'DATA - Awards Matrices'!F$10</f>
        <v>1287000</v>
      </c>
      <c r="BT8" s="1188">
        <f>BE8*'DATA - Awards Matrices'!G$10</f>
        <v>0</v>
      </c>
      <c r="BU8" s="1188">
        <f>BF8*'DATA - Awards Matrices'!H$10</f>
        <v>0</v>
      </c>
      <c r="BV8" s="1188">
        <f>BG8*'DATA - Awards Matrices'!I$10</f>
        <v>0</v>
      </c>
      <c r="BW8" s="1188">
        <f>BH8*'DATA - Awards Matrices'!J$10</f>
        <v>0</v>
      </c>
      <c r="BX8" s="1188">
        <f>BI8*'DATA - Awards Matrices'!K$10</f>
        <v>0</v>
      </c>
    </row>
    <row r="9" spans="1:76">
      <c r="A9" s="1488"/>
      <c r="B9" s="439" t="str">
        <f>'RAW DATA-Awards'!B8</f>
        <v>NMT</v>
      </c>
      <c r="C9" s="425" t="str">
        <f>'RAW DATA-Awards'!C8</f>
        <v>2</v>
      </c>
      <c r="D9" s="12">
        <f>'RAW DATA-Awards'!D8</f>
        <v>0</v>
      </c>
      <c r="E9" s="12">
        <f>'RAW DATA-Awards'!E8</f>
        <v>0</v>
      </c>
      <c r="F9" s="12">
        <f>'RAW DATA-Awards'!F8</f>
        <v>0</v>
      </c>
      <c r="G9" s="12">
        <f>'RAW DATA-Awards'!G8</f>
        <v>0</v>
      </c>
      <c r="H9" s="12">
        <f>'RAW DATA-Awards'!H8</f>
        <v>22</v>
      </c>
      <c r="I9" s="12">
        <f>'RAW DATA-Awards'!I8</f>
        <v>13</v>
      </c>
      <c r="J9" s="12">
        <f>'RAW DATA-Awards'!J8</f>
        <v>1</v>
      </c>
      <c r="K9" s="12">
        <f>'RAW DATA-Awards'!K8</f>
        <v>0</v>
      </c>
      <c r="L9" s="12">
        <f>'RAW DATA-Awards'!L8</f>
        <v>0</v>
      </c>
      <c r="M9" s="331">
        <f>'RAW DATA-Awards'!M8</f>
        <v>0</v>
      </c>
      <c r="N9" s="12"/>
      <c r="O9" s="12"/>
      <c r="P9" s="330">
        <f>'RAW DATA-Awards'!N8</f>
        <v>0</v>
      </c>
      <c r="Q9" s="12">
        <f>'RAW DATA-Awards'!O8</f>
        <v>0</v>
      </c>
      <c r="R9" s="12">
        <f>'RAW DATA-Awards'!P8</f>
        <v>0</v>
      </c>
      <c r="S9" s="12">
        <f>'RAW DATA-Awards'!Q8</f>
        <v>0</v>
      </c>
      <c r="T9" s="12">
        <f>'RAW DATA-Awards'!R8</f>
        <v>22</v>
      </c>
      <c r="U9" s="12">
        <f>'RAW DATA-Awards'!S8</f>
        <v>12</v>
      </c>
      <c r="V9" s="12">
        <f>'RAW DATA-Awards'!T8</f>
        <v>2</v>
      </c>
      <c r="W9" s="12">
        <f>'RAW DATA-Awards'!U8</f>
        <v>0</v>
      </c>
      <c r="X9" s="12">
        <f>'RAW DATA-Awards'!V8</f>
        <v>0</v>
      </c>
      <c r="Y9" s="331">
        <f>'RAW DATA-Awards'!W8</f>
        <v>0</v>
      </c>
      <c r="Z9" s="12"/>
      <c r="AA9" s="12"/>
      <c r="AB9" s="330">
        <f>'RAW DATA-Awards'!X8</f>
        <v>0</v>
      </c>
      <c r="AC9" s="12">
        <f>'RAW DATA-Awards'!Y8</f>
        <v>0</v>
      </c>
      <c r="AD9" s="12">
        <f>'RAW DATA-Awards'!Z8</f>
        <v>0</v>
      </c>
      <c r="AE9" s="12">
        <f>'RAW DATA-Awards'!AA8</f>
        <v>0</v>
      </c>
      <c r="AF9" s="12">
        <f>'RAW DATA-Awards'!AB8</f>
        <v>13</v>
      </c>
      <c r="AG9" s="12">
        <f>'RAW DATA-Awards'!AC8</f>
        <v>19</v>
      </c>
      <c r="AH9" s="12">
        <f>'RAW DATA-Awards'!AD8</f>
        <v>1</v>
      </c>
      <c r="AI9" s="12">
        <f>'RAW DATA-Awards'!AE8</f>
        <v>0</v>
      </c>
      <c r="AJ9" s="12">
        <f>'RAW DATA-Awards'!AF8</f>
        <v>0</v>
      </c>
      <c r="AK9" s="331">
        <f>'RAW DATA-Awards'!AG8</f>
        <v>0</v>
      </c>
      <c r="AL9" s="12"/>
      <c r="AM9" s="12"/>
      <c r="AN9" s="1078">
        <f>'RAW DATA-Awards'!AH8</f>
        <v>0</v>
      </c>
      <c r="AO9" s="1079">
        <f>'RAW DATA-Awards'!AI8</f>
        <v>0</v>
      </c>
      <c r="AP9" s="1079">
        <f>'RAW DATA-Awards'!AJ8</f>
        <v>0</v>
      </c>
      <c r="AQ9" s="1079">
        <f>'RAW DATA-Awards'!AK8</f>
        <v>0</v>
      </c>
      <c r="AR9" s="1079">
        <f>'RAW DATA-Awards'!AL8</f>
        <v>20</v>
      </c>
      <c r="AS9" s="1079">
        <f>'RAW DATA-Awards'!AM8</f>
        <v>10</v>
      </c>
      <c r="AT9" s="1079">
        <f>'RAW DATA-Awards'!AN8</f>
        <v>3</v>
      </c>
      <c r="AU9" s="1079">
        <f>'RAW DATA-Awards'!AO8</f>
        <v>0</v>
      </c>
      <c r="AV9" s="1079">
        <f>'RAW DATA-Awards'!AP8</f>
        <v>0</v>
      </c>
      <c r="AW9" s="1080">
        <f>'RAW DATA-Awards'!AQ8</f>
        <v>0</v>
      </c>
      <c r="AX9" s="1081"/>
      <c r="AZ9" s="1195">
        <f>'RAW DATA-Awards'!AR8</f>
        <v>0</v>
      </c>
      <c r="BA9" s="1196">
        <f>'RAW DATA-Awards'!AS8</f>
        <v>0</v>
      </c>
      <c r="BB9" s="1196">
        <f>'RAW DATA-Awards'!AT8</f>
        <v>0</v>
      </c>
      <c r="BC9" s="1196">
        <f>'RAW DATA-Awards'!AU8</f>
        <v>0</v>
      </c>
      <c r="BD9" s="1196">
        <f>'RAW DATA-Awards'!AV8</f>
        <v>22</v>
      </c>
      <c r="BE9" s="1196">
        <f>'RAW DATA-Awards'!AW8</f>
        <v>18</v>
      </c>
      <c r="BF9" s="1196">
        <f>'RAW DATA-Awards'!AX8</f>
        <v>3</v>
      </c>
      <c r="BG9" s="1196">
        <f>'RAW DATA-Awards'!AY8</f>
        <v>0</v>
      </c>
      <c r="BH9" s="1196">
        <f>'RAW DATA-Awards'!AZ8</f>
        <v>0</v>
      </c>
      <c r="BI9" s="1197">
        <f>'RAW DATA-Awards'!BA8</f>
        <v>0</v>
      </c>
      <c r="BJ9" s="1198"/>
      <c r="BN9" s="1305"/>
      <c r="BO9" s="1188">
        <f>AZ9*'DATA - Awards Matrices'!B$11</f>
        <v>0</v>
      </c>
      <c r="BP9" s="1188">
        <f>BA9*'DATA - Awards Matrices'!C$11</f>
        <v>0</v>
      </c>
      <c r="BQ9" s="1188">
        <f>BB9*'DATA - Awards Matrices'!D$11</f>
        <v>0</v>
      </c>
      <c r="BR9" s="1188">
        <f>BC9*'DATA - Awards Matrices'!E$11</f>
        <v>0</v>
      </c>
      <c r="BS9" s="1188">
        <f>BD9*'DATA - Awards Matrices'!F$11</f>
        <v>1047706</v>
      </c>
      <c r="BT9" s="1188">
        <f>BE9*'DATA - Awards Matrices'!G$11</f>
        <v>854298</v>
      </c>
      <c r="BU9" s="1188">
        <f>BF9*'DATA - Awards Matrices'!H$11</f>
        <v>470424</v>
      </c>
      <c r="BV9" s="1188">
        <f>BG9*'DATA - Awards Matrices'!I$11</f>
        <v>0</v>
      </c>
      <c r="BW9" s="1188">
        <f>BH9*'DATA - Awards Matrices'!J$11</f>
        <v>0</v>
      </c>
      <c r="BX9" s="1188">
        <f>BI9*'DATA - Awards Matrices'!K$11</f>
        <v>0</v>
      </c>
    </row>
    <row r="10" spans="1:76" ht="16" thickBot="1">
      <c r="A10" s="1489"/>
      <c r="B10" s="439" t="str">
        <f>'RAW DATA-Awards'!B9</f>
        <v>NMT</v>
      </c>
      <c r="C10" s="425" t="str">
        <f>'RAW DATA-Awards'!C9</f>
        <v>3</v>
      </c>
      <c r="D10" s="12">
        <f>'RAW DATA-Awards'!D9</f>
        <v>0</v>
      </c>
      <c r="E10" s="12">
        <f>'RAW DATA-Awards'!E9</f>
        <v>0</v>
      </c>
      <c r="F10" s="12">
        <f>'RAW DATA-Awards'!F9</f>
        <v>0</v>
      </c>
      <c r="G10" s="12">
        <f>'RAW DATA-Awards'!G9</f>
        <v>0</v>
      </c>
      <c r="H10" s="12">
        <f>'RAW DATA-Awards'!H9</f>
        <v>231</v>
      </c>
      <c r="I10" s="12">
        <f>'RAW DATA-Awards'!I9</f>
        <v>78</v>
      </c>
      <c r="J10" s="12">
        <f>'RAW DATA-Awards'!J9</f>
        <v>9</v>
      </c>
      <c r="K10" s="12">
        <f>'RAW DATA-Awards'!K9</f>
        <v>0</v>
      </c>
      <c r="L10" s="12">
        <f>'RAW DATA-Awards'!L9</f>
        <v>2</v>
      </c>
      <c r="M10" s="331">
        <f>'RAW DATA-Awards'!M9</f>
        <v>0</v>
      </c>
      <c r="N10" s="12" t="s">
        <v>276</v>
      </c>
      <c r="O10" s="12"/>
      <c r="P10" s="330">
        <f>'RAW DATA-Awards'!N9</f>
        <v>0</v>
      </c>
      <c r="Q10" s="12">
        <f>'RAW DATA-Awards'!O9</f>
        <v>0</v>
      </c>
      <c r="R10" s="12">
        <f>'RAW DATA-Awards'!P9</f>
        <v>0</v>
      </c>
      <c r="S10" s="12">
        <f>'RAW DATA-Awards'!Q9</f>
        <v>0</v>
      </c>
      <c r="T10" s="12">
        <f>'RAW DATA-Awards'!R9</f>
        <v>216</v>
      </c>
      <c r="U10" s="12">
        <f>'RAW DATA-Awards'!S9</f>
        <v>76</v>
      </c>
      <c r="V10" s="12">
        <f>'RAW DATA-Awards'!T9</f>
        <v>12</v>
      </c>
      <c r="W10" s="12">
        <f>'RAW DATA-Awards'!U9</f>
        <v>0</v>
      </c>
      <c r="X10" s="12">
        <f>'RAW DATA-Awards'!V9</f>
        <v>0</v>
      </c>
      <c r="Y10" s="331">
        <f>'RAW DATA-Awards'!W9</f>
        <v>0</v>
      </c>
      <c r="Z10" s="12" t="s">
        <v>276</v>
      </c>
      <c r="AA10" s="12"/>
      <c r="AB10" s="330">
        <f>'RAW DATA-Awards'!X9</f>
        <v>0</v>
      </c>
      <c r="AC10" s="12">
        <f>'RAW DATA-Awards'!Y9</f>
        <v>0</v>
      </c>
      <c r="AD10" s="12">
        <f>'RAW DATA-Awards'!Z9</f>
        <v>0</v>
      </c>
      <c r="AE10" s="12">
        <f>'RAW DATA-Awards'!AA9</f>
        <v>0</v>
      </c>
      <c r="AF10" s="12">
        <f>'RAW DATA-Awards'!AB9</f>
        <v>216</v>
      </c>
      <c r="AG10" s="12">
        <f>'RAW DATA-Awards'!AC9</f>
        <v>79</v>
      </c>
      <c r="AH10" s="12">
        <f>'RAW DATA-Awards'!AD9</f>
        <v>7</v>
      </c>
      <c r="AI10" s="12">
        <f>'RAW DATA-Awards'!AE9</f>
        <v>12</v>
      </c>
      <c r="AJ10" s="12">
        <f>'RAW DATA-Awards'!AF9</f>
        <v>0</v>
      </c>
      <c r="AK10" s="331">
        <f>'RAW DATA-Awards'!AG9</f>
        <v>1</v>
      </c>
      <c r="AL10" s="12" t="s">
        <v>276</v>
      </c>
      <c r="AM10" s="12"/>
      <c r="AN10" s="1078">
        <f>'RAW DATA-Awards'!AH9</f>
        <v>0</v>
      </c>
      <c r="AO10" s="1079">
        <f>'RAW DATA-Awards'!AI9</f>
        <v>0</v>
      </c>
      <c r="AP10" s="1079">
        <f>'RAW DATA-Awards'!AJ9</f>
        <v>0</v>
      </c>
      <c r="AQ10" s="1079">
        <f>'RAW DATA-Awards'!AK9</f>
        <v>0</v>
      </c>
      <c r="AR10" s="1079">
        <f>'RAW DATA-Awards'!AL9</f>
        <v>202</v>
      </c>
      <c r="AS10" s="1079">
        <f>'RAW DATA-Awards'!AM9</f>
        <v>62</v>
      </c>
      <c r="AT10" s="1079">
        <f>'RAW DATA-Awards'!AN9</f>
        <v>15</v>
      </c>
      <c r="AU10" s="1079">
        <f>'RAW DATA-Awards'!AO9</f>
        <v>0</v>
      </c>
      <c r="AV10" s="1079">
        <f>'RAW DATA-Awards'!AP9</f>
        <v>0</v>
      </c>
      <c r="AW10" s="1080">
        <f>'RAW DATA-Awards'!AQ9</f>
        <v>0</v>
      </c>
      <c r="AX10" s="1081" t="s">
        <v>276</v>
      </c>
      <c r="AZ10" s="1195">
        <f>'RAW DATA-Awards'!AR9</f>
        <v>0</v>
      </c>
      <c r="BA10" s="1196">
        <f>'RAW DATA-Awards'!AS9</f>
        <v>0</v>
      </c>
      <c r="BB10" s="1196">
        <f>'RAW DATA-Awards'!AT9</f>
        <v>0</v>
      </c>
      <c r="BC10" s="1196">
        <f>'RAW DATA-Awards'!AU9</f>
        <v>0</v>
      </c>
      <c r="BD10" s="1196">
        <f>'RAW DATA-Awards'!AV9</f>
        <v>154</v>
      </c>
      <c r="BE10" s="1196">
        <f>'RAW DATA-Awards'!AW9</f>
        <v>78</v>
      </c>
      <c r="BF10" s="1196">
        <f>'RAW DATA-Awards'!AX9</f>
        <v>13</v>
      </c>
      <c r="BG10" s="1196">
        <f>'RAW DATA-Awards'!AY9</f>
        <v>0</v>
      </c>
      <c r="BH10" s="1196">
        <f>'RAW DATA-Awards'!AZ9</f>
        <v>2</v>
      </c>
      <c r="BI10" s="1197">
        <f>'RAW DATA-Awards'!BA9</f>
        <v>0</v>
      </c>
      <c r="BJ10" s="1198" t="s">
        <v>276</v>
      </c>
      <c r="BN10" s="1305"/>
      <c r="BO10" s="1188">
        <f>AZ10*'DATA - Awards Matrices'!B$12</f>
        <v>0</v>
      </c>
      <c r="BP10" s="1188">
        <f>BA10*'DATA - Awards Matrices'!C$12</f>
        <v>0</v>
      </c>
      <c r="BQ10" s="1188">
        <f>BB10*'DATA - Awards Matrices'!D$12</f>
        <v>0</v>
      </c>
      <c r="BR10" s="1188">
        <f>BC10*'DATA - Awards Matrices'!E$12</f>
        <v>0</v>
      </c>
      <c r="BS10" s="1188">
        <f>BD10*'DATA - Awards Matrices'!F$12</f>
        <v>10747968</v>
      </c>
      <c r="BT10" s="1188">
        <f>BE10*'DATA - Awards Matrices'!G$12</f>
        <v>5425290</v>
      </c>
      <c r="BU10" s="1188">
        <f>BF10*'DATA - Awards Matrices'!H$12</f>
        <v>2987465</v>
      </c>
      <c r="BV10" s="1188">
        <f>BG10*'DATA - Awards Matrices'!I$12</f>
        <v>0</v>
      </c>
      <c r="BW10" s="1188">
        <f>BH10*'DATA - Awards Matrices'!J$12</f>
        <v>33074</v>
      </c>
      <c r="BX10" s="1188">
        <f>BI10*'DATA - Awards Matrices'!K$12</f>
        <v>0</v>
      </c>
    </row>
    <row r="11" spans="1:76">
      <c r="A11" s="456"/>
      <c r="B11" s="274"/>
      <c r="C11" s="424"/>
      <c r="D11" s="11">
        <f t="shared" ref="D11:M11" si="0">SUM(D8:D10)</f>
        <v>0</v>
      </c>
      <c r="E11" s="11">
        <f t="shared" si="0"/>
        <v>0</v>
      </c>
      <c r="F11" s="11">
        <f t="shared" si="0"/>
        <v>0</v>
      </c>
      <c r="G11" s="11">
        <f t="shared" si="0"/>
        <v>1</v>
      </c>
      <c r="H11" s="11">
        <f t="shared" si="0"/>
        <v>287</v>
      </c>
      <c r="I11" s="11">
        <f t="shared" si="0"/>
        <v>91</v>
      </c>
      <c r="J11" s="11">
        <f t="shared" si="0"/>
        <v>10</v>
      </c>
      <c r="K11" s="11">
        <f t="shared" si="0"/>
        <v>0</v>
      </c>
      <c r="L11" s="11">
        <f t="shared" si="0"/>
        <v>2</v>
      </c>
      <c r="M11" s="333">
        <f t="shared" si="0"/>
        <v>0</v>
      </c>
      <c r="N11" s="12">
        <f>SUM(D11:M11)</f>
        <v>391</v>
      </c>
      <c r="O11" s="12"/>
      <c r="P11" s="332">
        <f t="shared" ref="P11:Y11" si="1">SUM(P8:P10)</f>
        <v>0</v>
      </c>
      <c r="Q11" s="11">
        <f t="shared" si="1"/>
        <v>0</v>
      </c>
      <c r="R11" s="11">
        <f t="shared" si="1"/>
        <v>0</v>
      </c>
      <c r="S11" s="11">
        <f t="shared" si="1"/>
        <v>1</v>
      </c>
      <c r="T11" s="11">
        <f t="shared" si="1"/>
        <v>275</v>
      </c>
      <c r="U11" s="11">
        <f t="shared" si="1"/>
        <v>88</v>
      </c>
      <c r="V11" s="11">
        <f t="shared" si="1"/>
        <v>14</v>
      </c>
      <c r="W11" s="11">
        <f t="shared" si="1"/>
        <v>0</v>
      </c>
      <c r="X11" s="11">
        <f t="shared" si="1"/>
        <v>0</v>
      </c>
      <c r="Y11" s="333">
        <f t="shared" si="1"/>
        <v>0</v>
      </c>
      <c r="Z11" s="12">
        <f>SUM(P11:Y11)</f>
        <v>378</v>
      </c>
      <c r="AA11" s="12"/>
      <c r="AB11" s="332">
        <f t="shared" ref="AB11:AK11" si="2">SUM(AB8:AB10)</f>
        <v>0</v>
      </c>
      <c r="AC11" s="11">
        <f t="shared" si="2"/>
        <v>0</v>
      </c>
      <c r="AD11" s="11">
        <f t="shared" si="2"/>
        <v>0</v>
      </c>
      <c r="AE11" s="11">
        <f t="shared" si="2"/>
        <v>2</v>
      </c>
      <c r="AF11" s="11">
        <f t="shared" si="2"/>
        <v>272</v>
      </c>
      <c r="AG11" s="11">
        <f t="shared" si="2"/>
        <v>98</v>
      </c>
      <c r="AH11" s="11">
        <f t="shared" si="2"/>
        <v>8</v>
      </c>
      <c r="AI11" s="11">
        <f t="shared" si="2"/>
        <v>12</v>
      </c>
      <c r="AJ11" s="11">
        <f t="shared" si="2"/>
        <v>0</v>
      </c>
      <c r="AK11" s="333">
        <f t="shared" si="2"/>
        <v>1</v>
      </c>
      <c r="AL11" s="12">
        <f>SUM(AB11:AK11)</f>
        <v>393</v>
      </c>
      <c r="AM11" s="12"/>
      <c r="AN11" s="1082">
        <f t="shared" ref="AN11:AW11" si="3">SUM(AN8:AN10)</f>
        <v>0</v>
      </c>
      <c r="AO11" s="1083">
        <f t="shared" si="3"/>
        <v>0</v>
      </c>
      <c r="AP11" s="1083">
        <f t="shared" si="3"/>
        <v>0</v>
      </c>
      <c r="AQ11" s="1083">
        <f t="shared" si="3"/>
        <v>2</v>
      </c>
      <c r="AR11" s="1083">
        <f t="shared" si="3"/>
        <v>278</v>
      </c>
      <c r="AS11" s="1083">
        <f t="shared" si="3"/>
        <v>72</v>
      </c>
      <c r="AT11" s="1083">
        <f t="shared" si="3"/>
        <v>18</v>
      </c>
      <c r="AU11" s="1083">
        <f t="shared" si="3"/>
        <v>0</v>
      </c>
      <c r="AV11" s="1083">
        <f t="shared" si="3"/>
        <v>0</v>
      </c>
      <c r="AW11" s="1084">
        <f t="shared" si="3"/>
        <v>0</v>
      </c>
      <c r="AX11" s="1081">
        <f>SUM(AN11:AW11)</f>
        <v>370</v>
      </c>
      <c r="AZ11" s="1199">
        <f t="shared" ref="AZ11:BI11" si="4">SUM(AZ8:AZ10)</f>
        <v>0</v>
      </c>
      <c r="BA11" s="1200">
        <f t="shared" si="4"/>
        <v>0</v>
      </c>
      <c r="BB11" s="1200">
        <f t="shared" si="4"/>
        <v>0</v>
      </c>
      <c r="BC11" s="1200">
        <f t="shared" si="4"/>
        <v>1</v>
      </c>
      <c r="BD11" s="1200">
        <f t="shared" si="4"/>
        <v>215</v>
      </c>
      <c r="BE11" s="1200">
        <f t="shared" si="4"/>
        <v>96</v>
      </c>
      <c r="BF11" s="1200">
        <f t="shared" si="4"/>
        <v>16</v>
      </c>
      <c r="BG11" s="1200">
        <f t="shared" si="4"/>
        <v>0</v>
      </c>
      <c r="BH11" s="1200">
        <f t="shared" si="4"/>
        <v>2</v>
      </c>
      <c r="BI11" s="1201">
        <f t="shared" si="4"/>
        <v>0</v>
      </c>
      <c r="BJ11" s="1198">
        <f>SUM(AZ11:BI11)</f>
        <v>330</v>
      </c>
    </row>
    <row r="12" spans="1:76" ht="9" customHeight="1" thickBot="1">
      <c r="A12" s="457"/>
      <c r="B12" s="413"/>
      <c r="C12" s="426"/>
      <c r="D12" s="12"/>
      <c r="E12" s="12"/>
      <c r="F12" s="12"/>
      <c r="G12" s="12"/>
      <c r="H12" s="12"/>
      <c r="I12" s="12"/>
      <c r="J12" s="12"/>
      <c r="K12" s="12"/>
      <c r="L12" s="12"/>
      <c r="M12" s="331"/>
      <c r="N12" s="12"/>
      <c r="O12" s="12"/>
      <c r="P12" s="330"/>
      <c r="Q12" s="12"/>
      <c r="R12" s="12"/>
      <c r="S12" s="12"/>
      <c r="T12" s="12"/>
      <c r="U12" s="12"/>
      <c r="V12" s="12"/>
      <c r="W12" s="12"/>
      <c r="X12" s="12"/>
      <c r="Y12" s="331"/>
      <c r="Z12" s="12"/>
      <c r="AA12" s="12"/>
      <c r="AB12" s="330"/>
      <c r="AC12" s="12"/>
      <c r="AD12" s="12"/>
      <c r="AE12" s="12"/>
      <c r="AF12" s="12"/>
      <c r="AG12" s="12"/>
      <c r="AH12" s="12"/>
      <c r="AI12" s="12"/>
      <c r="AJ12" s="12"/>
      <c r="AK12" s="331"/>
      <c r="AL12" s="12"/>
      <c r="AM12" s="12"/>
      <c r="AN12" s="1078"/>
      <c r="AO12" s="1079"/>
      <c r="AP12" s="1079"/>
      <c r="AQ12" s="1079"/>
      <c r="AR12" s="1079"/>
      <c r="AS12" s="1079"/>
      <c r="AT12" s="1079"/>
      <c r="AU12" s="1079"/>
      <c r="AV12" s="1079"/>
      <c r="AW12" s="1080"/>
      <c r="AX12" s="1081"/>
      <c r="AZ12" s="1195"/>
      <c r="BA12" s="1196"/>
      <c r="BB12" s="1196"/>
      <c r="BC12" s="1196"/>
      <c r="BD12" s="1196"/>
      <c r="BE12" s="1196"/>
      <c r="BF12" s="1196"/>
      <c r="BG12" s="1196"/>
      <c r="BH12" s="1196"/>
      <c r="BI12" s="1197"/>
      <c r="BJ12" s="1198"/>
    </row>
    <row r="13" spans="1:76">
      <c r="A13" s="1490" t="s">
        <v>271</v>
      </c>
      <c r="B13" s="438" t="s">
        <v>35</v>
      </c>
      <c r="C13" s="424" t="s">
        <v>92</v>
      </c>
      <c r="D13" s="12">
        <f>D8*'DATA - Awards Matrices'!$B$10</f>
        <v>0</v>
      </c>
      <c r="E13" s="12">
        <f>E8*'DATA - Awards Matrices'!$C$10</f>
        <v>0</v>
      </c>
      <c r="F13" s="12">
        <f>F8*'DATA - Awards Matrices'!$D$10</f>
        <v>0</v>
      </c>
      <c r="G13" s="12">
        <f>G8*'DATA - Awards Matrices'!$E$10</f>
        <v>14455</v>
      </c>
      <c r="H13" s="12">
        <f>H8*'DATA - Awards Matrices'!$F$10</f>
        <v>1122000</v>
      </c>
      <c r="I13" s="12">
        <f>I8*'DATA - Awards Matrices'!$G$10</f>
        <v>0</v>
      </c>
      <c r="J13" s="12">
        <f>J8*'DATA - Awards Matrices'!$H$10</f>
        <v>0</v>
      </c>
      <c r="K13" s="12">
        <f>K8*'DATA - Awards Matrices'!$I$10</f>
        <v>0</v>
      </c>
      <c r="L13" s="12">
        <f>L8*'DATA - Awards Matrices'!$J$10</f>
        <v>0</v>
      </c>
      <c r="M13" s="331">
        <f>M8*'DATA - Awards Matrices'!$K$10</f>
        <v>0</v>
      </c>
      <c r="N13" s="12"/>
      <c r="O13" s="12"/>
      <c r="P13" s="330">
        <f>P8*'DATA - Awards Matrices'!$B$10</f>
        <v>0</v>
      </c>
      <c r="Q13" s="12">
        <f>Q8*'DATA - Awards Matrices'!$C$10</f>
        <v>0</v>
      </c>
      <c r="R13" s="12">
        <f>R8*'DATA - Awards Matrices'!$D$10</f>
        <v>0</v>
      </c>
      <c r="S13" s="12">
        <f>S8*'DATA - Awards Matrices'!$E$10</f>
        <v>14455</v>
      </c>
      <c r="T13" s="12">
        <f>T8*'DATA - Awards Matrices'!$F$10</f>
        <v>1221000</v>
      </c>
      <c r="U13" s="12">
        <f>U8*'DATA - Awards Matrices'!$G$10</f>
        <v>0</v>
      </c>
      <c r="V13" s="12">
        <f>V8*'DATA - Awards Matrices'!$H$10</f>
        <v>0</v>
      </c>
      <c r="W13" s="12">
        <f>W8*'DATA - Awards Matrices'!$I$10</f>
        <v>0</v>
      </c>
      <c r="X13" s="12">
        <f>X8*'DATA - Awards Matrices'!$J$10</f>
        <v>0</v>
      </c>
      <c r="Y13" s="331">
        <f>Y8*'DATA - Awards Matrices'!$K$10</f>
        <v>0</v>
      </c>
      <c r="Z13" s="12"/>
      <c r="AA13" s="12"/>
      <c r="AB13" s="330">
        <f>AB8*'DATA - Awards Matrices'!$B$10</f>
        <v>0</v>
      </c>
      <c r="AC13" s="12">
        <f>AC8*'DATA - Awards Matrices'!$C$10</f>
        <v>0</v>
      </c>
      <c r="AD13" s="12">
        <f>AD8*'DATA - Awards Matrices'!$D$10</f>
        <v>0</v>
      </c>
      <c r="AE13" s="12">
        <f>AE8*'DATA - Awards Matrices'!$E$10</f>
        <v>28910</v>
      </c>
      <c r="AF13" s="12">
        <f>AF8*'DATA - Awards Matrices'!$F$10</f>
        <v>1419000</v>
      </c>
      <c r="AG13" s="12">
        <f>AG8*'DATA - Awards Matrices'!$G$10</f>
        <v>0</v>
      </c>
      <c r="AH13" s="12">
        <f>AH8*'DATA - Awards Matrices'!$H$10</f>
        <v>0</v>
      </c>
      <c r="AI13" s="12">
        <f>AI8*'DATA - Awards Matrices'!$I$10</f>
        <v>0</v>
      </c>
      <c r="AJ13" s="12">
        <f>AJ8*'DATA - Awards Matrices'!$J$10</f>
        <v>0</v>
      </c>
      <c r="AK13" s="331">
        <f>AK8*'DATA - Awards Matrices'!$K$10</f>
        <v>0</v>
      </c>
      <c r="AL13" s="12"/>
      <c r="AM13" s="12"/>
      <c r="AN13" s="1078">
        <f>AN8*'DATA - Awards Matrices'!$B$10</f>
        <v>0</v>
      </c>
      <c r="AO13" s="1079">
        <f>AO8*'DATA - Awards Matrices'!$C$10</f>
        <v>0</v>
      </c>
      <c r="AP13" s="1079">
        <f>AP8*'DATA - Awards Matrices'!$D$10</f>
        <v>0</v>
      </c>
      <c r="AQ13" s="1079">
        <f>AQ8*'DATA - Awards Matrices'!$E$10</f>
        <v>28910</v>
      </c>
      <c r="AR13" s="1079">
        <f>AR8*'DATA - Awards Matrices'!$F$10</f>
        <v>1848000</v>
      </c>
      <c r="AS13" s="1079">
        <f>AS8*'DATA - Awards Matrices'!$G$10</f>
        <v>0</v>
      </c>
      <c r="AT13" s="1079">
        <f>AT8*'DATA - Awards Matrices'!$H$10</f>
        <v>0</v>
      </c>
      <c r="AU13" s="1079">
        <f>AU8*'DATA - Awards Matrices'!$I$10</f>
        <v>0</v>
      </c>
      <c r="AV13" s="1079">
        <f>AV8*'DATA - Awards Matrices'!$J$10</f>
        <v>0</v>
      </c>
      <c r="AW13" s="1080">
        <f>AW8*'DATA - Awards Matrices'!$K$10</f>
        <v>0</v>
      </c>
      <c r="AX13" s="1081"/>
      <c r="AZ13" s="1195">
        <f>AZ8*'DATA - Awards Matrices'!$B$10</f>
        <v>0</v>
      </c>
      <c r="BA13" s="1196">
        <f>BA8*'DATA - Awards Matrices'!$C$10</f>
        <v>0</v>
      </c>
      <c r="BB13" s="1196">
        <f>BB8*'DATA - Awards Matrices'!$D$10</f>
        <v>0</v>
      </c>
      <c r="BC13" s="1196">
        <f>BC8*'DATA - Awards Matrices'!$E$10</f>
        <v>14455</v>
      </c>
      <c r="BD13" s="1196">
        <f>BD8*'DATA - Awards Matrices'!$F$10</f>
        <v>1287000</v>
      </c>
      <c r="BE13" s="1196">
        <f>BE8*'DATA - Awards Matrices'!$G$10</f>
        <v>0</v>
      </c>
      <c r="BF13" s="1196">
        <f>BF8*'DATA - Awards Matrices'!$H$10</f>
        <v>0</v>
      </c>
      <c r="BG13" s="1196">
        <f>BG8*'DATA - Awards Matrices'!$I$10</f>
        <v>0</v>
      </c>
      <c r="BH13" s="1196">
        <f>BH8*'DATA - Awards Matrices'!$J$10</f>
        <v>0</v>
      </c>
      <c r="BI13" s="1197">
        <f>BI8*'DATA - Awards Matrices'!$K$10</f>
        <v>0</v>
      </c>
      <c r="BJ13" s="1198"/>
      <c r="BM13" s="1182" t="s">
        <v>597</v>
      </c>
      <c r="BO13" s="446" t="s">
        <v>596</v>
      </c>
    </row>
    <row r="14" spans="1:76">
      <c r="A14" s="1491"/>
      <c r="B14" s="439" t="s">
        <v>35</v>
      </c>
      <c r="C14" s="425" t="s">
        <v>91</v>
      </c>
      <c r="D14" s="12">
        <f>D9*'DATA - Awards Matrices'!$B$11</f>
        <v>0</v>
      </c>
      <c r="E14" s="12">
        <f>E9*'DATA - Awards Matrices'!$C$11</f>
        <v>0</v>
      </c>
      <c r="F14" s="12">
        <f>F9*'DATA - Awards Matrices'!$D$11</f>
        <v>0</v>
      </c>
      <c r="G14" s="12">
        <f>G9*'DATA - Awards Matrices'!$E$11</f>
        <v>0</v>
      </c>
      <c r="H14" s="12">
        <f>H9*'DATA - Awards Matrices'!$F$11</f>
        <v>1047706</v>
      </c>
      <c r="I14" s="12">
        <f>I9*'DATA - Awards Matrices'!$G$11</f>
        <v>616993</v>
      </c>
      <c r="J14" s="12">
        <f>J9*'DATA - Awards Matrices'!$H$11</f>
        <v>156808</v>
      </c>
      <c r="K14" s="12">
        <f>K9*'DATA - Awards Matrices'!$I$11</f>
        <v>0</v>
      </c>
      <c r="L14" s="12">
        <f>L9*'DATA - Awards Matrices'!$J$11</f>
        <v>0</v>
      </c>
      <c r="M14" s="331">
        <f>M9*'DATA - Awards Matrices'!$K$11</f>
        <v>0</v>
      </c>
      <c r="N14" s="12"/>
      <c r="O14" s="12"/>
      <c r="P14" s="330">
        <f>P9*'DATA - Awards Matrices'!$B$11</f>
        <v>0</v>
      </c>
      <c r="Q14" s="12">
        <f>Q9*'DATA - Awards Matrices'!$C$11</f>
        <v>0</v>
      </c>
      <c r="R14" s="12">
        <f>R9*'DATA - Awards Matrices'!$D$11</f>
        <v>0</v>
      </c>
      <c r="S14" s="12">
        <f>S9*'DATA - Awards Matrices'!$E$11</f>
        <v>0</v>
      </c>
      <c r="T14" s="12">
        <f>T9*'DATA - Awards Matrices'!$F$11</f>
        <v>1047706</v>
      </c>
      <c r="U14" s="12">
        <f>U9*'DATA - Awards Matrices'!$G$11</f>
        <v>569532</v>
      </c>
      <c r="V14" s="12">
        <f>V9*'DATA - Awards Matrices'!$H$11</f>
        <v>313616</v>
      </c>
      <c r="W14" s="12">
        <f>W9*'DATA - Awards Matrices'!$I$11</f>
        <v>0</v>
      </c>
      <c r="X14" s="12">
        <f>X9*'DATA - Awards Matrices'!$J$11</f>
        <v>0</v>
      </c>
      <c r="Y14" s="331">
        <f>Y9*'DATA - Awards Matrices'!$K$11</f>
        <v>0</v>
      </c>
      <c r="Z14" s="12"/>
      <c r="AA14" s="12"/>
      <c r="AB14" s="330">
        <f>AB9*'DATA - Awards Matrices'!$B$11</f>
        <v>0</v>
      </c>
      <c r="AC14" s="12">
        <f>AC9*'DATA - Awards Matrices'!$C$11</f>
        <v>0</v>
      </c>
      <c r="AD14" s="12">
        <f>AD9*'DATA - Awards Matrices'!$D$11</f>
        <v>0</v>
      </c>
      <c r="AE14" s="12">
        <f>AE9*'DATA - Awards Matrices'!$E$11</f>
        <v>0</v>
      </c>
      <c r="AF14" s="12">
        <f>AF9*'DATA - Awards Matrices'!$F$11</f>
        <v>619099</v>
      </c>
      <c r="AG14" s="12">
        <f>AG9*'DATA - Awards Matrices'!$G$11</f>
        <v>901759</v>
      </c>
      <c r="AH14" s="12">
        <f>AH9*'DATA - Awards Matrices'!$H$11</f>
        <v>156808</v>
      </c>
      <c r="AI14" s="12">
        <f>AI9*'DATA - Awards Matrices'!$I$11</f>
        <v>0</v>
      </c>
      <c r="AJ14" s="12">
        <f>AJ9*'DATA - Awards Matrices'!$J$11</f>
        <v>0</v>
      </c>
      <c r="AK14" s="331">
        <f>AK9*'DATA - Awards Matrices'!$K$11</f>
        <v>0</v>
      </c>
      <c r="AL14" s="12"/>
      <c r="AM14" s="12"/>
      <c r="AN14" s="1078">
        <f>AN9*'DATA - Awards Matrices'!$B$11</f>
        <v>0</v>
      </c>
      <c r="AO14" s="1079">
        <f>AO9*'DATA - Awards Matrices'!$C$11</f>
        <v>0</v>
      </c>
      <c r="AP14" s="1079">
        <f>AP9*'DATA - Awards Matrices'!$D$11</f>
        <v>0</v>
      </c>
      <c r="AQ14" s="1079">
        <f>AQ9*'DATA - Awards Matrices'!$E$11</f>
        <v>0</v>
      </c>
      <c r="AR14" s="1079">
        <f>AR9*'DATA - Awards Matrices'!$F$11</f>
        <v>952460</v>
      </c>
      <c r="AS14" s="1079">
        <f>AS9*'DATA - Awards Matrices'!$G$11</f>
        <v>474610</v>
      </c>
      <c r="AT14" s="1079">
        <f>AT9*'DATA - Awards Matrices'!$H$11</f>
        <v>470424</v>
      </c>
      <c r="AU14" s="1079">
        <f>AU9*'DATA - Awards Matrices'!$I$11</f>
        <v>0</v>
      </c>
      <c r="AV14" s="1079">
        <f>AV9*'DATA - Awards Matrices'!$J$11</f>
        <v>0</v>
      </c>
      <c r="AW14" s="1080">
        <f>AW9*'DATA - Awards Matrices'!$K$11</f>
        <v>0</v>
      </c>
      <c r="AX14" s="1081"/>
      <c r="AZ14" s="1195">
        <f>AZ9*'DATA - Awards Matrices'!$B$11</f>
        <v>0</v>
      </c>
      <c r="BA14" s="1196">
        <f>BA9*'DATA - Awards Matrices'!$C$11</f>
        <v>0</v>
      </c>
      <c r="BB14" s="1196">
        <f>BB9*'DATA - Awards Matrices'!$D$11</f>
        <v>0</v>
      </c>
      <c r="BC14" s="1196">
        <f>BC9*'DATA - Awards Matrices'!$E$11</f>
        <v>0</v>
      </c>
      <c r="BD14" s="1196">
        <f>BD9*'DATA - Awards Matrices'!$F$11</f>
        <v>1047706</v>
      </c>
      <c r="BE14" s="1196">
        <f>BE9*'DATA - Awards Matrices'!$G$11</f>
        <v>854298</v>
      </c>
      <c r="BF14" s="1196">
        <f>BF9*'DATA - Awards Matrices'!$H$11</f>
        <v>470424</v>
      </c>
      <c r="BG14" s="1196">
        <f>BG9*'DATA - Awards Matrices'!$I$11</f>
        <v>0</v>
      </c>
      <c r="BH14" s="1196">
        <f>BH9*'DATA - Awards Matrices'!$J$11</f>
        <v>0</v>
      </c>
      <c r="BI14" s="1197">
        <f>BI9*'DATA - Awards Matrices'!$K$11</f>
        <v>0</v>
      </c>
      <c r="BJ14" s="1198"/>
    </row>
    <row r="15" spans="1:76" ht="16" thickBot="1">
      <c r="A15" s="1492"/>
      <c r="B15" s="440" t="s">
        <v>35</v>
      </c>
      <c r="C15" s="426" t="s">
        <v>90</v>
      </c>
      <c r="D15" s="12">
        <f>D10*'DATA - Awards Matrices'!$B$12</f>
        <v>0</v>
      </c>
      <c r="E15" s="12">
        <f>E10*'DATA - Awards Matrices'!$C$12</f>
        <v>0</v>
      </c>
      <c r="F15" s="12">
        <f>F10*'DATA - Awards Matrices'!$D$12</f>
        <v>0</v>
      </c>
      <c r="G15" s="12">
        <f>G10*'DATA - Awards Matrices'!$E$12</f>
        <v>0</v>
      </c>
      <c r="H15" s="12">
        <f>H10*'DATA - Awards Matrices'!$F$12</f>
        <v>16121952</v>
      </c>
      <c r="I15" s="12">
        <f>I10*'DATA - Awards Matrices'!$G$12</f>
        <v>5425290</v>
      </c>
      <c r="J15" s="12">
        <f>J10*'DATA - Awards Matrices'!$H$12</f>
        <v>2068245</v>
      </c>
      <c r="K15" s="12">
        <f>K10*'DATA - Awards Matrices'!$I$12</f>
        <v>0</v>
      </c>
      <c r="L15" s="12">
        <f>L10*'DATA - Awards Matrices'!$J$12</f>
        <v>33074</v>
      </c>
      <c r="M15" s="331">
        <f>M10*'DATA - Awards Matrices'!$K$12</f>
        <v>0</v>
      </c>
      <c r="N15" s="12" t="s">
        <v>277</v>
      </c>
      <c r="O15" s="12"/>
      <c r="P15" s="330">
        <f>P10*'DATA - Awards Matrices'!$B$12</f>
        <v>0</v>
      </c>
      <c r="Q15" s="12">
        <f>Q10*'DATA - Awards Matrices'!$C$12</f>
        <v>0</v>
      </c>
      <c r="R15" s="12">
        <f>R10*'DATA - Awards Matrices'!$D$12</f>
        <v>0</v>
      </c>
      <c r="S15" s="12">
        <f>S10*'DATA - Awards Matrices'!$E$12</f>
        <v>0</v>
      </c>
      <c r="T15" s="12">
        <f>T10*'DATA - Awards Matrices'!$F$12</f>
        <v>15075072</v>
      </c>
      <c r="U15" s="12">
        <f>U10*'DATA - Awards Matrices'!$G$12</f>
        <v>5286180</v>
      </c>
      <c r="V15" s="12">
        <f>V10*'DATA - Awards Matrices'!$H$12</f>
        <v>2757660</v>
      </c>
      <c r="W15" s="12">
        <f>W10*'DATA - Awards Matrices'!$I$12</f>
        <v>0</v>
      </c>
      <c r="X15" s="12">
        <f>X10*'DATA - Awards Matrices'!$J$12</f>
        <v>0</v>
      </c>
      <c r="Y15" s="331">
        <f>Y10*'DATA - Awards Matrices'!$K$12</f>
        <v>0</v>
      </c>
      <c r="Z15" s="12" t="s">
        <v>277</v>
      </c>
      <c r="AA15" s="12"/>
      <c r="AB15" s="330">
        <f>AB10*'DATA - Awards Matrices'!$B$12</f>
        <v>0</v>
      </c>
      <c r="AC15" s="12">
        <f>AC10*'DATA - Awards Matrices'!$C$12</f>
        <v>0</v>
      </c>
      <c r="AD15" s="12">
        <f>AD10*'DATA - Awards Matrices'!$D$12</f>
        <v>0</v>
      </c>
      <c r="AE15" s="12">
        <f>AE10*'DATA - Awards Matrices'!$E$12</f>
        <v>0</v>
      </c>
      <c r="AF15" s="12">
        <f>AF10*'DATA - Awards Matrices'!$F$12</f>
        <v>15075072</v>
      </c>
      <c r="AG15" s="12">
        <f>AG10*'DATA - Awards Matrices'!$G$12</f>
        <v>5494845</v>
      </c>
      <c r="AH15" s="12">
        <f>AH10*'DATA - Awards Matrices'!$H$12</f>
        <v>1608635</v>
      </c>
      <c r="AI15" s="12">
        <f>AI10*'DATA - Awards Matrices'!$I$12</f>
        <v>2757660</v>
      </c>
      <c r="AJ15" s="12">
        <f>AJ10*'DATA - Awards Matrices'!$J$12</f>
        <v>0</v>
      </c>
      <c r="AK15" s="331">
        <f>AK10*'DATA - Awards Matrices'!$K$12</f>
        <v>40723</v>
      </c>
      <c r="AL15" s="12" t="s">
        <v>277</v>
      </c>
      <c r="AM15" s="12"/>
      <c r="AN15" s="1078">
        <f>AN10*'DATA - Awards Matrices'!$B$12</f>
        <v>0</v>
      </c>
      <c r="AO15" s="1079">
        <f>AO10*'DATA - Awards Matrices'!$C$12</f>
        <v>0</v>
      </c>
      <c r="AP15" s="1079">
        <f>AP10*'DATA - Awards Matrices'!$D$12</f>
        <v>0</v>
      </c>
      <c r="AQ15" s="1079">
        <f>AQ10*'DATA - Awards Matrices'!$E$12</f>
        <v>0</v>
      </c>
      <c r="AR15" s="1079">
        <f>AR10*'DATA - Awards Matrices'!$F$12</f>
        <v>14097984</v>
      </c>
      <c r="AS15" s="1079">
        <f>AS10*'DATA - Awards Matrices'!$G$12</f>
        <v>4312410</v>
      </c>
      <c r="AT15" s="1079">
        <f>AT10*'DATA - Awards Matrices'!$H$12</f>
        <v>3447075</v>
      </c>
      <c r="AU15" s="1079">
        <f>AU10*'DATA - Awards Matrices'!$I$12</f>
        <v>0</v>
      </c>
      <c r="AV15" s="1079">
        <f>AV10*'DATA - Awards Matrices'!$J$12</f>
        <v>0</v>
      </c>
      <c r="AW15" s="1080">
        <f>AW10*'DATA - Awards Matrices'!$K$12</f>
        <v>0</v>
      </c>
      <c r="AX15" s="1081" t="s">
        <v>277</v>
      </c>
      <c r="AZ15" s="1195">
        <f>AZ10*'DATA - Awards Matrices'!$B$12</f>
        <v>0</v>
      </c>
      <c r="BA15" s="1196">
        <f>BA10*'DATA - Awards Matrices'!$C$12</f>
        <v>0</v>
      </c>
      <c r="BB15" s="1196">
        <f>BB10*'DATA - Awards Matrices'!$D$12</f>
        <v>0</v>
      </c>
      <c r="BC15" s="1196">
        <f>BC10*'DATA - Awards Matrices'!$E$12</f>
        <v>0</v>
      </c>
      <c r="BD15" s="1196">
        <f>BD10*'DATA - Awards Matrices'!$F$12</f>
        <v>10747968</v>
      </c>
      <c r="BE15" s="1196">
        <f>BE10*'DATA - Awards Matrices'!$G$12</f>
        <v>5425290</v>
      </c>
      <c r="BF15" s="1196">
        <f>BF10*'DATA - Awards Matrices'!$H$12</f>
        <v>2987465</v>
      </c>
      <c r="BG15" s="1196">
        <f>BG10*'DATA - Awards Matrices'!$I$12</f>
        <v>0</v>
      </c>
      <c r="BH15" s="1196">
        <f>BH10*'DATA - Awards Matrices'!$J$12</f>
        <v>33074</v>
      </c>
      <c r="BI15" s="1197">
        <f>BI10*'DATA - Awards Matrices'!$K$12</f>
        <v>0</v>
      </c>
      <c r="BJ15" s="1198" t="s">
        <v>277</v>
      </c>
      <c r="BO15" s="446" t="s">
        <v>590</v>
      </c>
      <c r="BP15" s="446" t="s">
        <v>591</v>
      </c>
      <c r="BQ15" s="446" t="s">
        <v>592</v>
      </c>
      <c r="BR15" s="446" t="s">
        <v>593</v>
      </c>
      <c r="BS15" s="446" t="s">
        <v>594</v>
      </c>
      <c r="BT15" s="446" t="s">
        <v>595</v>
      </c>
    </row>
    <row r="16" spans="1:76" ht="33" thickBot="1">
      <c r="A16" s="458" t="s">
        <v>272</v>
      </c>
      <c r="B16" s="440" t="str">
        <f>B10</f>
        <v>NMT</v>
      </c>
      <c r="C16" s="426"/>
      <c r="D16" s="335">
        <f t="shared" ref="D16:M16" si="5">SUM(D13:D15)</f>
        <v>0</v>
      </c>
      <c r="E16" s="335">
        <f t="shared" si="5"/>
        <v>0</v>
      </c>
      <c r="F16" s="335">
        <f t="shared" si="5"/>
        <v>0</v>
      </c>
      <c r="G16" s="335">
        <f t="shared" si="5"/>
        <v>14455</v>
      </c>
      <c r="H16" s="335">
        <f t="shared" si="5"/>
        <v>18291658</v>
      </c>
      <c r="I16" s="335">
        <f t="shared" si="5"/>
        <v>6042283</v>
      </c>
      <c r="J16" s="335">
        <f t="shared" si="5"/>
        <v>2225053</v>
      </c>
      <c r="K16" s="335">
        <f t="shared" si="5"/>
        <v>0</v>
      </c>
      <c r="L16" s="335">
        <f t="shared" si="5"/>
        <v>33074</v>
      </c>
      <c r="M16" s="336">
        <f t="shared" si="5"/>
        <v>0</v>
      </c>
      <c r="N16" s="415">
        <f>SUM(D16:M16)/'DATA - Awards Matrices'!$L$12</f>
        <v>103.13687391961538</v>
      </c>
      <c r="O16" s="415"/>
      <c r="P16" s="334">
        <f t="shared" ref="P16:Y16" si="6">SUM(P13:P15)</f>
        <v>0</v>
      </c>
      <c r="Q16" s="335">
        <f t="shared" si="6"/>
        <v>0</v>
      </c>
      <c r="R16" s="335">
        <f t="shared" si="6"/>
        <v>0</v>
      </c>
      <c r="S16" s="335">
        <f t="shared" si="6"/>
        <v>14455</v>
      </c>
      <c r="T16" s="335">
        <f t="shared" si="6"/>
        <v>17343778</v>
      </c>
      <c r="U16" s="335">
        <f t="shared" si="6"/>
        <v>5855712</v>
      </c>
      <c r="V16" s="335">
        <f t="shared" si="6"/>
        <v>3071276</v>
      </c>
      <c r="W16" s="335">
        <f t="shared" si="6"/>
        <v>0</v>
      </c>
      <c r="X16" s="335">
        <f t="shared" si="6"/>
        <v>0</v>
      </c>
      <c r="Y16" s="336">
        <f t="shared" si="6"/>
        <v>0</v>
      </c>
      <c r="Z16" s="415">
        <f>SUM(P16:Y16)/'DATA - Awards Matrices'!$L$12</f>
        <v>101.89138671844596</v>
      </c>
      <c r="AA16" s="415"/>
      <c r="AB16" s="334">
        <f t="shared" ref="AB16:AK16" si="7">SUM(AB13:AB15)</f>
        <v>0</v>
      </c>
      <c r="AC16" s="335">
        <f t="shared" si="7"/>
        <v>0</v>
      </c>
      <c r="AD16" s="335">
        <f t="shared" si="7"/>
        <v>0</v>
      </c>
      <c r="AE16" s="335">
        <f t="shared" si="7"/>
        <v>28910</v>
      </c>
      <c r="AF16" s="335">
        <f t="shared" si="7"/>
        <v>17113171</v>
      </c>
      <c r="AG16" s="335">
        <f t="shared" si="7"/>
        <v>6396604</v>
      </c>
      <c r="AH16" s="335">
        <f t="shared" si="7"/>
        <v>1765443</v>
      </c>
      <c r="AI16" s="335">
        <f t="shared" si="7"/>
        <v>2757660</v>
      </c>
      <c r="AJ16" s="335">
        <f t="shared" si="7"/>
        <v>0</v>
      </c>
      <c r="AK16" s="336">
        <f t="shared" si="7"/>
        <v>40723</v>
      </c>
      <c r="AL16" s="415">
        <f>SUM(AB16:AK16)/'DATA - Awards Matrices'!$L$12</f>
        <v>108.93588515235923</v>
      </c>
      <c r="AM16" s="415"/>
      <c r="AN16" s="1085">
        <f t="shared" ref="AN16:AW16" si="8">SUM(AN13:AN15)</f>
        <v>0</v>
      </c>
      <c r="AO16" s="1086">
        <f t="shared" si="8"/>
        <v>0</v>
      </c>
      <c r="AP16" s="1086">
        <f t="shared" si="8"/>
        <v>0</v>
      </c>
      <c r="AQ16" s="1086">
        <f t="shared" si="8"/>
        <v>28910</v>
      </c>
      <c r="AR16" s="1086">
        <f t="shared" si="8"/>
        <v>16898444</v>
      </c>
      <c r="AS16" s="1086">
        <f t="shared" si="8"/>
        <v>4787020</v>
      </c>
      <c r="AT16" s="1086">
        <f t="shared" si="8"/>
        <v>3917499</v>
      </c>
      <c r="AU16" s="1086">
        <f t="shared" si="8"/>
        <v>0</v>
      </c>
      <c r="AV16" s="1086">
        <f t="shared" si="8"/>
        <v>0</v>
      </c>
      <c r="AW16" s="1087">
        <f t="shared" si="8"/>
        <v>0</v>
      </c>
      <c r="AX16" s="1088">
        <f>SUM(AN16:AW16)/'DATA - Awards Matrices'!$L$12</f>
        <v>99.358764537726103</v>
      </c>
      <c r="AZ16" s="1202">
        <f t="shared" ref="AZ16:BI16" si="9">SUM(AZ13:AZ15)</f>
        <v>0</v>
      </c>
      <c r="BA16" s="1203">
        <f t="shared" si="9"/>
        <v>0</v>
      </c>
      <c r="BB16" s="1203">
        <f t="shared" si="9"/>
        <v>0</v>
      </c>
      <c r="BC16" s="1203">
        <f t="shared" si="9"/>
        <v>14455</v>
      </c>
      <c r="BD16" s="1203">
        <f t="shared" si="9"/>
        <v>13082674</v>
      </c>
      <c r="BE16" s="1203">
        <f t="shared" si="9"/>
        <v>6279588</v>
      </c>
      <c r="BF16" s="1203">
        <f t="shared" si="9"/>
        <v>3457889</v>
      </c>
      <c r="BG16" s="1203">
        <f t="shared" si="9"/>
        <v>0</v>
      </c>
      <c r="BH16" s="1203">
        <f t="shared" si="9"/>
        <v>33074</v>
      </c>
      <c r="BI16" s="1204">
        <f t="shared" si="9"/>
        <v>0</v>
      </c>
      <c r="BJ16" s="1205">
        <f>SUM(AZ16:BI16)/'DATA - Awards Matrices'!$L$12</f>
        <v>88.643714512945209</v>
      </c>
      <c r="BM16" s="1303">
        <f>MAX(SUM(P16:Y16),SUM(AB16:AK16),SUM(AN16:AW16),SUM(D16:M16),SUM(AZ16:BI16))*0.9</f>
        <v>25292259.900000002</v>
      </c>
      <c r="BO16" s="1300">
        <f>SUM(P16:Y16)</f>
        <v>26285221</v>
      </c>
      <c r="BP16" s="1300">
        <f>SUM(AB16:AK16)</f>
        <v>28102511</v>
      </c>
      <c r="BQ16" s="1301">
        <f>SUM(AN16:AW16)</f>
        <v>25631873</v>
      </c>
      <c r="BR16" s="1300">
        <f>SUM(AZ16:BI16)</f>
        <v>22867680</v>
      </c>
      <c r="BS16" s="1300">
        <f>AVERAGE(BO16:BQ16)</f>
        <v>26673201.666666668</v>
      </c>
      <c r="BT16" s="1301">
        <f>AVERAGE(BQ16:BR16)</f>
        <v>24249776.5</v>
      </c>
    </row>
    <row r="17" spans="1:97" ht="46.5" customHeight="1" thickBot="1">
      <c r="A17" s="428"/>
      <c r="B17" s="429"/>
      <c r="C17" s="430"/>
      <c r="D17" s="431"/>
      <c r="E17" s="432"/>
      <c r="F17" s="432"/>
      <c r="G17" s="432"/>
      <c r="H17" s="432"/>
      <c r="I17" s="432"/>
      <c r="J17" s="432"/>
      <c r="K17" s="432"/>
      <c r="L17" s="432"/>
      <c r="M17" s="433"/>
      <c r="N17" s="434"/>
      <c r="O17" s="434"/>
      <c r="P17" s="431"/>
      <c r="Q17" s="432"/>
      <c r="R17" s="432"/>
      <c r="S17" s="432"/>
      <c r="T17" s="432"/>
      <c r="U17" s="432"/>
      <c r="V17" s="432"/>
      <c r="W17" s="432"/>
      <c r="X17" s="432"/>
      <c r="Y17" s="433"/>
      <c r="Z17" s="434"/>
      <c r="AA17" s="434"/>
      <c r="AB17" s="431"/>
      <c r="AC17" s="432"/>
      <c r="AD17" s="432"/>
      <c r="AE17" s="432"/>
      <c r="AF17" s="432"/>
      <c r="AG17" s="432"/>
      <c r="AH17" s="432"/>
      <c r="AI17" s="432"/>
      <c r="AJ17" s="432"/>
      <c r="AK17" s="433"/>
      <c r="AL17" s="434"/>
      <c r="AM17" s="434"/>
      <c r="AN17" s="1089"/>
      <c r="AO17" s="1090"/>
      <c r="AP17" s="1090"/>
      <c r="AQ17" s="1090"/>
      <c r="AR17" s="1090"/>
      <c r="AS17" s="1090"/>
      <c r="AT17" s="1090"/>
      <c r="AU17" s="1090"/>
      <c r="AV17" s="1090"/>
      <c r="AW17" s="1091"/>
      <c r="AX17" s="1092"/>
      <c r="AZ17" s="1206"/>
      <c r="BA17" s="1207"/>
      <c r="BB17" s="1207"/>
      <c r="BC17" s="1207"/>
      <c r="BD17" s="1207"/>
      <c r="BE17" s="1207"/>
      <c r="BF17" s="1207"/>
      <c r="BG17" s="1207"/>
      <c r="BH17" s="1207"/>
      <c r="BI17" s="1208"/>
      <c r="BJ17" s="1209"/>
      <c r="BN17" s="1305"/>
      <c r="BO17" s="1306"/>
      <c r="BP17" s="1306"/>
      <c r="BQ17" s="1306"/>
      <c r="BR17" s="1306"/>
      <c r="BS17" s="1306"/>
      <c r="BT17" s="1306"/>
      <c r="BU17" s="1266"/>
      <c r="BV17" s="1266"/>
      <c r="BW17" s="1266"/>
      <c r="BX17" s="1266"/>
      <c r="BY17" s="1266"/>
      <c r="BZ17" s="1266"/>
      <c r="CA17" s="1266"/>
      <c r="CB17" s="1266"/>
      <c r="CC17" s="1266"/>
      <c r="CD17" s="1266"/>
      <c r="CE17" s="1266"/>
      <c r="CF17" s="1266"/>
      <c r="CG17" s="1266"/>
      <c r="CH17" s="1266"/>
      <c r="CI17" s="1266"/>
      <c r="CJ17" s="1266"/>
      <c r="CK17" s="1266"/>
      <c r="CL17" s="1266"/>
      <c r="CM17" s="1266"/>
      <c r="CN17" s="1266"/>
      <c r="CO17" s="1266"/>
      <c r="CP17" s="1266"/>
      <c r="CQ17" s="1266"/>
      <c r="CR17" s="1266"/>
      <c r="CS17" s="1266"/>
    </row>
    <row r="18" spans="1:97" ht="15" customHeight="1">
      <c r="A18" s="1487" t="s">
        <v>270</v>
      </c>
      <c r="B18" s="274" t="str">
        <f>'RAW DATA-Awards'!B10</f>
        <v>NMSU</v>
      </c>
      <c r="C18" s="424" t="str">
        <f>'RAW DATA-Awards'!C10</f>
        <v>1</v>
      </c>
      <c r="D18" s="407">
        <f>'RAW DATA-Awards'!D10</f>
        <v>0</v>
      </c>
      <c r="E18" s="408">
        <f>'RAW DATA-Awards'!E10</f>
        <v>0</v>
      </c>
      <c r="F18" s="408">
        <f>'RAW DATA-Awards'!F10</f>
        <v>0</v>
      </c>
      <c r="G18" s="408">
        <f>'RAW DATA-Awards'!G10</f>
        <v>21</v>
      </c>
      <c r="H18" s="408">
        <f>'RAW DATA-Awards'!H10</f>
        <v>1539</v>
      </c>
      <c r="I18" s="408">
        <f>'RAW DATA-Awards'!I10</f>
        <v>474</v>
      </c>
      <c r="J18" s="408">
        <f>'RAW DATA-Awards'!J10</f>
        <v>45</v>
      </c>
      <c r="K18" s="408">
        <f>'RAW DATA-Awards'!K10</f>
        <v>0</v>
      </c>
      <c r="L18" s="408">
        <f>'RAW DATA-Awards'!L10</f>
        <v>19</v>
      </c>
      <c r="M18" s="409">
        <f>'RAW DATA-Awards'!M10</f>
        <v>2</v>
      </c>
      <c r="N18" s="408"/>
      <c r="O18" s="408"/>
      <c r="P18" s="407">
        <f>'RAW DATA-Awards'!N10</f>
        <v>0</v>
      </c>
      <c r="Q18" s="408">
        <f>'RAW DATA-Awards'!O10</f>
        <v>0</v>
      </c>
      <c r="R18" s="408">
        <f>'RAW DATA-Awards'!P10</f>
        <v>0</v>
      </c>
      <c r="S18" s="408">
        <f>'RAW DATA-Awards'!Q10</f>
        <v>16</v>
      </c>
      <c r="T18" s="408">
        <f>'RAW DATA-Awards'!R10</f>
        <v>1466</v>
      </c>
      <c r="U18" s="408">
        <f>'RAW DATA-Awards'!S10</f>
        <v>429</v>
      </c>
      <c r="V18" s="408">
        <f>'RAW DATA-Awards'!T10</f>
        <v>61</v>
      </c>
      <c r="W18" s="408">
        <f>'RAW DATA-Awards'!U10</f>
        <v>0</v>
      </c>
      <c r="X18" s="408">
        <f>'RAW DATA-Awards'!V10</f>
        <v>21</v>
      </c>
      <c r="Y18" s="409">
        <f>'RAW DATA-Awards'!W10</f>
        <v>5</v>
      </c>
      <c r="Z18" s="408"/>
      <c r="AA18" s="408"/>
      <c r="AB18" s="407">
        <f>'RAW DATA-Awards'!X10</f>
        <v>0</v>
      </c>
      <c r="AC18" s="408">
        <f>'RAW DATA-Awards'!Y10</f>
        <v>0</v>
      </c>
      <c r="AD18" s="408">
        <f>'RAW DATA-Awards'!Z10</f>
        <v>0</v>
      </c>
      <c r="AE18" s="408">
        <f>'RAW DATA-Awards'!AA10</f>
        <v>8</v>
      </c>
      <c r="AF18" s="408">
        <f>'RAW DATA-Awards'!AB10</f>
        <v>1478</v>
      </c>
      <c r="AG18" s="408">
        <f>'RAW DATA-Awards'!AC10</f>
        <v>434</v>
      </c>
      <c r="AH18" s="408">
        <f>'RAW DATA-Awards'!AD10</f>
        <v>55</v>
      </c>
      <c r="AI18" s="408">
        <f>'RAW DATA-Awards'!AE10</f>
        <v>0</v>
      </c>
      <c r="AJ18" s="408">
        <f>'RAW DATA-Awards'!AF10</f>
        <v>28</v>
      </c>
      <c r="AK18" s="409">
        <f>'RAW DATA-Awards'!AG10</f>
        <v>1</v>
      </c>
      <c r="AL18" s="408"/>
      <c r="AM18" s="408"/>
      <c r="AN18" s="1074">
        <f>'RAW DATA-Awards'!AH10</f>
        <v>0</v>
      </c>
      <c r="AO18" s="1075">
        <f>'RAW DATA-Awards'!AI10</f>
        <v>0</v>
      </c>
      <c r="AP18" s="1075">
        <f>'RAW DATA-Awards'!AJ10</f>
        <v>0</v>
      </c>
      <c r="AQ18" s="1075">
        <f>'RAW DATA-Awards'!AK10</f>
        <v>3</v>
      </c>
      <c r="AR18" s="1075">
        <f>'RAW DATA-Awards'!AL10</f>
        <v>1415</v>
      </c>
      <c r="AS18" s="1075">
        <f>'RAW DATA-Awards'!AM10</f>
        <v>431</v>
      </c>
      <c r="AT18" s="1075">
        <f>'RAW DATA-Awards'!AN10</f>
        <v>74</v>
      </c>
      <c r="AU18" s="1075">
        <f>'RAW DATA-Awards'!AO10</f>
        <v>0</v>
      </c>
      <c r="AV18" s="1075">
        <f>'RAW DATA-Awards'!AP10</f>
        <v>19</v>
      </c>
      <c r="AW18" s="1076">
        <f>'RAW DATA-Awards'!AQ10</f>
        <v>7</v>
      </c>
      <c r="AX18" s="1077"/>
      <c r="AZ18" s="1191">
        <f>'RAW DATA-Awards'!AR10</f>
        <v>0</v>
      </c>
      <c r="BA18" s="1192">
        <f>'RAW DATA-Awards'!AS10</f>
        <v>0</v>
      </c>
      <c r="BB18" s="1192">
        <f>'RAW DATA-Awards'!AT10</f>
        <v>0</v>
      </c>
      <c r="BC18" s="1192">
        <f>'RAW DATA-Awards'!AU10</f>
        <v>2</v>
      </c>
      <c r="BD18" s="1192">
        <f>'RAW DATA-Awards'!AV10</f>
        <v>1377</v>
      </c>
      <c r="BE18" s="1192">
        <f>'RAW DATA-Awards'!AW10</f>
        <v>409</v>
      </c>
      <c r="BF18" s="1192">
        <f>'RAW DATA-Awards'!AX10</f>
        <v>34</v>
      </c>
      <c r="BG18" s="1192">
        <f>'RAW DATA-Awards'!AY10</f>
        <v>0</v>
      </c>
      <c r="BH18" s="1192">
        <f>'RAW DATA-Awards'!AZ10</f>
        <v>34</v>
      </c>
      <c r="BI18" s="1193">
        <f>'RAW DATA-Awards'!BA10</f>
        <v>4</v>
      </c>
      <c r="BJ18" s="1194"/>
      <c r="BN18" s="1305"/>
      <c r="BO18" s="1188">
        <f>AZ18*'DATA - Awards Matrices'!B$10</f>
        <v>0</v>
      </c>
      <c r="BP18" s="1188">
        <f>BA18*'DATA - Awards Matrices'!C$10</f>
        <v>0</v>
      </c>
      <c r="BQ18" s="1188">
        <f>BB18*'DATA - Awards Matrices'!D$10</f>
        <v>0</v>
      </c>
      <c r="BR18" s="1188">
        <f>BC18*'DATA - Awards Matrices'!E$10</f>
        <v>28910</v>
      </c>
      <c r="BS18" s="1188">
        <f>BD18*'DATA - Awards Matrices'!F$10</f>
        <v>45441000</v>
      </c>
      <c r="BT18" s="1188">
        <f>BE18*'DATA - Awards Matrices'!G$10</f>
        <v>13451192</v>
      </c>
      <c r="BU18" s="1188">
        <f>BF18*'DATA - Awards Matrices'!H$10</f>
        <v>3694406</v>
      </c>
      <c r="BV18" s="1188">
        <f>BG18*'DATA - Awards Matrices'!I$10</f>
        <v>0</v>
      </c>
      <c r="BW18" s="1188">
        <f>BH18*'DATA - Awards Matrices'!J$10</f>
        <v>265846</v>
      </c>
      <c r="BX18" s="1188">
        <f>BI18*'DATA - Awards Matrices'!K$10</f>
        <v>77024</v>
      </c>
      <c r="BY18" s="1266"/>
      <c r="BZ18" s="1266"/>
      <c r="CA18" s="1266"/>
      <c r="CB18" s="1266"/>
      <c r="CC18" s="1266"/>
      <c r="CD18" s="1266"/>
      <c r="CE18" s="1266"/>
      <c r="CF18" s="1266"/>
      <c r="CG18" s="1266"/>
      <c r="CH18" s="1266"/>
      <c r="CI18" s="1266"/>
      <c r="CJ18" s="1266"/>
      <c r="CK18" s="1266"/>
      <c r="CL18" s="1266"/>
      <c r="CM18" s="1266"/>
      <c r="CN18" s="1266"/>
      <c r="CO18" s="1266"/>
      <c r="CP18" s="1266"/>
      <c r="CQ18" s="1266"/>
      <c r="CR18" s="1266"/>
      <c r="CS18" s="1266"/>
    </row>
    <row r="19" spans="1:97">
      <c r="A19" s="1488"/>
      <c r="B19" s="410" t="str">
        <f>'RAW DATA-Awards'!B11</f>
        <v>NMSU</v>
      </c>
      <c r="C19" s="425" t="str">
        <f>'RAW DATA-Awards'!C11</f>
        <v>2</v>
      </c>
      <c r="D19" s="330">
        <f>'RAW DATA-Awards'!D11</f>
        <v>0</v>
      </c>
      <c r="E19" s="12">
        <f>'RAW DATA-Awards'!E11</f>
        <v>0</v>
      </c>
      <c r="F19" s="12">
        <f>'RAW DATA-Awards'!F11</f>
        <v>0</v>
      </c>
      <c r="G19" s="12">
        <f>'RAW DATA-Awards'!G11</f>
        <v>0</v>
      </c>
      <c r="H19" s="12">
        <f>'RAW DATA-Awards'!H11</f>
        <v>488</v>
      </c>
      <c r="I19" s="12">
        <f>'RAW DATA-Awards'!I11</f>
        <v>108</v>
      </c>
      <c r="J19" s="12">
        <f>'RAW DATA-Awards'!J11</f>
        <v>26</v>
      </c>
      <c r="K19" s="12">
        <f>'RAW DATA-Awards'!K11</f>
        <v>0</v>
      </c>
      <c r="L19" s="12">
        <f>'RAW DATA-Awards'!L11</f>
        <v>2</v>
      </c>
      <c r="M19" s="331">
        <f>'RAW DATA-Awards'!M11</f>
        <v>5</v>
      </c>
      <c r="N19" s="12"/>
      <c r="O19" s="12"/>
      <c r="P19" s="330">
        <f>'RAW DATA-Awards'!N11</f>
        <v>0</v>
      </c>
      <c r="Q19" s="12">
        <f>'RAW DATA-Awards'!O11</f>
        <v>0</v>
      </c>
      <c r="R19" s="12">
        <f>'RAW DATA-Awards'!P11</f>
        <v>0</v>
      </c>
      <c r="S19" s="12">
        <f>'RAW DATA-Awards'!Q11</f>
        <v>0</v>
      </c>
      <c r="T19" s="12">
        <f>'RAW DATA-Awards'!R11</f>
        <v>478</v>
      </c>
      <c r="U19" s="12">
        <f>'RAW DATA-Awards'!S11</f>
        <v>121</v>
      </c>
      <c r="V19" s="12">
        <f>'RAW DATA-Awards'!T11</f>
        <v>42</v>
      </c>
      <c r="W19" s="12">
        <f>'RAW DATA-Awards'!U11</f>
        <v>0</v>
      </c>
      <c r="X19" s="12">
        <f>'RAW DATA-Awards'!V11</f>
        <v>3</v>
      </c>
      <c r="Y19" s="331">
        <f>'RAW DATA-Awards'!W11</f>
        <v>3</v>
      </c>
      <c r="Z19" s="12"/>
      <c r="AA19" s="12"/>
      <c r="AB19" s="330">
        <f>'RAW DATA-Awards'!X11</f>
        <v>0</v>
      </c>
      <c r="AC19" s="12">
        <f>'RAW DATA-Awards'!Y11</f>
        <v>0</v>
      </c>
      <c r="AD19" s="12">
        <f>'RAW DATA-Awards'!Z11</f>
        <v>0</v>
      </c>
      <c r="AE19" s="12">
        <f>'RAW DATA-Awards'!AA11</f>
        <v>0</v>
      </c>
      <c r="AF19" s="12">
        <f>'RAW DATA-Awards'!AB11</f>
        <v>442</v>
      </c>
      <c r="AG19" s="12">
        <f>'RAW DATA-Awards'!AC11</f>
        <v>120</v>
      </c>
      <c r="AH19" s="12">
        <f>'RAW DATA-Awards'!AD11</f>
        <v>41</v>
      </c>
      <c r="AI19" s="12">
        <f>'RAW DATA-Awards'!AE11</f>
        <v>0</v>
      </c>
      <c r="AJ19" s="12">
        <f>'RAW DATA-Awards'!AF11</f>
        <v>3</v>
      </c>
      <c r="AK19" s="331">
        <f>'RAW DATA-Awards'!AG11</f>
        <v>4</v>
      </c>
      <c r="AL19" s="12"/>
      <c r="AM19" s="12"/>
      <c r="AN19" s="1078">
        <f>'RAW DATA-Awards'!AH11</f>
        <v>0</v>
      </c>
      <c r="AO19" s="1079">
        <f>'RAW DATA-Awards'!AI11</f>
        <v>0</v>
      </c>
      <c r="AP19" s="1079">
        <f>'RAW DATA-Awards'!AJ11</f>
        <v>0</v>
      </c>
      <c r="AQ19" s="1079">
        <f>'RAW DATA-Awards'!AK11</f>
        <v>0</v>
      </c>
      <c r="AR19" s="1079">
        <f>'RAW DATA-Awards'!AL11</f>
        <v>476</v>
      </c>
      <c r="AS19" s="1079">
        <f>'RAW DATA-Awards'!AM11</f>
        <v>106</v>
      </c>
      <c r="AT19" s="1079">
        <f>'RAW DATA-Awards'!AN11</f>
        <v>33</v>
      </c>
      <c r="AU19" s="1079">
        <f>'RAW DATA-Awards'!AO11</f>
        <v>0</v>
      </c>
      <c r="AV19" s="1079">
        <f>'RAW DATA-Awards'!AP11</f>
        <v>5</v>
      </c>
      <c r="AW19" s="1080">
        <f>'RAW DATA-Awards'!AQ11</f>
        <v>3</v>
      </c>
      <c r="AX19" s="1081"/>
      <c r="AZ19" s="1195">
        <f>'RAW DATA-Awards'!AR11</f>
        <v>0</v>
      </c>
      <c r="BA19" s="1196">
        <f>'RAW DATA-Awards'!AS11</f>
        <v>0</v>
      </c>
      <c r="BB19" s="1196">
        <f>'RAW DATA-Awards'!AT11</f>
        <v>0</v>
      </c>
      <c r="BC19" s="1196">
        <f>'RAW DATA-Awards'!AU11</f>
        <v>0</v>
      </c>
      <c r="BD19" s="1196">
        <f>'RAW DATA-Awards'!AV11</f>
        <v>552</v>
      </c>
      <c r="BE19" s="1196">
        <f>'RAW DATA-Awards'!AW11</f>
        <v>125</v>
      </c>
      <c r="BF19" s="1196">
        <f>'RAW DATA-Awards'!AX11</f>
        <v>38</v>
      </c>
      <c r="BG19" s="1196">
        <f>'RAW DATA-Awards'!AY11</f>
        <v>0</v>
      </c>
      <c r="BH19" s="1196">
        <f>'RAW DATA-Awards'!AZ11</f>
        <v>3</v>
      </c>
      <c r="BI19" s="1197">
        <f>'RAW DATA-Awards'!BA11</f>
        <v>0</v>
      </c>
      <c r="BJ19" s="1198"/>
      <c r="BN19" s="1305"/>
      <c r="BO19" s="1188">
        <f>AZ19*'DATA - Awards Matrices'!B$11</f>
        <v>0</v>
      </c>
      <c r="BP19" s="1188">
        <f>BA19*'DATA - Awards Matrices'!C$11</f>
        <v>0</v>
      </c>
      <c r="BQ19" s="1188">
        <f>BB19*'DATA - Awards Matrices'!D$11</f>
        <v>0</v>
      </c>
      <c r="BR19" s="1188">
        <f>BC19*'DATA - Awards Matrices'!E$11</f>
        <v>0</v>
      </c>
      <c r="BS19" s="1188">
        <f>BD19*'DATA - Awards Matrices'!F$11</f>
        <v>26287896</v>
      </c>
      <c r="BT19" s="1188">
        <f>BE19*'DATA - Awards Matrices'!G$11</f>
        <v>5932625</v>
      </c>
      <c r="BU19" s="1188">
        <f>BF19*'DATA - Awards Matrices'!H$11</f>
        <v>5958704</v>
      </c>
      <c r="BV19" s="1188">
        <f>BG19*'DATA - Awards Matrices'!I$11</f>
        <v>0</v>
      </c>
      <c r="BW19" s="1188">
        <f>BH19*'DATA - Awards Matrices'!J$11</f>
        <v>33852</v>
      </c>
      <c r="BX19" s="1188">
        <f>BI19*'DATA - Awards Matrices'!K$11</f>
        <v>0</v>
      </c>
      <c r="BY19" s="1266"/>
      <c r="BZ19" s="1266"/>
      <c r="CA19" s="1266"/>
      <c r="CB19" s="1266"/>
      <c r="CC19" s="1266"/>
      <c r="CD19" s="1266"/>
      <c r="CE19" s="1266"/>
      <c r="CF19" s="1266"/>
      <c r="CG19" s="1266"/>
      <c r="CH19" s="1266"/>
      <c r="CI19" s="1266"/>
      <c r="CJ19" s="1266"/>
      <c r="CK19" s="1266"/>
      <c r="CL19" s="1266"/>
      <c r="CM19" s="1266"/>
      <c r="CN19" s="1266"/>
      <c r="CO19" s="1266"/>
      <c r="CP19" s="1266"/>
      <c r="CQ19" s="1266"/>
      <c r="CR19" s="1266"/>
      <c r="CS19" s="1266"/>
    </row>
    <row r="20" spans="1:97" ht="16" thickBot="1">
      <c r="A20" s="1488"/>
      <c r="B20" s="410" t="str">
        <f>'RAW DATA-Awards'!B12</f>
        <v>NMSU</v>
      </c>
      <c r="C20" s="425" t="str">
        <f>'RAW DATA-Awards'!C12</f>
        <v>3</v>
      </c>
      <c r="D20" s="330">
        <f>'RAW DATA-Awards'!D12</f>
        <v>0</v>
      </c>
      <c r="E20" s="12">
        <f>'RAW DATA-Awards'!E12</f>
        <v>0</v>
      </c>
      <c r="F20" s="12">
        <f>'RAW DATA-Awards'!F12</f>
        <v>0</v>
      </c>
      <c r="G20" s="12">
        <f>'RAW DATA-Awards'!G12</f>
        <v>0</v>
      </c>
      <c r="H20" s="12">
        <f>'RAW DATA-Awards'!H12</f>
        <v>379</v>
      </c>
      <c r="I20" s="12">
        <f>'RAW DATA-Awards'!I12</f>
        <v>126</v>
      </c>
      <c r="J20" s="12">
        <f>'RAW DATA-Awards'!J12</f>
        <v>40</v>
      </c>
      <c r="K20" s="12">
        <f>'RAW DATA-Awards'!K12</f>
        <v>0</v>
      </c>
      <c r="L20" s="12">
        <f>'RAW DATA-Awards'!L12</f>
        <v>5</v>
      </c>
      <c r="M20" s="331">
        <f>'RAW DATA-Awards'!M12</f>
        <v>0</v>
      </c>
      <c r="N20" s="12" t="s">
        <v>276</v>
      </c>
      <c r="O20" s="12"/>
      <c r="P20" s="330">
        <f>'RAW DATA-Awards'!N12</f>
        <v>0</v>
      </c>
      <c r="Q20" s="12">
        <f>'RAW DATA-Awards'!O12</f>
        <v>0</v>
      </c>
      <c r="R20" s="12">
        <f>'RAW DATA-Awards'!P12</f>
        <v>0</v>
      </c>
      <c r="S20" s="12">
        <f>'RAW DATA-Awards'!Q12</f>
        <v>0</v>
      </c>
      <c r="T20" s="12">
        <f>'RAW DATA-Awards'!R12</f>
        <v>376</v>
      </c>
      <c r="U20" s="12">
        <f>'RAW DATA-Awards'!S12</f>
        <v>139</v>
      </c>
      <c r="V20" s="12">
        <f>'RAW DATA-Awards'!T12</f>
        <v>35</v>
      </c>
      <c r="W20" s="12">
        <f>'RAW DATA-Awards'!U12</f>
        <v>0</v>
      </c>
      <c r="X20" s="12">
        <f>'RAW DATA-Awards'!V12</f>
        <v>4</v>
      </c>
      <c r="Y20" s="331">
        <f>'RAW DATA-Awards'!W12</f>
        <v>0</v>
      </c>
      <c r="Z20" s="12" t="s">
        <v>276</v>
      </c>
      <c r="AA20" s="12"/>
      <c r="AB20" s="330">
        <f>'RAW DATA-Awards'!X12</f>
        <v>0</v>
      </c>
      <c r="AC20" s="12">
        <f>'RAW DATA-Awards'!Y12</f>
        <v>0</v>
      </c>
      <c r="AD20" s="12">
        <f>'RAW DATA-Awards'!Z12</f>
        <v>0</v>
      </c>
      <c r="AE20" s="12">
        <f>'RAW DATA-Awards'!AA12</f>
        <v>0</v>
      </c>
      <c r="AF20" s="12">
        <f>'RAW DATA-Awards'!AB12</f>
        <v>393</v>
      </c>
      <c r="AG20" s="12">
        <f>'RAW DATA-Awards'!AC12</f>
        <v>129</v>
      </c>
      <c r="AH20" s="12">
        <f>'RAW DATA-Awards'!AD12</f>
        <v>38</v>
      </c>
      <c r="AI20" s="12">
        <f>'RAW DATA-Awards'!AE12</f>
        <v>0</v>
      </c>
      <c r="AJ20" s="12">
        <f>'RAW DATA-Awards'!AF12</f>
        <v>5</v>
      </c>
      <c r="AK20" s="331">
        <f>'RAW DATA-Awards'!AG12</f>
        <v>0</v>
      </c>
      <c r="AL20" s="12" t="s">
        <v>276</v>
      </c>
      <c r="AM20" s="12"/>
      <c r="AN20" s="1078">
        <f>'RAW DATA-Awards'!AH12</f>
        <v>0</v>
      </c>
      <c r="AO20" s="1079">
        <f>'RAW DATA-Awards'!AI12</f>
        <v>0</v>
      </c>
      <c r="AP20" s="1079">
        <f>'RAW DATA-Awards'!AJ12</f>
        <v>0</v>
      </c>
      <c r="AQ20" s="1079">
        <f>'RAW DATA-Awards'!AK12</f>
        <v>0</v>
      </c>
      <c r="AR20" s="1079">
        <f>'RAW DATA-Awards'!AL12</f>
        <v>345</v>
      </c>
      <c r="AS20" s="1079">
        <f>'RAW DATA-Awards'!AM12</f>
        <v>117</v>
      </c>
      <c r="AT20" s="1079">
        <f>'RAW DATA-Awards'!AN12</f>
        <v>19</v>
      </c>
      <c r="AU20" s="1079">
        <f>'RAW DATA-Awards'!AO12</f>
        <v>0</v>
      </c>
      <c r="AV20" s="1079">
        <f>'RAW DATA-Awards'!AP12</f>
        <v>4</v>
      </c>
      <c r="AW20" s="1080">
        <f>'RAW DATA-Awards'!AQ12</f>
        <v>0</v>
      </c>
      <c r="AX20" s="1081" t="s">
        <v>276</v>
      </c>
      <c r="AZ20" s="1195">
        <f>'RAW DATA-Awards'!AR12</f>
        <v>0</v>
      </c>
      <c r="BA20" s="1196">
        <f>'RAW DATA-Awards'!AS12</f>
        <v>0</v>
      </c>
      <c r="BB20" s="1196">
        <f>'RAW DATA-Awards'!AT12</f>
        <v>0</v>
      </c>
      <c r="BC20" s="1196">
        <f>'RAW DATA-Awards'!AU12</f>
        <v>0</v>
      </c>
      <c r="BD20" s="1196">
        <f>'RAW DATA-Awards'!AV12</f>
        <v>306</v>
      </c>
      <c r="BE20" s="1196">
        <f>'RAW DATA-Awards'!AW12</f>
        <v>106</v>
      </c>
      <c r="BF20" s="1196">
        <f>'RAW DATA-Awards'!AX12</f>
        <v>48</v>
      </c>
      <c r="BG20" s="1196">
        <f>'RAW DATA-Awards'!AY12</f>
        <v>0</v>
      </c>
      <c r="BH20" s="1196">
        <f>'RAW DATA-Awards'!AZ12</f>
        <v>1</v>
      </c>
      <c r="BI20" s="1197">
        <f>'RAW DATA-Awards'!BA12</f>
        <v>0</v>
      </c>
      <c r="BJ20" s="1198" t="s">
        <v>276</v>
      </c>
      <c r="BN20" s="1305"/>
      <c r="BO20" s="1188">
        <f>AZ20*'DATA - Awards Matrices'!B$12</f>
        <v>0</v>
      </c>
      <c r="BP20" s="1188">
        <f>BA20*'DATA - Awards Matrices'!C$12</f>
        <v>0</v>
      </c>
      <c r="BQ20" s="1188">
        <f>BB20*'DATA - Awards Matrices'!D$12</f>
        <v>0</v>
      </c>
      <c r="BR20" s="1188">
        <f>BC20*'DATA - Awards Matrices'!E$12</f>
        <v>0</v>
      </c>
      <c r="BS20" s="1188">
        <f>BD20*'DATA - Awards Matrices'!F$12</f>
        <v>21356352</v>
      </c>
      <c r="BT20" s="1188">
        <f>BE20*'DATA - Awards Matrices'!G$12</f>
        <v>7372830</v>
      </c>
      <c r="BU20" s="1188">
        <f>BF20*'DATA - Awards Matrices'!H$12</f>
        <v>11030640</v>
      </c>
      <c r="BV20" s="1188">
        <f>BG20*'DATA - Awards Matrices'!I$12</f>
        <v>0</v>
      </c>
      <c r="BW20" s="1188">
        <f>BH20*'DATA - Awards Matrices'!J$12</f>
        <v>16537</v>
      </c>
      <c r="BX20" s="1188">
        <f>BI20*'DATA - Awards Matrices'!K$12</f>
        <v>0</v>
      </c>
      <c r="BY20" s="1266"/>
      <c r="BZ20" s="1266"/>
      <c r="CA20" s="1266"/>
      <c r="CB20" s="1266"/>
      <c r="CC20" s="1266"/>
      <c r="CD20" s="1266"/>
      <c r="CE20" s="1266"/>
      <c r="CF20" s="1266"/>
      <c r="CG20" s="1266"/>
      <c r="CH20" s="1266"/>
      <c r="CI20" s="1266"/>
      <c r="CJ20" s="1266"/>
      <c r="CK20" s="1266"/>
      <c r="CL20" s="1266"/>
      <c r="CM20" s="1266"/>
      <c r="CN20" s="1266"/>
      <c r="CO20" s="1266"/>
      <c r="CP20" s="1266"/>
      <c r="CQ20" s="1266"/>
      <c r="CR20" s="1266"/>
      <c r="CS20" s="1266"/>
    </row>
    <row r="21" spans="1:97">
      <c r="A21" s="456"/>
      <c r="B21" s="274"/>
      <c r="C21" s="424"/>
      <c r="D21" s="11">
        <f t="shared" ref="D21:M21" si="10">SUM(D18:D20)</f>
        <v>0</v>
      </c>
      <c r="E21" s="11">
        <f t="shared" si="10"/>
        <v>0</v>
      </c>
      <c r="F21" s="11">
        <f t="shared" si="10"/>
        <v>0</v>
      </c>
      <c r="G21" s="11">
        <f t="shared" si="10"/>
        <v>21</v>
      </c>
      <c r="H21" s="11">
        <f t="shared" si="10"/>
        <v>2406</v>
      </c>
      <c r="I21" s="11">
        <f t="shared" si="10"/>
        <v>708</v>
      </c>
      <c r="J21" s="11">
        <f t="shared" si="10"/>
        <v>111</v>
      </c>
      <c r="K21" s="11">
        <f t="shared" si="10"/>
        <v>0</v>
      </c>
      <c r="L21" s="11">
        <f t="shared" si="10"/>
        <v>26</v>
      </c>
      <c r="M21" s="333">
        <f t="shared" si="10"/>
        <v>7</v>
      </c>
      <c r="N21" s="12">
        <f>SUM(D21:M21)</f>
        <v>3279</v>
      </c>
      <c r="O21" s="12"/>
      <c r="P21" s="332">
        <f t="shared" ref="P21:Y21" si="11">SUM(P18:P20)</f>
        <v>0</v>
      </c>
      <c r="Q21" s="11">
        <f t="shared" si="11"/>
        <v>0</v>
      </c>
      <c r="R21" s="11">
        <f t="shared" si="11"/>
        <v>0</v>
      </c>
      <c r="S21" s="11">
        <f t="shared" si="11"/>
        <v>16</v>
      </c>
      <c r="T21" s="11">
        <f t="shared" si="11"/>
        <v>2320</v>
      </c>
      <c r="U21" s="11">
        <f t="shared" si="11"/>
        <v>689</v>
      </c>
      <c r="V21" s="11">
        <f t="shared" si="11"/>
        <v>138</v>
      </c>
      <c r="W21" s="11">
        <f t="shared" si="11"/>
        <v>0</v>
      </c>
      <c r="X21" s="11">
        <f t="shared" si="11"/>
        <v>28</v>
      </c>
      <c r="Y21" s="333">
        <f t="shared" si="11"/>
        <v>8</v>
      </c>
      <c r="Z21" s="12">
        <f>SUM(P21:Y21)</f>
        <v>3199</v>
      </c>
      <c r="AA21" s="12"/>
      <c r="AB21" s="332">
        <f t="shared" ref="AB21:AK21" si="12">SUM(AB18:AB20)</f>
        <v>0</v>
      </c>
      <c r="AC21" s="11">
        <f t="shared" si="12"/>
        <v>0</v>
      </c>
      <c r="AD21" s="11">
        <f t="shared" si="12"/>
        <v>0</v>
      </c>
      <c r="AE21" s="11">
        <f t="shared" si="12"/>
        <v>8</v>
      </c>
      <c r="AF21" s="11">
        <f t="shared" si="12"/>
        <v>2313</v>
      </c>
      <c r="AG21" s="11">
        <f t="shared" si="12"/>
        <v>683</v>
      </c>
      <c r="AH21" s="11">
        <f t="shared" si="12"/>
        <v>134</v>
      </c>
      <c r="AI21" s="11">
        <f t="shared" si="12"/>
        <v>0</v>
      </c>
      <c r="AJ21" s="11">
        <f t="shared" si="12"/>
        <v>36</v>
      </c>
      <c r="AK21" s="333">
        <f t="shared" si="12"/>
        <v>5</v>
      </c>
      <c r="AL21" s="12">
        <f>SUM(AB21:AK21)</f>
        <v>3179</v>
      </c>
      <c r="AM21" s="12"/>
      <c r="AN21" s="1082">
        <f t="shared" ref="AN21:AW21" si="13">SUM(AN18:AN20)</f>
        <v>0</v>
      </c>
      <c r="AO21" s="1083">
        <f t="shared" si="13"/>
        <v>0</v>
      </c>
      <c r="AP21" s="1083">
        <f t="shared" si="13"/>
        <v>0</v>
      </c>
      <c r="AQ21" s="1083">
        <f t="shared" si="13"/>
        <v>3</v>
      </c>
      <c r="AR21" s="1083">
        <f t="shared" si="13"/>
        <v>2236</v>
      </c>
      <c r="AS21" s="1083">
        <f t="shared" si="13"/>
        <v>654</v>
      </c>
      <c r="AT21" s="1083">
        <f t="shared" si="13"/>
        <v>126</v>
      </c>
      <c r="AU21" s="1083">
        <f t="shared" si="13"/>
        <v>0</v>
      </c>
      <c r="AV21" s="1083">
        <f t="shared" si="13"/>
        <v>28</v>
      </c>
      <c r="AW21" s="1084">
        <f t="shared" si="13"/>
        <v>10</v>
      </c>
      <c r="AX21" s="1081">
        <f>SUM(AN21:AW21)</f>
        <v>3057</v>
      </c>
      <c r="AZ21" s="1199">
        <f t="shared" ref="AZ21:BI21" si="14">SUM(AZ18:AZ20)</f>
        <v>0</v>
      </c>
      <c r="BA21" s="1200">
        <f t="shared" si="14"/>
        <v>0</v>
      </c>
      <c r="BB21" s="1200">
        <f t="shared" si="14"/>
        <v>0</v>
      </c>
      <c r="BC21" s="1200">
        <f t="shared" si="14"/>
        <v>2</v>
      </c>
      <c r="BD21" s="1200">
        <f t="shared" si="14"/>
        <v>2235</v>
      </c>
      <c r="BE21" s="1200">
        <f t="shared" si="14"/>
        <v>640</v>
      </c>
      <c r="BF21" s="1200">
        <f t="shared" si="14"/>
        <v>120</v>
      </c>
      <c r="BG21" s="1200">
        <f t="shared" si="14"/>
        <v>0</v>
      </c>
      <c r="BH21" s="1200">
        <f t="shared" si="14"/>
        <v>38</v>
      </c>
      <c r="BI21" s="1201">
        <f t="shared" si="14"/>
        <v>4</v>
      </c>
      <c r="BJ21" s="1198">
        <f>SUM(AZ21:BI21)</f>
        <v>3039</v>
      </c>
      <c r="BN21" s="1305"/>
      <c r="BO21" s="1306"/>
      <c r="BP21" s="1306"/>
      <c r="BQ21" s="1306"/>
      <c r="BR21" s="1306"/>
      <c r="BS21" s="1306"/>
      <c r="BT21" s="1306"/>
      <c r="BU21" s="1266"/>
      <c r="BV21" s="1266"/>
      <c r="BW21" s="1266"/>
      <c r="BX21" s="1266"/>
      <c r="BY21" s="1266"/>
      <c r="BZ21" s="1266"/>
      <c r="CA21" s="1266"/>
      <c r="CB21" s="1266"/>
      <c r="CC21" s="1266"/>
      <c r="CD21" s="1266"/>
      <c r="CE21" s="1266"/>
      <c r="CF21" s="1266"/>
      <c r="CG21" s="1266"/>
      <c r="CH21" s="1266"/>
      <c r="CI21" s="1266"/>
      <c r="CJ21" s="1266"/>
      <c r="CK21" s="1266"/>
      <c r="CL21" s="1266"/>
      <c r="CM21" s="1266"/>
      <c r="CN21" s="1266"/>
      <c r="CO21" s="1266"/>
      <c r="CP21" s="1266"/>
      <c r="CQ21" s="1266"/>
      <c r="CR21" s="1266"/>
      <c r="CS21" s="1266"/>
    </row>
    <row r="22" spans="1:97" ht="9" customHeight="1" thickBot="1">
      <c r="A22" s="457"/>
      <c r="B22" s="413"/>
      <c r="C22" s="426"/>
      <c r="D22" s="12"/>
      <c r="E22" s="12"/>
      <c r="F22" s="12"/>
      <c r="G22" s="12"/>
      <c r="H22" s="12"/>
      <c r="I22" s="12"/>
      <c r="J22" s="12"/>
      <c r="K22" s="12"/>
      <c r="L22" s="12"/>
      <c r="M22" s="331"/>
      <c r="N22" s="12"/>
      <c r="O22" s="12"/>
      <c r="P22" s="330"/>
      <c r="Q22" s="12"/>
      <c r="R22" s="12"/>
      <c r="S22" s="12"/>
      <c r="T22" s="12"/>
      <c r="U22" s="12"/>
      <c r="V22" s="12"/>
      <c r="W22" s="12"/>
      <c r="X22" s="12"/>
      <c r="Y22" s="331"/>
      <c r="Z22" s="12"/>
      <c r="AA22" s="12"/>
      <c r="AB22" s="330"/>
      <c r="AC22" s="12"/>
      <c r="AD22" s="12"/>
      <c r="AE22" s="12"/>
      <c r="AF22" s="12"/>
      <c r="AG22" s="12"/>
      <c r="AH22" s="12"/>
      <c r="AI22" s="12"/>
      <c r="AJ22" s="12"/>
      <c r="AK22" s="331"/>
      <c r="AL22" s="12"/>
      <c r="AM22" s="12"/>
      <c r="AN22" s="1078"/>
      <c r="AO22" s="1079"/>
      <c r="AP22" s="1079"/>
      <c r="AQ22" s="1079"/>
      <c r="AR22" s="1079"/>
      <c r="AS22" s="1079"/>
      <c r="AT22" s="1079"/>
      <c r="AU22" s="1079"/>
      <c r="AV22" s="1079"/>
      <c r="AW22" s="1080"/>
      <c r="AX22" s="1081"/>
      <c r="AZ22" s="1195"/>
      <c r="BA22" s="1196"/>
      <c r="BB22" s="1196"/>
      <c r="BC22" s="1196"/>
      <c r="BD22" s="1196"/>
      <c r="BE22" s="1196"/>
      <c r="BF22" s="1196"/>
      <c r="BG22" s="1196"/>
      <c r="BH22" s="1196"/>
      <c r="BI22" s="1197"/>
      <c r="BJ22" s="1198"/>
      <c r="BN22" s="1305"/>
      <c r="BO22" s="1306"/>
      <c r="BP22" s="1306"/>
      <c r="BQ22" s="1306"/>
      <c r="BR22" s="1306"/>
      <c r="BS22" s="1306"/>
      <c r="BT22" s="1306"/>
      <c r="BU22" s="1266"/>
      <c r="BV22" s="1266"/>
      <c r="BW22" s="1266"/>
      <c r="BX22" s="1266"/>
      <c r="BY22" s="1266"/>
      <c r="BZ22" s="1266"/>
      <c r="CA22" s="1266"/>
      <c r="CB22" s="1266"/>
      <c r="CC22" s="1266"/>
      <c r="CD22" s="1266"/>
      <c r="CE22" s="1266"/>
      <c r="CF22" s="1266"/>
      <c r="CG22" s="1266"/>
      <c r="CH22" s="1266"/>
      <c r="CI22" s="1266"/>
      <c r="CJ22" s="1266"/>
      <c r="CK22" s="1266"/>
      <c r="CL22" s="1266"/>
      <c r="CM22" s="1266"/>
      <c r="CN22" s="1266"/>
      <c r="CO22" s="1266"/>
      <c r="CP22" s="1266"/>
      <c r="CQ22" s="1266"/>
      <c r="CR22" s="1266"/>
      <c r="CS22" s="1266"/>
    </row>
    <row r="23" spans="1:97">
      <c r="A23" s="1487" t="s">
        <v>271</v>
      </c>
      <c r="B23" s="274" t="s">
        <v>37</v>
      </c>
      <c r="C23" s="424" t="s">
        <v>92</v>
      </c>
      <c r="D23" s="330">
        <f>D18*'DATA - Awards Matrices'!$B$10</f>
        <v>0</v>
      </c>
      <c r="E23" s="12">
        <f>E18*'DATA - Awards Matrices'!$C$10</f>
        <v>0</v>
      </c>
      <c r="F23" s="12">
        <f>F18*'DATA - Awards Matrices'!$D$10</f>
        <v>0</v>
      </c>
      <c r="G23" s="12">
        <f>G18*'DATA - Awards Matrices'!$E$10</f>
        <v>303555</v>
      </c>
      <c r="H23" s="12">
        <f>H18*'DATA - Awards Matrices'!$F$10</f>
        <v>50787000</v>
      </c>
      <c r="I23" s="12">
        <f>I18*'DATA - Awards Matrices'!$G$10</f>
        <v>15588912</v>
      </c>
      <c r="J23" s="12">
        <f>J18*'DATA - Awards Matrices'!$H$10</f>
        <v>4889655</v>
      </c>
      <c r="K23" s="12">
        <f>K18*'DATA - Awards Matrices'!$I$10</f>
        <v>0</v>
      </c>
      <c r="L23" s="12">
        <f>L18*'DATA - Awards Matrices'!$J$10</f>
        <v>148561</v>
      </c>
      <c r="M23" s="331">
        <f>M18*'DATA - Awards Matrices'!$K$10</f>
        <v>38512</v>
      </c>
      <c r="N23" s="12"/>
      <c r="O23" s="12"/>
      <c r="P23" s="330">
        <f>P18*'DATA - Awards Matrices'!$B$10</f>
        <v>0</v>
      </c>
      <c r="Q23" s="12">
        <f>Q18*'DATA - Awards Matrices'!$C$10</f>
        <v>0</v>
      </c>
      <c r="R23" s="12">
        <f>R18*'DATA - Awards Matrices'!$D$10</f>
        <v>0</v>
      </c>
      <c r="S23" s="12">
        <f>S18*'DATA - Awards Matrices'!$E$10</f>
        <v>231280</v>
      </c>
      <c r="T23" s="12">
        <f>T18*'DATA - Awards Matrices'!$F$10</f>
        <v>48378000</v>
      </c>
      <c r="U23" s="12">
        <f>U18*'DATA - Awards Matrices'!$G$10</f>
        <v>14108952</v>
      </c>
      <c r="V23" s="12">
        <f>V18*'DATA - Awards Matrices'!$H$10</f>
        <v>6628199</v>
      </c>
      <c r="W23" s="12">
        <f>W18*'DATA - Awards Matrices'!$I$10</f>
        <v>0</v>
      </c>
      <c r="X23" s="12">
        <f>X18*'DATA - Awards Matrices'!$J$10</f>
        <v>164199</v>
      </c>
      <c r="Y23" s="331">
        <f>Y18*'DATA - Awards Matrices'!$K$10</f>
        <v>96280</v>
      </c>
      <c r="Z23" s="12"/>
      <c r="AA23" s="12"/>
      <c r="AB23" s="330">
        <f>AB18*'DATA - Awards Matrices'!$B$10</f>
        <v>0</v>
      </c>
      <c r="AC23" s="12">
        <f>AC18*'DATA - Awards Matrices'!$C$10</f>
        <v>0</v>
      </c>
      <c r="AD23" s="12">
        <f>AD18*'DATA - Awards Matrices'!$D$10</f>
        <v>0</v>
      </c>
      <c r="AE23" s="12">
        <f>AE18*'DATA - Awards Matrices'!$E$10</f>
        <v>115640</v>
      </c>
      <c r="AF23" s="12">
        <f>AF18*'DATA - Awards Matrices'!$F$10</f>
        <v>48774000</v>
      </c>
      <c r="AG23" s="12">
        <f>AG18*'DATA - Awards Matrices'!$G$10</f>
        <v>14273392</v>
      </c>
      <c r="AH23" s="12">
        <f>AH18*'DATA - Awards Matrices'!$H$10</f>
        <v>5976245</v>
      </c>
      <c r="AI23" s="12">
        <f>AI18*'DATA - Awards Matrices'!$I$10</f>
        <v>0</v>
      </c>
      <c r="AJ23" s="12">
        <f>AJ18*'DATA - Awards Matrices'!$J$10</f>
        <v>218932</v>
      </c>
      <c r="AK23" s="331">
        <f>AK18*'DATA - Awards Matrices'!$K$10</f>
        <v>19256</v>
      </c>
      <c r="AL23" s="12"/>
      <c r="AM23" s="12"/>
      <c r="AN23" s="1078">
        <f>AN18*'DATA - Awards Matrices'!$B$10</f>
        <v>0</v>
      </c>
      <c r="AO23" s="1079">
        <f>AO18*'DATA - Awards Matrices'!$C$10</f>
        <v>0</v>
      </c>
      <c r="AP23" s="1079">
        <f>AP18*'DATA - Awards Matrices'!$D$10</f>
        <v>0</v>
      </c>
      <c r="AQ23" s="1079">
        <f>AQ18*'DATA - Awards Matrices'!$E$10</f>
        <v>43365</v>
      </c>
      <c r="AR23" s="1079">
        <f>AR18*'DATA - Awards Matrices'!$F$10</f>
        <v>46695000</v>
      </c>
      <c r="AS23" s="1079">
        <f>AS18*'DATA - Awards Matrices'!$G$10</f>
        <v>14174728</v>
      </c>
      <c r="AT23" s="1079">
        <f>AT18*'DATA - Awards Matrices'!$H$10</f>
        <v>8040766</v>
      </c>
      <c r="AU23" s="1079">
        <f>AU18*'DATA - Awards Matrices'!$I$10</f>
        <v>0</v>
      </c>
      <c r="AV23" s="1079">
        <f>AV18*'DATA - Awards Matrices'!$J$10</f>
        <v>148561</v>
      </c>
      <c r="AW23" s="1080">
        <f>AW18*'DATA - Awards Matrices'!$K$10</f>
        <v>134792</v>
      </c>
      <c r="AX23" s="1081"/>
      <c r="AZ23" s="1195">
        <f>AZ18*'DATA - Awards Matrices'!$B$10</f>
        <v>0</v>
      </c>
      <c r="BA23" s="1196">
        <f>BA18*'DATA - Awards Matrices'!$C$10</f>
        <v>0</v>
      </c>
      <c r="BB23" s="1196">
        <f>BB18*'DATA - Awards Matrices'!$D$10</f>
        <v>0</v>
      </c>
      <c r="BC23" s="1196">
        <f>BC18*'DATA - Awards Matrices'!$E$10</f>
        <v>28910</v>
      </c>
      <c r="BD23" s="1196">
        <f>BD18*'DATA - Awards Matrices'!$F$10</f>
        <v>45441000</v>
      </c>
      <c r="BE23" s="1196">
        <f>BE18*'DATA - Awards Matrices'!$G$10</f>
        <v>13451192</v>
      </c>
      <c r="BF23" s="1196">
        <f>BF18*'DATA - Awards Matrices'!$H$10</f>
        <v>3694406</v>
      </c>
      <c r="BG23" s="1196">
        <f>BG18*'DATA - Awards Matrices'!$I$10</f>
        <v>0</v>
      </c>
      <c r="BH23" s="1196">
        <f>BH18*'DATA - Awards Matrices'!$J$10</f>
        <v>265846</v>
      </c>
      <c r="BI23" s="1197">
        <f>BI18*'DATA - Awards Matrices'!$K$10</f>
        <v>77024</v>
      </c>
      <c r="BJ23" s="1198"/>
      <c r="BN23" s="1305"/>
      <c r="BO23" s="1306"/>
      <c r="BP23" s="1306"/>
      <c r="BQ23" s="1306"/>
      <c r="BR23" s="1306"/>
      <c r="BS23" s="1306"/>
      <c r="BT23" s="1306"/>
      <c r="BU23" s="1266"/>
      <c r="BV23" s="1266"/>
      <c r="BW23" s="1266"/>
      <c r="BX23" s="1266"/>
      <c r="BY23" s="1266"/>
      <c r="BZ23" s="1266"/>
      <c r="CA23" s="1266"/>
      <c r="CB23" s="1266"/>
      <c r="CC23" s="1266"/>
      <c r="CD23" s="1266"/>
      <c r="CE23" s="1266"/>
      <c r="CF23" s="1266"/>
      <c r="CG23" s="1266"/>
      <c r="CH23" s="1266"/>
      <c r="CI23" s="1266"/>
      <c r="CJ23" s="1266"/>
      <c r="CK23" s="1266"/>
      <c r="CL23" s="1266"/>
      <c r="CM23" s="1266"/>
      <c r="CN23" s="1266"/>
      <c r="CO23" s="1266"/>
      <c r="CP23" s="1266"/>
      <c r="CQ23" s="1266"/>
      <c r="CR23" s="1266"/>
      <c r="CS23" s="1266"/>
    </row>
    <row r="24" spans="1:97">
      <c r="A24" s="1488"/>
      <c r="B24" s="410" t="s">
        <v>37</v>
      </c>
      <c r="C24" s="425" t="s">
        <v>91</v>
      </c>
      <c r="D24" s="330">
        <f>D19*'DATA - Awards Matrices'!$B$11</f>
        <v>0</v>
      </c>
      <c r="E24" s="12">
        <f>E19*'DATA - Awards Matrices'!$C$11</f>
        <v>0</v>
      </c>
      <c r="F24" s="12">
        <f>F19*'DATA - Awards Matrices'!$D$11</f>
        <v>0</v>
      </c>
      <c r="G24" s="12">
        <f>G19*'DATA - Awards Matrices'!$E$11</f>
        <v>0</v>
      </c>
      <c r="H24" s="12">
        <f>H19*'DATA - Awards Matrices'!$F$11</f>
        <v>23240024</v>
      </c>
      <c r="I24" s="12">
        <f>I19*'DATA - Awards Matrices'!$G$11</f>
        <v>5125788</v>
      </c>
      <c r="J24" s="12">
        <f>J19*'DATA - Awards Matrices'!$H$11</f>
        <v>4077008</v>
      </c>
      <c r="K24" s="12">
        <f>K19*'DATA - Awards Matrices'!$I$11</f>
        <v>0</v>
      </c>
      <c r="L24" s="12">
        <f>L19*'DATA - Awards Matrices'!$J$11</f>
        <v>22568</v>
      </c>
      <c r="M24" s="331">
        <f>M19*'DATA - Awards Matrices'!$K$11</f>
        <v>138940</v>
      </c>
      <c r="N24" s="12"/>
      <c r="O24" s="12"/>
      <c r="P24" s="330">
        <f>P19*'DATA - Awards Matrices'!$B$11</f>
        <v>0</v>
      </c>
      <c r="Q24" s="12">
        <f>Q19*'DATA - Awards Matrices'!$C$11</f>
        <v>0</v>
      </c>
      <c r="R24" s="12">
        <f>R19*'DATA - Awards Matrices'!$D$11</f>
        <v>0</v>
      </c>
      <c r="S24" s="12">
        <f>S19*'DATA - Awards Matrices'!$E$11</f>
        <v>0</v>
      </c>
      <c r="T24" s="12">
        <f>T19*'DATA - Awards Matrices'!$F$11</f>
        <v>22763794</v>
      </c>
      <c r="U24" s="12">
        <f>U19*'DATA - Awards Matrices'!$G$11</f>
        <v>5742781</v>
      </c>
      <c r="V24" s="12">
        <f>V19*'DATA - Awards Matrices'!$H$11</f>
        <v>6585936</v>
      </c>
      <c r="W24" s="12">
        <f>W19*'DATA - Awards Matrices'!$I$11</f>
        <v>0</v>
      </c>
      <c r="X24" s="12">
        <f>X19*'DATA - Awards Matrices'!$J$11</f>
        <v>33852</v>
      </c>
      <c r="Y24" s="331">
        <f>Y19*'DATA - Awards Matrices'!$K$11</f>
        <v>83364</v>
      </c>
      <c r="Z24" s="12"/>
      <c r="AA24" s="12"/>
      <c r="AB24" s="330">
        <f>AB19*'DATA - Awards Matrices'!$B$11</f>
        <v>0</v>
      </c>
      <c r="AC24" s="12">
        <f>AC19*'DATA - Awards Matrices'!$C$11</f>
        <v>0</v>
      </c>
      <c r="AD24" s="12">
        <f>AD19*'DATA - Awards Matrices'!$D$11</f>
        <v>0</v>
      </c>
      <c r="AE24" s="12">
        <f>AE19*'DATA - Awards Matrices'!$E$11</f>
        <v>0</v>
      </c>
      <c r="AF24" s="12">
        <f>AF19*'DATA - Awards Matrices'!$F$11</f>
        <v>21049366</v>
      </c>
      <c r="AG24" s="12">
        <f>AG19*'DATA - Awards Matrices'!$G$11</f>
        <v>5695320</v>
      </c>
      <c r="AH24" s="12">
        <f>AH19*'DATA - Awards Matrices'!$H$11</f>
        <v>6429128</v>
      </c>
      <c r="AI24" s="12">
        <f>AI19*'DATA - Awards Matrices'!$I$11</f>
        <v>0</v>
      </c>
      <c r="AJ24" s="12">
        <f>AJ19*'DATA - Awards Matrices'!$J$11</f>
        <v>33852</v>
      </c>
      <c r="AK24" s="331">
        <f>AK19*'DATA - Awards Matrices'!$K$11</f>
        <v>111152</v>
      </c>
      <c r="AL24" s="12"/>
      <c r="AM24" s="12"/>
      <c r="AN24" s="1078">
        <f>AN19*'DATA - Awards Matrices'!$B$11</f>
        <v>0</v>
      </c>
      <c r="AO24" s="1079">
        <f>AO19*'DATA - Awards Matrices'!$C$11</f>
        <v>0</v>
      </c>
      <c r="AP24" s="1079">
        <f>AP19*'DATA - Awards Matrices'!$D$11</f>
        <v>0</v>
      </c>
      <c r="AQ24" s="1079">
        <f>AQ19*'DATA - Awards Matrices'!$E$11</f>
        <v>0</v>
      </c>
      <c r="AR24" s="1079">
        <f>AR19*'DATA - Awards Matrices'!$F$11</f>
        <v>22668548</v>
      </c>
      <c r="AS24" s="1079">
        <f>AS19*'DATA - Awards Matrices'!$G$11</f>
        <v>5030866</v>
      </c>
      <c r="AT24" s="1079">
        <f>AT19*'DATA - Awards Matrices'!$H$11</f>
        <v>5174664</v>
      </c>
      <c r="AU24" s="1079">
        <f>AU19*'DATA - Awards Matrices'!$I$11</f>
        <v>0</v>
      </c>
      <c r="AV24" s="1079">
        <f>AV19*'DATA - Awards Matrices'!$J$11</f>
        <v>56420</v>
      </c>
      <c r="AW24" s="1080">
        <f>AW19*'DATA - Awards Matrices'!$K$11</f>
        <v>83364</v>
      </c>
      <c r="AX24" s="1081"/>
      <c r="AZ24" s="1195">
        <f>AZ19*'DATA - Awards Matrices'!$B$11</f>
        <v>0</v>
      </c>
      <c r="BA24" s="1196">
        <f>BA19*'DATA - Awards Matrices'!$C$11</f>
        <v>0</v>
      </c>
      <c r="BB24" s="1196">
        <f>BB19*'DATA - Awards Matrices'!$D$11</f>
        <v>0</v>
      </c>
      <c r="BC24" s="1196">
        <f>BC19*'DATA - Awards Matrices'!$E$11</f>
        <v>0</v>
      </c>
      <c r="BD24" s="1196">
        <f>BD19*'DATA - Awards Matrices'!$F$11</f>
        <v>26287896</v>
      </c>
      <c r="BE24" s="1196">
        <f>BE19*'DATA - Awards Matrices'!$G$11</f>
        <v>5932625</v>
      </c>
      <c r="BF24" s="1196">
        <f>BF19*'DATA - Awards Matrices'!$H$11</f>
        <v>5958704</v>
      </c>
      <c r="BG24" s="1196">
        <f>BG19*'DATA - Awards Matrices'!$I$11</f>
        <v>0</v>
      </c>
      <c r="BH24" s="1196">
        <f>BH19*'DATA - Awards Matrices'!$J$11</f>
        <v>33852</v>
      </c>
      <c r="BI24" s="1197">
        <f>BI19*'DATA - Awards Matrices'!$K$11</f>
        <v>0</v>
      </c>
      <c r="BJ24" s="1198"/>
    </row>
    <row r="25" spans="1:97" ht="16" thickBot="1">
      <c r="A25" s="1489"/>
      <c r="B25" s="413" t="s">
        <v>37</v>
      </c>
      <c r="C25" s="426" t="s">
        <v>90</v>
      </c>
      <c r="D25" s="330">
        <f>D20*'DATA - Awards Matrices'!$B$12</f>
        <v>0</v>
      </c>
      <c r="E25" s="12">
        <f>E20*'DATA - Awards Matrices'!$C$12</f>
        <v>0</v>
      </c>
      <c r="F25" s="12">
        <f>F20*'DATA - Awards Matrices'!$D$12</f>
        <v>0</v>
      </c>
      <c r="G25" s="12">
        <f>G20*'DATA - Awards Matrices'!$E$12</f>
        <v>0</v>
      </c>
      <c r="H25" s="12">
        <f>H20*'DATA - Awards Matrices'!$F$12</f>
        <v>26451168</v>
      </c>
      <c r="I25" s="12">
        <f>I20*'DATA - Awards Matrices'!$G$12</f>
        <v>8763930</v>
      </c>
      <c r="J25" s="12">
        <f>J20*'DATA - Awards Matrices'!$H$12</f>
        <v>9192200</v>
      </c>
      <c r="K25" s="12">
        <f>K20*'DATA - Awards Matrices'!$I$12</f>
        <v>0</v>
      </c>
      <c r="L25" s="12">
        <f>L20*'DATA - Awards Matrices'!$J$12</f>
        <v>82685</v>
      </c>
      <c r="M25" s="331">
        <f>M20*'DATA - Awards Matrices'!$K$12</f>
        <v>0</v>
      </c>
      <c r="N25" s="12" t="s">
        <v>277</v>
      </c>
      <c r="O25" s="12"/>
      <c r="P25" s="330">
        <f>P20*'DATA - Awards Matrices'!$B$12</f>
        <v>0</v>
      </c>
      <c r="Q25" s="12">
        <f>Q20*'DATA - Awards Matrices'!$C$12</f>
        <v>0</v>
      </c>
      <c r="R25" s="12">
        <f>R20*'DATA - Awards Matrices'!$D$12</f>
        <v>0</v>
      </c>
      <c r="S25" s="12">
        <f>S20*'DATA - Awards Matrices'!$E$12</f>
        <v>0</v>
      </c>
      <c r="T25" s="12">
        <f>T20*'DATA - Awards Matrices'!$F$12</f>
        <v>26241792</v>
      </c>
      <c r="U25" s="12">
        <f>U20*'DATA - Awards Matrices'!$G$12</f>
        <v>9668145</v>
      </c>
      <c r="V25" s="12">
        <f>V20*'DATA - Awards Matrices'!$H$12</f>
        <v>8043175</v>
      </c>
      <c r="W25" s="12">
        <f>W20*'DATA - Awards Matrices'!$I$12</f>
        <v>0</v>
      </c>
      <c r="X25" s="12">
        <f>X20*'DATA - Awards Matrices'!$J$12</f>
        <v>66148</v>
      </c>
      <c r="Y25" s="331">
        <f>Y20*'DATA - Awards Matrices'!$K$12</f>
        <v>0</v>
      </c>
      <c r="Z25" s="12" t="s">
        <v>277</v>
      </c>
      <c r="AA25" s="12"/>
      <c r="AB25" s="330">
        <f>AB20*'DATA - Awards Matrices'!$B$12</f>
        <v>0</v>
      </c>
      <c r="AC25" s="12">
        <f>AC20*'DATA - Awards Matrices'!$C$12</f>
        <v>0</v>
      </c>
      <c r="AD25" s="12">
        <f>AD20*'DATA - Awards Matrices'!$D$12</f>
        <v>0</v>
      </c>
      <c r="AE25" s="12">
        <f>AE20*'DATA - Awards Matrices'!$E$12</f>
        <v>0</v>
      </c>
      <c r="AF25" s="12">
        <f>AF20*'DATA - Awards Matrices'!$F$12</f>
        <v>27428256</v>
      </c>
      <c r="AG25" s="12">
        <f>AG20*'DATA - Awards Matrices'!$G$12</f>
        <v>8972595</v>
      </c>
      <c r="AH25" s="12">
        <f>AH20*'DATA - Awards Matrices'!$H$12</f>
        <v>8732590</v>
      </c>
      <c r="AI25" s="12">
        <f>AI20*'DATA - Awards Matrices'!$I$12</f>
        <v>0</v>
      </c>
      <c r="AJ25" s="12">
        <f>AJ20*'DATA - Awards Matrices'!$J$12</f>
        <v>82685</v>
      </c>
      <c r="AK25" s="331">
        <f>AK20*'DATA - Awards Matrices'!$K$12</f>
        <v>0</v>
      </c>
      <c r="AL25" s="12" t="s">
        <v>277</v>
      </c>
      <c r="AM25" s="12"/>
      <c r="AN25" s="1078">
        <f>AN20*'DATA - Awards Matrices'!$B$12</f>
        <v>0</v>
      </c>
      <c r="AO25" s="1079">
        <f>AO20*'DATA - Awards Matrices'!$C$12</f>
        <v>0</v>
      </c>
      <c r="AP25" s="1079">
        <f>AP20*'DATA - Awards Matrices'!$D$12</f>
        <v>0</v>
      </c>
      <c r="AQ25" s="1079">
        <f>AQ20*'DATA - Awards Matrices'!$E$12</f>
        <v>0</v>
      </c>
      <c r="AR25" s="1079">
        <f>AR20*'DATA - Awards Matrices'!$F$12</f>
        <v>24078240</v>
      </c>
      <c r="AS25" s="1079">
        <f>AS20*'DATA - Awards Matrices'!$G$12</f>
        <v>8137935</v>
      </c>
      <c r="AT25" s="1079">
        <f>AT20*'DATA - Awards Matrices'!$H$12</f>
        <v>4366295</v>
      </c>
      <c r="AU25" s="1079">
        <f>AU20*'DATA - Awards Matrices'!$I$12</f>
        <v>0</v>
      </c>
      <c r="AV25" s="1079">
        <f>AV20*'DATA - Awards Matrices'!$J$12</f>
        <v>66148</v>
      </c>
      <c r="AW25" s="1080">
        <f>AW20*'DATA - Awards Matrices'!$K$12</f>
        <v>0</v>
      </c>
      <c r="AX25" s="1081" t="s">
        <v>277</v>
      </c>
      <c r="AZ25" s="1195">
        <f>AZ20*'DATA - Awards Matrices'!$B$12</f>
        <v>0</v>
      </c>
      <c r="BA25" s="1196">
        <f>BA20*'DATA - Awards Matrices'!$C$12</f>
        <v>0</v>
      </c>
      <c r="BB25" s="1196">
        <f>BB20*'DATA - Awards Matrices'!$D$12</f>
        <v>0</v>
      </c>
      <c r="BC25" s="1196">
        <f>BC20*'DATA - Awards Matrices'!$E$12</f>
        <v>0</v>
      </c>
      <c r="BD25" s="1196">
        <f>BD20*'DATA - Awards Matrices'!$F$12</f>
        <v>21356352</v>
      </c>
      <c r="BE25" s="1196">
        <f>BE20*'DATA - Awards Matrices'!$G$12</f>
        <v>7372830</v>
      </c>
      <c r="BF25" s="1196">
        <f>BF20*'DATA - Awards Matrices'!$H$12</f>
        <v>11030640</v>
      </c>
      <c r="BG25" s="1196">
        <f>BG20*'DATA - Awards Matrices'!$I$12</f>
        <v>0</v>
      </c>
      <c r="BH25" s="1196">
        <f>BH20*'DATA - Awards Matrices'!$J$12</f>
        <v>16537</v>
      </c>
      <c r="BI25" s="1197">
        <f>BI20*'DATA - Awards Matrices'!$K$12</f>
        <v>0</v>
      </c>
      <c r="BJ25" s="1198" t="s">
        <v>277</v>
      </c>
    </row>
    <row r="26" spans="1:97" ht="33" thickBot="1">
      <c r="A26" s="455" t="s">
        <v>272</v>
      </c>
      <c r="B26" s="413" t="str">
        <f>B20</f>
        <v>NMSU</v>
      </c>
      <c r="C26" s="414"/>
      <c r="D26" s="334">
        <f t="shared" ref="D26:M26" si="15">SUM(D23:D25)</f>
        <v>0</v>
      </c>
      <c r="E26" s="335">
        <f t="shared" si="15"/>
        <v>0</v>
      </c>
      <c r="F26" s="335">
        <f t="shared" si="15"/>
        <v>0</v>
      </c>
      <c r="G26" s="335">
        <f t="shared" si="15"/>
        <v>303555</v>
      </c>
      <c r="H26" s="335">
        <f t="shared" si="15"/>
        <v>100478192</v>
      </c>
      <c r="I26" s="335">
        <f t="shared" si="15"/>
        <v>29478630</v>
      </c>
      <c r="J26" s="335">
        <f t="shared" si="15"/>
        <v>18158863</v>
      </c>
      <c r="K26" s="335">
        <f t="shared" si="15"/>
        <v>0</v>
      </c>
      <c r="L26" s="335">
        <f t="shared" si="15"/>
        <v>253814</v>
      </c>
      <c r="M26" s="336">
        <f t="shared" si="15"/>
        <v>177452</v>
      </c>
      <c r="N26" s="415">
        <f>SUM(D26:M26)/'DATA - Awards Matrices'!$L$12</f>
        <v>577.00045474536273</v>
      </c>
      <c r="O26" s="415"/>
      <c r="P26" s="334">
        <f t="shared" ref="P26:Y26" si="16">SUM(P23:P25)</f>
        <v>0</v>
      </c>
      <c r="Q26" s="335">
        <f t="shared" si="16"/>
        <v>0</v>
      </c>
      <c r="R26" s="335">
        <f t="shared" si="16"/>
        <v>0</v>
      </c>
      <c r="S26" s="335">
        <f t="shared" si="16"/>
        <v>231280</v>
      </c>
      <c r="T26" s="335">
        <f t="shared" si="16"/>
        <v>97383586</v>
      </c>
      <c r="U26" s="335">
        <f t="shared" si="16"/>
        <v>29519878</v>
      </c>
      <c r="V26" s="335">
        <f t="shared" si="16"/>
        <v>21257310</v>
      </c>
      <c r="W26" s="335">
        <f t="shared" si="16"/>
        <v>0</v>
      </c>
      <c r="X26" s="335">
        <f t="shared" si="16"/>
        <v>264199</v>
      </c>
      <c r="Y26" s="336">
        <f t="shared" si="16"/>
        <v>179644</v>
      </c>
      <c r="Z26" s="415">
        <f>SUM(P26:Y26)/'DATA - Awards Matrices'!$L$12</f>
        <v>576.94382477567103</v>
      </c>
      <c r="AA26" s="415"/>
      <c r="AB26" s="334">
        <f t="shared" ref="AB26:AK26" si="17">SUM(AB23:AB25)</f>
        <v>0</v>
      </c>
      <c r="AC26" s="335">
        <f t="shared" si="17"/>
        <v>0</v>
      </c>
      <c r="AD26" s="335">
        <f t="shared" si="17"/>
        <v>0</v>
      </c>
      <c r="AE26" s="335">
        <f t="shared" si="17"/>
        <v>115640</v>
      </c>
      <c r="AF26" s="335">
        <f t="shared" si="17"/>
        <v>97251622</v>
      </c>
      <c r="AG26" s="335">
        <f t="shared" si="17"/>
        <v>28941307</v>
      </c>
      <c r="AH26" s="335">
        <f t="shared" si="17"/>
        <v>21137963</v>
      </c>
      <c r="AI26" s="335">
        <f t="shared" si="17"/>
        <v>0</v>
      </c>
      <c r="AJ26" s="335">
        <f t="shared" si="17"/>
        <v>335469</v>
      </c>
      <c r="AK26" s="336">
        <f t="shared" si="17"/>
        <v>130408</v>
      </c>
      <c r="AL26" s="415">
        <f>SUM(AB26:AK26)/'DATA - Awards Matrices'!$L$12</f>
        <v>573.36403851715556</v>
      </c>
      <c r="AM26" s="415"/>
      <c r="AN26" s="1085">
        <f t="shared" ref="AN26:AW26" si="18">SUM(AN23:AN25)</f>
        <v>0</v>
      </c>
      <c r="AO26" s="1086">
        <f t="shared" si="18"/>
        <v>0</v>
      </c>
      <c r="AP26" s="1086">
        <f t="shared" si="18"/>
        <v>0</v>
      </c>
      <c r="AQ26" s="1086">
        <f t="shared" si="18"/>
        <v>43365</v>
      </c>
      <c r="AR26" s="1086">
        <f t="shared" si="18"/>
        <v>93441788</v>
      </c>
      <c r="AS26" s="1086">
        <f t="shared" si="18"/>
        <v>27343529</v>
      </c>
      <c r="AT26" s="1086">
        <f t="shared" si="18"/>
        <v>17581725</v>
      </c>
      <c r="AU26" s="1086">
        <f t="shared" si="18"/>
        <v>0</v>
      </c>
      <c r="AV26" s="1086">
        <f t="shared" si="18"/>
        <v>271129</v>
      </c>
      <c r="AW26" s="1087">
        <f t="shared" si="18"/>
        <v>218156</v>
      </c>
      <c r="AX26" s="1088">
        <f>SUM(AN26:AW26)/'DATA - Awards Matrices'!$L$12</f>
        <v>538.42736314239221</v>
      </c>
      <c r="AZ26" s="1202">
        <f t="shared" ref="AZ26:BI26" si="19">SUM(AZ23:AZ25)</f>
        <v>0</v>
      </c>
      <c r="BA26" s="1203">
        <f t="shared" si="19"/>
        <v>0</v>
      </c>
      <c r="BB26" s="1203">
        <f t="shared" si="19"/>
        <v>0</v>
      </c>
      <c r="BC26" s="1203">
        <f t="shared" si="19"/>
        <v>28910</v>
      </c>
      <c r="BD26" s="1203">
        <f t="shared" si="19"/>
        <v>93085248</v>
      </c>
      <c r="BE26" s="1203">
        <f t="shared" si="19"/>
        <v>26756647</v>
      </c>
      <c r="BF26" s="1203">
        <f t="shared" si="19"/>
        <v>20683750</v>
      </c>
      <c r="BG26" s="1203">
        <f t="shared" si="19"/>
        <v>0</v>
      </c>
      <c r="BH26" s="1203">
        <f t="shared" si="19"/>
        <v>316235</v>
      </c>
      <c r="BI26" s="1204">
        <f t="shared" si="19"/>
        <v>77024</v>
      </c>
      <c r="BJ26" s="1205">
        <f>SUM(AZ26:BI26)/'DATA - Awards Matrices'!$L$12</f>
        <v>546.36665308591432</v>
      </c>
      <c r="BO26" s="1300">
        <f>SUM(P26:Y26)</f>
        <v>148835897</v>
      </c>
      <c r="BP26" s="1300">
        <f>SUM(AB26:AK26)</f>
        <v>147912409</v>
      </c>
      <c r="BQ26" s="1301">
        <f>SUM(AN26:AW26)</f>
        <v>138899692</v>
      </c>
      <c r="BR26" s="1300">
        <f>SUM(AZ26:BI26)</f>
        <v>140947814</v>
      </c>
      <c r="BS26" s="1300">
        <f>AVERAGE(BO26:BQ26)</f>
        <v>145215999.33333334</v>
      </c>
      <c r="BT26" s="1301">
        <f>AVERAGE(BQ26:BR26)</f>
        <v>139923753</v>
      </c>
    </row>
    <row r="27" spans="1:97" ht="42" customHeight="1" thickBot="1">
      <c r="A27" s="428"/>
      <c r="B27" s="429"/>
      <c r="C27" s="430"/>
      <c r="D27" s="431"/>
      <c r="E27" s="432"/>
      <c r="F27" s="432"/>
      <c r="G27" s="432"/>
      <c r="H27" s="432"/>
      <c r="I27" s="432"/>
      <c r="J27" s="432"/>
      <c r="K27" s="432"/>
      <c r="L27" s="432"/>
      <c r="M27" s="433"/>
      <c r="N27" s="434"/>
      <c r="O27" s="434"/>
      <c r="P27" s="431"/>
      <c r="Q27" s="432"/>
      <c r="R27" s="432"/>
      <c r="S27" s="432"/>
      <c r="T27" s="432"/>
      <c r="U27" s="432"/>
      <c r="V27" s="432"/>
      <c r="W27" s="432"/>
      <c r="X27" s="432"/>
      <c r="Y27" s="433"/>
      <c r="Z27" s="434"/>
      <c r="AA27" s="434"/>
      <c r="AB27" s="431"/>
      <c r="AC27" s="432"/>
      <c r="AD27" s="432"/>
      <c r="AE27" s="432"/>
      <c r="AF27" s="432"/>
      <c r="AG27" s="432"/>
      <c r="AH27" s="432"/>
      <c r="AI27" s="432"/>
      <c r="AJ27" s="432"/>
      <c r="AK27" s="433"/>
      <c r="AL27" s="434"/>
      <c r="AM27" s="434"/>
      <c r="AN27" s="1089"/>
      <c r="AO27" s="1090"/>
      <c r="AP27" s="1090"/>
      <c r="AQ27" s="1090"/>
      <c r="AR27" s="1090"/>
      <c r="AS27" s="1090"/>
      <c r="AT27" s="1090"/>
      <c r="AU27" s="1090"/>
      <c r="AV27" s="1090"/>
      <c r="AW27" s="1091"/>
      <c r="AX27" s="1092"/>
      <c r="AZ27" s="1206"/>
      <c r="BA27" s="1207"/>
      <c r="BB27" s="1207"/>
      <c r="BC27" s="1207"/>
      <c r="BD27" s="1207"/>
      <c r="BE27" s="1207"/>
      <c r="BF27" s="1207"/>
      <c r="BG27" s="1207"/>
      <c r="BH27" s="1207"/>
      <c r="BI27" s="1208"/>
      <c r="BJ27" s="1209"/>
    </row>
    <row r="28" spans="1:97" ht="15" customHeight="1">
      <c r="A28" s="1487" t="s">
        <v>270</v>
      </c>
      <c r="B28" s="274" t="str">
        <f>'RAW DATA-Awards'!B13</f>
        <v>UNM</v>
      </c>
      <c r="C28" s="424" t="str">
        <f>'RAW DATA-Awards'!C13</f>
        <v>1</v>
      </c>
      <c r="D28" s="407">
        <f>'RAW DATA-Awards'!D13</f>
        <v>0</v>
      </c>
      <c r="E28" s="408">
        <f>'RAW DATA-Awards'!E13</f>
        <v>0</v>
      </c>
      <c r="F28" s="408">
        <f>'RAW DATA-Awards'!F13</f>
        <v>0</v>
      </c>
      <c r="G28" s="408">
        <f>'RAW DATA-Awards'!G13</f>
        <v>0</v>
      </c>
      <c r="H28" s="408">
        <f>'RAW DATA-Awards'!H13</f>
        <v>2876</v>
      </c>
      <c r="I28" s="408">
        <f>'RAW DATA-Awards'!I13</f>
        <v>626</v>
      </c>
      <c r="J28" s="408">
        <f>'RAW DATA-Awards'!J13</f>
        <v>85</v>
      </c>
      <c r="K28" s="408">
        <f>'RAW DATA-Awards'!K13</f>
        <v>107</v>
      </c>
      <c r="L28" s="408">
        <f>'RAW DATA-Awards'!L13</f>
        <v>39</v>
      </c>
      <c r="M28" s="409">
        <f>'RAW DATA-Awards'!M13</f>
        <v>22</v>
      </c>
      <c r="N28" s="408"/>
      <c r="O28" s="408"/>
      <c r="P28" s="407">
        <f>'RAW DATA-Awards'!N13</f>
        <v>0</v>
      </c>
      <c r="Q28" s="408">
        <f>'RAW DATA-Awards'!O13</f>
        <v>4</v>
      </c>
      <c r="R28" s="408">
        <f>'RAW DATA-Awards'!P13</f>
        <v>0</v>
      </c>
      <c r="S28" s="408">
        <f>'RAW DATA-Awards'!Q13</f>
        <v>0</v>
      </c>
      <c r="T28" s="408">
        <f>'RAW DATA-Awards'!R13</f>
        <v>2853</v>
      </c>
      <c r="U28" s="408">
        <f>'RAW DATA-Awards'!S13</f>
        <v>600</v>
      </c>
      <c r="V28" s="408">
        <f>'RAW DATA-Awards'!T13</f>
        <v>93</v>
      </c>
      <c r="W28" s="408">
        <f>'RAW DATA-Awards'!U13</f>
        <v>111</v>
      </c>
      <c r="X28" s="408">
        <f>'RAW DATA-Awards'!V13</f>
        <v>25</v>
      </c>
      <c r="Y28" s="409">
        <f>'RAW DATA-Awards'!W13</f>
        <v>18</v>
      </c>
      <c r="Z28" s="408"/>
      <c r="AA28" s="408"/>
      <c r="AB28" s="407">
        <f>'RAW DATA-Awards'!X13</f>
        <v>0</v>
      </c>
      <c r="AC28" s="408">
        <f>'RAW DATA-Awards'!Y13</f>
        <v>1</v>
      </c>
      <c r="AD28" s="408">
        <f>'RAW DATA-Awards'!Z13</f>
        <v>0</v>
      </c>
      <c r="AE28" s="408">
        <f>'RAW DATA-Awards'!AA13</f>
        <v>0</v>
      </c>
      <c r="AF28" s="408">
        <f>'RAW DATA-Awards'!AB13</f>
        <v>2580</v>
      </c>
      <c r="AG28" s="408">
        <f>'RAW DATA-Awards'!AC13</f>
        <v>566</v>
      </c>
      <c r="AH28" s="408">
        <f>'RAW DATA-Awards'!AD13</f>
        <v>107</v>
      </c>
      <c r="AI28" s="408">
        <f>'RAW DATA-Awards'!AE13</f>
        <v>117</v>
      </c>
      <c r="AJ28" s="408">
        <f>'RAW DATA-Awards'!AF13</f>
        <v>21</v>
      </c>
      <c r="AK28" s="409">
        <f>'RAW DATA-Awards'!AG13</f>
        <v>24</v>
      </c>
      <c r="AL28" s="408"/>
      <c r="AM28" s="408"/>
      <c r="AN28" s="1074">
        <f>'RAW DATA-Awards'!AH13</f>
        <v>0</v>
      </c>
      <c r="AO28" s="1075">
        <f>'RAW DATA-Awards'!AI13</f>
        <v>10</v>
      </c>
      <c r="AP28" s="1075">
        <f>'RAW DATA-Awards'!AJ13</f>
        <v>0</v>
      </c>
      <c r="AQ28" s="1075">
        <f>'RAW DATA-Awards'!AK13</f>
        <v>0</v>
      </c>
      <c r="AR28" s="1075">
        <f>'RAW DATA-Awards'!AL13</f>
        <v>2477</v>
      </c>
      <c r="AS28" s="1075">
        <f>'RAW DATA-Awards'!AM13</f>
        <v>554</v>
      </c>
      <c r="AT28" s="1075">
        <f>'RAW DATA-Awards'!AN13</f>
        <v>100</v>
      </c>
      <c r="AU28" s="1075">
        <f>'RAW DATA-Awards'!AO13</f>
        <v>120</v>
      </c>
      <c r="AV28" s="1075">
        <f>'RAW DATA-Awards'!AP13</f>
        <v>27</v>
      </c>
      <c r="AW28" s="1076">
        <f>'RAW DATA-Awards'!AQ13</f>
        <v>24</v>
      </c>
      <c r="AX28" s="1077"/>
      <c r="AZ28" s="1191">
        <f>'RAW DATA-Awards'!AR13</f>
        <v>0</v>
      </c>
      <c r="BA28" s="1192">
        <f>'RAW DATA-Awards'!AS13</f>
        <v>2</v>
      </c>
      <c r="BB28" s="1192">
        <f>'RAW DATA-Awards'!AT13</f>
        <v>0</v>
      </c>
      <c r="BC28" s="1192">
        <f>'RAW DATA-Awards'!AU13</f>
        <v>0</v>
      </c>
      <c r="BD28" s="1192">
        <f>'RAW DATA-Awards'!AV13</f>
        <v>2588</v>
      </c>
      <c r="BE28" s="1192">
        <f>'RAW DATA-Awards'!AW13</f>
        <v>545</v>
      </c>
      <c r="BF28" s="1192">
        <f>'RAW DATA-Awards'!AX13</f>
        <v>73</v>
      </c>
      <c r="BG28" s="1192">
        <f>'RAW DATA-Awards'!AY13</f>
        <v>105</v>
      </c>
      <c r="BH28" s="1192">
        <f>'RAW DATA-Awards'!AZ13</f>
        <v>17</v>
      </c>
      <c r="BI28" s="1193">
        <f>'RAW DATA-Awards'!BA13</f>
        <v>8</v>
      </c>
      <c r="BJ28" s="1194"/>
      <c r="BO28" s="1188">
        <f>AZ28*'DATA - Awards Matrices'!B$10</f>
        <v>0</v>
      </c>
      <c r="BP28" s="1188">
        <f>BA28*'DATA - Awards Matrices'!C$10</f>
        <v>14520</v>
      </c>
      <c r="BQ28" s="1188">
        <f>BB28*'DATA - Awards Matrices'!D$10</f>
        <v>0</v>
      </c>
      <c r="BR28" s="1188">
        <f>BC28*'DATA - Awards Matrices'!E$10</f>
        <v>0</v>
      </c>
      <c r="BS28" s="1188">
        <f>BD28*'DATA - Awards Matrices'!F$10</f>
        <v>85404000</v>
      </c>
      <c r="BT28" s="1188">
        <f>BE28*'DATA - Awards Matrices'!G$10</f>
        <v>17923960</v>
      </c>
      <c r="BU28" s="1188">
        <f>BF28*'DATA - Awards Matrices'!H$10</f>
        <v>7932107</v>
      </c>
      <c r="BV28" s="1188">
        <f>BG28*'DATA - Awards Matrices'!I$10</f>
        <v>11409195</v>
      </c>
      <c r="BW28" s="1188">
        <f>BH28*'DATA - Awards Matrices'!J$10</f>
        <v>132923</v>
      </c>
      <c r="BX28" s="1188">
        <f>BI28*'DATA - Awards Matrices'!K$10</f>
        <v>154048</v>
      </c>
    </row>
    <row r="29" spans="1:97">
      <c r="A29" s="1488"/>
      <c r="B29" s="410" t="str">
        <f>'RAW DATA-Awards'!B14</f>
        <v>UNM</v>
      </c>
      <c r="C29" s="425" t="str">
        <f>'RAW DATA-Awards'!C14</f>
        <v>2</v>
      </c>
      <c r="D29" s="330">
        <f>'RAW DATA-Awards'!D14</f>
        <v>0</v>
      </c>
      <c r="E29" s="12">
        <f>'RAW DATA-Awards'!E14</f>
        <v>0</v>
      </c>
      <c r="F29" s="12">
        <f>'RAW DATA-Awards'!F14</f>
        <v>0</v>
      </c>
      <c r="G29" s="12">
        <f>'RAW DATA-Awards'!G14</f>
        <v>0</v>
      </c>
      <c r="H29" s="12">
        <f>'RAW DATA-Awards'!H14</f>
        <v>681</v>
      </c>
      <c r="I29" s="12">
        <f>'RAW DATA-Awards'!I14</f>
        <v>396</v>
      </c>
      <c r="J29" s="12">
        <f>'RAW DATA-Awards'!J14</f>
        <v>42</v>
      </c>
      <c r="K29" s="12">
        <f>'RAW DATA-Awards'!K14</f>
        <v>139</v>
      </c>
      <c r="L29" s="12">
        <f>'RAW DATA-Awards'!L14</f>
        <v>4</v>
      </c>
      <c r="M29" s="331">
        <f>'RAW DATA-Awards'!M14</f>
        <v>2</v>
      </c>
      <c r="N29" s="12"/>
      <c r="O29" s="12"/>
      <c r="P29" s="330">
        <f>'RAW DATA-Awards'!N14</f>
        <v>0</v>
      </c>
      <c r="Q29" s="12">
        <f>'RAW DATA-Awards'!O14</f>
        <v>0</v>
      </c>
      <c r="R29" s="12">
        <f>'RAW DATA-Awards'!P14</f>
        <v>0</v>
      </c>
      <c r="S29" s="12">
        <f>'RAW DATA-Awards'!Q14</f>
        <v>0</v>
      </c>
      <c r="T29" s="12">
        <f>'RAW DATA-Awards'!R14</f>
        <v>790</v>
      </c>
      <c r="U29" s="12">
        <f>'RAW DATA-Awards'!S14</f>
        <v>337</v>
      </c>
      <c r="V29" s="12">
        <f>'RAW DATA-Awards'!T14</f>
        <v>36</v>
      </c>
      <c r="W29" s="12">
        <f>'RAW DATA-Awards'!U14</f>
        <v>118</v>
      </c>
      <c r="X29" s="12">
        <f>'RAW DATA-Awards'!V14</f>
        <v>5</v>
      </c>
      <c r="Y29" s="331">
        <f>'RAW DATA-Awards'!W14</f>
        <v>1</v>
      </c>
      <c r="Z29" s="12"/>
      <c r="AA29" s="12"/>
      <c r="AB29" s="330">
        <f>'RAW DATA-Awards'!X14</f>
        <v>0</v>
      </c>
      <c r="AC29" s="12">
        <f>'RAW DATA-Awards'!Y14</f>
        <v>0</v>
      </c>
      <c r="AD29" s="12">
        <f>'RAW DATA-Awards'!Z14</f>
        <v>0</v>
      </c>
      <c r="AE29" s="12">
        <f>'RAW DATA-Awards'!AA14</f>
        <v>0</v>
      </c>
      <c r="AF29" s="12">
        <f>'RAW DATA-Awards'!AB14</f>
        <v>915</v>
      </c>
      <c r="AG29" s="12">
        <f>'RAW DATA-Awards'!AC14</f>
        <v>382</v>
      </c>
      <c r="AH29" s="12">
        <f>'RAW DATA-Awards'!AD14</f>
        <v>45</v>
      </c>
      <c r="AI29" s="12">
        <f>'RAW DATA-Awards'!AE14</f>
        <v>110</v>
      </c>
      <c r="AJ29" s="12">
        <f>'RAW DATA-Awards'!AF14</f>
        <v>2</v>
      </c>
      <c r="AK29" s="331">
        <f>'RAW DATA-Awards'!AG14</f>
        <v>4</v>
      </c>
      <c r="AL29" s="12"/>
      <c r="AM29" s="12"/>
      <c r="AN29" s="1078">
        <f>'RAW DATA-Awards'!AH14</f>
        <v>0</v>
      </c>
      <c r="AO29" s="1079">
        <f>'RAW DATA-Awards'!AI14</f>
        <v>0</v>
      </c>
      <c r="AP29" s="1079">
        <f>'RAW DATA-Awards'!AJ14</f>
        <v>0</v>
      </c>
      <c r="AQ29" s="1079">
        <f>'RAW DATA-Awards'!AK14</f>
        <v>0</v>
      </c>
      <c r="AR29" s="1079">
        <f>'RAW DATA-Awards'!AL14</f>
        <v>869</v>
      </c>
      <c r="AS29" s="1079">
        <f>'RAW DATA-Awards'!AM14</f>
        <v>357</v>
      </c>
      <c r="AT29" s="1079">
        <f>'RAW DATA-Awards'!AN14</f>
        <v>33</v>
      </c>
      <c r="AU29" s="1079">
        <f>'RAW DATA-Awards'!AO14</f>
        <v>103</v>
      </c>
      <c r="AV29" s="1079">
        <f>'RAW DATA-Awards'!AP14</f>
        <v>5</v>
      </c>
      <c r="AW29" s="1080">
        <f>'RAW DATA-Awards'!AQ14</f>
        <v>6</v>
      </c>
      <c r="AX29" s="1081"/>
      <c r="AZ29" s="1195">
        <f>'RAW DATA-Awards'!AR14</f>
        <v>0</v>
      </c>
      <c r="BA29" s="1196">
        <f>'RAW DATA-Awards'!AS14</f>
        <v>0</v>
      </c>
      <c r="BB29" s="1196">
        <f>'RAW DATA-Awards'!AT14</f>
        <v>0</v>
      </c>
      <c r="BC29" s="1196">
        <f>'RAW DATA-Awards'!AU14</f>
        <v>0</v>
      </c>
      <c r="BD29" s="1196">
        <f>'RAW DATA-Awards'!AV14</f>
        <v>968</v>
      </c>
      <c r="BE29" s="1196">
        <f>'RAW DATA-Awards'!AW14</f>
        <v>349</v>
      </c>
      <c r="BF29" s="1196">
        <f>'RAW DATA-Awards'!AX14</f>
        <v>40</v>
      </c>
      <c r="BG29" s="1196">
        <f>'RAW DATA-Awards'!AY14</f>
        <v>81</v>
      </c>
      <c r="BH29" s="1196">
        <f>'RAW DATA-Awards'!AZ14</f>
        <v>10</v>
      </c>
      <c r="BI29" s="1197">
        <f>'RAW DATA-Awards'!BA14</f>
        <v>7</v>
      </c>
      <c r="BJ29" s="1198"/>
      <c r="BO29" s="1188">
        <f>AZ29*'DATA - Awards Matrices'!B$11</f>
        <v>0</v>
      </c>
      <c r="BP29" s="1188">
        <f>BA29*'DATA - Awards Matrices'!C$11</f>
        <v>0</v>
      </c>
      <c r="BQ29" s="1188">
        <f>BB29*'DATA - Awards Matrices'!D$11</f>
        <v>0</v>
      </c>
      <c r="BR29" s="1188">
        <f>BC29*'DATA - Awards Matrices'!E$11</f>
        <v>0</v>
      </c>
      <c r="BS29" s="1188">
        <f>BD29*'DATA - Awards Matrices'!F$11</f>
        <v>46099064</v>
      </c>
      <c r="BT29" s="1188">
        <f>BE29*'DATA - Awards Matrices'!G$11</f>
        <v>16563889</v>
      </c>
      <c r="BU29" s="1188">
        <f>BF29*'DATA - Awards Matrices'!H$11</f>
        <v>6272320</v>
      </c>
      <c r="BV29" s="1188">
        <f>BG29*'DATA - Awards Matrices'!I$11</f>
        <v>12701448</v>
      </c>
      <c r="BW29" s="1188">
        <f>BH29*'DATA - Awards Matrices'!J$11</f>
        <v>112840</v>
      </c>
      <c r="BX29" s="1188">
        <f>BI29*'DATA - Awards Matrices'!K$11</f>
        <v>194516</v>
      </c>
    </row>
    <row r="30" spans="1:97" ht="16" thickBot="1">
      <c r="A30" s="1488"/>
      <c r="B30" s="410" t="str">
        <f>'RAW DATA-Awards'!B15</f>
        <v>UNM</v>
      </c>
      <c r="C30" s="425" t="str">
        <f>'RAW DATA-Awards'!C15</f>
        <v>3</v>
      </c>
      <c r="D30" s="330">
        <f>'RAW DATA-Awards'!D15</f>
        <v>0</v>
      </c>
      <c r="E30" s="12">
        <f>'RAW DATA-Awards'!E15</f>
        <v>0</v>
      </c>
      <c r="F30" s="12">
        <f>'RAW DATA-Awards'!F15</f>
        <v>0</v>
      </c>
      <c r="G30" s="12">
        <f>'RAW DATA-Awards'!G15</f>
        <v>0</v>
      </c>
      <c r="H30" s="12">
        <f>'RAW DATA-Awards'!H15</f>
        <v>344</v>
      </c>
      <c r="I30" s="12">
        <f>'RAW DATA-Awards'!I15</f>
        <v>186</v>
      </c>
      <c r="J30" s="12">
        <f>'RAW DATA-Awards'!J15</f>
        <v>68</v>
      </c>
      <c r="K30" s="12">
        <f>'RAW DATA-Awards'!K15</f>
        <v>0</v>
      </c>
      <c r="L30" s="12">
        <f>'RAW DATA-Awards'!L15</f>
        <v>0</v>
      </c>
      <c r="M30" s="331">
        <f>'RAW DATA-Awards'!M15</f>
        <v>0</v>
      </c>
      <c r="N30" s="12" t="s">
        <v>276</v>
      </c>
      <c r="O30" s="12"/>
      <c r="P30" s="330">
        <f>'RAW DATA-Awards'!N15</f>
        <v>0</v>
      </c>
      <c r="Q30" s="12">
        <f>'RAW DATA-Awards'!O15</f>
        <v>4</v>
      </c>
      <c r="R30" s="12">
        <f>'RAW DATA-Awards'!P15</f>
        <v>0</v>
      </c>
      <c r="S30" s="12">
        <f>'RAW DATA-Awards'!Q15</f>
        <v>0</v>
      </c>
      <c r="T30" s="12">
        <f>'RAW DATA-Awards'!R15</f>
        <v>351</v>
      </c>
      <c r="U30" s="12">
        <f>'RAW DATA-Awards'!S15</f>
        <v>212</v>
      </c>
      <c r="V30" s="12">
        <f>'RAW DATA-Awards'!T15</f>
        <v>68</v>
      </c>
      <c r="W30" s="12">
        <f>'RAW DATA-Awards'!U15</f>
        <v>0</v>
      </c>
      <c r="X30" s="12">
        <f>'RAW DATA-Awards'!V15</f>
        <v>0</v>
      </c>
      <c r="Y30" s="331">
        <f>'RAW DATA-Awards'!W15</f>
        <v>0</v>
      </c>
      <c r="Z30" s="12" t="s">
        <v>276</v>
      </c>
      <c r="AA30" s="12"/>
      <c r="AB30" s="330">
        <f>'RAW DATA-Awards'!X15</f>
        <v>0</v>
      </c>
      <c r="AC30" s="12">
        <f>'RAW DATA-Awards'!Y15</f>
        <v>11</v>
      </c>
      <c r="AD30" s="12">
        <f>'RAW DATA-Awards'!Z15</f>
        <v>0</v>
      </c>
      <c r="AE30" s="12">
        <f>'RAW DATA-Awards'!AA15</f>
        <v>0</v>
      </c>
      <c r="AF30" s="12">
        <f>'RAW DATA-Awards'!AB15</f>
        <v>354</v>
      </c>
      <c r="AG30" s="12">
        <f>'RAW DATA-Awards'!AC15</f>
        <v>222</v>
      </c>
      <c r="AH30" s="12">
        <f>'RAW DATA-Awards'!AD15</f>
        <v>68</v>
      </c>
      <c r="AI30" s="12">
        <f>'RAW DATA-Awards'!AE15</f>
        <v>0</v>
      </c>
      <c r="AJ30" s="12">
        <f>'RAW DATA-Awards'!AF15</f>
        <v>0</v>
      </c>
      <c r="AK30" s="331">
        <f>'RAW DATA-Awards'!AG15</f>
        <v>0</v>
      </c>
      <c r="AL30" s="12" t="s">
        <v>276</v>
      </c>
      <c r="AM30" s="12"/>
      <c r="AN30" s="1078">
        <f>'RAW DATA-Awards'!AH15</f>
        <v>0</v>
      </c>
      <c r="AO30" s="1079">
        <f>'RAW DATA-Awards'!AI15</f>
        <v>5</v>
      </c>
      <c r="AP30" s="1079">
        <f>'RAW DATA-Awards'!AJ15</f>
        <v>0</v>
      </c>
      <c r="AQ30" s="1079">
        <f>'RAW DATA-Awards'!AK15</f>
        <v>0</v>
      </c>
      <c r="AR30" s="1079">
        <f>'RAW DATA-Awards'!AL15</f>
        <v>293</v>
      </c>
      <c r="AS30" s="1079">
        <f>'RAW DATA-Awards'!AM15</f>
        <v>184</v>
      </c>
      <c r="AT30" s="1079">
        <f>'RAW DATA-Awards'!AN15</f>
        <v>63</v>
      </c>
      <c r="AU30" s="1079">
        <f>'RAW DATA-Awards'!AO15</f>
        <v>0</v>
      </c>
      <c r="AV30" s="1079">
        <f>'RAW DATA-Awards'!AP15</f>
        <v>0</v>
      </c>
      <c r="AW30" s="1080">
        <f>'RAW DATA-Awards'!AQ15</f>
        <v>0</v>
      </c>
      <c r="AX30" s="1081" t="s">
        <v>276</v>
      </c>
      <c r="AZ30" s="1195">
        <f>'RAW DATA-Awards'!AR15</f>
        <v>0</v>
      </c>
      <c r="BA30" s="1196">
        <f>'RAW DATA-Awards'!AS15</f>
        <v>5</v>
      </c>
      <c r="BB30" s="1196">
        <f>'RAW DATA-Awards'!AT15</f>
        <v>0</v>
      </c>
      <c r="BC30" s="1196">
        <f>'RAW DATA-Awards'!AU15</f>
        <v>0</v>
      </c>
      <c r="BD30" s="1196">
        <f>'RAW DATA-Awards'!AV15</f>
        <v>313</v>
      </c>
      <c r="BE30" s="1196">
        <f>'RAW DATA-Awards'!AW15</f>
        <v>163</v>
      </c>
      <c r="BF30" s="1196">
        <f>'RAW DATA-Awards'!AX15</f>
        <v>55</v>
      </c>
      <c r="BG30" s="1196">
        <f>'RAW DATA-Awards'!AY15</f>
        <v>0</v>
      </c>
      <c r="BH30" s="1196">
        <f>'RAW DATA-Awards'!AZ15</f>
        <v>0</v>
      </c>
      <c r="BI30" s="1197">
        <f>'RAW DATA-Awards'!BA15</f>
        <v>0</v>
      </c>
      <c r="BJ30" s="1198" t="s">
        <v>276</v>
      </c>
      <c r="BO30" s="1188">
        <f>AZ30*'DATA - Awards Matrices'!B$12</f>
        <v>0</v>
      </c>
      <c r="BP30" s="1188">
        <f>BA30*'DATA - Awards Matrices'!C$12</f>
        <v>76770</v>
      </c>
      <c r="BQ30" s="1188">
        <f>BB30*'DATA - Awards Matrices'!D$12</f>
        <v>0</v>
      </c>
      <c r="BR30" s="1188">
        <f>BC30*'DATA - Awards Matrices'!E$12</f>
        <v>0</v>
      </c>
      <c r="BS30" s="1188">
        <f>BD30*'DATA - Awards Matrices'!F$12</f>
        <v>21844896</v>
      </c>
      <c r="BT30" s="1188">
        <f>BE30*'DATA - Awards Matrices'!G$12</f>
        <v>11337465</v>
      </c>
      <c r="BU30" s="1188">
        <f>BF30*'DATA - Awards Matrices'!H$12</f>
        <v>12639275</v>
      </c>
      <c r="BV30" s="1188">
        <f>BG30*'DATA - Awards Matrices'!I$12</f>
        <v>0</v>
      </c>
      <c r="BW30" s="1188">
        <f>BH30*'DATA - Awards Matrices'!J$12</f>
        <v>0</v>
      </c>
      <c r="BX30" s="1188">
        <f>BI30*'DATA - Awards Matrices'!K$12</f>
        <v>0</v>
      </c>
    </row>
    <row r="31" spans="1:97">
      <c r="A31" s="456"/>
      <c r="B31" s="274"/>
      <c r="C31" s="424"/>
      <c r="D31" s="11">
        <f t="shared" ref="D31:M31" si="20">SUM(D28:D30)</f>
        <v>0</v>
      </c>
      <c r="E31" s="11">
        <f t="shared" si="20"/>
        <v>0</v>
      </c>
      <c r="F31" s="11">
        <f t="shared" si="20"/>
        <v>0</v>
      </c>
      <c r="G31" s="11">
        <f t="shared" si="20"/>
        <v>0</v>
      </c>
      <c r="H31" s="11">
        <f t="shared" si="20"/>
        <v>3901</v>
      </c>
      <c r="I31" s="11">
        <f t="shared" si="20"/>
        <v>1208</v>
      </c>
      <c r="J31" s="11">
        <f t="shared" si="20"/>
        <v>195</v>
      </c>
      <c r="K31" s="11">
        <f t="shared" si="20"/>
        <v>246</v>
      </c>
      <c r="L31" s="11">
        <f t="shared" si="20"/>
        <v>43</v>
      </c>
      <c r="M31" s="333">
        <f t="shared" si="20"/>
        <v>24</v>
      </c>
      <c r="N31" s="12">
        <f>SUM(D31:M31)</f>
        <v>5617</v>
      </c>
      <c r="O31" s="12"/>
      <c r="P31" s="332">
        <f t="shared" ref="P31:Y31" si="21">SUM(P28:P30)</f>
        <v>0</v>
      </c>
      <c r="Q31" s="11">
        <f t="shared" si="21"/>
        <v>8</v>
      </c>
      <c r="R31" s="11">
        <f t="shared" si="21"/>
        <v>0</v>
      </c>
      <c r="S31" s="11">
        <f t="shared" si="21"/>
        <v>0</v>
      </c>
      <c r="T31" s="11">
        <f t="shared" si="21"/>
        <v>3994</v>
      </c>
      <c r="U31" s="11">
        <f t="shared" si="21"/>
        <v>1149</v>
      </c>
      <c r="V31" s="11">
        <f t="shared" si="21"/>
        <v>197</v>
      </c>
      <c r="W31" s="11">
        <f t="shared" si="21"/>
        <v>229</v>
      </c>
      <c r="X31" s="11">
        <f t="shared" si="21"/>
        <v>30</v>
      </c>
      <c r="Y31" s="333">
        <f t="shared" si="21"/>
        <v>19</v>
      </c>
      <c r="Z31" s="12">
        <f>SUM(P31:Y31)</f>
        <v>5626</v>
      </c>
      <c r="AA31" s="12"/>
      <c r="AB31" s="332">
        <f t="shared" ref="AB31:AK31" si="22">SUM(AB28:AB30)</f>
        <v>0</v>
      </c>
      <c r="AC31" s="11">
        <f t="shared" si="22"/>
        <v>12</v>
      </c>
      <c r="AD31" s="11">
        <f t="shared" si="22"/>
        <v>0</v>
      </c>
      <c r="AE31" s="11">
        <f t="shared" si="22"/>
        <v>0</v>
      </c>
      <c r="AF31" s="11">
        <f t="shared" si="22"/>
        <v>3849</v>
      </c>
      <c r="AG31" s="11">
        <f t="shared" si="22"/>
        <v>1170</v>
      </c>
      <c r="AH31" s="11">
        <f t="shared" si="22"/>
        <v>220</v>
      </c>
      <c r="AI31" s="11">
        <f t="shared" si="22"/>
        <v>227</v>
      </c>
      <c r="AJ31" s="11">
        <f t="shared" si="22"/>
        <v>23</v>
      </c>
      <c r="AK31" s="333">
        <f t="shared" si="22"/>
        <v>28</v>
      </c>
      <c r="AL31" s="12">
        <f>SUM(AB31:AK31)</f>
        <v>5529</v>
      </c>
      <c r="AM31" s="12"/>
      <c r="AN31" s="1082">
        <f t="shared" ref="AN31:AW31" si="23">SUM(AN28:AN30)</f>
        <v>0</v>
      </c>
      <c r="AO31" s="1083">
        <f t="shared" si="23"/>
        <v>15</v>
      </c>
      <c r="AP31" s="1083">
        <f t="shared" si="23"/>
        <v>0</v>
      </c>
      <c r="AQ31" s="1083">
        <f t="shared" si="23"/>
        <v>0</v>
      </c>
      <c r="AR31" s="1083">
        <f t="shared" si="23"/>
        <v>3639</v>
      </c>
      <c r="AS31" s="1083">
        <f t="shared" si="23"/>
        <v>1095</v>
      </c>
      <c r="AT31" s="1083">
        <f t="shared" si="23"/>
        <v>196</v>
      </c>
      <c r="AU31" s="1083">
        <f t="shared" si="23"/>
        <v>223</v>
      </c>
      <c r="AV31" s="1083">
        <f t="shared" si="23"/>
        <v>32</v>
      </c>
      <c r="AW31" s="1084">
        <f t="shared" si="23"/>
        <v>30</v>
      </c>
      <c r="AX31" s="1081">
        <f>SUM(AN31:AW31)</f>
        <v>5230</v>
      </c>
      <c r="AZ31" s="1199">
        <f t="shared" ref="AZ31:BI31" si="24">SUM(AZ28:AZ30)</f>
        <v>0</v>
      </c>
      <c r="BA31" s="1200">
        <f t="shared" si="24"/>
        <v>7</v>
      </c>
      <c r="BB31" s="1200">
        <f t="shared" si="24"/>
        <v>0</v>
      </c>
      <c r="BC31" s="1200">
        <f t="shared" si="24"/>
        <v>0</v>
      </c>
      <c r="BD31" s="1200">
        <f t="shared" si="24"/>
        <v>3869</v>
      </c>
      <c r="BE31" s="1200">
        <f t="shared" si="24"/>
        <v>1057</v>
      </c>
      <c r="BF31" s="1200">
        <f t="shared" si="24"/>
        <v>168</v>
      </c>
      <c r="BG31" s="1200">
        <f t="shared" si="24"/>
        <v>186</v>
      </c>
      <c r="BH31" s="1200">
        <f t="shared" si="24"/>
        <v>27</v>
      </c>
      <c r="BI31" s="1201">
        <f t="shared" si="24"/>
        <v>15</v>
      </c>
      <c r="BJ31" s="1198">
        <f>SUM(AZ31:BI31)</f>
        <v>5329</v>
      </c>
    </row>
    <row r="32" spans="1:97" ht="9" customHeight="1" thickBot="1">
      <c r="A32" s="457"/>
      <c r="B32" s="413"/>
      <c r="C32" s="426"/>
      <c r="D32" s="12"/>
      <c r="E32" s="12"/>
      <c r="F32" s="12"/>
      <c r="G32" s="12"/>
      <c r="H32" s="12"/>
      <c r="I32" s="12"/>
      <c r="J32" s="12"/>
      <c r="K32" s="12"/>
      <c r="L32" s="12"/>
      <c r="M32" s="331"/>
      <c r="N32" s="12"/>
      <c r="O32" s="12"/>
      <c r="P32" s="330"/>
      <c r="Q32" s="12"/>
      <c r="R32" s="12"/>
      <c r="S32" s="12"/>
      <c r="T32" s="12"/>
      <c r="U32" s="12"/>
      <c r="V32" s="12"/>
      <c r="W32" s="12"/>
      <c r="X32" s="12"/>
      <c r="Y32" s="331"/>
      <c r="Z32" s="12"/>
      <c r="AA32" s="12"/>
      <c r="AB32" s="330"/>
      <c r="AC32" s="12"/>
      <c r="AD32" s="12"/>
      <c r="AE32" s="12"/>
      <c r="AF32" s="12"/>
      <c r="AG32" s="12"/>
      <c r="AH32" s="12"/>
      <c r="AI32" s="12"/>
      <c r="AJ32" s="12"/>
      <c r="AK32" s="331"/>
      <c r="AL32" s="12"/>
      <c r="AM32" s="12"/>
      <c r="AN32" s="1078"/>
      <c r="AO32" s="1079"/>
      <c r="AP32" s="1079"/>
      <c r="AQ32" s="1079"/>
      <c r="AR32" s="1079"/>
      <c r="AS32" s="1079"/>
      <c r="AT32" s="1079"/>
      <c r="AU32" s="1079"/>
      <c r="AV32" s="1079"/>
      <c r="AW32" s="1080"/>
      <c r="AX32" s="1081"/>
      <c r="AZ32" s="1195"/>
      <c r="BA32" s="1196"/>
      <c r="BB32" s="1196"/>
      <c r="BC32" s="1196"/>
      <c r="BD32" s="1196"/>
      <c r="BE32" s="1196"/>
      <c r="BF32" s="1196"/>
      <c r="BG32" s="1196"/>
      <c r="BH32" s="1196"/>
      <c r="BI32" s="1197"/>
      <c r="BJ32" s="1198"/>
    </row>
    <row r="33" spans="1:76" ht="15" customHeight="1">
      <c r="A33" s="1488" t="s">
        <v>271</v>
      </c>
      <c r="B33" s="410" t="s">
        <v>39</v>
      </c>
      <c r="C33" s="411" t="s">
        <v>92</v>
      </c>
      <c r="D33" s="330">
        <f>D28*'DATA - Awards Matrices'!$B$10</f>
        <v>0</v>
      </c>
      <c r="E33" s="764">
        <f>E28*'DATA - Awards Matrices'!$C$10</f>
        <v>0</v>
      </c>
      <c r="F33" s="12">
        <f>F28*'DATA - Awards Matrices'!$D$10</f>
        <v>0</v>
      </c>
      <c r="G33" s="12">
        <f>G28*'DATA - Awards Matrices'!$E$10</f>
        <v>0</v>
      </c>
      <c r="H33" s="12">
        <f>H28*'DATA - Awards Matrices'!$F$10</f>
        <v>94908000</v>
      </c>
      <c r="I33" s="12">
        <f>I28*'DATA - Awards Matrices'!$G$10</f>
        <v>20587888</v>
      </c>
      <c r="J33" s="12">
        <f>J28*'DATA - Awards Matrices'!$H$10</f>
        <v>9236015</v>
      </c>
      <c r="K33" s="12">
        <f>K28*'DATA - Awards Matrices'!$I$10</f>
        <v>11626513</v>
      </c>
      <c r="L33" s="12">
        <f>L28*'DATA - Awards Matrices'!$J$10</f>
        <v>304941</v>
      </c>
      <c r="M33" s="331">
        <f>M28*'DATA - Awards Matrices'!$K$10</f>
        <v>423632</v>
      </c>
      <c r="N33" s="12"/>
      <c r="O33" s="12"/>
      <c r="P33" s="330">
        <f>P28*'DATA - Awards Matrices'!$B$10</f>
        <v>0</v>
      </c>
      <c r="Q33" s="12">
        <f>Q28*'DATA - Awards Matrices'!$C$10</f>
        <v>29040</v>
      </c>
      <c r="R33" s="12">
        <f>R28*'DATA - Awards Matrices'!$D$10</f>
        <v>0</v>
      </c>
      <c r="S33" s="12">
        <f>S28*'DATA - Awards Matrices'!$E$10</f>
        <v>0</v>
      </c>
      <c r="T33" s="12">
        <f>T28*'DATA - Awards Matrices'!$F$10</f>
        <v>94149000</v>
      </c>
      <c r="U33" s="12">
        <f>U28*'DATA - Awards Matrices'!$G$10</f>
        <v>19732800</v>
      </c>
      <c r="V33" s="12">
        <f>V28*'DATA - Awards Matrices'!$H$10</f>
        <v>10105287</v>
      </c>
      <c r="W33" s="12">
        <f>W28*'DATA - Awards Matrices'!$I$10</f>
        <v>12061149</v>
      </c>
      <c r="X33" s="12">
        <f>X28*'DATA - Awards Matrices'!$J$10</f>
        <v>195475</v>
      </c>
      <c r="Y33" s="331">
        <f>Y28*'DATA - Awards Matrices'!$K$10</f>
        <v>346608</v>
      </c>
      <c r="Z33" s="12"/>
      <c r="AA33" s="12"/>
      <c r="AB33" s="330">
        <f>AB28*'DATA - Awards Matrices'!$B$10</f>
        <v>0</v>
      </c>
      <c r="AC33" s="12">
        <f>AC28*'DATA - Awards Matrices'!$C$10</f>
        <v>7260</v>
      </c>
      <c r="AD33" s="12">
        <f>AD28*'DATA - Awards Matrices'!$D$10</f>
        <v>0</v>
      </c>
      <c r="AE33" s="12">
        <f>AE28*'DATA - Awards Matrices'!$E$10</f>
        <v>0</v>
      </c>
      <c r="AF33" s="12">
        <f>AF28*'DATA - Awards Matrices'!$F$10</f>
        <v>85140000</v>
      </c>
      <c r="AG33" s="12">
        <f>AG28*'DATA - Awards Matrices'!$G$10</f>
        <v>18614608</v>
      </c>
      <c r="AH33" s="12">
        <f>AH28*'DATA - Awards Matrices'!$H$10</f>
        <v>11626513</v>
      </c>
      <c r="AI33" s="12">
        <f>AI28*'DATA - Awards Matrices'!$I$10</f>
        <v>12713103</v>
      </c>
      <c r="AJ33" s="12">
        <f>AJ28*'DATA - Awards Matrices'!$J$10</f>
        <v>164199</v>
      </c>
      <c r="AK33" s="331">
        <f>AK28*'DATA - Awards Matrices'!$K$10</f>
        <v>462144</v>
      </c>
      <c r="AL33" s="12"/>
      <c r="AM33" s="12"/>
      <c r="AN33" s="1078">
        <f>AN28*'DATA - Awards Matrices'!$B$10</f>
        <v>0</v>
      </c>
      <c r="AO33" s="1079">
        <f>AO28*'DATA - Awards Matrices'!$C$10</f>
        <v>72600</v>
      </c>
      <c r="AP33" s="1079">
        <f>AP28*'DATA - Awards Matrices'!$D$10</f>
        <v>0</v>
      </c>
      <c r="AQ33" s="1079">
        <f>AQ28*'DATA - Awards Matrices'!$E$10</f>
        <v>0</v>
      </c>
      <c r="AR33" s="1079">
        <f>AR28*'DATA - Awards Matrices'!$F$10</f>
        <v>81741000</v>
      </c>
      <c r="AS33" s="1079">
        <f>AS28*'DATA - Awards Matrices'!$G$10</f>
        <v>18219952</v>
      </c>
      <c r="AT33" s="1079">
        <f>AT28*'DATA - Awards Matrices'!$H$10</f>
        <v>10865900</v>
      </c>
      <c r="AU33" s="1079">
        <f>AU28*'DATA - Awards Matrices'!$I$10</f>
        <v>13039080</v>
      </c>
      <c r="AV33" s="1079">
        <f>AV28*'DATA - Awards Matrices'!$J$10</f>
        <v>211113</v>
      </c>
      <c r="AW33" s="1080">
        <f>AW28*'DATA - Awards Matrices'!$K$10</f>
        <v>462144</v>
      </c>
      <c r="AX33" s="1081"/>
      <c r="AZ33" s="1195">
        <f>AZ28*'DATA - Awards Matrices'!$B$10</f>
        <v>0</v>
      </c>
      <c r="BA33" s="1196">
        <f>BA28*'DATA - Awards Matrices'!$C$10</f>
        <v>14520</v>
      </c>
      <c r="BB33" s="1196">
        <f>BB28*'DATA - Awards Matrices'!$D$10</f>
        <v>0</v>
      </c>
      <c r="BC33" s="1196">
        <f>BC28*'DATA - Awards Matrices'!$E$10</f>
        <v>0</v>
      </c>
      <c r="BD33" s="1196">
        <f>BD28*'DATA - Awards Matrices'!$F$10</f>
        <v>85404000</v>
      </c>
      <c r="BE33" s="1196">
        <f>BE28*'DATA - Awards Matrices'!$G$10</f>
        <v>17923960</v>
      </c>
      <c r="BF33" s="1196">
        <f>BF28*'DATA - Awards Matrices'!$H$10</f>
        <v>7932107</v>
      </c>
      <c r="BG33" s="1196">
        <f>BG28*'DATA - Awards Matrices'!$I$10</f>
        <v>11409195</v>
      </c>
      <c r="BH33" s="1196">
        <f>BH28*'DATA - Awards Matrices'!$J$10</f>
        <v>132923</v>
      </c>
      <c r="BI33" s="1197">
        <f>BI28*'DATA - Awards Matrices'!$K$10</f>
        <v>154048</v>
      </c>
      <c r="BJ33" s="1198"/>
    </row>
    <row r="34" spans="1:76">
      <c r="A34" s="1488"/>
      <c r="B34" s="410" t="s">
        <v>39</v>
      </c>
      <c r="C34" s="411" t="s">
        <v>91</v>
      </c>
      <c r="D34" s="330">
        <f>D29*'DATA - Awards Matrices'!$B$11</f>
        <v>0</v>
      </c>
      <c r="E34" s="764">
        <f>E29*'DATA - Awards Matrices'!$C$11</f>
        <v>0</v>
      </c>
      <c r="F34" s="12">
        <f>F29*'DATA - Awards Matrices'!$D$11</f>
        <v>0</v>
      </c>
      <c r="G34" s="12">
        <f>G29*'DATA - Awards Matrices'!$E$11</f>
        <v>0</v>
      </c>
      <c r="H34" s="12">
        <f>H29*'DATA - Awards Matrices'!$F$11</f>
        <v>32431263</v>
      </c>
      <c r="I34" s="12">
        <f>I29*'DATA - Awards Matrices'!$G$11</f>
        <v>18794556</v>
      </c>
      <c r="J34" s="12">
        <f>J29*'DATA - Awards Matrices'!$H$11</f>
        <v>6585936</v>
      </c>
      <c r="K34" s="12">
        <f>K29*'DATA - Awards Matrices'!$I$11</f>
        <v>21796312</v>
      </c>
      <c r="L34" s="12">
        <f>L29*'DATA - Awards Matrices'!$J$11</f>
        <v>45136</v>
      </c>
      <c r="M34" s="331">
        <f>M29*'DATA - Awards Matrices'!$K$11</f>
        <v>55576</v>
      </c>
      <c r="N34" s="12"/>
      <c r="O34" s="12"/>
      <c r="P34" s="330">
        <f>P29*'DATA - Awards Matrices'!$B$11</f>
        <v>0</v>
      </c>
      <c r="Q34" s="12">
        <f>Q29*'DATA - Awards Matrices'!$C$11</f>
        <v>0</v>
      </c>
      <c r="R34" s="12">
        <f>R29*'DATA - Awards Matrices'!$D$11</f>
        <v>0</v>
      </c>
      <c r="S34" s="12">
        <f>S29*'DATA - Awards Matrices'!$E$11</f>
        <v>0</v>
      </c>
      <c r="T34" s="12">
        <f>T29*'DATA - Awards Matrices'!$F$11</f>
        <v>37622170</v>
      </c>
      <c r="U34" s="12">
        <f>U29*'DATA - Awards Matrices'!$G$11</f>
        <v>15994357</v>
      </c>
      <c r="V34" s="12">
        <f>V29*'DATA - Awards Matrices'!$H$11</f>
        <v>5645088</v>
      </c>
      <c r="W34" s="12">
        <f>W29*'DATA - Awards Matrices'!$I$11</f>
        <v>18503344</v>
      </c>
      <c r="X34" s="12">
        <f>X29*'DATA - Awards Matrices'!$J$11</f>
        <v>56420</v>
      </c>
      <c r="Y34" s="331">
        <f>Y29*'DATA - Awards Matrices'!$K$11</f>
        <v>27788</v>
      </c>
      <c r="Z34" s="12"/>
      <c r="AA34" s="12"/>
      <c r="AB34" s="330">
        <f>AB29*'DATA - Awards Matrices'!$B$11</f>
        <v>0</v>
      </c>
      <c r="AC34" s="12">
        <f>AC29*'DATA - Awards Matrices'!$C$11</f>
        <v>0</v>
      </c>
      <c r="AD34" s="12">
        <f>AD29*'DATA - Awards Matrices'!$D$11</f>
        <v>0</v>
      </c>
      <c r="AE34" s="12">
        <f>AE29*'DATA - Awards Matrices'!$E$11</f>
        <v>0</v>
      </c>
      <c r="AF34" s="12">
        <f>AF29*'DATA - Awards Matrices'!$F$11</f>
        <v>43575045</v>
      </c>
      <c r="AG34" s="12">
        <f>AG29*'DATA - Awards Matrices'!$G$11</f>
        <v>18130102</v>
      </c>
      <c r="AH34" s="12">
        <f>AH29*'DATA - Awards Matrices'!$H$11</f>
        <v>7056360</v>
      </c>
      <c r="AI34" s="12">
        <f>AI29*'DATA - Awards Matrices'!$I$11</f>
        <v>17248880</v>
      </c>
      <c r="AJ34" s="12">
        <f>AJ29*'DATA - Awards Matrices'!$J$11</f>
        <v>22568</v>
      </c>
      <c r="AK34" s="331">
        <f>AK29*'DATA - Awards Matrices'!$K$11</f>
        <v>111152</v>
      </c>
      <c r="AL34" s="12"/>
      <c r="AM34" s="12"/>
      <c r="AN34" s="1078">
        <f>AN29*'DATA - Awards Matrices'!$B$11</f>
        <v>0</v>
      </c>
      <c r="AO34" s="1079">
        <f>AO29*'DATA - Awards Matrices'!$C$11</f>
        <v>0</v>
      </c>
      <c r="AP34" s="1079">
        <f>AP29*'DATA - Awards Matrices'!$D$11</f>
        <v>0</v>
      </c>
      <c r="AQ34" s="1079">
        <f>AQ29*'DATA - Awards Matrices'!$E$11</f>
        <v>0</v>
      </c>
      <c r="AR34" s="1079">
        <f>AR29*'DATA - Awards Matrices'!$F$11</f>
        <v>41384387</v>
      </c>
      <c r="AS34" s="1079">
        <f>AS29*'DATA - Awards Matrices'!$G$11</f>
        <v>16943577</v>
      </c>
      <c r="AT34" s="1079">
        <f>AT29*'DATA - Awards Matrices'!$H$11</f>
        <v>5174664</v>
      </c>
      <c r="AU34" s="1079">
        <f>AU29*'DATA - Awards Matrices'!$I$11</f>
        <v>16151224</v>
      </c>
      <c r="AV34" s="1079">
        <f>AV29*'DATA - Awards Matrices'!$J$11</f>
        <v>56420</v>
      </c>
      <c r="AW34" s="1080">
        <f>AW29*'DATA - Awards Matrices'!$K$11</f>
        <v>166728</v>
      </c>
      <c r="AX34" s="1081"/>
      <c r="AZ34" s="1195">
        <f>AZ29*'DATA - Awards Matrices'!$B$11</f>
        <v>0</v>
      </c>
      <c r="BA34" s="1196">
        <f>BA29*'DATA - Awards Matrices'!$C$11</f>
        <v>0</v>
      </c>
      <c r="BB34" s="1196">
        <f>BB29*'DATA - Awards Matrices'!$D$11</f>
        <v>0</v>
      </c>
      <c r="BC34" s="1196">
        <f>BC29*'DATA - Awards Matrices'!$E$11</f>
        <v>0</v>
      </c>
      <c r="BD34" s="1196">
        <f>BD29*'DATA - Awards Matrices'!$F$11</f>
        <v>46099064</v>
      </c>
      <c r="BE34" s="1196">
        <f>BE29*'DATA - Awards Matrices'!$G$11</f>
        <v>16563889</v>
      </c>
      <c r="BF34" s="1196">
        <f>BF29*'DATA - Awards Matrices'!$H$11</f>
        <v>6272320</v>
      </c>
      <c r="BG34" s="1196">
        <f>BG29*'DATA - Awards Matrices'!$I$11</f>
        <v>12701448</v>
      </c>
      <c r="BH34" s="1196">
        <f>BH29*'DATA - Awards Matrices'!$J$11</f>
        <v>112840</v>
      </c>
      <c r="BI34" s="1197">
        <f>BI29*'DATA - Awards Matrices'!$K$11</f>
        <v>194516</v>
      </c>
      <c r="BJ34" s="1198"/>
    </row>
    <row r="35" spans="1:76">
      <c r="A35" s="1488"/>
      <c r="B35" s="410" t="s">
        <v>39</v>
      </c>
      <c r="C35" s="411" t="s">
        <v>90</v>
      </c>
      <c r="D35" s="330">
        <f>D30*'DATA - Awards Matrices'!$B$12</f>
        <v>0</v>
      </c>
      <c r="E35" s="764">
        <f>E30*'DATA - Awards Matrices'!$C$12</f>
        <v>0</v>
      </c>
      <c r="F35" s="12">
        <f>F30*'DATA - Awards Matrices'!$D$12</f>
        <v>0</v>
      </c>
      <c r="G35" s="12">
        <f>G30*'DATA - Awards Matrices'!$E$12</f>
        <v>0</v>
      </c>
      <c r="H35" s="12">
        <f>H30*'DATA - Awards Matrices'!$F$12</f>
        <v>24008448</v>
      </c>
      <c r="I35" s="12">
        <f>I30*'DATA - Awards Matrices'!$G$12</f>
        <v>12937230</v>
      </c>
      <c r="J35" s="12">
        <f>J30*'DATA - Awards Matrices'!$H$12</f>
        <v>15626740</v>
      </c>
      <c r="K35" s="12">
        <f>K30*'DATA - Awards Matrices'!$I$12</f>
        <v>0</v>
      </c>
      <c r="L35" s="12">
        <f>L30*'DATA - Awards Matrices'!$J$12</f>
        <v>0</v>
      </c>
      <c r="M35" s="331">
        <f>M30*'DATA - Awards Matrices'!$K$12</f>
        <v>0</v>
      </c>
      <c r="N35" s="12" t="s">
        <v>277</v>
      </c>
      <c r="O35" s="12"/>
      <c r="P35" s="330">
        <f>P30*'DATA - Awards Matrices'!$B$12</f>
        <v>0</v>
      </c>
      <c r="Q35" s="12">
        <f>Q30*'DATA - Awards Matrices'!$C$12</f>
        <v>61416</v>
      </c>
      <c r="R35" s="12">
        <f>R30*'DATA - Awards Matrices'!$D$12</f>
        <v>0</v>
      </c>
      <c r="S35" s="12">
        <f>S30*'DATA - Awards Matrices'!$E$12</f>
        <v>0</v>
      </c>
      <c r="T35" s="12">
        <f>T30*'DATA - Awards Matrices'!$F$12</f>
        <v>24496992</v>
      </c>
      <c r="U35" s="12">
        <f>U30*'DATA - Awards Matrices'!$G$12</f>
        <v>14745660</v>
      </c>
      <c r="V35" s="12">
        <f>V30*'DATA - Awards Matrices'!$H$12</f>
        <v>15626740</v>
      </c>
      <c r="W35" s="12">
        <f>W30*'DATA - Awards Matrices'!$I$12</f>
        <v>0</v>
      </c>
      <c r="X35" s="12">
        <f>X30*'DATA - Awards Matrices'!$J$12</f>
        <v>0</v>
      </c>
      <c r="Y35" s="331">
        <f>Y30*'DATA - Awards Matrices'!$K$12</f>
        <v>0</v>
      </c>
      <c r="Z35" s="12" t="s">
        <v>277</v>
      </c>
      <c r="AA35" s="12"/>
      <c r="AB35" s="330">
        <f>AB30*'DATA - Awards Matrices'!$B$12</f>
        <v>0</v>
      </c>
      <c r="AC35" s="12">
        <f>AC30*'DATA - Awards Matrices'!$C$12</f>
        <v>168894</v>
      </c>
      <c r="AD35" s="12">
        <f>AD30*'DATA - Awards Matrices'!$D$12</f>
        <v>0</v>
      </c>
      <c r="AE35" s="12">
        <f>AE30*'DATA - Awards Matrices'!$E$12</f>
        <v>0</v>
      </c>
      <c r="AF35" s="12">
        <f>AF30*'DATA - Awards Matrices'!$F$12</f>
        <v>24706368</v>
      </c>
      <c r="AG35" s="12">
        <f>AG30*'DATA - Awards Matrices'!$G$12</f>
        <v>15441210</v>
      </c>
      <c r="AH35" s="12">
        <f>AH30*'DATA - Awards Matrices'!$H$12</f>
        <v>15626740</v>
      </c>
      <c r="AI35" s="12">
        <f>AI30*'DATA - Awards Matrices'!$I$12</f>
        <v>0</v>
      </c>
      <c r="AJ35" s="12">
        <f>AJ30*'DATA - Awards Matrices'!$J$12</f>
        <v>0</v>
      </c>
      <c r="AK35" s="331">
        <f>AK30*'DATA - Awards Matrices'!$K$12</f>
        <v>0</v>
      </c>
      <c r="AL35" s="12" t="s">
        <v>277</v>
      </c>
      <c r="AM35" s="12"/>
      <c r="AN35" s="1078">
        <f>AN30*'DATA - Awards Matrices'!$B$12</f>
        <v>0</v>
      </c>
      <c r="AO35" s="1079">
        <f>AO30*'DATA - Awards Matrices'!$C$12</f>
        <v>76770</v>
      </c>
      <c r="AP35" s="1079">
        <f>AP30*'DATA - Awards Matrices'!$D$12</f>
        <v>0</v>
      </c>
      <c r="AQ35" s="1079">
        <f>AQ30*'DATA - Awards Matrices'!$E$12</f>
        <v>0</v>
      </c>
      <c r="AR35" s="1079">
        <f>AR30*'DATA - Awards Matrices'!$F$12</f>
        <v>20449056</v>
      </c>
      <c r="AS35" s="1079">
        <f>AS30*'DATA - Awards Matrices'!$G$12</f>
        <v>12798120</v>
      </c>
      <c r="AT35" s="1079">
        <f>AT30*'DATA - Awards Matrices'!$H$12</f>
        <v>14477715</v>
      </c>
      <c r="AU35" s="1079">
        <f>AU30*'DATA - Awards Matrices'!$I$12</f>
        <v>0</v>
      </c>
      <c r="AV35" s="1079">
        <f>AV30*'DATA - Awards Matrices'!$J$12</f>
        <v>0</v>
      </c>
      <c r="AW35" s="1080">
        <f>AW30*'DATA - Awards Matrices'!$K$12</f>
        <v>0</v>
      </c>
      <c r="AX35" s="1081" t="s">
        <v>277</v>
      </c>
      <c r="AZ35" s="1195">
        <f>AZ30*'DATA - Awards Matrices'!$B$12</f>
        <v>0</v>
      </c>
      <c r="BA35" s="1196">
        <f>BA30*'DATA - Awards Matrices'!$C$12</f>
        <v>76770</v>
      </c>
      <c r="BB35" s="1196">
        <f>BB30*'DATA - Awards Matrices'!$D$12</f>
        <v>0</v>
      </c>
      <c r="BC35" s="1196">
        <f>BC30*'DATA - Awards Matrices'!$E$12</f>
        <v>0</v>
      </c>
      <c r="BD35" s="1196">
        <f>BD30*'DATA - Awards Matrices'!$F$12</f>
        <v>21844896</v>
      </c>
      <c r="BE35" s="1196">
        <f>BE30*'DATA - Awards Matrices'!$G$12</f>
        <v>11337465</v>
      </c>
      <c r="BF35" s="1196">
        <f>BF30*'DATA - Awards Matrices'!$H$12</f>
        <v>12639275</v>
      </c>
      <c r="BG35" s="1196">
        <f>BG30*'DATA - Awards Matrices'!$I$12</f>
        <v>0</v>
      </c>
      <c r="BH35" s="1196">
        <f>BH30*'DATA - Awards Matrices'!$J$12</f>
        <v>0</v>
      </c>
      <c r="BI35" s="1197">
        <f>BI30*'DATA - Awards Matrices'!$K$12</f>
        <v>0</v>
      </c>
      <c r="BJ35" s="1198" t="s">
        <v>277</v>
      </c>
    </row>
    <row r="36" spans="1:76" ht="33" thickBot="1">
      <c r="A36" s="406" t="s">
        <v>272</v>
      </c>
      <c r="B36" s="275" t="str">
        <f>B30</f>
        <v>UNM</v>
      </c>
      <c r="C36" s="338"/>
      <c r="D36" s="334">
        <f t="shared" ref="D36:M36" si="25">SUM(D33:D35)</f>
        <v>0</v>
      </c>
      <c r="E36" s="335">
        <f t="shared" si="25"/>
        <v>0</v>
      </c>
      <c r="F36" s="335">
        <f t="shared" si="25"/>
        <v>0</v>
      </c>
      <c r="G36" s="335">
        <f t="shared" si="25"/>
        <v>0</v>
      </c>
      <c r="H36" s="335">
        <f t="shared" si="25"/>
        <v>151347711</v>
      </c>
      <c r="I36" s="335">
        <f t="shared" si="25"/>
        <v>52319674</v>
      </c>
      <c r="J36" s="335">
        <f t="shared" si="25"/>
        <v>31448691</v>
      </c>
      <c r="K36" s="335">
        <f t="shared" si="25"/>
        <v>33422825</v>
      </c>
      <c r="L36" s="335">
        <f t="shared" si="25"/>
        <v>350077</v>
      </c>
      <c r="M36" s="336">
        <f t="shared" si="25"/>
        <v>479208</v>
      </c>
      <c r="N36" s="415">
        <f>SUM(D36:M36)/'DATA - Awards Matrices'!$L$12</f>
        <v>1044.1722369148913</v>
      </c>
      <c r="O36" s="415"/>
      <c r="P36" s="334">
        <f t="shared" ref="P36:Y36" si="26">SUM(P33:P35)</f>
        <v>0</v>
      </c>
      <c r="Q36" s="335">
        <f t="shared" si="26"/>
        <v>90456</v>
      </c>
      <c r="R36" s="335">
        <f t="shared" si="26"/>
        <v>0</v>
      </c>
      <c r="S36" s="335">
        <f t="shared" si="26"/>
        <v>0</v>
      </c>
      <c r="T36" s="335">
        <f t="shared" si="26"/>
        <v>156268162</v>
      </c>
      <c r="U36" s="335">
        <f t="shared" si="26"/>
        <v>50472817</v>
      </c>
      <c r="V36" s="335">
        <f t="shared" si="26"/>
        <v>31377115</v>
      </c>
      <c r="W36" s="335">
        <f t="shared" si="26"/>
        <v>30564493</v>
      </c>
      <c r="X36" s="335">
        <f t="shared" si="26"/>
        <v>251895</v>
      </c>
      <c r="Y36" s="336">
        <f t="shared" si="26"/>
        <v>374396</v>
      </c>
      <c r="Z36" s="415">
        <f>SUM(P36:Y36)/'DATA - Awards Matrices'!$L$12</f>
        <v>1044.2929782589915</v>
      </c>
      <c r="AA36" s="415"/>
      <c r="AB36" s="334">
        <f t="shared" ref="AB36:AK36" si="27">SUM(AB33:AB35)</f>
        <v>0</v>
      </c>
      <c r="AC36" s="335">
        <f t="shared" si="27"/>
        <v>176154</v>
      </c>
      <c r="AD36" s="335">
        <f t="shared" si="27"/>
        <v>0</v>
      </c>
      <c r="AE36" s="335">
        <f t="shared" si="27"/>
        <v>0</v>
      </c>
      <c r="AF36" s="335">
        <f t="shared" si="27"/>
        <v>153421413</v>
      </c>
      <c r="AG36" s="335">
        <f t="shared" si="27"/>
        <v>52185920</v>
      </c>
      <c r="AH36" s="335">
        <f t="shared" si="27"/>
        <v>34309613</v>
      </c>
      <c r="AI36" s="335">
        <f t="shared" si="27"/>
        <v>29961983</v>
      </c>
      <c r="AJ36" s="335">
        <f t="shared" si="27"/>
        <v>186767</v>
      </c>
      <c r="AK36" s="336">
        <f t="shared" si="27"/>
        <v>573296</v>
      </c>
      <c r="AL36" s="415">
        <f>SUM(AB36:AK36)/'DATA - Awards Matrices'!$L$12</f>
        <v>1049.7811972095803</v>
      </c>
      <c r="AM36" s="415"/>
      <c r="AN36" s="1085">
        <f t="shared" ref="AN36:AW36" si="28">SUM(AN33:AN35)</f>
        <v>0</v>
      </c>
      <c r="AO36" s="1086">
        <f t="shared" si="28"/>
        <v>149370</v>
      </c>
      <c r="AP36" s="1086">
        <f t="shared" si="28"/>
        <v>0</v>
      </c>
      <c r="AQ36" s="1086">
        <f t="shared" si="28"/>
        <v>0</v>
      </c>
      <c r="AR36" s="1086">
        <f t="shared" si="28"/>
        <v>143574443</v>
      </c>
      <c r="AS36" s="1086">
        <f t="shared" si="28"/>
        <v>47961649</v>
      </c>
      <c r="AT36" s="1086">
        <f t="shared" si="28"/>
        <v>30518279</v>
      </c>
      <c r="AU36" s="1086">
        <f t="shared" si="28"/>
        <v>29190304</v>
      </c>
      <c r="AV36" s="1086">
        <f t="shared" si="28"/>
        <v>267533</v>
      </c>
      <c r="AW36" s="1087">
        <f t="shared" si="28"/>
        <v>628872</v>
      </c>
      <c r="AX36" s="1088">
        <f>SUM(AN36:AW36)/'DATA - Awards Matrices'!$L$12</f>
        <v>977.97251947475547</v>
      </c>
      <c r="AZ36" s="1202">
        <f t="shared" ref="AZ36:BI36" si="29">SUM(AZ33:AZ35)</f>
        <v>0</v>
      </c>
      <c r="BA36" s="1203">
        <f t="shared" si="29"/>
        <v>91290</v>
      </c>
      <c r="BB36" s="1203">
        <f t="shared" si="29"/>
        <v>0</v>
      </c>
      <c r="BC36" s="1203">
        <f t="shared" si="29"/>
        <v>0</v>
      </c>
      <c r="BD36" s="1203">
        <f t="shared" si="29"/>
        <v>153347960</v>
      </c>
      <c r="BE36" s="1203">
        <f t="shared" si="29"/>
        <v>45825314</v>
      </c>
      <c r="BF36" s="1203">
        <f t="shared" si="29"/>
        <v>26843702</v>
      </c>
      <c r="BG36" s="1203">
        <f t="shared" si="29"/>
        <v>24110643</v>
      </c>
      <c r="BH36" s="1203">
        <f t="shared" si="29"/>
        <v>245763</v>
      </c>
      <c r="BI36" s="1204">
        <f t="shared" si="29"/>
        <v>348564</v>
      </c>
      <c r="BJ36" s="1205">
        <f>SUM(AZ36:BI36)/'DATA - Awards Matrices'!$L$12</f>
        <v>972.2462833156643</v>
      </c>
      <c r="BO36" s="1300">
        <f>SUM(P36:Y36)</f>
        <v>269399334</v>
      </c>
      <c r="BP36" s="1300">
        <f>SUM(AB36:AK36)</f>
        <v>270815146</v>
      </c>
      <c r="BQ36" s="1301">
        <f>SUM(AN36:AW36)</f>
        <v>252290450</v>
      </c>
      <c r="BR36" s="1300">
        <f>SUM(AZ36:BI36)</f>
        <v>250813236</v>
      </c>
      <c r="BS36" s="1300">
        <f>AVERAGE(BO36:BQ36)</f>
        <v>264168310</v>
      </c>
      <c r="BT36" s="1301">
        <f>AVERAGE(BQ36:BR36)</f>
        <v>251551843</v>
      </c>
    </row>
    <row r="37" spans="1:76" ht="51" customHeight="1" thickBot="1">
      <c r="A37" s="428"/>
      <c r="B37" s="429"/>
      <c r="C37" s="430"/>
      <c r="D37" s="431"/>
      <c r="E37" s="432"/>
      <c r="F37" s="432"/>
      <c r="G37" s="432"/>
      <c r="H37" s="432"/>
      <c r="I37" s="432"/>
      <c r="J37" s="432"/>
      <c r="K37" s="432"/>
      <c r="L37" s="432"/>
      <c r="M37" s="433"/>
      <c r="N37" s="434"/>
      <c r="O37" s="434"/>
      <c r="P37" s="431"/>
      <c r="Q37" s="432"/>
      <c r="R37" s="432"/>
      <c r="S37" s="432"/>
      <c r="T37" s="432"/>
      <c r="U37" s="432"/>
      <c r="V37" s="432"/>
      <c r="W37" s="432"/>
      <c r="X37" s="432"/>
      <c r="Y37" s="433"/>
      <c r="Z37" s="434"/>
      <c r="AA37" s="434"/>
      <c r="AB37" s="431"/>
      <c r="AC37" s="432"/>
      <c r="AD37" s="432"/>
      <c r="AE37" s="432"/>
      <c r="AF37" s="432"/>
      <c r="AG37" s="432"/>
      <c r="AH37" s="432"/>
      <c r="AI37" s="432"/>
      <c r="AJ37" s="432"/>
      <c r="AK37" s="433"/>
      <c r="AL37" s="434"/>
      <c r="AM37" s="434"/>
      <c r="AN37" s="1089"/>
      <c r="AO37" s="1090"/>
      <c r="AP37" s="1090"/>
      <c r="AQ37" s="1090"/>
      <c r="AR37" s="1090"/>
      <c r="AS37" s="1090"/>
      <c r="AT37" s="1090"/>
      <c r="AU37" s="1090"/>
      <c r="AV37" s="1090"/>
      <c r="AW37" s="1091"/>
      <c r="AX37" s="1092"/>
      <c r="AZ37" s="1206"/>
      <c r="BA37" s="1207"/>
      <c r="BB37" s="1207"/>
      <c r="BC37" s="1207"/>
      <c r="BD37" s="1207"/>
      <c r="BE37" s="1207"/>
      <c r="BF37" s="1207"/>
      <c r="BG37" s="1207"/>
      <c r="BH37" s="1207"/>
      <c r="BI37" s="1208"/>
      <c r="BJ37" s="1209"/>
    </row>
    <row r="38" spans="1:76" ht="15" customHeight="1">
      <c r="A38" s="1487" t="s">
        <v>270</v>
      </c>
      <c r="B38" s="438" t="str">
        <f>'RAW DATA-Awards'!B16</f>
        <v>ENMU</v>
      </c>
      <c r="C38" s="424" t="str">
        <f>'RAW DATA-Awards'!C16</f>
        <v>1</v>
      </c>
      <c r="D38" s="407">
        <f>'RAW DATA-Awards'!D16</f>
        <v>0</v>
      </c>
      <c r="E38" s="408">
        <f>'RAW DATA-Awards'!E16</f>
        <v>0</v>
      </c>
      <c r="F38" s="408">
        <f>'RAW DATA-Awards'!F16</f>
        <v>0</v>
      </c>
      <c r="G38" s="408">
        <f>'RAW DATA-Awards'!G16</f>
        <v>256</v>
      </c>
      <c r="H38" s="408">
        <f>'RAW DATA-Awards'!H16</f>
        <v>504</v>
      </c>
      <c r="I38" s="408">
        <f>'RAW DATA-Awards'!I16</f>
        <v>229</v>
      </c>
      <c r="J38" s="408">
        <f>'RAW DATA-Awards'!J16</f>
        <v>0</v>
      </c>
      <c r="K38" s="408">
        <f>'RAW DATA-Awards'!K16</f>
        <v>0</v>
      </c>
      <c r="L38" s="408">
        <f>'RAW DATA-Awards'!L16</f>
        <v>30</v>
      </c>
      <c r="M38" s="409">
        <f>'RAW DATA-Awards'!M16</f>
        <v>0</v>
      </c>
      <c r="N38" s="408"/>
      <c r="O38" s="408"/>
      <c r="P38" s="407">
        <f>'RAW DATA-Awards'!N16</f>
        <v>0</v>
      </c>
      <c r="Q38" s="408">
        <f>'RAW DATA-Awards'!O16</f>
        <v>0</v>
      </c>
      <c r="R38" s="408">
        <f>'RAW DATA-Awards'!P16</f>
        <v>0</v>
      </c>
      <c r="S38" s="408">
        <f>'RAW DATA-Awards'!Q16</f>
        <v>211</v>
      </c>
      <c r="T38" s="408">
        <f>'RAW DATA-Awards'!R16</f>
        <v>467</v>
      </c>
      <c r="U38" s="408">
        <f>'RAW DATA-Awards'!S16</f>
        <v>234</v>
      </c>
      <c r="V38" s="408">
        <f>'RAW DATA-Awards'!T16</f>
        <v>0</v>
      </c>
      <c r="W38" s="408">
        <f>'RAW DATA-Awards'!U16</f>
        <v>0</v>
      </c>
      <c r="X38" s="408">
        <f>'RAW DATA-Awards'!V16</f>
        <v>12</v>
      </c>
      <c r="Y38" s="409">
        <f>'RAW DATA-Awards'!W16</f>
        <v>0</v>
      </c>
      <c r="Z38" s="408"/>
      <c r="AA38" s="408"/>
      <c r="AB38" s="407">
        <f>'RAW DATA-Awards'!X16</f>
        <v>0</v>
      </c>
      <c r="AC38" s="408">
        <f>'RAW DATA-Awards'!Y16</f>
        <v>0</v>
      </c>
      <c r="AD38" s="408">
        <f>'RAW DATA-Awards'!Z16</f>
        <v>0</v>
      </c>
      <c r="AE38" s="408">
        <f>'RAW DATA-Awards'!AA16</f>
        <v>255</v>
      </c>
      <c r="AF38" s="408">
        <f>'RAW DATA-Awards'!AB16</f>
        <v>442</v>
      </c>
      <c r="AG38" s="408">
        <f>'RAW DATA-Awards'!AC16</f>
        <v>263</v>
      </c>
      <c r="AH38" s="408">
        <f>'RAW DATA-Awards'!AD16</f>
        <v>0</v>
      </c>
      <c r="AI38" s="408">
        <f>'RAW DATA-Awards'!AE16</f>
        <v>0</v>
      </c>
      <c r="AJ38" s="408">
        <f>'RAW DATA-Awards'!AF16</f>
        <v>5</v>
      </c>
      <c r="AK38" s="409">
        <f>'RAW DATA-Awards'!AG16</f>
        <v>0</v>
      </c>
      <c r="AL38" s="408"/>
      <c r="AM38" s="408"/>
      <c r="AN38" s="1074">
        <f>'RAW DATA-Awards'!AH16</f>
        <v>0</v>
      </c>
      <c r="AO38" s="1075">
        <f>'RAW DATA-Awards'!AI16</f>
        <v>0</v>
      </c>
      <c r="AP38" s="1075">
        <f>'RAW DATA-Awards'!AJ16</f>
        <v>0</v>
      </c>
      <c r="AQ38" s="1075">
        <f>'RAW DATA-Awards'!AK16</f>
        <v>217</v>
      </c>
      <c r="AR38" s="1075">
        <f>'RAW DATA-Awards'!AL16</f>
        <v>472</v>
      </c>
      <c r="AS38" s="1075">
        <f>'RAW DATA-Awards'!AM16</f>
        <v>238</v>
      </c>
      <c r="AT38" s="1075">
        <f>'RAW DATA-Awards'!AN16</f>
        <v>0</v>
      </c>
      <c r="AU38" s="1075">
        <f>'RAW DATA-Awards'!AO16</f>
        <v>0</v>
      </c>
      <c r="AV38" s="1075">
        <f>'RAW DATA-Awards'!AP16</f>
        <v>0</v>
      </c>
      <c r="AW38" s="1076">
        <f>'RAW DATA-Awards'!AQ16</f>
        <v>0</v>
      </c>
      <c r="AX38" s="1077"/>
      <c r="AZ38" s="1191">
        <f>'RAW DATA-Awards'!AR16</f>
        <v>0</v>
      </c>
      <c r="BA38" s="1192">
        <f>'RAW DATA-Awards'!AS16</f>
        <v>0</v>
      </c>
      <c r="BB38" s="1192">
        <f>'RAW DATA-Awards'!AT16</f>
        <v>0</v>
      </c>
      <c r="BC38" s="1192">
        <f>'RAW DATA-Awards'!AU16</f>
        <v>240</v>
      </c>
      <c r="BD38" s="1192">
        <f>'RAW DATA-Awards'!AV16</f>
        <v>458</v>
      </c>
      <c r="BE38" s="1192">
        <f>'RAW DATA-Awards'!AW16</f>
        <v>232</v>
      </c>
      <c r="BF38" s="1192">
        <f>'RAW DATA-Awards'!AX16</f>
        <v>0</v>
      </c>
      <c r="BG38" s="1192">
        <f>'RAW DATA-Awards'!AY16</f>
        <v>0</v>
      </c>
      <c r="BH38" s="1192">
        <f>'RAW DATA-Awards'!AZ16</f>
        <v>19</v>
      </c>
      <c r="BI38" s="1193">
        <f>'RAW DATA-Awards'!BA16</f>
        <v>0</v>
      </c>
      <c r="BJ38" s="1194"/>
      <c r="BO38" s="1188">
        <f>AZ38*'DATA - Awards Matrices'!B$10</f>
        <v>0</v>
      </c>
      <c r="BP38" s="1188">
        <f>BA38*'DATA - Awards Matrices'!C$10</f>
        <v>0</v>
      </c>
      <c r="BQ38" s="1188">
        <f>BB38*'DATA - Awards Matrices'!D$10</f>
        <v>0</v>
      </c>
      <c r="BR38" s="1188">
        <f>BC38*'DATA - Awards Matrices'!E$10</f>
        <v>3469200</v>
      </c>
      <c r="BS38" s="1188">
        <f>BD38*'DATA - Awards Matrices'!F$10</f>
        <v>15114000</v>
      </c>
      <c r="BT38" s="1188">
        <f>BE38*'DATA - Awards Matrices'!G$10</f>
        <v>7630016</v>
      </c>
      <c r="BU38" s="1188">
        <f>BF38*'DATA - Awards Matrices'!H$10</f>
        <v>0</v>
      </c>
      <c r="BV38" s="1188">
        <f>BG38*'DATA - Awards Matrices'!I$10</f>
        <v>0</v>
      </c>
      <c r="BW38" s="1188">
        <f>BH38*'DATA - Awards Matrices'!J$10</f>
        <v>148561</v>
      </c>
      <c r="BX38" s="1188">
        <f>BI38*'DATA - Awards Matrices'!K$10</f>
        <v>0</v>
      </c>
    </row>
    <row r="39" spans="1:76">
      <c r="A39" s="1488"/>
      <c r="B39" s="439" t="str">
        <f>'RAW DATA-Awards'!B17</f>
        <v>ENMU</v>
      </c>
      <c r="C39" s="425" t="str">
        <f>'RAW DATA-Awards'!C17</f>
        <v>2</v>
      </c>
      <c r="D39" s="330">
        <f>'RAW DATA-Awards'!D17</f>
        <v>0</v>
      </c>
      <c r="E39" s="12">
        <f>'RAW DATA-Awards'!E17</f>
        <v>0</v>
      </c>
      <c r="F39" s="12">
        <f>'RAW DATA-Awards'!F17</f>
        <v>0</v>
      </c>
      <c r="G39" s="12">
        <f>'RAW DATA-Awards'!G17</f>
        <v>0</v>
      </c>
      <c r="H39" s="12">
        <f>'RAW DATA-Awards'!H17</f>
        <v>223</v>
      </c>
      <c r="I39" s="12">
        <f>'RAW DATA-Awards'!I17</f>
        <v>68</v>
      </c>
      <c r="J39" s="12">
        <f>'RAW DATA-Awards'!J17</f>
        <v>0</v>
      </c>
      <c r="K39" s="12">
        <f>'RAW DATA-Awards'!K17</f>
        <v>0</v>
      </c>
      <c r="L39" s="12">
        <f>'RAW DATA-Awards'!L17</f>
        <v>0</v>
      </c>
      <c r="M39" s="331">
        <f>'RAW DATA-Awards'!M17</f>
        <v>0</v>
      </c>
      <c r="N39" s="12"/>
      <c r="O39" s="12"/>
      <c r="P39" s="330">
        <f>'RAW DATA-Awards'!N17</f>
        <v>0</v>
      </c>
      <c r="Q39" s="12">
        <f>'RAW DATA-Awards'!O17</f>
        <v>0</v>
      </c>
      <c r="R39" s="12">
        <f>'RAW DATA-Awards'!P17</f>
        <v>0</v>
      </c>
      <c r="S39" s="12">
        <f>'RAW DATA-Awards'!Q17</f>
        <v>0</v>
      </c>
      <c r="T39" s="12">
        <f>'RAW DATA-Awards'!R17</f>
        <v>246</v>
      </c>
      <c r="U39" s="12">
        <f>'RAW DATA-Awards'!S17</f>
        <v>59</v>
      </c>
      <c r="V39" s="12">
        <f>'RAW DATA-Awards'!T17</f>
        <v>0</v>
      </c>
      <c r="W39" s="12">
        <f>'RAW DATA-Awards'!U17</f>
        <v>0</v>
      </c>
      <c r="X39" s="12">
        <f>'RAW DATA-Awards'!V17</f>
        <v>0</v>
      </c>
      <c r="Y39" s="331">
        <f>'RAW DATA-Awards'!W17</f>
        <v>0</v>
      </c>
      <c r="Z39" s="12"/>
      <c r="AA39" s="12"/>
      <c r="AB39" s="330">
        <f>'RAW DATA-Awards'!X17</f>
        <v>0</v>
      </c>
      <c r="AC39" s="12">
        <f>'RAW DATA-Awards'!Y17</f>
        <v>0</v>
      </c>
      <c r="AD39" s="12">
        <f>'RAW DATA-Awards'!Z17</f>
        <v>0</v>
      </c>
      <c r="AE39" s="12">
        <f>'RAW DATA-Awards'!AA17</f>
        <v>1</v>
      </c>
      <c r="AF39" s="12">
        <f>'RAW DATA-Awards'!AB17</f>
        <v>228</v>
      </c>
      <c r="AG39" s="12">
        <f>'RAW DATA-Awards'!AC17</f>
        <v>78</v>
      </c>
      <c r="AH39" s="12">
        <f>'RAW DATA-Awards'!AD17</f>
        <v>0</v>
      </c>
      <c r="AI39" s="12">
        <f>'RAW DATA-Awards'!AE17</f>
        <v>0</v>
      </c>
      <c r="AJ39" s="12">
        <f>'RAW DATA-Awards'!AF17</f>
        <v>0</v>
      </c>
      <c r="AK39" s="331">
        <f>'RAW DATA-Awards'!AG17</f>
        <v>0</v>
      </c>
      <c r="AL39" s="12"/>
      <c r="AM39" s="12"/>
      <c r="AN39" s="1078">
        <f>'RAW DATA-Awards'!AH17</f>
        <v>0</v>
      </c>
      <c r="AO39" s="1079">
        <f>'RAW DATA-Awards'!AI17</f>
        <v>0</v>
      </c>
      <c r="AP39" s="1079">
        <f>'RAW DATA-Awards'!AJ17</f>
        <v>0</v>
      </c>
      <c r="AQ39" s="1079">
        <f>'RAW DATA-Awards'!AK17</f>
        <v>1</v>
      </c>
      <c r="AR39" s="1079">
        <f>'RAW DATA-Awards'!AL17</f>
        <v>220</v>
      </c>
      <c r="AS39" s="1079">
        <f>'RAW DATA-Awards'!AM17</f>
        <v>72</v>
      </c>
      <c r="AT39" s="1079">
        <f>'RAW DATA-Awards'!AN17</f>
        <v>0</v>
      </c>
      <c r="AU39" s="1079">
        <f>'RAW DATA-Awards'!AO17</f>
        <v>0</v>
      </c>
      <c r="AV39" s="1079">
        <f>'RAW DATA-Awards'!AP17</f>
        <v>0</v>
      </c>
      <c r="AW39" s="1080">
        <f>'RAW DATA-Awards'!AQ17</f>
        <v>0</v>
      </c>
      <c r="AX39" s="1081"/>
      <c r="AZ39" s="1195">
        <f>'RAW DATA-Awards'!AR17</f>
        <v>0</v>
      </c>
      <c r="BA39" s="1196">
        <f>'RAW DATA-Awards'!AS17</f>
        <v>0</v>
      </c>
      <c r="BB39" s="1196">
        <f>'RAW DATA-Awards'!AT17</f>
        <v>0</v>
      </c>
      <c r="BC39" s="1196">
        <f>'RAW DATA-Awards'!AU17</f>
        <v>1</v>
      </c>
      <c r="BD39" s="1196">
        <f>'RAW DATA-Awards'!AV17</f>
        <v>221</v>
      </c>
      <c r="BE39" s="1196">
        <f>'RAW DATA-Awards'!AW17</f>
        <v>60</v>
      </c>
      <c r="BF39" s="1196">
        <f>'RAW DATA-Awards'!AX17</f>
        <v>0</v>
      </c>
      <c r="BG39" s="1196">
        <f>'RAW DATA-Awards'!AY17</f>
        <v>0</v>
      </c>
      <c r="BH39" s="1196">
        <f>'RAW DATA-Awards'!AZ17</f>
        <v>0</v>
      </c>
      <c r="BI39" s="1197">
        <f>'RAW DATA-Awards'!BA17</f>
        <v>0</v>
      </c>
      <c r="BJ39" s="1198"/>
      <c r="BO39" s="1188">
        <f>AZ39*'DATA - Awards Matrices'!B$11</f>
        <v>0</v>
      </c>
      <c r="BP39" s="1188">
        <f>BA39*'DATA - Awards Matrices'!C$11</f>
        <v>0</v>
      </c>
      <c r="BQ39" s="1188">
        <f>BB39*'DATA - Awards Matrices'!D$11</f>
        <v>0</v>
      </c>
      <c r="BR39" s="1188">
        <f>BC39*'DATA - Awards Matrices'!E$11</f>
        <v>20860</v>
      </c>
      <c r="BS39" s="1188">
        <f>BD39*'DATA - Awards Matrices'!F$11</f>
        <v>10524683</v>
      </c>
      <c r="BT39" s="1188">
        <f>BE39*'DATA - Awards Matrices'!G$11</f>
        <v>2847660</v>
      </c>
      <c r="BU39" s="1188">
        <f>BF39*'DATA - Awards Matrices'!H$11</f>
        <v>0</v>
      </c>
      <c r="BV39" s="1188">
        <f>BG39*'DATA - Awards Matrices'!I$11</f>
        <v>0</v>
      </c>
      <c r="BW39" s="1188">
        <f>BH39*'DATA - Awards Matrices'!J$11</f>
        <v>0</v>
      </c>
      <c r="BX39" s="1188">
        <f>BI39*'DATA - Awards Matrices'!K$11</f>
        <v>0</v>
      </c>
    </row>
    <row r="40" spans="1:76" ht="16" thickBot="1">
      <c r="A40" s="1488"/>
      <c r="B40" s="439" t="str">
        <f>'RAW DATA-Awards'!B18</f>
        <v>ENMU</v>
      </c>
      <c r="C40" s="425" t="str">
        <f>'RAW DATA-Awards'!C18</f>
        <v>3</v>
      </c>
      <c r="D40" s="330">
        <f>'RAW DATA-Awards'!D18</f>
        <v>0</v>
      </c>
      <c r="E40" s="12">
        <f>'RAW DATA-Awards'!E18</f>
        <v>0</v>
      </c>
      <c r="F40" s="12">
        <f>'RAW DATA-Awards'!F18</f>
        <v>0</v>
      </c>
      <c r="G40" s="12">
        <f>'RAW DATA-Awards'!G18</f>
        <v>0</v>
      </c>
      <c r="H40" s="12">
        <f>'RAW DATA-Awards'!H18</f>
        <v>8</v>
      </c>
      <c r="I40" s="12">
        <f>'RAW DATA-Awards'!I18</f>
        <v>4</v>
      </c>
      <c r="J40" s="12">
        <f>'RAW DATA-Awards'!J18</f>
        <v>0</v>
      </c>
      <c r="K40" s="12">
        <f>'RAW DATA-Awards'!K18</f>
        <v>0</v>
      </c>
      <c r="L40" s="12">
        <f>'RAW DATA-Awards'!L18</f>
        <v>0</v>
      </c>
      <c r="M40" s="331">
        <f>'RAW DATA-Awards'!M18</f>
        <v>0</v>
      </c>
      <c r="N40" s="12" t="s">
        <v>276</v>
      </c>
      <c r="O40" s="12"/>
      <c r="P40" s="330">
        <f>'RAW DATA-Awards'!N18</f>
        <v>0</v>
      </c>
      <c r="Q40" s="12">
        <f>'RAW DATA-Awards'!O18</f>
        <v>0</v>
      </c>
      <c r="R40" s="12">
        <f>'RAW DATA-Awards'!P18</f>
        <v>0</v>
      </c>
      <c r="S40" s="12">
        <f>'RAW DATA-Awards'!Q18</f>
        <v>0</v>
      </c>
      <c r="T40" s="12">
        <f>'RAW DATA-Awards'!R18</f>
        <v>12</v>
      </c>
      <c r="U40" s="12">
        <f>'RAW DATA-Awards'!S18</f>
        <v>4</v>
      </c>
      <c r="V40" s="12">
        <f>'RAW DATA-Awards'!T18</f>
        <v>0</v>
      </c>
      <c r="W40" s="12">
        <f>'RAW DATA-Awards'!U18</f>
        <v>0</v>
      </c>
      <c r="X40" s="12">
        <f>'RAW DATA-Awards'!V18</f>
        <v>0</v>
      </c>
      <c r="Y40" s="331">
        <f>'RAW DATA-Awards'!W18</f>
        <v>0</v>
      </c>
      <c r="Z40" s="12" t="s">
        <v>276</v>
      </c>
      <c r="AA40" s="12"/>
      <c r="AB40" s="330">
        <f>'RAW DATA-Awards'!X18</f>
        <v>0</v>
      </c>
      <c r="AC40" s="12">
        <f>'RAW DATA-Awards'!Y18</f>
        <v>0</v>
      </c>
      <c r="AD40" s="12">
        <f>'RAW DATA-Awards'!Z18</f>
        <v>0</v>
      </c>
      <c r="AE40" s="12">
        <f>'RAW DATA-Awards'!AA18</f>
        <v>2</v>
      </c>
      <c r="AF40" s="12">
        <f>'RAW DATA-Awards'!AB18</f>
        <v>14</v>
      </c>
      <c r="AG40" s="12">
        <f>'RAW DATA-Awards'!AC18</f>
        <v>2</v>
      </c>
      <c r="AH40" s="12">
        <f>'RAW DATA-Awards'!AD18</f>
        <v>0</v>
      </c>
      <c r="AI40" s="12">
        <f>'RAW DATA-Awards'!AE18</f>
        <v>0</v>
      </c>
      <c r="AJ40" s="12">
        <f>'RAW DATA-Awards'!AF18</f>
        <v>0</v>
      </c>
      <c r="AK40" s="331">
        <f>'RAW DATA-Awards'!AG18</f>
        <v>0</v>
      </c>
      <c r="AL40" s="12" t="s">
        <v>276</v>
      </c>
      <c r="AM40" s="12"/>
      <c r="AN40" s="1078">
        <f>'RAW DATA-Awards'!AH18</f>
        <v>0</v>
      </c>
      <c r="AO40" s="1079">
        <f>'RAW DATA-Awards'!AI18</f>
        <v>0</v>
      </c>
      <c r="AP40" s="1079">
        <f>'RAW DATA-Awards'!AJ18</f>
        <v>0</v>
      </c>
      <c r="AQ40" s="1079">
        <f>'RAW DATA-Awards'!AK18</f>
        <v>3</v>
      </c>
      <c r="AR40" s="1079">
        <f>'RAW DATA-Awards'!AL18</f>
        <v>8</v>
      </c>
      <c r="AS40" s="1079">
        <f>'RAW DATA-Awards'!AM18</f>
        <v>2</v>
      </c>
      <c r="AT40" s="1079">
        <f>'RAW DATA-Awards'!AN18</f>
        <v>0</v>
      </c>
      <c r="AU40" s="1079">
        <f>'RAW DATA-Awards'!AO18</f>
        <v>0</v>
      </c>
      <c r="AV40" s="1079">
        <f>'RAW DATA-Awards'!AP18</f>
        <v>0</v>
      </c>
      <c r="AW40" s="1080">
        <f>'RAW DATA-Awards'!AQ18</f>
        <v>0</v>
      </c>
      <c r="AX40" s="1081" t="s">
        <v>276</v>
      </c>
      <c r="AZ40" s="1195">
        <f>'RAW DATA-Awards'!AR18</f>
        <v>0</v>
      </c>
      <c r="BA40" s="1196">
        <f>'RAW DATA-Awards'!AS18</f>
        <v>0</v>
      </c>
      <c r="BB40" s="1196">
        <f>'RAW DATA-Awards'!AT18</f>
        <v>0</v>
      </c>
      <c r="BC40" s="1196">
        <f>'RAW DATA-Awards'!AU18</f>
        <v>3</v>
      </c>
      <c r="BD40" s="1196">
        <f>'RAW DATA-Awards'!AV18</f>
        <v>8</v>
      </c>
      <c r="BE40" s="1196">
        <f>'RAW DATA-Awards'!AW18</f>
        <v>1</v>
      </c>
      <c r="BF40" s="1196">
        <f>'RAW DATA-Awards'!AX18</f>
        <v>0</v>
      </c>
      <c r="BG40" s="1196">
        <f>'RAW DATA-Awards'!AY18</f>
        <v>0</v>
      </c>
      <c r="BH40" s="1196">
        <f>'RAW DATA-Awards'!AZ18</f>
        <v>0</v>
      </c>
      <c r="BI40" s="1197">
        <f>'RAW DATA-Awards'!BA18</f>
        <v>0</v>
      </c>
      <c r="BJ40" s="1198" t="s">
        <v>276</v>
      </c>
      <c r="BO40" s="1188">
        <f>AZ40*'DATA - Awards Matrices'!B$12</f>
        <v>0</v>
      </c>
      <c r="BP40" s="1188">
        <f>BA40*'DATA - Awards Matrices'!C$12</f>
        <v>0</v>
      </c>
      <c r="BQ40" s="1188">
        <f>BB40*'DATA - Awards Matrices'!D$12</f>
        <v>0</v>
      </c>
      <c r="BR40" s="1188">
        <f>BC40*'DATA - Awards Matrices'!E$12</f>
        <v>91710</v>
      </c>
      <c r="BS40" s="1188">
        <f>BD40*'DATA - Awards Matrices'!F$12</f>
        <v>558336</v>
      </c>
      <c r="BT40" s="1188">
        <f>BE40*'DATA - Awards Matrices'!G$12</f>
        <v>69555</v>
      </c>
      <c r="BU40" s="1188">
        <f>BF40*'DATA - Awards Matrices'!H$12</f>
        <v>0</v>
      </c>
      <c r="BV40" s="1188">
        <f>BG40*'DATA - Awards Matrices'!I$12</f>
        <v>0</v>
      </c>
      <c r="BW40" s="1188">
        <f>BH40*'DATA - Awards Matrices'!J$12</f>
        <v>0</v>
      </c>
      <c r="BX40" s="1188">
        <f>BI40*'DATA - Awards Matrices'!K$12</f>
        <v>0</v>
      </c>
    </row>
    <row r="41" spans="1:76">
      <c r="A41" s="456"/>
      <c r="B41" s="274"/>
      <c r="C41" s="424"/>
      <c r="D41" s="11">
        <f t="shared" ref="D41:M41" si="30">SUM(D38:D40)</f>
        <v>0</v>
      </c>
      <c r="E41" s="11">
        <f t="shared" si="30"/>
        <v>0</v>
      </c>
      <c r="F41" s="11">
        <f t="shared" si="30"/>
        <v>0</v>
      </c>
      <c r="G41" s="11">
        <f t="shared" si="30"/>
        <v>256</v>
      </c>
      <c r="H41" s="11">
        <f t="shared" si="30"/>
        <v>735</v>
      </c>
      <c r="I41" s="11">
        <f t="shared" si="30"/>
        <v>301</v>
      </c>
      <c r="J41" s="11">
        <f t="shared" si="30"/>
        <v>0</v>
      </c>
      <c r="K41" s="11">
        <f t="shared" si="30"/>
        <v>0</v>
      </c>
      <c r="L41" s="11">
        <f t="shared" si="30"/>
        <v>30</v>
      </c>
      <c r="M41" s="333">
        <f t="shared" si="30"/>
        <v>0</v>
      </c>
      <c r="N41" s="12">
        <f>SUM(D41:M41)</f>
        <v>1322</v>
      </c>
      <c r="O41" s="12"/>
      <c r="P41" s="332">
        <f t="shared" ref="P41:Y41" si="31">SUM(P38:P40)</f>
        <v>0</v>
      </c>
      <c r="Q41" s="11">
        <f t="shared" si="31"/>
        <v>0</v>
      </c>
      <c r="R41" s="11">
        <f t="shared" si="31"/>
        <v>0</v>
      </c>
      <c r="S41" s="11">
        <f t="shared" si="31"/>
        <v>211</v>
      </c>
      <c r="T41" s="11">
        <f t="shared" si="31"/>
        <v>725</v>
      </c>
      <c r="U41" s="11">
        <f t="shared" si="31"/>
        <v>297</v>
      </c>
      <c r="V41" s="11">
        <f t="shared" si="31"/>
        <v>0</v>
      </c>
      <c r="W41" s="11">
        <f t="shared" si="31"/>
        <v>0</v>
      </c>
      <c r="X41" s="11">
        <f t="shared" si="31"/>
        <v>12</v>
      </c>
      <c r="Y41" s="333">
        <f t="shared" si="31"/>
        <v>0</v>
      </c>
      <c r="Z41" s="12">
        <f>SUM(P41:Y41)</f>
        <v>1245</v>
      </c>
      <c r="AA41" s="12"/>
      <c r="AB41" s="332">
        <f t="shared" ref="AB41:AK41" si="32">SUM(AB38:AB40)</f>
        <v>0</v>
      </c>
      <c r="AC41" s="11">
        <f t="shared" si="32"/>
        <v>0</v>
      </c>
      <c r="AD41" s="11">
        <f t="shared" si="32"/>
        <v>0</v>
      </c>
      <c r="AE41" s="11">
        <f t="shared" si="32"/>
        <v>258</v>
      </c>
      <c r="AF41" s="11">
        <f t="shared" si="32"/>
        <v>684</v>
      </c>
      <c r="AG41" s="11">
        <f t="shared" si="32"/>
        <v>343</v>
      </c>
      <c r="AH41" s="11">
        <f t="shared" si="32"/>
        <v>0</v>
      </c>
      <c r="AI41" s="11">
        <f t="shared" si="32"/>
        <v>0</v>
      </c>
      <c r="AJ41" s="11">
        <f t="shared" si="32"/>
        <v>5</v>
      </c>
      <c r="AK41" s="333">
        <f t="shared" si="32"/>
        <v>0</v>
      </c>
      <c r="AL41" s="12">
        <f>SUM(AB41:AK41)</f>
        <v>1290</v>
      </c>
      <c r="AM41" s="12"/>
      <c r="AN41" s="1082">
        <f t="shared" ref="AN41:AW41" si="33">SUM(AN38:AN40)</f>
        <v>0</v>
      </c>
      <c r="AO41" s="1083">
        <f t="shared" si="33"/>
        <v>0</v>
      </c>
      <c r="AP41" s="1083">
        <f t="shared" si="33"/>
        <v>0</v>
      </c>
      <c r="AQ41" s="1083">
        <f t="shared" si="33"/>
        <v>221</v>
      </c>
      <c r="AR41" s="1083">
        <f t="shared" si="33"/>
        <v>700</v>
      </c>
      <c r="AS41" s="1083">
        <f t="shared" si="33"/>
        <v>312</v>
      </c>
      <c r="AT41" s="1083">
        <f t="shared" si="33"/>
        <v>0</v>
      </c>
      <c r="AU41" s="1083">
        <f t="shared" si="33"/>
        <v>0</v>
      </c>
      <c r="AV41" s="1083">
        <f t="shared" si="33"/>
        <v>0</v>
      </c>
      <c r="AW41" s="1084">
        <f t="shared" si="33"/>
        <v>0</v>
      </c>
      <c r="AX41" s="1081">
        <f>SUM(AN41:AW41)</f>
        <v>1233</v>
      </c>
      <c r="AZ41" s="1199">
        <f t="shared" ref="AZ41:BI41" si="34">SUM(AZ38:AZ40)</f>
        <v>0</v>
      </c>
      <c r="BA41" s="1200">
        <f t="shared" si="34"/>
        <v>0</v>
      </c>
      <c r="BB41" s="1200">
        <f t="shared" si="34"/>
        <v>0</v>
      </c>
      <c r="BC41" s="1200">
        <f t="shared" si="34"/>
        <v>244</v>
      </c>
      <c r="BD41" s="1200">
        <f t="shared" si="34"/>
        <v>687</v>
      </c>
      <c r="BE41" s="1200">
        <f t="shared" si="34"/>
        <v>293</v>
      </c>
      <c r="BF41" s="1200">
        <f t="shared" si="34"/>
        <v>0</v>
      </c>
      <c r="BG41" s="1200">
        <f t="shared" si="34"/>
        <v>0</v>
      </c>
      <c r="BH41" s="1200">
        <f t="shared" si="34"/>
        <v>19</v>
      </c>
      <c r="BI41" s="1201">
        <f t="shared" si="34"/>
        <v>0</v>
      </c>
      <c r="BJ41" s="1198">
        <f>SUM(AZ41:BI41)</f>
        <v>1243</v>
      </c>
    </row>
    <row r="42" spans="1:76" ht="9.75" customHeight="1" thickBot="1">
      <c r="A42" s="457"/>
      <c r="B42" s="413"/>
      <c r="C42" s="426"/>
      <c r="D42" s="12"/>
      <c r="E42" s="12"/>
      <c r="F42" s="12"/>
      <c r="G42" s="12"/>
      <c r="H42" s="12"/>
      <c r="I42" s="12"/>
      <c r="J42" s="12"/>
      <c r="K42" s="12"/>
      <c r="L42" s="12"/>
      <c r="M42" s="331"/>
      <c r="N42" s="12"/>
      <c r="O42" s="12"/>
      <c r="P42" s="330"/>
      <c r="Q42" s="12"/>
      <c r="R42" s="12"/>
      <c r="S42" s="12"/>
      <c r="T42" s="12"/>
      <c r="U42" s="12"/>
      <c r="V42" s="12"/>
      <c r="W42" s="12"/>
      <c r="X42" s="12"/>
      <c r="Y42" s="331"/>
      <c r="Z42" s="12"/>
      <c r="AA42" s="12"/>
      <c r="AB42" s="330"/>
      <c r="AC42" s="12"/>
      <c r="AD42" s="12"/>
      <c r="AE42" s="12"/>
      <c r="AF42" s="12"/>
      <c r="AG42" s="12"/>
      <c r="AH42" s="12"/>
      <c r="AI42" s="12"/>
      <c r="AJ42" s="12"/>
      <c r="AK42" s="331"/>
      <c r="AL42" s="12"/>
      <c r="AM42" s="12"/>
      <c r="AN42" s="1078"/>
      <c r="AO42" s="1079"/>
      <c r="AP42" s="1079"/>
      <c r="AQ42" s="1079"/>
      <c r="AR42" s="1079"/>
      <c r="AS42" s="1079"/>
      <c r="AT42" s="1079"/>
      <c r="AU42" s="1079"/>
      <c r="AV42" s="1079"/>
      <c r="AW42" s="1080"/>
      <c r="AX42" s="1081"/>
      <c r="AZ42" s="1195"/>
      <c r="BA42" s="1196"/>
      <c r="BB42" s="1196"/>
      <c r="BC42" s="1196"/>
      <c r="BD42" s="1196"/>
      <c r="BE42" s="1196"/>
      <c r="BF42" s="1196"/>
      <c r="BG42" s="1196"/>
      <c r="BH42" s="1196"/>
      <c r="BI42" s="1197"/>
      <c r="BJ42" s="1198"/>
    </row>
    <row r="43" spans="1:76">
      <c r="A43" s="1487" t="s">
        <v>271</v>
      </c>
      <c r="B43" s="438" t="s">
        <v>41</v>
      </c>
      <c r="C43" s="424" t="s">
        <v>92</v>
      </c>
      <c r="D43" s="330">
        <f>D38*'DATA - Awards Matrices'!$B$15</f>
        <v>0</v>
      </c>
      <c r="E43" s="12">
        <f>E38*'DATA - Awards Matrices'!$C$15</f>
        <v>0</v>
      </c>
      <c r="F43" s="12">
        <f>F38*'DATA - Awards Matrices'!$D$15</f>
        <v>0</v>
      </c>
      <c r="G43" s="12">
        <f>G38*'DATA - Awards Matrices'!$E$15</f>
        <v>64000</v>
      </c>
      <c r="H43" s="12">
        <f>H38*'DATA - Awards Matrices'!$F$15</f>
        <v>252000</v>
      </c>
      <c r="I43" s="12">
        <f>I38*'DATA - Awards Matrices'!$G$15</f>
        <v>229000</v>
      </c>
      <c r="J43" s="12">
        <f>J38*'DATA - Awards Matrices'!$H$15</f>
        <v>0</v>
      </c>
      <c r="K43" s="12">
        <f>K38*'DATA - Awards Matrices'!$I$15</f>
        <v>0</v>
      </c>
      <c r="L43" s="12">
        <f>L38*'DATA - Awards Matrices'!$J$15</f>
        <v>7500</v>
      </c>
      <c r="M43" s="331">
        <f>M38*'DATA - Awards Matrices'!$K$15</f>
        <v>0</v>
      </c>
      <c r="N43" s="12"/>
      <c r="O43" s="12"/>
      <c r="P43" s="330">
        <f>P38*'DATA - Awards Matrices'!$B$15</f>
        <v>0</v>
      </c>
      <c r="Q43" s="12">
        <f>Q38*'DATA - Awards Matrices'!$C$15</f>
        <v>0</v>
      </c>
      <c r="R43" s="12">
        <f>R38*'DATA - Awards Matrices'!$D$15</f>
        <v>0</v>
      </c>
      <c r="S43" s="12">
        <f>S38*'DATA - Awards Matrices'!$E$15</f>
        <v>52750</v>
      </c>
      <c r="T43" s="12">
        <f>T38*'DATA - Awards Matrices'!$F$15</f>
        <v>233500</v>
      </c>
      <c r="U43" s="12">
        <f>U38*'DATA - Awards Matrices'!$G$15</f>
        <v>234000</v>
      </c>
      <c r="V43" s="12">
        <f>V38*'DATA - Awards Matrices'!$H$15</f>
        <v>0</v>
      </c>
      <c r="W43" s="12">
        <f>W38*'DATA - Awards Matrices'!$I$15</f>
        <v>0</v>
      </c>
      <c r="X43" s="12">
        <f>X38*'DATA - Awards Matrices'!$J$15</f>
        <v>3000</v>
      </c>
      <c r="Y43" s="331">
        <f>Y38*'DATA - Awards Matrices'!$K$15</f>
        <v>0</v>
      </c>
      <c r="Z43" s="12"/>
      <c r="AA43" s="12"/>
      <c r="AB43" s="330">
        <f>AB38*'DATA - Awards Matrices'!$B$15</f>
        <v>0</v>
      </c>
      <c r="AC43" s="12">
        <f>AC38*'DATA - Awards Matrices'!$C$15</f>
        <v>0</v>
      </c>
      <c r="AD43" s="12">
        <f>AD38*'DATA - Awards Matrices'!$D$15</f>
        <v>0</v>
      </c>
      <c r="AE43" s="12">
        <f>AE38*'DATA - Awards Matrices'!$E$15</f>
        <v>63750</v>
      </c>
      <c r="AF43" s="12">
        <f>AF38*'DATA - Awards Matrices'!$F$15</f>
        <v>221000</v>
      </c>
      <c r="AG43" s="12">
        <f>AG38*'DATA - Awards Matrices'!$G$15</f>
        <v>263000</v>
      </c>
      <c r="AH43" s="12">
        <f>AH38*'DATA - Awards Matrices'!$H$15</f>
        <v>0</v>
      </c>
      <c r="AI43" s="12">
        <f>AI38*'DATA - Awards Matrices'!$I$15</f>
        <v>0</v>
      </c>
      <c r="AJ43" s="12">
        <f>AJ38*'DATA - Awards Matrices'!$J$15</f>
        <v>1250</v>
      </c>
      <c r="AK43" s="331">
        <f>AK38*'DATA - Awards Matrices'!$K$15</f>
        <v>0</v>
      </c>
      <c r="AL43" s="12"/>
      <c r="AM43" s="12"/>
      <c r="AN43" s="1078">
        <f>AN38*'DATA - Awards Matrices'!$B$15</f>
        <v>0</v>
      </c>
      <c r="AO43" s="1079">
        <f>AO38*'DATA - Awards Matrices'!$C$15</f>
        <v>0</v>
      </c>
      <c r="AP43" s="1079">
        <f>AP38*'DATA - Awards Matrices'!$D$15</f>
        <v>0</v>
      </c>
      <c r="AQ43" s="1079">
        <f>AQ38*'DATA - Awards Matrices'!$E$15</f>
        <v>54250</v>
      </c>
      <c r="AR43" s="1079">
        <f>AR38*'DATA - Awards Matrices'!$F$15</f>
        <v>236000</v>
      </c>
      <c r="AS43" s="1079">
        <f>AS38*'DATA - Awards Matrices'!$G$15</f>
        <v>238000</v>
      </c>
      <c r="AT43" s="1079">
        <f>AT38*'DATA - Awards Matrices'!$H$15</f>
        <v>0</v>
      </c>
      <c r="AU43" s="1079">
        <f>AU38*'DATA - Awards Matrices'!$I$15</f>
        <v>0</v>
      </c>
      <c r="AV43" s="1079">
        <f>AV38*'DATA - Awards Matrices'!$J$15</f>
        <v>0</v>
      </c>
      <c r="AW43" s="1080">
        <f>AW38*'DATA - Awards Matrices'!$K$15</f>
        <v>0</v>
      </c>
      <c r="AX43" s="1081"/>
      <c r="AZ43" s="1195">
        <f>AZ38*'DATA - Awards Matrices'!$B$15</f>
        <v>0</v>
      </c>
      <c r="BA43" s="1196">
        <f>BA38*'DATA - Awards Matrices'!$C$15</f>
        <v>0</v>
      </c>
      <c r="BB43" s="1196">
        <f>BB38*'DATA - Awards Matrices'!$D$15</f>
        <v>0</v>
      </c>
      <c r="BC43" s="1196">
        <f>BC38*'DATA - Awards Matrices'!$E$15</f>
        <v>60000</v>
      </c>
      <c r="BD43" s="1196">
        <f>BD38*'DATA - Awards Matrices'!$F$15</f>
        <v>229000</v>
      </c>
      <c r="BE43" s="1196">
        <f>BE38*'DATA - Awards Matrices'!$G$15</f>
        <v>232000</v>
      </c>
      <c r="BF43" s="1196">
        <f>BF38*'DATA - Awards Matrices'!$H$15</f>
        <v>0</v>
      </c>
      <c r="BG43" s="1196">
        <f>BG38*'DATA - Awards Matrices'!$I$15</f>
        <v>0</v>
      </c>
      <c r="BH43" s="1196">
        <f>BH38*'DATA - Awards Matrices'!$J$15</f>
        <v>4750</v>
      </c>
      <c r="BI43" s="1197">
        <f>BI38*'DATA - Awards Matrices'!$K$15</f>
        <v>0</v>
      </c>
      <c r="BJ43" s="1198"/>
    </row>
    <row r="44" spans="1:76">
      <c r="A44" s="1488"/>
      <c r="B44" s="439" t="s">
        <v>41</v>
      </c>
      <c r="C44" s="425" t="s">
        <v>91</v>
      </c>
      <c r="D44" s="330">
        <f>D39*'DATA - Awards Matrices'!$B$16</f>
        <v>0</v>
      </c>
      <c r="E44" s="12">
        <f>E39*'DATA - Awards Matrices'!$C$16</f>
        <v>0</v>
      </c>
      <c r="F44" s="12">
        <f>F39*'DATA - Awards Matrices'!$D$16</f>
        <v>0</v>
      </c>
      <c r="G44" s="12">
        <f>G39*'DATA - Awards Matrices'!$E$16</f>
        <v>0</v>
      </c>
      <c r="H44" s="12">
        <f>H39*'DATA - Awards Matrices'!$F$16</f>
        <v>111500</v>
      </c>
      <c r="I44" s="12">
        <f>I39*'DATA - Awards Matrices'!$G$16</f>
        <v>68000</v>
      </c>
      <c r="J44" s="12">
        <f>J39*'DATA - Awards Matrices'!$H$16</f>
        <v>0</v>
      </c>
      <c r="K44" s="12">
        <f>K39*'DATA - Awards Matrices'!$I$16</f>
        <v>0</v>
      </c>
      <c r="L44" s="12">
        <f>L39*'DATA - Awards Matrices'!$J$16</f>
        <v>0</v>
      </c>
      <c r="M44" s="331">
        <f>M39*'DATA - Awards Matrices'!$K$16</f>
        <v>0</v>
      </c>
      <c r="N44" s="12"/>
      <c r="O44" s="12"/>
      <c r="P44" s="330">
        <f>P39*'DATA - Awards Matrices'!$B$16</f>
        <v>0</v>
      </c>
      <c r="Q44" s="12">
        <f>Q39*'DATA - Awards Matrices'!$C$16</f>
        <v>0</v>
      </c>
      <c r="R44" s="12">
        <f>R39*'DATA - Awards Matrices'!$D$16</f>
        <v>0</v>
      </c>
      <c r="S44" s="12">
        <f>S39*'DATA - Awards Matrices'!$E$16</f>
        <v>0</v>
      </c>
      <c r="T44" s="12">
        <f>T39*'DATA - Awards Matrices'!$F$16</f>
        <v>123000</v>
      </c>
      <c r="U44" s="12">
        <f>U39*'DATA - Awards Matrices'!$G$16</f>
        <v>59000</v>
      </c>
      <c r="V44" s="12">
        <f>V39*'DATA - Awards Matrices'!$H$16</f>
        <v>0</v>
      </c>
      <c r="W44" s="12">
        <f>W39*'DATA - Awards Matrices'!$I$16</f>
        <v>0</v>
      </c>
      <c r="X44" s="12">
        <f>X39*'DATA - Awards Matrices'!$J$16</f>
        <v>0</v>
      </c>
      <c r="Y44" s="331">
        <f>Y39*'DATA - Awards Matrices'!$K$16</f>
        <v>0</v>
      </c>
      <c r="Z44" s="12"/>
      <c r="AA44" s="12"/>
      <c r="AB44" s="330">
        <f>AB39*'DATA - Awards Matrices'!$B$16</f>
        <v>0</v>
      </c>
      <c r="AC44" s="12">
        <f>AC39*'DATA - Awards Matrices'!$C$16</f>
        <v>0</v>
      </c>
      <c r="AD44" s="12">
        <f>AD39*'DATA - Awards Matrices'!$D$16</f>
        <v>0</v>
      </c>
      <c r="AE44" s="12">
        <f>AE39*'DATA - Awards Matrices'!$E$16</f>
        <v>250</v>
      </c>
      <c r="AF44" s="12">
        <f>AF39*'DATA - Awards Matrices'!$F$16</f>
        <v>114000</v>
      </c>
      <c r="AG44" s="12">
        <f>AG39*'DATA - Awards Matrices'!$G$16</f>
        <v>78000</v>
      </c>
      <c r="AH44" s="12">
        <f>AH39*'DATA - Awards Matrices'!$H$16</f>
        <v>0</v>
      </c>
      <c r="AI44" s="12">
        <f>AI39*'DATA - Awards Matrices'!$I$16</f>
        <v>0</v>
      </c>
      <c r="AJ44" s="12">
        <f>AJ39*'DATA - Awards Matrices'!$J$16</f>
        <v>0</v>
      </c>
      <c r="AK44" s="331">
        <f>AK39*'DATA - Awards Matrices'!$K$16</f>
        <v>0</v>
      </c>
      <c r="AL44" s="12"/>
      <c r="AM44" s="12"/>
      <c r="AN44" s="1078">
        <f>AN39*'DATA - Awards Matrices'!$B$16</f>
        <v>0</v>
      </c>
      <c r="AO44" s="1079">
        <f>AO39*'DATA - Awards Matrices'!$C$16</f>
        <v>0</v>
      </c>
      <c r="AP44" s="1079">
        <f>AP39*'DATA - Awards Matrices'!$D$16</f>
        <v>0</v>
      </c>
      <c r="AQ44" s="1079">
        <f>AQ39*'DATA - Awards Matrices'!$E$16</f>
        <v>250</v>
      </c>
      <c r="AR44" s="1079">
        <f>AR39*'DATA - Awards Matrices'!$F$16</f>
        <v>110000</v>
      </c>
      <c r="AS44" s="1079">
        <f>AS39*'DATA - Awards Matrices'!$G$16</f>
        <v>72000</v>
      </c>
      <c r="AT44" s="1079">
        <f>AT39*'DATA - Awards Matrices'!$H$16</f>
        <v>0</v>
      </c>
      <c r="AU44" s="1079">
        <f>AU39*'DATA - Awards Matrices'!$I$16</f>
        <v>0</v>
      </c>
      <c r="AV44" s="1079">
        <f>AV39*'DATA - Awards Matrices'!$J$16</f>
        <v>0</v>
      </c>
      <c r="AW44" s="1080">
        <f>AW39*'DATA - Awards Matrices'!$K$16</f>
        <v>0</v>
      </c>
      <c r="AX44" s="1081"/>
      <c r="AZ44" s="1195">
        <f>AZ39*'DATA - Awards Matrices'!$B$16</f>
        <v>0</v>
      </c>
      <c r="BA44" s="1196">
        <f>BA39*'DATA - Awards Matrices'!$C$16</f>
        <v>0</v>
      </c>
      <c r="BB44" s="1196">
        <f>BB39*'DATA - Awards Matrices'!$D$16</f>
        <v>0</v>
      </c>
      <c r="BC44" s="1196">
        <f>BC39*'DATA - Awards Matrices'!$E$16</f>
        <v>250</v>
      </c>
      <c r="BD44" s="1196">
        <f>BD39*'DATA - Awards Matrices'!$F$16</f>
        <v>110500</v>
      </c>
      <c r="BE44" s="1196">
        <f>BE39*'DATA - Awards Matrices'!$G$16</f>
        <v>60000</v>
      </c>
      <c r="BF44" s="1196">
        <f>BF39*'DATA - Awards Matrices'!$H$16</f>
        <v>0</v>
      </c>
      <c r="BG44" s="1196">
        <f>BG39*'DATA - Awards Matrices'!$I$16</f>
        <v>0</v>
      </c>
      <c r="BH44" s="1196">
        <f>BH39*'DATA - Awards Matrices'!$J$16</f>
        <v>0</v>
      </c>
      <c r="BI44" s="1197">
        <f>BI39*'DATA - Awards Matrices'!$K$16</f>
        <v>0</v>
      </c>
      <c r="BJ44" s="1198"/>
    </row>
    <row r="45" spans="1:76" ht="16" thickBot="1">
      <c r="A45" s="1489"/>
      <c r="B45" s="440" t="s">
        <v>41</v>
      </c>
      <c r="C45" s="426" t="s">
        <v>90</v>
      </c>
      <c r="D45" s="330">
        <f>D40*'DATA - Awards Matrices'!$B$17</f>
        <v>0</v>
      </c>
      <c r="E45" s="12">
        <f>E40*'DATA - Awards Matrices'!$C$17</f>
        <v>0</v>
      </c>
      <c r="F45" s="12">
        <f>F40*'DATA - Awards Matrices'!$D$17</f>
        <v>0</v>
      </c>
      <c r="G45" s="12">
        <f>G40*'DATA - Awards Matrices'!$E$17</f>
        <v>0</v>
      </c>
      <c r="H45" s="12">
        <f>H40*'DATA - Awards Matrices'!$F$17</f>
        <v>4000</v>
      </c>
      <c r="I45" s="12">
        <f>I40*'DATA - Awards Matrices'!$G$17</f>
        <v>4000</v>
      </c>
      <c r="J45" s="12">
        <f>J40*'DATA - Awards Matrices'!$H$17</f>
        <v>0</v>
      </c>
      <c r="K45" s="12">
        <f>K40*'DATA - Awards Matrices'!$I$17</f>
        <v>0</v>
      </c>
      <c r="L45" s="12">
        <f>L40*'DATA - Awards Matrices'!$J$17</f>
        <v>0</v>
      </c>
      <c r="M45" s="331">
        <f>M40*'DATA - Awards Matrices'!$K$17</f>
        <v>0</v>
      </c>
      <c r="N45" s="12" t="s">
        <v>277</v>
      </c>
      <c r="O45" s="12"/>
      <c r="P45" s="330">
        <f>P40*'DATA - Awards Matrices'!$B$17</f>
        <v>0</v>
      </c>
      <c r="Q45" s="12">
        <f>Q40*'DATA - Awards Matrices'!$C$17</f>
        <v>0</v>
      </c>
      <c r="R45" s="12">
        <f>R40*'DATA - Awards Matrices'!$D$17</f>
        <v>0</v>
      </c>
      <c r="S45" s="12">
        <f>S40*'DATA - Awards Matrices'!$E$17</f>
        <v>0</v>
      </c>
      <c r="T45" s="12">
        <f>T40*'DATA - Awards Matrices'!$F$17</f>
        <v>6000</v>
      </c>
      <c r="U45" s="12">
        <f>U40*'DATA - Awards Matrices'!$G$17</f>
        <v>4000</v>
      </c>
      <c r="V45" s="12">
        <f>V40*'DATA - Awards Matrices'!$H$17</f>
        <v>0</v>
      </c>
      <c r="W45" s="12">
        <f>W40*'DATA - Awards Matrices'!$I$17</f>
        <v>0</v>
      </c>
      <c r="X45" s="12">
        <f>X40*'DATA - Awards Matrices'!$J$17</f>
        <v>0</v>
      </c>
      <c r="Y45" s="331">
        <f>Y40*'DATA - Awards Matrices'!$K$17</f>
        <v>0</v>
      </c>
      <c r="Z45" s="12" t="s">
        <v>277</v>
      </c>
      <c r="AA45" s="12"/>
      <c r="AB45" s="330">
        <f>AB40*'DATA - Awards Matrices'!$B$17</f>
        <v>0</v>
      </c>
      <c r="AC45" s="12">
        <f>AC40*'DATA - Awards Matrices'!$C$17</f>
        <v>0</v>
      </c>
      <c r="AD45" s="12">
        <f>AD40*'DATA - Awards Matrices'!$D$17</f>
        <v>0</v>
      </c>
      <c r="AE45" s="12">
        <f>AE40*'DATA - Awards Matrices'!$E$17</f>
        <v>500</v>
      </c>
      <c r="AF45" s="12">
        <f>AF40*'DATA - Awards Matrices'!$F$17</f>
        <v>7000</v>
      </c>
      <c r="AG45" s="12">
        <f>AG40*'DATA - Awards Matrices'!$G$17</f>
        <v>2000</v>
      </c>
      <c r="AH45" s="12">
        <f>AH40*'DATA - Awards Matrices'!$H$17</f>
        <v>0</v>
      </c>
      <c r="AI45" s="12">
        <f>AI40*'DATA - Awards Matrices'!$I$17</f>
        <v>0</v>
      </c>
      <c r="AJ45" s="12">
        <f>AJ40*'DATA - Awards Matrices'!$J$17</f>
        <v>0</v>
      </c>
      <c r="AK45" s="331">
        <f>AK40*'DATA - Awards Matrices'!$K$17</f>
        <v>0</v>
      </c>
      <c r="AL45" s="12" t="s">
        <v>277</v>
      </c>
      <c r="AM45" s="12"/>
      <c r="AN45" s="1078">
        <f>AN40*'DATA - Awards Matrices'!$B$17</f>
        <v>0</v>
      </c>
      <c r="AO45" s="1079">
        <f>AO40*'DATA - Awards Matrices'!$C$17</f>
        <v>0</v>
      </c>
      <c r="AP45" s="1079">
        <f>AP40*'DATA - Awards Matrices'!$D$17</f>
        <v>0</v>
      </c>
      <c r="AQ45" s="1079">
        <f>AQ40*'DATA - Awards Matrices'!$E$17</f>
        <v>750</v>
      </c>
      <c r="AR45" s="1079">
        <f>AR40*'DATA - Awards Matrices'!$F$17</f>
        <v>4000</v>
      </c>
      <c r="AS45" s="1079">
        <f>AS40*'DATA - Awards Matrices'!$G$17</f>
        <v>2000</v>
      </c>
      <c r="AT45" s="1079">
        <f>AT40*'DATA - Awards Matrices'!$H$17</f>
        <v>0</v>
      </c>
      <c r="AU45" s="1079">
        <f>AU40*'DATA - Awards Matrices'!$I$17</f>
        <v>0</v>
      </c>
      <c r="AV45" s="1079">
        <f>AV40*'DATA - Awards Matrices'!$J$17</f>
        <v>0</v>
      </c>
      <c r="AW45" s="1080">
        <f>AW40*'DATA - Awards Matrices'!$K$17</f>
        <v>0</v>
      </c>
      <c r="AX45" s="1081" t="s">
        <v>277</v>
      </c>
      <c r="AZ45" s="1195">
        <f>AZ40*'DATA - Awards Matrices'!$B$17</f>
        <v>0</v>
      </c>
      <c r="BA45" s="1196">
        <f>BA40*'DATA - Awards Matrices'!$C$17</f>
        <v>0</v>
      </c>
      <c r="BB45" s="1196">
        <f>BB40*'DATA - Awards Matrices'!$D$17</f>
        <v>0</v>
      </c>
      <c r="BC45" s="1196">
        <f>BC40*'DATA - Awards Matrices'!$E$17</f>
        <v>750</v>
      </c>
      <c r="BD45" s="1196">
        <f>BD40*'DATA - Awards Matrices'!$F$17</f>
        <v>4000</v>
      </c>
      <c r="BE45" s="1196">
        <f>BE40*'DATA - Awards Matrices'!$G$17</f>
        <v>1000</v>
      </c>
      <c r="BF45" s="1196">
        <f>BF40*'DATA - Awards Matrices'!$H$17</f>
        <v>0</v>
      </c>
      <c r="BG45" s="1196">
        <f>BG40*'DATA - Awards Matrices'!$I$17</f>
        <v>0</v>
      </c>
      <c r="BH45" s="1196">
        <f>BH40*'DATA - Awards Matrices'!$J$17</f>
        <v>0</v>
      </c>
      <c r="BI45" s="1197">
        <f>BI40*'DATA - Awards Matrices'!$K$17</f>
        <v>0</v>
      </c>
      <c r="BJ45" s="1198" t="s">
        <v>277</v>
      </c>
    </row>
    <row r="46" spans="1:76" ht="36" customHeight="1" thickBot="1">
      <c r="A46" s="406" t="s">
        <v>272</v>
      </c>
      <c r="B46" s="413" t="str">
        <f>B40</f>
        <v>ENMU</v>
      </c>
      <c r="C46" s="426"/>
      <c r="D46" s="334">
        <f t="shared" ref="D46:M46" si="35">SUM(D43:D45)</f>
        <v>0</v>
      </c>
      <c r="E46" s="335">
        <f t="shared" si="35"/>
        <v>0</v>
      </c>
      <c r="F46" s="335">
        <f t="shared" si="35"/>
        <v>0</v>
      </c>
      <c r="G46" s="335">
        <f t="shared" si="35"/>
        <v>64000</v>
      </c>
      <c r="H46" s="335">
        <f t="shared" si="35"/>
        <v>367500</v>
      </c>
      <c r="I46" s="335">
        <f t="shared" si="35"/>
        <v>301000</v>
      </c>
      <c r="J46" s="335">
        <f t="shared" si="35"/>
        <v>0</v>
      </c>
      <c r="K46" s="335">
        <f t="shared" si="35"/>
        <v>0</v>
      </c>
      <c r="L46" s="335">
        <f t="shared" si="35"/>
        <v>7500</v>
      </c>
      <c r="M46" s="336">
        <f t="shared" si="35"/>
        <v>0</v>
      </c>
      <c r="N46" s="415">
        <f>SUM(D46:M46)/'DATA - Awards Matrices'!$L$17</f>
        <v>183.25450087912634</v>
      </c>
      <c r="O46" s="415"/>
      <c r="P46" s="334">
        <f t="shared" ref="P46:Y46" si="36">SUM(P43:P45)</f>
        <v>0</v>
      </c>
      <c r="Q46" s="335">
        <f t="shared" si="36"/>
        <v>0</v>
      </c>
      <c r="R46" s="335">
        <f t="shared" si="36"/>
        <v>0</v>
      </c>
      <c r="S46" s="335">
        <f t="shared" si="36"/>
        <v>52750</v>
      </c>
      <c r="T46" s="335">
        <f t="shared" si="36"/>
        <v>362500</v>
      </c>
      <c r="U46" s="335">
        <f t="shared" si="36"/>
        <v>297000</v>
      </c>
      <c r="V46" s="335">
        <f t="shared" si="36"/>
        <v>0</v>
      </c>
      <c r="W46" s="335">
        <f t="shared" si="36"/>
        <v>0</v>
      </c>
      <c r="X46" s="335">
        <f t="shared" si="36"/>
        <v>3000</v>
      </c>
      <c r="Y46" s="336">
        <f t="shared" si="36"/>
        <v>0</v>
      </c>
      <c r="Z46" s="415">
        <f>SUM(P46:Y46)/'DATA - Awards Matrices'!$L$17</f>
        <v>177.12538074837175</v>
      </c>
      <c r="AA46" s="415"/>
      <c r="AB46" s="334">
        <f t="shared" ref="AB46:AK46" si="37">SUM(AB43:AB45)</f>
        <v>0</v>
      </c>
      <c r="AC46" s="335">
        <f t="shared" si="37"/>
        <v>0</v>
      </c>
      <c r="AD46" s="335">
        <f t="shared" si="37"/>
        <v>0</v>
      </c>
      <c r="AE46" s="335">
        <f t="shared" si="37"/>
        <v>64500</v>
      </c>
      <c r="AF46" s="335">
        <f t="shared" si="37"/>
        <v>342000</v>
      </c>
      <c r="AG46" s="335">
        <f t="shared" si="37"/>
        <v>343000</v>
      </c>
      <c r="AH46" s="335">
        <f t="shared" si="37"/>
        <v>0</v>
      </c>
      <c r="AI46" s="335">
        <f t="shared" si="37"/>
        <v>0</v>
      </c>
      <c r="AJ46" s="335">
        <f t="shared" si="37"/>
        <v>1250</v>
      </c>
      <c r="AK46" s="336">
        <f t="shared" si="37"/>
        <v>0</v>
      </c>
      <c r="AL46" s="415">
        <f>SUM(AB46:AK46)/'DATA - Awards Matrices'!$L$17</f>
        <v>185.91664396622176</v>
      </c>
      <c r="AM46" s="415"/>
      <c r="AN46" s="1085">
        <f t="shared" ref="AN46:AW46" si="38">SUM(AN43:AN45)</f>
        <v>0</v>
      </c>
      <c r="AO46" s="1086">
        <f t="shared" si="38"/>
        <v>0</v>
      </c>
      <c r="AP46" s="1086">
        <f t="shared" si="38"/>
        <v>0</v>
      </c>
      <c r="AQ46" s="1086">
        <f t="shared" si="38"/>
        <v>55250</v>
      </c>
      <c r="AR46" s="1086">
        <f t="shared" si="38"/>
        <v>350000</v>
      </c>
      <c r="AS46" s="1086">
        <f t="shared" si="38"/>
        <v>312000</v>
      </c>
      <c r="AT46" s="1086">
        <f t="shared" si="38"/>
        <v>0</v>
      </c>
      <c r="AU46" s="1086">
        <f t="shared" si="38"/>
        <v>0</v>
      </c>
      <c r="AV46" s="1086">
        <f t="shared" si="38"/>
        <v>0</v>
      </c>
      <c r="AW46" s="1087">
        <f t="shared" si="38"/>
        <v>0</v>
      </c>
      <c r="AX46" s="1088">
        <f>SUM(AN46:AW46)/'DATA - Awards Matrices'!$L$17</f>
        <v>177.6206631831802</v>
      </c>
      <c r="AZ46" s="1202">
        <f t="shared" ref="AZ46:BI46" si="39">SUM(AZ43:AZ45)</f>
        <v>0</v>
      </c>
      <c r="BA46" s="1203">
        <f t="shared" si="39"/>
        <v>0</v>
      </c>
      <c r="BB46" s="1203">
        <f t="shared" si="39"/>
        <v>0</v>
      </c>
      <c r="BC46" s="1203">
        <f t="shared" si="39"/>
        <v>61000</v>
      </c>
      <c r="BD46" s="1203">
        <f t="shared" si="39"/>
        <v>343500</v>
      </c>
      <c r="BE46" s="1203">
        <f t="shared" si="39"/>
        <v>293000</v>
      </c>
      <c r="BF46" s="1203">
        <f t="shared" si="39"/>
        <v>0</v>
      </c>
      <c r="BG46" s="1203">
        <f t="shared" si="39"/>
        <v>0</v>
      </c>
      <c r="BH46" s="1203">
        <f t="shared" si="39"/>
        <v>4750</v>
      </c>
      <c r="BI46" s="1204">
        <f t="shared" si="39"/>
        <v>0</v>
      </c>
      <c r="BJ46" s="1205">
        <f>SUM(AZ46:BI46)/'DATA - Awards Matrices'!$L$17</f>
        <v>173.90604492211685</v>
      </c>
      <c r="BM46" s="1304">
        <f>BO46*BJ41</f>
        <v>889055750</v>
      </c>
      <c r="BO46" s="1300">
        <f>SUM(P46:Y46)</f>
        <v>715250</v>
      </c>
      <c r="BP46" s="1300">
        <f>SUM(AB46:AK46)</f>
        <v>750750</v>
      </c>
      <c r="BQ46" s="1301">
        <f>SUM(AN46:AW46)</f>
        <v>717250</v>
      </c>
      <c r="BR46" s="1300">
        <f>SUM(AZ46:BI46)</f>
        <v>702250</v>
      </c>
      <c r="BS46" s="1300">
        <f>AVERAGE(BO46:BQ46)</f>
        <v>727750</v>
      </c>
      <c r="BT46" s="1301">
        <f>AVERAGE(BQ46:BR46)</f>
        <v>709750</v>
      </c>
    </row>
    <row r="47" spans="1:76" ht="42" customHeight="1" thickBot="1">
      <c r="A47" s="428"/>
      <c r="B47" s="429"/>
      <c r="C47" s="430"/>
      <c r="D47" s="431"/>
      <c r="E47" s="432"/>
      <c r="F47" s="432"/>
      <c r="G47" s="432"/>
      <c r="H47" s="432"/>
      <c r="I47" s="432"/>
      <c r="J47" s="432"/>
      <c r="K47" s="432"/>
      <c r="L47" s="432"/>
      <c r="M47" s="433"/>
      <c r="N47" s="434"/>
      <c r="O47" s="434"/>
      <c r="P47" s="431"/>
      <c r="Q47" s="432"/>
      <c r="R47" s="432"/>
      <c r="S47" s="432"/>
      <c r="T47" s="432"/>
      <c r="U47" s="432"/>
      <c r="V47" s="432"/>
      <c r="W47" s="432"/>
      <c r="X47" s="432"/>
      <c r="Y47" s="433"/>
      <c r="Z47" s="434"/>
      <c r="AA47" s="434"/>
      <c r="AB47" s="431"/>
      <c r="AC47" s="432"/>
      <c r="AD47" s="432"/>
      <c r="AE47" s="432"/>
      <c r="AF47" s="432"/>
      <c r="AG47" s="432"/>
      <c r="AH47" s="432"/>
      <c r="AI47" s="432"/>
      <c r="AJ47" s="432"/>
      <c r="AK47" s="433"/>
      <c r="AL47" s="434"/>
      <c r="AM47" s="434"/>
      <c r="AN47" s="1089"/>
      <c r="AO47" s="1090"/>
      <c r="AP47" s="1090"/>
      <c r="AQ47" s="1090"/>
      <c r="AR47" s="1090"/>
      <c r="AS47" s="1090"/>
      <c r="AT47" s="1090"/>
      <c r="AU47" s="1090"/>
      <c r="AV47" s="1090"/>
      <c r="AW47" s="1091"/>
      <c r="AX47" s="1092"/>
      <c r="AZ47" s="1206"/>
      <c r="BA47" s="1207"/>
      <c r="BB47" s="1207"/>
      <c r="BC47" s="1207"/>
      <c r="BD47" s="1207"/>
      <c r="BE47" s="1207"/>
      <c r="BF47" s="1207"/>
      <c r="BG47" s="1207"/>
      <c r="BH47" s="1207"/>
      <c r="BI47" s="1208"/>
      <c r="BJ47" s="1209"/>
    </row>
    <row r="48" spans="1:76" ht="15" customHeight="1">
      <c r="A48" s="1487" t="s">
        <v>270</v>
      </c>
      <c r="B48" s="274" t="str">
        <f>'RAW DATA-Awards'!B19</f>
        <v>NMHU</v>
      </c>
      <c r="C48" s="424" t="str">
        <f>'RAW DATA-Awards'!C19</f>
        <v>1</v>
      </c>
      <c r="D48" s="407">
        <f>'RAW DATA-Awards'!D19</f>
        <v>0</v>
      </c>
      <c r="E48" s="408">
        <f>'RAW DATA-Awards'!E19</f>
        <v>0</v>
      </c>
      <c r="F48" s="408">
        <f>'RAW DATA-Awards'!F19</f>
        <v>0</v>
      </c>
      <c r="G48" s="408">
        <f>'RAW DATA-Awards'!G19</f>
        <v>0</v>
      </c>
      <c r="H48" s="408">
        <f>'RAW DATA-Awards'!H19</f>
        <v>315</v>
      </c>
      <c r="I48" s="408">
        <f>'RAW DATA-Awards'!I19</f>
        <v>279</v>
      </c>
      <c r="J48" s="408">
        <f>'RAW DATA-Awards'!J19</f>
        <v>0</v>
      </c>
      <c r="K48" s="408">
        <f>'RAW DATA-Awards'!K19</f>
        <v>0</v>
      </c>
      <c r="L48" s="408">
        <f>'RAW DATA-Awards'!L19</f>
        <v>13</v>
      </c>
      <c r="M48" s="409">
        <f>'RAW DATA-Awards'!M19</f>
        <v>0</v>
      </c>
      <c r="N48" s="408"/>
      <c r="O48" s="408"/>
      <c r="P48" s="407">
        <f>'RAW DATA-Awards'!N19</f>
        <v>0</v>
      </c>
      <c r="Q48" s="408">
        <f>'RAW DATA-Awards'!O19</f>
        <v>0</v>
      </c>
      <c r="R48" s="408">
        <f>'RAW DATA-Awards'!P19</f>
        <v>0</v>
      </c>
      <c r="S48" s="408">
        <f>'RAW DATA-Awards'!Q19</f>
        <v>0</v>
      </c>
      <c r="T48" s="408">
        <f>'RAW DATA-Awards'!R19</f>
        <v>298</v>
      </c>
      <c r="U48" s="408">
        <f>'RAW DATA-Awards'!S19</f>
        <v>240</v>
      </c>
      <c r="V48" s="408">
        <f>'RAW DATA-Awards'!T19</f>
        <v>0</v>
      </c>
      <c r="W48" s="408">
        <f>'RAW DATA-Awards'!U19</f>
        <v>0</v>
      </c>
      <c r="X48" s="408">
        <f>'RAW DATA-Awards'!V19</f>
        <v>15</v>
      </c>
      <c r="Y48" s="409">
        <f>'RAW DATA-Awards'!W19</f>
        <v>0</v>
      </c>
      <c r="Z48" s="408"/>
      <c r="AA48" s="408"/>
      <c r="AB48" s="407">
        <f>'RAW DATA-Awards'!X19</f>
        <v>0</v>
      </c>
      <c r="AC48" s="408">
        <f>'RAW DATA-Awards'!Y19</f>
        <v>0</v>
      </c>
      <c r="AD48" s="408">
        <f>'RAW DATA-Awards'!Z19</f>
        <v>0</v>
      </c>
      <c r="AE48" s="408">
        <f>'RAW DATA-Awards'!AA19</f>
        <v>2</v>
      </c>
      <c r="AF48" s="408">
        <f>'RAW DATA-Awards'!AB19</f>
        <v>265</v>
      </c>
      <c r="AG48" s="408">
        <f>'RAW DATA-Awards'!AC19</f>
        <v>278</v>
      </c>
      <c r="AH48" s="408">
        <f>'RAW DATA-Awards'!AD19</f>
        <v>0</v>
      </c>
      <c r="AI48" s="408">
        <f>'RAW DATA-Awards'!AE19</f>
        <v>0</v>
      </c>
      <c r="AJ48" s="408">
        <f>'RAW DATA-Awards'!AF19</f>
        <v>29</v>
      </c>
      <c r="AK48" s="409">
        <f>'RAW DATA-Awards'!AG19</f>
        <v>0</v>
      </c>
      <c r="AL48" s="408"/>
      <c r="AM48" s="408"/>
      <c r="AN48" s="1074">
        <f>'RAW DATA-Awards'!AH19</f>
        <v>0</v>
      </c>
      <c r="AO48" s="1075">
        <f>'RAW DATA-Awards'!AI19</f>
        <v>0</v>
      </c>
      <c r="AP48" s="1075">
        <f>'RAW DATA-Awards'!AJ19</f>
        <v>0</v>
      </c>
      <c r="AQ48" s="1075">
        <f>'RAW DATA-Awards'!AK19</f>
        <v>2</v>
      </c>
      <c r="AR48" s="1075">
        <f>'RAW DATA-Awards'!AL19</f>
        <v>226</v>
      </c>
      <c r="AS48" s="1075">
        <f>'RAW DATA-Awards'!AM19</f>
        <v>221</v>
      </c>
      <c r="AT48" s="1075">
        <f>'RAW DATA-Awards'!AN19</f>
        <v>0</v>
      </c>
      <c r="AU48" s="1075">
        <f>'RAW DATA-Awards'!AO19</f>
        <v>0</v>
      </c>
      <c r="AV48" s="1075">
        <f>'RAW DATA-Awards'!AP19</f>
        <v>33</v>
      </c>
      <c r="AW48" s="1076">
        <f>'RAW DATA-Awards'!AQ19</f>
        <v>0</v>
      </c>
      <c r="AX48" s="1077"/>
      <c r="AZ48" s="1191">
        <f>'RAW DATA-Awards'!AR19</f>
        <v>0</v>
      </c>
      <c r="BA48" s="1192">
        <f>'RAW DATA-Awards'!AS19</f>
        <v>0</v>
      </c>
      <c r="BB48" s="1192">
        <f>'RAW DATA-Awards'!AT19</f>
        <v>0</v>
      </c>
      <c r="BC48" s="1192">
        <f>'RAW DATA-Awards'!AU19</f>
        <v>0</v>
      </c>
      <c r="BD48" s="1192">
        <f>'RAW DATA-Awards'!AV19</f>
        <v>247</v>
      </c>
      <c r="BE48" s="1192">
        <f>'RAW DATA-Awards'!AW19</f>
        <v>171</v>
      </c>
      <c r="BF48" s="1192">
        <f>'RAW DATA-Awards'!AX19</f>
        <v>0</v>
      </c>
      <c r="BG48" s="1192">
        <f>'RAW DATA-Awards'!AY19</f>
        <v>0</v>
      </c>
      <c r="BH48" s="1192">
        <f>'RAW DATA-Awards'!AZ19</f>
        <v>45</v>
      </c>
      <c r="BI48" s="1193">
        <f>'RAW DATA-Awards'!BA19</f>
        <v>0</v>
      </c>
      <c r="BJ48" s="1194"/>
      <c r="BO48" s="1188">
        <f>AZ48*'DATA - Awards Matrices'!B$10</f>
        <v>0</v>
      </c>
      <c r="BP48" s="1188">
        <f>BA48*'DATA - Awards Matrices'!C$10</f>
        <v>0</v>
      </c>
      <c r="BQ48" s="1188">
        <f>BB48*'DATA - Awards Matrices'!D$10</f>
        <v>0</v>
      </c>
      <c r="BR48" s="1188">
        <f>BC48*'DATA - Awards Matrices'!E$10</f>
        <v>0</v>
      </c>
      <c r="BS48" s="1188">
        <f>BD48*'DATA - Awards Matrices'!F$10</f>
        <v>8151000</v>
      </c>
      <c r="BT48" s="1188">
        <f>BE48*'DATA - Awards Matrices'!G$10</f>
        <v>5623848</v>
      </c>
      <c r="BU48" s="1188">
        <f>BF48*'DATA - Awards Matrices'!H$10</f>
        <v>0</v>
      </c>
      <c r="BV48" s="1188">
        <f>BG48*'DATA - Awards Matrices'!I$10</f>
        <v>0</v>
      </c>
      <c r="BW48" s="1188">
        <f>BH48*'DATA - Awards Matrices'!J$10</f>
        <v>351855</v>
      </c>
      <c r="BX48" s="1188">
        <f>BI48*'DATA - Awards Matrices'!K$10</f>
        <v>0</v>
      </c>
    </row>
    <row r="49" spans="1:103">
      <c r="A49" s="1488"/>
      <c r="B49" s="410" t="str">
        <f>'RAW DATA-Awards'!B20</f>
        <v>NMHU</v>
      </c>
      <c r="C49" s="425" t="str">
        <f>'RAW DATA-Awards'!C20</f>
        <v>2</v>
      </c>
      <c r="D49" s="330">
        <f>'RAW DATA-Awards'!D20</f>
        <v>0</v>
      </c>
      <c r="E49" s="12">
        <f>'RAW DATA-Awards'!E20</f>
        <v>0</v>
      </c>
      <c r="F49" s="12">
        <f>'RAW DATA-Awards'!F20</f>
        <v>0</v>
      </c>
      <c r="G49" s="12">
        <f>'RAW DATA-Awards'!G20</f>
        <v>0</v>
      </c>
      <c r="H49" s="12">
        <f>'RAW DATA-Awards'!H20</f>
        <v>222</v>
      </c>
      <c r="I49" s="12">
        <f>'RAW DATA-Awards'!I20</f>
        <v>146</v>
      </c>
      <c r="J49" s="12">
        <f>'RAW DATA-Awards'!J20</f>
        <v>0</v>
      </c>
      <c r="K49" s="12">
        <f>'RAW DATA-Awards'!K20</f>
        <v>0</v>
      </c>
      <c r="L49" s="12">
        <f>'RAW DATA-Awards'!L20</f>
        <v>4</v>
      </c>
      <c r="M49" s="331">
        <f>'RAW DATA-Awards'!M20</f>
        <v>0</v>
      </c>
      <c r="N49" s="12"/>
      <c r="O49" s="12"/>
      <c r="P49" s="330">
        <f>'RAW DATA-Awards'!N20</f>
        <v>0</v>
      </c>
      <c r="Q49" s="12">
        <f>'RAW DATA-Awards'!O20</f>
        <v>0</v>
      </c>
      <c r="R49" s="12">
        <f>'RAW DATA-Awards'!P20</f>
        <v>0</v>
      </c>
      <c r="S49" s="12">
        <f>'RAW DATA-Awards'!Q20</f>
        <v>0</v>
      </c>
      <c r="T49" s="12">
        <f>'RAW DATA-Awards'!R20</f>
        <v>203</v>
      </c>
      <c r="U49" s="12">
        <f>'RAW DATA-Awards'!S20</f>
        <v>148</v>
      </c>
      <c r="V49" s="12">
        <f>'RAW DATA-Awards'!T20</f>
        <v>0</v>
      </c>
      <c r="W49" s="12">
        <f>'RAW DATA-Awards'!U20</f>
        <v>0</v>
      </c>
      <c r="X49" s="12">
        <f>'RAW DATA-Awards'!V20</f>
        <v>2</v>
      </c>
      <c r="Y49" s="331">
        <f>'RAW DATA-Awards'!W20</f>
        <v>0</v>
      </c>
      <c r="Z49" s="12"/>
      <c r="AA49" s="12"/>
      <c r="AB49" s="330">
        <f>'RAW DATA-Awards'!X20</f>
        <v>0</v>
      </c>
      <c r="AC49" s="12">
        <f>'RAW DATA-Awards'!Y20</f>
        <v>0</v>
      </c>
      <c r="AD49" s="12">
        <f>'RAW DATA-Awards'!Z20</f>
        <v>0</v>
      </c>
      <c r="AE49" s="12">
        <f>'RAW DATA-Awards'!AA20</f>
        <v>0</v>
      </c>
      <c r="AF49" s="12">
        <f>'RAW DATA-Awards'!AB20</f>
        <v>205</v>
      </c>
      <c r="AG49" s="12">
        <f>'RAW DATA-Awards'!AC20</f>
        <v>169</v>
      </c>
      <c r="AH49" s="12">
        <f>'RAW DATA-Awards'!AD20</f>
        <v>0</v>
      </c>
      <c r="AI49" s="12">
        <f>'RAW DATA-Awards'!AE20</f>
        <v>0</v>
      </c>
      <c r="AJ49" s="12">
        <f>'RAW DATA-Awards'!AF20</f>
        <v>0</v>
      </c>
      <c r="AK49" s="331">
        <f>'RAW DATA-Awards'!AG20</f>
        <v>0</v>
      </c>
      <c r="AL49" s="12"/>
      <c r="AM49" s="12"/>
      <c r="AN49" s="1078">
        <f>'RAW DATA-Awards'!AH20</f>
        <v>0</v>
      </c>
      <c r="AO49" s="1079">
        <f>'RAW DATA-Awards'!AI20</f>
        <v>0</v>
      </c>
      <c r="AP49" s="1079">
        <f>'RAW DATA-Awards'!AJ20</f>
        <v>0</v>
      </c>
      <c r="AQ49" s="1079">
        <f>'RAW DATA-Awards'!AK20</f>
        <v>0</v>
      </c>
      <c r="AR49" s="1079">
        <f>'RAW DATA-Awards'!AL20</f>
        <v>167</v>
      </c>
      <c r="AS49" s="1079">
        <f>'RAW DATA-Awards'!AM20</f>
        <v>174</v>
      </c>
      <c r="AT49" s="1079">
        <f>'RAW DATA-Awards'!AN20</f>
        <v>0</v>
      </c>
      <c r="AU49" s="1079">
        <f>'RAW DATA-Awards'!AO20</f>
        <v>0</v>
      </c>
      <c r="AV49" s="1079">
        <f>'RAW DATA-Awards'!AP20</f>
        <v>1</v>
      </c>
      <c r="AW49" s="1080">
        <f>'RAW DATA-Awards'!AQ20</f>
        <v>0</v>
      </c>
      <c r="AX49" s="1081"/>
      <c r="AZ49" s="1195">
        <f>'RAW DATA-Awards'!AR20</f>
        <v>0</v>
      </c>
      <c r="BA49" s="1196">
        <f>'RAW DATA-Awards'!AS20</f>
        <v>0</v>
      </c>
      <c r="BB49" s="1196">
        <f>'RAW DATA-Awards'!AT20</f>
        <v>0</v>
      </c>
      <c r="BC49" s="1196">
        <f>'RAW DATA-Awards'!AU20</f>
        <v>0</v>
      </c>
      <c r="BD49" s="1196">
        <f>'RAW DATA-Awards'!AV20</f>
        <v>135</v>
      </c>
      <c r="BE49" s="1196">
        <f>'RAW DATA-Awards'!AW20</f>
        <v>141</v>
      </c>
      <c r="BF49" s="1196">
        <f>'RAW DATA-Awards'!AX20</f>
        <v>0</v>
      </c>
      <c r="BG49" s="1196">
        <f>'RAW DATA-Awards'!AY20</f>
        <v>0</v>
      </c>
      <c r="BH49" s="1196">
        <f>'RAW DATA-Awards'!AZ20</f>
        <v>3</v>
      </c>
      <c r="BI49" s="1197">
        <f>'RAW DATA-Awards'!BA20</f>
        <v>0</v>
      </c>
      <c r="BJ49" s="1198"/>
      <c r="BO49" s="1188">
        <f>AZ49*'DATA - Awards Matrices'!B$11</f>
        <v>0</v>
      </c>
      <c r="BP49" s="1188">
        <f>BA49*'DATA - Awards Matrices'!C$11</f>
        <v>0</v>
      </c>
      <c r="BQ49" s="1188">
        <f>BB49*'DATA - Awards Matrices'!D$11</f>
        <v>0</v>
      </c>
      <c r="BR49" s="1188">
        <f>BC49*'DATA - Awards Matrices'!E$11</f>
        <v>0</v>
      </c>
      <c r="BS49" s="1188">
        <f>BD49*'DATA - Awards Matrices'!F$11</f>
        <v>6429105</v>
      </c>
      <c r="BT49" s="1188">
        <f>BE49*'DATA - Awards Matrices'!G$11</f>
        <v>6692001</v>
      </c>
      <c r="BU49" s="1188">
        <f>BF49*'DATA - Awards Matrices'!H$11</f>
        <v>0</v>
      </c>
      <c r="BV49" s="1188">
        <f>BG49*'DATA - Awards Matrices'!I$11</f>
        <v>0</v>
      </c>
      <c r="BW49" s="1188">
        <f>BH49*'DATA - Awards Matrices'!J$11</f>
        <v>33852</v>
      </c>
      <c r="BX49" s="1188">
        <f>BI49*'DATA - Awards Matrices'!K$11</f>
        <v>0</v>
      </c>
    </row>
    <row r="50" spans="1:103" ht="16" thickBot="1">
      <c r="A50" s="1488"/>
      <c r="B50" s="410" t="str">
        <f>'RAW DATA-Awards'!B21</f>
        <v>NMHU</v>
      </c>
      <c r="C50" s="425" t="str">
        <f>'RAW DATA-Awards'!C21</f>
        <v>3</v>
      </c>
      <c r="D50" s="330">
        <f>'RAW DATA-Awards'!D21</f>
        <v>0</v>
      </c>
      <c r="E50" s="12">
        <f>'RAW DATA-Awards'!E21</f>
        <v>0</v>
      </c>
      <c r="F50" s="12">
        <f>'RAW DATA-Awards'!F21</f>
        <v>0</v>
      </c>
      <c r="G50" s="12">
        <f>'RAW DATA-Awards'!G21</f>
        <v>0</v>
      </c>
      <c r="H50" s="12">
        <f>'RAW DATA-Awards'!H21</f>
        <v>8</v>
      </c>
      <c r="I50" s="12">
        <f>'RAW DATA-Awards'!I21</f>
        <v>0</v>
      </c>
      <c r="J50" s="12">
        <f>'RAW DATA-Awards'!J21</f>
        <v>0</v>
      </c>
      <c r="K50" s="12">
        <f>'RAW DATA-Awards'!K21</f>
        <v>0</v>
      </c>
      <c r="L50" s="12">
        <f>'RAW DATA-Awards'!L21</f>
        <v>2</v>
      </c>
      <c r="M50" s="331">
        <f>'RAW DATA-Awards'!M21</f>
        <v>0</v>
      </c>
      <c r="N50" s="12" t="s">
        <v>276</v>
      </c>
      <c r="O50" s="12"/>
      <c r="P50" s="330">
        <f>'RAW DATA-Awards'!N21</f>
        <v>0</v>
      </c>
      <c r="Q50" s="12">
        <f>'RAW DATA-Awards'!O21</f>
        <v>0</v>
      </c>
      <c r="R50" s="12">
        <f>'RAW DATA-Awards'!P21</f>
        <v>0</v>
      </c>
      <c r="S50" s="12">
        <f>'RAW DATA-Awards'!Q21</f>
        <v>1</v>
      </c>
      <c r="T50" s="12">
        <f>'RAW DATA-Awards'!R21</f>
        <v>13</v>
      </c>
      <c r="U50" s="12">
        <f>'RAW DATA-Awards'!S21</f>
        <v>5</v>
      </c>
      <c r="V50" s="12">
        <f>'RAW DATA-Awards'!T21</f>
        <v>0</v>
      </c>
      <c r="W50" s="12">
        <f>'RAW DATA-Awards'!U21</f>
        <v>0</v>
      </c>
      <c r="X50" s="12">
        <f>'RAW DATA-Awards'!V21</f>
        <v>7</v>
      </c>
      <c r="Y50" s="331">
        <f>'RAW DATA-Awards'!W21</f>
        <v>0</v>
      </c>
      <c r="Z50" s="12" t="s">
        <v>276</v>
      </c>
      <c r="AA50" s="12"/>
      <c r="AB50" s="330">
        <f>'RAW DATA-Awards'!X21</f>
        <v>0</v>
      </c>
      <c r="AC50" s="12">
        <f>'RAW DATA-Awards'!Y21</f>
        <v>0</v>
      </c>
      <c r="AD50" s="12">
        <f>'RAW DATA-Awards'!Z21</f>
        <v>0</v>
      </c>
      <c r="AE50" s="12">
        <f>'RAW DATA-Awards'!AA21</f>
        <v>0</v>
      </c>
      <c r="AF50" s="12">
        <f>'RAW DATA-Awards'!AB21</f>
        <v>8</v>
      </c>
      <c r="AG50" s="12">
        <f>'RAW DATA-Awards'!AC21</f>
        <v>4</v>
      </c>
      <c r="AH50" s="12">
        <f>'RAW DATA-Awards'!AD21</f>
        <v>0</v>
      </c>
      <c r="AI50" s="12">
        <f>'RAW DATA-Awards'!AE21</f>
        <v>0</v>
      </c>
      <c r="AJ50" s="12">
        <f>'RAW DATA-Awards'!AF21</f>
        <v>3</v>
      </c>
      <c r="AK50" s="331">
        <f>'RAW DATA-Awards'!AG21</f>
        <v>0</v>
      </c>
      <c r="AL50" s="12" t="s">
        <v>276</v>
      </c>
      <c r="AM50" s="12"/>
      <c r="AN50" s="1078">
        <f>'RAW DATA-Awards'!AH21</f>
        <v>0</v>
      </c>
      <c r="AO50" s="1079">
        <f>'RAW DATA-Awards'!AI21</f>
        <v>0</v>
      </c>
      <c r="AP50" s="1079">
        <f>'RAW DATA-Awards'!AJ21</f>
        <v>0</v>
      </c>
      <c r="AQ50" s="1079">
        <f>'RAW DATA-Awards'!AK21</f>
        <v>0</v>
      </c>
      <c r="AR50" s="1079">
        <f>'RAW DATA-Awards'!AL21</f>
        <v>8</v>
      </c>
      <c r="AS50" s="1079">
        <f>'RAW DATA-Awards'!AM21</f>
        <v>3</v>
      </c>
      <c r="AT50" s="1079">
        <f>'RAW DATA-Awards'!AN21</f>
        <v>0</v>
      </c>
      <c r="AU50" s="1079">
        <f>'RAW DATA-Awards'!AO21</f>
        <v>0</v>
      </c>
      <c r="AV50" s="1079">
        <f>'RAW DATA-Awards'!AP21</f>
        <v>4</v>
      </c>
      <c r="AW50" s="1080">
        <f>'RAW DATA-Awards'!AQ21</f>
        <v>0</v>
      </c>
      <c r="AX50" s="1081" t="s">
        <v>276</v>
      </c>
      <c r="AZ50" s="1195">
        <f>'RAW DATA-Awards'!AR21</f>
        <v>0</v>
      </c>
      <c r="BA50" s="1196">
        <f>'RAW DATA-Awards'!AS21</f>
        <v>0</v>
      </c>
      <c r="BB50" s="1196">
        <f>'RAW DATA-Awards'!AT21</f>
        <v>0</v>
      </c>
      <c r="BC50" s="1196">
        <f>'RAW DATA-Awards'!AU21</f>
        <v>0</v>
      </c>
      <c r="BD50" s="1196">
        <f>'RAW DATA-Awards'!AV21</f>
        <v>3</v>
      </c>
      <c r="BE50" s="1196">
        <f>'RAW DATA-Awards'!AW21</f>
        <v>2</v>
      </c>
      <c r="BF50" s="1196">
        <f>'RAW DATA-Awards'!AX21</f>
        <v>0</v>
      </c>
      <c r="BG50" s="1196">
        <f>'RAW DATA-Awards'!AY21</f>
        <v>0</v>
      </c>
      <c r="BH50" s="1196">
        <f>'RAW DATA-Awards'!AZ21</f>
        <v>1</v>
      </c>
      <c r="BI50" s="1197">
        <f>'RAW DATA-Awards'!BA21</f>
        <v>0</v>
      </c>
      <c r="BJ50" s="1198" t="s">
        <v>276</v>
      </c>
      <c r="BO50" s="1188">
        <f>AZ50*'DATA - Awards Matrices'!B$12</f>
        <v>0</v>
      </c>
      <c r="BP50" s="1188">
        <f>BA50*'DATA - Awards Matrices'!C$12</f>
        <v>0</v>
      </c>
      <c r="BQ50" s="1188">
        <f>BB50*'DATA - Awards Matrices'!D$12</f>
        <v>0</v>
      </c>
      <c r="BR50" s="1188">
        <f>BC50*'DATA - Awards Matrices'!E$12</f>
        <v>0</v>
      </c>
      <c r="BS50" s="1188">
        <f>BD50*'DATA - Awards Matrices'!F$12</f>
        <v>209376</v>
      </c>
      <c r="BT50" s="1188">
        <f>BE50*'DATA - Awards Matrices'!G$12</f>
        <v>139110</v>
      </c>
      <c r="BU50" s="1188">
        <f>BF50*'DATA - Awards Matrices'!H$12</f>
        <v>0</v>
      </c>
      <c r="BV50" s="1188">
        <f>BG50*'DATA - Awards Matrices'!I$12</f>
        <v>0</v>
      </c>
      <c r="BW50" s="1188">
        <f>BH50*'DATA - Awards Matrices'!J$12</f>
        <v>16537</v>
      </c>
      <c r="BX50" s="1188">
        <f>BI50*'DATA - Awards Matrices'!K$12</f>
        <v>0</v>
      </c>
    </row>
    <row r="51" spans="1:103">
      <c r="A51" s="456"/>
      <c r="B51" s="274"/>
      <c r="C51" s="424"/>
      <c r="D51" s="11">
        <f t="shared" ref="D51:M51" si="40">SUM(D48:D50)</f>
        <v>0</v>
      </c>
      <c r="E51" s="11">
        <f t="shared" si="40"/>
        <v>0</v>
      </c>
      <c r="F51" s="11">
        <f t="shared" si="40"/>
        <v>0</v>
      </c>
      <c r="G51" s="11">
        <f t="shared" si="40"/>
        <v>0</v>
      </c>
      <c r="H51" s="11">
        <f t="shared" si="40"/>
        <v>545</v>
      </c>
      <c r="I51" s="11">
        <f t="shared" si="40"/>
        <v>425</v>
      </c>
      <c r="J51" s="11">
        <f t="shared" si="40"/>
        <v>0</v>
      </c>
      <c r="K51" s="11">
        <f t="shared" si="40"/>
        <v>0</v>
      </c>
      <c r="L51" s="11">
        <f t="shared" si="40"/>
        <v>19</v>
      </c>
      <c r="M51" s="333">
        <f t="shared" si="40"/>
        <v>0</v>
      </c>
      <c r="N51" s="12">
        <f>SUM(D51:M51)</f>
        <v>989</v>
      </c>
      <c r="O51" s="12"/>
      <c r="P51" s="332">
        <f t="shared" ref="P51:Y51" si="41">SUM(P48:P50)</f>
        <v>0</v>
      </c>
      <c r="Q51" s="11">
        <f t="shared" si="41"/>
        <v>0</v>
      </c>
      <c r="R51" s="11">
        <f t="shared" si="41"/>
        <v>0</v>
      </c>
      <c r="S51" s="11">
        <f t="shared" si="41"/>
        <v>1</v>
      </c>
      <c r="T51" s="11">
        <f t="shared" si="41"/>
        <v>514</v>
      </c>
      <c r="U51" s="11">
        <f t="shared" si="41"/>
        <v>393</v>
      </c>
      <c r="V51" s="11">
        <f t="shared" si="41"/>
        <v>0</v>
      </c>
      <c r="W51" s="11">
        <f t="shared" si="41"/>
        <v>0</v>
      </c>
      <c r="X51" s="11">
        <f t="shared" si="41"/>
        <v>24</v>
      </c>
      <c r="Y51" s="333">
        <f t="shared" si="41"/>
        <v>0</v>
      </c>
      <c r="Z51" s="12">
        <f>SUM(P51:Y51)</f>
        <v>932</v>
      </c>
      <c r="AA51" s="12"/>
      <c r="AB51" s="332">
        <f t="shared" ref="AB51:AK51" si="42">SUM(AB48:AB50)</f>
        <v>0</v>
      </c>
      <c r="AC51" s="11">
        <f t="shared" si="42"/>
        <v>0</v>
      </c>
      <c r="AD51" s="11">
        <f t="shared" si="42"/>
        <v>0</v>
      </c>
      <c r="AE51" s="11">
        <f t="shared" si="42"/>
        <v>2</v>
      </c>
      <c r="AF51" s="11">
        <f t="shared" si="42"/>
        <v>478</v>
      </c>
      <c r="AG51" s="11">
        <f t="shared" si="42"/>
        <v>451</v>
      </c>
      <c r="AH51" s="11">
        <f t="shared" si="42"/>
        <v>0</v>
      </c>
      <c r="AI51" s="11">
        <f t="shared" si="42"/>
        <v>0</v>
      </c>
      <c r="AJ51" s="11">
        <f t="shared" si="42"/>
        <v>32</v>
      </c>
      <c r="AK51" s="333">
        <f t="shared" si="42"/>
        <v>0</v>
      </c>
      <c r="AL51" s="12">
        <f>SUM(AB51:AK51)</f>
        <v>963</v>
      </c>
      <c r="AM51" s="12"/>
      <c r="AN51" s="1082">
        <f t="shared" ref="AN51:AW51" si="43">SUM(AN48:AN50)</f>
        <v>0</v>
      </c>
      <c r="AO51" s="1083">
        <f t="shared" si="43"/>
        <v>0</v>
      </c>
      <c r="AP51" s="1083">
        <f t="shared" si="43"/>
        <v>0</v>
      </c>
      <c r="AQ51" s="1083">
        <f t="shared" si="43"/>
        <v>2</v>
      </c>
      <c r="AR51" s="1083">
        <f t="shared" si="43"/>
        <v>401</v>
      </c>
      <c r="AS51" s="1083">
        <f t="shared" si="43"/>
        <v>398</v>
      </c>
      <c r="AT51" s="1083">
        <f t="shared" si="43"/>
        <v>0</v>
      </c>
      <c r="AU51" s="1083">
        <f t="shared" si="43"/>
        <v>0</v>
      </c>
      <c r="AV51" s="1083">
        <f t="shared" si="43"/>
        <v>38</v>
      </c>
      <c r="AW51" s="1084">
        <f t="shared" si="43"/>
        <v>0</v>
      </c>
      <c r="AX51" s="1081">
        <f>SUM(AN51:AW51)</f>
        <v>839</v>
      </c>
      <c r="AZ51" s="1199">
        <f t="shared" ref="AZ51:BI51" si="44">SUM(AZ48:AZ50)</f>
        <v>0</v>
      </c>
      <c r="BA51" s="1200">
        <f t="shared" si="44"/>
        <v>0</v>
      </c>
      <c r="BB51" s="1200">
        <f t="shared" si="44"/>
        <v>0</v>
      </c>
      <c r="BC51" s="1200">
        <f t="shared" si="44"/>
        <v>0</v>
      </c>
      <c r="BD51" s="1200">
        <f t="shared" si="44"/>
        <v>385</v>
      </c>
      <c r="BE51" s="1200">
        <f t="shared" si="44"/>
        <v>314</v>
      </c>
      <c r="BF51" s="1200">
        <f t="shared" si="44"/>
        <v>0</v>
      </c>
      <c r="BG51" s="1200">
        <f t="shared" si="44"/>
        <v>0</v>
      </c>
      <c r="BH51" s="1200">
        <f t="shared" si="44"/>
        <v>49</v>
      </c>
      <c r="BI51" s="1201">
        <f t="shared" si="44"/>
        <v>0</v>
      </c>
      <c r="BJ51" s="1198">
        <f>SUM(AZ51:BI51)</f>
        <v>748</v>
      </c>
    </row>
    <row r="52" spans="1:103" ht="9" customHeight="1" thickBot="1">
      <c r="A52" s="457"/>
      <c r="B52" s="413"/>
      <c r="C52" s="426"/>
      <c r="D52" s="12"/>
      <c r="E52" s="12"/>
      <c r="F52" s="12"/>
      <c r="G52" s="12"/>
      <c r="H52" s="12"/>
      <c r="I52" s="12"/>
      <c r="J52" s="12"/>
      <c r="K52" s="12"/>
      <c r="L52" s="12"/>
      <c r="M52" s="331"/>
      <c r="N52" s="12"/>
      <c r="O52" s="12"/>
      <c r="P52" s="330"/>
      <c r="Q52" s="12"/>
      <c r="R52" s="12"/>
      <c r="S52" s="12"/>
      <c r="T52" s="12"/>
      <c r="U52" s="12"/>
      <c r="V52" s="12"/>
      <c r="W52" s="12"/>
      <c r="X52" s="12"/>
      <c r="Y52" s="331"/>
      <c r="Z52" s="12"/>
      <c r="AA52" s="12"/>
      <c r="AB52" s="330"/>
      <c r="AC52" s="12"/>
      <c r="AD52" s="12"/>
      <c r="AE52" s="12"/>
      <c r="AF52" s="12"/>
      <c r="AG52" s="12"/>
      <c r="AH52" s="12"/>
      <c r="AI52" s="12"/>
      <c r="AJ52" s="12"/>
      <c r="AK52" s="331"/>
      <c r="AL52" s="12"/>
      <c r="AM52" s="12"/>
      <c r="AN52" s="1078"/>
      <c r="AO52" s="1079"/>
      <c r="AP52" s="1079"/>
      <c r="AQ52" s="1079"/>
      <c r="AR52" s="1079"/>
      <c r="AS52" s="1079"/>
      <c r="AT52" s="1079"/>
      <c r="AU52" s="1079"/>
      <c r="AV52" s="1079"/>
      <c r="AW52" s="1080"/>
      <c r="AX52" s="1081"/>
      <c r="AZ52" s="1195"/>
      <c r="BA52" s="1196"/>
      <c r="BB52" s="1196"/>
      <c r="BC52" s="1196"/>
      <c r="BD52" s="1196"/>
      <c r="BE52" s="1196"/>
      <c r="BF52" s="1196"/>
      <c r="BG52" s="1196"/>
      <c r="BH52" s="1196"/>
      <c r="BI52" s="1197"/>
      <c r="BJ52" s="1198"/>
    </row>
    <row r="53" spans="1:103" ht="15" customHeight="1">
      <c r="A53" s="1488" t="s">
        <v>271</v>
      </c>
      <c r="B53" s="410" t="s">
        <v>43</v>
      </c>
      <c r="C53" s="425" t="s">
        <v>92</v>
      </c>
      <c r="D53" s="330">
        <f>D48*'DATA - Awards Matrices'!$B$15</f>
        <v>0</v>
      </c>
      <c r="E53" s="12">
        <f>E48*'DATA - Awards Matrices'!$C$15</f>
        <v>0</v>
      </c>
      <c r="F53" s="12">
        <f>F48*'DATA - Awards Matrices'!$D$15</f>
        <v>0</v>
      </c>
      <c r="G53" s="12">
        <f>G48*'DATA - Awards Matrices'!$E$15</f>
        <v>0</v>
      </c>
      <c r="H53" s="12">
        <f>H48*'DATA - Awards Matrices'!$F$15</f>
        <v>157500</v>
      </c>
      <c r="I53" s="12">
        <f>I48*'DATA - Awards Matrices'!$G$15</f>
        <v>279000</v>
      </c>
      <c r="J53" s="12">
        <f>J48*'DATA - Awards Matrices'!$H$15</f>
        <v>0</v>
      </c>
      <c r="K53" s="12">
        <f>K48*'DATA - Awards Matrices'!$I$15</f>
        <v>0</v>
      </c>
      <c r="L53" s="12">
        <f>L48*'DATA - Awards Matrices'!$J$15</f>
        <v>3250</v>
      </c>
      <c r="M53" s="331">
        <f>M48*'DATA - Awards Matrices'!$K$15</f>
        <v>0</v>
      </c>
      <c r="N53" s="12"/>
      <c r="O53" s="12"/>
      <c r="P53" s="330">
        <f>P48*'DATA - Awards Matrices'!$B$15</f>
        <v>0</v>
      </c>
      <c r="Q53" s="12">
        <f>Q48*'DATA - Awards Matrices'!$C$15</f>
        <v>0</v>
      </c>
      <c r="R53" s="12">
        <f>R48*'DATA - Awards Matrices'!$D$15</f>
        <v>0</v>
      </c>
      <c r="S53" s="12">
        <f>S48*'DATA - Awards Matrices'!$E$15</f>
        <v>0</v>
      </c>
      <c r="T53" s="12">
        <f>T48*'DATA - Awards Matrices'!$F$15</f>
        <v>149000</v>
      </c>
      <c r="U53" s="12">
        <f>U48*'DATA - Awards Matrices'!$G$15</f>
        <v>240000</v>
      </c>
      <c r="V53" s="12">
        <f>V48*'DATA - Awards Matrices'!$H$15</f>
        <v>0</v>
      </c>
      <c r="W53" s="12">
        <f>W48*'DATA - Awards Matrices'!$I$15</f>
        <v>0</v>
      </c>
      <c r="X53" s="12">
        <f>X48*'DATA - Awards Matrices'!$J$15</f>
        <v>3750</v>
      </c>
      <c r="Y53" s="331">
        <f>Y48*'DATA - Awards Matrices'!$K$15</f>
        <v>0</v>
      </c>
      <c r="Z53" s="12"/>
      <c r="AA53" s="12"/>
      <c r="AB53" s="330">
        <f>AB48*'DATA - Awards Matrices'!$B$15</f>
        <v>0</v>
      </c>
      <c r="AC53" s="12">
        <f>AC48*'DATA - Awards Matrices'!$C$15</f>
        <v>0</v>
      </c>
      <c r="AD53" s="12">
        <f>AD48*'DATA - Awards Matrices'!$D$15</f>
        <v>0</v>
      </c>
      <c r="AE53" s="12">
        <f>AE48*'DATA - Awards Matrices'!$E$15</f>
        <v>500</v>
      </c>
      <c r="AF53" s="12">
        <f>AF48*'DATA - Awards Matrices'!$F$15</f>
        <v>132500</v>
      </c>
      <c r="AG53" s="12">
        <f>AG48*'DATA - Awards Matrices'!$G$15</f>
        <v>278000</v>
      </c>
      <c r="AH53" s="12">
        <f>AH48*'DATA - Awards Matrices'!$H$15</f>
        <v>0</v>
      </c>
      <c r="AI53" s="12">
        <f>AI48*'DATA - Awards Matrices'!$I$15</f>
        <v>0</v>
      </c>
      <c r="AJ53" s="12">
        <f>AJ48*'DATA - Awards Matrices'!$J$15</f>
        <v>7250</v>
      </c>
      <c r="AK53" s="331">
        <f>AK48*'DATA - Awards Matrices'!$K$15</f>
        <v>0</v>
      </c>
      <c r="AL53" s="12"/>
      <c r="AM53" s="12"/>
      <c r="AN53" s="1078">
        <f>AN48*'DATA - Awards Matrices'!$B$15</f>
        <v>0</v>
      </c>
      <c r="AO53" s="1079">
        <f>AO48*'DATA - Awards Matrices'!$C$15</f>
        <v>0</v>
      </c>
      <c r="AP53" s="1079">
        <f>AP48*'DATA - Awards Matrices'!$D$15</f>
        <v>0</v>
      </c>
      <c r="AQ53" s="1079">
        <f>AQ48*'DATA - Awards Matrices'!$E$15</f>
        <v>500</v>
      </c>
      <c r="AR53" s="1079">
        <f>AR48*'DATA - Awards Matrices'!$F$15</f>
        <v>113000</v>
      </c>
      <c r="AS53" s="1079">
        <f>AS48*'DATA - Awards Matrices'!$G$15</f>
        <v>221000</v>
      </c>
      <c r="AT53" s="1079">
        <f>AT48*'DATA - Awards Matrices'!$H$15</f>
        <v>0</v>
      </c>
      <c r="AU53" s="1079">
        <f>AU48*'DATA - Awards Matrices'!$I$15</f>
        <v>0</v>
      </c>
      <c r="AV53" s="1079">
        <f>AV48*'DATA - Awards Matrices'!$J$15</f>
        <v>8250</v>
      </c>
      <c r="AW53" s="1080">
        <f>AW48*'DATA - Awards Matrices'!$K$15</f>
        <v>0</v>
      </c>
      <c r="AX53" s="1081"/>
      <c r="AZ53" s="1195">
        <f>AZ48*'DATA - Awards Matrices'!$B$15</f>
        <v>0</v>
      </c>
      <c r="BA53" s="1196">
        <f>BA48*'DATA - Awards Matrices'!$C$15</f>
        <v>0</v>
      </c>
      <c r="BB53" s="1196">
        <f>BB48*'DATA - Awards Matrices'!$D$15</f>
        <v>0</v>
      </c>
      <c r="BC53" s="1196">
        <f>BC48*'DATA - Awards Matrices'!$E$15</f>
        <v>0</v>
      </c>
      <c r="BD53" s="1196">
        <f>BD48*'DATA - Awards Matrices'!$F$15</f>
        <v>123500</v>
      </c>
      <c r="BE53" s="1196">
        <f>BE48*'DATA - Awards Matrices'!$G$15</f>
        <v>171000</v>
      </c>
      <c r="BF53" s="1196">
        <f>BF48*'DATA - Awards Matrices'!$H$15</f>
        <v>0</v>
      </c>
      <c r="BG53" s="1196">
        <f>BG48*'DATA - Awards Matrices'!$I$15</f>
        <v>0</v>
      </c>
      <c r="BH53" s="1196">
        <f>BH48*'DATA - Awards Matrices'!$J$15</f>
        <v>11250</v>
      </c>
      <c r="BI53" s="1197">
        <f>BI48*'DATA - Awards Matrices'!$K$15</f>
        <v>0</v>
      </c>
      <c r="BJ53" s="1198"/>
    </row>
    <row r="54" spans="1:103">
      <c r="A54" s="1488"/>
      <c r="B54" s="410" t="s">
        <v>43</v>
      </c>
      <c r="C54" s="425" t="s">
        <v>91</v>
      </c>
      <c r="D54" s="330">
        <f>D49*'DATA - Awards Matrices'!$B$16</f>
        <v>0</v>
      </c>
      <c r="E54" s="12">
        <f>E49*'DATA - Awards Matrices'!$C$16</f>
        <v>0</v>
      </c>
      <c r="F54" s="12">
        <f>F49*'DATA - Awards Matrices'!$D$16</f>
        <v>0</v>
      </c>
      <c r="G54" s="12">
        <f>G49*'DATA - Awards Matrices'!$E$16</f>
        <v>0</v>
      </c>
      <c r="H54" s="12">
        <f>H49*'DATA - Awards Matrices'!$F$16</f>
        <v>111000</v>
      </c>
      <c r="I54" s="12">
        <f>I49*'DATA - Awards Matrices'!$G$16</f>
        <v>146000</v>
      </c>
      <c r="J54" s="12">
        <f>J49*'DATA - Awards Matrices'!$H$16</f>
        <v>0</v>
      </c>
      <c r="K54" s="12">
        <f>K49*'DATA - Awards Matrices'!$I$16</f>
        <v>0</v>
      </c>
      <c r="L54" s="12">
        <f>L49*'DATA - Awards Matrices'!$J$16</f>
        <v>1000</v>
      </c>
      <c r="M54" s="331">
        <f>M49*'DATA - Awards Matrices'!$K$16</f>
        <v>0</v>
      </c>
      <c r="N54" s="12"/>
      <c r="O54" s="12"/>
      <c r="P54" s="330">
        <f>P49*'DATA - Awards Matrices'!$B$16</f>
        <v>0</v>
      </c>
      <c r="Q54" s="12">
        <f>Q49*'DATA - Awards Matrices'!$C$16</f>
        <v>0</v>
      </c>
      <c r="R54" s="12">
        <f>R49*'DATA - Awards Matrices'!$D$16</f>
        <v>0</v>
      </c>
      <c r="S54" s="12">
        <f>S49*'DATA - Awards Matrices'!$E$16</f>
        <v>0</v>
      </c>
      <c r="T54" s="12">
        <f>T49*'DATA - Awards Matrices'!$F$16</f>
        <v>101500</v>
      </c>
      <c r="U54" s="12">
        <f>U49*'DATA - Awards Matrices'!$G$16</f>
        <v>148000</v>
      </c>
      <c r="V54" s="12">
        <f>V49*'DATA - Awards Matrices'!$H$16</f>
        <v>0</v>
      </c>
      <c r="W54" s="12">
        <f>W49*'DATA - Awards Matrices'!$I$16</f>
        <v>0</v>
      </c>
      <c r="X54" s="12">
        <f>X49*'DATA - Awards Matrices'!$J$16</f>
        <v>500</v>
      </c>
      <c r="Y54" s="331">
        <f>Y49*'DATA - Awards Matrices'!$K$16</f>
        <v>0</v>
      </c>
      <c r="Z54" s="12"/>
      <c r="AA54" s="12"/>
      <c r="AB54" s="330">
        <f>AB49*'DATA - Awards Matrices'!$B$16</f>
        <v>0</v>
      </c>
      <c r="AC54" s="12">
        <f>AC49*'DATA - Awards Matrices'!$C$16</f>
        <v>0</v>
      </c>
      <c r="AD54" s="12">
        <f>AD49*'DATA - Awards Matrices'!$D$16</f>
        <v>0</v>
      </c>
      <c r="AE54" s="12">
        <f>AE49*'DATA - Awards Matrices'!$E$16</f>
        <v>0</v>
      </c>
      <c r="AF54" s="12">
        <f>AF49*'DATA - Awards Matrices'!$F$16</f>
        <v>102500</v>
      </c>
      <c r="AG54" s="12">
        <f>AG49*'DATA - Awards Matrices'!$G$16</f>
        <v>169000</v>
      </c>
      <c r="AH54" s="12">
        <f>AH49*'DATA - Awards Matrices'!$H$16</f>
        <v>0</v>
      </c>
      <c r="AI54" s="12">
        <f>AI49*'DATA - Awards Matrices'!$I$16</f>
        <v>0</v>
      </c>
      <c r="AJ54" s="12">
        <f>AJ49*'DATA - Awards Matrices'!$J$16</f>
        <v>0</v>
      </c>
      <c r="AK54" s="331">
        <f>AK49*'DATA - Awards Matrices'!$K$16</f>
        <v>0</v>
      </c>
      <c r="AL54" s="12"/>
      <c r="AM54" s="12"/>
      <c r="AN54" s="1078">
        <f>AN49*'DATA - Awards Matrices'!$B$16</f>
        <v>0</v>
      </c>
      <c r="AO54" s="1079">
        <f>AO49*'DATA - Awards Matrices'!$C$16</f>
        <v>0</v>
      </c>
      <c r="AP54" s="1079">
        <f>AP49*'DATA - Awards Matrices'!$D$16</f>
        <v>0</v>
      </c>
      <c r="AQ54" s="1079">
        <f>AQ49*'DATA - Awards Matrices'!$E$16</f>
        <v>0</v>
      </c>
      <c r="AR54" s="1079">
        <f>AR49*'DATA - Awards Matrices'!$F$16</f>
        <v>83500</v>
      </c>
      <c r="AS54" s="1079">
        <f>AS49*'DATA - Awards Matrices'!$G$16</f>
        <v>174000</v>
      </c>
      <c r="AT54" s="1079">
        <f>AT49*'DATA - Awards Matrices'!$H$16</f>
        <v>0</v>
      </c>
      <c r="AU54" s="1079">
        <f>AU49*'DATA - Awards Matrices'!$I$16</f>
        <v>0</v>
      </c>
      <c r="AV54" s="1079">
        <f>AV49*'DATA - Awards Matrices'!$J$16</f>
        <v>250</v>
      </c>
      <c r="AW54" s="1080">
        <f>AW49*'DATA - Awards Matrices'!$K$16</f>
        <v>0</v>
      </c>
      <c r="AX54" s="1081"/>
      <c r="AZ54" s="1195">
        <f>AZ49*'DATA - Awards Matrices'!$B$16</f>
        <v>0</v>
      </c>
      <c r="BA54" s="1196">
        <f>BA49*'DATA - Awards Matrices'!$C$16</f>
        <v>0</v>
      </c>
      <c r="BB54" s="1196">
        <f>BB49*'DATA - Awards Matrices'!$D$16</f>
        <v>0</v>
      </c>
      <c r="BC54" s="1196">
        <f>BC49*'DATA - Awards Matrices'!$E$16</f>
        <v>0</v>
      </c>
      <c r="BD54" s="1196">
        <f>BD49*'DATA - Awards Matrices'!$F$16</f>
        <v>67500</v>
      </c>
      <c r="BE54" s="1196">
        <f>BE49*'DATA - Awards Matrices'!$G$16</f>
        <v>141000</v>
      </c>
      <c r="BF54" s="1196">
        <f>BF49*'DATA - Awards Matrices'!$H$16</f>
        <v>0</v>
      </c>
      <c r="BG54" s="1196">
        <f>BG49*'DATA - Awards Matrices'!$I$16</f>
        <v>0</v>
      </c>
      <c r="BH54" s="1196">
        <f>BH49*'DATA - Awards Matrices'!$J$16</f>
        <v>750</v>
      </c>
      <c r="BI54" s="1197">
        <f>BI49*'DATA - Awards Matrices'!$K$16</f>
        <v>0</v>
      </c>
      <c r="BJ54" s="1198"/>
    </row>
    <row r="55" spans="1:103" ht="16" thickBot="1">
      <c r="A55" s="1489"/>
      <c r="B55" s="413" t="s">
        <v>43</v>
      </c>
      <c r="C55" s="426" t="s">
        <v>90</v>
      </c>
      <c r="D55" s="330">
        <f>D50*'DATA - Awards Matrices'!$B$17</f>
        <v>0</v>
      </c>
      <c r="E55" s="12">
        <f>E50*'DATA - Awards Matrices'!$C$17</f>
        <v>0</v>
      </c>
      <c r="F55" s="12">
        <f>F50*'DATA - Awards Matrices'!$D$17</f>
        <v>0</v>
      </c>
      <c r="G55" s="12">
        <f>G50*'DATA - Awards Matrices'!$E$17</f>
        <v>0</v>
      </c>
      <c r="H55" s="12">
        <f>H50*'DATA - Awards Matrices'!$F$17</f>
        <v>4000</v>
      </c>
      <c r="I55" s="12">
        <f>I50*'DATA - Awards Matrices'!$G$17</f>
        <v>0</v>
      </c>
      <c r="J55" s="12">
        <f>J50*'DATA - Awards Matrices'!$H$17</f>
        <v>0</v>
      </c>
      <c r="K55" s="12">
        <f>K50*'DATA - Awards Matrices'!$I$17</f>
        <v>0</v>
      </c>
      <c r="L55" s="12">
        <f>L50*'DATA - Awards Matrices'!$J$17</f>
        <v>500</v>
      </c>
      <c r="M55" s="331">
        <f>M50*'DATA - Awards Matrices'!$K$17</f>
        <v>0</v>
      </c>
      <c r="N55" s="12" t="s">
        <v>277</v>
      </c>
      <c r="O55" s="12"/>
      <c r="P55" s="330">
        <f>P50*'DATA - Awards Matrices'!$B$17</f>
        <v>0</v>
      </c>
      <c r="Q55" s="12">
        <f>Q50*'DATA - Awards Matrices'!$C$17</f>
        <v>0</v>
      </c>
      <c r="R55" s="12">
        <f>R50*'DATA - Awards Matrices'!$D$17</f>
        <v>0</v>
      </c>
      <c r="S55" s="12">
        <f>S50*'DATA - Awards Matrices'!$E$17</f>
        <v>250</v>
      </c>
      <c r="T55" s="12">
        <f>T50*'DATA - Awards Matrices'!$F$17</f>
        <v>6500</v>
      </c>
      <c r="U55" s="12">
        <f>U50*'DATA - Awards Matrices'!$G$17</f>
        <v>5000</v>
      </c>
      <c r="V55" s="12">
        <f>V50*'DATA - Awards Matrices'!$H$17</f>
        <v>0</v>
      </c>
      <c r="W55" s="12">
        <f>W50*'DATA - Awards Matrices'!$I$17</f>
        <v>0</v>
      </c>
      <c r="X55" s="12">
        <f>X50*'DATA - Awards Matrices'!$J$17</f>
        <v>1750</v>
      </c>
      <c r="Y55" s="331">
        <f>Y50*'DATA - Awards Matrices'!$K$17</f>
        <v>0</v>
      </c>
      <c r="Z55" s="12" t="s">
        <v>277</v>
      </c>
      <c r="AA55" s="12"/>
      <c r="AB55" s="330">
        <f>AB50*'DATA - Awards Matrices'!$B$17</f>
        <v>0</v>
      </c>
      <c r="AC55" s="12">
        <f>AC50*'DATA - Awards Matrices'!$C$17</f>
        <v>0</v>
      </c>
      <c r="AD55" s="12">
        <f>AD50*'DATA - Awards Matrices'!$D$17</f>
        <v>0</v>
      </c>
      <c r="AE55" s="12">
        <f>AE50*'DATA - Awards Matrices'!$E$17</f>
        <v>0</v>
      </c>
      <c r="AF55" s="12">
        <f>AF50*'DATA - Awards Matrices'!$F$17</f>
        <v>4000</v>
      </c>
      <c r="AG55" s="12">
        <f>AG50*'DATA - Awards Matrices'!$G$17</f>
        <v>4000</v>
      </c>
      <c r="AH55" s="12">
        <f>AH50*'DATA - Awards Matrices'!$H$17</f>
        <v>0</v>
      </c>
      <c r="AI55" s="12">
        <f>AI50*'DATA - Awards Matrices'!$I$17</f>
        <v>0</v>
      </c>
      <c r="AJ55" s="12">
        <f>AJ50*'DATA - Awards Matrices'!$J$17</f>
        <v>750</v>
      </c>
      <c r="AK55" s="331">
        <f>AK50*'DATA - Awards Matrices'!$K$17</f>
        <v>0</v>
      </c>
      <c r="AL55" s="12" t="s">
        <v>277</v>
      </c>
      <c r="AM55" s="12"/>
      <c r="AN55" s="1078">
        <f>AN50*'DATA - Awards Matrices'!$B$17</f>
        <v>0</v>
      </c>
      <c r="AO55" s="1079">
        <f>AO50*'DATA - Awards Matrices'!$C$17</f>
        <v>0</v>
      </c>
      <c r="AP55" s="1079">
        <f>AP50*'DATA - Awards Matrices'!$D$17</f>
        <v>0</v>
      </c>
      <c r="AQ55" s="1079">
        <f>AQ50*'DATA - Awards Matrices'!$E$17</f>
        <v>0</v>
      </c>
      <c r="AR55" s="1079">
        <f>AR50*'DATA - Awards Matrices'!$F$17</f>
        <v>4000</v>
      </c>
      <c r="AS55" s="1079">
        <f>AS50*'DATA - Awards Matrices'!$G$17</f>
        <v>3000</v>
      </c>
      <c r="AT55" s="1079">
        <f>AT50*'DATA - Awards Matrices'!$H$17</f>
        <v>0</v>
      </c>
      <c r="AU55" s="1079">
        <f>AU50*'DATA - Awards Matrices'!$I$17</f>
        <v>0</v>
      </c>
      <c r="AV55" s="1079">
        <f>AV50*'DATA - Awards Matrices'!$J$17</f>
        <v>1000</v>
      </c>
      <c r="AW55" s="1080">
        <f>AW50*'DATA - Awards Matrices'!$K$17</f>
        <v>0</v>
      </c>
      <c r="AX55" s="1081" t="s">
        <v>277</v>
      </c>
      <c r="AZ55" s="1195">
        <f>AZ50*'DATA - Awards Matrices'!$B$17</f>
        <v>0</v>
      </c>
      <c r="BA55" s="1196">
        <f>BA50*'DATA - Awards Matrices'!$C$17</f>
        <v>0</v>
      </c>
      <c r="BB55" s="1196">
        <f>BB50*'DATA - Awards Matrices'!$D$17</f>
        <v>0</v>
      </c>
      <c r="BC55" s="1196">
        <f>BC50*'DATA - Awards Matrices'!$E$17</f>
        <v>0</v>
      </c>
      <c r="BD55" s="1196">
        <f>BD50*'DATA - Awards Matrices'!$F$17</f>
        <v>1500</v>
      </c>
      <c r="BE55" s="1196">
        <f>BE50*'DATA - Awards Matrices'!$G$17</f>
        <v>2000</v>
      </c>
      <c r="BF55" s="1196">
        <f>BF50*'DATA - Awards Matrices'!$H$17</f>
        <v>0</v>
      </c>
      <c r="BG55" s="1196">
        <f>BG50*'DATA - Awards Matrices'!$I$17</f>
        <v>0</v>
      </c>
      <c r="BH55" s="1196">
        <f>BH50*'DATA - Awards Matrices'!$J$17</f>
        <v>250</v>
      </c>
      <c r="BI55" s="1197">
        <f>BI50*'DATA - Awards Matrices'!$K$17</f>
        <v>0</v>
      </c>
      <c r="BJ55" s="1198" t="s">
        <v>277</v>
      </c>
    </row>
    <row r="56" spans="1:103" ht="33" thickBot="1">
      <c r="A56" s="455" t="s">
        <v>272</v>
      </c>
      <c r="B56" s="413" t="str">
        <f>B50</f>
        <v>NMHU</v>
      </c>
      <c r="C56" s="414"/>
      <c r="D56" s="334">
        <f t="shared" ref="D56:M56" si="45">SUM(D53:D55)</f>
        <v>0</v>
      </c>
      <c r="E56" s="335">
        <f t="shared" si="45"/>
        <v>0</v>
      </c>
      <c r="F56" s="335">
        <f t="shared" si="45"/>
        <v>0</v>
      </c>
      <c r="G56" s="335">
        <f t="shared" si="45"/>
        <v>0</v>
      </c>
      <c r="H56" s="335">
        <f t="shared" si="45"/>
        <v>272500</v>
      </c>
      <c r="I56" s="335">
        <f t="shared" si="45"/>
        <v>425000</v>
      </c>
      <c r="J56" s="335">
        <f t="shared" si="45"/>
        <v>0</v>
      </c>
      <c r="K56" s="335">
        <f t="shared" si="45"/>
        <v>0</v>
      </c>
      <c r="L56" s="335">
        <f t="shared" si="45"/>
        <v>4750</v>
      </c>
      <c r="M56" s="336">
        <f t="shared" si="45"/>
        <v>0</v>
      </c>
      <c r="N56" s="415">
        <f>SUM(D56:M56)/'DATA - Awards Matrices'!$L$17</f>
        <v>173.90604492211685</v>
      </c>
      <c r="O56" s="415"/>
      <c r="P56" s="334">
        <f t="shared" ref="P56:Y56" si="46">SUM(P53:P55)</f>
        <v>0</v>
      </c>
      <c r="Q56" s="335">
        <f t="shared" si="46"/>
        <v>0</v>
      </c>
      <c r="R56" s="335">
        <f t="shared" si="46"/>
        <v>0</v>
      </c>
      <c r="S56" s="335">
        <f t="shared" si="46"/>
        <v>250</v>
      </c>
      <c r="T56" s="335">
        <f t="shared" si="46"/>
        <v>257000</v>
      </c>
      <c r="U56" s="335">
        <f t="shared" si="46"/>
        <v>393000</v>
      </c>
      <c r="V56" s="335">
        <f t="shared" si="46"/>
        <v>0</v>
      </c>
      <c r="W56" s="335">
        <f t="shared" si="46"/>
        <v>0</v>
      </c>
      <c r="X56" s="335">
        <f t="shared" si="46"/>
        <v>6000</v>
      </c>
      <c r="Y56" s="336">
        <f t="shared" si="46"/>
        <v>0</v>
      </c>
      <c r="Z56" s="415">
        <f>SUM(P56:Y56)/'DATA - Awards Matrices'!$L$17</f>
        <v>162.5145489215225</v>
      </c>
      <c r="AA56" s="415"/>
      <c r="AB56" s="334">
        <f t="shared" ref="AB56:AK56" si="47">SUM(AB53:AB55)</f>
        <v>0</v>
      </c>
      <c r="AC56" s="335">
        <f t="shared" si="47"/>
        <v>0</v>
      </c>
      <c r="AD56" s="335">
        <f t="shared" si="47"/>
        <v>0</v>
      </c>
      <c r="AE56" s="335">
        <f t="shared" si="47"/>
        <v>500</v>
      </c>
      <c r="AF56" s="335">
        <f t="shared" si="47"/>
        <v>239000</v>
      </c>
      <c r="AG56" s="335">
        <f t="shared" si="47"/>
        <v>451000</v>
      </c>
      <c r="AH56" s="335">
        <f t="shared" si="47"/>
        <v>0</v>
      </c>
      <c r="AI56" s="335">
        <f t="shared" si="47"/>
        <v>0</v>
      </c>
      <c r="AJ56" s="335">
        <f t="shared" si="47"/>
        <v>8000</v>
      </c>
      <c r="AK56" s="336">
        <f t="shared" si="47"/>
        <v>0</v>
      </c>
      <c r="AL56" s="415">
        <f>SUM(AB56:AK56)/'DATA - Awards Matrices'!$L$17</f>
        <v>172.977390356851</v>
      </c>
      <c r="AM56" s="415"/>
      <c r="AN56" s="1085">
        <f t="shared" ref="AN56:AW56" si="48">SUM(AN53:AN55)</f>
        <v>0</v>
      </c>
      <c r="AO56" s="1086">
        <f t="shared" si="48"/>
        <v>0</v>
      </c>
      <c r="AP56" s="1086">
        <f t="shared" si="48"/>
        <v>0</v>
      </c>
      <c r="AQ56" s="1086">
        <f t="shared" si="48"/>
        <v>500</v>
      </c>
      <c r="AR56" s="1086">
        <f t="shared" si="48"/>
        <v>200500</v>
      </c>
      <c r="AS56" s="1086">
        <f t="shared" si="48"/>
        <v>398000</v>
      </c>
      <c r="AT56" s="1086">
        <f t="shared" si="48"/>
        <v>0</v>
      </c>
      <c r="AU56" s="1086">
        <f t="shared" si="48"/>
        <v>0</v>
      </c>
      <c r="AV56" s="1086">
        <f t="shared" si="48"/>
        <v>9500</v>
      </c>
      <c r="AW56" s="1087">
        <f t="shared" si="48"/>
        <v>0</v>
      </c>
      <c r="AX56" s="1088">
        <f>SUM(AN56:AW56)/'DATA - Awards Matrices'!$L$17</f>
        <v>150.68968079047076</v>
      </c>
      <c r="AZ56" s="1202">
        <f t="shared" ref="AZ56:BI56" si="49">SUM(AZ53:AZ55)</f>
        <v>0</v>
      </c>
      <c r="BA56" s="1203">
        <f t="shared" si="49"/>
        <v>0</v>
      </c>
      <c r="BB56" s="1203">
        <f t="shared" si="49"/>
        <v>0</v>
      </c>
      <c r="BC56" s="1203">
        <f t="shared" si="49"/>
        <v>0</v>
      </c>
      <c r="BD56" s="1203">
        <f t="shared" si="49"/>
        <v>192500</v>
      </c>
      <c r="BE56" s="1203">
        <f t="shared" si="49"/>
        <v>314000</v>
      </c>
      <c r="BF56" s="1203">
        <f t="shared" si="49"/>
        <v>0</v>
      </c>
      <c r="BG56" s="1203">
        <f t="shared" si="49"/>
        <v>0</v>
      </c>
      <c r="BH56" s="1203">
        <f t="shared" si="49"/>
        <v>12250</v>
      </c>
      <c r="BI56" s="1204">
        <f t="shared" si="49"/>
        <v>0</v>
      </c>
      <c r="BJ56" s="1205">
        <f>SUM(AZ56:BI56)/'DATA - Awards Matrices'!$L$17</f>
        <v>128.46388152844159</v>
      </c>
      <c r="BO56" s="1300">
        <f>SUM(P56:Y56)</f>
        <v>656250</v>
      </c>
      <c r="BP56" s="1300">
        <f>SUM(AB56:AK56)</f>
        <v>698500</v>
      </c>
      <c r="BQ56" s="1301">
        <f>SUM(AN56:AW56)</f>
        <v>608500</v>
      </c>
      <c r="BR56" s="1300">
        <f>SUM(AZ56:BI56)</f>
        <v>518750</v>
      </c>
      <c r="BS56" s="1300">
        <f>AVERAGE(BO56:BQ56)</f>
        <v>654416.66666666663</v>
      </c>
      <c r="BT56" s="1301">
        <f>AVERAGE(BQ56:BR56)</f>
        <v>563625</v>
      </c>
    </row>
    <row r="57" spans="1:103" ht="47.25" customHeight="1" thickBot="1">
      <c r="A57" s="428"/>
      <c r="B57" s="429"/>
      <c r="C57" s="430"/>
      <c r="D57" s="431"/>
      <c r="E57" s="432"/>
      <c r="F57" s="432"/>
      <c r="G57" s="432"/>
      <c r="H57" s="432"/>
      <c r="I57" s="432"/>
      <c r="J57" s="432"/>
      <c r="K57" s="432"/>
      <c r="L57" s="432"/>
      <c r="M57" s="433"/>
      <c r="N57" s="434"/>
      <c r="O57" s="434"/>
      <c r="P57" s="431"/>
      <c r="Q57" s="432"/>
      <c r="R57" s="432"/>
      <c r="S57" s="432"/>
      <c r="T57" s="432"/>
      <c r="U57" s="432"/>
      <c r="V57" s="432"/>
      <c r="W57" s="432"/>
      <c r="X57" s="432"/>
      <c r="Y57" s="433"/>
      <c r="Z57" s="434"/>
      <c r="AA57" s="434"/>
      <c r="AB57" s="431"/>
      <c r="AC57" s="432"/>
      <c r="AD57" s="432"/>
      <c r="AE57" s="432"/>
      <c r="AF57" s="432"/>
      <c r="AG57" s="432"/>
      <c r="AH57" s="432"/>
      <c r="AI57" s="432"/>
      <c r="AJ57" s="432"/>
      <c r="AK57" s="433"/>
      <c r="AL57" s="434"/>
      <c r="AM57" s="434"/>
      <c r="AN57" s="1089"/>
      <c r="AO57" s="1090"/>
      <c r="AP57" s="1090"/>
      <c r="AQ57" s="1090"/>
      <c r="AR57" s="1090"/>
      <c r="AS57" s="1090"/>
      <c r="AT57" s="1090"/>
      <c r="AU57" s="1090"/>
      <c r="AV57" s="1090"/>
      <c r="AW57" s="1091"/>
      <c r="AX57" s="1092"/>
      <c r="AZ57" s="1206"/>
      <c r="BA57" s="1207"/>
      <c r="BB57" s="1207"/>
      <c r="BC57" s="1207"/>
      <c r="BD57" s="1207"/>
      <c r="BE57" s="1207"/>
      <c r="BF57" s="1207"/>
      <c r="BG57" s="1207"/>
      <c r="BH57" s="1207"/>
      <c r="BI57" s="1208"/>
      <c r="BJ57" s="1209"/>
    </row>
    <row r="58" spans="1:103" ht="15" customHeight="1">
      <c r="A58" s="1487" t="s">
        <v>270</v>
      </c>
      <c r="B58" s="274" t="str">
        <f>'RAW DATA-Awards'!B22</f>
        <v>NNMC</v>
      </c>
      <c r="C58" s="424" t="str">
        <f>'RAW DATA-Awards'!C22</f>
        <v>1</v>
      </c>
      <c r="D58" s="407">
        <f>'RAW DATA-Awards'!D22</f>
        <v>0</v>
      </c>
      <c r="E58" s="408">
        <f>'RAW DATA-Awards'!E22</f>
        <v>3</v>
      </c>
      <c r="F58" s="408">
        <f>'RAW DATA-Awards'!F22</f>
        <v>0</v>
      </c>
      <c r="G58" s="408">
        <f>'RAW DATA-Awards'!G22</f>
        <v>40</v>
      </c>
      <c r="H58" s="408">
        <f>'RAW DATA-Awards'!H22</f>
        <v>33</v>
      </c>
      <c r="I58" s="408">
        <f>'RAW DATA-Awards'!I22</f>
        <v>0</v>
      </c>
      <c r="J58" s="408">
        <f>'RAW DATA-Awards'!J22</f>
        <v>0</v>
      </c>
      <c r="K58" s="408">
        <f>'RAW DATA-Awards'!K22</f>
        <v>0</v>
      </c>
      <c r="L58" s="408">
        <f>'RAW DATA-Awards'!L22</f>
        <v>0</v>
      </c>
      <c r="M58" s="409">
        <f>'RAW DATA-Awards'!M22</f>
        <v>0</v>
      </c>
      <c r="N58" s="408"/>
      <c r="O58" s="408"/>
      <c r="P58" s="407">
        <f>'RAW DATA-Awards'!N22</f>
        <v>0</v>
      </c>
      <c r="Q58" s="408">
        <f>'RAW DATA-Awards'!O22</f>
        <v>5</v>
      </c>
      <c r="R58" s="408">
        <f>'RAW DATA-Awards'!P22</f>
        <v>0</v>
      </c>
      <c r="S58" s="408">
        <f>'RAW DATA-Awards'!Q22</f>
        <v>45</v>
      </c>
      <c r="T58" s="408">
        <f>'RAW DATA-Awards'!R22</f>
        <v>36</v>
      </c>
      <c r="U58" s="408">
        <f>'RAW DATA-Awards'!S22</f>
        <v>0</v>
      </c>
      <c r="V58" s="408">
        <f>'RAW DATA-Awards'!T22</f>
        <v>0</v>
      </c>
      <c r="W58" s="408">
        <f>'RAW DATA-Awards'!U22</f>
        <v>0</v>
      </c>
      <c r="X58" s="408">
        <f>'RAW DATA-Awards'!V22</f>
        <v>0</v>
      </c>
      <c r="Y58" s="409">
        <f>'RAW DATA-Awards'!W22</f>
        <v>0</v>
      </c>
      <c r="Z58" s="408"/>
      <c r="AA58" s="408"/>
      <c r="AB58" s="407">
        <f>'RAW DATA-Awards'!X22</f>
        <v>0</v>
      </c>
      <c r="AC58" s="408">
        <f>'RAW DATA-Awards'!Y22</f>
        <v>5</v>
      </c>
      <c r="AD58" s="408">
        <f>'RAW DATA-Awards'!Z22</f>
        <v>0</v>
      </c>
      <c r="AE58" s="408">
        <f>'RAW DATA-Awards'!AA22</f>
        <v>46</v>
      </c>
      <c r="AF58" s="408">
        <f>'RAW DATA-Awards'!AB22</f>
        <v>49</v>
      </c>
      <c r="AG58" s="408">
        <f>'RAW DATA-Awards'!AC22</f>
        <v>0</v>
      </c>
      <c r="AH58" s="408">
        <f>'RAW DATA-Awards'!AD22</f>
        <v>0</v>
      </c>
      <c r="AI58" s="408">
        <f>'RAW DATA-Awards'!AE22</f>
        <v>0</v>
      </c>
      <c r="AJ58" s="408">
        <f>'RAW DATA-Awards'!AF22</f>
        <v>0</v>
      </c>
      <c r="AK58" s="409">
        <f>'RAW DATA-Awards'!AG22</f>
        <v>0</v>
      </c>
      <c r="AL58" s="408"/>
      <c r="AM58" s="408"/>
      <c r="AN58" s="1074">
        <f>'RAW DATA-Awards'!AH22</f>
        <v>0</v>
      </c>
      <c r="AO58" s="1075">
        <f>'RAW DATA-Awards'!AI22</f>
        <v>16</v>
      </c>
      <c r="AP58" s="1075">
        <f>'RAW DATA-Awards'!AJ22</f>
        <v>0</v>
      </c>
      <c r="AQ58" s="1075">
        <f>'RAW DATA-Awards'!AK22</f>
        <v>40</v>
      </c>
      <c r="AR58" s="1075">
        <f>'RAW DATA-Awards'!AL22</f>
        <v>38</v>
      </c>
      <c r="AS58" s="1075">
        <f>'RAW DATA-Awards'!AM22</f>
        <v>0</v>
      </c>
      <c r="AT58" s="1075">
        <f>'RAW DATA-Awards'!AN22</f>
        <v>0</v>
      </c>
      <c r="AU58" s="1075">
        <f>'RAW DATA-Awards'!AO22</f>
        <v>0</v>
      </c>
      <c r="AV58" s="1075">
        <f>'RAW DATA-Awards'!AP22</f>
        <v>0</v>
      </c>
      <c r="AW58" s="1076">
        <f>'RAW DATA-Awards'!AQ22</f>
        <v>0</v>
      </c>
      <c r="AX58" s="1077"/>
      <c r="AZ58" s="1191">
        <f>'RAW DATA-Awards'!AR22</f>
        <v>0</v>
      </c>
      <c r="BA58" s="1192">
        <f>'RAW DATA-Awards'!AS22</f>
        <v>17</v>
      </c>
      <c r="BB58" s="1192">
        <f>'RAW DATA-Awards'!AT22</f>
        <v>0</v>
      </c>
      <c r="BC58" s="1192">
        <f>'RAW DATA-Awards'!AU22</f>
        <v>47</v>
      </c>
      <c r="BD58" s="1192">
        <f>'RAW DATA-Awards'!AV22</f>
        <v>57</v>
      </c>
      <c r="BE58" s="1192">
        <f>'RAW DATA-Awards'!AW22</f>
        <v>0</v>
      </c>
      <c r="BF58" s="1192">
        <f>'RAW DATA-Awards'!AX22</f>
        <v>0</v>
      </c>
      <c r="BG58" s="1192">
        <f>'RAW DATA-Awards'!AY22</f>
        <v>0</v>
      </c>
      <c r="BH58" s="1192">
        <f>'RAW DATA-Awards'!AZ22</f>
        <v>0</v>
      </c>
      <c r="BI58" s="1193">
        <f>'RAW DATA-Awards'!BA22</f>
        <v>0</v>
      </c>
      <c r="BJ58" s="1194"/>
      <c r="BM58" s="1304"/>
      <c r="BN58" s="1304"/>
      <c r="BO58" s="1188">
        <f>AZ58*'DATA - Awards Matrices'!B$10</f>
        <v>0</v>
      </c>
      <c r="BP58" s="1188">
        <f>BA58*'DATA - Awards Matrices'!C$10</f>
        <v>123420</v>
      </c>
      <c r="BQ58" s="1188">
        <f>BB58*'DATA - Awards Matrices'!D$10</f>
        <v>0</v>
      </c>
      <c r="BR58" s="1188">
        <f>BC58*'DATA - Awards Matrices'!E$10</f>
        <v>679385</v>
      </c>
      <c r="BS58" s="1188">
        <f>BD58*'DATA - Awards Matrices'!F$10</f>
        <v>1881000</v>
      </c>
      <c r="BT58" s="1188">
        <f>BE58*'DATA - Awards Matrices'!G$10</f>
        <v>0</v>
      </c>
      <c r="BU58" s="1188">
        <f>BF58*'DATA - Awards Matrices'!H$10</f>
        <v>0</v>
      </c>
      <c r="BV58" s="1188">
        <f>BG58*'DATA - Awards Matrices'!I$10</f>
        <v>0</v>
      </c>
      <c r="BW58" s="1188">
        <f>BH58*'DATA - Awards Matrices'!J$10</f>
        <v>0</v>
      </c>
      <c r="BX58" s="1188">
        <f>BI58*'DATA - Awards Matrices'!K$10</f>
        <v>0</v>
      </c>
      <c r="BY58" s="1296"/>
      <c r="BZ58" s="1296"/>
      <c r="CA58" s="1296"/>
      <c r="CB58" s="1296"/>
      <c r="CC58" s="1296">
        <f>BU58*'DATA - Awards Matrices'!J10</f>
        <v>0</v>
      </c>
      <c r="CD58" s="1296">
        <f>BV58*'DATA - Awards Matrices'!K10</f>
        <v>0</v>
      </c>
      <c r="CE58" s="1296" t="e">
        <f>BW58*'DATA - Awards Matrices'!L10</f>
        <v>#VALUE!</v>
      </c>
    </row>
    <row r="59" spans="1:103">
      <c r="A59" s="1488"/>
      <c r="B59" s="410" t="str">
        <f>'RAW DATA-Awards'!B23</f>
        <v>NNMC</v>
      </c>
      <c r="C59" s="425" t="str">
        <f>'RAW DATA-Awards'!C23</f>
        <v>2</v>
      </c>
      <c r="D59" s="330">
        <f>'RAW DATA-Awards'!D23</f>
        <v>0</v>
      </c>
      <c r="E59" s="12">
        <f>'RAW DATA-Awards'!E23</f>
        <v>8</v>
      </c>
      <c r="F59" s="12">
        <f>'RAW DATA-Awards'!F23</f>
        <v>0</v>
      </c>
      <c r="G59" s="12">
        <f>'RAW DATA-Awards'!G23</f>
        <v>14</v>
      </c>
      <c r="H59" s="12">
        <f>'RAW DATA-Awards'!H23</f>
        <v>15</v>
      </c>
      <c r="I59" s="12">
        <f>'RAW DATA-Awards'!I23</f>
        <v>0</v>
      </c>
      <c r="J59" s="12">
        <f>'RAW DATA-Awards'!J23</f>
        <v>0</v>
      </c>
      <c r="K59" s="12">
        <f>'RAW DATA-Awards'!K23</f>
        <v>0</v>
      </c>
      <c r="L59" s="12">
        <f>'RAW DATA-Awards'!L23</f>
        <v>0</v>
      </c>
      <c r="M59" s="331">
        <f>'RAW DATA-Awards'!M23</f>
        <v>0</v>
      </c>
      <c r="N59" s="12"/>
      <c r="O59" s="12"/>
      <c r="P59" s="330">
        <f>'RAW DATA-Awards'!N23</f>
        <v>0</v>
      </c>
      <c r="Q59" s="12">
        <f>'RAW DATA-Awards'!O23</f>
        <v>5</v>
      </c>
      <c r="R59" s="12">
        <f>'RAW DATA-Awards'!P23</f>
        <v>0</v>
      </c>
      <c r="S59" s="12">
        <f>'RAW DATA-Awards'!Q23</f>
        <v>10</v>
      </c>
      <c r="T59" s="12">
        <f>'RAW DATA-Awards'!R23</f>
        <v>14</v>
      </c>
      <c r="U59" s="12">
        <f>'RAW DATA-Awards'!S23</f>
        <v>0</v>
      </c>
      <c r="V59" s="12">
        <f>'RAW DATA-Awards'!T23</f>
        <v>0</v>
      </c>
      <c r="W59" s="12">
        <f>'RAW DATA-Awards'!U23</f>
        <v>0</v>
      </c>
      <c r="X59" s="12">
        <f>'RAW DATA-Awards'!V23</f>
        <v>0</v>
      </c>
      <c r="Y59" s="331">
        <f>'RAW DATA-Awards'!W23</f>
        <v>0</v>
      </c>
      <c r="Z59" s="12"/>
      <c r="AA59" s="12"/>
      <c r="AB59" s="330">
        <f>'RAW DATA-Awards'!X23</f>
        <v>0</v>
      </c>
      <c r="AC59" s="12">
        <f>'RAW DATA-Awards'!Y23</f>
        <v>0</v>
      </c>
      <c r="AD59" s="12">
        <f>'RAW DATA-Awards'!Z23</f>
        <v>0</v>
      </c>
      <c r="AE59" s="12">
        <f>'RAW DATA-Awards'!AA23</f>
        <v>17</v>
      </c>
      <c r="AF59" s="12">
        <f>'RAW DATA-Awards'!AB23</f>
        <v>13</v>
      </c>
      <c r="AG59" s="12">
        <f>'RAW DATA-Awards'!AC23</f>
        <v>0</v>
      </c>
      <c r="AH59" s="12">
        <f>'RAW DATA-Awards'!AD23</f>
        <v>0</v>
      </c>
      <c r="AI59" s="12">
        <f>'RAW DATA-Awards'!AE23</f>
        <v>0</v>
      </c>
      <c r="AJ59" s="12">
        <f>'RAW DATA-Awards'!AF23</f>
        <v>0</v>
      </c>
      <c r="AK59" s="331">
        <f>'RAW DATA-Awards'!AG23</f>
        <v>0</v>
      </c>
      <c r="AL59" s="12"/>
      <c r="AM59" s="12"/>
      <c r="AN59" s="1078">
        <f>'RAW DATA-Awards'!AH23</f>
        <v>0</v>
      </c>
      <c r="AO59" s="1079">
        <f>'RAW DATA-Awards'!AI23</f>
        <v>1</v>
      </c>
      <c r="AP59" s="1079">
        <f>'RAW DATA-Awards'!AJ23</f>
        <v>0</v>
      </c>
      <c r="AQ59" s="1079">
        <f>'RAW DATA-Awards'!AK23</f>
        <v>11</v>
      </c>
      <c r="AR59" s="1079">
        <f>'RAW DATA-Awards'!AL23</f>
        <v>11</v>
      </c>
      <c r="AS59" s="1079">
        <f>'RAW DATA-Awards'!AM23</f>
        <v>0</v>
      </c>
      <c r="AT59" s="1079">
        <f>'RAW DATA-Awards'!AN23</f>
        <v>0</v>
      </c>
      <c r="AU59" s="1079">
        <f>'RAW DATA-Awards'!AO23</f>
        <v>0</v>
      </c>
      <c r="AV59" s="1079">
        <f>'RAW DATA-Awards'!AP23</f>
        <v>0</v>
      </c>
      <c r="AW59" s="1080">
        <f>'RAW DATA-Awards'!AQ23</f>
        <v>0</v>
      </c>
      <c r="AX59" s="1081"/>
      <c r="AZ59" s="1195">
        <f>'RAW DATA-Awards'!AR23</f>
        <v>0</v>
      </c>
      <c r="BA59" s="1196">
        <f>'RAW DATA-Awards'!AS23</f>
        <v>2</v>
      </c>
      <c r="BB59" s="1196">
        <f>'RAW DATA-Awards'!AT23</f>
        <v>0</v>
      </c>
      <c r="BC59" s="1196">
        <f>'RAW DATA-Awards'!AU23</f>
        <v>24</v>
      </c>
      <c r="BD59" s="1196">
        <f>'RAW DATA-Awards'!AV23</f>
        <v>7</v>
      </c>
      <c r="BE59" s="1196">
        <f>'RAW DATA-Awards'!AW23</f>
        <v>0</v>
      </c>
      <c r="BF59" s="1196">
        <f>'RAW DATA-Awards'!AX23</f>
        <v>0</v>
      </c>
      <c r="BG59" s="1196">
        <f>'RAW DATA-Awards'!AY23</f>
        <v>0</v>
      </c>
      <c r="BH59" s="1196">
        <f>'RAW DATA-Awards'!AZ23</f>
        <v>0</v>
      </c>
      <c r="BI59" s="1197">
        <f>'RAW DATA-Awards'!BA23</f>
        <v>0</v>
      </c>
      <c r="BJ59" s="1198"/>
      <c r="BM59" s="1304"/>
      <c r="BN59" s="1304"/>
      <c r="BO59" s="1188">
        <f>AZ59*'DATA - Awards Matrices'!B$11</f>
        <v>0</v>
      </c>
      <c r="BP59" s="1188">
        <f>BA59*'DATA - Awards Matrices'!C$11</f>
        <v>20954</v>
      </c>
      <c r="BQ59" s="1188">
        <f>BB59*'DATA - Awards Matrices'!D$11</f>
        <v>0</v>
      </c>
      <c r="BR59" s="1188">
        <f>BC59*'DATA - Awards Matrices'!E$11</f>
        <v>500640</v>
      </c>
      <c r="BS59" s="1188">
        <f>BD59*'DATA - Awards Matrices'!F$11</f>
        <v>333361</v>
      </c>
      <c r="BT59" s="1188">
        <f>BE59*'DATA - Awards Matrices'!G$11</f>
        <v>0</v>
      </c>
      <c r="BU59" s="1188">
        <f>BF59*'DATA - Awards Matrices'!H$11</f>
        <v>0</v>
      </c>
      <c r="BV59" s="1188">
        <f>BG59*'DATA - Awards Matrices'!I$11</f>
        <v>0</v>
      </c>
      <c r="BW59" s="1188">
        <f>BH59*'DATA - Awards Matrices'!J$11</f>
        <v>0</v>
      </c>
      <c r="BX59" s="1188">
        <f>BI59*'DATA - Awards Matrices'!K$11</f>
        <v>0</v>
      </c>
      <c r="BY59" s="1296"/>
      <c r="BZ59" s="1296"/>
      <c r="CA59" s="1296"/>
      <c r="CB59" s="1296"/>
      <c r="CC59" s="1296">
        <f>BU59*'DATA - Awards Matrices'!J11</f>
        <v>0</v>
      </c>
      <c r="CD59" s="1296">
        <f>BV59*'DATA - Awards Matrices'!K11</f>
        <v>0</v>
      </c>
      <c r="CE59" s="1296" t="e">
        <f>BW59*'DATA - Awards Matrices'!L11</f>
        <v>#VALUE!</v>
      </c>
      <c r="CF59" s="1296">
        <f>BX59*'DATA - Awards Matrices'!M11</f>
        <v>0</v>
      </c>
      <c r="CG59" s="1296">
        <f>BY59*'DATA - Awards Matrices'!N11</f>
        <v>0</v>
      </c>
      <c r="CH59" s="1296">
        <f>BZ59*'DATA - Awards Matrices'!O11</f>
        <v>0</v>
      </c>
      <c r="CI59" s="1296">
        <f>CA59*'DATA - Awards Matrices'!P11</f>
        <v>0</v>
      </c>
      <c r="CJ59" s="1296">
        <f>CB59*'DATA - Awards Matrices'!Q11</f>
        <v>0</v>
      </c>
      <c r="CK59" s="1296">
        <f>CC59*'DATA - Awards Matrices'!R11</f>
        <v>0</v>
      </c>
      <c r="CL59" s="1296">
        <f>CD59*'DATA - Awards Matrices'!S11</f>
        <v>0</v>
      </c>
      <c r="CM59" s="1296" t="e">
        <f>CE59*'DATA - Awards Matrices'!T11</f>
        <v>#VALUE!</v>
      </c>
      <c r="CN59" s="1296">
        <f>CF59*'DATA - Awards Matrices'!U11</f>
        <v>0</v>
      </c>
      <c r="CO59" s="1296">
        <f>CG59*'DATA - Awards Matrices'!V11</f>
        <v>0</v>
      </c>
      <c r="CP59" s="1296">
        <f>CH59*'DATA - Awards Matrices'!W11</f>
        <v>0</v>
      </c>
      <c r="CQ59" s="1296">
        <f>CI59*'DATA - Awards Matrices'!X11</f>
        <v>0</v>
      </c>
      <c r="CR59" s="1296">
        <f>CJ59*'DATA - Awards Matrices'!Y11</f>
        <v>0</v>
      </c>
      <c r="CS59" s="1296">
        <f>CK59*'DATA - Awards Matrices'!Z11</f>
        <v>0</v>
      </c>
      <c r="CT59" s="1296">
        <f>CL59*'DATA - Awards Matrices'!AA11</f>
        <v>0</v>
      </c>
      <c r="CU59" s="1296" t="e">
        <f>CM59*'DATA - Awards Matrices'!AB11</f>
        <v>#VALUE!</v>
      </c>
      <c r="CV59" s="1296">
        <f>CN59*'DATA - Awards Matrices'!AC11</f>
        <v>0</v>
      </c>
      <c r="CW59" s="1296">
        <f>CO59*'DATA - Awards Matrices'!AD11</f>
        <v>0</v>
      </c>
      <c r="CX59" s="1296">
        <f>CP59*'DATA - Awards Matrices'!AE11</f>
        <v>0</v>
      </c>
      <c r="CY59" s="1296">
        <f>CQ59*'DATA - Awards Matrices'!AF11</f>
        <v>0</v>
      </c>
    </row>
    <row r="60" spans="1:103" ht="16" thickBot="1">
      <c r="A60" s="1488"/>
      <c r="B60" s="410" t="str">
        <f>'RAW DATA-Awards'!B24</f>
        <v>NNMC</v>
      </c>
      <c r="C60" s="425" t="str">
        <f>'RAW DATA-Awards'!C24</f>
        <v>3</v>
      </c>
      <c r="D60" s="330">
        <f>'RAW DATA-Awards'!D24</f>
        <v>1</v>
      </c>
      <c r="E60" s="12">
        <f>'RAW DATA-Awards'!E24</f>
        <v>6</v>
      </c>
      <c r="F60" s="12">
        <f>'RAW DATA-Awards'!F24</f>
        <v>0</v>
      </c>
      <c r="G60" s="12">
        <f>'RAW DATA-Awards'!G24</f>
        <v>19</v>
      </c>
      <c r="H60" s="12">
        <f>'RAW DATA-Awards'!H24</f>
        <v>9</v>
      </c>
      <c r="I60" s="12">
        <f>'RAW DATA-Awards'!I24</f>
        <v>0</v>
      </c>
      <c r="J60" s="12">
        <f>'RAW DATA-Awards'!J24</f>
        <v>0</v>
      </c>
      <c r="K60" s="12">
        <f>'RAW DATA-Awards'!K24</f>
        <v>0</v>
      </c>
      <c r="L60" s="12">
        <f>'RAW DATA-Awards'!L24</f>
        <v>0</v>
      </c>
      <c r="M60" s="331">
        <f>'RAW DATA-Awards'!M24</f>
        <v>0</v>
      </c>
      <c r="N60" s="12" t="s">
        <v>276</v>
      </c>
      <c r="O60" s="12"/>
      <c r="P60" s="330">
        <f>'RAW DATA-Awards'!N24</f>
        <v>0</v>
      </c>
      <c r="Q60" s="12">
        <f>'RAW DATA-Awards'!O24</f>
        <v>0</v>
      </c>
      <c r="R60" s="12">
        <f>'RAW DATA-Awards'!P24</f>
        <v>0</v>
      </c>
      <c r="S60" s="12">
        <f>'RAW DATA-Awards'!Q24</f>
        <v>51</v>
      </c>
      <c r="T60" s="12">
        <f>'RAW DATA-Awards'!R24</f>
        <v>8</v>
      </c>
      <c r="U60" s="12">
        <f>'RAW DATA-Awards'!S24</f>
        <v>0</v>
      </c>
      <c r="V60" s="12">
        <f>'RAW DATA-Awards'!T24</f>
        <v>0</v>
      </c>
      <c r="W60" s="12">
        <f>'RAW DATA-Awards'!U24</f>
        <v>0</v>
      </c>
      <c r="X60" s="12">
        <f>'RAW DATA-Awards'!V24</f>
        <v>0</v>
      </c>
      <c r="Y60" s="331">
        <f>'RAW DATA-Awards'!W24</f>
        <v>0</v>
      </c>
      <c r="Z60" s="12" t="s">
        <v>276</v>
      </c>
      <c r="AA60" s="12"/>
      <c r="AB60" s="330">
        <f>'RAW DATA-Awards'!X24</f>
        <v>0</v>
      </c>
      <c r="AC60" s="12">
        <f>'RAW DATA-Awards'!Y24</f>
        <v>0</v>
      </c>
      <c r="AD60" s="12">
        <f>'RAW DATA-Awards'!Z24</f>
        <v>0</v>
      </c>
      <c r="AE60" s="12">
        <f>'RAW DATA-Awards'!AA24</f>
        <v>35</v>
      </c>
      <c r="AF60" s="12">
        <f>'RAW DATA-Awards'!AB24</f>
        <v>9</v>
      </c>
      <c r="AG60" s="12">
        <f>'RAW DATA-Awards'!AC24</f>
        <v>0</v>
      </c>
      <c r="AH60" s="12">
        <f>'RAW DATA-Awards'!AD24</f>
        <v>0</v>
      </c>
      <c r="AI60" s="12">
        <f>'RAW DATA-Awards'!AE24</f>
        <v>0</v>
      </c>
      <c r="AJ60" s="12">
        <f>'RAW DATA-Awards'!AF24</f>
        <v>0</v>
      </c>
      <c r="AK60" s="331">
        <f>'RAW DATA-Awards'!AG24</f>
        <v>0</v>
      </c>
      <c r="AL60" s="12" t="s">
        <v>276</v>
      </c>
      <c r="AM60" s="12"/>
      <c r="AN60" s="1078">
        <f>'RAW DATA-Awards'!AH24</f>
        <v>0</v>
      </c>
      <c r="AO60" s="1079">
        <f>'RAW DATA-Awards'!AI24</f>
        <v>3</v>
      </c>
      <c r="AP60" s="1079">
        <f>'RAW DATA-Awards'!AJ24</f>
        <v>0</v>
      </c>
      <c r="AQ60" s="1079">
        <f>'RAW DATA-Awards'!AK24</f>
        <v>21</v>
      </c>
      <c r="AR60" s="1079">
        <f>'RAW DATA-Awards'!AL24</f>
        <v>13</v>
      </c>
      <c r="AS60" s="1079">
        <f>'RAW DATA-Awards'!AM24</f>
        <v>0</v>
      </c>
      <c r="AT60" s="1079">
        <f>'RAW DATA-Awards'!AN24</f>
        <v>0</v>
      </c>
      <c r="AU60" s="1079">
        <f>'RAW DATA-Awards'!AO24</f>
        <v>0</v>
      </c>
      <c r="AV60" s="1079">
        <f>'RAW DATA-Awards'!AP24</f>
        <v>0</v>
      </c>
      <c r="AW60" s="1080">
        <f>'RAW DATA-Awards'!AQ24</f>
        <v>0</v>
      </c>
      <c r="AX60" s="1081" t="s">
        <v>276</v>
      </c>
      <c r="AZ60" s="1195">
        <f>'RAW DATA-Awards'!AR24</f>
        <v>0</v>
      </c>
      <c r="BA60" s="1196">
        <f>'RAW DATA-Awards'!AS24</f>
        <v>0</v>
      </c>
      <c r="BB60" s="1196">
        <f>'RAW DATA-Awards'!AT24</f>
        <v>0</v>
      </c>
      <c r="BC60" s="1196">
        <f>'RAW DATA-Awards'!AU24</f>
        <v>36</v>
      </c>
      <c r="BD60" s="1196">
        <f>'RAW DATA-Awards'!AV24</f>
        <v>6</v>
      </c>
      <c r="BE60" s="1196">
        <f>'RAW DATA-Awards'!AW24</f>
        <v>0</v>
      </c>
      <c r="BF60" s="1196">
        <f>'RAW DATA-Awards'!AX24</f>
        <v>0</v>
      </c>
      <c r="BG60" s="1196">
        <f>'RAW DATA-Awards'!AY24</f>
        <v>0</v>
      </c>
      <c r="BH60" s="1196">
        <f>'RAW DATA-Awards'!AZ24</f>
        <v>0</v>
      </c>
      <c r="BI60" s="1197">
        <f>'RAW DATA-Awards'!BA24</f>
        <v>0</v>
      </c>
      <c r="BJ60" s="1198" t="s">
        <v>276</v>
      </c>
      <c r="BM60" s="1304"/>
      <c r="BN60" s="1304"/>
      <c r="BO60" s="1188">
        <f>AZ60*'DATA - Awards Matrices'!B$12</f>
        <v>0</v>
      </c>
      <c r="BP60" s="1188">
        <f>BA60*'DATA - Awards Matrices'!C$12</f>
        <v>0</v>
      </c>
      <c r="BQ60" s="1188">
        <f>BB60*'DATA - Awards Matrices'!D$12</f>
        <v>0</v>
      </c>
      <c r="BR60" s="1188">
        <f>BC60*'DATA - Awards Matrices'!E$12</f>
        <v>1100520</v>
      </c>
      <c r="BS60" s="1188">
        <f>BD60*'DATA - Awards Matrices'!F$12</f>
        <v>418752</v>
      </c>
      <c r="BT60" s="1188">
        <f>BE60*'DATA - Awards Matrices'!G$12</f>
        <v>0</v>
      </c>
      <c r="BU60" s="1188">
        <f>BF60*'DATA - Awards Matrices'!H$12</f>
        <v>0</v>
      </c>
      <c r="BV60" s="1188">
        <f>BG60*'DATA - Awards Matrices'!I$12</f>
        <v>0</v>
      </c>
      <c r="BW60" s="1188">
        <f>BH60*'DATA - Awards Matrices'!J$12</f>
        <v>0</v>
      </c>
      <c r="BX60" s="1188">
        <f>BI60*'DATA - Awards Matrices'!K$12</f>
        <v>0</v>
      </c>
      <c r="BY60" s="1296"/>
      <c r="BZ60" s="1296"/>
      <c r="CA60" s="1296"/>
      <c r="CB60" s="1296"/>
      <c r="CC60" s="1296">
        <f>BU60*'DATA - Awards Matrices'!J12</f>
        <v>0</v>
      </c>
      <c r="CD60" s="1296">
        <f>BV60*'DATA - Awards Matrices'!K12</f>
        <v>0</v>
      </c>
      <c r="CE60" s="1296">
        <f>BW60*'DATA - Awards Matrices'!L12</f>
        <v>0</v>
      </c>
      <c r="CF60" s="1296">
        <f>BX60*'DATA - Awards Matrices'!M12</f>
        <v>0</v>
      </c>
      <c r="CG60" s="1296">
        <f>BY60*'DATA - Awards Matrices'!N12</f>
        <v>0</v>
      </c>
      <c r="CH60" s="1296">
        <f>BZ60*'DATA - Awards Matrices'!O12</f>
        <v>0</v>
      </c>
      <c r="CI60" s="1296">
        <f>CA60*'DATA - Awards Matrices'!P12</f>
        <v>0</v>
      </c>
      <c r="CJ60" s="1296">
        <f>CB60*'DATA - Awards Matrices'!Q12</f>
        <v>0</v>
      </c>
      <c r="CK60" s="1296">
        <f>CC60*'DATA - Awards Matrices'!R12</f>
        <v>0</v>
      </c>
      <c r="CL60" s="1296">
        <f>CD60*'DATA - Awards Matrices'!S12</f>
        <v>0</v>
      </c>
      <c r="CM60" s="1296">
        <f>CE60*'DATA - Awards Matrices'!T12</f>
        <v>0</v>
      </c>
      <c r="CN60" s="1296">
        <f>CF60*'DATA - Awards Matrices'!U12</f>
        <v>0</v>
      </c>
      <c r="CO60" s="1296">
        <f>CG60*'DATA - Awards Matrices'!V12</f>
        <v>0</v>
      </c>
      <c r="CP60" s="1296">
        <f>CH60*'DATA - Awards Matrices'!W12</f>
        <v>0</v>
      </c>
      <c r="CQ60" s="1296">
        <f>CI60*'DATA - Awards Matrices'!X12</f>
        <v>0</v>
      </c>
      <c r="CR60" s="1296">
        <f>CJ60*'DATA - Awards Matrices'!Y12</f>
        <v>0</v>
      </c>
      <c r="CS60" s="1296">
        <f>CK60*'DATA - Awards Matrices'!Z12</f>
        <v>0</v>
      </c>
      <c r="CT60" s="1296">
        <f>CL60*'DATA - Awards Matrices'!AA12</f>
        <v>0</v>
      </c>
      <c r="CU60" s="1296">
        <f>CM60*'DATA - Awards Matrices'!AB12</f>
        <v>0</v>
      </c>
      <c r="CV60" s="1296">
        <f>CN60*'DATA - Awards Matrices'!AC12</f>
        <v>0</v>
      </c>
      <c r="CW60" s="1296">
        <f>CO60*'DATA - Awards Matrices'!AD12</f>
        <v>0</v>
      </c>
      <c r="CX60" s="1296">
        <f>CP60*'DATA - Awards Matrices'!AE12</f>
        <v>0</v>
      </c>
      <c r="CY60" s="1296">
        <f>CQ60*'DATA - Awards Matrices'!AF12</f>
        <v>0</v>
      </c>
    </row>
    <row r="61" spans="1:103">
      <c r="A61" s="456"/>
      <c r="B61" s="274"/>
      <c r="C61" s="424"/>
      <c r="D61" s="11">
        <f t="shared" ref="D61:M61" si="50">SUM(D58:D60)</f>
        <v>1</v>
      </c>
      <c r="E61" s="11">
        <f t="shared" si="50"/>
        <v>17</v>
      </c>
      <c r="F61" s="11">
        <f t="shared" si="50"/>
        <v>0</v>
      </c>
      <c r="G61" s="11">
        <f t="shared" si="50"/>
        <v>73</v>
      </c>
      <c r="H61" s="11">
        <f t="shared" si="50"/>
        <v>57</v>
      </c>
      <c r="I61" s="11">
        <f t="shared" si="50"/>
        <v>0</v>
      </c>
      <c r="J61" s="11">
        <f t="shared" si="50"/>
        <v>0</v>
      </c>
      <c r="K61" s="11">
        <f t="shared" si="50"/>
        <v>0</v>
      </c>
      <c r="L61" s="11">
        <f t="shared" si="50"/>
        <v>0</v>
      </c>
      <c r="M61" s="333">
        <f t="shared" si="50"/>
        <v>0</v>
      </c>
      <c r="N61" s="12">
        <f>SUM(D61:M61)</f>
        <v>148</v>
      </c>
      <c r="O61" s="12"/>
      <c r="P61" s="332">
        <f t="shared" ref="P61:Y61" si="51">SUM(P58:P60)</f>
        <v>0</v>
      </c>
      <c r="Q61" s="11">
        <f t="shared" si="51"/>
        <v>10</v>
      </c>
      <c r="R61" s="11">
        <f t="shared" si="51"/>
        <v>0</v>
      </c>
      <c r="S61" s="11">
        <f t="shared" si="51"/>
        <v>106</v>
      </c>
      <c r="T61" s="11">
        <f t="shared" si="51"/>
        <v>58</v>
      </c>
      <c r="U61" s="11">
        <f t="shared" si="51"/>
        <v>0</v>
      </c>
      <c r="V61" s="11">
        <f t="shared" si="51"/>
        <v>0</v>
      </c>
      <c r="W61" s="11">
        <f t="shared" si="51"/>
        <v>0</v>
      </c>
      <c r="X61" s="11">
        <f t="shared" si="51"/>
        <v>0</v>
      </c>
      <c r="Y61" s="333">
        <f t="shared" si="51"/>
        <v>0</v>
      </c>
      <c r="Z61" s="12">
        <f>SUM(P61:Y61)</f>
        <v>174</v>
      </c>
      <c r="AA61" s="12"/>
      <c r="AB61" s="332">
        <f t="shared" ref="AB61:AK61" si="52">SUM(AB58:AB60)</f>
        <v>0</v>
      </c>
      <c r="AC61" s="11">
        <f t="shared" si="52"/>
        <v>5</v>
      </c>
      <c r="AD61" s="11">
        <f t="shared" si="52"/>
        <v>0</v>
      </c>
      <c r="AE61" s="11">
        <f t="shared" si="52"/>
        <v>98</v>
      </c>
      <c r="AF61" s="11">
        <f t="shared" si="52"/>
        <v>71</v>
      </c>
      <c r="AG61" s="11">
        <f t="shared" si="52"/>
        <v>0</v>
      </c>
      <c r="AH61" s="11">
        <f t="shared" si="52"/>
        <v>0</v>
      </c>
      <c r="AI61" s="11">
        <f t="shared" si="52"/>
        <v>0</v>
      </c>
      <c r="AJ61" s="11">
        <f t="shared" si="52"/>
        <v>0</v>
      </c>
      <c r="AK61" s="333">
        <f t="shared" si="52"/>
        <v>0</v>
      </c>
      <c r="AL61" s="12">
        <f>SUM(AB61:AK61)</f>
        <v>174</v>
      </c>
      <c r="AM61" s="12"/>
      <c r="AN61" s="1082">
        <f t="shared" ref="AN61:AW61" si="53">SUM(AN58:AN60)</f>
        <v>0</v>
      </c>
      <c r="AO61" s="1083">
        <f t="shared" si="53"/>
        <v>20</v>
      </c>
      <c r="AP61" s="1083">
        <f t="shared" si="53"/>
        <v>0</v>
      </c>
      <c r="AQ61" s="1083">
        <f t="shared" si="53"/>
        <v>72</v>
      </c>
      <c r="AR61" s="1083">
        <f t="shared" si="53"/>
        <v>62</v>
      </c>
      <c r="AS61" s="1083">
        <f t="shared" si="53"/>
        <v>0</v>
      </c>
      <c r="AT61" s="1083">
        <f t="shared" si="53"/>
        <v>0</v>
      </c>
      <c r="AU61" s="1083">
        <f t="shared" si="53"/>
        <v>0</v>
      </c>
      <c r="AV61" s="1083">
        <f t="shared" si="53"/>
        <v>0</v>
      </c>
      <c r="AW61" s="1084">
        <f t="shared" si="53"/>
        <v>0</v>
      </c>
      <c r="AX61" s="1081">
        <f>SUM(AN61:AW61)</f>
        <v>154</v>
      </c>
      <c r="AZ61" s="1199">
        <f t="shared" ref="AZ61:BI61" si="54">SUM(AZ58:AZ60)</f>
        <v>0</v>
      </c>
      <c r="BA61" s="1200">
        <f t="shared" si="54"/>
        <v>19</v>
      </c>
      <c r="BB61" s="1200">
        <f t="shared" si="54"/>
        <v>0</v>
      </c>
      <c r="BC61" s="1200">
        <f t="shared" si="54"/>
        <v>107</v>
      </c>
      <c r="BD61" s="1200">
        <f t="shared" si="54"/>
        <v>70</v>
      </c>
      <c r="BE61" s="1200">
        <f t="shared" si="54"/>
        <v>0</v>
      </c>
      <c r="BF61" s="1200">
        <f t="shared" si="54"/>
        <v>0</v>
      </c>
      <c r="BG61" s="1200">
        <f t="shared" si="54"/>
        <v>0</v>
      </c>
      <c r="BH61" s="1200">
        <f t="shared" si="54"/>
        <v>0</v>
      </c>
      <c r="BI61" s="1201">
        <f t="shared" si="54"/>
        <v>0</v>
      </c>
      <c r="BJ61" s="1198">
        <f>SUM(AZ61:BI61)</f>
        <v>196</v>
      </c>
    </row>
    <row r="62" spans="1:103" ht="9.75" customHeight="1" thickBot="1">
      <c r="A62" s="457"/>
      <c r="B62" s="413"/>
      <c r="C62" s="426"/>
      <c r="D62" s="12"/>
      <c r="E62" s="12"/>
      <c r="F62" s="12"/>
      <c r="G62" s="12"/>
      <c r="H62" s="12"/>
      <c r="I62" s="12"/>
      <c r="J62" s="12"/>
      <c r="K62" s="12"/>
      <c r="L62" s="12"/>
      <c r="M62" s="331"/>
      <c r="N62" s="12"/>
      <c r="O62" s="12"/>
      <c r="P62" s="330"/>
      <c r="Q62" s="12"/>
      <c r="R62" s="12"/>
      <c r="S62" s="12"/>
      <c r="T62" s="12"/>
      <c r="U62" s="12"/>
      <c r="V62" s="12"/>
      <c r="W62" s="12"/>
      <c r="X62" s="12"/>
      <c r="Y62" s="331"/>
      <c r="Z62" s="12"/>
      <c r="AA62" s="12"/>
      <c r="AB62" s="330"/>
      <c r="AC62" s="12"/>
      <c r="AD62" s="12"/>
      <c r="AE62" s="12"/>
      <c r="AF62" s="12"/>
      <c r="AG62" s="12"/>
      <c r="AH62" s="12"/>
      <c r="AI62" s="12"/>
      <c r="AJ62" s="12"/>
      <c r="AK62" s="331"/>
      <c r="AL62" s="12"/>
      <c r="AM62" s="12"/>
      <c r="AN62" s="1078"/>
      <c r="AO62" s="1079"/>
      <c r="AP62" s="1079"/>
      <c r="AQ62" s="1079"/>
      <c r="AR62" s="1079"/>
      <c r="AS62" s="1079"/>
      <c r="AT62" s="1079"/>
      <c r="AU62" s="1079"/>
      <c r="AV62" s="1079"/>
      <c r="AW62" s="1080"/>
      <c r="AX62" s="1081"/>
      <c r="AZ62" s="1195"/>
      <c r="BA62" s="1196"/>
      <c r="BB62" s="1196"/>
      <c r="BC62" s="1196"/>
      <c r="BD62" s="1196"/>
      <c r="BE62" s="1196"/>
      <c r="BF62" s="1196"/>
      <c r="BG62" s="1196"/>
      <c r="BH62" s="1196"/>
      <c r="BI62" s="1197"/>
      <c r="BJ62" s="1198"/>
    </row>
    <row r="63" spans="1:103">
      <c r="A63" s="1488" t="s">
        <v>271</v>
      </c>
      <c r="B63" s="410" t="s">
        <v>45</v>
      </c>
      <c r="C63" s="425" t="s">
        <v>92</v>
      </c>
      <c r="D63" s="330">
        <f>D58*'DATA - Awards Matrices'!$B$15</f>
        <v>0</v>
      </c>
      <c r="E63" s="12">
        <f>E58*'DATA - Awards Matrices'!$C$15</f>
        <v>600</v>
      </c>
      <c r="F63" s="12">
        <f>F58*'DATA - Awards Matrices'!$D$15</f>
        <v>0</v>
      </c>
      <c r="G63" s="12">
        <f>G58*'DATA - Awards Matrices'!$E$15</f>
        <v>10000</v>
      </c>
      <c r="H63" s="12">
        <f>H58*'DATA - Awards Matrices'!$F$15</f>
        <v>16500</v>
      </c>
      <c r="I63" s="12">
        <f>I58*'DATA - Awards Matrices'!$G$15</f>
        <v>0</v>
      </c>
      <c r="J63" s="12">
        <f>J58*'DATA - Awards Matrices'!$H$15</f>
        <v>0</v>
      </c>
      <c r="K63" s="12">
        <f>K58*'DATA - Awards Matrices'!$I$15</f>
        <v>0</v>
      </c>
      <c r="L63" s="12">
        <f>L58*'DATA - Awards Matrices'!$J$15</f>
        <v>0</v>
      </c>
      <c r="M63" s="331">
        <f>M58*'DATA - Awards Matrices'!$K$15</f>
        <v>0</v>
      </c>
      <c r="N63" s="12"/>
      <c r="O63" s="12"/>
      <c r="P63" s="330">
        <f>P58*'DATA - Awards Matrices'!$B$15</f>
        <v>0</v>
      </c>
      <c r="Q63" s="12">
        <f>Q58*'DATA - Awards Matrices'!$C$15</f>
        <v>1000</v>
      </c>
      <c r="R63" s="12">
        <f>R58*'DATA - Awards Matrices'!$D$15</f>
        <v>0</v>
      </c>
      <c r="S63" s="12">
        <f>S58*'DATA - Awards Matrices'!$E$15</f>
        <v>11250</v>
      </c>
      <c r="T63" s="12">
        <f>T58*'DATA - Awards Matrices'!$F$15</f>
        <v>18000</v>
      </c>
      <c r="U63" s="12">
        <f>U58*'DATA - Awards Matrices'!$G$15</f>
        <v>0</v>
      </c>
      <c r="V63" s="12">
        <f>V58*'DATA - Awards Matrices'!$H$15</f>
        <v>0</v>
      </c>
      <c r="W63" s="12">
        <f>W58*'DATA - Awards Matrices'!$I$15</f>
        <v>0</v>
      </c>
      <c r="X63" s="12">
        <f>X58*'DATA - Awards Matrices'!$J$15</f>
        <v>0</v>
      </c>
      <c r="Y63" s="331">
        <f>Y58*'DATA - Awards Matrices'!$K$15</f>
        <v>0</v>
      </c>
      <c r="Z63" s="12"/>
      <c r="AA63" s="12"/>
      <c r="AB63" s="330">
        <f>AB58*'DATA - Awards Matrices'!$B$15</f>
        <v>0</v>
      </c>
      <c r="AC63" s="12">
        <f>AC58*'DATA - Awards Matrices'!$C$15</f>
        <v>1000</v>
      </c>
      <c r="AD63" s="12">
        <f>AD58*'DATA - Awards Matrices'!$D$15</f>
        <v>0</v>
      </c>
      <c r="AE63" s="12">
        <f>AE58*'DATA - Awards Matrices'!$E$15</f>
        <v>11500</v>
      </c>
      <c r="AF63" s="12">
        <f>AF58*'DATA - Awards Matrices'!$F$15</f>
        <v>24500</v>
      </c>
      <c r="AG63" s="12">
        <f>AG58*'DATA - Awards Matrices'!$G$15</f>
        <v>0</v>
      </c>
      <c r="AH63" s="12">
        <f>AH58*'DATA - Awards Matrices'!$H$15</f>
        <v>0</v>
      </c>
      <c r="AI63" s="12">
        <f>AI58*'DATA - Awards Matrices'!$I$15</f>
        <v>0</v>
      </c>
      <c r="AJ63" s="12">
        <f>AJ58*'DATA - Awards Matrices'!$J$15</f>
        <v>0</v>
      </c>
      <c r="AK63" s="331">
        <f>AK58*'DATA - Awards Matrices'!$K$15</f>
        <v>0</v>
      </c>
      <c r="AL63" s="12"/>
      <c r="AM63" s="12"/>
      <c r="AN63" s="1078">
        <f>AN58*'DATA - Awards Matrices'!$B$15</f>
        <v>0</v>
      </c>
      <c r="AO63" s="1079">
        <f>AO58*'DATA - Awards Matrices'!$C$15</f>
        <v>3200</v>
      </c>
      <c r="AP63" s="1079">
        <f>AP58*'DATA - Awards Matrices'!$D$15</f>
        <v>0</v>
      </c>
      <c r="AQ63" s="1079">
        <f>AQ58*'DATA - Awards Matrices'!$E$15</f>
        <v>10000</v>
      </c>
      <c r="AR63" s="1079">
        <f>AR58*'DATA - Awards Matrices'!$F$15</f>
        <v>19000</v>
      </c>
      <c r="AS63" s="1079">
        <f>AS58*'DATA - Awards Matrices'!$G$15</f>
        <v>0</v>
      </c>
      <c r="AT63" s="1079">
        <f>AT58*'DATA - Awards Matrices'!$H$15</f>
        <v>0</v>
      </c>
      <c r="AU63" s="1079">
        <f>AU58*'DATA - Awards Matrices'!$I$15</f>
        <v>0</v>
      </c>
      <c r="AV63" s="1079">
        <f>AV58*'DATA - Awards Matrices'!$J$15</f>
        <v>0</v>
      </c>
      <c r="AW63" s="1080">
        <f>AW58*'DATA - Awards Matrices'!$K$15</f>
        <v>0</v>
      </c>
      <c r="AX63" s="1081"/>
      <c r="AZ63" s="1195">
        <f>AZ58*'DATA - Awards Matrices'!$B$15</f>
        <v>0</v>
      </c>
      <c r="BA63" s="1196">
        <f>BA58*'DATA - Awards Matrices'!$C$15</f>
        <v>3400</v>
      </c>
      <c r="BB63" s="1196">
        <f>BB58*'DATA - Awards Matrices'!$D$15</f>
        <v>0</v>
      </c>
      <c r="BC63" s="1196">
        <f>BC58*'DATA - Awards Matrices'!$E$15</f>
        <v>11750</v>
      </c>
      <c r="BD63" s="1196">
        <f>BD58*'DATA - Awards Matrices'!$F$15</f>
        <v>28500</v>
      </c>
      <c r="BE63" s="1196">
        <f>BE58*'DATA - Awards Matrices'!$G$15</f>
        <v>0</v>
      </c>
      <c r="BF63" s="1196">
        <f>BF58*'DATA - Awards Matrices'!$H$15</f>
        <v>0</v>
      </c>
      <c r="BG63" s="1196">
        <f>BG58*'DATA - Awards Matrices'!$I$15</f>
        <v>0</v>
      </c>
      <c r="BH63" s="1196">
        <f>BH58*'DATA - Awards Matrices'!$J$15</f>
        <v>0</v>
      </c>
      <c r="BI63" s="1197">
        <f>BI58*'DATA - Awards Matrices'!$K$15</f>
        <v>0</v>
      </c>
      <c r="BJ63" s="1198"/>
    </row>
    <row r="64" spans="1:103">
      <c r="A64" s="1488"/>
      <c r="B64" s="410" t="s">
        <v>45</v>
      </c>
      <c r="C64" s="425" t="s">
        <v>91</v>
      </c>
      <c r="D64" s="330">
        <f>D59*'DATA - Awards Matrices'!$B$16</f>
        <v>0</v>
      </c>
      <c r="E64" s="12">
        <f>E59*'DATA - Awards Matrices'!$C$16</f>
        <v>1600</v>
      </c>
      <c r="F64" s="12">
        <f>F59*'DATA - Awards Matrices'!$D$16</f>
        <v>0</v>
      </c>
      <c r="G64" s="12">
        <f>G59*'DATA - Awards Matrices'!$E$16</f>
        <v>3500</v>
      </c>
      <c r="H64" s="12">
        <f>H59*'DATA - Awards Matrices'!$F$16</f>
        <v>7500</v>
      </c>
      <c r="I64" s="12">
        <f>I59*'DATA - Awards Matrices'!$G$16</f>
        <v>0</v>
      </c>
      <c r="J64" s="12">
        <f>J59*'DATA - Awards Matrices'!$H$16</f>
        <v>0</v>
      </c>
      <c r="K64" s="12">
        <f>K59*'DATA - Awards Matrices'!$I$16</f>
        <v>0</v>
      </c>
      <c r="L64" s="12">
        <f>L59*'DATA - Awards Matrices'!$J$16</f>
        <v>0</v>
      </c>
      <c r="M64" s="331">
        <f>M59*'DATA - Awards Matrices'!$K$16</f>
        <v>0</v>
      </c>
      <c r="N64" s="12"/>
      <c r="O64" s="12"/>
      <c r="P64" s="330">
        <f>P59*'DATA - Awards Matrices'!$B$16</f>
        <v>0</v>
      </c>
      <c r="Q64" s="12">
        <f>Q59*'DATA - Awards Matrices'!$C$16</f>
        <v>1000</v>
      </c>
      <c r="R64" s="12">
        <f>R59*'DATA - Awards Matrices'!$D$16</f>
        <v>0</v>
      </c>
      <c r="S64" s="12">
        <f>S59*'DATA - Awards Matrices'!$E$16</f>
        <v>2500</v>
      </c>
      <c r="T64" s="12">
        <f>T59*'DATA - Awards Matrices'!$F$16</f>
        <v>7000</v>
      </c>
      <c r="U64" s="12">
        <f>U59*'DATA - Awards Matrices'!$G$16</f>
        <v>0</v>
      </c>
      <c r="V64" s="12">
        <f>V59*'DATA - Awards Matrices'!$H$16</f>
        <v>0</v>
      </c>
      <c r="W64" s="12">
        <f>W59*'DATA - Awards Matrices'!$I$16</f>
        <v>0</v>
      </c>
      <c r="X64" s="12">
        <f>X59*'DATA - Awards Matrices'!$J$16</f>
        <v>0</v>
      </c>
      <c r="Y64" s="331">
        <f>Y59*'DATA - Awards Matrices'!$K$16</f>
        <v>0</v>
      </c>
      <c r="Z64" s="12"/>
      <c r="AA64" s="12"/>
      <c r="AB64" s="330">
        <f>AB59*'DATA - Awards Matrices'!$B$16</f>
        <v>0</v>
      </c>
      <c r="AC64" s="12">
        <f>AC59*'DATA - Awards Matrices'!$C$16</f>
        <v>0</v>
      </c>
      <c r="AD64" s="12">
        <f>AD59*'DATA - Awards Matrices'!$D$16</f>
        <v>0</v>
      </c>
      <c r="AE64" s="12">
        <f>AE59*'DATA - Awards Matrices'!$E$16</f>
        <v>4250</v>
      </c>
      <c r="AF64" s="12">
        <f>AF59*'DATA - Awards Matrices'!$F$16</f>
        <v>6500</v>
      </c>
      <c r="AG64" s="12">
        <f>AG59*'DATA - Awards Matrices'!$G$16</f>
        <v>0</v>
      </c>
      <c r="AH64" s="12">
        <f>AH59*'DATA - Awards Matrices'!$H$16</f>
        <v>0</v>
      </c>
      <c r="AI64" s="12">
        <f>AI59*'DATA - Awards Matrices'!$I$16</f>
        <v>0</v>
      </c>
      <c r="AJ64" s="12">
        <f>AJ59*'DATA - Awards Matrices'!$J$16</f>
        <v>0</v>
      </c>
      <c r="AK64" s="331">
        <f>AK59*'DATA - Awards Matrices'!$K$16</f>
        <v>0</v>
      </c>
      <c r="AL64" s="12"/>
      <c r="AM64" s="12"/>
      <c r="AN64" s="1078">
        <f>AN59*'DATA - Awards Matrices'!$B$16</f>
        <v>0</v>
      </c>
      <c r="AO64" s="1079">
        <f>AO59*'DATA - Awards Matrices'!$C$16</f>
        <v>200</v>
      </c>
      <c r="AP64" s="1079">
        <f>AP59*'DATA - Awards Matrices'!$D$16</f>
        <v>0</v>
      </c>
      <c r="AQ64" s="1079">
        <f>AQ59*'DATA - Awards Matrices'!$E$16</f>
        <v>2750</v>
      </c>
      <c r="AR64" s="1079">
        <f>AR59*'DATA - Awards Matrices'!$F$16</f>
        <v>5500</v>
      </c>
      <c r="AS64" s="1079">
        <f>AS59*'DATA - Awards Matrices'!$G$16</f>
        <v>0</v>
      </c>
      <c r="AT64" s="1079">
        <f>AT59*'DATA - Awards Matrices'!$H$16</f>
        <v>0</v>
      </c>
      <c r="AU64" s="1079">
        <f>AU59*'DATA - Awards Matrices'!$I$16</f>
        <v>0</v>
      </c>
      <c r="AV64" s="1079">
        <f>AV59*'DATA - Awards Matrices'!$J$16</f>
        <v>0</v>
      </c>
      <c r="AW64" s="1080">
        <f>AW59*'DATA - Awards Matrices'!$K$16</f>
        <v>0</v>
      </c>
      <c r="AX64" s="1081"/>
      <c r="AZ64" s="1195">
        <f>AZ59*'DATA - Awards Matrices'!$B$16</f>
        <v>0</v>
      </c>
      <c r="BA64" s="1196">
        <f>BA59*'DATA - Awards Matrices'!$C$16</f>
        <v>400</v>
      </c>
      <c r="BB64" s="1196">
        <f>BB59*'DATA - Awards Matrices'!$D$16</f>
        <v>0</v>
      </c>
      <c r="BC64" s="1196">
        <f>BC59*'DATA - Awards Matrices'!$E$16</f>
        <v>6000</v>
      </c>
      <c r="BD64" s="1196">
        <f>BD59*'DATA - Awards Matrices'!$F$16</f>
        <v>3500</v>
      </c>
      <c r="BE64" s="1196">
        <f>BE59*'DATA - Awards Matrices'!$G$16</f>
        <v>0</v>
      </c>
      <c r="BF64" s="1196">
        <f>BF59*'DATA - Awards Matrices'!$H$16</f>
        <v>0</v>
      </c>
      <c r="BG64" s="1196">
        <f>BG59*'DATA - Awards Matrices'!$I$16</f>
        <v>0</v>
      </c>
      <c r="BH64" s="1196">
        <f>BH59*'DATA - Awards Matrices'!$J$16</f>
        <v>0</v>
      </c>
      <c r="BI64" s="1197">
        <f>BI59*'DATA - Awards Matrices'!$K$16</f>
        <v>0</v>
      </c>
      <c r="BJ64" s="1198"/>
    </row>
    <row r="65" spans="1:76" ht="16" thickBot="1">
      <c r="A65" s="1489"/>
      <c r="B65" s="413" t="s">
        <v>45</v>
      </c>
      <c r="C65" s="426" t="s">
        <v>90</v>
      </c>
      <c r="D65" s="330">
        <f>D60*'DATA - Awards Matrices'!$B$17</f>
        <v>100</v>
      </c>
      <c r="E65" s="12">
        <f>E60*'DATA - Awards Matrices'!$C$17</f>
        <v>1200</v>
      </c>
      <c r="F65" s="12">
        <f>F60*'DATA - Awards Matrices'!$D$17</f>
        <v>0</v>
      </c>
      <c r="G65" s="12">
        <f>G60*'DATA - Awards Matrices'!$E$17</f>
        <v>4750</v>
      </c>
      <c r="H65" s="12">
        <f>H60*'DATA - Awards Matrices'!$F$17</f>
        <v>4500</v>
      </c>
      <c r="I65" s="12">
        <f>I60*'DATA - Awards Matrices'!$G$17</f>
        <v>0</v>
      </c>
      <c r="J65" s="12">
        <f>J60*'DATA - Awards Matrices'!$H$17</f>
        <v>0</v>
      </c>
      <c r="K65" s="12">
        <f>K60*'DATA - Awards Matrices'!$I$17</f>
        <v>0</v>
      </c>
      <c r="L65" s="12">
        <f>L60*'DATA - Awards Matrices'!$J$17</f>
        <v>0</v>
      </c>
      <c r="M65" s="331">
        <f>M60*'DATA - Awards Matrices'!$K$17</f>
        <v>0</v>
      </c>
      <c r="N65" s="12" t="s">
        <v>277</v>
      </c>
      <c r="O65" s="12"/>
      <c r="P65" s="330">
        <f>P60*'DATA - Awards Matrices'!$B$17</f>
        <v>0</v>
      </c>
      <c r="Q65" s="12">
        <f>Q60*'DATA - Awards Matrices'!$C$17</f>
        <v>0</v>
      </c>
      <c r="R65" s="12">
        <f>R60*'DATA - Awards Matrices'!$D$17</f>
        <v>0</v>
      </c>
      <c r="S65" s="12">
        <f>S60*'DATA - Awards Matrices'!$E$17</f>
        <v>12750</v>
      </c>
      <c r="T65" s="12">
        <f>T60*'DATA - Awards Matrices'!$F$17</f>
        <v>4000</v>
      </c>
      <c r="U65" s="12">
        <f>U60*'DATA - Awards Matrices'!$G$17</f>
        <v>0</v>
      </c>
      <c r="V65" s="12">
        <f>V60*'DATA - Awards Matrices'!$H$17</f>
        <v>0</v>
      </c>
      <c r="W65" s="12">
        <f>W60*'DATA - Awards Matrices'!$I$17</f>
        <v>0</v>
      </c>
      <c r="X65" s="12">
        <f>X60*'DATA - Awards Matrices'!$J$17</f>
        <v>0</v>
      </c>
      <c r="Y65" s="331">
        <f>Y60*'DATA - Awards Matrices'!$K$17</f>
        <v>0</v>
      </c>
      <c r="Z65" s="12" t="s">
        <v>277</v>
      </c>
      <c r="AA65" s="12"/>
      <c r="AB65" s="330">
        <f>AB60*'DATA - Awards Matrices'!$B$17</f>
        <v>0</v>
      </c>
      <c r="AC65" s="12">
        <f>AC60*'DATA - Awards Matrices'!$C$17</f>
        <v>0</v>
      </c>
      <c r="AD65" s="12">
        <f>AD60*'DATA - Awards Matrices'!$D$17</f>
        <v>0</v>
      </c>
      <c r="AE65" s="12">
        <f>AE60*'DATA - Awards Matrices'!$E$17</f>
        <v>8750</v>
      </c>
      <c r="AF65" s="12">
        <f>AF60*'DATA - Awards Matrices'!$F$17</f>
        <v>4500</v>
      </c>
      <c r="AG65" s="12">
        <f>AG60*'DATA - Awards Matrices'!$G$17</f>
        <v>0</v>
      </c>
      <c r="AH65" s="12">
        <f>AH60*'DATA - Awards Matrices'!$H$17</f>
        <v>0</v>
      </c>
      <c r="AI65" s="12">
        <f>AI60*'DATA - Awards Matrices'!$I$17</f>
        <v>0</v>
      </c>
      <c r="AJ65" s="12">
        <f>AJ60*'DATA - Awards Matrices'!$J$17</f>
        <v>0</v>
      </c>
      <c r="AK65" s="331">
        <f>AK60*'DATA - Awards Matrices'!$K$17</f>
        <v>0</v>
      </c>
      <c r="AL65" s="12" t="s">
        <v>277</v>
      </c>
      <c r="AM65" s="12"/>
      <c r="AN65" s="1078">
        <f>AN60*'DATA - Awards Matrices'!$B$17</f>
        <v>0</v>
      </c>
      <c r="AO65" s="1079">
        <f>AO60*'DATA - Awards Matrices'!$C$17</f>
        <v>600</v>
      </c>
      <c r="AP65" s="1079">
        <f>AP60*'DATA - Awards Matrices'!$D$17</f>
        <v>0</v>
      </c>
      <c r="AQ65" s="1079">
        <f>AQ60*'DATA - Awards Matrices'!$E$17</f>
        <v>5250</v>
      </c>
      <c r="AR65" s="1079">
        <f>AR60*'DATA - Awards Matrices'!$F$17</f>
        <v>6500</v>
      </c>
      <c r="AS65" s="1079">
        <f>AS60*'DATA - Awards Matrices'!$G$17</f>
        <v>0</v>
      </c>
      <c r="AT65" s="1079">
        <f>AT60*'DATA - Awards Matrices'!$H$17</f>
        <v>0</v>
      </c>
      <c r="AU65" s="1079">
        <f>AU60*'DATA - Awards Matrices'!$I$17</f>
        <v>0</v>
      </c>
      <c r="AV65" s="1079">
        <f>AV60*'DATA - Awards Matrices'!$J$17</f>
        <v>0</v>
      </c>
      <c r="AW65" s="1080">
        <f>AW60*'DATA - Awards Matrices'!$K$17</f>
        <v>0</v>
      </c>
      <c r="AX65" s="1081" t="s">
        <v>277</v>
      </c>
      <c r="AZ65" s="1195">
        <f>AZ60*'DATA - Awards Matrices'!$B$17</f>
        <v>0</v>
      </c>
      <c r="BA65" s="1196">
        <f>BA60*'DATA - Awards Matrices'!$C$17</f>
        <v>0</v>
      </c>
      <c r="BB65" s="1196">
        <f>BB60*'DATA - Awards Matrices'!$D$17</f>
        <v>0</v>
      </c>
      <c r="BC65" s="1196">
        <f>BC60*'DATA - Awards Matrices'!$E$17</f>
        <v>9000</v>
      </c>
      <c r="BD65" s="1196">
        <f>BD60*'DATA - Awards Matrices'!$F$17</f>
        <v>3000</v>
      </c>
      <c r="BE65" s="1196">
        <f>BE60*'DATA - Awards Matrices'!$G$17</f>
        <v>0</v>
      </c>
      <c r="BF65" s="1196">
        <f>BF60*'DATA - Awards Matrices'!$H$17</f>
        <v>0</v>
      </c>
      <c r="BG65" s="1196">
        <f>BG60*'DATA - Awards Matrices'!$I$17</f>
        <v>0</v>
      </c>
      <c r="BH65" s="1196">
        <f>BH60*'DATA - Awards Matrices'!$J$17</f>
        <v>0</v>
      </c>
      <c r="BI65" s="1197">
        <f>BI60*'DATA - Awards Matrices'!$K$17</f>
        <v>0</v>
      </c>
      <c r="BJ65" s="1198" t="s">
        <v>277</v>
      </c>
    </row>
    <row r="66" spans="1:76" ht="33" thickBot="1">
      <c r="A66" s="455" t="s">
        <v>272</v>
      </c>
      <c r="B66" s="413" t="str">
        <f>B60</f>
        <v>NNMC</v>
      </c>
      <c r="C66" s="414"/>
      <c r="D66" s="334">
        <f t="shared" ref="D66:M66" si="55">SUM(D63:D65)</f>
        <v>100</v>
      </c>
      <c r="E66" s="335">
        <f t="shared" si="55"/>
        <v>3400</v>
      </c>
      <c r="F66" s="335">
        <f t="shared" si="55"/>
        <v>0</v>
      </c>
      <c r="G66" s="335">
        <f t="shared" si="55"/>
        <v>18250</v>
      </c>
      <c r="H66" s="335">
        <f t="shared" si="55"/>
        <v>28500</v>
      </c>
      <c r="I66" s="335">
        <f t="shared" si="55"/>
        <v>0</v>
      </c>
      <c r="J66" s="335">
        <f t="shared" si="55"/>
        <v>0</v>
      </c>
      <c r="K66" s="335">
        <f t="shared" si="55"/>
        <v>0</v>
      </c>
      <c r="L66" s="335">
        <f t="shared" si="55"/>
        <v>0</v>
      </c>
      <c r="M66" s="336">
        <f t="shared" si="55"/>
        <v>0</v>
      </c>
      <c r="N66" s="415">
        <f>SUM(D66:M66)/'DATA - Awards Matrices'!$L$17</f>
        <v>12.443971174562295</v>
      </c>
      <c r="O66" s="415"/>
      <c r="P66" s="334">
        <f t="shared" ref="P66:Y66" si="56">SUM(P63:P65)</f>
        <v>0</v>
      </c>
      <c r="Q66" s="335">
        <f t="shared" si="56"/>
        <v>2000</v>
      </c>
      <c r="R66" s="335">
        <f t="shared" si="56"/>
        <v>0</v>
      </c>
      <c r="S66" s="335">
        <f t="shared" si="56"/>
        <v>26500</v>
      </c>
      <c r="T66" s="335">
        <f t="shared" si="56"/>
        <v>29000</v>
      </c>
      <c r="U66" s="335">
        <f t="shared" si="56"/>
        <v>0</v>
      </c>
      <c r="V66" s="335">
        <f t="shared" si="56"/>
        <v>0</v>
      </c>
      <c r="W66" s="335">
        <f t="shared" si="56"/>
        <v>0</v>
      </c>
      <c r="X66" s="335">
        <f t="shared" si="56"/>
        <v>0</v>
      </c>
      <c r="Y66" s="336">
        <f t="shared" si="56"/>
        <v>0</v>
      </c>
      <c r="Z66" s="415">
        <f>SUM(P66:Y66)/'DATA - Awards Matrices'!$L$17</f>
        <v>14.239370000742923</v>
      </c>
      <c r="AA66" s="415"/>
      <c r="AB66" s="334">
        <f t="shared" ref="AB66:AK66" si="57">SUM(AB63:AB65)</f>
        <v>0</v>
      </c>
      <c r="AC66" s="335">
        <f t="shared" si="57"/>
        <v>1000</v>
      </c>
      <c r="AD66" s="335">
        <f t="shared" si="57"/>
        <v>0</v>
      </c>
      <c r="AE66" s="335">
        <f t="shared" si="57"/>
        <v>24500</v>
      </c>
      <c r="AF66" s="335">
        <f t="shared" si="57"/>
        <v>35500</v>
      </c>
      <c r="AG66" s="335">
        <f t="shared" si="57"/>
        <v>0</v>
      </c>
      <c r="AH66" s="335">
        <f t="shared" si="57"/>
        <v>0</v>
      </c>
      <c r="AI66" s="335">
        <f t="shared" si="57"/>
        <v>0</v>
      </c>
      <c r="AJ66" s="335">
        <f t="shared" si="57"/>
        <v>0</v>
      </c>
      <c r="AK66" s="336">
        <f t="shared" si="57"/>
        <v>0</v>
      </c>
      <c r="AL66" s="415">
        <f>SUM(AB66:AK66)/'DATA - Awards Matrices'!$L$17</f>
        <v>15.10611426165771</v>
      </c>
      <c r="AM66" s="415"/>
      <c r="AN66" s="1085">
        <f t="shared" ref="AN66:AW66" si="58">SUM(AN63:AN65)</f>
        <v>0</v>
      </c>
      <c r="AO66" s="1086">
        <f t="shared" si="58"/>
        <v>4000</v>
      </c>
      <c r="AP66" s="1086">
        <f t="shared" si="58"/>
        <v>0</v>
      </c>
      <c r="AQ66" s="1086">
        <f t="shared" si="58"/>
        <v>18000</v>
      </c>
      <c r="AR66" s="1086">
        <f t="shared" si="58"/>
        <v>31000</v>
      </c>
      <c r="AS66" s="1086">
        <f t="shared" si="58"/>
        <v>0</v>
      </c>
      <c r="AT66" s="1086">
        <f t="shared" si="58"/>
        <v>0</v>
      </c>
      <c r="AU66" s="1086">
        <f t="shared" si="58"/>
        <v>0</v>
      </c>
      <c r="AV66" s="1086">
        <f t="shared" si="58"/>
        <v>0</v>
      </c>
      <c r="AW66" s="1087">
        <f t="shared" si="58"/>
        <v>0</v>
      </c>
      <c r="AX66" s="1088">
        <f>SUM(AN66:AW66)/'DATA - Awards Matrices'!$L$17</f>
        <v>13.124984522423912</v>
      </c>
      <c r="AZ66" s="1202">
        <f t="shared" ref="AZ66:BI66" si="59">SUM(AZ63:AZ65)</f>
        <v>0</v>
      </c>
      <c r="BA66" s="1203">
        <f t="shared" si="59"/>
        <v>3800</v>
      </c>
      <c r="BB66" s="1203">
        <f t="shared" si="59"/>
        <v>0</v>
      </c>
      <c r="BC66" s="1203">
        <f t="shared" si="59"/>
        <v>26750</v>
      </c>
      <c r="BD66" s="1203">
        <f t="shared" si="59"/>
        <v>35000</v>
      </c>
      <c r="BE66" s="1203">
        <f t="shared" si="59"/>
        <v>0</v>
      </c>
      <c r="BF66" s="1203">
        <f t="shared" si="59"/>
        <v>0</v>
      </c>
      <c r="BG66" s="1203">
        <f t="shared" si="59"/>
        <v>0</v>
      </c>
      <c r="BH66" s="1203">
        <f t="shared" si="59"/>
        <v>0</v>
      </c>
      <c r="BI66" s="1204">
        <f t="shared" si="59"/>
        <v>0</v>
      </c>
      <c r="BJ66" s="1205">
        <f>SUM(AZ66:BI66)/'DATA - Awards Matrices'!$L$17</f>
        <v>16.232881800846933</v>
      </c>
      <c r="BO66" s="1300">
        <f>SUM(P66:Y66)</f>
        <v>57500</v>
      </c>
      <c r="BP66" s="1300">
        <f>SUM(AB66:AK66)</f>
        <v>61000</v>
      </c>
      <c r="BQ66" s="1301">
        <f>SUM(AN66:AW66)</f>
        <v>53000</v>
      </c>
      <c r="BR66" s="1300">
        <f>SUM(AZ66:BI66)</f>
        <v>65550</v>
      </c>
      <c r="BS66" s="1300">
        <f>AVERAGE(BO66:BQ66)</f>
        <v>57166.666666666664</v>
      </c>
      <c r="BT66" s="1301">
        <f>AVERAGE(BQ66:BR66)</f>
        <v>59275</v>
      </c>
    </row>
    <row r="67" spans="1:76" ht="51.75" customHeight="1" thickBot="1">
      <c r="A67" s="428"/>
      <c r="B67" s="429"/>
      <c r="C67" s="430"/>
      <c r="D67" s="431"/>
      <c r="E67" s="432"/>
      <c r="F67" s="432"/>
      <c r="G67" s="432"/>
      <c r="H67" s="432"/>
      <c r="I67" s="432"/>
      <c r="J67" s="432"/>
      <c r="K67" s="432"/>
      <c r="L67" s="432"/>
      <c r="M67" s="433"/>
      <c r="N67" s="434"/>
      <c r="O67" s="434"/>
      <c r="P67" s="431"/>
      <c r="Q67" s="432"/>
      <c r="R67" s="432"/>
      <c r="S67" s="432"/>
      <c r="T67" s="432"/>
      <c r="U67" s="432"/>
      <c r="V67" s="432"/>
      <c r="W67" s="432"/>
      <c r="X67" s="432"/>
      <c r="Y67" s="433"/>
      <c r="Z67" s="434"/>
      <c r="AA67" s="434"/>
      <c r="AB67" s="431"/>
      <c r="AC67" s="432"/>
      <c r="AD67" s="432"/>
      <c r="AE67" s="432"/>
      <c r="AF67" s="432"/>
      <c r="AG67" s="432"/>
      <c r="AH67" s="432"/>
      <c r="AI67" s="432"/>
      <c r="AJ67" s="432"/>
      <c r="AK67" s="433"/>
      <c r="AL67" s="434"/>
      <c r="AM67" s="434"/>
      <c r="AN67" s="1089"/>
      <c r="AO67" s="1090"/>
      <c r="AP67" s="1090"/>
      <c r="AQ67" s="1090"/>
      <c r="AR67" s="1090"/>
      <c r="AS67" s="1090"/>
      <c r="AT67" s="1090"/>
      <c r="AU67" s="1090"/>
      <c r="AV67" s="1090"/>
      <c r="AW67" s="1091"/>
      <c r="AX67" s="1092"/>
      <c r="AZ67" s="1206"/>
      <c r="BA67" s="1207"/>
      <c r="BB67" s="1207"/>
      <c r="BC67" s="1207"/>
      <c r="BD67" s="1207"/>
      <c r="BE67" s="1207"/>
      <c r="BF67" s="1207"/>
      <c r="BG67" s="1207"/>
      <c r="BH67" s="1207"/>
      <c r="BI67" s="1208"/>
      <c r="BJ67" s="1209"/>
    </row>
    <row r="68" spans="1:76" ht="15" customHeight="1">
      <c r="A68" s="1487" t="s">
        <v>270</v>
      </c>
      <c r="B68" s="274" t="str">
        <f>'RAW DATA-Awards'!B25</f>
        <v>WNMU</v>
      </c>
      <c r="C68" s="424" t="str">
        <f>'RAW DATA-Awards'!C25</f>
        <v>1</v>
      </c>
      <c r="D68" s="407">
        <f>'RAW DATA-Awards'!D25</f>
        <v>0</v>
      </c>
      <c r="E68" s="408">
        <f>'RAW DATA-Awards'!E25</f>
        <v>11</v>
      </c>
      <c r="F68" s="408">
        <f>'RAW DATA-Awards'!F25</f>
        <v>0</v>
      </c>
      <c r="G68" s="408">
        <f>'RAW DATA-Awards'!G25</f>
        <v>53</v>
      </c>
      <c r="H68" s="408">
        <f>'RAW DATA-Awards'!H25</f>
        <v>180</v>
      </c>
      <c r="I68" s="408">
        <f>'RAW DATA-Awards'!I25</f>
        <v>97</v>
      </c>
      <c r="J68" s="408">
        <f>'RAW DATA-Awards'!J25</f>
        <v>0</v>
      </c>
      <c r="K68" s="408">
        <f>'RAW DATA-Awards'!K25</f>
        <v>0</v>
      </c>
      <c r="L68" s="408">
        <f>'RAW DATA-Awards'!L25</f>
        <v>28</v>
      </c>
      <c r="M68" s="409">
        <f>'RAW DATA-Awards'!M25</f>
        <v>0</v>
      </c>
      <c r="N68" s="408"/>
      <c r="O68" s="408"/>
      <c r="P68" s="407">
        <f>'RAW DATA-Awards'!N25</f>
        <v>0</v>
      </c>
      <c r="Q68" s="408">
        <f>'RAW DATA-Awards'!O25</f>
        <v>10</v>
      </c>
      <c r="R68" s="408">
        <f>'RAW DATA-Awards'!P25</f>
        <v>0</v>
      </c>
      <c r="S68" s="408">
        <f>'RAW DATA-Awards'!Q25</f>
        <v>47</v>
      </c>
      <c r="T68" s="408">
        <f>'RAW DATA-Awards'!R25</f>
        <v>189</v>
      </c>
      <c r="U68" s="408">
        <f>'RAW DATA-Awards'!S25</f>
        <v>258</v>
      </c>
      <c r="V68" s="408">
        <f>'RAW DATA-Awards'!T25</f>
        <v>0</v>
      </c>
      <c r="W68" s="408">
        <f>'RAW DATA-Awards'!U25</f>
        <v>0</v>
      </c>
      <c r="X68" s="408">
        <f>'RAW DATA-Awards'!V25</f>
        <v>45</v>
      </c>
      <c r="Y68" s="409">
        <f>'RAW DATA-Awards'!W25</f>
        <v>0</v>
      </c>
      <c r="Z68" s="408"/>
      <c r="AA68" s="408"/>
      <c r="AB68" s="407">
        <f>'RAW DATA-Awards'!X25</f>
        <v>0</v>
      </c>
      <c r="AC68" s="408">
        <f>'RAW DATA-Awards'!Y25</f>
        <v>7</v>
      </c>
      <c r="AD68" s="408">
        <f>'RAW DATA-Awards'!Z25</f>
        <v>0</v>
      </c>
      <c r="AE68" s="408">
        <f>'RAW DATA-Awards'!AA25</f>
        <v>60</v>
      </c>
      <c r="AF68" s="408">
        <f>'RAW DATA-Awards'!AB25</f>
        <v>182</v>
      </c>
      <c r="AG68" s="408">
        <f>'RAW DATA-Awards'!AC25</f>
        <v>229</v>
      </c>
      <c r="AH68" s="408">
        <f>'RAW DATA-Awards'!AD25</f>
        <v>0</v>
      </c>
      <c r="AI68" s="408">
        <f>'RAW DATA-Awards'!AE25</f>
        <v>0</v>
      </c>
      <c r="AJ68" s="408">
        <f>'RAW DATA-Awards'!AF25</f>
        <v>30</v>
      </c>
      <c r="AK68" s="409">
        <f>'RAW DATA-Awards'!AG25</f>
        <v>0</v>
      </c>
      <c r="AL68" s="408"/>
      <c r="AM68" s="408"/>
      <c r="AN68" s="1074">
        <f>'RAW DATA-Awards'!AH25</f>
        <v>0</v>
      </c>
      <c r="AO68" s="1075">
        <f>'RAW DATA-Awards'!AI25</f>
        <v>6</v>
      </c>
      <c r="AP68" s="1075">
        <f>'RAW DATA-Awards'!AJ25</f>
        <v>0</v>
      </c>
      <c r="AQ68" s="1075">
        <f>'RAW DATA-Awards'!AK25</f>
        <v>54</v>
      </c>
      <c r="AR68" s="1075">
        <f>'RAW DATA-Awards'!AL25</f>
        <v>175</v>
      </c>
      <c r="AS68" s="1075">
        <f>'RAW DATA-Awards'!AM25</f>
        <v>250</v>
      </c>
      <c r="AT68" s="1075">
        <f>'RAW DATA-Awards'!AN25</f>
        <v>0</v>
      </c>
      <c r="AU68" s="1075">
        <f>'RAW DATA-Awards'!AO25</f>
        <v>0</v>
      </c>
      <c r="AV68" s="1075">
        <f>'RAW DATA-Awards'!AP25</f>
        <v>25</v>
      </c>
      <c r="AW68" s="1076">
        <f>'RAW DATA-Awards'!AQ25</f>
        <v>0</v>
      </c>
      <c r="AX68" s="1077"/>
      <c r="AZ68" s="1191">
        <f>'RAW DATA-Awards'!AR25</f>
        <v>0</v>
      </c>
      <c r="BA68" s="1192">
        <f>'RAW DATA-Awards'!AS25</f>
        <v>9</v>
      </c>
      <c r="BB68" s="1192">
        <f>'RAW DATA-Awards'!AT25</f>
        <v>0</v>
      </c>
      <c r="BC68" s="1192">
        <f>'RAW DATA-Awards'!AU25</f>
        <v>52</v>
      </c>
      <c r="BD68" s="1192">
        <f>'RAW DATA-Awards'!AV25</f>
        <v>154</v>
      </c>
      <c r="BE68" s="1192">
        <f>'RAW DATA-Awards'!AW25</f>
        <v>249</v>
      </c>
      <c r="BF68" s="1192">
        <f>'RAW DATA-Awards'!AX25</f>
        <v>0</v>
      </c>
      <c r="BG68" s="1192">
        <f>'RAW DATA-Awards'!AY25</f>
        <v>0</v>
      </c>
      <c r="BH68" s="1192">
        <f>'RAW DATA-Awards'!AZ25</f>
        <v>46</v>
      </c>
      <c r="BI68" s="1193">
        <f>'RAW DATA-Awards'!BA25</f>
        <v>0</v>
      </c>
      <c r="BJ68" s="1194"/>
      <c r="BO68" s="1188">
        <f>AZ68*'DATA - Awards Matrices'!B$10</f>
        <v>0</v>
      </c>
      <c r="BP68" s="1188">
        <f>BA68*'DATA - Awards Matrices'!C$10</f>
        <v>65340</v>
      </c>
      <c r="BQ68" s="1188">
        <f>BB68*'DATA - Awards Matrices'!D$10</f>
        <v>0</v>
      </c>
      <c r="BR68" s="1188">
        <f>BC68*'DATA - Awards Matrices'!E$10</f>
        <v>751660</v>
      </c>
      <c r="BS68" s="1188">
        <f>BD68*'DATA - Awards Matrices'!F$10</f>
        <v>5082000</v>
      </c>
      <c r="BT68" s="1188">
        <f>BE68*'DATA - Awards Matrices'!G$10</f>
        <v>8189112</v>
      </c>
      <c r="BU68" s="1188">
        <f>BF68*'DATA - Awards Matrices'!H$10</f>
        <v>0</v>
      </c>
      <c r="BV68" s="1188">
        <f>BG68*'DATA - Awards Matrices'!I$10</f>
        <v>0</v>
      </c>
      <c r="BW68" s="1188">
        <f>BH68*'DATA - Awards Matrices'!J$10</f>
        <v>359674</v>
      </c>
      <c r="BX68" s="1188">
        <f>BI68*'DATA - Awards Matrices'!K$10</f>
        <v>0</v>
      </c>
    </row>
    <row r="69" spans="1:76">
      <c r="A69" s="1488"/>
      <c r="B69" s="410" t="str">
        <f>'RAW DATA-Awards'!B26</f>
        <v>WNMU</v>
      </c>
      <c r="C69" s="425" t="str">
        <f>'RAW DATA-Awards'!C26</f>
        <v>2</v>
      </c>
      <c r="D69" s="330">
        <f>'RAW DATA-Awards'!D26</f>
        <v>0</v>
      </c>
      <c r="E69" s="12">
        <f>'RAW DATA-Awards'!E26</f>
        <v>7</v>
      </c>
      <c r="F69" s="12">
        <f>'RAW DATA-Awards'!F26</f>
        <v>0</v>
      </c>
      <c r="G69" s="12">
        <f>'RAW DATA-Awards'!G26</f>
        <v>7</v>
      </c>
      <c r="H69" s="12">
        <f>'RAW DATA-Awards'!H26</f>
        <v>90</v>
      </c>
      <c r="I69" s="12">
        <f>'RAW DATA-Awards'!I26</f>
        <v>125</v>
      </c>
      <c r="J69" s="12">
        <f>'RAW DATA-Awards'!J26</f>
        <v>0</v>
      </c>
      <c r="K69" s="12">
        <f>'RAW DATA-Awards'!K26</f>
        <v>0</v>
      </c>
      <c r="L69" s="12">
        <f>'RAW DATA-Awards'!L26</f>
        <v>4</v>
      </c>
      <c r="M69" s="331">
        <f>'RAW DATA-Awards'!M26</f>
        <v>0</v>
      </c>
      <c r="N69" s="12"/>
      <c r="O69" s="12"/>
      <c r="P69" s="330">
        <f>'RAW DATA-Awards'!N26</f>
        <v>0</v>
      </c>
      <c r="Q69" s="12">
        <f>'RAW DATA-Awards'!O26</f>
        <v>7</v>
      </c>
      <c r="R69" s="12">
        <f>'RAW DATA-Awards'!P26</f>
        <v>0</v>
      </c>
      <c r="S69" s="12">
        <f>'RAW DATA-Awards'!Q26</f>
        <v>16</v>
      </c>
      <c r="T69" s="12">
        <f>'RAW DATA-Awards'!R26</f>
        <v>75</v>
      </c>
      <c r="U69" s="12">
        <f>'RAW DATA-Awards'!S26</f>
        <v>0</v>
      </c>
      <c r="V69" s="12">
        <f>'RAW DATA-Awards'!T26</f>
        <v>0</v>
      </c>
      <c r="W69" s="12">
        <f>'RAW DATA-Awards'!U26</f>
        <v>0</v>
      </c>
      <c r="X69" s="12">
        <f>'RAW DATA-Awards'!V26</f>
        <v>3</v>
      </c>
      <c r="Y69" s="331">
        <f>'RAW DATA-Awards'!W26</f>
        <v>0</v>
      </c>
      <c r="Z69" s="12"/>
      <c r="AA69" s="12"/>
      <c r="AB69" s="330">
        <f>'RAW DATA-Awards'!X26</f>
        <v>0</v>
      </c>
      <c r="AC69" s="12">
        <f>'RAW DATA-Awards'!Y26</f>
        <v>7</v>
      </c>
      <c r="AD69" s="12">
        <f>'RAW DATA-Awards'!Z26</f>
        <v>0</v>
      </c>
      <c r="AE69" s="12">
        <f>'RAW DATA-Awards'!AA26</f>
        <v>13</v>
      </c>
      <c r="AF69" s="12">
        <f>'RAW DATA-Awards'!AB26</f>
        <v>62</v>
      </c>
      <c r="AG69" s="12">
        <f>'RAW DATA-Awards'!AC26</f>
        <v>0</v>
      </c>
      <c r="AH69" s="12">
        <f>'RAW DATA-Awards'!AD26</f>
        <v>0</v>
      </c>
      <c r="AI69" s="12">
        <f>'RAW DATA-Awards'!AE26</f>
        <v>0</v>
      </c>
      <c r="AJ69" s="12">
        <f>'RAW DATA-Awards'!AF26</f>
        <v>3</v>
      </c>
      <c r="AK69" s="331">
        <f>'RAW DATA-Awards'!AG26</f>
        <v>0</v>
      </c>
      <c r="AL69" s="12"/>
      <c r="AM69" s="12"/>
      <c r="AN69" s="1078">
        <f>'RAW DATA-Awards'!AH26</f>
        <v>0</v>
      </c>
      <c r="AO69" s="1079">
        <f>'RAW DATA-Awards'!AI26</f>
        <v>5</v>
      </c>
      <c r="AP69" s="1079">
        <f>'RAW DATA-Awards'!AJ26</f>
        <v>0</v>
      </c>
      <c r="AQ69" s="1079">
        <f>'RAW DATA-Awards'!AK26</f>
        <v>10</v>
      </c>
      <c r="AR69" s="1079">
        <f>'RAW DATA-Awards'!AL26</f>
        <v>72</v>
      </c>
      <c r="AS69" s="1079">
        <f>'RAW DATA-Awards'!AM26</f>
        <v>0</v>
      </c>
      <c r="AT69" s="1079">
        <f>'RAW DATA-Awards'!AN26</f>
        <v>0</v>
      </c>
      <c r="AU69" s="1079">
        <f>'RAW DATA-Awards'!AO26</f>
        <v>0</v>
      </c>
      <c r="AV69" s="1079">
        <f>'RAW DATA-Awards'!AP26</f>
        <v>2</v>
      </c>
      <c r="AW69" s="1080">
        <f>'RAW DATA-Awards'!AQ26</f>
        <v>0</v>
      </c>
      <c r="AX69" s="1081"/>
      <c r="AZ69" s="1195">
        <f>'RAW DATA-Awards'!AR26</f>
        <v>0</v>
      </c>
      <c r="BA69" s="1196">
        <f>'RAW DATA-Awards'!AS26</f>
        <v>9</v>
      </c>
      <c r="BB69" s="1196">
        <f>'RAW DATA-Awards'!AT26</f>
        <v>0</v>
      </c>
      <c r="BC69" s="1196">
        <f>'RAW DATA-Awards'!AU26</f>
        <v>6</v>
      </c>
      <c r="BD69" s="1196">
        <f>'RAW DATA-Awards'!AV26</f>
        <v>67</v>
      </c>
      <c r="BE69" s="1196">
        <f>'RAW DATA-Awards'!AW26</f>
        <v>4</v>
      </c>
      <c r="BF69" s="1196">
        <f>'RAW DATA-Awards'!AX26</f>
        <v>0</v>
      </c>
      <c r="BG69" s="1196">
        <f>'RAW DATA-Awards'!AY26</f>
        <v>0</v>
      </c>
      <c r="BH69" s="1196">
        <f>'RAW DATA-Awards'!AZ26</f>
        <v>0</v>
      </c>
      <c r="BI69" s="1197">
        <f>'RAW DATA-Awards'!BA26</f>
        <v>0</v>
      </c>
      <c r="BJ69" s="1198"/>
      <c r="BO69" s="1188">
        <f>AZ69*'DATA - Awards Matrices'!B$11</f>
        <v>0</v>
      </c>
      <c r="BP69" s="1188">
        <f>BA69*'DATA - Awards Matrices'!C$11</f>
        <v>94293</v>
      </c>
      <c r="BQ69" s="1188">
        <f>BB69*'DATA - Awards Matrices'!D$11</f>
        <v>0</v>
      </c>
      <c r="BR69" s="1188">
        <f>BC69*'DATA - Awards Matrices'!E$11</f>
        <v>125160</v>
      </c>
      <c r="BS69" s="1188">
        <f>BD69*'DATA - Awards Matrices'!F$11</f>
        <v>3190741</v>
      </c>
      <c r="BT69" s="1188">
        <f>BE69*'DATA - Awards Matrices'!G$11</f>
        <v>189844</v>
      </c>
      <c r="BU69" s="1188">
        <f>BF69*'DATA - Awards Matrices'!H$11</f>
        <v>0</v>
      </c>
      <c r="BV69" s="1188">
        <f>BG69*'DATA - Awards Matrices'!I$11</f>
        <v>0</v>
      </c>
      <c r="BW69" s="1188">
        <f>BH69*'DATA - Awards Matrices'!J$11</f>
        <v>0</v>
      </c>
      <c r="BX69" s="1188">
        <f>BI69*'DATA - Awards Matrices'!K$11</f>
        <v>0</v>
      </c>
    </row>
    <row r="70" spans="1:76" ht="16" thickBot="1">
      <c r="A70" s="1488"/>
      <c r="B70" s="410" t="str">
        <f>'RAW DATA-Awards'!B27</f>
        <v>WNMU</v>
      </c>
      <c r="C70" s="425" t="str">
        <f>'RAW DATA-Awards'!C27</f>
        <v>3</v>
      </c>
      <c r="D70" s="330">
        <f>'RAW DATA-Awards'!D27</f>
        <v>5</v>
      </c>
      <c r="E70" s="12">
        <f>'RAW DATA-Awards'!E27</f>
        <v>0</v>
      </c>
      <c r="F70" s="12">
        <f>'RAW DATA-Awards'!F27</f>
        <v>0</v>
      </c>
      <c r="G70" s="12">
        <f>'RAW DATA-Awards'!G27</f>
        <v>40</v>
      </c>
      <c r="H70" s="12">
        <f>'RAW DATA-Awards'!H27</f>
        <v>7</v>
      </c>
      <c r="I70" s="12">
        <f>'RAW DATA-Awards'!I27</f>
        <v>0</v>
      </c>
      <c r="J70" s="12">
        <f>'RAW DATA-Awards'!J27</f>
        <v>0</v>
      </c>
      <c r="K70" s="12">
        <f>'RAW DATA-Awards'!K27</f>
        <v>0</v>
      </c>
      <c r="L70" s="12">
        <f>'RAW DATA-Awards'!L27</f>
        <v>0</v>
      </c>
      <c r="M70" s="331">
        <f>'RAW DATA-Awards'!M27</f>
        <v>0</v>
      </c>
      <c r="N70" s="12" t="s">
        <v>276</v>
      </c>
      <c r="O70" s="12"/>
      <c r="P70" s="330">
        <f>'RAW DATA-Awards'!N27</f>
        <v>6</v>
      </c>
      <c r="Q70" s="12">
        <f>'RAW DATA-Awards'!O27</f>
        <v>1</v>
      </c>
      <c r="R70" s="12">
        <f>'RAW DATA-Awards'!P27</f>
        <v>0</v>
      </c>
      <c r="S70" s="12">
        <f>'RAW DATA-Awards'!Q27</f>
        <v>30</v>
      </c>
      <c r="T70" s="12">
        <f>'RAW DATA-Awards'!R27</f>
        <v>9</v>
      </c>
      <c r="U70" s="12">
        <f>'RAW DATA-Awards'!S27</f>
        <v>0</v>
      </c>
      <c r="V70" s="12">
        <f>'RAW DATA-Awards'!T27</f>
        <v>0</v>
      </c>
      <c r="W70" s="12">
        <f>'RAW DATA-Awards'!U27</f>
        <v>0</v>
      </c>
      <c r="X70" s="12">
        <f>'RAW DATA-Awards'!V27</f>
        <v>0</v>
      </c>
      <c r="Y70" s="331">
        <f>'RAW DATA-Awards'!W27</f>
        <v>0</v>
      </c>
      <c r="Z70" s="12" t="s">
        <v>276</v>
      </c>
      <c r="AA70" s="12"/>
      <c r="AB70" s="330">
        <f>'RAW DATA-Awards'!X27</f>
        <v>3</v>
      </c>
      <c r="AC70" s="12">
        <f>'RAW DATA-Awards'!Y27</f>
        <v>1</v>
      </c>
      <c r="AD70" s="12">
        <f>'RAW DATA-Awards'!Z27</f>
        <v>0</v>
      </c>
      <c r="AE70" s="12">
        <f>'RAW DATA-Awards'!AA27</f>
        <v>21</v>
      </c>
      <c r="AF70" s="12">
        <f>'RAW DATA-Awards'!AB27</f>
        <v>2</v>
      </c>
      <c r="AG70" s="12">
        <f>'RAW DATA-Awards'!AC27</f>
        <v>0</v>
      </c>
      <c r="AH70" s="12">
        <f>'RAW DATA-Awards'!AD27</f>
        <v>0</v>
      </c>
      <c r="AI70" s="12">
        <f>'RAW DATA-Awards'!AE27</f>
        <v>0</v>
      </c>
      <c r="AJ70" s="12">
        <f>'RAW DATA-Awards'!AF27</f>
        <v>0</v>
      </c>
      <c r="AK70" s="331">
        <f>'RAW DATA-Awards'!AG27</f>
        <v>0</v>
      </c>
      <c r="AL70" s="12" t="s">
        <v>276</v>
      </c>
      <c r="AM70" s="12"/>
      <c r="AN70" s="1078">
        <f>'RAW DATA-Awards'!AH27</f>
        <v>8</v>
      </c>
      <c r="AO70" s="1079">
        <f>'RAW DATA-Awards'!AI27</f>
        <v>2</v>
      </c>
      <c r="AP70" s="1079">
        <f>'RAW DATA-Awards'!AJ27</f>
        <v>0</v>
      </c>
      <c r="AQ70" s="1079">
        <f>'RAW DATA-Awards'!AK27</f>
        <v>7</v>
      </c>
      <c r="AR70" s="1079">
        <f>'RAW DATA-Awards'!AL27</f>
        <v>2</v>
      </c>
      <c r="AS70" s="1079">
        <f>'RAW DATA-Awards'!AM27</f>
        <v>0</v>
      </c>
      <c r="AT70" s="1079">
        <f>'RAW DATA-Awards'!AN27</f>
        <v>0</v>
      </c>
      <c r="AU70" s="1079">
        <f>'RAW DATA-Awards'!AO27</f>
        <v>0</v>
      </c>
      <c r="AV70" s="1079">
        <f>'RAW DATA-Awards'!AP27</f>
        <v>0</v>
      </c>
      <c r="AW70" s="1080">
        <f>'RAW DATA-Awards'!AQ27</f>
        <v>0</v>
      </c>
      <c r="AX70" s="1081" t="s">
        <v>276</v>
      </c>
      <c r="AZ70" s="1195">
        <f>'RAW DATA-Awards'!AR27</f>
        <v>9</v>
      </c>
      <c r="BA70" s="1196">
        <f>'RAW DATA-Awards'!AS27</f>
        <v>1</v>
      </c>
      <c r="BB70" s="1196">
        <f>'RAW DATA-Awards'!AT27</f>
        <v>0</v>
      </c>
      <c r="BC70" s="1196">
        <f>'RAW DATA-Awards'!AU27</f>
        <v>14</v>
      </c>
      <c r="BD70" s="1196">
        <f>'RAW DATA-Awards'!AV27</f>
        <v>4</v>
      </c>
      <c r="BE70" s="1196">
        <f>'RAW DATA-Awards'!AW27</f>
        <v>0</v>
      </c>
      <c r="BF70" s="1196">
        <f>'RAW DATA-Awards'!AX27</f>
        <v>0</v>
      </c>
      <c r="BG70" s="1196">
        <f>'RAW DATA-Awards'!AY27</f>
        <v>0</v>
      </c>
      <c r="BH70" s="1196">
        <f>'RAW DATA-Awards'!AZ27</f>
        <v>0</v>
      </c>
      <c r="BI70" s="1197">
        <f>'RAW DATA-Awards'!BA27</f>
        <v>0</v>
      </c>
      <c r="BJ70" s="1198" t="s">
        <v>276</v>
      </c>
      <c r="BO70" s="1188">
        <f>AZ70*'DATA - Awards Matrices'!B$12</f>
        <v>94221</v>
      </c>
      <c r="BP70" s="1188">
        <f>BA70*'DATA - Awards Matrices'!C$12</f>
        <v>15354</v>
      </c>
      <c r="BQ70" s="1188">
        <f>BB70*'DATA - Awards Matrices'!D$12</f>
        <v>0</v>
      </c>
      <c r="BR70" s="1188">
        <f>BC70*'DATA - Awards Matrices'!E$12</f>
        <v>427980</v>
      </c>
      <c r="BS70" s="1188">
        <f>BD70*'DATA - Awards Matrices'!F$12</f>
        <v>279168</v>
      </c>
      <c r="BT70" s="1188">
        <f>BE70*'DATA - Awards Matrices'!G$12</f>
        <v>0</v>
      </c>
      <c r="BU70" s="1188">
        <f>BF70*'DATA - Awards Matrices'!H$12</f>
        <v>0</v>
      </c>
      <c r="BV70" s="1188">
        <f>BG70*'DATA - Awards Matrices'!I$12</f>
        <v>0</v>
      </c>
      <c r="BW70" s="1188">
        <f>BH70*'DATA - Awards Matrices'!J$12</f>
        <v>0</v>
      </c>
      <c r="BX70" s="1188">
        <f>BI70*'DATA - Awards Matrices'!K$12</f>
        <v>0</v>
      </c>
    </row>
    <row r="71" spans="1:76">
      <c r="A71" s="456"/>
      <c r="B71" s="274"/>
      <c r="C71" s="424"/>
      <c r="D71" s="11">
        <f t="shared" ref="D71:M71" si="60">SUM(D68:D70)</f>
        <v>5</v>
      </c>
      <c r="E71" s="11">
        <f t="shared" si="60"/>
        <v>18</v>
      </c>
      <c r="F71" s="11">
        <f t="shared" si="60"/>
        <v>0</v>
      </c>
      <c r="G71" s="11">
        <f t="shared" si="60"/>
        <v>100</v>
      </c>
      <c r="H71" s="11">
        <f t="shared" si="60"/>
        <v>277</v>
      </c>
      <c r="I71" s="11">
        <f t="shared" si="60"/>
        <v>222</v>
      </c>
      <c r="J71" s="11">
        <f t="shared" si="60"/>
        <v>0</v>
      </c>
      <c r="K71" s="11">
        <f t="shared" si="60"/>
        <v>0</v>
      </c>
      <c r="L71" s="11">
        <f t="shared" si="60"/>
        <v>32</v>
      </c>
      <c r="M71" s="333">
        <f t="shared" si="60"/>
        <v>0</v>
      </c>
      <c r="N71" s="12">
        <f>SUM(D71:M71)</f>
        <v>654</v>
      </c>
      <c r="O71" s="12"/>
      <c r="P71" s="332">
        <f t="shared" ref="P71:Y71" si="61">SUM(P68:P70)</f>
        <v>6</v>
      </c>
      <c r="Q71" s="11">
        <f t="shared" si="61"/>
        <v>18</v>
      </c>
      <c r="R71" s="11">
        <f t="shared" si="61"/>
        <v>0</v>
      </c>
      <c r="S71" s="11">
        <f t="shared" si="61"/>
        <v>93</v>
      </c>
      <c r="T71" s="11">
        <f t="shared" si="61"/>
        <v>273</v>
      </c>
      <c r="U71" s="11">
        <f t="shared" si="61"/>
        <v>258</v>
      </c>
      <c r="V71" s="11">
        <f t="shared" si="61"/>
        <v>0</v>
      </c>
      <c r="W71" s="11">
        <f t="shared" si="61"/>
        <v>0</v>
      </c>
      <c r="X71" s="11">
        <f t="shared" si="61"/>
        <v>48</v>
      </c>
      <c r="Y71" s="333">
        <f t="shared" si="61"/>
        <v>0</v>
      </c>
      <c r="Z71" s="12">
        <f>SUM(P71:Y71)</f>
        <v>696</v>
      </c>
      <c r="AA71" s="12"/>
      <c r="AB71" s="332">
        <f t="shared" ref="AB71:AK71" si="62">SUM(AB68:AB70)</f>
        <v>3</v>
      </c>
      <c r="AC71" s="11">
        <f t="shared" si="62"/>
        <v>15</v>
      </c>
      <c r="AD71" s="11">
        <f t="shared" si="62"/>
        <v>0</v>
      </c>
      <c r="AE71" s="11">
        <f t="shared" si="62"/>
        <v>94</v>
      </c>
      <c r="AF71" s="11">
        <f t="shared" si="62"/>
        <v>246</v>
      </c>
      <c r="AG71" s="11">
        <f t="shared" si="62"/>
        <v>229</v>
      </c>
      <c r="AH71" s="11">
        <f t="shared" si="62"/>
        <v>0</v>
      </c>
      <c r="AI71" s="11">
        <f t="shared" si="62"/>
        <v>0</v>
      </c>
      <c r="AJ71" s="11">
        <f t="shared" si="62"/>
        <v>33</v>
      </c>
      <c r="AK71" s="333">
        <f t="shared" si="62"/>
        <v>0</v>
      </c>
      <c r="AL71" s="12">
        <f>SUM(AB71:AK71)</f>
        <v>620</v>
      </c>
      <c r="AM71" s="12"/>
      <c r="AN71" s="1082">
        <f t="shared" ref="AN71:AW71" si="63">SUM(AN68:AN70)</f>
        <v>8</v>
      </c>
      <c r="AO71" s="1083">
        <f t="shared" si="63"/>
        <v>13</v>
      </c>
      <c r="AP71" s="1083">
        <f t="shared" si="63"/>
        <v>0</v>
      </c>
      <c r="AQ71" s="1083">
        <f t="shared" si="63"/>
        <v>71</v>
      </c>
      <c r="AR71" s="1083">
        <f t="shared" si="63"/>
        <v>249</v>
      </c>
      <c r="AS71" s="1083">
        <f t="shared" si="63"/>
        <v>250</v>
      </c>
      <c r="AT71" s="1083">
        <f t="shared" si="63"/>
        <v>0</v>
      </c>
      <c r="AU71" s="1083">
        <f t="shared" si="63"/>
        <v>0</v>
      </c>
      <c r="AV71" s="1083">
        <f t="shared" si="63"/>
        <v>27</v>
      </c>
      <c r="AW71" s="1084">
        <f t="shared" si="63"/>
        <v>0</v>
      </c>
      <c r="AX71" s="1081">
        <f>SUM(AN71:AW71)</f>
        <v>618</v>
      </c>
      <c r="AZ71" s="1199">
        <f t="shared" ref="AZ71:BI71" si="64">SUM(AZ68:AZ70)</f>
        <v>9</v>
      </c>
      <c r="BA71" s="1200">
        <f t="shared" si="64"/>
        <v>19</v>
      </c>
      <c r="BB71" s="1200">
        <f t="shared" si="64"/>
        <v>0</v>
      </c>
      <c r="BC71" s="1200">
        <f t="shared" si="64"/>
        <v>72</v>
      </c>
      <c r="BD71" s="1200">
        <f t="shared" si="64"/>
        <v>225</v>
      </c>
      <c r="BE71" s="1200">
        <f t="shared" si="64"/>
        <v>253</v>
      </c>
      <c r="BF71" s="1200">
        <f t="shared" si="64"/>
        <v>0</v>
      </c>
      <c r="BG71" s="1200">
        <f t="shared" si="64"/>
        <v>0</v>
      </c>
      <c r="BH71" s="1200">
        <f t="shared" si="64"/>
        <v>46</v>
      </c>
      <c r="BI71" s="1201">
        <f t="shared" si="64"/>
        <v>0</v>
      </c>
      <c r="BJ71" s="1198">
        <f>SUM(AZ71:BI71)</f>
        <v>624</v>
      </c>
    </row>
    <row r="72" spans="1:76" ht="9" customHeight="1" thickBot="1">
      <c r="A72" s="457"/>
      <c r="B72" s="413"/>
      <c r="C72" s="426"/>
      <c r="D72" s="12"/>
      <c r="E72" s="12"/>
      <c r="F72" s="12"/>
      <c r="G72" s="12"/>
      <c r="H72" s="12"/>
      <c r="I72" s="12"/>
      <c r="J72" s="12"/>
      <c r="K72" s="12"/>
      <c r="L72" s="12"/>
      <c r="M72" s="331"/>
      <c r="N72" s="12"/>
      <c r="O72" s="12"/>
      <c r="P72" s="330"/>
      <c r="Q72" s="12"/>
      <c r="R72" s="12"/>
      <c r="S72" s="12"/>
      <c r="T72" s="12"/>
      <c r="U72" s="12"/>
      <c r="V72" s="12"/>
      <c r="W72" s="12"/>
      <c r="X72" s="12"/>
      <c r="Y72" s="331"/>
      <c r="Z72" s="12"/>
      <c r="AA72" s="12"/>
      <c r="AB72" s="330"/>
      <c r="AC72" s="12"/>
      <c r="AD72" s="12"/>
      <c r="AE72" s="12"/>
      <c r="AF72" s="12"/>
      <c r="AG72" s="12"/>
      <c r="AH72" s="12"/>
      <c r="AI72" s="12"/>
      <c r="AJ72" s="12"/>
      <c r="AK72" s="331"/>
      <c r="AL72" s="12"/>
      <c r="AM72" s="12"/>
      <c r="AN72" s="1078"/>
      <c r="AO72" s="1079"/>
      <c r="AP72" s="1079"/>
      <c r="AQ72" s="1079"/>
      <c r="AR72" s="1079"/>
      <c r="AS72" s="1079"/>
      <c r="AT72" s="1079"/>
      <c r="AU72" s="1079"/>
      <c r="AV72" s="1079"/>
      <c r="AW72" s="1080"/>
      <c r="AX72" s="1081"/>
      <c r="AZ72" s="1195"/>
      <c r="BA72" s="1196"/>
      <c r="BB72" s="1196"/>
      <c r="BC72" s="1196"/>
      <c r="BD72" s="1196"/>
      <c r="BE72" s="1196"/>
      <c r="BF72" s="1196"/>
      <c r="BG72" s="1196"/>
      <c r="BH72" s="1196"/>
      <c r="BI72" s="1197"/>
      <c r="BJ72" s="1198"/>
    </row>
    <row r="73" spans="1:76">
      <c r="A73" s="1488" t="s">
        <v>271</v>
      </c>
      <c r="B73" s="410" t="s">
        <v>47</v>
      </c>
      <c r="C73" s="425" t="s">
        <v>92</v>
      </c>
      <c r="D73" s="330">
        <f>D68*'DATA - Awards Matrices'!$B$15</f>
        <v>0</v>
      </c>
      <c r="E73" s="12">
        <f>E68*'DATA - Awards Matrices'!$C$15</f>
        <v>2200</v>
      </c>
      <c r="F73" s="12">
        <f>F68*'DATA - Awards Matrices'!$D$15</f>
        <v>0</v>
      </c>
      <c r="G73" s="12">
        <f>G68*'DATA - Awards Matrices'!$E$15</f>
        <v>13250</v>
      </c>
      <c r="H73" s="12">
        <f>H68*'DATA - Awards Matrices'!$F$15</f>
        <v>90000</v>
      </c>
      <c r="I73" s="12">
        <f>I68*'DATA - Awards Matrices'!$G$15</f>
        <v>97000</v>
      </c>
      <c r="J73" s="12">
        <f>J68*'DATA - Awards Matrices'!$H$15</f>
        <v>0</v>
      </c>
      <c r="K73" s="12">
        <f>K68*'DATA - Awards Matrices'!$I$15</f>
        <v>0</v>
      </c>
      <c r="L73" s="12">
        <f>L68*'DATA - Awards Matrices'!$J$15</f>
        <v>7000</v>
      </c>
      <c r="M73" s="331">
        <f>M68*'DATA - Awards Matrices'!$K$15</f>
        <v>0</v>
      </c>
      <c r="N73" s="12"/>
      <c r="O73" s="12"/>
      <c r="P73" s="330">
        <f>P68*'DATA - Awards Matrices'!$B$15</f>
        <v>0</v>
      </c>
      <c r="Q73" s="12">
        <f>Q68*'DATA - Awards Matrices'!$C$15</f>
        <v>2000</v>
      </c>
      <c r="R73" s="12">
        <f>R68*'DATA - Awards Matrices'!$D$15</f>
        <v>0</v>
      </c>
      <c r="S73" s="12">
        <f>S68*'DATA - Awards Matrices'!$E$15</f>
        <v>11750</v>
      </c>
      <c r="T73" s="12">
        <f>T68*'DATA - Awards Matrices'!$F$15</f>
        <v>94500</v>
      </c>
      <c r="U73" s="12">
        <f>U68*'DATA - Awards Matrices'!$G$15</f>
        <v>258000</v>
      </c>
      <c r="V73" s="12">
        <f>V68*'DATA - Awards Matrices'!$H$15</f>
        <v>0</v>
      </c>
      <c r="W73" s="12">
        <f>W68*'DATA - Awards Matrices'!$I$15</f>
        <v>0</v>
      </c>
      <c r="X73" s="12">
        <f>X68*'DATA - Awards Matrices'!$J$15</f>
        <v>11250</v>
      </c>
      <c r="Y73" s="331">
        <f>Y68*'DATA - Awards Matrices'!$K$15</f>
        <v>0</v>
      </c>
      <c r="Z73" s="12"/>
      <c r="AA73" s="12"/>
      <c r="AB73" s="330">
        <f>AB68*'DATA - Awards Matrices'!$B$15</f>
        <v>0</v>
      </c>
      <c r="AC73" s="12">
        <f>AC68*'DATA - Awards Matrices'!$C$15</f>
        <v>1400</v>
      </c>
      <c r="AD73" s="12">
        <f>AD68*'DATA - Awards Matrices'!$D$15</f>
        <v>0</v>
      </c>
      <c r="AE73" s="12">
        <f>AE68*'DATA - Awards Matrices'!$E$15</f>
        <v>15000</v>
      </c>
      <c r="AF73" s="12">
        <f>AF68*'DATA - Awards Matrices'!$F$15</f>
        <v>91000</v>
      </c>
      <c r="AG73" s="12">
        <f>AG68*'DATA - Awards Matrices'!$G$15</f>
        <v>229000</v>
      </c>
      <c r="AH73" s="12">
        <f>AH68*'DATA - Awards Matrices'!$H$15</f>
        <v>0</v>
      </c>
      <c r="AI73" s="12">
        <f>AI68*'DATA - Awards Matrices'!$I$15</f>
        <v>0</v>
      </c>
      <c r="AJ73" s="12">
        <f>AJ68*'DATA - Awards Matrices'!$J$15</f>
        <v>7500</v>
      </c>
      <c r="AK73" s="331">
        <f>AK68*'DATA - Awards Matrices'!$K$15</f>
        <v>0</v>
      </c>
      <c r="AL73" s="12"/>
      <c r="AM73" s="12"/>
      <c r="AN73" s="1078">
        <f>AN68*'DATA - Awards Matrices'!$B$15</f>
        <v>0</v>
      </c>
      <c r="AO73" s="1079">
        <f>AO68*'DATA - Awards Matrices'!$C$15</f>
        <v>1200</v>
      </c>
      <c r="AP73" s="1079">
        <f>AP68*'DATA - Awards Matrices'!$D$15</f>
        <v>0</v>
      </c>
      <c r="AQ73" s="1079">
        <f>AQ68*'DATA - Awards Matrices'!$E$15</f>
        <v>13500</v>
      </c>
      <c r="AR73" s="1079">
        <f>AR68*'DATA - Awards Matrices'!$F$15</f>
        <v>87500</v>
      </c>
      <c r="AS73" s="1079">
        <f>AS68*'DATA - Awards Matrices'!$G$15</f>
        <v>250000</v>
      </c>
      <c r="AT73" s="1079">
        <f>AT68*'DATA - Awards Matrices'!$H$15</f>
        <v>0</v>
      </c>
      <c r="AU73" s="1079">
        <f>AU68*'DATA - Awards Matrices'!$I$15</f>
        <v>0</v>
      </c>
      <c r="AV73" s="1079">
        <f>AV68*'DATA - Awards Matrices'!$J$15</f>
        <v>6250</v>
      </c>
      <c r="AW73" s="1080">
        <f>AW68*'DATA - Awards Matrices'!$K$15</f>
        <v>0</v>
      </c>
      <c r="AX73" s="1081"/>
      <c r="AZ73" s="1195">
        <f>AZ68*'DATA - Awards Matrices'!$B$15</f>
        <v>0</v>
      </c>
      <c r="BA73" s="1196">
        <f>BA68*'DATA - Awards Matrices'!$C$15</f>
        <v>1800</v>
      </c>
      <c r="BB73" s="1196">
        <f>BB68*'DATA - Awards Matrices'!$D$15</f>
        <v>0</v>
      </c>
      <c r="BC73" s="1196">
        <f>BC68*'DATA - Awards Matrices'!$E$15</f>
        <v>13000</v>
      </c>
      <c r="BD73" s="1196">
        <f>BD68*'DATA - Awards Matrices'!$F$15</f>
        <v>77000</v>
      </c>
      <c r="BE73" s="1196">
        <f>BE68*'DATA - Awards Matrices'!$G$15</f>
        <v>249000</v>
      </c>
      <c r="BF73" s="1196">
        <f>BF68*'DATA - Awards Matrices'!$H$15</f>
        <v>0</v>
      </c>
      <c r="BG73" s="1196">
        <f>BG68*'DATA - Awards Matrices'!$I$15</f>
        <v>0</v>
      </c>
      <c r="BH73" s="1196">
        <f>BH68*'DATA - Awards Matrices'!$J$15</f>
        <v>11500</v>
      </c>
      <c r="BI73" s="1197">
        <f>BI68*'DATA - Awards Matrices'!$K$15</f>
        <v>0</v>
      </c>
      <c r="BJ73" s="1198"/>
    </row>
    <row r="74" spans="1:76">
      <c r="A74" s="1488"/>
      <c r="B74" s="410" t="s">
        <v>47</v>
      </c>
      <c r="C74" s="425" t="s">
        <v>91</v>
      </c>
      <c r="D74" s="330">
        <f>D69*'DATA - Awards Matrices'!$B$16</f>
        <v>0</v>
      </c>
      <c r="E74" s="12">
        <f>E69*'DATA - Awards Matrices'!$C$16</f>
        <v>1400</v>
      </c>
      <c r="F74" s="12">
        <f>F69*'DATA - Awards Matrices'!$D$16</f>
        <v>0</v>
      </c>
      <c r="G74" s="12">
        <f>G69*'DATA - Awards Matrices'!$E$16</f>
        <v>1750</v>
      </c>
      <c r="H74" s="12">
        <f>H69*'DATA - Awards Matrices'!$F$16</f>
        <v>45000</v>
      </c>
      <c r="I74" s="12">
        <f>I69*'DATA - Awards Matrices'!$G$16</f>
        <v>125000</v>
      </c>
      <c r="J74" s="12">
        <f>J69*'DATA - Awards Matrices'!$H$16</f>
        <v>0</v>
      </c>
      <c r="K74" s="12">
        <f>K69*'DATA - Awards Matrices'!$I$16</f>
        <v>0</v>
      </c>
      <c r="L74" s="12">
        <f>L69*'DATA - Awards Matrices'!$J$16</f>
        <v>1000</v>
      </c>
      <c r="M74" s="331">
        <f>M69*'DATA - Awards Matrices'!$K$16</f>
        <v>0</v>
      </c>
      <c r="N74" s="12"/>
      <c r="O74" s="12"/>
      <c r="P74" s="330">
        <f>P69*'DATA - Awards Matrices'!$B$16</f>
        <v>0</v>
      </c>
      <c r="Q74" s="12">
        <f>Q69*'DATA - Awards Matrices'!$C$16</f>
        <v>1400</v>
      </c>
      <c r="R74" s="12">
        <f>R69*'DATA - Awards Matrices'!$D$16</f>
        <v>0</v>
      </c>
      <c r="S74" s="12">
        <f>S69*'DATA - Awards Matrices'!$E$16</f>
        <v>4000</v>
      </c>
      <c r="T74" s="12">
        <f>T69*'DATA - Awards Matrices'!$F$16</f>
        <v>37500</v>
      </c>
      <c r="U74" s="12">
        <f>U69*'DATA - Awards Matrices'!$G$16</f>
        <v>0</v>
      </c>
      <c r="V74" s="12">
        <f>V69*'DATA - Awards Matrices'!$H$16</f>
        <v>0</v>
      </c>
      <c r="W74" s="12">
        <f>W69*'DATA - Awards Matrices'!$I$16</f>
        <v>0</v>
      </c>
      <c r="X74" s="12">
        <f>X69*'DATA - Awards Matrices'!$J$16</f>
        <v>750</v>
      </c>
      <c r="Y74" s="331">
        <f>Y69*'DATA - Awards Matrices'!$K$16</f>
        <v>0</v>
      </c>
      <c r="Z74" s="12"/>
      <c r="AA74" s="12"/>
      <c r="AB74" s="330">
        <f>AB69*'DATA - Awards Matrices'!$B$16</f>
        <v>0</v>
      </c>
      <c r="AC74" s="12">
        <f>AC69*'DATA - Awards Matrices'!$C$16</f>
        <v>1400</v>
      </c>
      <c r="AD74" s="12">
        <f>AD69*'DATA - Awards Matrices'!$D$16</f>
        <v>0</v>
      </c>
      <c r="AE74" s="12">
        <f>AE69*'DATA - Awards Matrices'!$E$16</f>
        <v>3250</v>
      </c>
      <c r="AF74" s="12">
        <f>AF69*'DATA - Awards Matrices'!$F$16</f>
        <v>31000</v>
      </c>
      <c r="AG74" s="12">
        <f>AG69*'DATA - Awards Matrices'!$G$16</f>
        <v>0</v>
      </c>
      <c r="AH74" s="12">
        <f>AH69*'DATA - Awards Matrices'!$H$16</f>
        <v>0</v>
      </c>
      <c r="AI74" s="12">
        <f>AI69*'DATA - Awards Matrices'!$I$16</f>
        <v>0</v>
      </c>
      <c r="AJ74" s="12">
        <f>AJ69*'DATA - Awards Matrices'!$J$16</f>
        <v>750</v>
      </c>
      <c r="AK74" s="331">
        <f>AK69*'DATA - Awards Matrices'!$K$16</f>
        <v>0</v>
      </c>
      <c r="AL74" s="12"/>
      <c r="AM74" s="12"/>
      <c r="AN74" s="1078">
        <f>AN69*'DATA - Awards Matrices'!$B$16</f>
        <v>0</v>
      </c>
      <c r="AO74" s="1079">
        <f>AO69*'DATA - Awards Matrices'!$C$16</f>
        <v>1000</v>
      </c>
      <c r="AP74" s="1079">
        <f>AP69*'DATA - Awards Matrices'!$D$16</f>
        <v>0</v>
      </c>
      <c r="AQ74" s="1079">
        <f>AQ69*'DATA - Awards Matrices'!$E$16</f>
        <v>2500</v>
      </c>
      <c r="AR74" s="1079">
        <f>AR69*'DATA - Awards Matrices'!$F$16</f>
        <v>36000</v>
      </c>
      <c r="AS74" s="1079">
        <f>AS69*'DATA - Awards Matrices'!$G$16</f>
        <v>0</v>
      </c>
      <c r="AT74" s="1079">
        <f>AT69*'DATA - Awards Matrices'!$H$16</f>
        <v>0</v>
      </c>
      <c r="AU74" s="1079">
        <f>AU69*'DATA - Awards Matrices'!$I$16</f>
        <v>0</v>
      </c>
      <c r="AV74" s="1079">
        <f>AV69*'DATA - Awards Matrices'!$J$16</f>
        <v>500</v>
      </c>
      <c r="AW74" s="1080">
        <f>AW69*'DATA - Awards Matrices'!$K$16</f>
        <v>0</v>
      </c>
      <c r="AX74" s="1081"/>
      <c r="AZ74" s="1195">
        <f>AZ69*'DATA - Awards Matrices'!$B$16</f>
        <v>0</v>
      </c>
      <c r="BA74" s="1196">
        <f>BA69*'DATA - Awards Matrices'!$C$16</f>
        <v>1800</v>
      </c>
      <c r="BB74" s="1196">
        <f>BB69*'DATA - Awards Matrices'!$D$16</f>
        <v>0</v>
      </c>
      <c r="BC74" s="1196">
        <f>BC69*'DATA - Awards Matrices'!$E$16</f>
        <v>1500</v>
      </c>
      <c r="BD74" s="1196">
        <f>BD69*'DATA - Awards Matrices'!$F$16</f>
        <v>33500</v>
      </c>
      <c r="BE74" s="1196">
        <f>BE69*'DATA - Awards Matrices'!$G$16</f>
        <v>4000</v>
      </c>
      <c r="BF74" s="1196">
        <f>BF69*'DATA - Awards Matrices'!$H$16</f>
        <v>0</v>
      </c>
      <c r="BG74" s="1196">
        <f>BG69*'DATA - Awards Matrices'!$I$16</f>
        <v>0</v>
      </c>
      <c r="BH74" s="1196">
        <f>BH69*'DATA - Awards Matrices'!$J$16</f>
        <v>0</v>
      </c>
      <c r="BI74" s="1197">
        <f>BI69*'DATA - Awards Matrices'!$K$16</f>
        <v>0</v>
      </c>
      <c r="BJ74" s="1198"/>
    </row>
    <row r="75" spans="1:76" ht="16" thickBot="1">
      <c r="A75" s="1489"/>
      <c r="B75" s="413" t="s">
        <v>47</v>
      </c>
      <c r="C75" s="426" t="s">
        <v>90</v>
      </c>
      <c r="D75" s="330">
        <f>D70*'DATA - Awards Matrices'!$B$17</f>
        <v>500</v>
      </c>
      <c r="E75" s="12">
        <f>E70*'DATA - Awards Matrices'!$C$17</f>
        <v>0</v>
      </c>
      <c r="F75" s="12">
        <f>F70*'DATA - Awards Matrices'!$D$17</f>
        <v>0</v>
      </c>
      <c r="G75" s="12">
        <f>G70*'DATA - Awards Matrices'!$E$17</f>
        <v>10000</v>
      </c>
      <c r="H75" s="12">
        <f>H70*'DATA - Awards Matrices'!$F$17</f>
        <v>3500</v>
      </c>
      <c r="I75" s="12">
        <f>I70*'DATA - Awards Matrices'!$G$17</f>
        <v>0</v>
      </c>
      <c r="J75" s="12">
        <f>J70*'DATA - Awards Matrices'!$H$17</f>
        <v>0</v>
      </c>
      <c r="K75" s="12">
        <f>K70*'DATA - Awards Matrices'!$I$17</f>
        <v>0</v>
      </c>
      <c r="L75" s="12">
        <f>L70*'DATA - Awards Matrices'!$J$17</f>
        <v>0</v>
      </c>
      <c r="M75" s="331">
        <f>M70*'DATA - Awards Matrices'!$K$17</f>
        <v>0</v>
      </c>
      <c r="N75" s="12" t="s">
        <v>277</v>
      </c>
      <c r="O75" s="12"/>
      <c r="P75" s="330">
        <f>P70*'DATA - Awards Matrices'!$B$17</f>
        <v>600</v>
      </c>
      <c r="Q75" s="12">
        <f>Q70*'DATA - Awards Matrices'!$C$17</f>
        <v>200</v>
      </c>
      <c r="R75" s="12">
        <f>R70*'DATA - Awards Matrices'!$D$17</f>
        <v>0</v>
      </c>
      <c r="S75" s="12">
        <f>S70*'DATA - Awards Matrices'!$E$17</f>
        <v>7500</v>
      </c>
      <c r="T75" s="12">
        <f>T70*'DATA - Awards Matrices'!$F$17</f>
        <v>4500</v>
      </c>
      <c r="U75" s="12">
        <f>U70*'DATA - Awards Matrices'!$G$17</f>
        <v>0</v>
      </c>
      <c r="V75" s="12">
        <f>V70*'DATA - Awards Matrices'!$H$17</f>
        <v>0</v>
      </c>
      <c r="W75" s="12">
        <f>W70*'DATA - Awards Matrices'!$I$17</f>
        <v>0</v>
      </c>
      <c r="X75" s="12">
        <f>X70*'DATA - Awards Matrices'!$J$17</f>
        <v>0</v>
      </c>
      <c r="Y75" s="331">
        <f>Y70*'DATA - Awards Matrices'!$K$17</f>
        <v>0</v>
      </c>
      <c r="Z75" s="12" t="s">
        <v>277</v>
      </c>
      <c r="AA75" s="12"/>
      <c r="AB75" s="330">
        <f>AB70*'DATA - Awards Matrices'!$B$17</f>
        <v>300</v>
      </c>
      <c r="AC75" s="12">
        <f>AC70*'DATA - Awards Matrices'!$C$17</f>
        <v>200</v>
      </c>
      <c r="AD75" s="12">
        <f>AD70*'DATA - Awards Matrices'!$D$17</f>
        <v>0</v>
      </c>
      <c r="AE75" s="12">
        <f>AE70*'DATA - Awards Matrices'!$E$17</f>
        <v>5250</v>
      </c>
      <c r="AF75" s="12">
        <f>AF70*'DATA - Awards Matrices'!$F$17</f>
        <v>1000</v>
      </c>
      <c r="AG75" s="12">
        <f>AG70*'DATA - Awards Matrices'!$G$17</f>
        <v>0</v>
      </c>
      <c r="AH75" s="12">
        <f>AH70*'DATA - Awards Matrices'!$H$17</f>
        <v>0</v>
      </c>
      <c r="AI75" s="12">
        <f>AI70*'DATA - Awards Matrices'!$I$17</f>
        <v>0</v>
      </c>
      <c r="AJ75" s="12">
        <f>AJ70*'DATA - Awards Matrices'!$J$17</f>
        <v>0</v>
      </c>
      <c r="AK75" s="331">
        <f>AK70*'DATA - Awards Matrices'!$K$17</f>
        <v>0</v>
      </c>
      <c r="AL75" s="12" t="s">
        <v>277</v>
      </c>
      <c r="AM75" s="12"/>
      <c r="AN75" s="1078">
        <f>AN70*'DATA - Awards Matrices'!$B$17</f>
        <v>800</v>
      </c>
      <c r="AO75" s="1079">
        <f>AO70*'DATA - Awards Matrices'!$C$17</f>
        <v>400</v>
      </c>
      <c r="AP75" s="1079">
        <f>AP70*'DATA - Awards Matrices'!$D$17</f>
        <v>0</v>
      </c>
      <c r="AQ75" s="1079">
        <f>AQ70*'DATA - Awards Matrices'!$E$17</f>
        <v>1750</v>
      </c>
      <c r="AR75" s="1079">
        <f>AR70*'DATA - Awards Matrices'!$F$17</f>
        <v>1000</v>
      </c>
      <c r="AS75" s="1079">
        <f>AS70*'DATA - Awards Matrices'!$G$17</f>
        <v>0</v>
      </c>
      <c r="AT75" s="1079">
        <f>AT70*'DATA - Awards Matrices'!$H$17</f>
        <v>0</v>
      </c>
      <c r="AU75" s="1079">
        <f>AU70*'DATA - Awards Matrices'!$I$17</f>
        <v>0</v>
      </c>
      <c r="AV75" s="1079">
        <f>AV70*'DATA - Awards Matrices'!$J$17</f>
        <v>0</v>
      </c>
      <c r="AW75" s="1080">
        <f>AW70*'DATA - Awards Matrices'!$K$17</f>
        <v>0</v>
      </c>
      <c r="AX75" s="1081" t="s">
        <v>277</v>
      </c>
      <c r="AZ75" s="1195">
        <f>AZ70*'DATA - Awards Matrices'!$B$17</f>
        <v>900</v>
      </c>
      <c r="BA75" s="1196">
        <f>BA70*'DATA - Awards Matrices'!$C$17</f>
        <v>200</v>
      </c>
      <c r="BB75" s="1196">
        <f>BB70*'DATA - Awards Matrices'!$D$17</f>
        <v>0</v>
      </c>
      <c r="BC75" s="1196">
        <f>BC70*'DATA - Awards Matrices'!$E$17</f>
        <v>3500</v>
      </c>
      <c r="BD75" s="1196">
        <f>BD70*'DATA - Awards Matrices'!$F$17</f>
        <v>2000</v>
      </c>
      <c r="BE75" s="1196">
        <f>BE70*'DATA - Awards Matrices'!$G$17</f>
        <v>0</v>
      </c>
      <c r="BF75" s="1196">
        <f>BF70*'DATA - Awards Matrices'!$H$17</f>
        <v>0</v>
      </c>
      <c r="BG75" s="1196">
        <f>BG70*'DATA - Awards Matrices'!$I$17</f>
        <v>0</v>
      </c>
      <c r="BH75" s="1196">
        <f>BH70*'DATA - Awards Matrices'!$J$17</f>
        <v>0</v>
      </c>
      <c r="BI75" s="1197">
        <f>BI70*'DATA - Awards Matrices'!$K$17</f>
        <v>0</v>
      </c>
      <c r="BJ75" s="1198" t="s">
        <v>277</v>
      </c>
    </row>
    <row r="76" spans="1:76" ht="33" thickBot="1">
      <c r="A76" s="455" t="s">
        <v>272</v>
      </c>
      <c r="B76" s="413" t="str">
        <f>B70</f>
        <v>WNMU</v>
      </c>
      <c r="C76" s="414"/>
      <c r="D76" s="334">
        <f t="shared" ref="D76:M76" si="65">SUM(D73:D75)</f>
        <v>500</v>
      </c>
      <c r="E76" s="335">
        <f t="shared" si="65"/>
        <v>3600</v>
      </c>
      <c r="F76" s="335">
        <f t="shared" si="65"/>
        <v>0</v>
      </c>
      <c r="G76" s="335">
        <f t="shared" si="65"/>
        <v>25000</v>
      </c>
      <c r="H76" s="335">
        <f t="shared" si="65"/>
        <v>138500</v>
      </c>
      <c r="I76" s="335">
        <f t="shared" si="65"/>
        <v>222000</v>
      </c>
      <c r="J76" s="335">
        <f t="shared" si="65"/>
        <v>0</v>
      </c>
      <c r="K76" s="335">
        <f t="shared" si="65"/>
        <v>0</v>
      </c>
      <c r="L76" s="335">
        <f t="shared" si="65"/>
        <v>8000</v>
      </c>
      <c r="M76" s="336">
        <f t="shared" si="65"/>
        <v>0</v>
      </c>
      <c r="N76" s="415">
        <f>SUM(D76:M76)/'DATA - Awards Matrices'!$L$17</f>
        <v>98.462148039919768</v>
      </c>
      <c r="O76" s="415"/>
      <c r="P76" s="334">
        <f t="shared" ref="P76:Y76" si="66">SUM(P73:P75)</f>
        <v>600</v>
      </c>
      <c r="Q76" s="335">
        <f t="shared" si="66"/>
        <v>3600</v>
      </c>
      <c r="R76" s="335">
        <f t="shared" si="66"/>
        <v>0</v>
      </c>
      <c r="S76" s="335">
        <f t="shared" si="66"/>
        <v>23250</v>
      </c>
      <c r="T76" s="335">
        <f t="shared" si="66"/>
        <v>136500</v>
      </c>
      <c r="U76" s="335">
        <f t="shared" si="66"/>
        <v>258000</v>
      </c>
      <c r="V76" s="335">
        <f t="shared" si="66"/>
        <v>0</v>
      </c>
      <c r="W76" s="335">
        <f t="shared" si="66"/>
        <v>0</v>
      </c>
      <c r="X76" s="335">
        <f t="shared" si="66"/>
        <v>12000</v>
      </c>
      <c r="Y76" s="336">
        <f t="shared" si="66"/>
        <v>0</v>
      </c>
      <c r="Z76" s="415">
        <f>SUM(P76:Y76)/'DATA - Awards Matrices'!$L$17</f>
        <v>107.46390629256334</v>
      </c>
      <c r="AA76" s="415"/>
      <c r="AB76" s="334">
        <f t="shared" ref="AB76:AK76" si="67">SUM(AB73:AB75)</f>
        <v>300</v>
      </c>
      <c r="AC76" s="335">
        <f t="shared" si="67"/>
        <v>3000</v>
      </c>
      <c r="AD76" s="335">
        <f t="shared" si="67"/>
        <v>0</v>
      </c>
      <c r="AE76" s="335">
        <f t="shared" si="67"/>
        <v>23500</v>
      </c>
      <c r="AF76" s="335">
        <f t="shared" si="67"/>
        <v>123000</v>
      </c>
      <c r="AG76" s="335">
        <f t="shared" si="67"/>
        <v>229000</v>
      </c>
      <c r="AH76" s="335">
        <f t="shared" si="67"/>
        <v>0</v>
      </c>
      <c r="AI76" s="335">
        <f t="shared" si="67"/>
        <v>0</v>
      </c>
      <c r="AJ76" s="335">
        <f t="shared" si="67"/>
        <v>8250</v>
      </c>
      <c r="AK76" s="336">
        <f t="shared" si="67"/>
        <v>0</v>
      </c>
      <c r="AL76" s="415">
        <f>SUM(AB76:AK76)/'DATA - Awards Matrices'!$L$17</f>
        <v>95.849533196305188</v>
      </c>
      <c r="AM76" s="415"/>
      <c r="AN76" s="1085">
        <f t="shared" ref="AN76:AW76" si="68">SUM(AN73:AN75)</f>
        <v>800</v>
      </c>
      <c r="AO76" s="1086">
        <f t="shared" si="68"/>
        <v>2600</v>
      </c>
      <c r="AP76" s="1086">
        <f t="shared" si="68"/>
        <v>0</v>
      </c>
      <c r="AQ76" s="1086">
        <f t="shared" si="68"/>
        <v>17750</v>
      </c>
      <c r="AR76" s="1086">
        <f t="shared" si="68"/>
        <v>124500</v>
      </c>
      <c r="AS76" s="1086">
        <f t="shared" si="68"/>
        <v>250000</v>
      </c>
      <c r="AT76" s="1086">
        <f t="shared" si="68"/>
        <v>0</v>
      </c>
      <c r="AU76" s="1086">
        <f t="shared" si="68"/>
        <v>0</v>
      </c>
      <c r="AV76" s="1086">
        <f t="shared" si="68"/>
        <v>6750</v>
      </c>
      <c r="AW76" s="1087">
        <f t="shared" si="68"/>
        <v>0</v>
      </c>
      <c r="AX76" s="1088">
        <f>SUM(AN76:AW76)/'DATA - Awards Matrices'!$L$17</f>
        <v>99.650825883460044</v>
      </c>
      <c r="AZ76" s="1202">
        <f t="shared" ref="AZ76:BI76" si="69">SUM(AZ73:AZ75)</f>
        <v>900</v>
      </c>
      <c r="BA76" s="1203">
        <f t="shared" si="69"/>
        <v>3800</v>
      </c>
      <c r="BB76" s="1203">
        <f t="shared" si="69"/>
        <v>0</v>
      </c>
      <c r="BC76" s="1203">
        <f t="shared" si="69"/>
        <v>18000</v>
      </c>
      <c r="BD76" s="1203">
        <f t="shared" si="69"/>
        <v>112500</v>
      </c>
      <c r="BE76" s="1203">
        <f t="shared" si="69"/>
        <v>253000</v>
      </c>
      <c r="BF76" s="1203">
        <f t="shared" si="69"/>
        <v>0</v>
      </c>
      <c r="BG76" s="1203">
        <f t="shared" si="69"/>
        <v>0</v>
      </c>
      <c r="BH76" s="1203">
        <f t="shared" si="69"/>
        <v>11500</v>
      </c>
      <c r="BI76" s="1204">
        <f t="shared" si="69"/>
        <v>0</v>
      </c>
      <c r="BJ76" s="1205">
        <f>SUM(AZ76:BI76)/'DATA - Awards Matrices'!$L$17</f>
        <v>98.982194596468645</v>
      </c>
      <c r="BO76" s="1300">
        <f>SUM(P76:Y76)</f>
        <v>433950</v>
      </c>
      <c r="BP76" s="1300">
        <f>SUM(AB76:AK76)</f>
        <v>387050</v>
      </c>
      <c r="BQ76" s="1301">
        <f>SUM(AN76:AW76)</f>
        <v>402400</v>
      </c>
      <c r="BR76" s="1300">
        <f>SUM(AZ76:BI76)</f>
        <v>399700</v>
      </c>
      <c r="BS76" s="1300">
        <f>AVERAGE(BO76:BQ76)</f>
        <v>407800</v>
      </c>
      <c r="BT76" s="1301">
        <f>AVERAGE(BQ76:BR76)</f>
        <v>401050</v>
      </c>
    </row>
    <row r="77" spans="1:76" ht="46.5" customHeight="1" thickBot="1">
      <c r="A77" s="428"/>
      <c r="B77" s="429"/>
      <c r="C77" s="430"/>
      <c r="D77" s="431"/>
      <c r="E77" s="432"/>
      <c r="F77" s="432"/>
      <c r="G77" s="432"/>
      <c r="H77" s="432"/>
      <c r="I77" s="432"/>
      <c r="J77" s="432"/>
      <c r="K77" s="432"/>
      <c r="L77" s="432"/>
      <c r="M77" s="433"/>
      <c r="N77" s="434"/>
      <c r="O77" s="434"/>
      <c r="P77" s="431"/>
      <c r="Q77" s="432"/>
      <c r="R77" s="432"/>
      <c r="S77" s="432"/>
      <c r="T77" s="432"/>
      <c r="U77" s="432"/>
      <c r="V77" s="432"/>
      <c r="W77" s="432"/>
      <c r="X77" s="432"/>
      <c r="Y77" s="433"/>
      <c r="Z77" s="434"/>
      <c r="AA77" s="434"/>
      <c r="AB77" s="431"/>
      <c r="AC77" s="432"/>
      <c r="AD77" s="432"/>
      <c r="AE77" s="432"/>
      <c r="AF77" s="432"/>
      <c r="AG77" s="432"/>
      <c r="AH77" s="432"/>
      <c r="AI77" s="432"/>
      <c r="AJ77" s="432"/>
      <c r="AK77" s="433"/>
      <c r="AL77" s="434"/>
      <c r="AM77" s="434"/>
      <c r="AN77" s="1089"/>
      <c r="AO77" s="1090"/>
      <c r="AP77" s="1090"/>
      <c r="AQ77" s="1090"/>
      <c r="AR77" s="1090"/>
      <c r="AS77" s="1090"/>
      <c r="AT77" s="1090"/>
      <c r="AU77" s="1090"/>
      <c r="AV77" s="1090"/>
      <c r="AW77" s="1091"/>
      <c r="AX77" s="1092"/>
      <c r="AZ77" s="1206"/>
      <c r="BA77" s="1207"/>
      <c r="BB77" s="1207"/>
      <c r="BC77" s="1207"/>
      <c r="BD77" s="1207"/>
      <c r="BE77" s="1207"/>
      <c r="BF77" s="1207"/>
      <c r="BG77" s="1207"/>
      <c r="BH77" s="1207"/>
      <c r="BI77" s="1208"/>
      <c r="BJ77" s="1209"/>
    </row>
    <row r="78" spans="1:76" ht="15" customHeight="1">
      <c r="A78" s="1487" t="s">
        <v>270</v>
      </c>
      <c r="B78" s="274" t="str">
        <f>'RAW DATA-Awards'!B28</f>
        <v>ENMU-RO</v>
      </c>
      <c r="C78" s="329" t="str">
        <f>'RAW DATA-Awards'!C28</f>
        <v>1</v>
      </c>
      <c r="D78" s="407">
        <f>'RAW DATA-Awards'!D28</f>
        <v>9</v>
      </c>
      <c r="E78" s="408">
        <f>'RAW DATA-Awards'!E28</f>
        <v>33</v>
      </c>
      <c r="F78" s="408">
        <f>'RAW DATA-Awards'!F28</f>
        <v>0</v>
      </c>
      <c r="G78" s="408">
        <f>'RAW DATA-Awards'!G28</f>
        <v>91</v>
      </c>
      <c r="H78" s="408">
        <f>'RAW DATA-Awards'!H28</f>
        <v>0</v>
      </c>
      <c r="I78" s="408">
        <f>'RAW DATA-Awards'!I28</f>
        <v>0</v>
      </c>
      <c r="J78" s="408">
        <f>'RAW DATA-Awards'!J28</f>
        <v>0</v>
      </c>
      <c r="K78" s="408">
        <f>'RAW DATA-Awards'!K28</f>
        <v>0</v>
      </c>
      <c r="L78" s="408">
        <f>'RAW DATA-Awards'!L28</f>
        <v>0</v>
      </c>
      <c r="M78" s="409">
        <f>'RAW DATA-Awards'!M28</f>
        <v>0</v>
      </c>
      <c r="N78" s="408"/>
      <c r="O78" s="408"/>
      <c r="P78" s="407">
        <f>'RAW DATA-Awards'!N28</f>
        <v>9</v>
      </c>
      <c r="Q78" s="408">
        <f>'RAW DATA-Awards'!O28</f>
        <v>38</v>
      </c>
      <c r="R78" s="408">
        <f>'RAW DATA-Awards'!P28</f>
        <v>0</v>
      </c>
      <c r="S78" s="408">
        <f>'RAW DATA-Awards'!Q28</f>
        <v>69</v>
      </c>
      <c r="T78" s="408">
        <f>'RAW DATA-Awards'!R28</f>
        <v>0</v>
      </c>
      <c r="U78" s="408">
        <f>'RAW DATA-Awards'!S28</f>
        <v>0</v>
      </c>
      <c r="V78" s="408">
        <f>'RAW DATA-Awards'!T28</f>
        <v>0</v>
      </c>
      <c r="W78" s="408">
        <f>'RAW DATA-Awards'!U28</f>
        <v>0</v>
      </c>
      <c r="X78" s="408">
        <f>'RAW DATA-Awards'!V28</f>
        <v>0</v>
      </c>
      <c r="Y78" s="409">
        <f>'RAW DATA-Awards'!W28</f>
        <v>0</v>
      </c>
      <c r="Z78" s="408"/>
      <c r="AA78" s="408"/>
      <c r="AB78" s="407">
        <f>'RAW DATA-Awards'!X28</f>
        <v>2</v>
      </c>
      <c r="AC78" s="408">
        <f>'RAW DATA-Awards'!Y28</f>
        <v>48</v>
      </c>
      <c r="AD78" s="408">
        <f>'RAW DATA-Awards'!Z28</f>
        <v>0</v>
      </c>
      <c r="AE78" s="408">
        <f>'RAW DATA-Awards'!AA28</f>
        <v>83</v>
      </c>
      <c r="AF78" s="408">
        <f>'RAW DATA-Awards'!AB28</f>
        <v>0</v>
      </c>
      <c r="AG78" s="408">
        <f>'RAW DATA-Awards'!AC28</f>
        <v>0</v>
      </c>
      <c r="AH78" s="408">
        <f>'RAW DATA-Awards'!AD28</f>
        <v>0</v>
      </c>
      <c r="AI78" s="408">
        <f>'RAW DATA-Awards'!AE28</f>
        <v>0</v>
      </c>
      <c r="AJ78" s="408">
        <f>'RAW DATA-Awards'!AF28</f>
        <v>0</v>
      </c>
      <c r="AK78" s="409">
        <f>'RAW DATA-Awards'!AG28</f>
        <v>0</v>
      </c>
      <c r="AL78" s="408"/>
      <c r="AM78" s="408"/>
      <c r="AN78" s="1074">
        <f>'RAW DATA-Awards'!AH28</f>
        <v>0</v>
      </c>
      <c r="AO78" s="1075">
        <f>'RAW DATA-Awards'!AI28</f>
        <v>44</v>
      </c>
      <c r="AP78" s="1075">
        <f>'RAW DATA-Awards'!AJ28</f>
        <v>0</v>
      </c>
      <c r="AQ78" s="1075">
        <f>'RAW DATA-Awards'!AK28</f>
        <v>74</v>
      </c>
      <c r="AR78" s="1075">
        <f>'RAW DATA-Awards'!AL28</f>
        <v>0</v>
      </c>
      <c r="AS78" s="1075">
        <f>'RAW DATA-Awards'!AM28</f>
        <v>0</v>
      </c>
      <c r="AT78" s="1075">
        <f>'RAW DATA-Awards'!AN28</f>
        <v>0</v>
      </c>
      <c r="AU78" s="1075">
        <f>'RAW DATA-Awards'!AO28</f>
        <v>0</v>
      </c>
      <c r="AV78" s="1075">
        <f>'RAW DATA-Awards'!AP28</f>
        <v>0</v>
      </c>
      <c r="AW78" s="1076">
        <f>'RAW DATA-Awards'!AQ28</f>
        <v>0</v>
      </c>
      <c r="AX78" s="1077"/>
      <c r="AZ78" s="1191">
        <f>'RAW DATA-Awards'!AR28</f>
        <v>0</v>
      </c>
      <c r="BA78" s="1192">
        <f>'RAW DATA-Awards'!AS28</f>
        <v>46</v>
      </c>
      <c r="BB78" s="1192">
        <f>'RAW DATA-Awards'!AT28</f>
        <v>0</v>
      </c>
      <c r="BC78" s="1192">
        <f>'RAW DATA-Awards'!AU28</f>
        <v>78</v>
      </c>
      <c r="BD78" s="1192">
        <f>'RAW DATA-Awards'!AV28</f>
        <v>0</v>
      </c>
      <c r="BE78" s="1192">
        <f>'RAW DATA-Awards'!AW28</f>
        <v>0</v>
      </c>
      <c r="BF78" s="1192">
        <f>'RAW DATA-Awards'!AX28</f>
        <v>0</v>
      </c>
      <c r="BG78" s="1192">
        <f>'RAW DATA-Awards'!AY28</f>
        <v>0</v>
      </c>
      <c r="BH78" s="1192">
        <f>'RAW DATA-Awards'!AZ28</f>
        <v>0</v>
      </c>
      <c r="BI78" s="1193">
        <f>'RAW DATA-Awards'!BA28</f>
        <v>0</v>
      </c>
      <c r="BJ78" s="1194"/>
      <c r="BO78" s="1188">
        <f>AZ78*'DATA - Awards Matrices'!B$10</f>
        <v>0</v>
      </c>
      <c r="BP78" s="1188">
        <f>BA78*'DATA - Awards Matrices'!C$10</f>
        <v>333960</v>
      </c>
      <c r="BQ78" s="1188">
        <f>BB78*'DATA - Awards Matrices'!D$10</f>
        <v>0</v>
      </c>
      <c r="BR78" s="1188">
        <f>BC78*'DATA - Awards Matrices'!E$10</f>
        <v>1127490</v>
      </c>
      <c r="BS78" s="1188">
        <f>BD78*'DATA - Awards Matrices'!F$10</f>
        <v>0</v>
      </c>
      <c r="BT78" s="1188">
        <f>BE78*'DATA - Awards Matrices'!G$10</f>
        <v>0</v>
      </c>
      <c r="BU78" s="1188">
        <f>BF78*'DATA - Awards Matrices'!H$10</f>
        <v>0</v>
      </c>
      <c r="BV78" s="1188">
        <f>BG78*'DATA - Awards Matrices'!I$10</f>
        <v>0</v>
      </c>
      <c r="BW78" s="1188">
        <f>BH78*'DATA - Awards Matrices'!J$10</f>
        <v>0</v>
      </c>
      <c r="BX78" s="1188">
        <f>BI78*'DATA - Awards Matrices'!K$10</f>
        <v>0</v>
      </c>
    </row>
    <row r="79" spans="1:76">
      <c r="A79" s="1488"/>
      <c r="B79" s="410" t="str">
        <f>'RAW DATA-Awards'!B29</f>
        <v>ENMU-RO</v>
      </c>
      <c r="C79" s="411" t="str">
        <f>'RAW DATA-Awards'!C29</f>
        <v>2</v>
      </c>
      <c r="D79" s="330">
        <f>'RAW DATA-Awards'!D29</f>
        <v>5</v>
      </c>
      <c r="E79" s="12">
        <f>'RAW DATA-Awards'!E29</f>
        <v>42</v>
      </c>
      <c r="F79" s="12">
        <f>'RAW DATA-Awards'!F29</f>
        <v>10</v>
      </c>
      <c r="G79" s="12">
        <f>'RAW DATA-Awards'!G29</f>
        <v>76</v>
      </c>
      <c r="H79" s="12">
        <f>'RAW DATA-Awards'!H29</f>
        <v>0</v>
      </c>
      <c r="I79" s="12">
        <f>'RAW DATA-Awards'!I29</f>
        <v>0</v>
      </c>
      <c r="J79" s="12">
        <f>'RAW DATA-Awards'!J29</f>
        <v>0</v>
      </c>
      <c r="K79" s="12">
        <f>'RAW DATA-Awards'!K29</f>
        <v>0</v>
      </c>
      <c r="L79" s="12">
        <f>'RAW DATA-Awards'!L29</f>
        <v>0</v>
      </c>
      <c r="M79" s="331">
        <f>'RAW DATA-Awards'!M29</f>
        <v>0</v>
      </c>
      <c r="N79" s="12"/>
      <c r="O79" s="12"/>
      <c r="P79" s="330">
        <f>'RAW DATA-Awards'!N29</f>
        <v>2</v>
      </c>
      <c r="Q79" s="12">
        <f>'RAW DATA-Awards'!O29</f>
        <v>29</v>
      </c>
      <c r="R79" s="12">
        <f>'RAW DATA-Awards'!P29</f>
        <v>10</v>
      </c>
      <c r="S79" s="12">
        <f>'RAW DATA-Awards'!Q29</f>
        <v>93</v>
      </c>
      <c r="T79" s="12">
        <f>'RAW DATA-Awards'!R29</f>
        <v>0</v>
      </c>
      <c r="U79" s="12">
        <f>'RAW DATA-Awards'!S29</f>
        <v>0</v>
      </c>
      <c r="V79" s="12">
        <f>'RAW DATA-Awards'!T29</f>
        <v>0</v>
      </c>
      <c r="W79" s="12">
        <f>'RAW DATA-Awards'!U29</f>
        <v>0</v>
      </c>
      <c r="X79" s="12">
        <f>'RAW DATA-Awards'!V29</f>
        <v>0</v>
      </c>
      <c r="Y79" s="331">
        <f>'RAW DATA-Awards'!W29</f>
        <v>0</v>
      </c>
      <c r="Z79" s="12"/>
      <c r="AA79" s="12"/>
      <c r="AB79" s="330">
        <f>'RAW DATA-Awards'!X29</f>
        <v>3</v>
      </c>
      <c r="AC79" s="12">
        <f>'RAW DATA-Awards'!Y29</f>
        <v>23</v>
      </c>
      <c r="AD79" s="12">
        <f>'RAW DATA-Awards'!Z29</f>
        <v>7</v>
      </c>
      <c r="AE79" s="12">
        <f>'RAW DATA-Awards'!AA29</f>
        <v>55</v>
      </c>
      <c r="AF79" s="12">
        <f>'RAW DATA-Awards'!AB29</f>
        <v>0</v>
      </c>
      <c r="AG79" s="12">
        <f>'RAW DATA-Awards'!AC29</f>
        <v>0</v>
      </c>
      <c r="AH79" s="12">
        <f>'RAW DATA-Awards'!AD29</f>
        <v>0</v>
      </c>
      <c r="AI79" s="12">
        <f>'RAW DATA-Awards'!AE29</f>
        <v>0</v>
      </c>
      <c r="AJ79" s="12">
        <f>'RAW DATA-Awards'!AF29</f>
        <v>0</v>
      </c>
      <c r="AK79" s="331">
        <f>'RAW DATA-Awards'!AG29</f>
        <v>0</v>
      </c>
      <c r="AL79" s="12"/>
      <c r="AM79" s="12"/>
      <c r="AN79" s="1078">
        <f>'RAW DATA-Awards'!AH29</f>
        <v>4</v>
      </c>
      <c r="AO79" s="1079">
        <f>'RAW DATA-Awards'!AI29</f>
        <v>28</v>
      </c>
      <c r="AP79" s="1079">
        <f>'RAW DATA-Awards'!AJ29</f>
        <v>3</v>
      </c>
      <c r="AQ79" s="1079">
        <f>'RAW DATA-Awards'!AK29</f>
        <v>45</v>
      </c>
      <c r="AR79" s="1079">
        <f>'RAW DATA-Awards'!AL29</f>
        <v>0</v>
      </c>
      <c r="AS79" s="1079">
        <f>'RAW DATA-Awards'!AM29</f>
        <v>0</v>
      </c>
      <c r="AT79" s="1079">
        <f>'RAW DATA-Awards'!AN29</f>
        <v>0</v>
      </c>
      <c r="AU79" s="1079">
        <f>'RAW DATA-Awards'!AO29</f>
        <v>0</v>
      </c>
      <c r="AV79" s="1079">
        <f>'RAW DATA-Awards'!AP29</f>
        <v>0</v>
      </c>
      <c r="AW79" s="1080">
        <f>'RAW DATA-Awards'!AQ29</f>
        <v>0</v>
      </c>
      <c r="AX79" s="1081"/>
      <c r="AZ79" s="1195">
        <f>'RAW DATA-Awards'!AR29</f>
        <v>2</v>
      </c>
      <c r="BA79" s="1196">
        <f>'RAW DATA-Awards'!AS29</f>
        <v>22</v>
      </c>
      <c r="BB79" s="1196">
        <f>'RAW DATA-Awards'!AT29</f>
        <v>0</v>
      </c>
      <c r="BC79" s="1196">
        <f>'RAW DATA-Awards'!AU29</f>
        <v>37</v>
      </c>
      <c r="BD79" s="1196">
        <f>'RAW DATA-Awards'!AV29</f>
        <v>0</v>
      </c>
      <c r="BE79" s="1196">
        <f>'RAW DATA-Awards'!AW29</f>
        <v>0</v>
      </c>
      <c r="BF79" s="1196">
        <f>'RAW DATA-Awards'!AX29</f>
        <v>0</v>
      </c>
      <c r="BG79" s="1196">
        <f>'RAW DATA-Awards'!AY29</f>
        <v>0</v>
      </c>
      <c r="BH79" s="1196">
        <f>'RAW DATA-Awards'!AZ29</f>
        <v>0</v>
      </c>
      <c r="BI79" s="1197">
        <f>'RAW DATA-Awards'!BA29</f>
        <v>0</v>
      </c>
      <c r="BJ79" s="1198"/>
      <c r="BO79" s="1188">
        <f>AZ79*'DATA - Awards Matrices'!B$11</f>
        <v>14286</v>
      </c>
      <c r="BP79" s="1188">
        <f>BA79*'DATA - Awards Matrices'!C$11</f>
        <v>230494</v>
      </c>
      <c r="BQ79" s="1188">
        <f>BB79*'DATA - Awards Matrices'!D$11</f>
        <v>0</v>
      </c>
      <c r="BR79" s="1188">
        <f>BC79*'DATA - Awards Matrices'!E$11</f>
        <v>771820</v>
      </c>
      <c r="BS79" s="1188">
        <f>BD79*'DATA - Awards Matrices'!F$11</f>
        <v>0</v>
      </c>
      <c r="BT79" s="1188">
        <f>BE79*'DATA - Awards Matrices'!G$11</f>
        <v>0</v>
      </c>
      <c r="BU79" s="1188">
        <f>BF79*'DATA - Awards Matrices'!H$11</f>
        <v>0</v>
      </c>
      <c r="BV79" s="1188">
        <f>BG79*'DATA - Awards Matrices'!I$11</f>
        <v>0</v>
      </c>
      <c r="BW79" s="1188">
        <f>BH79*'DATA - Awards Matrices'!J$11</f>
        <v>0</v>
      </c>
      <c r="BX79" s="1188">
        <f>BI79*'DATA - Awards Matrices'!K$11</f>
        <v>0</v>
      </c>
    </row>
    <row r="80" spans="1:76" ht="16" thickBot="1">
      <c r="A80" s="1488"/>
      <c r="B80" s="410" t="str">
        <f>'RAW DATA-Awards'!B30</f>
        <v>ENMU-RO</v>
      </c>
      <c r="C80" s="411" t="str">
        <f>'RAW DATA-Awards'!C30</f>
        <v>3</v>
      </c>
      <c r="D80" s="330">
        <f>'RAW DATA-Awards'!D30</f>
        <v>135</v>
      </c>
      <c r="E80" s="12">
        <f>'RAW DATA-Awards'!E30</f>
        <v>27</v>
      </c>
      <c r="F80" s="12">
        <f>'RAW DATA-Awards'!F30</f>
        <v>0</v>
      </c>
      <c r="G80" s="12">
        <f>'RAW DATA-Awards'!G30</f>
        <v>71</v>
      </c>
      <c r="H80" s="12">
        <f>'RAW DATA-Awards'!H30</f>
        <v>0</v>
      </c>
      <c r="I80" s="12">
        <f>'RAW DATA-Awards'!I30</f>
        <v>0</v>
      </c>
      <c r="J80" s="12">
        <f>'RAW DATA-Awards'!J30</f>
        <v>0</v>
      </c>
      <c r="K80" s="12">
        <f>'RAW DATA-Awards'!K30</f>
        <v>0</v>
      </c>
      <c r="L80" s="12">
        <f>'RAW DATA-Awards'!L30</f>
        <v>0</v>
      </c>
      <c r="M80" s="331">
        <f>'RAW DATA-Awards'!M30</f>
        <v>0</v>
      </c>
      <c r="N80" s="12" t="s">
        <v>276</v>
      </c>
      <c r="O80" s="12"/>
      <c r="P80" s="330">
        <f>'RAW DATA-Awards'!N30</f>
        <v>178</v>
      </c>
      <c r="Q80" s="12">
        <f>'RAW DATA-Awards'!O30</f>
        <v>43</v>
      </c>
      <c r="R80" s="12">
        <f>'RAW DATA-Awards'!P30</f>
        <v>0</v>
      </c>
      <c r="S80" s="12">
        <f>'RAW DATA-Awards'!Q30</f>
        <v>71</v>
      </c>
      <c r="T80" s="12">
        <f>'RAW DATA-Awards'!R30</f>
        <v>0</v>
      </c>
      <c r="U80" s="12">
        <f>'RAW DATA-Awards'!S30</f>
        <v>0</v>
      </c>
      <c r="V80" s="12">
        <f>'RAW DATA-Awards'!T30</f>
        <v>0</v>
      </c>
      <c r="W80" s="12">
        <f>'RAW DATA-Awards'!U30</f>
        <v>0</v>
      </c>
      <c r="X80" s="12">
        <f>'RAW DATA-Awards'!V30</f>
        <v>0</v>
      </c>
      <c r="Y80" s="331">
        <f>'RAW DATA-Awards'!W30</f>
        <v>0</v>
      </c>
      <c r="Z80" s="12" t="s">
        <v>276</v>
      </c>
      <c r="AA80" s="12"/>
      <c r="AB80" s="330">
        <f>'RAW DATA-Awards'!X30</f>
        <v>145</v>
      </c>
      <c r="AC80" s="12">
        <f>'RAW DATA-Awards'!Y30</f>
        <v>52</v>
      </c>
      <c r="AD80" s="12">
        <f>'RAW DATA-Awards'!Z30</f>
        <v>0</v>
      </c>
      <c r="AE80" s="12">
        <f>'RAW DATA-Awards'!AA30</f>
        <v>42</v>
      </c>
      <c r="AF80" s="12">
        <f>'RAW DATA-Awards'!AB30</f>
        <v>0</v>
      </c>
      <c r="AG80" s="12">
        <f>'RAW DATA-Awards'!AC30</f>
        <v>0</v>
      </c>
      <c r="AH80" s="12">
        <f>'RAW DATA-Awards'!AD30</f>
        <v>0</v>
      </c>
      <c r="AI80" s="12">
        <f>'RAW DATA-Awards'!AE30</f>
        <v>0</v>
      </c>
      <c r="AJ80" s="12">
        <f>'RAW DATA-Awards'!AF30</f>
        <v>0</v>
      </c>
      <c r="AK80" s="331">
        <f>'RAW DATA-Awards'!AG30</f>
        <v>0</v>
      </c>
      <c r="AL80" s="12" t="s">
        <v>276</v>
      </c>
      <c r="AM80" s="12"/>
      <c r="AN80" s="1078">
        <f>'RAW DATA-Awards'!AH30</f>
        <v>76</v>
      </c>
      <c r="AO80" s="1079">
        <f>'RAW DATA-Awards'!AI30</f>
        <v>42</v>
      </c>
      <c r="AP80" s="1079">
        <f>'RAW DATA-Awards'!AJ30</f>
        <v>0</v>
      </c>
      <c r="AQ80" s="1079">
        <f>'RAW DATA-Awards'!AK30</f>
        <v>56</v>
      </c>
      <c r="AR80" s="1079">
        <f>'RAW DATA-Awards'!AL30</f>
        <v>0</v>
      </c>
      <c r="AS80" s="1079">
        <f>'RAW DATA-Awards'!AM30</f>
        <v>0</v>
      </c>
      <c r="AT80" s="1079">
        <f>'RAW DATA-Awards'!AN30</f>
        <v>0</v>
      </c>
      <c r="AU80" s="1079">
        <f>'RAW DATA-Awards'!AO30</f>
        <v>0</v>
      </c>
      <c r="AV80" s="1079">
        <f>'RAW DATA-Awards'!AP30</f>
        <v>0</v>
      </c>
      <c r="AW80" s="1080">
        <f>'RAW DATA-Awards'!AQ30</f>
        <v>0</v>
      </c>
      <c r="AX80" s="1081" t="s">
        <v>276</v>
      </c>
      <c r="AZ80" s="1195">
        <f>'RAW DATA-Awards'!AR30</f>
        <v>13</v>
      </c>
      <c r="BA80" s="1196">
        <f>'RAW DATA-Awards'!AS30</f>
        <v>16</v>
      </c>
      <c r="BB80" s="1196">
        <f>'RAW DATA-Awards'!AT30</f>
        <v>0</v>
      </c>
      <c r="BC80" s="1196">
        <f>'RAW DATA-Awards'!AU30</f>
        <v>75</v>
      </c>
      <c r="BD80" s="1196">
        <f>'RAW DATA-Awards'!AV30</f>
        <v>0</v>
      </c>
      <c r="BE80" s="1196">
        <f>'RAW DATA-Awards'!AW30</f>
        <v>0</v>
      </c>
      <c r="BF80" s="1196">
        <f>'RAW DATA-Awards'!AX30</f>
        <v>0</v>
      </c>
      <c r="BG80" s="1196">
        <f>'RAW DATA-Awards'!AY30</f>
        <v>0</v>
      </c>
      <c r="BH80" s="1196">
        <f>'RAW DATA-Awards'!AZ30</f>
        <v>0</v>
      </c>
      <c r="BI80" s="1197">
        <f>'RAW DATA-Awards'!BA30</f>
        <v>0</v>
      </c>
      <c r="BJ80" s="1198" t="s">
        <v>276</v>
      </c>
      <c r="BO80" s="1188">
        <f>AZ80*'DATA - Awards Matrices'!B$12</f>
        <v>136097</v>
      </c>
      <c r="BP80" s="1188">
        <f>BA80*'DATA - Awards Matrices'!C$12</f>
        <v>245664</v>
      </c>
      <c r="BQ80" s="1188">
        <f>BB80*'DATA - Awards Matrices'!D$12</f>
        <v>0</v>
      </c>
      <c r="BR80" s="1188">
        <f>BC80*'DATA - Awards Matrices'!E$12</f>
        <v>2292750</v>
      </c>
      <c r="BS80" s="1188">
        <f>BD80*'DATA - Awards Matrices'!F$12</f>
        <v>0</v>
      </c>
      <c r="BT80" s="1188">
        <f>BE80*'DATA - Awards Matrices'!G$12</f>
        <v>0</v>
      </c>
      <c r="BU80" s="1188">
        <f>BF80*'DATA - Awards Matrices'!H$12</f>
        <v>0</v>
      </c>
      <c r="BV80" s="1188">
        <f>BG80*'DATA - Awards Matrices'!I$12</f>
        <v>0</v>
      </c>
      <c r="BW80" s="1188">
        <f>BH80*'DATA - Awards Matrices'!J$12</f>
        <v>0</v>
      </c>
      <c r="BX80" s="1188">
        <f>BI80*'DATA - Awards Matrices'!K$12</f>
        <v>0</v>
      </c>
    </row>
    <row r="81" spans="1:76">
      <c r="A81" s="456"/>
      <c r="B81" s="274"/>
      <c r="C81" s="424"/>
      <c r="D81" s="11">
        <f t="shared" ref="D81:M81" si="70">SUM(D78:D80)</f>
        <v>149</v>
      </c>
      <c r="E81" s="11">
        <f t="shared" si="70"/>
        <v>102</v>
      </c>
      <c r="F81" s="11">
        <f t="shared" si="70"/>
        <v>10</v>
      </c>
      <c r="G81" s="11">
        <f t="shared" si="70"/>
        <v>238</v>
      </c>
      <c r="H81" s="11">
        <f t="shared" si="70"/>
        <v>0</v>
      </c>
      <c r="I81" s="11">
        <f t="shared" si="70"/>
        <v>0</v>
      </c>
      <c r="J81" s="11">
        <f t="shared" si="70"/>
        <v>0</v>
      </c>
      <c r="K81" s="11">
        <f t="shared" si="70"/>
        <v>0</v>
      </c>
      <c r="L81" s="11">
        <f t="shared" si="70"/>
        <v>0</v>
      </c>
      <c r="M81" s="333">
        <f t="shared" si="70"/>
        <v>0</v>
      </c>
      <c r="N81" s="12">
        <f>SUM(D81:M81)</f>
        <v>499</v>
      </c>
      <c r="O81" s="12"/>
      <c r="P81" s="332">
        <f t="shared" ref="P81:Y81" si="71">SUM(P78:P80)</f>
        <v>189</v>
      </c>
      <c r="Q81" s="11">
        <f t="shared" si="71"/>
        <v>110</v>
      </c>
      <c r="R81" s="11">
        <f t="shared" si="71"/>
        <v>10</v>
      </c>
      <c r="S81" s="11">
        <f t="shared" si="71"/>
        <v>233</v>
      </c>
      <c r="T81" s="11">
        <f t="shared" si="71"/>
        <v>0</v>
      </c>
      <c r="U81" s="11">
        <f t="shared" si="71"/>
        <v>0</v>
      </c>
      <c r="V81" s="11">
        <f t="shared" si="71"/>
        <v>0</v>
      </c>
      <c r="W81" s="11">
        <f t="shared" si="71"/>
        <v>0</v>
      </c>
      <c r="X81" s="11">
        <f t="shared" si="71"/>
        <v>0</v>
      </c>
      <c r="Y81" s="333">
        <f t="shared" si="71"/>
        <v>0</v>
      </c>
      <c r="Z81" s="12">
        <f>SUM(P81:Y81)</f>
        <v>542</v>
      </c>
      <c r="AA81" s="12"/>
      <c r="AB81" s="332">
        <f t="shared" ref="AB81:AK81" si="72">SUM(AB78:AB80)</f>
        <v>150</v>
      </c>
      <c r="AC81" s="11">
        <f t="shared" si="72"/>
        <v>123</v>
      </c>
      <c r="AD81" s="11">
        <f t="shared" si="72"/>
        <v>7</v>
      </c>
      <c r="AE81" s="11">
        <f t="shared" si="72"/>
        <v>180</v>
      </c>
      <c r="AF81" s="11">
        <f t="shared" si="72"/>
        <v>0</v>
      </c>
      <c r="AG81" s="11">
        <f t="shared" si="72"/>
        <v>0</v>
      </c>
      <c r="AH81" s="11">
        <f t="shared" si="72"/>
        <v>0</v>
      </c>
      <c r="AI81" s="11">
        <f t="shared" si="72"/>
        <v>0</v>
      </c>
      <c r="AJ81" s="11">
        <f t="shared" si="72"/>
        <v>0</v>
      </c>
      <c r="AK81" s="333">
        <f t="shared" si="72"/>
        <v>0</v>
      </c>
      <c r="AL81" s="12">
        <f>SUM(AB81:AK81)</f>
        <v>460</v>
      </c>
      <c r="AM81" s="12"/>
      <c r="AN81" s="1082">
        <f t="shared" ref="AN81:AW81" si="73">SUM(AN78:AN80)</f>
        <v>80</v>
      </c>
      <c r="AO81" s="1083">
        <f t="shared" si="73"/>
        <v>114</v>
      </c>
      <c r="AP81" s="1083">
        <f t="shared" si="73"/>
        <v>3</v>
      </c>
      <c r="AQ81" s="1083">
        <f t="shared" si="73"/>
        <v>175</v>
      </c>
      <c r="AR81" s="1083">
        <f t="shared" si="73"/>
        <v>0</v>
      </c>
      <c r="AS81" s="1083">
        <f t="shared" si="73"/>
        <v>0</v>
      </c>
      <c r="AT81" s="1083">
        <f t="shared" si="73"/>
        <v>0</v>
      </c>
      <c r="AU81" s="1083">
        <f t="shared" si="73"/>
        <v>0</v>
      </c>
      <c r="AV81" s="1083">
        <f t="shared" si="73"/>
        <v>0</v>
      </c>
      <c r="AW81" s="1084">
        <f t="shared" si="73"/>
        <v>0</v>
      </c>
      <c r="AX81" s="1081">
        <f>SUM(AN81:AW81)</f>
        <v>372</v>
      </c>
      <c r="AZ81" s="1199">
        <f t="shared" ref="AZ81:BI81" si="74">SUM(AZ78:AZ80)</f>
        <v>15</v>
      </c>
      <c r="BA81" s="1200">
        <f t="shared" si="74"/>
        <v>84</v>
      </c>
      <c r="BB81" s="1200">
        <f t="shared" si="74"/>
        <v>0</v>
      </c>
      <c r="BC81" s="1200">
        <f t="shared" si="74"/>
        <v>190</v>
      </c>
      <c r="BD81" s="1200">
        <f t="shared" si="74"/>
        <v>0</v>
      </c>
      <c r="BE81" s="1200">
        <f t="shared" si="74"/>
        <v>0</v>
      </c>
      <c r="BF81" s="1200">
        <f t="shared" si="74"/>
        <v>0</v>
      </c>
      <c r="BG81" s="1200">
        <f t="shared" si="74"/>
        <v>0</v>
      </c>
      <c r="BH81" s="1200">
        <f t="shared" si="74"/>
        <v>0</v>
      </c>
      <c r="BI81" s="1201">
        <f t="shared" si="74"/>
        <v>0</v>
      </c>
      <c r="BJ81" s="1198">
        <f>SUM(AZ81:BI81)</f>
        <v>289</v>
      </c>
    </row>
    <row r="82" spans="1:76" ht="10.5" customHeight="1" thickBot="1">
      <c r="A82" s="457"/>
      <c r="B82" s="413"/>
      <c r="C82" s="426"/>
      <c r="D82" s="12"/>
      <c r="E82" s="12"/>
      <c r="F82" s="12"/>
      <c r="G82" s="12"/>
      <c r="H82" s="12"/>
      <c r="I82" s="12"/>
      <c r="J82" s="12"/>
      <c r="K82" s="12"/>
      <c r="L82" s="12"/>
      <c r="M82" s="331"/>
      <c r="N82" s="12"/>
      <c r="O82" s="12"/>
      <c r="P82" s="330"/>
      <c r="Q82" s="12"/>
      <c r="R82" s="12"/>
      <c r="S82" s="12"/>
      <c r="T82" s="12"/>
      <c r="U82" s="12"/>
      <c r="V82" s="12"/>
      <c r="W82" s="12"/>
      <c r="X82" s="12"/>
      <c r="Y82" s="331"/>
      <c r="Z82" s="12"/>
      <c r="AA82" s="12"/>
      <c r="AB82" s="330"/>
      <c r="AC82" s="12"/>
      <c r="AD82" s="12"/>
      <c r="AE82" s="12"/>
      <c r="AF82" s="12"/>
      <c r="AG82" s="12"/>
      <c r="AH82" s="12"/>
      <c r="AI82" s="12"/>
      <c r="AJ82" s="12"/>
      <c r="AK82" s="331"/>
      <c r="AL82" s="12"/>
      <c r="AM82" s="12"/>
      <c r="AN82" s="1078"/>
      <c r="AO82" s="1079"/>
      <c r="AP82" s="1079"/>
      <c r="AQ82" s="1079"/>
      <c r="AR82" s="1079"/>
      <c r="AS82" s="1079"/>
      <c r="AT82" s="1079"/>
      <c r="AU82" s="1079"/>
      <c r="AV82" s="1079"/>
      <c r="AW82" s="1080"/>
      <c r="AX82" s="1081"/>
      <c r="AZ82" s="1195"/>
      <c r="BA82" s="1196"/>
      <c r="BB82" s="1196"/>
      <c r="BC82" s="1196"/>
      <c r="BD82" s="1196"/>
      <c r="BE82" s="1196"/>
      <c r="BF82" s="1196"/>
      <c r="BG82" s="1196"/>
      <c r="BH82" s="1196"/>
      <c r="BI82" s="1197"/>
      <c r="BJ82" s="1198"/>
    </row>
    <row r="83" spans="1:76">
      <c r="A83" s="1488" t="s">
        <v>271</v>
      </c>
      <c r="B83" s="438" t="s">
        <v>49</v>
      </c>
      <c r="C83" s="424" t="s">
        <v>92</v>
      </c>
      <c r="D83" s="330">
        <f>D78*'DATA - Awards Matrices'!$B$15</f>
        <v>900</v>
      </c>
      <c r="E83" s="12">
        <f>E78*'DATA - Awards Matrices'!$C$15</f>
        <v>6600</v>
      </c>
      <c r="F83" s="12">
        <f>F78*'DATA - Awards Matrices'!$D$15</f>
        <v>0</v>
      </c>
      <c r="G83" s="12">
        <f>G78*'DATA - Awards Matrices'!$E$15</f>
        <v>22750</v>
      </c>
      <c r="H83" s="12">
        <f>H78*'DATA - Awards Matrices'!$F$15</f>
        <v>0</v>
      </c>
      <c r="I83" s="12">
        <f>I78*'DATA - Awards Matrices'!$G$15</f>
        <v>0</v>
      </c>
      <c r="J83" s="12">
        <f>J78*'DATA - Awards Matrices'!$H$15</f>
        <v>0</v>
      </c>
      <c r="K83" s="12">
        <f>K78*'DATA - Awards Matrices'!$I$15</f>
        <v>0</v>
      </c>
      <c r="L83" s="12">
        <f>L78*'DATA - Awards Matrices'!$J$15</f>
        <v>0</v>
      </c>
      <c r="M83" s="331">
        <f>M78*'DATA - Awards Matrices'!$K$15</f>
        <v>0</v>
      </c>
      <c r="N83" s="12"/>
      <c r="O83" s="12"/>
      <c r="P83" s="330">
        <f>P78*'DATA - Awards Matrices'!$B$15</f>
        <v>900</v>
      </c>
      <c r="Q83" s="12">
        <f>Q78*'DATA - Awards Matrices'!$C$15</f>
        <v>7600</v>
      </c>
      <c r="R83" s="12">
        <f>R78*'DATA - Awards Matrices'!$D$15</f>
        <v>0</v>
      </c>
      <c r="S83" s="12">
        <f>S78*'DATA - Awards Matrices'!$E$15</f>
        <v>17250</v>
      </c>
      <c r="T83" s="12">
        <f>T78*'DATA - Awards Matrices'!$F$15</f>
        <v>0</v>
      </c>
      <c r="U83" s="12">
        <f>U78*'DATA - Awards Matrices'!$G$15</f>
        <v>0</v>
      </c>
      <c r="V83" s="12">
        <f>V78*'DATA - Awards Matrices'!$H$15</f>
        <v>0</v>
      </c>
      <c r="W83" s="12">
        <f>W78*'DATA - Awards Matrices'!$I$15</f>
        <v>0</v>
      </c>
      <c r="X83" s="12">
        <f>X78*'DATA - Awards Matrices'!$J$15</f>
        <v>0</v>
      </c>
      <c r="Y83" s="331">
        <f>Y78*'DATA - Awards Matrices'!$K$15</f>
        <v>0</v>
      </c>
      <c r="Z83" s="12"/>
      <c r="AA83" s="12"/>
      <c r="AB83" s="330">
        <f>AB78*'DATA - Awards Matrices'!$B$15</f>
        <v>200</v>
      </c>
      <c r="AC83" s="12">
        <f>AC78*'DATA - Awards Matrices'!$C$15</f>
        <v>9600</v>
      </c>
      <c r="AD83" s="12">
        <f>AD78*'DATA - Awards Matrices'!$D$15</f>
        <v>0</v>
      </c>
      <c r="AE83" s="12">
        <f>AE78*'DATA - Awards Matrices'!$E$15</f>
        <v>20750</v>
      </c>
      <c r="AF83" s="12">
        <f>AF78*'DATA - Awards Matrices'!$F$15</f>
        <v>0</v>
      </c>
      <c r="AG83" s="12">
        <f>AG78*'DATA - Awards Matrices'!$G$15</f>
        <v>0</v>
      </c>
      <c r="AH83" s="12">
        <f>AH78*'DATA - Awards Matrices'!$H$15</f>
        <v>0</v>
      </c>
      <c r="AI83" s="12">
        <f>AI78*'DATA - Awards Matrices'!$I$15</f>
        <v>0</v>
      </c>
      <c r="AJ83" s="12">
        <f>AJ78*'DATA - Awards Matrices'!$J$15</f>
        <v>0</v>
      </c>
      <c r="AK83" s="331">
        <f>AK78*'DATA - Awards Matrices'!$K$15</f>
        <v>0</v>
      </c>
      <c r="AL83" s="12"/>
      <c r="AM83" s="12"/>
      <c r="AN83" s="1078">
        <f>AN78*'DATA - Awards Matrices'!$B$15</f>
        <v>0</v>
      </c>
      <c r="AO83" s="1079">
        <f>AO78*'DATA - Awards Matrices'!$C$15</f>
        <v>8800</v>
      </c>
      <c r="AP83" s="1079">
        <f>AP78*'DATA - Awards Matrices'!$D$15</f>
        <v>0</v>
      </c>
      <c r="AQ83" s="1079">
        <f>AQ78*'DATA - Awards Matrices'!$E$15</f>
        <v>18500</v>
      </c>
      <c r="AR83" s="1079">
        <f>AR78*'DATA - Awards Matrices'!$F$15</f>
        <v>0</v>
      </c>
      <c r="AS83" s="1079">
        <f>AS78*'DATA - Awards Matrices'!$G$15</f>
        <v>0</v>
      </c>
      <c r="AT83" s="1079">
        <f>AT78*'DATA - Awards Matrices'!$H$15</f>
        <v>0</v>
      </c>
      <c r="AU83" s="1079">
        <f>AU78*'DATA - Awards Matrices'!$I$15</f>
        <v>0</v>
      </c>
      <c r="AV83" s="1079">
        <f>AV78*'DATA - Awards Matrices'!$J$15</f>
        <v>0</v>
      </c>
      <c r="AW83" s="1080">
        <f>AW78*'DATA - Awards Matrices'!$K$15</f>
        <v>0</v>
      </c>
      <c r="AX83" s="1081"/>
      <c r="AZ83" s="1195">
        <f>AZ78*'DATA - Awards Matrices'!$B$15</f>
        <v>0</v>
      </c>
      <c r="BA83" s="1196">
        <f>BA78*'DATA - Awards Matrices'!$C$15</f>
        <v>9200</v>
      </c>
      <c r="BB83" s="1196">
        <f>BB78*'DATA - Awards Matrices'!$D$15</f>
        <v>0</v>
      </c>
      <c r="BC83" s="1196">
        <f>BC78*'DATA - Awards Matrices'!$E$15</f>
        <v>19500</v>
      </c>
      <c r="BD83" s="1196">
        <f>BD78*'DATA - Awards Matrices'!$F$15</f>
        <v>0</v>
      </c>
      <c r="BE83" s="1196">
        <f>BE78*'DATA - Awards Matrices'!$G$15</f>
        <v>0</v>
      </c>
      <c r="BF83" s="1196">
        <f>BF78*'DATA - Awards Matrices'!$H$15</f>
        <v>0</v>
      </c>
      <c r="BG83" s="1196">
        <f>BG78*'DATA - Awards Matrices'!$I$15</f>
        <v>0</v>
      </c>
      <c r="BH83" s="1196">
        <f>BH78*'DATA - Awards Matrices'!$J$15</f>
        <v>0</v>
      </c>
      <c r="BI83" s="1197">
        <f>BI78*'DATA - Awards Matrices'!$K$15</f>
        <v>0</v>
      </c>
      <c r="BJ83" s="1198"/>
    </row>
    <row r="84" spans="1:76">
      <c r="A84" s="1488"/>
      <c r="B84" s="439" t="s">
        <v>49</v>
      </c>
      <c r="C84" s="425" t="s">
        <v>91</v>
      </c>
      <c r="D84" s="330">
        <f>D79*'DATA - Awards Matrices'!$B$16</f>
        <v>500</v>
      </c>
      <c r="E84" s="12">
        <f>E79*'DATA - Awards Matrices'!$C$16</f>
        <v>8400</v>
      </c>
      <c r="F84" s="12">
        <f>F79*'DATA - Awards Matrices'!$D$16</f>
        <v>2000</v>
      </c>
      <c r="G84" s="12">
        <f>G79*'DATA - Awards Matrices'!$E$16</f>
        <v>19000</v>
      </c>
      <c r="H84" s="12">
        <f>H79*'DATA - Awards Matrices'!$F$16</f>
        <v>0</v>
      </c>
      <c r="I84" s="12">
        <f>I79*'DATA - Awards Matrices'!$G$16</f>
        <v>0</v>
      </c>
      <c r="J84" s="12">
        <f>J79*'DATA - Awards Matrices'!$H$16</f>
        <v>0</v>
      </c>
      <c r="K84" s="12">
        <f>K79*'DATA - Awards Matrices'!$I$16</f>
        <v>0</v>
      </c>
      <c r="L84" s="12">
        <f>L79*'DATA - Awards Matrices'!$J$16</f>
        <v>0</v>
      </c>
      <c r="M84" s="331">
        <f>M79*'DATA - Awards Matrices'!$K$16</f>
        <v>0</v>
      </c>
      <c r="N84" s="12"/>
      <c r="O84" s="12"/>
      <c r="P84" s="330">
        <f>P79*'DATA - Awards Matrices'!$B$16</f>
        <v>200</v>
      </c>
      <c r="Q84" s="12">
        <f>Q79*'DATA - Awards Matrices'!$C$16</f>
        <v>5800</v>
      </c>
      <c r="R84" s="12">
        <f>R79*'DATA - Awards Matrices'!$D$16</f>
        <v>2000</v>
      </c>
      <c r="S84" s="12">
        <f>S79*'DATA - Awards Matrices'!$E$16</f>
        <v>23250</v>
      </c>
      <c r="T84" s="12">
        <f>T79*'DATA - Awards Matrices'!$F$16</f>
        <v>0</v>
      </c>
      <c r="U84" s="12">
        <f>U79*'DATA - Awards Matrices'!$G$16</f>
        <v>0</v>
      </c>
      <c r="V84" s="12">
        <f>V79*'DATA - Awards Matrices'!$H$16</f>
        <v>0</v>
      </c>
      <c r="W84" s="12">
        <f>W79*'DATA - Awards Matrices'!$I$16</f>
        <v>0</v>
      </c>
      <c r="X84" s="12">
        <f>X79*'DATA - Awards Matrices'!$J$16</f>
        <v>0</v>
      </c>
      <c r="Y84" s="331">
        <f>Y79*'DATA - Awards Matrices'!$K$16</f>
        <v>0</v>
      </c>
      <c r="Z84" s="12"/>
      <c r="AA84" s="12"/>
      <c r="AB84" s="330">
        <f>AB79*'DATA - Awards Matrices'!$B$16</f>
        <v>300</v>
      </c>
      <c r="AC84" s="12">
        <f>AC79*'DATA - Awards Matrices'!$C$16</f>
        <v>4600</v>
      </c>
      <c r="AD84" s="12">
        <f>AD79*'DATA - Awards Matrices'!$D$16</f>
        <v>1400</v>
      </c>
      <c r="AE84" s="12">
        <f>AE79*'DATA - Awards Matrices'!$E$16</f>
        <v>13750</v>
      </c>
      <c r="AF84" s="12">
        <f>AF79*'DATA - Awards Matrices'!$F$16</f>
        <v>0</v>
      </c>
      <c r="AG84" s="12">
        <f>AG79*'DATA - Awards Matrices'!$G$16</f>
        <v>0</v>
      </c>
      <c r="AH84" s="12">
        <f>AH79*'DATA - Awards Matrices'!$H$16</f>
        <v>0</v>
      </c>
      <c r="AI84" s="12">
        <f>AI79*'DATA - Awards Matrices'!$I$16</f>
        <v>0</v>
      </c>
      <c r="AJ84" s="12">
        <f>AJ79*'DATA - Awards Matrices'!$J$16</f>
        <v>0</v>
      </c>
      <c r="AK84" s="331">
        <f>AK79*'DATA - Awards Matrices'!$K$16</f>
        <v>0</v>
      </c>
      <c r="AL84" s="12"/>
      <c r="AM84" s="12"/>
      <c r="AN84" s="1078">
        <f>AN79*'DATA - Awards Matrices'!$B$16</f>
        <v>400</v>
      </c>
      <c r="AO84" s="1079">
        <f>AO79*'DATA - Awards Matrices'!$C$16</f>
        <v>5600</v>
      </c>
      <c r="AP84" s="1079">
        <f>AP79*'DATA - Awards Matrices'!$D$16</f>
        <v>600</v>
      </c>
      <c r="AQ84" s="1079">
        <f>AQ79*'DATA - Awards Matrices'!$E$16</f>
        <v>11250</v>
      </c>
      <c r="AR84" s="1079">
        <f>AR79*'DATA - Awards Matrices'!$F$16</f>
        <v>0</v>
      </c>
      <c r="AS84" s="1079">
        <f>AS79*'DATA - Awards Matrices'!$G$16</f>
        <v>0</v>
      </c>
      <c r="AT84" s="1079">
        <f>AT79*'DATA - Awards Matrices'!$H$16</f>
        <v>0</v>
      </c>
      <c r="AU84" s="1079">
        <f>AU79*'DATA - Awards Matrices'!$I$16</f>
        <v>0</v>
      </c>
      <c r="AV84" s="1079">
        <f>AV79*'DATA - Awards Matrices'!$J$16</f>
        <v>0</v>
      </c>
      <c r="AW84" s="1080">
        <f>AW79*'DATA - Awards Matrices'!$K$16</f>
        <v>0</v>
      </c>
      <c r="AX84" s="1081"/>
      <c r="AZ84" s="1195">
        <f>AZ79*'DATA - Awards Matrices'!$B$16</f>
        <v>200</v>
      </c>
      <c r="BA84" s="1196">
        <f>BA79*'DATA - Awards Matrices'!$C$16</f>
        <v>4400</v>
      </c>
      <c r="BB84" s="1196">
        <f>BB79*'DATA - Awards Matrices'!$D$16</f>
        <v>0</v>
      </c>
      <c r="BC84" s="1196">
        <f>BC79*'DATA - Awards Matrices'!$E$16</f>
        <v>9250</v>
      </c>
      <c r="BD84" s="1196">
        <f>BD79*'DATA - Awards Matrices'!$F$16</f>
        <v>0</v>
      </c>
      <c r="BE84" s="1196">
        <f>BE79*'DATA - Awards Matrices'!$G$16</f>
        <v>0</v>
      </c>
      <c r="BF84" s="1196">
        <f>BF79*'DATA - Awards Matrices'!$H$16</f>
        <v>0</v>
      </c>
      <c r="BG84" s="1196">
        <f>BG79*'DATA - Awards Matrices'!$I$16</f>
        <v>0</v>
      </c>
      <c r="BH84" s="1196">
        <f>BH79*'DATA - Awards Matrices'!$J$16</f>
        <v>0</v>
      </c>
      <c r="BI84" s="1197">
        <f>BI79*'DATA - Awards Matrices'!$K$16</f>
        <v>0</v>
      </c>
      <c r="BJ84" s="1198"/>
    </row>
    <row r="85" spans="1:76" ht="16" thickBot="1">
      <c r="A85" s="1489"/>
      <c r="B85" s="440" t="s">
        <v>49</v>
      </c>
      <c r="C85" s="426" t="s">
        <v>90</v>
      </c>
      <c r="D85" s="330">
        <f>D80*'DATA - Awards Matrices'!$B$17</f>
        <v>13500</v>
      </c>
      <c r="E85" s="12">
        <f>E80*'DATA - Awards Matrices'!$C$17</f>
        <v>5400</v>
      </c>
      <c r="F85" s="12">
        <f>F80*'DATA - Awards Matrices'!$D$17</f>
        <v>0</v>
      </c>
      <c r="G85" s="12">
        <f>G80*'DATA - Awards Matrices'!$E$17</f>
        <v>17750</v>
      </c>
      <c r="H85" s="12">
        <f>H80*'DATA - Awards Matrices'!$F$17</f>
        <v>0</v>
      </c>
      <c r="I85" s="12">
        <f>I80*'DATA - Awards Matrices'!$G$17</f>
        <v>0</v>
      </c>
      <c r="J85" s="12">
        <f>J80*'DATA - Awards Matrices'!$H$17</f>
        <v>0</v>
      </c>
      <c r="K85" s="12">
        <f>K80*'DATA - Awards Matrices'!$I$17</f>
        <v>0</v>
      </c>
      <c r="L85" s="12">
        <f>L80*'DATA - Awards Matrices'!$J$17</f>
        <v>0</v>
      </c>
      <c r="M85" s="331">
        <f>M80*'DATA - Awards Matrices'!$K$17</f>
        <v>0</v>
      </c>
      <c r="N85" s="12" t="s">
        <v>277</v>
      </c>
      <c r="O85" s="12"/>
      <c r="P85" s="330">
        <f>P80*'DATA - Awards Matrices'!$B$17</f>
        <v>17800</v>
      </c>
      <c r="Q85" s="12">
        <f>Q80*'DATA - Awards Matrices'!$C$17</f>
        <v>8600</v>
      </c>
      <c r="R85" s="12">
        <f>R80*'DATA - Awards Matrices'!$D$17</f>
        <v>0</v>
      </c>
      <c r="S85" s="12">
        <f>S80*'DATA - Awards Matrices'!$E$17</f>
        <v>17750</v>
      </c>
      <c r="T85" s="12">
        <f>T80*'DATA - Awards Matrices'!$F$17</f>
        <v>0</v>
      </c>
      <c r="U85" s="12">
        <f>U80*'DATA - Awards Matrices'!$G$17</f>
        <v>0</v>
      </c>
      <c r="V85" s="12">
        <f>V80*'DATA - Awards Matrices'!$H$17</f>
        <v>0</v>
      </c>
      <c r="W85" s="12">
        <f>W80*'DATA - Awards Matrices'!$I$17</f>
        <v>0</v>
      </c>
      <c r="X85" s="12">
        <f>X80*'DATA - Awards Matrices'!$J$17</f>
        <v>0</v>
      </c>
      <c r="Y85" s="331">
        <f>Y80*'DATA - Awards Matrices'!$K$17</f>
        <v>0</v>
      </c>
      <c r="Z85" s="12" t="s">
        <v>277</v>
      </c>
      <c r="AA85" s="12"/>
      <c r="AB85" s="330">
        <f>AB80*'DATA - Awards Matrices'!$B$17</f>
        <v>14500</v>
      </c>
      <c r="AC85" s="12">
        <f>AC80*'DATA - Awards Matrices'!$C$17</f>
        <v>10400</v>
      </c>
      <c r="AD85" s="12">
        <f>AD80*'DATA - Awards Matrices'!$D$17</f>
        <v>0</v>
      </c>
      <c r="AE85" s="12">
        <f>AE80*'DATA - Awards Matrices'!$E$17</f>
        <v>10500</v>
      </c>
      <c r="AF85" s="12">
        <f>AF80*'DATA - Awards Matrices'!$F$17</f>
        <v>0</v>
      </c>
      <c r="AG85" s="12">
        <f>AG80*'DATA - Awards Matrices'!$G$17</f>
        <v>0</v>
      </c>
      <c r="AH85" s="12">
        <f>AH80*'DATA - Awards Matrices'!$H$17</f>
        <v>0</v>
      </c>
      <c r="AI85" s="12">
        <f>AI80*'DATA - Awards Matrices'!$I$17</f>
        <v>0</v>
      </c>
      <c r="AJ85" s="12">
        <f>AJ80*'DATA - Awards Matrices'!$J$17</f>
        <v>0</v>
      </c>
      <c r="AK85" s="331">
        <f>AK80*'DATA - Awards Matrices'!$K$17</f>
        <v>0</v>
      </c>
      <c r="AL85" s="12" t="s">
        <v>277</v>
      </c>
      <c r="AM85" s="12"/>
      <c r="AN85" s="1078">
        <f>AN80*'DATA - Awards Matrices'!$B$17</f>
        <v>7600</v>
      </c>
      <c r="AO85" s="1079">
        <f>AO80*'DATA - Awards Matrices'!$C$17</f>
        <v>8400</v>
      </c>
      <c r="AP85" s="1079">
        <f>AP80*'DATA - Awards Matrices'!$D$17</f>
        <v>0</v>
      </c>
      <c r="AQ85" s="1079">
        <f>AQ80*'DATA - Awards Matrices'!$E$17</f>
        <v>14000</v>
      </c>
      <c r="AR85" s="1079">
        <f>AR80*'DATA - Awards Matrices'!$F$17</f>
        <v>0</v>
      </c>
      <c r="AS85" s="1079">
        <f>AS80*'DATA - Awards Matrices'!$G$17</f>
        <v>0</v>
      </c>
      <c r="AT85" s="1079">
        <f>AT80*'DATA - Awards Matrices'!$H$17</f>
        <v>0</v>
      </c>
      <c r="AU85" s="1079">
        <f>AU80*'DATA - Awards Matrices'!$I$17</f>
        <v>0</v>
      </c>
      <c r="AV85" s="1079">
        <f>AV80*'DATA - Awards Matrices'!$J$17</f>
        <v>0</v>
      </c>
      <c r="AW85" s="1080">
        <f>AW80*'DATA - Awards Matrices'!$K$17</f>
        <v>0</v>
      </c>
      <c r="AX85" s="1081" t="s">
        <v>277</v>
      </c>
      <c r="AZ85" s="1195">
        <f>AZ80*'DATA - Awards Matrices'!$B$17</f>
        <v>1300</v>
      </c>
      <c r="BA85" s="1196">
        <f>BA80*'DATA - Awards Matrices'!$C$17</f>
        <v>3200</v>
      </c>
      <c r="BB85" s="1196">
        <f>BB80*'DATA - Awards Matrices'!$D$17</f>
        <v>0</v>
      </c>
      <c r="BC85" s="1196">
        <f>BC80*'DATA - Awards Matrices'!$E$17</f>
        <v>18750</v>
      </c>
      <c r="BD85" s="1196">
        <f>BD80*'DATA - Awards Matrices'!$F$17</f>
        <v>0</v>
      </c>
      <c r="BE85" s="1196">
        <f>BE80*'DATA - Awards Matrices'!$G$17</f>
        <v>0</v>
      </c>
      <c r="BF85" s="1196">
        <f>BF80*'DATA - Awards Matrices'!$H$17</f>
        <v>0</v>
      </c>
      <c r="BG85" s="1196">
        <f>BG80*'DATA - Awards Matrices'!$I$17</f>
        <v>0</v>
      </c>
      <c r="BH85" s="1196">
        <f>BH80*'DATA - Awards Matrices'!$J$17</f>
        <v>0</v>
      </c>
      <c r="BI85" s="1197">
        <f>BI80*'DATA - Awards Matrices'!$K$17</f>
        <v>0</v>
      </c>
      <c r="BJ85" s="1198" t="s">
        <v>277</v>
      </c>
    </row>
    <row r="86" spans="1:76" ht="33" thickBot="1">
      <c r="A86" s="406" t="s">
        <v>272</v>
      </c>
      <c r="B86" s="413" t="str">
        <f>B80</f>
        <v>ENMU-RO</v>
      </c>
      <c r="C86" s="414"/>
      <c r="D86" s="334">
        <f t="shared" ref="D86:M86" si="75">SUM(D83:D85)</f>
        <v>14900</v>
      </c>
      <c r="E86" s="335">
        <f t="shared" si="75"/>
        <v>20400</v>
      </c>
      <c r="F86" s="335">
        <f t="shared" si="75"/>
        <v>2000</v>
      </c>
      <c r="G86" s="335">
        <f t="shared" si="75"/>
        <v>59500</v>
      </c>
      <c r="H86" s="335">
        <f t="shared" si="75"/>
        <v>0</v>
      </c>
      <c r="I86" s="335">
        <f t="shared" si="75"/>
        <v>0</v>
      </c>
      <c r="J86" s="335">
        <f t="shared" si="75"/>
        <v>0</v>
      </c>
      <c r="K86" s="335">
        <f t="shared" si="75"/>
        <v>0</v>
      </c>
      <c r="L86" s="335">
        <f t="shared" si="75"/>
        <v>0</v>
      </c>
      <c r="M86" s="336">
        <f t="shared" si="75"/>
        <v>0</v>
      </c>
      <c r="N86" s="415">
        <f>SUM(D86:M86)/'DATA - Awards Matrices'!$L$17</f>
        <v>23.971669844728957</v>
      </c>
      <c r="O86" s="415"/>
      <c r="P86" s="334">
        <f t="shared" ref="P86:Y86" si="76">SUM(P83:P85)</f>
        <v>18900</v>
      </c>
      <c r="Q86" s="335">
        <f t="shared" si="76"/>
        <v>22000</v>
      </c>
      <c r="R86" s="335">
        <f t="shared" si="76"/>
        <v>2000</v>
      </c>
      <c r="S86" s="335">
        <f t="shared" si="76"/>
        <v>58250</v>
      </c>
      <c r="T86" s="335">
        <f t="shared" si="76"/>
        <v>0</v>
      </c>
      <c r="U86" s="335">
        <f t="shared" si="76"/>
        <v>0</v>
      </c>
      <c r="V86" s="335">
        <f t="shared" si="76"/>
        <v>0</v>
      </c>
      <c r="W86" s="335">
        <f t="shared" si="76"/>
        <v>0</v>
      </c>
      <c r="X86" s="335">
        <f t="shared" si="76"/>
        <v>0</v>
      </c>
      <c r="Y86" s="336">
        <f t="shared" si="76"/>
        <v>0</v>
      </c>
      <c r="Z86" s="415">
        <f>SUM(P86:Y86)/'DATA - Awards Matrices'!$L$17</f>
        <v>25.048909140437335</v>
      </c>
      <c r="AA86" s="415"/>
      <c r="AB86" s="334">
        <f t="shared" ref="AB86:AK86" si="77">SUM(AB83:AB85)</f>
        <v>15000</v>
      </c>
      <c r="AC86" s="335">
        <f t="shared" si="77"/>
        <v>24600</v>
      </c>
      <c r="AD86" s="335">
        <f t="shared" si="77"/>
        <v>1400</v>
      </c>
      <c r="AE86" s="335">
        <f t="shared" si="77"/>
        <v>45000</v>
      </c>
      <c r="AF86" s="335">
        <f t="shared" si="77"/>
        <v>0</v>
      </c>
      <c r="AG86" s="335">
        <f t="shared" si="77"/>
        <v>0</v>
      </c>
      <c r="AH86" s="335">
        <f t="shared" si="77"/>
        <v>0</v>
      </c>
      <c r="AI86" s="335">
        <f t="shared" si="77"/>
        <v>0</v>
      </c>
      <c r="AJ86" s="335">
        <f t="shared" si="77"/>
        <v>0</v>
      </c>
      <c r="AK86" s="336">
        <f t="shared" si="77"/>
        <v>0</v>
      </c>
      <c r="AL86" s="415">
        <f>SUM(AB86:AK86)/'DATA - Awards Matrices'!$L$17</f>
        <v>21.297144696763329</v>
      </c>
      <c r="AM86" s="415"/>
      <c r="AN86" s="1085">
        <f t="shared" ref="AN86:AW86" si="78">SUM(AN83:AN85)</f>
        <v>8000</v>
      </c>
      <c r="AO86" s="1086">
        <f t="shared" si="78"/>
        <v>22800</v>
      </c>
      <c r="AP86" s="1086">
        <f t="shared" si="78"/>
        <v>600</v>
      </c>
      <c r="AQ86" s="1086">
        <f t="shared" si="78"/>
        <v>43750</v>
      </c>
      <c r="AR86" s="1086">
        <f t="shared" si="78"/>
        <v>0</v>
      </c>
      <c r="AS86" s="1086">
        <f t="shared" si="78"/>
        <v>0</v>
      </c>
      <c r="AT86" s="1086">
        <f t="shared" si="78"/>
        <v>0</v>
      </c>
      <c r="AU86" s="1086">
        <f t="shared" si="78"/>
        <v>0</v>
      </c>
      <c r="AV86" s="1086">
        <f t="shared" si="78"/>
        <v>0</v>
      </c>
      <c r="AW86" s="1087">
        <f t="shared" si="78"/>
        <v>0</v>
      </c>
      <c r="AX86" s="1088">
        <f>SUM(AN86:AW86)/'DATA - Awards Matrices'!$L$17</f>
        <v>18.610237487927492</v>
      </c>
      <c r="AZ86" s="1202">
        <f t="shared" ref="AZ86:BI86" si="79">SUM(AZ83:AZ85)</f>
        <v>1500</v>
      </c>
      <c r="BA86" s="1203">
        <f t="shared" si="79"/>
        <v>16800</v>
      </c>
      <c r="BB86" s="1203">
        <f t="shared" si="79"/>
        <v>0</v>
      </c>
      <c r="BC86" s="1203">
        <f t="shared" si="79"/>
        <v>47500</v>
      </c>
      <c r="BD86" s="1203">
        <f t="shared" si="79"/>
        <v>0</v>
      </c>
      <c r="BE86" s="1203">
        <f t="shared" si="79"/>
        <v>0</v>
      </c>
      <c r="BF86" s="1203">
        <f t="shared" si="79"/>
        <v>0</v>
      </c>
      <c r="BG86" s="1203">
        <f t="shared" si="79"/>
        <v>0</v>
      </c>
      <c r="BH86" s="1203">
        <f t="shared" si="79"/>
        <v>0</v>
      </c>
      <c r="BI86" s="1204">
        <f t="shared" si="79"/>
        <v>0</v>
      </c>
      <c r="BJ86" s="1205">
        <f>SUM(AZ86:BI86)/'DATA - Awards Matrices'!$L$17</f>
        <v>16.294792105197988</v>
      </c>
      <c r="BO86" s="1300">
        <f>SUM(P86:Y86)</f>
        <v>101150</v>
      </c>
      <c r="BP86" s="1300">
        <f>SUM(AB86:AK86)</f>
        <v>86000</v>
      </c>
      <c r="BQ86" s="1301">
        <f>SUM(AN86:AW86)</f>
        <v>75150</v>
      </c>
      <c r="BR86" s="1300">
        <f>SUM(AZ86:BI86)</f>
        <v>65800</v>
      </c>
      <c r="BS86" s="1300">
        <f>AVERAGE(BO86:BQ86)</f>
        <v>87433.333333333328</v>
      </c>
      <c r="BT86" s="1301">
        <f>AVERAGE(BQ86:BR86)</f>
        <v>70475</v>
      </c>
    </row>
    <row r="87" spans="1:76" ht="63" customHeight="1" thickBot="1">
      <c r="A87" s="428"/>
      <c r="B87" s="429"/>
      <c r="C87" s="430"/>
      <c r="D87" s="431"/>
      <c r="E87" s="432"/>
      <c r="F87" s="432"/>
      <c r="G87" s="432"/>
      <c r="H87" s="432"/>
      <c r="I87" s="432"/>
      <c r="J87" s="432"/>
      <c r="K87" s="432"/>
      <c r="L87" s="432"/>
      <c r="M87" s="433"/>
      <c r="N87" s="434"/>
      <c r="O87" s="434"/>
      <c r="P87" s="431"/>
      <c r="Q87" s="432"/>
      <c r="R87" s="432"/>
      <c r="S87" s="432"/>
      <c r="T87" s="432"/>
      <c r="U87" s="432"/>
      <c r="V87" s="432"/>
      <c r="W87" s="432"/>
      <c r="X87" s="432"/>
      <c r="Y87" s="433"/>
      <c r="Z87" s="434"/>
      <c r="AA87" s="434"/>
      <c r="AB87" s="431"/>
      <c r="AC87" s="432"/>
      <c r="AD87" s="432"/>
      <c r="AE87" s="432"/>
      <c r="AF87" s="432"/>
      <c r="AG87" s="432"/>
      <c r="AH87" s="432"/>
      <c r="AI87" s="432"/>
      <c r="AJ87" s="432"/>
      <c r="AK87" s="433"/>
      <c r="AL87" s="434"/>
      <c r="AM87" s="434"/>
      <c r="AN87" s="1089"/>
      <c r="AO87" s="1090"/>
      <c r="AP87" s="1090"/>
      <c r="AQ87" s="1090"/>
      <c r="AR87" s="1090"/>
      <c r="AS87" s="1090"/>
      <c r="AT87" s="1090"/>
      <c r="AU87" s="1090"/>
      <c r="AV87" s="1090"/>
      <c r="AW87" s="1091"/>
      <c r="AX87" s="1092"/>
      <c r="AZ87" s="1206"/>
      <c r="BA87" s="1207"/>
      <c r="BB87" s="1207"/>
      <c r="BC87" s="1207"/>
      <c r="BD87" s="1207"/>
      <c r="BE87" s="1207"/>
      <c r="BF87" s="1207"/>
      <c r="BG87" s="1207"/>
      <c r="BH87" s="1207"/>
      <c r="BI87" s="1208"/>
      <c r="BJ87" s="1209"/>
    </row>
    <row r="88" spans="1:76" ht="15" customHeight="1">
      <c r="A88" s="1487" t="s">
        <v>270</v>
      </c>
      <c r="B88" s="274" t="str">
        <f>'RAW DATA-Awards'!B31</f>
        <v>ENMU-RU</v>
      </c>
      <c r="C88" s="424" t="str">
        <f>'RAW DATA-Awards'!C31</f>
        <v>1</v>
      </c>
      <c r="D88" s="407">
        <f>'RAW DATA-Awards'!D31</f>
        <v>1</v>
      </c>
      <c r="E88" s="408">
        <f>'RAW DATA-Awards'!E31</f>
        <v>6</v>
      </c>
      <c r="F88" s="408">
        <f>'RAW DATA-Awards'!F31</f>
        <v>0</v>
      </c>
      <c r="G88" s="408">
        <f>'RAW DATA-Awards'!G31</f>
        <v>39</v>
      </c>
      <c r="H88" s="408">
        <f>'RAW DATA-Awards'!H31</f>
        <v>0</v>
      </c>
      <c r="I88" s="408">
        <f>'RAW DATA-Awards'!I31</f>
        <v>0</v>
      </c>
      <c r="J88" s="408">
        <f>'RAW DATA-Awards'!J31</f>
        <v>0</v>
      </c>
      <c r="K88" s="408">
        <f>'RAW DATA-Awards'!K31</f>
        <v>0</v>
      </c>
      <c r="L88" s="408">
        <f>'RAW DATA-Awards'!L31</f>
        <v>0</v>
      </c>
      <c r="M88" s="409">
        <f>'RAW DATA-Awards'!M31</f>
        <v>0</v>
      </c>
      <c r="N88" s="408"/>
      <c r="O88" s="408"/>
      <c r="P88" s="407">
        <f>'RAW DATA-Awards'!N31</f>
        <v>3</v>
      </c>
      <c r="Q88" s="408">
        <f>'RAW DATA-Awards'!O31</f>
        <v>5</v>
      </c>
      <c r="R88" s="408">
        <f>'RAW DATA-Awards'!P31</f>
        <v>0</v>
      </c>
      <c r="S88" s="408">
        <f>'RAW DATA-Awards'!Q31</f>
        <v>38</v>
      </c>
      <c r="T88" s="408">
        <f>'RAW DATA-Awards'!R31</f>
        <v>0</v>
      </c>
      <c r="U88" s="408">
        <f>'RAW DATA-Awards'!S31</f>
        <v>0</v>
      </c>
      <c r="V88" s="408">
        <f>'RAW DATA-Awards'!T31</f>
        <v>0</v>
      </c>
      <c r="W88" s="408">
        <f>'RAW DATA-Awards'!U31</f>
        <v>0</v>
      </c>
      <c r="X88" s="408">
        <f>'RAW DATA-Awards'!V31</f>
        <v>0</v>
      </c>
      <c r="Y88" s="409">
        <f>'RAW DATA-Awards'!W31</f>
        <v>0</v>
      </c>
      <c r="Z88" s="408"/>
      <c r="AA88" s="408"/>
      <c r="AB88" s="407">
        <f>'RAW DATA-Awards'!X31</f>
        <v>1</v>
      </c>
      <c r="AC88" s="408">
        <f>'RAW DATA-Awards'!Y31</f>
        <v>3</v>
      </c>
      <c r="AD88" s="408">
        <f>'RAW DATA-Awards'!Z31</f>
        <v>0</v>
      </c>
      <c r="AE88" s="408">
        <f>'RAW DATA-Awards'!AA31</f>
        <v>46</v>
      </c>
      <c r="AF88" s="408">
        <f>'RAW DATA-Awards'!AB31</f>
        <v>0</v>
      </c>
      <c r="AG88" s="408">
        <f>'RAW DATA-Awards'!AC31</f>
        <v>0</v>
      </c>
      <c r="AH88" s="408">
        <f>'RAW DATA-Awards'!AD31</f>
        <v>0</v>
      </c>
      <c r="AI88" s="408">
        <f>'RAW DATA-Awards'!AE31</f>
        <v>0</v>
      </c>
      <c r="AJ88" s="408">
        <f>'RAW DATA-Awards'!AF31</f>
        <v>0</v>
      </c>
      <c r="AK88" s="409">
        <f>'RAW DATA-Awards'!AG31</f>
        <v>0</v>
      </c>
      <c r="AL88" s="408"/>
      <c r="AM88" s="408"/>
      <c r="AN88" s="1074">
        <f>'RAW DATA-Awards'!AH31</f>
        <v>1</v>
      </c>
      <c r="AO88" s="1075">
        <f>'RAW DATA-Awards'!AI31</f>
        <v>3</v>
      </c>
      <c r="AP88" s="1075">
        <f>'RAW DATA-Awards'!AJ31</f>
        <v>0</v>
      </c>
      <c r="AQ88" s="1075">
        <f>'RAW DATA-Awards'!AK31</f>
        <v>28</v>
      </c>
      <c r="AR88" s="1075">
        <f>'RAW DATA-Awards'!AL31</f>
        <v>0</v>
      </c>
      <c r="AS88" s="1075">
        <f>'RAW DATA-Awards'!AM31</f>
        <v>0</v>
      </c>
      <c r="AT88" s="1075">
        <f>'RAW DATA-Awards'!AN31</f>
        <v>0</v>
      </c>
      <c r="AU88" s="1075">
        <f>'RAW DATA-Awards'!AO31</f>
        <v>0</v>
      </c>
      <c r="AV88" s="1075">
        <f>'RAW DATA-Awards'!AP31</f>
        <v>0</v>
      </c>
      <c r="AW88" s="1076">
        <f>'RAW DATA-Awards'!AQ31</f>
        <v>0</v>
      </c>
      <c r="AX88" s="1077"/>
      <c r="AZ88" s="1191">
        <f>'RAW DATA-Awards'!AR31</f>
        <v>4</v>
      </c>
      <c r="BA88" s="1192">
        <f>'RAW DATA-Awards'!AS31</f>
        <v>14</v>
      </c>
      <c r="BB88" s="1192">
        <f>'RAW DATA-Awards'!AT31</f>
        <v>0</v>
      </c>
      <c r="BC88" s="1192">
        <f>'RAW DATA-Awards'!AU31</f>
        <v>36</v>
      </c>
      <c r="BD88" s="1192">
        <f>'RAW DATA-Awards'!AV31</f>
        <v>0</v>
      </c>
      <c r="BE88" s="1192">
        <f>'RAW DATA-Awards'!AW31</f>
        <v>0</v>
      </c>
      <c r="BF88" s="1192">
        <f>'RAW DATA-Awards'!AX31</f>
        <v>0</v>
      </c>
      <c r="BG88" s="1192">
        <f>'RAW DATA-Awards'!AY31</f>
        <v>0</v>
      </c>
      <c r="BH88" s="1192">
        <f>'RAW DATA-Awards'!AZ31</f>
        <v>0</v>
      </c>
      <c r="BI88" s="1193">
        <f>'RAW DATA-Awards'!BA31</f>
        <v>0</v>
      </c>
      <c r="BJ88" s="1194"/>
      <c r="BO88" s="1188">
        <f>AZ88*'DATA - Awards Matrices'!B$10</f>
        <v>19800</v>
      </c>
      <c r="BP88" s="1188">
        <f>BA88*'DATA - Awards Matrices'!C$10</f>
        <v>101640</v>
      </c>
      <c r="BQ88" s="1188">
        <f>BB88*'DATA - Awards Matrices'!D$10</f>
        <v>0</v>
      </c>
      <c r="BR88" s="1188">
        <f>BC88*'DATA - Awards Matrices'!E$10</f>
        <v>520380</v>
      </c>
      <c r="BS88" s="1188">
        <f>BD88*'DATA - Awards Matrices'!F$10</f>
        <v>0</v>
      </c>
      <c r="BT88" s="1188">
        <f>BE88*'DATA - Awards Matrices'!G$10</f>
        <v>0</v>
      </c>
      <c r="BU88" s="1188">
        <f>BF88*'DATA - Awards Matrices'!H$10</f>
        <v>0</v>
      </c>
      <c r="BV88" s="1188">
        <f>BG88*'DATA - Awards Matrices'!I$10</f>
        <v>0</v>
      </c>
      <c r="BW88" s="1188">
        <f>BH88*'DATA - Awards Matrices'!J$10</f>
        <v>0</v>
      </c>
      <c r="BX88" s="1188">
        <f>BI88*'DATA - Awards Matrices'!K$10</f>
        <v>0</v>
      </c>
    </row>
    <row r="89" spans="1:76">
      <c r="A89" s="1488"/>
      <c r="B89" s="410" t="str">
        <f>'RAW DATA-Awards'!B32</f>
        <v>ENMU-RU</v>
      </c>
      <c r="C89" s="425" t="str">
        <f>'RAW DATA-Awards'!C32</f>
        <v>2</v>
      </c>
      <c r="D89" s="330">
        <f>'RAW DATA-Awards'!D32</f>
        <v>0</v>
      </c>
      <c r="E89" s="12">
        <f>'RAW DATA-Awards'!E32</f>
        <v>6</v>
      </c>
      <c r="F89" s="12">
        <f>'RAW DATA-Awards'!F32</f>
        <v>0</v>
      </c>
      <c r="G89" s="12">
        <f>'RAW DATA-Awards'!G32</f>
        <v>4</v>
      </c>
      <c r="H89" s="12">
        <f>'RAW DATA-Awards'!H32</f>
        <v>0</v>
      </c>
      <c r="I89" s="12">
        <f>'RAW DATA-Awards'!I32</f>
        <v>0</v>
      </c>
      <c r="J89" s="12">
        <f>'RAW DATA-Awards'!J32</f>
        <v>0</v>
      </c>
      <c r="K89" s="12">
        <f>'RAW DATA-Awards'!K32</f>
        <v>0</v>
      </c>
      <c r="L89" s="12">
        <f>'RAW DATA-Awards'!L32</f>
        <v>0</v>
      </c>
      <c r="M89" s="331">
        <f>'RAW DATA-Awards'!M32</f>
        <v>0</v>
      </c>
      <c r="N89" s="12"/>
      <c r="O89" s="12"/>
      <c r="P89" s="330">
        <f>'RAW DATA-Awards'!N32</f>
        <v>1</v>
      </c>
      <c r="Q89" s="12">
        <f>'RAW DATA-Awards'!O32</f>
        <v>1</v>
      </c>
      <c r="R89" s="12">
        <f>'RAW DATA-Awards'!P32</f>
        <v>0</v>
      </c>
      <c r="S89" s="12">
        <f>'RAW DATA-Awards'!Q32</f>
        <v>4</v>
      </c>
      <c r="T89" s="12">
        <f>'RAW DATA-Awards'!R32</f>
        <v>0</v>
      </c>
      <c r="U89" s="12">
        <f>'RAW DATA-Awards'!S32</f>
        <v>0</v>
      </c>
      <c r="V89" s="12">
        <f>'RAW DATA-Awards'!T32</f>
        <v>0</v>
      </c>
      <c r="W89" s="12">
        <f>'RAW DATA-Awards'!U32</f>
        <v>0</v>
      </c>
      <c r="X89" s="12">
        <f>'RAW DATA-Awards'!V32</f>
        <v>0</v>
      </c>
      <c r="Y89" s="331">
        <f>'RAW DATA-Awards'!W32</f>
        <v>0</v>
      </c>
      <c r="Z89" s="12"/>
      <c r="AA89" s="12"/>
      <c r="AB89" s="330">
        <f>'RAW DATA-Awards'!X32</f>
        <v>0</v>
      </c>
      <c r="AC89" s="12">
        <f>'RAW DATA-Awards'!Y32</f>
        <v>2</v>
      </c>
      <c r="AD89" s="12">
        <f>'RAW DATA-Awards'!Z32</f>
        <v>0</v>
      </c>
      <c r="AE89" s="12">
        <f>'RAW DATA-Awards'!AA32</f>
        <v>9</v>
      </c>
      <c r="AF89" s="12">
        <f>'RAW DATA-Awards'!AB32</f>
        <v>0</v>
      </c>
      <c r="AG89" s="12">
        <f>'RAW DATA-Awards'!AC32</f>
        <v>0</v>
      </c>
      <c r="AH89" s="12">
        <f>'RAW DATA-Awards'!AD32</f>
        <v>0</v>
      </c>
      <c r="AI89" s="12">
        <f>'RAW DATA-Awards'!AE32</f>
        <v>0</v>
      </c>
      <c r="AJ89" s="12">
        <f>'RAW DATA-Awards'!AF32</f>
        <v>0</v>
      </c>
      <c r="AK89" s="331">
        <f>'RAW DATA-Awards'!AG32</f>
        <v>0</v>
      </c>
      <c r="AL89" s="12"/>
      <c r="AM89" s="12"/>
      <c r="AN89" s="1078">
        <f>'RAW DATA-Awards'!AH32</f>
        <v>0</v>
      </c>
      <c r="AO89" s="1079">
        <f>'RAW DATA-Awards'!AI32</f>
        <v>3</v>
      </c>
      <c r="AP89" s="1079">
        <f>'RAW DATA-Awards'!AJ32</f>
        <v>0</v>
      </c>
      <c r="AQ89" s="1079">
        <f>'RAW DATA-Awards'!AK32</f>
        <v>4</v>
      </c>
      <c r="AR89" s="1079">
        <f>'RAW DATA-Awards'!AL32</f>
        <v>0</v>
      </c>
      <c r="AS89" s="1079">
        <f>'RAW DATA-Awards'!AM32</f>
        <v>0</v>
      </c>
      <c r="AT89" s="1079">
        <f>'RAW DATA-Awards'!AN32</f>
        <v>0</v>
      </c>
      <c r="AU89" s="1079">
        <f>'RAW DATA-Awards'!AO32</f>
        <v>0</v>
      </c>
      <c r="AV89" s="1079">
        <f>'RAW DATA-Awards'!AP32</f>
        <v>0</v>
      </c>
      <c r="AW89" s="1080">
        <f>'RAW DATA-Awards'!AQ32</f>
        <v>0</v>
      </c>
      <c r="AX89" s="1081"/>
      <c r="AZ89" s="1195">
        <f>'RAW DATA-Awards'!AR32</f>
        <v>0</v>
      </c>
      <c r="BA89" s="1196">
        <f>'RAW DATA-Awards'!AS32</f>
        <v>0</v>
      </c>
      <c r="BB89" s="1196">
        <f>'RAW DATA-Awards'!AT32</f>
        <v>0</v>
      </c>
      <c r="BC89" s="1196">
        <f>'RAW DATA-Awards'!AU32</f>
        <v>5</v>
      </c>
      <c r="BD89" s="1196">
        <f>'RAW DATA-Awards'!AV32</f>
        <v>0</v>
      </c>
      <c r="BE89" s="1196">
        <f>'RAW DATA-Awards'!AW32</f>
        <v>0</v>
      </c>
      <c r="BF89" s="1196">
        <f>'RAW DATA-Awards'!AX32</f>
        <v>0</v>
      </c>
      <c r="BG89" s="1196">
        <f>'RAW DATA-Awards'!AY32</f>
        <v>0</v>
      </c>
      <c r="BH89" s="1196">
        <f>'RAW DATA-Awards'!AZ32</f>
        <v>0</v>
      </c>
      <c r="BI89" s="1197">
        <f>'RAW DATA-Awards'!BA32</f>
        <v>0</v>
      </c>
      <c r="BJ89" s="1198"/>
      <c r="BO89" s="1188">
        <f>AZ89*'DATA - Awards Matrices'!B$11</f>
        <v>0</v>
      </c>
      <c r="BP89" s="1188">
        <f>BA89*'DATA - Awards Matrices'!C$11</f>
        <v>0</v>
      </c>
      <c r="BQ89" s="1188">
        <f>BB89*'DATA - Awards Matrices'!D$11</f>
        <v>0</v>
      </c>
      <c r="BR89" s="1188">
        <f>BC89*'DATA - Awards Matrices'!E$11</f>
        <v>104300</v>
      </c>
      <c r="BS89" s="1188">
        <f>BD89*'DATA - Awards Matrices'!F$11</f>
        <v>0</v>
      </c>
      <c r="BT89" s="1188">
        <f>BE89*'DATA - Awards Matrices'!G$11</f>
        <v>0</v>
      </c>
      <c r="BU89" s="1188">
        <f>BF89*'DATA - Awards Matrices'!H$11</f>
        <v>0</v>
      </c>
      <c r="BV89" s="1188">
        <f>BG89*'DATA - Awards Matrices'!I$11</f>
        <v>0</v>
      </c>
      <c r="BW89" s="1188">
        <f>BH89*'DATA - Awards Matrices'!J$11</f>
        <v>0</v>
      </c>
      <c r="BX89" s="1188">
        <f>BI89*'DATA - Awards Matrices'!K$11</f>
        <v>0</v>
      </c>
    </row>
    <row r="90" spans="1:76" ht="16" thickBot="1">
      <c r="A90" s="1488"/>
      <c r="B90" s="410" t="str">
        <f>'RAW DATA-Awards'!B33</f>
        <v>ENMU-RU</v>
      </c>
      <c r="C90" s="425" t="str">
        <f>'RAW DATA-Awards'!C33</f>
        <v>3</v>
      </c>
      <c r="D90" s="330">
        <f>'RAW DATA-Awards'!D33</f>
        <v>30</v>
      </c>
      <c r="E90" s="12">
        <f>'RAW DATA-Awards'!E33</f>
        <v>0</v>
      </c>
      <c r="F90" s="12">
        <f>'RAW DATA-Awards'!F33</f>
        <v>0</v>
      </c>
      <c r="G90" s="12">
        <f>'RAW DATA-Awards'!G33</f>
        <v>0</v>
      </c>
      <c r="H90" s="12">
        <f>'RAW DATA-Awards'!H33</f>
        <v>0</v>
      </c>
      <c r="I90" s="12">
        <f>'RAW DATA-Awards'!I33</f>
        <v>0</v>
      </c>
      <c r="J90" s="12">
        <f>'RAW DATA-Awards'!J33</f>
        <v>0</v>
      </c>
      <c r="K90" s="12">
        <f>'RAW DATA-Awards'!K33</f>
        <v>0</v>
      </c>
      <c r="L90" s="12">
        <f>'RAW DATA-Awards'!L33</f>
        <v>0</v>
      </c>
      <c r="M90" s="331">
        <f>'RAW DATA-Awards'!M33</f>
        <v>0</v>
      </c>
      <c r="N90" s="12" t="s">
        <v>276</v>
      </c>
      <c r="O90" s="12"/>
      <c r="P90" s="330">
        <f>'RAW DATA-Awards'!N33</f>
        <v>20</v>
      </c>
      <c r="Q90" s="12">
        <f>'RAW DATA-Awards'!O33</f>
        <v>0</v>
      </c>
      <c r="R90" s="12">
        <f>'RAW DATA-Awards'!P33</f>
        <v>0</v>
      </c>
      <c r="S90" s="12">
        <f>'RAW DATA-Awards'!Q33</f>
        <v>1</v>
      </c>
      <c r="T90" s="12">
        <f>'RAW DATA-Awards'!R33</f>
        <v>0</v>
      </c>
      <c r="U90" s="12">
        <f>'RAW DATA-Awards'!S33</f>
        <v>0</v>
      </c>
      <c r="V90" s="12">
        <f>'RAW DATA-Awards'!T33</f>
        <v>0</v>
      </c>
      <c r="W90" s="12">
        <f>'RAW DATA-Awards'!U33</f>
        <v>0</v>
      </c>
      <c r="X90" s="12">
        <f>'RAW DATA-Awards'!V33</f>
        <v>0</v>
      </c>
      <c r="Y90" s="331">
        <f>'RAW DATA-Awards'!W33</f>
        <v>0</v>
      </c>
      <c r="Z90" s="12" t="s">
        <v>276</v>
      </c>
      <c r="AA90" s="12"/>
      <c r="AB90" s="330">
        <f>'RAW DATA-Awards'!X33</f>
        <v>14</v>
      </c>
      <c r="AC90" s="12">
        <f>'RAW DATA-Awards'!Y33</f>
        <v>0</v>
      </c>
      <c r="AD90" s="12">
        <f>'RAW DATA-Awards'!Z33</f>
        <v>0</v>
      </c>
      <c r="AE90" s="12">
        <f>'RAW DATA-Awards'!AA33</f>
        <v>2</v>
      </c>
      <c r="AF90" s="12">
        <f>'RAW DATA-Awards'!AB33</f>
        <v>0</v>
      </c>
      <c r="AG90" s="12">
        <f>'RAW DATA-Awards'!AC33</f>
        <v>0</v>
      </c>
      <c r="AH90" s="12">
        <f>'RAW DATA-Awards'!AD33</f>
        <v>0</v>
      </c>
      <c r="AI90" s="12">
        <f>'RAW DATA-Awards'!AE33</f>
        <v>0</v>
      </c>
      <c r="AJ90" s="12">
        <f>'RAW DATA-Awards'!AF33</f>
        <v>0</v>
      </c>
      <c r="AK90" s="331">
        <f>'RAW DATA-Awards'!AG33</f>
        <v>0</v>
      </c>
      <c r="AL90" s="12" t="s">
        <v>276</v>
      </c>
      <c r="AM90" s="12"/>
      <c r="AN90" s="1078">
        <f>'RAW DATA-Awards'!AH33</f>
        <v>14</v>
      </c>
      <c r="AO90" s="1079">
        <f>'RAW DATA-Awards'!AI33</f>
        <v>0</v>
      </c>
      <c r="AP90" s="1079">
        <f>'RAW DATA-Awards'!AJ33</f>
        <v>0</v>
      </c>
      <c r="AQ90" s="1079">
        <f>'RAW DATA-Awards'!AK33</f>
        <v>0</v>
      </c>
      <c r="AR90" s="1079">
        <f>'RAW DATA-Awards'!AL33</f>
        <v>0</v>
      </c>
      <c r="AS90" s="1079">
        <f>'RAW DATA-Awards'!AM33</f>
        <v>0</v>
      </c>
      <c r="AT90" s="1079">
        <f>'RAW DATA-Awards'!AN33</f>
        <v>0</v>
      </c>
      <c r="AU90" s="1079">
        <f>'RAW DATA-Awards'!AO33</f>
        <v>0</v>
      </c>
      <c r="AV90" s="1079">
        <f>'RAW DATA-Awards'!AP33</f>
        <v>0</v>
      </c>
      <c r="AW90" s="1080">
        <f>'RAW DATA-Awards'!AQ33</f>
        <v>0</v>
      </c>
      <c r="AX90" s="1081" t="s">
        <v>276</v>
      </c>
      <c r="AZ90" s="1195">
        <f>'RAW DATA-Awards'!AR33</f>
        <v>9</v>
      </c>
      <c r="BA90" s="1196">
        <f>'RAW DATA-Awards'!AS33</f>
        <v>0</v>
      </c>
      <c r="BB90" s="1196">
        <f>'RAW DATA-Awards'!AT33</f>
        <v>0</v>
      </c>
      <c r="BC90" s="1196">
        <f>'RAW DATA-Awards'!AU33</f>
        <v>0</v>
      </c>
      <c r="BD90" s="1196">
        <f>'RAW DATA-Awards'!AV33</f>
        <v>0</v>
      </c>
      <c r="BE90" s="1196">
        <f>'RAW DATA-Awards'!AW33</f>
        <v>0</v>
      </c>
      <c r="BF90" s="1196">
        <f>'RAW DATA-Awards'!AX33</f>
        <v>0</v>
      </c>
      <c r="BG90" s="1196">
        <f>'RAW DATA-Awards'!AY33</f>
        <v>0</v>
      </c>
      <c r="BH90" s="1196">
        <f>'RAW DATA-Awards'!AZ33</f>
        <v>0</v>
      </c>
      <c r="BI90" s="1197">
        <f>'RAW DATA-Awards'!BA33</f>
        <v>0</v>
      </c>
      <c r="BJ90" s="1198" t="s">
        <v>276</v>
      </c>
      <c r="BO90" s="1188">
        <f>AZ90*'DATA - Awards Matrices'!B$12</f>
        <v>94221</v>
      </c>
      <c r="BP90" s="1188">
        <f>BA90*'DATA - Awards Matrices'!C$12</f>
        <v>0</v>
      </c>
      <c r="BQ90" s="1188">
        <f>BB90*'DATA - Awards Matrices'!D$12</f>
        <v>0</v>
      </c>
      <c r="BR90" s="1188">
        <f>BC90*'DATA - Awards Matrices'!E$12</f>
        <v>0</v>
      </c>
      <c r="BS90" s="1188">
        <f>BD90*'DATA - Awards Matrices'!F$12</f>
        <v>0</v>
      </c>
      <c r="BT90" s="1188">
        <f>BE90*'DATA - Awards Matrices'!G$12</f>
        <v>0</v>
      </c>
      <c r="BU90" s="1188">
        <f>BF90*'DATA - Awards Matrices'!H$12</f>
        <v>0</v>
      </c>
      <c r="BV90" s="1188">
        <f>BG90*'DATA - Awards Matrices'!I$12</f>
        <v>0</v>
      </c>
      <c r="BW90" s="1188">
        <f>BH90*'DATA - Awards Matrices'!J$12</f>
        <v>0</v>
      </c>
      <c r="BX90" s="1188">
        <f>BI90*'DATA - Awards Matrices'!K$12</f>
        <v>0</v>
      </c>
    </row>
    <row r="91" spans="1:76">
      <c r="A91" s="456"/>
      <c r="B91" s="274"/>
      <c r="C91" s="424"/>
      <c r="D91" s="11">
        <f t="shared" ref="D91:M91" si="80">SUM(D88:D90)</f>
        <v>31</v>
      </c>
      <c r="E91" s="11">
        <f t="shared" si="80"/>
        <v>12</v>
      </c>
      <c r="F91" s="11">
        <f t="shared" si="80"/>
        <v>0</v>
      </c>
      <c r="G91" s="11">
        <f t="shared" si="80"/>
        <v>43</v>
      </c>
      <c r="H91" s="11">
        <f t="shared" si="80"/>
        <v>0</v>
      </c>
      <c r="I91" s="11">
        <f t="shared" si="80"/>
        <v>0</v>
      </c>
      <c r="J91" s="11">
        <f t="shared" si="80"/>
        <v>0</v>
      </c>
      <c r="K91" s="11">
        <f t="shared" si="80"/>
        <v>0</v>
      </c>
      <c r="L91" s="11">
        <f t="shared" si="80"/>
        <v>0</v>
      </c>
      <c r="M91" s="333">
        <f t="shared" si="80"/>
        <v>0</v>
      </c>
      <c r="N91" s="12">
        <f>SUM(D91:M91)</f>
        <v>86</v>
      </c>
      <c r="O91" s="12"/>
      <c r="P91" s="332">
        <f t="shared" ref="P91:Y91" si="81">SUM(P88:P90)</f>
        <v>24</v>
      </c>
      <c r="Q91" s="11">
        <f t="shared" si="81"/>
        <v>6</v>
      </c>
      <c r="R91" s="11">
        <f t="shared" si="81"/>
        <v>0</v>
      </c>
      <c r="S91" s="11">
        <f t="shared" si="81"/>
        <v>43</v>
      </c>
      <c r="T91" s="11">
        <f t="shared" si="81"/>
        <v>0</v>
      </c>
      <c r="U91" s="11">
        <f t="shared" si="81"/>
        <v>0</v>
      </c>
      <c r="V91" s="11">
        <f t="shared" si="81"/>
        <v>0</v>
      </c>
      <c r="W91" s="11">
        <f t="shared" si="81"/>
        <v>0</v>
      </c>
      <c r="X91" s="11">
        <f t="shared" si="81"/>
        <v>0</v>
      </c>
      <c r="Y91" s="333">
        <f t="shared" si="81"/>
        <v>0</v>
      </c>
      <c r="Z91" s="12">
        <f>SUM(P91:Y91)</f>
        <v>73</v>
      </c>
      <c r="AA91" s="12"/>
      <c r="AB91" s="332">
        <f t="shared" ref="AB91:AK91" si="82">SUM(AB88:AB90)</f>
        <v>15</v>
      </c>
      <c r="AC91" s="11">
        <f t="shared" si="82"/>
        <v>5</v>
      </c>
      <c r="AD91" s="11">
        <f t="shared" si="82"/>
        <v>0</v>
      </c>
      <c r="AE91" s="11">
        <f t="shared" si="82"/>
        <v>57</v>
      </c>
      <c r="AF91" s="11">
        <f t="shared" si="82"/>
        <v>0</v>
      </c>
      <c r="AG91" s="11">
        <f t="shared" si="82"/>
        <v>0</v>
      </c>
      <c r="AH91" s="11">
        <f t="shared" si="82"/>
        <v>0</v>
      </c>
      <c r="AI91" s="11">
        <f t="shared" si="82"/>
        <v>0</v>
      </c>
      <c r="AJ91" s="11">
        <f t="shared" si="82"/>
        <v>0</v>
      </c>
      <c r="AK91" s="333">
        <f t="shared" si="82"/>
        <v>0</v>
      </c>
      <c r="AL91" s="12">
        <f>SUM(AB91:AK91)</f>
        <v>77</v>
      </c>
      <c r="AM91" s="12"/>
      <c r="AN91" s="1082">
        <f t="shared" ref="AN91:AW91" si="83">SUM(AN88:AN90)</f>
        <v>15</v>
      </c>
      <c r="AO91" s="1083">
        <f t="shared" si="83"/>
        <v>6</v>
      </c>
      <c r="AP91" s="1083">
        <f t="shared" si="83"/>
        <v>0</v>
      </c>
      <c r="AQ91" s="1083">
        <f t="shared" si="83"/>
        <v>32</v>
      </c>
      <c r="AR91" s="1083">
        <f t="shared" si="83"/>
        <v>0</v>
      </c>
      <c r="AS91" s="1083">
        <f t="shared" si="83"/>
        <v>0</v>
      </c>
      <c r="AT91" s="1083">
        <f t="shared" si="83"/>
        <v>0</v>
      </c>
      <c r="AU91" s="1083">
        <f t="shared" si="83"/>
        <v>0</v>
      </c>
      <c r="AV91" s="1083">
        <f t="shared" si="83"/>
        <v>0</v>
      </c>
      <c r="AW91" s="1084">
        <f t="shared" si="83"/>
        <v>0</v>
      </c>
      <c r="AX91" s="1081">
        <f>SUM(AN91:AW91)</f>
        <v>53</v>
      </c>
      <c r="AZ91" s="1199">
        <f t="shared" ref="AZ91:BI91" si="84">SUM(AZ88:AZ90)</f>
        <v>13</v>
      </c>
      <c r="BA91" s="1200">
        <f t="shared" si="84"/>
        <v>14</v>
      </c>
      <c r="BB91" s="1200">
        <f t="shared" si="84"/>
        <v>0</v>
      </c>
      <c r="BC91" s="1200">
        <f t="shared" si="84"/>
        <v>41</v>
      </c>
      <c r="BD91" s="1200">
        <f t="shared" si="84"/>
        <v>0</v>
      </c>
      <c r="BE91" s="1200">
        <f t="shared" si="84"/>
        <v>0</v>
      </c>
      <c r="BF91" s="1200">
        <f t="shared" si="84"/>
        <v>0</v>
      </c>
      <c r="BG91" s="1200">
        <f t="shared" si="84"/>
        <v>0</v>
      </c>
      <c r="BH91" s="1200">
        <f t="shared" si="84"/>
        <v>0</v>
      </c>
      <c r="BI91" s="1201">
        <f t="shared" si="84"/>
        <v>0</v>
      </c>
      <c r="BJ91" s="1198">
        <f>SUM(AZ91:BI91)</f>
        <v>68</v>
      </c>
    </row>
    <row r="92" spans="1:76" ht="10.5" customHeight="1" thickBot="1">
      <c r="A92" s="457"/>
      <c r="B92" s="413"/>
      <c r="C92" s="426"/>
      <c r="D92" s="12"/>
      <c r="E92" s="12"/>
      <c r="F92" s="12"/>
      <c r="G92" s="12"/>
      <c r="H92" s="12"/>
      <c r="I92" s="12"/>
      <c r="J92" s="12"/>
      <c r="K92" s="12"/>
      <c r="L92" s="12"/>
      <c r="M92" s="331"/>
      <c r="N92" s="12"/>
      <c r="O92" s="12"/>
      <c r="P92" s="330"/>
      <c r="Q92" s="12"/>
      <c r="R92" s="12"/>
      <c r="S92" s="12"/>
      <c r="T92" s="12"/>
      <c r="U92" s="12"/>
      <c r="V92" s="12"/>
      <c r="W92" s="12"/>
      <c r="X92" s="12"/>
      <c r="Y92" s="331"/>
      <c r="Z92" s="12"/>
      <c r="AA92" s="12"/>
      <c r="AB92" s="330"/>
      <c r="AC92" s="12"/>
      <c r="AD92" s="12"/>
      <c r="AE92" s="12"/>
      <c r="AF92" s="12"/>
      <c r="AG92" s="12"/>
      <c r="AH92" s="12"/>
      <c r="AI92" s="12"/>
      <c r="AJ92" s="12"/>
      <c r="AK92" s="331"/>
      <c r="AL92" s="12"/>
      <c r="AM92" s="12"/>
      <c r="AN92" s="1078"/>
      <c r="AO92" s="1079"/>
      <c r="AP92" s="1079"/>
      <c r="AQ92" s="1079"/>
      <c r="AR92" s="1079"/>
      <c r="AS92" s="1079"/>
      <c r="AT92" s="1079"/>
      <c r="AU92" s="1079"/>
      <c r="AV92" s="1079"/>
      <c r="AW92" s="1080"/>
      <c r="AX92" s="1081"/>
      <c r="AZ92" s="1195"/>
      <c r="BA92" s="1196"/>
      <c r="BB92" s="1196"/>
      <c r="BC92" s="1196"/>
      <c r="BD92" s="1196"/>
      <c r="BE92" s="1196"/>
      <c r="BF92" s="1196"/>
      <c r="BG92" s="1196"/>
      <c r="BH92" s="1196"/>
      <c r="BI92" s="1197"/>
      <c r="BJ92" s="1198"/>
    </row>
    <row r="93" spans="1:76">
      <c r="A93" s="1487" t="s">
        <v>271</v>
      </c>
      <c r="B93" s="274" t="s">
        <v>51</v>
      </c>
      <c r="C93" s="424" t="s">
        <v>92</v>
      </c>
      <c r="D93" s="330">
        <f>D88*'DATA - Awards Matrices'!$B$15</f>
        <v>100</v>
      </c>
      <c r="E93" s="12">
        <f>E88*'DATA - Awards Matrices'!$C$15</f>
        <v>1200</v>
      </c>
      <c r="F93" s="12">
        <f>F88*'DATA - Awards Matrices'!$D$15</f>
        <v>0</v>
      </c>
      <c r="G93" s="12">
        <f>G88*'DATA - Awards Matrices'!$E$15</f>
        <v>9750</v>
      </c>
      <c r="H93" s="12">
        <f>H88*'DATA - Awards Matrices'!$F$15</f>
        <v>0</v>
      </c>
      <c r="I93" s="12">
        <f>I88*'DATA - Awards Matrices'!$G$15</f>
        <v>0</v>
      </c>
      <c r="J93" s="12">
        <f>J88*'DATA - Awards Matrices'!$H$15</f>
        <v>0</v>
      </c>
      <c r="K93" s="12">
        <f>K88*'DATA - Awards Matrices'!$I$15</f>
        <v>0</v>
      </c>
      <c r="L93" s="12">
        <f>L88*'DATA - Awards Matrices'!$J$15</f>
        <v>0</v>
      </c>
      <c r="M93" s="331">
        <f>M88*'DATA - Awards Matrices'!$K$15</f>
        <v>0</v>
      </c>
      <c r="N93" s="12"/>
      <c r="O93" s="12"/>
      <c r="P93" s="330">
        <f>P88*'DATA - Awards Matrices'!$B$15</f>
        <v>300</v>
      </c>
      <c r="Q93" s="12">
        <f>Q88*'DATA - Awards Matrices'!$C$15</f>
        <v>1000</v>
      </c>
      <c r="R93" s="12">
        <f>R88*'DATA - Awards Matrices'!$D$15</f>
        <v>0</v>
      </c>
      <c r="S93" s="12">
        <f>S88*'DATA - Awards Matrices'!$E$15</f>
        <v>9500</v>
      </c>
      <c r="T93" s="12">
        <f>T88*'DATA - Awards Matrices'!$F$15</f>
        <v>0</v>
      </c>
      <c r="U93" s="12">
        <f>U88*'DATA - Awards Matrices'!$G$15</f>
        <v>0</v>
      </c>
      <c r="V93" s="12">
        <f>V88*'DATA - Awards Matrices'!$H$15</f>
        <v>0</v>
      </c>
      <c r="W93" s="12">
        <f>W88*'DATA - Awards Matrices'!$I$15</f>
        <v>0</v>
      </c>
      <c r="X93" s="12">
        <f>X88*'DATA - Awards Matrices'!$J$15</f>
        <v>0</v>
      </c>
      <c r="Y93" s="331">
        <f>Y88*'DATA - Awards Matrices'!$K$15</f>
        <v>0</v>
      </c>
      <c r="Z93" s="12"/>
      <c r="AA93" s="12"/>
      <c r="AB93" s="330">
        <f>AB88*'DATA - Awards Matrices'!$B$15</f>
        <v>100</v>
      </c>
      <c r="AC93" s="12">
        <f>AC88*'DATA - Awards Matrices'!$C$15</f>
        <v>600</v>
      </c>
      <c r="AD93" s="12">
        <f>AD88*'DATA - Awards Matrices'!$D$15</f>
        <v>0</v>
      </c>
      <c r="AE93" s="12">
        <f>AE88*'DATA - Awards Matrices'!$E$15</f>
        <v>11500</v>
      </c>
      <c r="AF93" s="12">
        <f>AF88*'DATA - Awards Matrices'!$F$15</f>
        <v>0</v>
      </c>
      <c r="AG93" s="12">
        <f>AG88*'DATA - Awards Matrices'!$G$15</f>
        <v>0</v>
      </c>
      <c r="AH93" s="12">
        <f>AH88*'DATA - Awards Matrices'!$H$15</f>
        <v>0</v>
      </c>
      <c r="AI93" s="12">
        <f>AI88*'DATA - Awards Matrices'!$I$15</f>
        <v>0</v>
      </c>
      <c r="AJ93" s="12">
        <f>AJ88*'DATA - Awards Matrices'!$J$15</f>
        <v>0</v>
      </c>
      <c r="AK93" s="331">
        <f>AK88*'DATA - Awards Matrices'!$K$15</f>
        <v>0</v>
      </c>
      <c r="AL93" s="12"/>
      <c r="AM93" s="12"/>
      <c r="AN93" s="1078">
        <f>AN88*'DATA - Awards Matrices'!$B$15</f>
        <v>100</v>
      </c>
      <c r="AO93" s="1079">
        <f>AO88*'DATA - Awards Matrices'!$C$15</f>
        <v>600</v>
      </c>
      <c r="AP93" s="1079">
        <f>AP88*'DATA - Awards Matrices'!$D$15</f>
        <v>0</v>
      </c>
      <c r="AQ93" s="1079">
        <f>AQ88*'DATA - Awards Matrices'!$E$15</f>
        <v>7000</v>
      </c>
      <c r="AR93" s="1079">
        <f>AR88*'DATA - Awards Matrices'!$F$15</f>
        <v>0</v>
      </c>
      <c r="AS93" s="1079">
        <f>AS88*'DATA - Awards Matrices'!$G$15</f>
        <v>0</v>
      </c>
      <c r="AT93" s="1079">
        <f>AT88*'DATA - Awards Matrices'!$H$15</f>
        <v>0</v>
      </c>
      <c r="AU93" s="1079">
        <f>AU88*'DATA - Awards Matrices'!$I$15</f>
        <v>0</v>
      </c>
      <c r="AV93" s="1079">
        <f>AV88*'DATA - Awards Matrices'!$J$15</f>
        <v>0</v>
      </c>
      <c r="AW93" s="1080">
        <f>AW88*'DATA - Awards Matrices'!$K$15</f>
        <v>0</v>
      </c>
      <c r="AX93" s="1081"/>
      <c r="AZ93" s="1195">
        <f>AZ88*'DATA - Awards Matrices'!$B$15</f>
        <v>400</v>
      </c>
      <c r="BA93" s="1196">
        <f>BA88*'DATA - Awards Matrices'!$C$15</f>
        <v>2800</v>
      </c>
      <c r="BB93" s="1196">
        <f>BB88*'DATA - Awards Matrices'!$D$15</f>
        <v>0</v>
      </c>
      <c r="BC93" s="1196">
        <f>BC88*'DATA - Awards Matrices'!$E$15</f>
        <v>9000</v>
      </c>
      <c r="BD93" s="1196">
        <f>BD88*'DATA - Awards Matrices'!$F$15</f>
        <v>0</v>
      </c>
      <c r="BE93" s="1196">
        <f>BE88*'DATA - Awards Matrices'!$G$15</f>
        <v>0</v>
      </c>
      <c r="BF93" s="1196">
        <f>BF88*'DATA - Awards Matrices'!$H$15</f>
        <v>0</v>
      </c>
      <c r="BG93" s="1196">
        <f>BG88*'DATA - Awards Matrices'!$I$15</f>
        <v>0</v>
      </c>
      <c r="BH93" s="1196">
        <f>BH88*'DATA - Awards Matrices'!$J$15</f>
        <v>0</v>
      </c>
      <c r="BI93" s="1197">
        <f>BI88*'DATA - Awards Matrices'!$K$15</f>
        <v>0</v>
      </c>
      <c r="BJ93" s="1198"/>
    </row>
    <row r="94" spans="1:76">
      <c r="A94" s="1488"/>
      <c r="B94" s="410" t="s">
        <v>51</v>
      </c>
      <c r="C94" s="425" t="s">
        <v>91</v>
      </c>
      <c r="D94" s="330">
        <f>D89*'DATA - Awards Matrices'!$B$16</f>
        <v>0</v>
      </c>
      <c r="E94" s="12">
        <f>E89*'DATA - Awards Matrices'!$C$16</f>
        <v>1200</v>
      </c>
      <c r="F94" s="12">
        <f>F89*'DATA - Awards Matrices'!$D$16</f>
        <v>0</v>
      </c>
      <c r="G94" s="12">
        <f>G89*'DATA - Awards Matrices'!$E$16</f>
        <v>1000</v>
      </c>
      <c r="H94" s="12">
        <f>H89*'DATA - Awards Matrices'!$F$16</f>
        <v>0</v>
      </c>
      <c r="I94" s="12">
        <f>I89*'DATA - Awards Matrices'!$G$16</f>
        <v>0</v>
      </c>
      <c r="J94" s="12">
        <f>J89*'DATA - Awards Matrices'!$H$16</f>
        <v>0</v>
      </c>
      <c r="K94" s="12">
        <f>K89*'DATA - Awards Matrices'!$I$16</f>
        <v>0</v>
      </c>
      <c r="L94" s="12">
        <f>L89*'DATA - Awards Matrices'!$J$16</f>
        <v>0</v>
      </c>
      <c r="M94" s="331">
        <f>M89*'DATA - Awards Matrices'!$K$16</f>
        <v>0</v>
      </c>
      <c r="N94" s="12"/>
      <c r="O94" s="12"/>
      <c r="P94" s="330">
        <f>P89*'DATA - Awards Matrices'!$B$16</f>
        <v>100</v>
      </c>
      <c r="Q94" s="12">
        <f>Q89*'DATA - Awards Matrices'!$C$16</f>
        <v>200</v>
      </c>
      <c r="R94" s="12">
        <f>R89*'DATA - Awards Matrices'!$D$16</f>
        <v>0</v>
      </c>
      <c r="S94" s="12">
        <f>S89*'DATA - Awards Matrices'!$E$16</f>
        <v>1000</v>
      </c>
      <c r="T94" s="12">
        <f>T89*'DATA - Awards Matrices'!$F$16</f>
        <v>0</v>
      </c>
      <c r="U94" s="12">
        <f>U89*'DATA - Awards Matrices'!$G$16</f>
        <v>0</v>
      </c>
      <c r="V94" s="12">
        <f>V89*'DATA - Awards Matrices'!$H$16</f>
        <v>0</v>
      </c>
      <c r="W94" s="12">
        <f>W89*'DATA - Awards Matrices'!$I$16</f>
        <v>0</v>
      </c>
      <c r="X94" s="12">
        <f>X89*'DATA - Awards Matrices'!$J$16</f>
        <v>0</v>
      </c>
      <c r="Y94" s="331">
        <f>Y89*'DATA - Awards Matrices'!$K$16</f>
        <v>0</v>
      </c>
      <c r="Z94" s="12"/>
      <c r="AA94" s="12"/>
      <c r="AB94" s="330">
        <f>AB89*'DATA - Awards Matrices'!$B$16</f>
        <v>0</v>
      </c>
      <c r="AC94" s="12">
        <f>AC89*'DATA - Awards Matrices'!$C$16</f>
        <v>400</v>
      </c>
      <c r="AD94" s="12">
        <f>AD89*'DATA - Awards Matrices'!$D$16</f>
        <v>0</v>
      </c>
      <c r="AE94" s="12">
        <f>AE89*'DATA - Awards Matrices'!$E$16</f>
        <v>2250</v>
      </c>
      <c r="AF94" s="12">
        <f>AF89*'DATA - Awards Matrices'!$F$16</f>
        <v>0</v>
      </c>
      <c r="AG94" s="12">
        <f>AG89*'DATA - Awards Matrices'!$G$16</f>
        <v>0</v>
      </c>
      <c r="AH94" s="12">
        <f>AH89*'DATA - Awards Matrices'!$H$16</f>
        <v>0</v>
      </c>
      <c r="AI94" s="12">
        <f>AI89*'DATA - Awards Matrices'!$I$16</f>
        <v>0</v>
      </c>
      <c r="AJ94" s="12">
        <f>AJ89*'DATA - Awards Matrices'!$J$16</f>
        <v>0</v>
      </c>
      <c r="AK94" s="331">
        <f>AK89*'DATA - Awards Matrices'!$K$16</f>
        <v>0</v>
      </c>
      <c r="AL94" s="12"/>
      <c r="AM94" s="12"/>
      <c r="AN94" s="1078">
        <f>AN89*'DATA - Awards Matrices'!$B$16</f>
        <v>0</v>
      </c>
      <c r="AO94" s="1079">
        <f>AO89*'DATA - Awards Matrices'!$C$16</f>
        <v>600</v>
      </c>
      <c r="AP94" s="1079">
        <f>AP89*'DATA - Awards Matrices'!$D$16</f>
        <v>0</v>
      </c>
      <c r="AQ94" s="1079">
        <f>AQ89*'DATA - Awards Matrices'!$E$16</f>
        <v>1000</v>
      </c>
      <c r="AR94" s="1079">
        <f>AR89*'DATA - Awards Matrices'!$F$16</f>
        <v>0</v>
      </c>
      <c r="AS94" s="1079">
        <f>AS89*'DATA - Awards Matrices'!$G$16</f>
        <v>0</v>
      </c>
      <c r="AT94" s="1079">
        <f>AT89*'DATA - Awards Matrices'!$H$16</f>
        <v>0</v>
      </c>
      <c r="AU94" s="1079">
        <f>AU89*'DATA - Awards Matrices'!$I$16</f>
        <v>0</v>
      </c>
      <c r="AV94" s="1079">
        <f>AV89*'DATA - Awards Matrices'!$J$16</f>
        <v>0</v>
      </c>
      <c r="AW94" s="1080">
        <f>AW89*'DATA - Awards Matrices'!$K$16</f>
        <v>0</v>
      </c>
      <c r="AX94" s="1081"/>
      <c r="AZ94" s="1195">
        <f>AZ89*'DATA - Awards Matrices'!$B$16</f>
        <v>0</v>
      </c>
      <c r="BA94" s="1196">
        <f>BA89*'DATA - Awards Matrices'!$C$16</f>
        <v>0</v>
      </c>
      <c r="BB94" s="1196">
        <f>BB89*'DATA - Awards Matrices'!$D$16</f>
        <v>0</v>
      </c>
      <c r="BC94" s="1196">
        <f>BC89*'DATA - Awards Matrices'!$E$16</f>
        <v>1250</v>
      </c>
      <c r="BD94" s="1196">
        <f>BD89*'DATA - Awards Matrices'!$F$16</f>
        <v>0</v>
      </c>
      <c r="BE94" s="1196">
        <f>BE89*'DATA - Awards Matrices'!$G$16</f>
        <v>0</v>
      </c>
      <c r="BF94" s="1196">
        <f>BF89*'DATA - Awards Matrices'!$H$16</f>
        <v>0</v>
      </c>
      <c r="BG94" s="1196">
        <f>BG89*'DATA - Awards Matrices'!$I$16</f>
        <v>0</v>
      </c>
      <c r="BH94" s="1196">
        <f>BH89*'DATA - Awards Matrices'!$J$16</f>
        <v>0</v>
      </c>
      <c r="BI94" s="1197">
        <f>BI89*'DATA - Awards Matrices'!$K$16</f>
        <v>0</v>
      </c>
      <c r="BJ94" s="1198"/>
    </row>
    <row r="95" spans="1:76" ht="16" thickBot="1">
      <c r="A95" s="1489"/>
      <c r="B95" s="413" t="s">
        <v>51</v>
      </c>
      <c r="C95" s="426" t="s">
        <v>90</v>
      </c>
      <c r="D95" s="330">
        <f>D90*'DATA - Awards Matrices'!$B$17</f>
        <v>3000</v>
      </c>
      <c r="E95" s="12">
        <f>E90*'DATA - Awards Matrices'!$C$17</f>
        <v>0</v>
      </c>
      <c r="F95" s="12">
        <f>F90*'DATA - Awards Matrices'!$D$17</f>
        <v>0</v>
      </c>
      <c r="G95" s="12">
        <f>G90*'DATA - Awards Matrices'!$E$17</f>
        <v>0</v>
      </c>
      <c r="H95" s="12">
        <f>H90*'DATA - Awards Matrices'!$F$17</f>
        <v>0</v>
      </c>
      <c r="I95" s="12">
        <f>I90*'DATA - Awards Matrices'!$G$17</f>
        <v>0</v>
      </c>
      <c r="J95" s="12">
        <f>J90*'DATA - Awards Matrices'!$H$17</f>
        <v>0</v>
      </c>
      <c r="K95" s="12">
        <f>K90*'DATA - Awards Matrices'!$I$17</f>
        <v>0</v>
      </c>
      <c r="L95" s="12">
        <f>L90*'DATA - Awards Matrices'!$J$17</f>
        <v>0</v>
      </c>
      <c r="M95" s="331">
        <f>M90*'DATA - Awards Matrices'!$K$17</f>
        <v>0</v>
      </c>
      <c r="N95" s="12" t="s">
        <v>277</v>
      </c>
      <c r="O95" s="12"/>
      <c r="P95" s="330">
        <f>P90*'DATA - Awards Matrices'!$B$17</f>
        <v>2000</v>
      </c>
      <c r="Q95" s="12">
        <f>Q90*'DATA - Awards Matrices'!$C$17</f>
        <v>0</v>
      </c>
      <c r="R95" s="12">
        <f>R90*'DATA - Awards Matrices'!$D$17</f>
        <v>0</v>
      </c>
      <c r="S95" s="12">
        <f>S90*'DATA - Awards Matrices'!$E$17</f>
        <v>250</v>
      </c>
      <c r="T95" s="12">
        <f>T90*'DATA - Awards Matrices'!$F$17</f>
        <v>0</v>
      </c>
      <c r="U95" s="12">
        <f>U90*'DATA - Awards Matrices'!$G$17</f>
        <v>0</v>
      </c>
      <c r="V95" s="12">
        <f>V90*'DATA - Awards Matrices'!$H$17</f>
        <v>0</v>
      </c>
      <c r="W95" s="12">
        <f>W90*'DATA - Awards Matrices'!$I$17</f>
        <v>0</v>
      </c>
      <c r="X95" s="12">
        <f>X90*'DATA - Awards Matrices'!$J$17</f>
        <v>0</v>
      </c>
      <c r="Y95" s="331">
        <f>Y90*'DATA - Awards Matrices'!$K$17</f>
        <v>0</v>
      </c>
      <c r="Z95" s="12" t="s">
        <v>277</v>
      </c>
      <c r="AA95" s="12"/>
      <c r="AB95" s="330">
        <f>AB90*'DATA - Awards Matrices'!$B$17</f>
        <v>1400</v>
      </c>
      <c r="AC95" s="12">
        <f>AC90*'DATA - Awards Matrices'!$C$17</f>
        <v>0</v>
      </c>
      <c r="AD95" s="12">
        <f>AD90*'DATA - Awards Matrices'!$D$17</f>
        <v>0</v>
      </c>
      <c r="AE95" s="12">
        <f>AE90*'DATA - Awards Matrices'!$E$17</f>
        <v>500</v>
      </c>
      <c r="AF95" s="12">
        <f>AF90*'DATA - Awards Matrices'!$F$17</f>
        <v>0</v>
      </c>
      <c r="AG95" s="12">
        <f>AG90*'DATA - Awards Matrices'!$G$17</f>
        <v>0</v>
      </c>
      <c r="AH95" s="12">
        <f>AH90*'DATA - Awards Matrices'!$H$17</f>
        <v>0</v>
      </c>
      <c r="AI95" s="12">
        <f>AI90*'DATA - Awards Matrices'!$I$17</f>
        <v>0</v>
      </c>
      <c r="AJ95" s="12">
        <f>AJ90*'DATA - Awards Matrices'!$J$17</f>
        <v>0</v>
      </c>
      <c r="AK95" s="331">
        <f>AK90*'DATA - Awards Matrices'!$K$17</f>
        <v>0</v>
      </c>
      <c r="AL95" s="12" t="s">
        <v>277</v>
      </c>
      <c r="AM95" s="12"/>
      <c r="AN95" s="1078">
        <f>AN90*'DATA - Awards Matrices'!$B$17</f>
        <v>1400</v>
      </c>
      <c r="AO95" s="1079">
        <f>AO90*'DATA - Awards Matrices'!$C$17</f>
        <v>0</v>
      </c>
      <c r="AP95" s="1079">
        <f>AP90*'DATA - Awards Matrices'!$D$17</f>
        <v>0</v>
      </c>
      <c r="AQ95" s="1079">
        <f>AQ90*'DATA - Awards Matrices'!$E$17</f>
        <v>0</v>
      </c>
      <c r="AR95" s="1079">
        <f>AR90*'DATA - Awards Matrices'!$F$17</f>
        <v>0</v>
      </c>
      <c r="AS95" s="1079">
        <f>AS90*'DATA - Awards Matrices'!$G$17</f>
        <v>0</v>
      </c>
      <c r="AT95" s="1079">
        <f>AT90*'DATA - Awards Matrices'!$H$17</f>
        <v>0</v>
      </c>
      <c r="AU95" s="1079">
        <f>AU90*'DATA - Awards Matrices'!$I$17</f>
        <v>0</v>
      </c>
      <c r="AV95" s="1079">
        <f>AV90*'DATA - Awards Matrices'!$J$17</f>
        <v>0</v>
      </c>
      <c r="AW95" s="1080">
        <f>AW90*'DATA - Awards Matrices'!$K$17</f>
        <v>0</v>
      </c>
      <c r="AX95" s="1081" t="s">
        <v>277</v>
      </c>
      <c r="AZ95" s="1195">
        <f>AZ90*'DATA - Awards Matrices'!$B$17</f>
        <v>900</v>
      </c>
      <c r="BA95" s="1196">
        <f>BA90*'DATA - Awards Matrices'!$C$17</f>
        <v>0</v>
      </c>
      <c r="BB95" s="1196">
        <f>BB90*'DATA - Awards Matrices'!$D$17</f>
        <v>0</v>
      </c>
      <c r="BC95" s="1196">
        <f>BC90*'DATA - Awards Matrices'!$E$17</f>
        <v>0</v>
      </c>
      <c r="BD95" s="1196">
        <f>BD90*'DATA - Awards Matrices'!$F$17</f>
        <v>0</v>
      </c>
      <c r="BE95" s="1196">
        <f>BE90*'DATA - Awards Matrices'!$G$17</f>
        <v>0</v>
      </c>
      <c r="BF95" s="1196">
        <f>BF90*'DATA - Awards Matrices'!$H$17</f>
        <v>0</v>
      </c>
      <c r="BG95" s="1196">
        <f>BG90*'DATA - Awards Matrices'!$I$17</f>
        <v>0</v>
      </c>
      <c r="BH95" s="1196">
        <f>BH90*'DATA - Awards Matrices'!$J$17</f>
        <v>0</v>
      </c>
      <c r="BI95" s="1197">
        <f>BI90*'DATA - Awards Matrices'!$K$17</f>
        <v>0</v>
      </c>
      <c r="BJ95" s="1198" t="s">
        <v>277</v>
      </c>
    </row>
    <row r="96" spans="1:76" ht="33" thickBot="1">
      <c r="A96" s="455" t="s">
        <v>272</v>
      </c>
      <c r="B96" s="413" t="str">
        <f>B90</f>
        <v>ENMU-RU</v>
      </c>
      <c r="C96" s="414"/>
      <c r="D96" s="334">
        <f t="shared" ref="D96:M96" si="85">SUM(D93:D95)</f>
        <v>3100</v>
      </c>
      <c r="E96" s="335">
        <f t="shared" si="85"/>
        <v>2400</v>
      </c>
      <c r="F96" s="335">
        <f t="shared" si="85"/>
        <v>0</v>
      </c>
      <c r="G96" s="335">
        <f t="shared" si="85"/>
        <v>10750</v>
      </c>
      <c r="H96" s="335">
        <f t="shared" si="85"/>
        <v>0</v>
      </c>
      <c r="I96" s="335">
        <f t="shared" si="85"/>
        <v>0</v>
      </c>
      <c r="J96" s="335">
        <f t="shared" si="85"/>
        <v>0</v>
      </c>
      <c r="K96" s="335">
        <f t="shared" si="85"/>
        <v>0</v>
      </c>
      <c r="L96" s="335">
        <f t="shared" si="85"/>
        <v>0</v>
      </c>
      <c r="M96" s="336">
        <f t="shared" si="85"/>
        <v>0</v>
      </c>
      <c r="N96" s="415">
        <f>SUM(D96:M96)/'DATA - Awards Matrices'!$L$17</f>
        <v>4.0241697828186522</v>
      </c>
      <c r="O96" s="415"/>
      <c r="P96" s="334">
        <f t="shared" ref="P96:Y96" si="86">SUM(P93:P95)</f>
        <v>2400</v>
      </c>
      <c r="Q96" s="335">
        <f t="shared" si="86"/>
        <v>1200</v>
      </c>
      <c r="R96" s="335">
        <f t="shared" si="86"/>
        <v>0</v>
      </c>
      <c r="S96" s="335">
        <f t="shared" si="86"/>
        <v>10750</v>
      </c>
      <c r="T96" s="335">
        <f t="shared" si="86"/>
        <v>0</v>
      </c>
      <c r="U96" s="335">
        <f t="shared" si="86"/>
        <v>0</v>
      </c>
      <c r="V96" s="335">
        <f t="shared" si="86"/>
        <v>0</v>
      </c>
      <c r="W96" s="335">
        <f t="shared" si="86"/>
        <v>0</v>
      </c>
      <c r="X96" s="335">
        <f t="shared" si="86"/>
        <v>0</v>
      </c>
      <c r="Y96" s="336">
        <f t="shared" si="86"/>
        <v>0</v>
      </c>
      <c r="Z96" s="415">
        <f>SUM(P96:Y96)/'DATA - Awards Matrices'!$L$17</f>
        <v>3.5536514697506254</v>
      </c>
      <c r="AA96" s="415"/>
      <c r="AB96" s="334">
        <f t="shared" ref="AB96:AK96" si="87">SUM(AB93:AB95)</f>
        <v>1500</v>
      </c>
      <c r="AC96" s="335">
        <f t="shared" si="87"/>
        <v>1000</v>
      </c>
      <c r="AD96" s="335">
        <f t="shared" si="87"/>
        <v>0</v>
      </c>
      <c r="AE96" s="335">
        <f t="shared" si="87"/>
        <v>14250</v>
      </c>
      <c r="AF96" s="335">
        <f t="shared" si="87"/>
        <v>0</v>
      </c>
      <c r="AG96" s="335">
        <f t="shared" si="87"/>
        <v>0</v>
      </c>
      <c r="AH96" s="335">
        <f t="shared" si="87"/>
        <v>0</v>
      </c>
      <c r="AI96" s="335">
        <f t="shared" si="87"/>
        <v>0</v>
      </c>
      <c r="AJ96" s="335">
        <f t="shared" si="87"/>
        <v>0</v>
      </c>
      <c r="AK96" s="336">
        <f t="shared" si="87"/>
        <v>0</v>
      </c>
      <c r="AL96" s="415">
        <f>SUM(AB96:AK96)/'DATA - Awards Matrices'!$L$17</f>
        <v>4.1479903915207652</v>
      </c>
      <c r="AM96" s="415"/>
      <c r="AN96" s="1085">
        <f t="shared" ref="AN96:AW96" si="88">SUM(AN93:AN95)</f>
        <v>1500</v>
      </c>
      <c r="AO96" s="1086">
        <f t="shared" si="88"/>
        <v>1200</v>
      </c>
      <c r="AP96" s="1086">
        <f t="shared" si="88"/>
        <v>0</v>
      </c>
      <c r="AQ96" s="1086">
        <f t="shared" si="88"/>
        <v>8000</v>
      </c>
      <c r="AR96" s="1086">
        <f t="shared" si="88"/>
        <v>0</v>
      </c>
      <c r="AS96" s="1086">
        <f t="shared" si="88"/>
        <v>0</v>
      </c>
      <c r="AT96" s="1086">
        <f t="shared" si="88"/>
        <v>0</v>
      </c>
      <c r="AU96" s="1086">
        <f t="shared" si="88"/>
        <v>0</v>
      </c>
      <c r="AV96" s="1086">
        <f t="shared" si="88"/>
        <v>0</v>
      </c>
      <c r="AW96" s="1087">
        <f t="shared" si="88"/>
        <v>0</v>
      </c>
      <c r="AX96" s="1088">
        <f>SUM(AN96:AW96)/'DATA - Awards Matrices'!$L$17</f>
        <v>2.6497610262252049</v>
      </c>
      <c r="AZ96" s="1202">
        <f t="shared" ref="AZ96:BI96" si="89">SUM(AZ93:AZ95)</f>
        <v>1300</v>
      </c>
      <c r="BA96" s="1203">
        <f t="shared" si="89"/>
        <v>2800</v>
      </c>
      <c r="BB96" s="1203">
        <f t="shared" si="89"/>
        <v>0</v>
      </c>
      <c r="BC96" s="1203">
        <f t="shared" si="89"/>
        <v>10250</v>
      </c>
      <c r="BD96" s="1203">
        <f t="shared" si="89"/>
        <v>0</v>
      </c>
      <c r="BE96" s="1203">
        <f t="shared" si="89"/>
        <v>0</v>
      </c>
      <c r="BF96" s="1203">
        <f t="shared" si="89"/>
        <v>0</v>
      </c>
      <c r="BG96" s="1203">
        <f t="shared" si="89"/>
        <v>0</v>
      </c>
      <c r="BH96" s="1203">
        <f t="shared" si="89"/>
        <v>0</v>
      </c>
      <c r="BI96" s="1204">
        <f t="shared" si="89"/>
        <v>0</v>
      </c>
      <c r="BJ96" s="1205">
        <f>SUM(AZ96:BI96)/'DATA - Awards Matrices'!$L$17</f>
        <v>3.5536514697506254</v>
      </c>
      <c r="BO96" s="1300">
        <f>SUM(P96:Y96)</f>
        <v>14350</v>
      </c>
      <c r="BP96" s="1300">
        <f>SUM(AB96:AK96)</f>
        <v>16750</v>
      </c>
      <c r="BQ96" s="1301">
        <f>SUM(AN96:AW96)</f>
        <v>10700</v>
      </c>
      <c r="BR96" s="1300">
        <f>SUM(AZ96:BI96)</f>
        <v>14350</v>
      </c>
      <c r="BS96" s="1300">
        <f>AVERAGE(BO96:BQ96)</f>
        <v>13933.333333333334</v>
      </c>
      <c r="BT96" s="1301">
        <f>AVERAGE(BQ96:BR96)</f>
        <v>12525</v>
      </c>
    </row>
    <row r="97" spans="1:76" ht="60.75" customHeight="1" thickBot="1">
      <c r="A97" s="428"/>
      <c r="B97" s="429"/>
      <c r="C97" s="430"/>
      <c r="D97" s="431"/>
      <c r="E97" s="432"/>
      <c r="F97" s="432"/>
      <c r="G97" s="432"/>
      <c r="H97" s="432"/>
      <c r="I97" s="432"/>
      <c r="J97" s="432"/>
      <c r="K97" s="432"/>
      <c r="L97" s="432"/>
      <c r="M97" s="433"/>
      <c r="N97" s="434"/>
      <c r="O97" s="434"/>
      <c r="P97" s="431"/>
      <c r="Q97" s="432"/>
      <c r="R97" s="432"/>
      <c r="S97" s="432"/>
      <c r="T97" s="432"/>
      <c r="U97" s="432"/>
      <c r="V97" s="432"/>
      <c r="W97" s="432"/>
      <c r="X97" s="432"/>
      <c r="Y97" s="433"/>
      <c r="Z97" s="434"/>
      <c r="AA97" s="434"/>
      <c r="AB97" s="431"/>
      <c r="AC97" s="432"/>
      <c r="AD97" s="432"/>
      <c r="AE97" s="432"/>
      <c r="AF97" s="432"/>
      <c r="AG97" s="432"/>
      <c r="AH97" s="432"/>
      <c r="AI97" s="432"/>
      <c r="AJ97" s="432"/>
      <c r="AK97" s="433"/>
      <c r="AL97" s="434"/>
      <c r="AM97" s="434"/>
      <c r="AN97" s="1089"/>
      <c r="AO97" s="1090"/>
      <c r="AP97" s="1090"/>
      <c r="AQ97" s="1090"/>
      <c r="AR97" s="1090"/>
      <c r="AS97" s="1090"/>
      <c r="AT97" s="1090"/>
      <c r="AU97" s="1090"/>
      <c r="AV97" s="1090"/>
      <c r="AW97" s="1091"/>
      <c r="AX97" s="1092"/>
      <c r="AZ97" s="1206"/>
      <c r="BA97" s="1207"/>
      <c r="BB97" s="1207"/>
      <c r="BC97" s="1207"/>
      <c r="BD97" s="1207"/>
      <c r="BE97" s="1207"/>
      <c r="BF97" s="1207"/>
      <c r="BG97" s="1207"/>
      <c r="BH97" s="1207"/>
      <c r="BI97" s="1208"/>
      <c r="BJ97" s="1209"/>
    </row>
    <row r="98" spans="1:76" ht="15" customHeight="1">
      <c r="A98" s="1487" t="s">
        <v>270</v>
      </c>
      <c r="B98" s="274" t="str">
        <f>'RAW DATA-Awards'!B34</f>
        <v>NMSU-AL</v>
      </c>
      <c r="C98" s="424" t="str">
        <f>'RAW DATA-Awards'!C34</f>
        <v>1</v>
      </c>
      <c r="D98" s="407">
        <f>'RAW DATA-Awards'!D34</f>
        <v>0</v>
      </c>
      <c r="E98" s="408">
        <f>'RAW DATA-Awards'!E34</f>
        <v>2</v>
      </c>
      <c r="F98" s="408">
        <f>'RAW DATA-Awards'!F34</f>
        <v>0</v>
      </c>
      <c r="G98" s="408">
        <f>'RAW DATA-Awards'!G34</f>
        <v>91</v>
      </c>
      <c r="H98" s="408">
        <f>'RAW DATA-Awards'!H34</f>
        <v>0</v>
      </c>
      <c r="I98" s="408">
        <f>'RAW DATA-Awards'!I34</f>
        <v>0</v>
      </c>
      <c r="J98" s="408">
        <f>'RAW DATA-Awards'!J34</f>
        <v>0</v>
      </c>
      <c r="K98" s="408">
        <f>'RAW DATA-Awards'!K34</f>
        <v>0</v>
      </c>
      <c r="L98" s="408">
        <f>'RAW DATA-Awards'!L34</f>
        <v>0</v>
      </c>
      <c r="M98" s="409">
        <f>'RAW DATA-Awards'!M34</f>
        <v>0</v>
      </c>
      <c r="N98" s="408"/>
      <c r="O98" s="408"/>
      <c r="P98" s="407">
        <f>'RAW DATA-Awards'!N34</f>
        <v>0</v>
      </c>
      <c r="Q98" s="408">
        <f>'RAW DATA-Awards'!O34</f>
        <v>1</v>
      </c>
      <c r="R98" s="408">
        <f>'RAW DATA-Awards'!P34</f>
        <v>0</v>
      </c>
      <c r="S98" s="408">
        <f>'RAW DATA-Awards'!Q34</f>
        <v>83</v>
      </c>
      <c r="T98" s="408">
        <f>'RAW DATA-Awards'!R34</f>
        <v>0</v>
      </c>
      <c r="U98" s="408">
        <f>'RAW DATA-Awards'!S34</f>
        <v>0</v>
      </c>
      <c r="V98" s="408">
        <f>'RAW DATA-Awards'!T34</f>
        <v>0</v>
      </c>
      <c r="W98" s="408">
        <f>'RAW DATA-Awards'!U34</f>
        <v>0</v>
      </c>
      <c r="X98" s="408">
        <f>'RAW DATA-Awards'!V34</f>
        <v>0</v>
      </c>
      <c r="Y98" s="409">
        <f>'RAW DATA-Awards'!W34</f>
        <v>0</v>
      </c>
      <c r="Z98" s="408"/>
      <c r="AA98" s="408"/>
      <c r="AB98" s="407">
        <f>'RAW DATA-Awards'!X34</f>
        <v>0</v>
      </c>
      <c r="AC98" s="408">
        <f>'RAW DATA-Awards'!Y34</f>
        <v>2</v>
      </c>
      <c r="AD98" s="408">
        <f>'RAW DATA-Awards'!Z34</f>
        <v>0</v>
      </c>
      <c r="AE98" s="408">
        <f>'RAW DATA-Awards'!AA34</f>
        <v>71</v>
      </c>
      <c r="AF98" s="408">
        <f>'RAW DATA-Awards'!AB34</f>
        <v>0</v>
      </c>
      <c r="AG98" s="408">
        <f>'RAW DATA-Awards'!AC34</f>
        <v>0</v>
      </c>
      <c r="AH98" s="408">
        <f>'RAW DATA-Awards'!AD34</f>
        <v>0</v>
      </c>
      <c r="AI98" s="408">
        <f>'RAW DATA-Awards'!AE34</f>
        <v>0</v>
      </c>
      <c r="AJ98" s="408">
        <f>'RAW DATA-Awards'!AF34</f>
        <v>0</v>
      </c>
      <c r="AK98" s="409">
        <f>'RAW DATA-Awards'!AG34</f>
        <v>0</v>
      </c>
      <c r="AL98" s="408"/>
      <c r="AM98" s="408"/>
      <c r="AN98" s="1074">
        <f>'RAW DATA-Awards'!AH34</f>
        <v>0</v>
      </c>
      <c r="AO98" s="1075">
        <f>'RAW DATA-Awards'!AI34</f>
        <v>1</v>
      </c>
      <c r="AP98" s="1075">
        <f>'RAW DATA-Awards'!AJ34</f>
        <v>0</v>
      </c>
      <c r="AQ98" s="1075">
        <f>'RAW DATA-Awards'!AK34</f>
        <v>71</v>
      </c>
      <c r="AR98" s="1075">
        <f>'RAW DATA-Awards'!AL34</f>
        <v>0</v>
      </c>
      <c r="AS98" s="1075">
        <f>'RAW DATA-Awards'!AM34</f>
        <v>0</v>
      </c>
      <c r="AT98" s="1075">
        <f>'RAW DATA-Awards'!AN34</f>
        <v>0</v>
      </c>
      <c r="AU98" s="1075">
        <f>'RAW DATA-Awards'!AO34</f>
        <v>0</v>
      </c>
      <c r="AV98" s="1075">
        <f>'RAW DATA-Awards'!AP34</f>
        <v>0</v>
      </c>
      <c r="AW98" s="1076">
        <f>'RAW DATA-Awards'!AQ34</f>
        <v>0</v>
      </c>
      <c r="AX98" s="1077"/>
      <c r="AZ98" s="1191">
        <f>'RAW DATA-Awards'!AR34</f>
        <v>0</v>
      </c>
      <c r="BA98" s="1192">
        <f>'RAW DATA-Awards'!AS34</f>
        <v>19</v>
      </c>
      <c r="BB98" s="1192">
        <f>'RAW DATA-Awards'!AT34</f>
        <v>0</v>
      </c>
      <c r="BC98" s="1192">
        <f>'RAW DATA-Awards'!AU34</f>
        <v>54</v>
      </c>
      <c r="BD98" s="1192">
        <f>'RAW DATA-Awards'!AV34</f>
        <v>0</v>
      </c>
      <c r="BE98" s="1192">
        <f>'RAW DATA-Awards'!AW34</f>
        <v>0</v>
      </c>
      <c r="BF98" s="1192">
        <f>'RAW DATA-Awards'!AX34</f>
        <v>0</v>
      </c>
      <c r="BG98" s="1192">
        <f>'RAW DATA-Awards'!AY34</f>
        <v>0</v>
      </c>
      <c r="BH98" s="1192">
        <f>'RAW DATA-Awards'!AZ34</f>
        <v>0</v>
      </c>
      <c r="BI98" s="1193">
        <f>'RAW DATA-Awards'!BA34</f>
        <v>0</v>
      </c>
      <c r="BJ98" s="1194"/>
      <c r="BO98" s="1188">
        <f>AZ98*'DATA - Awards Matrices'!B$10</f>
        <v>0</v>
      </c>
      <c r="BP98" s="1188">
        <f>BA98*'DATA - Awards Matrices'!C$10</f>
        <v>137940</v>
      </c>
      <c r="BQ98" s="1188">
        <f>BB98*'DATA - Awards Matrices'!D$10</f>
        <v>0</v>
      </c>
      <c r="BR98" s="1188">
        <f>BC98*'DATA - Awards Matrices'!E$10</f>
        <v>780570</v>
      </c>
      <c r="BS98" s="1188">
        <f>BD98*'DATA - Awards Matrices'!F$10</f>
        <v>0</v>
      </c>
      <c r="BT98" s="1188">
        <f>BE98*'DATA - Awards Matrices'!G$10</f>
        <v>0</v>
      </c>
      <c r="BU98" s="1188">
        <f>BF98*'DATA - Awards Matrices'!H$10</f>
        <v>0</v>
      </c>
      <c r="BV98" s="1188">
        <f>BG98*'DATA - Awards Matrices'!I$10</f>
        <v>0</v>
      </c>
      <c r="BW98" s="1188">
        <f>BH98*'DATA - Awards Matrices'!J$10</f>
        <v>0</v>
      </c>
      <c r="BX98" s="1188">
        <f>BI98*'DATA - Awards Matrices'!K$10</f>
        <v>0</v>
      </c>
    </row>
    <row r="99" spans="1:76">
      <c r="A99" s="1488"/>
      <c r="B99" s="410" t="str">
        <f>'RAW DATA-Awards'!B35</f>
        <v>NMSU-AL</v>
      </c>
      <c r="C99" s="425" t="str">
        <f>'RAW DATA-Awards'!C35</f>
        <v>2</v>
      </c>
      <c r="D99" s="330">
        <f>'RAW DATA-Awards'!D35</f>
        <v>0</v>
      </c>
      <c r="E99" s="12">
        <f>'RAW DATA-Awards'!E35</f>
        <v>0</v>
      </c>
      <c r="F99" s="12">
        <f>'RAW DATA-Awards'!F35</f>
        <v>0</v>
      </c>
      <c r="G99" s="12">
        <f>'RAW DATA-Awards'!G35</f>
        <v>16</v>
      </c>
      <c r="H99" s="12">
        <f>'RAW DATA-Awards'!H35</f>
        <v>0</v>
      </c>
      <c r="I99" s="12">
        <f>'RAW DATA-Awards'!I35</f>
        <v>0</v>
      </c>
      <c r="J99" s="12">
        <f>'RAW DATA-Awards'!J35</f>
        <v>0</v>
      </c>
      <c r="K99" s="12">
        <f>'RAW DATA-Awards'!K35</f>
        <v>0</v>
      </c>
      <c r="L99" s="12">
        <f>'RAW DATA-Awards'!L35</f>
        <v>0</v>
      </c>
      <c r="M99" s="331">
        <f>'RAW DATA-Awards'!M35</f>
        <v>0</v>
      </c>
      <c r="N99" s="12"/>
      <c r="O99" s="12"/>
      <c r="P99" s="330">
        <f>'RAW DATA-Awards'!N35</f>
        <v>0</v>
      </c>
      <c r="Q99" s="12">
        <f>'RAW DATA-Awards'!O35</f>
        <v>2</v>
      </c>
      <c r="R99" s="12">
        <f>'RAW DATA-Awards'!P35</f>
        <v>0</v>
      </c>
      <c r="S99" s="12">
        <f>'RAW DATA-Awards'!Q35</f>
        <v>14</v>
      </c>
      <c r="T99" s="12">
        <f>'RAW DATA-Awards'!R35</f>
        <v>0</v>
      </c>
      <c r="U99" s="12">
        <f>'RAW DATA-Awards'!S35</f>
        <v>0</v>
      </c>
      <c r="V99" s="12">
        <f>'RAW DATA-Awards'!T35</f>
        <v>0</v>
      </c>
      <c r="W99" s="12">
        <f>'RAW DATA-Awards'!U35</f>
        <v>0</v>
      </c>
      <c r="X99" s="12">
        <f>'RAW DATA-Awards'!V35</f>
        <v>0</v>
      </c>
      <c r="Y99" s="331">
        <f>'RAW DATA-Awards'!W35</f>
        <v>0</v>
      </c>
      <c r="Z99" s="12"/>
      <c r="AA99" s="12"/>
      <c r="AB99" s="330">
        <f>'RAW DATA-Awards'!X35</f>
        <v>0</v>
      </c>
      <c r="AC99" s="12">
        <f>'RAW DATA-Awards'!Y35</f>
        <v>2</v>
      </c>
      <c r="AD99" s="12">
        <f>'RAW DATA-Awards'!Z35</f>
        <v>0</v>
      </c>
      <c r="AE99" s="12">
        <f>'RAW DATA-Awards'!AA35</f>
        <v>8</v>
      </c>
      <c r="AF99" s="12">
        <f>'RAW DATA-Awards'!AB35</f>
        <v>0</v>
      </c>
      <c r="AG99" s="12">
        <f>'RAW DATA-Awards'!AC35</f>
        <v>0</v>
      </c>
      <c r="AH99" s="12">
        <f>'RAW DATA-Awards'!AD35</f>
        <v>0</v>
      </c>
      <c r="AI99" s="12">
        <f>'RAW DATA-Awards'!AE35</f>
        <v>0</v>
      </c>
      <c r="AJ99" s="12">
        <f>'RAW DATA-Awards'!AF35</f>
        <v>0</v>
      </c>
      <c r="AK99" s="331">
        <f>'RAW DATA-Awards'!AG35</f>
        <v>0</v>
      </c>
      <c r="AL99" s="12"/>
      <c r="AM99" s="12"/>
      <c r="AN99" s="1078">
        <f>'RAW DATA-Awards'!AH35</f>
        <v>0</v>
      </c>
      <c r="AO99" s="1079">
        <f>'RAW DATA-Awards'!AI35</f>
        <v>3</v>
      </c>
      <c r="AP99" s="1079">
        <f>'RAW DATA-Awards'!AJ35</f>
        <v>0</v>
      </c>
      <c r="AQ99" s="1079">
        <f>'RAW DATA-Awards'!AK35</f>
        <v>12</v>
      </c>
      <c r="AR99" s="1079">
        <f>'RAW DATA-Awards'!AL35</f>
        <v>0</v>
      </c>
      <c r="AS99" s="1079">
        <f>'RAW DATA-Awards'!AM35</f>
        <v>0</v>
      </c>
      <c r="AT99" s="1079">
        <f>'RAW DATA-Awards'!AN35</f>
        <v>0</v>
      </c>
      <c r="AU99" s="1079">
        <f>'RAW DATA-Awards'!AO35</f>
        <v>0</v>
      </c>
      <c r="AV99" s="1079">
        <f>'RAW DATA-Awards'!AP35</f>
        <v>0</v>
      </c>
      <c r="AW99" s="1080">
        <f>'RAW DATA-Awards'!AQ35</f>
        <v>0</v>
      </c>
      <c r="AX99" s="1081"/>
      <c r="AZ99" s="1195">
        <f>'RAW DATA-Awards'!AR35</f>
        <v>0</v>
      </c>
      <c r="BA99" s="1196">
        <f>'RAW DATA-Awards'!AS35</f>
        <v>2</v>
      </c>
      <c r="BB99" s="1196">
        <f>'RAW DATA-Awards'!AT35</f>
        <v>0</v>
      </c>
      <c r="BC99" s="1196">
        <f>'RAW DATA-Awards'!AU35</f>
        <v>5</v>
      </c>
      <c r="BD99" s="1196">
        <f>'RAW DATA-Awards'!AV35</f>
        <v>0</v>
      </c>
      <c r="BE99" s="1196">
        <f>'RAW DATA-Awards'!AW35</f>
        <v>0</v>
      </c>
      <c r="BF99" s="1196">
        <f>'RAW DATA-Awards'!AX35</f>
        <v>0</v>
      </c>
      <c r="BG99" s="1196">
        <f>'RAW DATA-Awards'!AY35</f>
        <v>0</v>
      </c>
      <c r="BH99" s="1196">
        <f>'RAW DATA-Awards'!AZ35</f>
        <v>0</v>
      </c>
      <c r="BI99" s="1197">
        <f>'RAW DATA-Awards'!BA35</f>
        <v>0</v>
      </c>
      <c r="BJ99" s="1198"/>
      <c r="BO99" s="1188">
        <f>AZ99*'DATA - Awards Matrices'!B$11</f>
        <v>0</v>
      </c>
      <c r="BP99" s="1188">
        <f>BA99*'DATA - Awards Matrices'!C$11</f>
        <v>20954</v>
      </c>
      <c r="BQ99" s="1188">
        <f>BB99*'DATA - Awards Matrices'!D$11</f>
        <v>0</v>
      </c>
      <c r="BR99" s="1188">
        <f>BC99*'DATA - Awards Matrices'!E$11</f>
        <v>104300</v>
      </c>
      <c r="BS99" s="1188">
        <f>BD99*'DATA - Awards Matrices'!F$11</f>
        <v>0</v>
      </c>
      <c r="BT99" s="1188">
        <f>BE99*'DATA - Awards Matrices'!G$11</f>
        <v>0</v>
      </c>
      <c r="BU99" s="1188">
        <f>BF99*'DATA - Awards Matrices'!H$11</f>
        <v>0</v>
      </c>
      <c r="BV99" s="1188">
        <f>BG99*'DATA - Awards Matrices'!I$11</f>
        <v>0</v>
      </c>
      <c r="BW99" s="1188">
        <f>BH99*'DATA - Awards Matrices'!J$11</f>
        <v>0</v>
      </c>
      <c r="BX99" s="1188">
        <f>BI99*'DATA - Awards Matrices'!K$11</f>
        <v>0</v>
      </c>
    </row>
    <row r="100" spans="1:76" ht="16" thickBot="1">
      <c r="A100" s="1488"/>
      <c r="B100" s="410" t="str">
        <f>'RAW DATA-Awards'!B36</f>
        <v>NMSU-AL</v>
      </c>
      <c r="C100" s="425" t="str">
        <f>'RAW DATA-Awards'!C36</f>
        <v>3</v>
      </c>
      <c r="D100" s="330">
        <f>'RAW DATA-Awards'!D36</f>
        <v>0</v>
      </c>
      <c r="E100" s="12">
        <f>'RAW DATA-Awards'!E36</f>
        <v>0</v>
      </c>
      <c r="F100" s="12">
        <f>'RAW DATA-Awards'!F36</f>
        <v>0</v>
      </c>
      <c r="G100" s="12">
        <f>'RAW DATA-Awards'!G36</f>
        <v>3</v>
      </c>
      <c r="H100" s="12">
        <f>'RAW DATA-Awards'!H36</f>
        <v>0</v>
      </c>
      <c r="I100" s="12">
        <f>'RAW DATA-Awards'!I36</f>
        <v>0</v>
      </c>
      <c r="J100" s="12">
        <f>'RAW DATA-Awards'!J36</f>
        <v>0</v>
      </c>
      <c r="K100" s="12">
        <f>'RAW DATA-Awards'!K36</f>
        <v>0</v>
      </c>
      <c r="L100" s="12">
        <f>'RAW DATA-Awards'!L36</f>
        <v>0</v>
      </c>
      <c r="M100" s="331">
        <f>'RAW DATA-Awards'!M36</f>
        <v>0</v>
      </c>
      <c r="N100" s="12" t="s">
        <v>276</v>
      </c>
      <c r="O100" s="12"/>
      <c r="P100" s="330">
        <f>'RAW DATA-Awards'!N36</f>
        <v>0</v>
      </c>
      <c r="Q100" s="12">
        <f>'RAW DATA-Awards'!O36</f>
        <v>0</v>
      </c>
      <c r="R100" s="12">
        <f>'RAW DATA-Awards'!P36</f>
        <v>0</v>
      </c>
      <c r="S100" s="12">
        <f>'RAW DATA-Awards'!Q36</f>
        <v>10</v>
      </c>
      <c r="T100" s="12">
        <f>'RAW DATA-Awards'!R36</f>
        <v>0</v>
      </c>
      <c r="U100" s="12">
        <f>'RAW DATA-Awards'!S36</f>
        <v>0</v>
      </c>
      <c r="V100" s="12">
        <f>'RAW DATA-Awards'!T36</f>
        <v>0</v>
      </c>
      <c r="W100" s="12">
        <f>'RAW DATA-Awards'!U36</f>
        <v>0</v>
      </c>
      <c r="X100" s="12">
        <f>'RAW DATA-Awards'!V36</f>
        <v>0</v>
      </c>
      <c r="Y100" s="331">
        <f>'RAW DATA-Awards'!W36</f>
        <v>0</v>
      </c>
      <c r="Z100" s="12" t="s">
        <v>276</v>
      </c>
      <c r="AA100" s="12"/>
      <c r="AB100" s="330">
        <f>'RAW DATA-Awards'!X36</f>
        <v>0</v>
      </c>
      <c r="AC100" s="12">
        <f>'RAW DATA-Awards'!Y36</f>
        <v>0</v>
      </c>
      <c r="AD100" s="12">
        <f>'RAW DATA-Awards'!Z36</f>
        <v>0</v>
      </c>
      <c r="AE100" s="12">
        <f>'RAW DATA-Awards'!AA36</f>
        <v>8</v>
      </c>
      <c r="AF100" s="12">
        <f>'RAW DATA-Awards'!AB36</f>
        <v>0</v>
      </c>
      <c r="AG100" s="12">
        <f>'RAW DATA-Awards'!AC36</f>
        <v>0</v>
      </c>
      <c r="AH100" s="12">
        <f>'RAW DATA-Awards'!AD36</f>
        <v>0</v>
      </c>
      <c r="AI100" s="12">
        <f>'RAW DATA-Awards'!AE36</f>
        <v>0</v>
      </c>
      <c r="AJ100" s="12">
        <f>'RAW DATA-Awards'!AF36</f>
        <v>0</v>
      </c>
      <c r="AK100" s="331">
        <f>'RAW DATA-Awards'!AG36</f>
        <v>0</v>
      </c>
      <c r="AL100" s="12" t="s">
        <v>276</v>
      </c>
      <c r="AM100" s="12"/>
      <c r="AN100" s="1078">
        <f>'RAW DATA-Awards'!AH36</f>
        <v>93</v>
      </c>
      <c r="AO100" s="1079">
        <f>'RAW DATA-Awards'!AI36</f>
        <v>0</v>
      </c>
      <c r="AP100" s="1079">
        <f>'RAW DATA-Awards'!AJ36</f>
        <v>0</v>
      </c>
      <c r="AQ100" s="1079">
        <f>'RAW DATA-Awards'!AK36</f>
        <v>16</v>
      </c>
      <c r="AR100" s="1079">
        <f>'RAW DATA-Awards'!AL36</f>
        <v>0</v>
      </c>
      <c r="AS100" s="1079">
        <f>'RAW DATA-Awards'!AM36</f>
        <v>0</v>
      </c>
      <c r="AT100" s="1079">
        <f>'RAW DATA-Awards'!AN36</f>
        <v>0</v>
      </c>
      <c r="AU100" s="1079">
        <f>'RAW DATA-Awards'!AO36</f>
        <v>0</v>
      </c>
      <c r="AV100" s="1079">
        <f>'RAW DATA-Awards'!AP36</f>
        <v>0</v>
      </c>
      <c r="AW100" s="1080">
        <f>'RAW DATA-Awards'!AQ36</f>
        <v>0</v>
      </c>
      <c r="AX100" s="1081" t="s">
        <v>276</v>
      </c>
      <c r="AZ100" s="1195">
        <f>'RAW DATA-Awards'!AR36</f>
        <v>7</v>
      </c>
      <c r="BA100" s="1196">
        <f>'RAW DATA-Awards'!AS36</f>
        <v>10</v>
      </c>
      <c r="BB100" s="1196">
        <f>'RAW DATA-Awards'!AT36</f>
        <v>0</v>
      </c>
      <c r="BC100" s="1196">
        <f>'RAW DATA-Awards'!AU36</f>
        <v>14</v>
      </c>
      <c r="BD100" s="1196">
        <f>'RAW DATA-Awards'!AV36</f>
        <v>0</v>
      </c>
      <c r="BE100" s="1196">
        <f>'RAW DATA-Awards'!AW36</f>
        <v>0</v>
      </c>
      <c r="BF100" s="1196">
        <f>'RAW DATA-Awards'!AX36</f>
        <v>0</v>
      </c>
      <c r="BG100" s="1196">
        <f>'RAW DATA-Awards'!AY36</f>
        <v>0</v>
      </c>
      <c r="BH100" s="1196">
        <f>'RAW DATA-Awards'!AZ36</f>
        <v>0</v>
      </c>
      <c r="BI100" s="1197">
        <f>'RAW DATA-Awards'!BA36</f>
        <v>0</v>
      </c>
      <c r="BJ100" s="1198" t="s">
        <v>276</v>
      </c>
      <c r="BO100" s="1188">
        <f>AZ100*'DATA - Awards Matrices'!B$12</f>
        <v>73283</v>
      </c>
      <c r="BP100" s="1188">
        <f>BA100*'DATA - Awards Matrices'!C$12</f>
        <v>153540</v>
      </c>
      <c r="BQ100" s="1188">
        <f>BB100*'DATA - Awards Matrices'!D$12</f>
        <v>0</v>
      </c>
      <c r="BR100" s="1188">
        <f>BC100*'DATA - Awards Matrices'!E$12</f>
        <v>427980</v>
      </c>
      <c r="BS100" s="1188">
        <f>BD100*'DATA - Awards Matrices'!F$12</f>
        <v>0</v>
      </c>
      <c r="BT100" s="1188">
        <f>BE100*'DATA - Awards Matrices'!G$12</f>
        <v>0</v>
      </c>
      <c r="BU100" s="1188">
        <f>BF100*'DATA - Awards Matrices'!H$12</f>
        <v>0</v>
      </c>
      <c r="BV100" s="1188">
        <f>BG100*'DATA - Awards Matrices'!I$12</f>
        <v>0</v>
      </c>
      <c r="BW100" s="1188">
        <f>BH100*'DATA - Awards Matrices'!J$12</f>
        <v>0</v>
      </c>
      <c r="BX100" s="1188">
        <f>BI100*'DATA - Awards Matrices'!K$12</f>
        <v>0</v>
      </c>
    </row>
    <row r="101" spans="1:76">
      <c r="A101" s="456"/>
      <c r="B101" s="274"/>
      <c r="C101" s="424"/>
      <c r="D101" s="11">
        <f t="shared" ref="D101:M101" si="90">SUM(D98:D100)</f>
        <v>0</v>
      </c>
      <c r="E101" s="11">
        <f t="shared" si="90"/>
        <v>2</v>
      </c>
      <c r="F101" s="11">
        <f t="shared" si="90"/>
        <v>0</v>
      </c>
      <c r="G101" s="11">
        <f t="shared" si="90"/>
        <v>110</v>
      </c>
      <c r="H101" s="11">
        <f t="shared" si="90"/>
        <v>0</v>
      </c>
      <c r="I101" s="11">
        <f t="shared" si="90"/>
        <v>0</v>
      </c>
      <c r="J101" s="11">
        <f t="shared" si="90"/>
        <v>0</v>
      </c>
      <c r="K101" s="11">
        <f t="shared" si="90"/>
        <v>0</v>
      </c>
      <c r="L101" s="11">
        <f t="shared" si="90"/>
        <v>0</v>
      </c>
      <c r="M101" s="333">
        <f t="shared" si="90"/>
        <v>0</v>
      </c>
      <c r="N101" s="12">
        <f>SUM(D101:M101)</f>
        <v>112</v>
      </c>
      <c r="O101" s="12"/>
      <c r="P101" s="332">
        <f t="shared" ref="P101:Y101" si="91">SUM(P98:P100)</f>
        <v>0</v>
      </c>
      <c r="Q101" s="11">
        <f t="shared" si="91"/>
        <v>3</v>
      </c>
      <c r="R101" s="11">
        <f t="shared" si="91"/>
        <v>0</v>
      </c>
      <c r="S101" s="11">
        <f t="shared" si="91"/>
        <v>107</v>
      </c>
      <c r="T101" s="11">
        <f t="shared" si="91"/>
        <v>0</v>
      </c>
      <c r="U101" s="11">
        <f t="shared" si="91"/>
        <v>0</v>
      </c>
      <c r="V101" s="11">
        <f t="shared" si="91"/>
        <v>0</v>
      </c>
      <c r="W101" s="11">
        <f t="shared" si="91"/>
        <v>0</v>
      </c>
      <c r="X101" s="11">
        <f t="shared" si="91"/>
        <v>0</v>
      </c>
      <c r="Y101" s="333">
        <f t="shared" si="91"/>
        <v>0</v>
      </c>
      <c r="Z101" s="12">
        <f>SUM(P101:Y101)</f>
        <v>110</v>
      </c>
      <c r="AA101" s="12"/>
      <c r="AB101" s="332">
        <f t="shared" ref="AB101:AK101" si="92">SUM(AB98:AB100)</f>
        <v>0</v>
      </c>
      <c r="AC101" s="11">
        <f t="shared" si="92"/>
        <v>4</v>
      </c>
      <c r="AD101" s="11">
        <f t="shared" si="92"/>
        <v>0</v>
      </c>
      <c r="AE101" s="11">
        <f t="shared" si="92"/>
        <v>87</v>
      </c>
      <c r="AF101" s="11">
        <f t="shared" si="92"/>
        <v>0</v>
      </c>
      <c r="AG101" s="11">
        <f t="shared" si="92"/>
        <v>0</v>
      </c>
      <c r="AH101" s="11">
        <f t="shared" si="92"/>
        <v>0</v>
      </c>
      <c r="AI101" s="11">
        <f t="shared" si="92"/>
        <v>0</v>
      </c>
      <c r="AJ101" s="11">
        <f t="shared" si="92"/>
        <v>0</v>
      </c>
      <c r="AK101" s="333">
        <f t="shared" si="92"/>
        <v>0</v>
      </c>
      <c r="AL101" s="12">
        <f>SUM(AB101:AK101)</f>
        <v>91</v>
      </c>
      <c r="AM101" s="12"/>
      <c r="AN101" s="1082">
        <f t="shared" ref="AN101:AW101" si="93">SUM(AN98:AN100)</f>
        <v>93</v>
      </c>
      <c r="AO101" s="1083">
        <f t="shared" si="93"/>
        <v>4</v>
      </c>
      <c r="AP101" s="1083">
        <f t="shared" si="93"/>
        <v>0</v>
      </c>
      <c r="AQ101" s="1083">
        <f t="shared" si="93"/>
        <v>99</v>
      </c>
      <c r="AR101" s="1083">
        <f t="shared" si="93"/>
        <v>0</v>
      </c>
      <c r="AS101" s="1083">
        <f t="shared" si="93"/>
        <v>0</v>
      </c>
      <c r="AT101" s="1083">
        <f t="shared" si="93"/>
        <v>0</v>
      </c>
      <c r="AU101" s="1083">
        <f t="shared" si="93"/>
        <v>0</v>
      </c>
      <c r="AV101" s="1083">
        <f t="shared" si="93"/>
        <v>0</v>
      </c>
      <c r="AW101" s="1084">
        <f t="shared" si="93"/>
        <v>0</v>
      </c>
      <c r="AX101" s="1081">
        <f>SUM(AN101:AW101)</f>
        <v>196</v>
      </c>
      <c r="AZ101" s="1199">
        <f t="shared" ref="AZ101:BI101" si="94">SUM(AZ98:AZ100)</f>
        <v>7</v>
      </c>
      <c r="BA101" s="1200">
        <f t="shared" si="94"/>
        <v>31</v>
      </c>
      <c r="BB101" s="1200">
        <f t="shared" si="94"/>
        <v>0</v>
      </c>
      <c r="BC101" s="1200">
        <f t="shared" si="94"/>
        <v>73</v>
      </c>
      <c r="BD101" s="1200">
        <f t="shared" si="94"/>
        <v>0</v>
      </c>
      <c r="BE101" s="1200">
        <f t="shared" si="94"/>
        <v>0</v>
      </c>
      <c r="BF101" s="1200">
        <f t="shared" si="94"/>
        <v>0</v>
      </c>
      <c r="BG101" s="1200">
        <f t="shared" si="94"/>
        <v>0</v>
      </c>
      <c r="BH101" s="1200">
        <f t="shared" si="94"/>
        <v>0</v>
      </c>
      <c r="BI101" s="1201">
        <f t="shared" si="94"/>
        <v>0</v>
      </c>
      <c r="BJ101" s="1198">
        <f>SUM(AZ101:BI101)</f>
        <v>111</v>
      </c>
    </row>
    <row r="102" spans="1:76" ht="11.25" customHeight="1" thickBot="1">
      <c r="A102" s="457"/>
      <c r="B102" s="413"/>
      <c r="C102" s="426"/>
      <c r="D102" s="12"/>
      <c r="E102" s="12"/>
      <c r="F102" s="12"/>
      <c r="G102" s="12"/>
      <c r="H102" s="12"/>
      <c r="I102" s="12"/>
      <c r="J102" s="12"/>
      <c r="K102" s="12"/>
      <c r="L102" s="12"/>
      <c r="M102" s="331"/>
      <c r="N102" s="12"/>
      <c r="O102" s="12"/>
      <c r="P102" s="330"/>
      <c r="Q102" s="12"/>
      <c r="R102" s="12"/>
      <c r="S102" s="12"/>
      <c r="T102" s="12"/>
      <c r="U102" s="12"/>
      <c r="V102" s="12"/>
      <c r="W102" s="12"/>
      <c r="X102" s="12"/>
      <c r="Y102" s="331"/>
      <c r="Z102" s="12"/>
      <c r="AA102" s="12"/>
      <c r="AB102" s="330"/>
      <c r="AC102" s="12"/>
      <c r="AD102" s="12"/>
      <c r="AE102" s="12"/>
      <c r="AF102" s="12"/>
      <c r="AG102" s="12"/>
      <c r="AH102" s="12"/>
      <c r="AI102" s="12"/>
      <c r="AJ102" s="12"/>
      <c r="AK102" s="331"/>
      <c r="AL102" s="12"/>
      <c r="AM102" s="12"/>
      <c r="AN102" s="1078"/>
      <c r="AO102" s="1079"/>
      <c r="AP102" s="1079"/>
      <c r="AQ102" s="1079"/>
      <c r="AR102" s="1079"/>
      <c r="AS102" s="1079"/>
      <c r="AT102" s="1079"/>
      <c r="AU102" s="1079"/>
      <c r="AV102" s="1079"/>
      <c r="AW102" s="1080"/>
      <c r="AX102" s="1081"/>
      <c r="AZ102" s="1195"/>
      <c r="BA102" s="1196"/>
      <c r="BB102" s="1196"/>
      <c r="BC102" s="1196"/>
      <c r="BD102" s="1196"/>
      <c r="BE102" s="1196"/>
      <c r="BF102" s="1196"/>
      <c r="BG102" s="1196"/>
      <c r="BH102" s="1196"/>
      <c r="BI102" s="1197"/>
      <c r="BJ102" s="1198"/>
    </row>
    <row r="103" spans="1:76">
      <c r="A103" s="1487" t="s">
        <v>271</v>
      </c>
      <c r="B103" s="274" t="s">
        <v>53</v>
      </c>
      <c r="C103" s="424" t="s">
        <v>92</v>
      </c>
      <c r="D103" s="330">
        <f>D98*'DATA - Awards Matrices'!$B$15</f>
        <v>0</v>
      </c>
      <c r="E103" s="12">
        <f>E98*'DATA - Awards Matrices'!$C$15</f>
        <v>400</v>
      </c>
      <c r="F103" s="12">
        <f>F98*'DATA - Awards Matrices'!$D$15</f>
        <v>0</v>
      </c>
      <c r="G103" s="12">
        <f>G98*'DATA - Awards Matrices'!$E$15</f>
        <v>22750</v>
      </c>
      <c r="H103" s="12">
        <f>H98*'DATA - Awards Matrices'!$F$15</f>
        <v>0</v>
      </c>
      <c r="I103" s="12">
        <f>I98*'DATA - Awards Matrices'!$G$15</f>
        <v>0</v>
      </c>
      <c r="J103" s="12">
        <f>J98*'DATA - Awards Matrices'!$H$15</f>
        <v>0</v>
      </c>
      <c r="K103" s="12">
        <f>K98*'DATA - Awards Matrices'!$I$15</f>
        <v>0</v>
      </c>
      <c r="L103" s="12">
        <f>L98*'DATA - Awards Matrices'!$J$15</f>
        <v>0</v>
      </c>
      <c r="M103" s="331">
        <f>M98*'DATA - Awards Matrices'!$K$15</f>
        <v>0</v>
      </c>
      <c r="N103" s="12"/>
      <c r="O103" s="12"/>
      <c r="P103" s="330">
        <f>P98*'DATA - Awards Matrices'!$B$15</f>
        <v>0</v>
      </c>
      <c r="Q103" s="12">
        <f>Q98*'DATA - Awards Matrices'!$C$15</f>
        <v>200</v>
      </c>
      <c r="R103" s="12">
        <f>R98*'DATA - Awards Matrices'!$D$15</f>
        <v>0</v>
      </c>
      <c r="S103" s="12">
        <f>S98*'DATA - Awards Matrices'!$E$15</f>
        <v>20750</v>
      </c>
      <c r="T103" s="12">
        <f>T98*'DATA - Awards Matrices'!$F$15</f>
        <v>0</v>
      </c>
      <c r="U103" s="12">
        <f>U98*'DATA - Awards Matrices'!$G$15</f>
        <v>0</v>
      </c>
      <c r="V103" s="12">
        <f>V98*'DATA - Awards Matrices'!$H$15</f>
        <v>0</v>
      </c>
      <c r="W103" s="12">
        <f>W98*'DATA - Awards Matrices'!$I$15</f>
        <v>0</v>
      </c>
      <c r="X103" s="12">
        <f>X98*'DATA - Awards Matrices'!$J$15</f>
        <v>0</v>
      </c>
      <c r="Y103" s="331">
        <f>Y98*'DATA - Awards Matrices'!$K$15</f>
        <v>0</v>
      </c>
      <c r="Z103" s="12"/>
      <c r="AA103" s="12"/>
      <c r="AB103" s="330">
        <f>AB98*'DATA - Awards Matrices'!$B$15</f>
        <v>0</v>
      </c>
      <c r="AC103" s="12">
        <f>AC98*'DATA - Awards Matrices'!$C$15</f>
        <v>400</v>
      </c>
      <c r="AD103" s="12">
        <f>AD98*'DATA - Awards Matrices'!$D$15</f>
        <v>0</v>
      </c>
      <c r="AE103" s="12">
        <f>AE98*'DATA - Awards Matrices'!$E$15</f>
        <v>17750</v>
      </c>
      <c r="AF103" s="12">
        <f>AF98*'DATA - Awards Matrices'!$F$15</f>
        <v>0</v>
      </c>
      <c r="AG103" s="12">
        <f>AG98*'DATA - Awards Matrices'!$G$15</f>
        <v>0</v>
      </c>
      <c r="AH103" s="12">
        <f>AH98*'DATA - Awards Matrices'!$H$15</f>
        <v>0</v>
      </c>
      <c r="AI103" s="12">
        <f>AI98*'DATA - Awards Matrices'!$I$15</f>
        <v>0</v>
      </c>
      <c r="AJ103" s="12">
        <f>AJ98*'DATA - Awards Matrices'!$J$15</f>
        <v>0</v>
      </c>
      <c r="AK103" s="331">
        <f>AK98*'DATA - Awards Matrices'!$K$15</f>
        <v>0</v>
      </c>
      <c r="AL103" s="12"/>
      <c r="AM103" s="12"/>
      <c r="AN103" s="1078">
        <f>AN98*'DATA - Awards Matrices'!$B$15</f>
        <v>0</v>
      </c>
      <c r="AO103" s="1079">
        <f>AO98*'DATA - Awards Matrices'!$C$15</f>
        <v>200</v>
      </c>
      <c r="AP103" s="1079">
        <f>AP98*'DATA - Awards Matrices'!$D$15</f>
        <v>0</v>
      </c>
      <c r="AQ103" s="1079">
        <f>AQ98*'DATA - Awards Matrices'!$E$15</f>
        <v>17750</v>
      </c>
      <c r="AR103" s="1079">
        <f>AR98*'DATA - Awards Matrices'!$F$15</f>
        <v>0</v>
      </c>
      <c r="AS103" s="1079">
        <f>AS98*'DATA - Awards Matrices'!$G$15</f>
        <v>0</v>
      </c>
      <c r="AT103" s="1079">
        <f>AT98*'DATA - Awards Matrices'!$H$15</f>
        <v>0</v>
      </c>
      <c r="AU103" s="1079">
        <f>AU98*'DATA - Awards Matrices'!$I$15</f>
        <v>0</v>
      </c>
      <c r="AV103" s="1079">
        <f>AV98*'DATA - Awards Matrices'!$J$15</f>
        <v>0</v>
      </c>
      <c r="AW103" s="1080">
        <f>AW98*'DATA - Awards Matrices'!$K$15</f>
        <v>0</v>
      </c>
      <c r="AX103" s="1081"/>
      <c r="AZ103" s="1195">
        <f>AZ98*'DATA - Awards Matrices'!$B$15</f>
        <v>0</v>
      </c>
      <c r="BA103" s="1196">
        <f>BA98*'DATA - Awards Matrices'!$C$15</f>
        <v>3800</v>
      </c>
      <c r="BB103" s="1196">
        <f>BB98*'DATA - Awards Matrices'!$D$15</f>
        <v>0</v>
      </c>
      <c r="BC103" s="1196">
        <f>BC98*'DATA - Awards Matrices'!$E$15</f>
        <v>13500</v>
      </c>
      <c r="BD103" s="1196">
        <f>BD98*'DATA - Awards Matrices'!$F$15</f>
        <v>0</v>
      </c>
      <c r="BE103" s="1196">
        <f>BE98*'DATA - Awards Matrices'!$G$15</f>
        <v>0</v>
      </c>
      <c r="BF103" s="1196">
        <f>BF98*'DATA - Awards Matrices'!$H$15</f>
        <v>0</v>
      </c>
      <c r="BG103" s="1196">
        <f>BG98*'DATA - Awards Matrices'!$I$15</f>
        <v>0</v>
      </c>
      <c r="BH103" s="1196">
        <f>BH98*'DATA - Awards Matrices'!$J$15</f>
        <v>0</v>
      </c>
      <c r="BI103" s="1197">
        <f>BI98*'DATA - Awards Matrices'!$K$15</f>
        <v>0</v>
      </c>
      <c r="BJ103" s="1198"/>
    </row>
    <row r="104" spans="1:76">
      <c r="A104" s="1488"/>
      <c r="B104" s="410" t="s">
        <v>53</v>
      </c>
      <c r="C104" s="425" t="s">
        <v>91</v>
      </c>
      <c r="D104" s="330">
        <f>D99*'DATA - Awards Matrices'!$B$16</f>
        <v>0</v>
      </c>
      <c r="E104" s="12">
        <f>E99*'DATA - Awards Matrices'!$C$16</f>
        <v>0</v>
      </c>
      <c r="F104" s="12">
        <f>F99*'DATA - Awards Matrices'!$D$16</f>
        <v>0</v>
      </c>
      <c r="G104" s="12">
        <f>G99*'DATA - Awards Matrices'!$E$16</f>
        <v>4000</v>
      </c>
      <c r="H104" s="12">
        <f>H99*'DATA - Awards Matrices'!$F$16</f>
        <v>0</v>
      </c>
      <c r="I104" s="12">
        <f>I99*'DATA - Awards Matrices'!$G$16</f>
        <v>0</v>
      </c>
      <c r="J104" s="12">
        <f>J99*'DATA - Awards Matrices'!$H$16</f>
        <v>0</v>
      </c>
      <c r="K104" s="12">
        <f>K99*'DATA - Awards Matrices'!$I$16</f>
        <v>0</v>
      </c>
      <c r="L104" s="12">
        <f>L99*'DATA - Awards Matrices'!$J$16</f>
        <v>0</v>
      </c>
      <c r="M104" s="331">
        <f>M99*'DATA - Awards Matrices'!$K$16</f>
        <v>0</v>
      </c>
      <c r="N104" s="12"/>
      <c r="O104" s="12"/>
      <c r="P104" s="330">
        <f>P99*'DATA - Awards Matrices'!$B$16</f>
        <v>0</v>
      </c>
      <c r="Q104" s="12">
        <f>Q99*'DATA - Awards Matrices'!$C$16</f>
        <v>400</v>
      </c>
      <c r="R104" s="12">
        <f>R99*'DATA - Awards Matrices'!$D$16</f>
        <v>0</v>
      </c>
      <c r="S104" s="12">
        <f>S99*'DATA - Awards Matrices'!$E$16</f>
        <v>3500</v>
      </c>
      <c r="T104" s="12">
        <f>T99*'DATA - Awards Matrices'!$F$16</f>
        <v>0</v>
      </c>
      <c r="U104" s="12">
        <f>U99*'DATA - Awards Matrices'!$G$16</f>
        <v>0</v>
      </c>
      <c r="V104" s="12">
        <f>V99*'DATA - Awards Matrices'!$H$16</f>
        <v>0</v>
      </c>
      <c r="W104" s="12">
        <f>W99*'DATA - Awards Matrices'!$I$16</f>
        <v>0</v>
      </c>
      <c r="X104" s="12">
        <f>X99*'DATA - Awards Matrices'!$J$16</f>
        <v>0</v>
      </c>
      <c r="Y104" s="331">
        <f>Y99*'DATA - Awards Matrices'!$K$16</f>
        <v>0</v>
      </c>
      <c r="Z104" s="12"/>
      <c r="AA104" s="12"/>
      <c r="AB104" s="330">
        <f>AB99*'DATA - Awards Matrices'!$B$16</f>
        <v>0</v>
      </c>
      <c r="AC104" s="12">
        <f>AC99*'DATA - Awards Matrices'!$C$16</f>
        <v>400</v>
      </c>
      <c r="AD104" s="12">
        <f>AD99*'DATA - Awards Matrices'!$D$16</f>
        <v>0</v>
      </c>
      <c r="AE104" s="12">
        <f>AE99*'DATA - Awards Matrices'!$E$16</f>
        <v>2000</v>
      </c>
      <c r="AF104" s="12">
        <f>AF99*'DATA - Awards Matrices'!$F$16</f>
        <v>0</v>
      </c>
      <c r="AG104" s="12">
        <f>AG99*'DATA - Awards Matrices'!$G$16</f>
        <v>0</v>
      </c>
      <c r="AH104" s="12">
        <f>AH99*'DATA - Awards Matrices'!$H$16</f>
        <v>0</v>
      </c>
      <c r="AI104" s="12">
        <f>AI99*'DATA - Awards Matrices'!$I$16</f>
        <v>0</v>
      </c>
      <c r="AJ104" s="12">
        <f>AJ99*'DATA - Awards Matrices'!$J$16</f>
        <v>0</v>
      </c>
      <c r="AK104" s="331">
        <f>AK99*'DATA - Awards Matrices'!$K$16</f>
        <v>0</v>
      </c>
      <c r="AL104" s="12"/>
      <c r="AM104" s="12"/>
      <c r="AN104" s="1078">
        <f>AN99*'DATA - Awards Matrices'!$B$16</f>
        <v>0</v>
      </c>
      <c r="AO104" s="1079">
        <f>AO99*'DATA - Awards Matrices'!$C$16</f>
        <v>600</v>
      </c>
      <c r="AP104" s="1079">
        <f>AP99*'DATA - Awards Matrices'!$D$16</f>
        <v>0</v>
      </c>
      <c r="AQ104" s="1079">
        <f>AQ99*'DATA - Awards Matrices'!$E$16</f>
        <v>3000</v>
      </c>
      <c r="AR104" s="1079">
        <f>AR99*'DATA - Awards Matrices'!$F$16</f>
        <v>0</v>
      </c>
      <c r="AS104" s="1079">
        <f>AS99*'DATA - Awards Matrices'!$G$16</f>
        <v>0</v>
      </c>
      <c r="AT104" s="1079">
        <f>AT99*'DATA - Awards Matrices'!$H$16</f>
        <v>0</v>
      </c>
      <c r="AU104" s="1079">
        <f>AU99*'DATA - Awards Matrices'!$I$16</f>
        <v>0</v>
      </c>
      <c r="AV104" s="1079">
        <f>AV99*'DATA - Awards Matrices'!$J$16</f>
        <v>0</v>
      </c>
      <c r="AW104" s="1080">
        <f>AW99*'DATA - Awards Matrices'!$K$16</f>
        <v>0</v>
      </c>
      <c r="AX104" s="1081"/>
      <c r="AZ104" s="1195">
        <f>AZ99*'DATA - Awards Matrices'!$B$16</f>
        <v>0</v>
      </c>
      <c r="BA104" s="1196">
        <f>BA99*'DATA - Awards Matrices'!$C$16</f>
        <v>400</v>
      </c>
      <c r="BB104" s="1196">
        <f>BB99*'DATA - Awards Matrices'!$D$16</f>
        <v>0</v>
      </c>
      <c r="BC104" s="1196">
        <f>BC99*'DATA - Awards Matrices'!$E$16</f>
        <v>1250</v>
      </c>
      <c r="BD104" s="1196">
        <f>BD99*'DATA - Awards Matrices'!$F$16</f>
        <v>0</v>
      </c>
      <c r="BE104" s="1196">
        <f>BE99*'DATA - Awards Matrices'!$G$16</f>
        <v>0</v>
      </c>
      <c r="BF104" s="1196">
        <f>BF99*'DATA - Awards Matrices'!$H$16</f>
        <v>0</v>
      </c>
      <c r="BG104" s="1196">
        <f>BG99*'DATA - Awards Matrices'!$I$16</f>
        <v>0</v>
      </c>
      <c r="BH104" s="1196">
        <f>BH99*'DATA - Awards Matrices'!$J$16</f>
        <v>0</v>
      </c>
      <c r="BI104" s="1197">
        <f>BI99*'DATA - Awards Matrices'!$K$16</f>
        <v>0</v>
      </c>
      <c r="BJ104" s="1198"/>
    </row>
    <row r="105" spans="1:76" ht="16" thickBot="1">
      <c r="A105" s="1489"/>
      <c r="B105" s="413" t="s">
        <v>53</v>
      </c>
      <c r="C105" s="426" t="s">
        <v>90</v>
      </c>
      <c r="D105" s="330">
        <f>D100*'DATA - Awards Matrices'!$B$17</f>
        <v>0</v>
      </c>
      <c r="E105" s="12">
        <f>E100*'DATA - Awards Matrices'!$C$17</f>
        <v>0</v>
      </c>
      <c r="F105" s="12">
        <f>F100*'DATA - Awards Matrices'!$D$17</f>
        <v>0</v>
      </c>
      <c r="G105" s="12">
        <f>G100*'DATA - Awards Matrices'!$E$17</f>
        <v>750</v>
      </c>
      <c r="H105" s="12">
        <f>H100*'DATA - Awards Matrices'!$F$17</f>
        <v>0</v>
      </c>
      <c r="I105" s="12">
        <f>I100*'DATA - Awards Matrices'!$G$17</f>
        <v>0</v>
      </c>
      <c r="J105" s="12">
        <f>J100*'DATA - Awards Matrices'!$H$17</f>
        <v>0</v>
      </c>
      <c r="K105" s="12">
        <f>K100*'DATA - Awards Matrices'!$I$17</f>
        <v>0</v>
      </c>
      <c r="L105" s="12">
        <f>L100*'DATA - Awards Matrices'!$J$17</f>
        <v>0</v>
      </c>
      <c r="M105" s="331">
        <f>M100*'DATA - Awards Matrices'!$K$17</f>
        <v>0</v>
      </c>
      <c r="N105" s="12" t="s">
        <v>277</v>
      </c>
      <c r="O105" s="12"/>
      <c r="P105" s="330">
        <f>P100*'DATA - Awards Matrices'!$B$17</f>
        <v>0</v>
      </c>
      <c r="Q105" s="12">
        <f>Q100*'DATA - Awards Matrices'!$C$17</f>
        <v>0</v>
      </c>
      <c r="R105" s="12">
        <f>R100*'DATA - Awards Matrices'!$D$17</f>
        <v>0</v>
      </c>
      <c r="S105" s="12">
        <f>S100*'DATA - Awards Matrices'!$E$17</f>
        <v>2500</v>
      </c>
      <c r="T105" s="12">
        <f>T100*'DATA - Awards Matrices'!$F$17</f>
        <v>0</v>
      </c>
      <c r="U105" s="12">
        <f>U100*'DATA - Awards Matrices'!$G$17</f>
        <v>0</v>
      </c>
      <c r="V105" s="12">
        <f>V100*'DATA - Awards Matrices'!$H$17</f>
        <v>0</v>
      </c>
      <c r="W105" s="12">
        <f>W100*'DATA - Awards Matrices'!$I$17</f>
        <v>0</v>
      </c>
      <c r="X105" s="12">
        <f>X100*'DATA - Awards Matrices'!$J$17</f>
        <v>0</v>
      </c>
      <c r="Y105" s="331">
        <f>Y100*'DATA - Awards Matrices'!$K$17</f>
        <v>0</v>
      </c>
      <c r="Z105" s="12" t="s">
        <v>277</v>
      </c>
      <c r="AA105" s="12"/>
      <c r="AB105" s="330">
        <f>AB100*'DATA - Awards Matrices'!$B$17</f>
        <v>0</v>
      </c>
      <c r="AC105" s="12">
        <f>AC100*'DATA - Awards Matrices'!$C$17</f>
        <v>0</v>
      </c>
      <c r="AD105" s="12">
        <f>AD100*'DATA - Awards Matrices'!$D$17</f>
        <v>0</v>
      </c>
      <c r="AE105" s="12">
        <f>AE100*'DATA - Awards Matrices'!$E$17</f>
        <v>2000</v>
      </c>
      <c r="AF105" s="12">
        <f>AF100*'DATA - Awards Matrices'!$F$17</f>
        <v>0</v>
      </c>
      <c r="AG105" s="12">
        <f>AG100*'DATA - Awards Matrices'!$G$17</f>
        <v>0</v>
      </c>
      <c r="AH105" s="12">
        <f>AH100*'DATA - Awards Matrices'!$H$17</f>
        <v>0</v>
      </c>
      <c r="AI105" s="12">
        <f>AI100*'DATA - Awards Matrices'!$I$17</f>
        <v>0</v>
      </c>
      <c r="AJ105" s="12">
        <f>AJ100*'DATA - Awards Matrices'!$J$17</f>
        <v>0</v>
      </c>
      <c r="AK105" s="331">
        <f>AK100*'DATA - Awards Matrices'!$K$17</f>
        <v>0</v>
      </c>
      <c r="AL105" s="12" t="s">
        <v>277</v>
      </c>
      <c r="AM105" s="12"/>
      <c r="AN105" s="1078">
        <f>AN100*'DATA - Awards Matrices'!$B$17</f>
        <v>9300</v>
      </c>
      <c r="AO105" s="1079">
        <f>AO100*'DATA - Awards Matrices'!$C$17</f>
        <v>0</v>
      </c>
      <c r="AP105" s="1079">
        <f>AP100*'DATA - Awards Matrices'!$D$17</f>
        <v>0</v>
      </c>
      <c r="AQ105" s="1079">
        <f>AQ100*'DATA - Awards Matrices'!$E$17</f>
        <v>4000</v>
      </c>
      <c r="AR105" s="1079">
        <f>AR100*'DATA - Awards Matrices'!$F$17</f>
        <v>0</v>
      </c>
      <c r="AS105" s="1079">
        <f>AS100*'DATA - Awards Matrices'!$G$17</f>
        <v>0</v>
      </c>
      <c r="AT105" s="1079">
        <f>AT100*'DATA - Awards Matrices'!$H$17</f>
        <v>0</v>
      </c>
      <c r="AU105" s="1079">
        <f>AU100*'DATA - Awards Matrices'!$I$17</f>
        <v>0</v>
      </c>
      <c r="AV105" s="1079">
        <f>AV100*'DATA - Awards Matrices'!$J$17</f>
        <v>0</v>
      </c>
      <c r="AW105" s="1080">
        <f>AW100*'DATA - Awards Matrices'!$K$17</f>
        <v>0</v>
      </c>
      <c r="AX105" s="1081" t="s">
        <v>277</v>
      </c>
      <c r="AZ105" s="1195">
        <f>AZ100*'DATA - Awards Matrices'!$B$17</f>
        <v>700</v>
      </c>
      <c r="BA105" s="1196">
        <f>BA100*'DATA - Awards Matrices'!$C$17</f>
        <v>2000</v>
      </c>
      <c r="BB105" s="1196">
        <f>BB100*'DATA - Awards Matrices'!$D$17</f>
        <v>0</v>
      </c>
      <c r="BC105" s="1196">
        <f>BC100*'DATA - Awards Matrices'!$E$17</f>
        <v>3500</v>
      </c>
      <c r="BD105" s="1196">
        <f>BD100*'DATA - Awards Matrices'!$F$17</f>
        <v>0</v>
      </c>
      <c r="BE105" s="1196">
        <f>BE100*'DATA - Awards Matrices'!$G$17</f>
        <v>0</v>
      </c>
      <c r="BF105" s="1196">
        <f>BF100*'DATA - Awards Matrices'!$H$17</f>
        <v>0</v>
      </c>
      <c r="BG105" s="1196">
        <f>BG100*'DATA - Awards Matrices'!$I$17</f>
        <v>0</v>
      </c>
      <c r="BH105" s="1196">
        <f>BH100*'DATA - Awards Matrices'!$J$17</f>
        <v>0</v>
      </c>
      <c r="BI105" s="1197">
        <f>BI100*'DATA - Awards Matrices'!$K$17</f>
        <v>0</v>
      </c>
      <c r="BJ105" s="1198" t="s">
        <v>277</v>
      </c>
    </row>
    <row r="106" spans="1:76" ht="33" thickBot="1">
      <c r="A106" s="455" t="s">
        <v>272</v>
      </c>
      <c r="B106" s="413" t="str">
        <f>B100</f>
        <v>NMSU-AL</v>
      </c>
      <c r="C106" s="414"/>
      <c r="D106" s="334">
        <f t="shared" ref="D106:M106" si="95">SUM(D103:D105)</f>
        <v>0</v>
      </c>
      <c r="E106" s="335">
        <f t="shared" si="95"/>
        <v>400</v>
      </c>
      <c r="F106" s="335">
        <f t="shared" si="95"/>
        <v>0</v>
      </c>
      <c r="G106" s="335">
        <f t="shared" si="95"/>
        <v>27500</v>
      </c>
      <c r="H106" s="335">
        <f t="shared" si="95"/>
        <v>0</v>
      </c>
      <c r="I106" s="335">
        <f t="shared" si="95"/>
        <v>0</v>
      </c>
      <c r="J106" s="335">
        <f t="shared" si="95"/>
        <v>0</v>
      </c>
      <c r="K106" s="335">
        <f t="shared" si="95"/>
        <v>0</v>
      </c>
      <c r="L106" s="335">
        <f t="shared" si="95"/>
        <v>0</v>
      </c>
      <c r="M106" s="336">
        <f t="shared" si="95"/>
        <v>0</v>
      </c>
      <c r="N106" s="415">
        <f>SUM(D106:M106)/'DATA - Awards Matrices'!$L$17</f>
        <v>6.9091899655778706</v>
      </c>
      <c r="O106" s="415"/>
      <c r="P106" s="334">
        <f t="shared" ref="P106:Y106" si="96">SUM(P103:P105)</f>
        <v>0</v>
      </c>
      <c r="Q106" s="335">
        <f t="shared" si="96"/>
        <v>600</v>
      </c>
      <c r="R106" s="335">
        <f t="shared" si="96"/>
        <v>0</v>
      </c>
      <c r="S106" s="335">
        <f t="shared" si="96"/>
        <v>26750</v>
      </c>
      <c r="T106" s="335">
        <f t="shared" si="96"/>
        <v>0</v>
      </c>
      <c r="U106" s="335">
        <f t="shared" si="96"/>
        <v>0</v>
      </c>
      <c r="V106" s="335">
        <f t="shared" si="96"/>
        <v>0</v>
      </c>
      <c r="W106" s="335">
        <f t="shared" si="96"/>
        <v>0</v>
      </c>
      <c r="X106" s="335">
        <f t="shared" si="96"/>
        <v>0</v>
      </c>
      <c r="Y106" s="336">
        <f t="shared" si="96"/>
        <v>0</v>
      </c>
      <c r="Z106" s="415">
        <f>SUM(P106:Y106)/'DATA - Awards Matrices'!$L$17</f>
        <v>6.7729872960055477</v>
      </c>
      <c r="AA106" s="415"/>
      <c r="AB106" s="334">
        <f t="shared" ref="AB106:AK106" si="97">SUM(AB103:AB105)</f>
        <v>0</v>
      </c>
      <c r="AC106" s="335">
        <f t="shared" si="97"/>
        <v>800</v>
      </c>
      <c r="AD106" s="335">
        <f t="shared" si="97"/>
        <v>0</v>
      </c>
      <c r="AE106" s="335">
        <f t="shared" si="97"/>
        <v>21750</v>
      </c>
      <c r="AF106" s="335">
        <f t="shared" si="97"/>
        <v>0</v>
      </c>
      <c r="AG106" s="335">
        <f t="shared" si="97"/>
        <v>0</v>
      </c>
      <c r="AH106" s="335">
        <f t="shared" si="97"/>
        <v>0</v>
      </c>
      <c r="AI106" s="335">
        <f t="shared" si="97"/>
        <v>0</v>
      </c>
      <c r="AJ106" s="335">
        <f t="shared" si="97"/>
        <v>0</v>
      </c>
      <c r="AK106" s="336">
        <f t="shared" si="97"/>
        <v>0</v>
      </c>
      <c r="AL106" s="415">
        <f>SUM(AB106:AK106)/'DATA - Awards Matrices'!$L$17</f>
        <v>5.5843094524652681</v>
      </c>
      <c r="AM106" s="415"/>
      <c r="AN106" s="1085">
        <f t="shared" ref="AN106:AW106" si="98">SUM(AN103:AN105)</f>
        <v>9300</v>
      </c>
      <c r="AO106" s="1086">
        <f t="shared" si="98"/>
        <v>800</v>
      </c>
      <c r="AP106" s="1086">
        <f t="shared" si="98"/>
        <v>0</v>
      </c>
      <c r="AQ106" s="1086">
        <f t="shared" si="98"/>
        <v>24750</v>
      </c>
      <c r="AR106" s="1086">
        <f t="shared" si="98"/>
        <v>0</v>
      </c>
      <c r="AS106" s="1086">
        <f t="shared" si="98"/>
        <v>0</v>
      </c>
      <c r="AT106" s="1086">
        <f t="shared" si="98"/>
        <v>0</v>
      </c>
      <c r="AU106" s="1086">
        <f t="shared" si="98"/>
        <v>0</v>
      </c>
      <c r="AV106" s="1086">
        <f t="shared" si="98"/>
        <v>0</v>
      </c>
      <c r="AW106" s="1087">
        <f t="shared" si="98"/>
        <v>0</v>
      </c>
      <c r="AX106" s="1088">
        <f>SUM(AN106:AW106)/'DATA - Awards Matrices'!$L$17</f>
        <v>8.6302964265372335</v>
      </c>
      <c r="AZ106" s="1202">
        <f t="shared" ref="AZ106:BI106" si="99">SUM(AZ103:AZ105)</f>
        <v>700</v>
      </c>
      <c r="BA106" s="1203">
        <f t="shared" si="99"/>
        <v>6200</v>
      </c>
      <c r="BB106" s="1203">
        <f t="shared" si="99"/>
        <v>0</v>
      </c>
      <c r="BC106" s="1203">
        <f t="shared" si="99"/>
        <v>18250</v>
      </c>
      <c r="BD106" s="1203">
        <f t="shared" si="99"/>
        <v>0</v>
      </c>
      <c r="BE106" s="1203">
        <f t="shared" si="99"/>
        <v>0</v>
      </c>
      <c r="BF106" s="1203">
        <f t="shared" si="99"/>
        <v>0</v>
      </c>
      <c r="BG106" s="1203">
        <f t="shared" si="99"/>
        <v>0</v>
      </c>
      <c r="BH106" s="1203">
        <f t="shared" si="99"/>
        <v>0</v>
      </c>
      <c r="BI106" s="1204">
        <f t="shared" si="99"/>
        <v>0</v>
      </c>
      <c r="BJ106" s="1205">
        <f>SUM(AZ106:BI106)/'DATA - Awards Matrices'!$L$17</f>
        <v>6.2281766177162527</v>
      </c>
      <c r="BO106" s="1300">
        <f>SUM(P106:Y106)</f>
        <v>27350</v>
      </c>
      <c r="BP106" s="1300">
        <f>SUM(AB106:AK106)</f>
        <v>22550</v>
      </c>
      <c r="BQ106" s="1301">
        <f>SUM(AN106:AW106)</f>
        <v>34850</v>
      </c>
      <c r="BR106" s="1300">
        <f>SUM(AZ106:BI106)</f>
        <v>25150</v>
      </c>
      <c r="BS106" s="1300">
        <f>AVERAGE(BO106:BQ106)</f>
        <v>28250</v>
      </c>
      <c r="BT106" s="1301">
        <f>AVERAGE(BQ106:BR106)</f>
        <v>30000</v>
      </c>
    </row>
    <row r="107" spans="1:76" ht="61.5" customHeight="1" thickBot="1">
      <c r="A107" s="428"/>
      <c r="B107" s="429"/>
      <c r="C107" s="430"/>
      <c r="D107" s="431"/>
      <c r="E107" s="432"/>
      <c r="F107" s="432"/>
      <c r="G107" s="432"/>
      <c r="H107" s="432"/>
      <c r="I107" s="432"/>
      <c r="J107" s="432"/>
      <c r="K107" s="432"/>
      <c r="L107" s="432"/>
      <c r="M107" s="433"/>
      <c r="N107" s="434"/>
      <c r="O107" s="434"/>
      <c r="P107" s="431"/>
      <c r="Q107" s="432"/>
      <c r="R107" s="432"/>
      <c r="S107" s="432"/>
      <c r="T107" s="432"/>
      <c r="U107" s="432"/>
      <c r="V107" s="432"/>
      <c r="W107" s="432"/>
      <c r="X107" s="432"/>
      <c r="Y107" s="433"/>
      <c r="Z107" s="434"/>
      <c r="AA107" s="434"/>
      <c r="AB107" s="431"/>
      <c r="AC107" s="432"/>
      <c r="AD107" s="432"/>
      <c r="AE107" s="432"/>
      <c r="AF107" s="432"/>
      <c r="AG107" s="432"/>
      <c r="AH107" s="432"/>
      <c r="AI107" s="432"/>
      <c r="AJ107" s="432"/>
      <c r="AK107" s="433"/>
      <c r="AL107" s="434"/>
      <c r="AM107" s="434"/>
      <c r="AN107" s="1089"/>
      <c r="AO107" s="1090"/>
      <c r="AP107" s="1090"/>
      <c r="AQ107" s="1090"/>
      <c r="AR107" s="1090"/>
      <c r="AS107" s="1090"/>
      <c r="AT107" s="1090"/>
      <c r="AU107" s="1090"/>
      <c r="AV107" s="1090"/>
      <c r="AW107" s="1091"/>
      <c r="AX107" s="1092"/>
      <c r="AZ107" s="1206"/>
      <c r="BA107" s="1207"/>
      <c r="BB107" s="1207"/>
      <c r="BC107" s="1207"/>
      <c r="BD107" s="1207"/>
      <c r="BE107" s="1207"/>
      <c r="BF107" s="1207"/>
      <c r="BG107" s="1207"/>
      <c r="BH107" s="1207"/>
      <c r="BI107" s="1208"/>
      <c r="BJ107" s="1209"/>
    </row>
    <row r="108" spans="1:76" ht="15" customHeight="1">
      <c r="A108" s="1487" t="s">
        <v>270</v>
      </c>
      <c r="B108" s="274" t="str">
        <f>'RAW DATA-Awards'!B37</f>
        <v>NMSU-CA</v>
      </c>
      <c r="C108" s="424" t="str">
        <f>'RAW DATA-Awards'!C37</f>
        <v>1</v>
      </c>
      <c r="D108" s="407">
        <f>'RAW DATA-Awards'!D37</f>
        <v>0</v>
      </c>
      <c r="E108" s="408">
        <f>'RAW DATA-Awards'!E37</f>
        <v>2</v>
      </c>
      <c r="F108" s="408">
        <f>'RAW DATA-Awards'!F37</f>
        <v>0</v>
      </c>
      <c r="G108" s="408">
        <f>'RAW DATA-Awards'!G37</f>
        <v>70</v>
      </c>
      <c r="H108" s="408">
        <f>'RAW DATA-Awards'!H37</f>
        <v>0</v>
      </c>
      <c r="I108" s="408">
        <f>'RAW DATA-Awards'!I37</f>
        <v>0</v>
      </c>
      <c r="J108" s="408">
        <f>'RAW DATA-Awards'!J37</f>
        <v>0</v>
      </c>
      <c r="K108" s="408">
        <f>'RAW DATA-Awards'!K37</f>
        <v>0</v>
      </c>
      <c r="L108" s="408">
        <f>'RAW DATA-Awards'!L37</f>
        <v>0</v>
      </c>
      <c r="M108" s="409">
        <f>'RAW DATA-Awards'!M37</f>
        <v>0</v>
      </c>
      <c r="N108" s="408"/>
      <c r="O108" s="408"/>
      <c r="P108" s="407">
        <f>'RAW DATA-Awards'!N37</f>
        <v>0</v>
      </c>
      <c r="Q108" s="408">
        <f>'RAW DATA-Awards'!O37</f>
        <v>6</v>
      </c>
      <c r="R108" s="408">
        <f>'RAW DATA-Awards'!P37</f>
        <v>0</v>
      </c>
      <c r="S108" s="408">
        <f>'RAW DATA-Awards'!Q37</f>
        <v>120</v>
      </c>
      <c r="T108" s="408">
        <f>'RAW DATA-Awards'!R37</f>
        <v>0</v>
      </c>
      <c r="U108" s="408">
        <f>'RAW DATA-Awards'!S37</f>
        <v>0</v>
      </c>
      <c r="V108" s="408">
        <f>'RAW DATA-Awards'!T37</f>
        <v>0</v>
      </c>
      <c r="W108" s="408">
        <f>'RAW DATA-Awards'!U37</f>
        <v>0</v>
      </c>
      <c r="X108" s="408">
        <f>'RAW DATA-Awards'!V37</f>
        <v>0</v>
      </c>
      <c r="Y108" s="409">
        <f>'RAW DATA-Awards'!W37</f>
        <v>0</v>
      </c>
      <c r="Z108" s="408"/>
      <c r="AA108" s="408"/>
      <c r="AB108" s="407">
        <f>'RAW DATA-Awards'!X37</f>
        <v>0</v>
      </c>
      <c r="AC108" s="408">
        <f>'RAW DATA-Awards'!Y37</f>
        <v>4</v>
      </c>
      <c r="AD108" s="408">
        <f>'RAW DATA-Awards'!Z37</f>
        <v>0</v>
      </c>
      <c r="AE108" s="408">
        <f>'RAW DATA-Awards'!AA37</f>
        <v>103</v>
      </c>
      <c r="AF108" s="408">
        <f>'RAW DATA-Awards'!AB37</f>
        <v>0</v>
      </c>
      <c r="AG108" s="408">
        <f>'RAW DATA-Awards'!AC37</f>
        <v>0</v>
      </c>
      <c r="AH108" s="408">
        <f>'RAW DATA-Awards'!AD37</f>
        <v>0</v>
      </c>
      <c r="AI108" s="408">
        <f>'RAW DATA-Awards'!AE37</f>
        <v>0</v>
      </c>
      <c r="AJ108" s="408">
        <f>'RAW DATA-Awards'!AF37</f>
        <v>0</v>
      </c>
      <c r="AK108" s="409">
        <f>'RAW DATA-Awards'!AG37</f>
        <v>0</v>
      </c>
      <c r="AL108" s="408"/>
      <c r="AM108" s="408"/>
      <c r="AN108" s="1074">
        <f>'RAW DATA-Awards'!AH37</f>
        <v>0</v>
      </c>
      <c r="AO108" s="1075">
        <f>'RAW DATA-Awards'!AI37</f>
        <v>3</v>
      </c>
      <c r="AP108" s="1075">
        <f>'RAW DATA-Awards'!AJ37</f>
        <v>0</v>
      </c>
      <c r="AQ108" s="1075">
        <f>'RAW DATA-Awards'!AK37</f>
        <v>94</v>
      </c>
      <c r="AR108" s="1075">
        <f>'RAW DATA-Awards'!AL37</f>
        <v>0</v>
      </c>
      <c r="AS108" s="1075">
        <f>'RAW DATA-Awards'!AM37</f>
        <v>0</v>
      </c>
      <c r="AT108" s="1075">
        <f>'RAW DATA-Awards'!AN37</f>
        <v>0</v>
      </c>
      <c r="AU108" s="1075">
        <f>'RAW DATA-Awards'!AO37</f>
        <v>0</v>
      </c>
      <c r="AV108" s="1075">
        <f>'RAW DATA-Awards'!AP37</f>
        <v>0</v>
      </c>
      <c r="AW108" s="1076">
        <f>'RAW DATA-Awards'!AQ37</f>
        <v>0</v>
      </c>
      <c r="AX108" s="1077"/>
      <c r="AZ108" s="1191">
        <f>'RAW DATA-Awards'!AR37</f>
        <v>0</v>
      </c>
      <c r="BA108" s="1192">
        <f>'RAW DATA-Awards'!AS37</f>
        <v>13</v>
      </c>
      <c r="BB108" s="1192">
        <f>'RAW DATA-Awards'!AT37</f>
        <v>0</v>
      </c>
      <c r="BC108" s="1192">
        <f>'RAW DATA-Awards'!AU37</f>
        <v>88</v>
      </c>
      <c r="BD108" s="1192">
        <f>'RAW DATA-Awards'!AV37</f>
        <v>0</v>
      </c>
      <c r="BE108" s="1192">
        <f>'RAW DATA-Awards'!AW37</f>
        <v>0</v>
      </c>
      <c r="BF108" s="1192">
        <f>'RAW DATA-Awards'!AX37</f>
        <v>0</v>
      </c>
      <c r="BG108" s="1192">
        <f>'RAW DATA-Awards'!AY37</f>
        <v>0</v>
      </c>
      <c r="BH108" s="1192">
        <f>'RAW DATA-Awards'!AZ37</f>
        <v>0</v>
      </c>
      <c r="BI108" s="1193">
        <f>'RAW DATA-Awards'!BA37</f>
        <v>0</v>
      </c>
      <c r="BJ108" s="1194"/>
      <c r="BO108" s="1188">
        <f>AZ108*'DATA - Awards Matrices'!B$10</f>
        <v>0</v>
      </c>
      <c r="BP108" s="1188">
        <f>BA108*'DATA - Awards Matrices'!C$10</f>
        <v>94380</v>
      </c>
      <c r="BQ108" s="1188">
        <f>BB108*'DATA - Awards Matrices'!D$10</f>
        <v>0</v>
      </c>
      <c r="BR108" s="1188">
        <f>BC108*'DATA - Awards Matrices'!E$10</f>
        <v>1272040</v>
      </c>
      <c r="BS108" s="1188">
        <f>BD108*'DATA - Awards Matrices'!F$10</f>
        <v>0</v>
      </c>
      <c r="BT108" s="1188">
        <f>BE108*'DATA - Awards Matrices'!G$10</f>
        <v>0</v>
      </c>
      <c r="BU108" s="1188">
        <f>BF108*'DATA - Awards Matrices'!H$10</f>
        <v>0</v>
      </c>
      <c r="BV108" s="1188">
        <f>BG108*'DATA - Awards Matrices'!I$10</f>
        <v>0</v>
      </c>
      <c r="BW108" s="1188">
        <f>BH108*'DATA - Awards Matrices'!J$10</f>
        <v>0</v>
      </c>
      <c r="BX108" s="1188">
        <f>BI108*'DATA - Awards Matrices'!K$10</f>
        <v>0</v>
      </c>
    </row>
    <row r="109" spans="1:76">
      <c r="A109" s="1488"/>
      <c r="B109" s="410" t="str">
        <f>'RAW DATA-Awards'!B38</f>
        <v>NMSU-CA</v>
      </c>
      <c r="C109" s="425" t="str">
        <f>'RAW DATA-Awards'!C38</f>
        <v>2</v>
      </c>
      <c r="D109" s="330">
        <f>'RAW DATA-Awards'!D38</f>
        <v>0</v>
      </c>
      <c r="E109" s="12">
        <f>'RAW DATA-Awards'!E38</f>
        <v>5</v>
      </c>
      <c r="F109" s="12">
        <f>'RAW DATA-Awards'!F38</f>
        <v>0</v>
      </c>
      <c r="G109" s="12">
        <f>'RAW DATA-Awards'!G38</f>
        <v>8</v>
      </c>
      <c r="H109" s="12">
        <f>'RAW DATA-Awards'!H38</f>
        <v>0</v>
      </c>
      <c r="I109" s="12">
        <f>'RAW DATA-Awards'!I38</f>
        <v>0</v>
      </c>
      <c r="J109" s="12">
        <f>'RAW DATA-Awards'!J38</f>
        <v>0</v>
      </c>
      <c r="K109" s="12">
        <f>'RAW DATA-Awards'!K38</f>
        <v>0</v>
      </c>
      <c r="L109" s="12">
        <f>'RAW DATA-Awards'!L38</f>
        <v>0</v>
      </c>
      <c r="M109" s="331">
        <f>'RAW DATA-Awards'!M38</f>
        <v>0</v>
      </c>
      <c r="N109" s="12"/>
      <c r="O109" s="12"/>
      <c r="P109" s="330">
        <f>'RAW DATA-Awards'!N38</f>
        <v>0</v>
      </c>
      <c r="Q109" s="12">
        <f>'RAW DATA-Awards'!O38</f>
        <v>6</v>
      </c>
      <c r="R109" s="12">
        <f>'RAW DATA-Awards'!P38</f>
        <v>0</v>
      </c>
      <c r="S109" s="12">
        <f>'RAW DATA-Awards'!Q38</f>
        <v>11</v>
      </c>
      <c r="T109" s="12">
        <f>'RAW DATA-Awards'!R38</f>
        <v>0</v>
      </c>
      <c r="U109" s="12">
        <f>'RAW DATA-Awards'!S38</f>
        <v>0</v>
      </c>
      <c r="V109" s="12">
        <f>'RAW DATA-Awards'!T38</f>
        <v>0</v>
      </c>
      <c r="W109" s="12">
        <f>'RAW DATA-Awards'!U38</f>
        <v>0</v>
      </c>
      <c r="X109" s="12">
        <f>'RAW DATA-Awards'!V38</f>
        <v>0</v>
      </c>
      <c r="Y109" s="331">
        <f>'RAW DATA-Awards'!W38</f>
        <v>0</v>
      </c>
      <c r="Z109" s="12"/>
      <c r="AA109" s="12"/>
      <c r="AB109" s="330">
        <f>'RAW DATA-Awards'!X38</f>
        <v>0</v>
      </c>
      <c r="AC109" s="12">
        <f>'RAW DATA-Awards'!Y38</f>
        <v>3</v>
      </c>
      <c r="AD109" s="12">
        <f>'RAW DATA-Awards'!Z38</f>
        <v>0</v>
      </c>
      <c r="AE109" s="12">
        <f>'RAW DATA-Awards'!AA38</f>
        <v>14</v>
      </c>
      <c r="AF109" s="12">
        <f>'RAW DATA-Awards'!AB38</f>
        <v>0</v>
      </c>
      <c r="AG109" s="12">
        <f>'RAW DATA-Awards'!AC38</f>
        <v>0</v>
      </c>
      <c r="AH109" s="12">
        <f>'RAW DATA-Awards'!AD38</f>
        <v>0</v>
      </c>
      <c r="AI109" s="12">
        <f>'RAW DATA-Awards'!AE38</f>
        <v>0</v>
      </c>
      <c r="AJ109" s="12">
        <f>'RAW DATA-Awards'!AF38</f>
        <v>0</v>
      </c>
      <c r="AK109" s="331">
        <f>'RAW DATA-Awards'!AG38</f>
        <v>0</v>
      </c>
      <c r="AL109" s="12"/>
      <c r="AM109" s="12"/>
      <c r="AN109" s="1078">
        <f>'RAW DATA-Awards'!AH38</f>
        <v>0</v>
      </c>
      <c r="AO109" s="1079">
        <f>'RAW DATA-Awards'!AI38</f>
        <v>2</v>
      </c>
      <c r="AP109" s="1079">
        <f>'RAW DATA-Awards'!AJ38</f>
        <v>0</v>
      </c>
      <c r="AQ109" s="1079">
        <f>'RAW DATA-Awards'!AK38</f>
        <v>7</v>
      </c>
      <c r="AR109" s="1079">
        <f>'RAW DATA-Awards'!AL38</f>
        <v>0</v>
      </c>
      <c r="AS109" s="1079">
        <f>'RAW DATA-Awards'!AM38</f>
        <v>0</v>
      </c>
      <c r="AT109" s="1079">
        <f>'RAW DATA-Awards'!AN38</f>
        <v>0</v>
      </c>
      <c r="AU109" s="1079">
        <f>'RAW DATA-Awards'!AO38</f>
        <v>0</v>
      </c>
      <c r="AV109" s="1079">
        <f>'RAW DATA-Awards'!AP38</f>
        <v>0</v>
      </c>
      <c r="AW109" s="1080">
        <f>'RAW DATA-Awards'!AQ38</f>
        <v>0</v>
      </c>
      <c r="AX109" s="1081"/>
      <c r="AZ109" s="1195">
        <f>'RAW DATA-Awards'!AR38</f>
        <v>0</v>
      </c>
      <c r="BA109" s="1196">
        <f>'RAW DATA-Awards'!AS38</f>
        <v>6</v>
      </c>
      <c r="BB109" s="1196">
        <f>'RAW DATA-Awards'!AT38</f>
        <v>0</v>
      </c>
      <c r="BC109" s="1196">
        <f>'RAW DATA-Awards'!AU38</f>
        <v>9</v>
      </c>
      <c r="BD109" s="1196">
        <f>'RAW DATA-Awards'!AV38</f>
        <v>0</v>
      </c>
      <c r="BE109" s="1196">
        <f>'RAW DATA-Awards'!AW38</f>
        <v>0</v>
      </c>
      <c r="BF109" s="1196">
        <f>'RAW DATA-Awards'!AX38</f>
        <v>0</v>
      </c>
      <c r="BG109" s="1196">
        <f>'RAW DATA-Awards'!AY38</f>
        <v>0</v>
      </c>
      <c r="BH109" s="1196">
        <f>'RAW DATA-Awards'!AZ38</f>
        <v>0</v>
      </c>
      <c r="BI109" s="1197">
        <f>'RAW DATA-Awards'!BA38</f>
        <v>0</v>
      </c>
      <c r="BJ109" s="1198"/>
      <c r="BO109" s="1188">
        <f>AZ109*'DATA - Awards Matrices'!B$11</f>
        <v>0</v>
      </c>
      <c r="BP109" s="1188">
        <f>BA109*'DATA - Awards Matrices'!C$11</f>
        <v>62862</v>
      </c>
      <c r="BQ109" s="1188">
        <f>BB109*'DATA - Awards Matrices'!D$11</f>
        <v>0</v>
      </c>
      <c r="BR109" s="1188">
        <f>BC109*'DATA - Awards Matrices'!E$11</f>
        <v>187740</v>
      </c>
      <c r="BS109" s="1188">
        <f>BD109*'DATA - Awards Matrices'!F$11</f>
        <v>0</v>
      </c>
      <c r="BT109" s="1188">
        <f>BE109*'DATA - Awards Matrices'!G$11</f>
        <v>0</v>
      </c>
      <c r="BU109" s="1188">
        <f>BF109*'DATA - Awards Matrices'!H$11</f>
        <v>0</v>
      </c>
      <c r="BV109" s="1188">
        <f>BG109*'DATA - Awards Matrices'!I$11</f>
        <v>0</v>
      </c>
      <c r="BW109" s="1188">
        <f>BH109*'DATA - Awards Matrices'!J$11</f>
        <v>0</v>
      </c>
      <c r="BX109" s="1188">
        <f>BI109*'DATA - Awards Matrices'!K$11</f>
        <v>0</v>
      </c>
    </row>
    <row r="110" spans="1:76" ht="16" thickBot="1">
      <c r="A110" s="1488"/>
      <c r="B110" s="410" t="str">
        <f>'RAW DATA-Awards'!B39</f>
        <v>NMSU-CA</v>
      </c>
      <c r="C110" s="425" t="str">
        <f>'RAW DATA-Awards'!C39</f>
        <v>3</v>
      </c>
      <c r="D110" s="330">
        <f>'RAW DATA-Awards'!D39</f>
        <v>0</v>
      </c>
      <c r="E110" s="12">
        <f>'RAW DATA-Awards'!E39</f>
        <v>6</v>
      </c>
      <c r="F110" s="12">
        <f>'RAW DATA-Awards'!F39</f>
        <v>0</v>
      </c>
      <c r="G110" s="12">
        <f>'RAW DATA-Awards'!G39</f>
        <v>14</v>
      </c>
      <c r="H110" s="12">
        <f>'RAW DATA-Awards'!H39</f>
        <v>0</v>
      </c>
      <c r="I110" s="12">
        <f>'RAW DATA-Awards'!I39</f>
        <v>0</v>
      </c>
      <c r="J110" s="12">
        <f>'RAW DATA-Awards'!J39</f>
        <v>0</v>
      </c>
      <c r="K110" s="12">
        <f>'RAW DATA-Awards'!K39</f>
        <v>0</v>
      </c>
      <c r="L110" s="12">
        <f>'RAW DATA-Awards'!L39</f>
        <v>0</v>
      </c>
      <c r="M110" s="331">
        <f>'RAW DATA-Awards'!M39</f>
        <v>0</v>
      </c>
      <c r="N110" s="12" t="s">
        <v>276</v>
      </c>
      <c r="O110" s="12"/>
      <c r="P110" s="330">
        <f>'RAW DATA-Awards'!N39</f>
        <v>0</v>
      </c>
      <c r="Q110" s="12">
        <f>'RAW DATA-Awards'!O39</f>
        <v>9</v>
      </c>
      <c r="R110" s="12">
        <f>'RAW DATA-Awards'!P39</f>
        <v>0</v>
      </c>
      <c r="S110" s="12">
        <f>'RAW DATA-Awards'!Q39</f>
        <v>12</v>
      </c>
      <c r="T110" s="12">
        <f>'RAW DATA-Awards'!R39</f>
        <v>0</v>
      </c>
      <c r="U110" s="12">
        <f>'RAW DATA-Awards'!S39</f>
        <v>0</v>
      </c>
      <c r="V110" s="12">
        <f>'RAW DATA-Awards'!T39</f>
        <v>0</v>
      </c>
      <c r="W110" s="12">
        <f>'RAW DATA-Awards'!U39</f>
        <v>0</v>
      </c>
      <c r="X110" s="12">
        <f>'RAW DATA-Awards'!V39</f>
        <v>0</v>
      </c>
      <c r="Y110" s="331">
        <f>'RAW DATA-Awards'!W39</f>
        <v>0</v>
      </c>
      <c r="Z110" s="12" t="s">
        <v>276</v>
      </c>
      <c r="AA110" s="12"/>
      <c r="AB110" s="330">
        <f>'RAW DATA-Awards'!X39</f>
        <v>0</v>
      </c>
      <c r="AC110" s="12">
        <f>'RAW DATA-Awards'!Y39</f>
        <v>6</v>
      </c>
      <c r="AD110" s="12">
        <f>'RAW DATA-Awards'!Z39</f>
        <v>0</v>
      </c>
      <c r="AE110" s="12">
        <f>'RAW DATA-Awards'!AA39</f>
        <v>28</v>
      </c>
      <c r="AF110" s="12">
        <f>'RAW DATA-Awards'!AB39</f>
        <v>0</v>
      </c>
      <c r="AG110" s="12">
        <f>'RAW DATA-Awards'!AC39</f>
        <v>0</v>
      </c>
      <c r="AH110" s="12">
        <f>'RAW DATA-Awards'!AD39</f>
        <v>0</v>
      </c>
      <c r="AI110" s="12">
        <f>'RAW DATA-Awards'!AE39</f>
        <v>0</v>
      </c>
      <c r="AJ110" s="12">
        <f>'RAW DATA-Awards'!AF39</f>
        <v>0</v>
      </c>
      <c r="AK110" s="331">
        <f>'RAW DATA-Awards'!AG39</f>
        <v>0</v>
      </c>
      <c r="AL110" s="12" t="s">
        <v>276</v>
      </c>
      <c r="AM110" s="12"/>
      <c r="AN110" s="1078">
        <f>'RAW DATA-Awards'!AH39</f>
        <v>0</v>
      </c>
      <c r="AO110" s="1079">
        <f>'RAW DATA-Awards'!AI39</f>
        <v>0</v>
      </c>
      <c r="AP110" s="1079">
        <f>'RAW DATA-Awards'!AJ39</f>
        <v>0</v>
      </c>
      <c r="AQ110" s="1079">
        <f>'RAW DATA-Awards'!AK39</f>
        <v>18</v>
      </c>
      <c r="AR110" s="1079">
        <f>'RAW DATA-Awards'!AL39</f>
        <v>0</v>
      </c>
      <c r="AS110" s="1079">
        <f>'RAW DATA-Awards'!AM39</f>
        <v>0</v>
      </c>
      <c r="AT110" s="1079">
        <f>'RAW DATA-Awards'!AN39</f>
        <v>0</v>
      </c>
      <c r="AU110" s="1079">
        <f>'RAW DATA-Awards'!AO39</f>
        <v>0</v>
      </c>
      <c r="AV110" s="1079">
        <f>'RAW DATA-Awards'!AP39</f>
        <v>0</v>
      </c>
      <c r="AW110" s="1080">
        <f>'RAW DATA-Awards'!AQ39</f>
        <v>0</v>
      </c>
      <c r="AX110" s="1081" t="s">
        <v>276</v>
      </c>
      <c r="AZ110" s="1195">
        <f>'RAW DATA-Awards'!AR39</f>
        <v>0</v>
      </c>
      <c r="BA110" s="1196">
        <f>'RAW DATA-Awards'!AS39</f>
        <v>4</v>
      </c>
      <c r="BB110" s="1196">
        <f>'RAW DATA-Awards'!AT39</f>
        <v>0</v>
      </c>
      <c r="BC110" s="1196">
        <f>'RAW DATA-Awards'!AU39</f>
        <v>25</v>
      </c>
      <c r="BD110" s="1196">
        <f>'RAW DATA-Awards'!AV39</f>
        <v>0</v>
      </c>
      <c r="BE110" s="1196">
        <f>'RAW DATA-Awards'!AW39</f>
        <v>0</v>
      </c>
      <c r="BF110" s="1196">
        <f>'RAW DATA-Awards'!AX39</f>
        <v>0</v>
      </c>
      <c r="BG110" s="1196">
        <f>'RAW DATA-Awards'!AY39</f>
        <v>0</v>
      </c>
      <c r="BH110" s="1196">
        <f>'RAW DATA-Awards'!AZ39</f>
        <v>0</v>
      </c>
      <c r="BI110" s="1197">
        <f>'RAW DATA-Awards'!BA39</f>
        <v>0</v>
      </c>
      <c r="BJ110" s="1198" t="s">
        <v>276</v>
      </c>
      <c r="BO110" s="1188">
        <f>AZ110*'DATA - Awards Matrices'!B$12</f>
        <v>0</v>
      </c>
      <c r="BP110" s="1188">
        <f>BA110*'DATA - Awards Matrices'!C$12</f>
        <v>61416</v>
      </c>
      <c r="BQ110" s="1188">
        <f>BB110*'DATA - Awards Matrices'!D$12</f>
        <v>0</v>
      </c>
      <c r="BR110" s="1188">
        <f>BC110*'DATA - Awards Matrices'!E$12</f>
        <v>764250</v>
      </c>
      <c r="BS110" s="1188">
        <f>BD110*'DATA - Awards Matrices'!F$12</f>
        <v>0</v>
      </c>
      <c r="BT110" s="1188">
        <f>BE110*'DATA - Awards Matrices'!G$12</f>
        <v>0</v>
      </c>
      <c r="BU110" s="1188">
        <f>BF110*'DATA - Awards Matrices'!H$12</f>
        <v>0</v>
      </c>
      <c r="BV110" s="1188">
        <f>BG110*'DATA - Awards Matrices'!I$12</f>
        <v>0</v>
      </c>
      <c r="BW110" s="1188">
        <f>BH110*'DATA - Awards Matrices'!J$12</f>
        <v>0</v>
      </c>
      <c r="BX110" s="1188">
        <f>BI110*'DATA - Awards Matrices'!K$12</f>
        <v>0</v>
      </c>
    </row>
    <row r="111" spans="1:76">
      <c r="A111" s="456"/>
      <c r="B111" s="274"/>
      <c r="C111" s="424"/>
      <c r="D111" s="11">
        <f t="shared" ref="D111:M111" si="100">SUM(D108:D110)</f>
        <v>0</v>
      </c>
      <c r="E111" s="11">
        <f t="shared" si="100"/>
        <v>13</v>
      </c>
      <c r="F111" s="11">
        <f t="shared" si="100"/>
        <v>0</v>
      </c>
      <c r="G111" s="11">
        <f t="shared" si="100"/>
        <v>92</v>
      </c>
      <c r="H111" s="11">
        <f t="shared" si="100"/>
        <v>0</v>
      </c>
      <c r="I111" s="11">
        <f t="shared" si="100"/>
        <v>0</v>
      </c>
      <c r="J111" s="11">
        <f t="shared" si="100"/>
        <v>0</v>
      </c>
      <c r="K111" s="11">
        <f t="shared" si="100"/>
        <v>0</v>
      </c>
      <c r="L111" s="11">
        <f t="shared" si="100"/>
        <v>0</v>
      </c>
      <c r="M111" s="333">
        <f t="shared" si="100"/>
        <v>0</v>
      </c>
      <c r="N111" s="12">
        <f>SUM(D111:M111)</f>
        <v>105</v>
      </c>
      <c r="O111" s="12"/>
      <c r="P111" s="332">
        <f t="shared" ref="P111:Y111" si="101">SUM(P108:P110)</f>
        <v>0</v>
      </c>
      <c r="Q111" s="11">
        <f t="shared" si="101"/>
        <v>21</v>
      </c>
      <c r="R111" s="11">
        <f t="shared" si="101"/>
        <v>0</v>
      </c>
      <c r="S111" s="11">
        <f t="shared" si="101"/>
        <v>143</v>
      </c>
      <c r="T111" s="11">
        <f t="shared" si="101"/>
        <v>0</v>
      </c>
      <c r="U111" s="11">
        <f t="shared" si="101"/>
        <v>0</v>
      </c>
      <c r="V111" s="11">
        <f t="shared" si="101"/>
        <v>0</v>
      </c>
      <c r="W111" s="11">
        <f t="shared" si="101"/>
        <v>0</v>
      </c>
      <c r="X111" s="11">
        <f t="shared" si="101"/>
        <v>0</v>
      </c>
      <c r="Y111" s="333">
        <f t="shared" si="101"/>
        <v>0</v>
      </c>
      <c r="Z111" s="12">
        <f>SUM(P111:Y111)</f>
        <v>164</v>
      </c>
      <c r="AA111" s="12"/>
      <c r="AB111" s="332">
        <f t="shared" ref="AB111:AK111" si="102">SUM(AB108:AB110)</f>
        <v>0</v>
      </c>
      <c r="AC111" s="11">
        <f t="shared" si="102"/>
        <v>13</v>
      </c>
      <c r="AD111" s="11">
        <f t="shared" si="102"/>
        <v>0</v>
      </c>
      <c r="AE111" s="11">
        <f t="shared" si="102"/>
        <v>145</v>
      </c>
      <c r="AF111" s="11">
        <f t="shared" si="102"/>
        <v>0</v>
      </c>
      <c r="AG111" s="11">
        <f t="shared" si="102"/>
        <v>0</v>
      </c>
      <c r="AH111" s="11">
        <f t="shared" si="102"/>
        <v>0</v>
      </c>
      <c r="AI111" s="11">
        <f t="shared" si="102"/>
        <v>0</v>
      </c>
      <c r="AJ111" s="11">
        <f t="shared" si="102"/>
        <v>0</v>
      </c>
      <c r="AK111" s="333">
        <f t="shared" si="102"/>
        <v>0</v>
      </c>
      <c r="AL111" s="12">
        <f>SUM(AB111:AK111)</f>
        <v>158</v>
      </c>
      <c r="AM111" s="12"/>
      <c r="AN111" s="1082">
        <f t="shared" ref="AN111:AW111" si="103">SUM(AN108:AN110)</f>
        <v>0</v>
      </c>
      <c r="AO111" s="1083">
        <f t="shared" si="103"/>
        <v>5</v>
      </c>
      <c r="AP111" s="1083">
        <f t="shared" si="103"/>
        <v>0</v>
      </c>
      <c r="AQ111" s="1083">
        <f>SUM(AQ108:AQ110)</f>
        <v>119</v>
      </c>
      <c r="AR111" s="1083">
        <f t="shared" si="103"/>
        <v>0</v>
      </c>
      <c r="AS111" s="1083">
        <f t="shared" si="103"/>
        <v>0</v>
      </c>
      <c r="AT111" s="1083">
        <f t="shared" si="103"/>
        <v>0</v>
      </c>
      <c r="AU111" s="1083">
        <f t="shared" si="103"/>
        <v>0</v>
      </c>
      <c r="AV111" s="1083">
        <f t="shared" si="103"/>
        <v>0</v>
      </c>
      <c r="AW111" s="1084">
        <f t="shared" si="103"/>
        <v>0</v>
      </c>
      <c r="AX111" s="1081">
        <f>SUM(AN111:AW111)</f>
        <v>124</v>
      </c>
      <c r="AZ111" s="1199">
        <f t="shared" ref="AZ111:BB111" si="104">SUM(AZ108:AZ110)</f>
        <v>0</v>
      </c>
      <c r="BA111" s="1200">
        <f t="shared" si="104"/>
        <v>23</v>
      </c>
      <c r="BB111" s="1200">
        <f t="shared" si="104"/>
        <v>0</v>
      </c>
      <c r="BC111" s="1200">
        <f>SUM(BC108:BC110)</f>
        <v>122</v>
      </c>
      <c r="BD111" s="1200">
        <f t="shared" ref="BD111:BI111" si="105">SUM(BD108:BD110)</f>
        <v>0</v>
      </c>
      <c r="BE111" s="1200">
        <f t="shared" si="105"/>
        <v>0</v>
      </c>
      <c r="BF111" s="1200">
        <f t="shared" si="105"/>
        <v>0</v>
      </c>
      <c r="BG111" s="1200">
        <f t="shared" si="105"/>
        <v>0</v>
      </c>
      <c r="BH111" s="1200">
        <f t="shared" si="105"/>
        <v>0</v>
      </c>
      <c r="BI111" s="1201">
        <f t="shared" si="105"/>
        <v>0</v>
      </c>
      <c r="BJ111" s="1198">
        <f>SUM(AZ111:BI111)</f>
        <v>145</v>
      </c>
    </row>
    <row r="112" spans="1:76" ht="10.5" customHeight="1" thickBot="1">
      <c r="A112" s="457"/>
      <c r="B112" s="413"/>
      <c r="C112" s="426"/>
      <c r="D112" s="12"/>
      <c r="E112" s="12"/>
      <c r="F112" s="12"/>
      <c r="G112" s="12"/>
      <c r="H112" s="12"/>
      <c r="I112" s="12"/>
      <c r="J112" s="12"/>
      <c r="K112" s="12"/>
      <c r="L112" s="12"/>
      <c r="M112" s="331"/>
      <c r="N112" s="12"/>
      <c r="O112" s="12"/>
      <c r="P112" s="330"/>
      <c r="Q112" s="12"/>
      <c r="R112" s="12"/>
      <c r="S112" s="12"/>
      <c r="T112" s="12"/>
      <c r="U112" s="12"/>
      <c r="V112" s="12"/>
      <c r="W112" s="12"/>
      <c r="X112" s="12"/>
      <c r="Y112" s="331"/>
      <c r="Z112" s="12"/>
      <c r="AA112" s="12"/>
      <c r="AB112" s="330"/>
      <c r="AC112" s="12"/>
      <c r="AD112" s="12"/>
      <c r="AE112" s="12"/>
      <c r="AF112" s="12"/>
      <c r="AG112" s="12"/>
      <c r="AH112" s="12"/>
      <c r="AI112" s="12"/>
      <c r="AJ112" s="12"/>
      <c r="AK112" s="331"/>
      <c r="AL112" s="12"/>
      <c r="AM112" s="12"/>
      <c r="AN112" s="1078"/>
      <c r="AO112" s="1079"/>
      <c r="AP112" s="1079"/>
      <c r="AQ112" s="1079"/>
      <c r="AR112" s="1079"/>
      <c r="AS112" s="1079"/>
      <c r="AT112" s="1079"/>
      <c r="AU112" s="1079"/>
      <c r="AV112" s="1079"/>
      <c r="AW112" s="1080"/>
      <c r="AX112" s="1081"/>
      <c r="AZ112" s="1195"/>
      <c r="BA112" s="1196"/>
      <c r="BB112" s="1196"/>
      <c r="BC112" s="1196"/>
      <c r="BD112" s="1196"/>
      <c r="BE112" s="1196"/>
      <c r="BF112" s="1196"/>
      <c r="BG112" s="1196"/>
      <c r="BH112" s="1196"/>
      <c r="BI112" s="1197"/>
      <c r="BJ112" s="1198"/>
    </row>
    <row r="113" spans="1:76">
      <c r="A113" s="1488" t="s">
        <v>271</v>
      </c>
      <c r="B113" s="410" t="s">
        <v>55</v>
      </c>
      <c r="C113" s="425" t="s">
        <v>92</v>
      </c>
      <c r="D113" s="330">
        <f>D108*'DATA - Awards Matrices'!$B$15</f>
        <v>0</v>
      </c>
      <c r="E113" s="12">
        <f>E108*'DATA - Awards Matrices'!$C$15</f>
        <v>400</v>
      </c>
      <c r="F113" s="12">
        <f>F108*'DATA - Awards Matrices'!$D$15</f>
        <v>0</v>
      </c>
      <c r="G113" s="12">
        <f>G108*'DATA - Awards Matrices'!$E$15</f>
        <v>17500</v>
      </c>
      <c r="H113" s="12">
        <f>H108*'DATA - Awards Matrices'!$F$15</f>
        <v>0</v>
      </c>
      <c r="I113" s="12">
        <f>I108*'DATA - Awards Matrices'!$G$15</f>
        <v>0</v>
      </c>
      <c r="J113" s="12">
        <f>J108*'DATA - Awards Matrices'!$H$15</f>
        <v>0</v>
      </c>
      <c r="K113" s="12">
        <f>K108*'DATA - Awards Matrices'!$I$15</f>
        <v>0</v>
      </c>
      <c r="L113" s="12">
        <f>L108*'DATA - Awards Matrices'!$J$15</f>
        <v>0</v>
      </c>
      <c r="M113" s="331">
        <f>M108*'DATA - Awards Matrices'!$K$15</f>
        <v>0</v>
      </c>
      <c r="N113" s="12"/>
      <c r="O113" s="12"/>
      <c r="P113" s="330">
        <f>P108*'DATA - Awards Matrices'!$B$15</f>
        <v>0</v>
      </c>
      <c r="Q113" s="12">
        <f>Q108*'DATA - Awards Matrices'!$C$15</f>
        <v>1200</v>
      </c>
      <c r="R113" s="12">
        <f>R108*'DATA - Awards Matrices'!$D$15</f>
        <v>0</v>
      </c>
      <c r="S113" s="12">
        <f>S108*'DATA - Awards Matrices'!$E$15</f>
        <v>30000</v>
      </c>
      <c r="T113" s="12">
        <f>T108*'DATA - Awards Matrices'!$F$15</f>
        <v>0</v>
      </c>
      <c r="U113" s="12">
        <f>U108*'DATA - Awards Matrices'!$G$15</f>
        <v>0</v>
      </c>
      <c r="V113" s="12">
        <f>V108*'DATA - Awards Matrices'!$H$15</f>
        <v>0</v>
      </c>
      <c r="W113" s="12">
        <f>W108*'DATA - Awards Matrices'!$I$15</f>
        <v>0</v>
      </c>
      <c r="X113" s="12">
        <f>X108*'DATA - Awards Matrices'!$J$15</f>
        <v>0</v>
      </c>
      <c r="Y113" s="331">
        <f>Y108*'DATA - Awards Matrices'!$K$15</f>
        <v>0</v>
      </c>
      <c r="Z113" s="12"/>
      <c r="AA113" s="12"/>
      <c r="AB113" s="330">
        <f>AB108*'DATA - Awards Matrices'!$B$15</f>
        <v>0</v>
      </c>
      <c r="AC113" s="12">
        <f>AC108*'DATA - Awards Matrices'!$C$15</f>
        <v>800</v>
      </c>
      <c r="AD113" s="12">
        <f>AD108*'DATA - Awards Matrices'!$D$15</f>
        <v>0</v>
      </c>
      <c r="AE113" s="12">
        <f>AE108*'DATA - Awards Matrices'!$E$15</f>
        <v>25750</v>
      </c>
      <c r="AF113" s="12">
        <f>AF108*'DATA - Awards Matrices'!$F$15</f>
        <v>0</v>
      </c>
      <c r="AG113" s="12">
        <f>AG108*'DATA - Awards Matrices'!$G$15</f>
        <v>0</v>
      </c>
      <c r="AH113" s="12">
        <f>AH108*'DATA - Awards Matrices'!$H$15</f>
        <v>0</v>
      </c>
      <c r="AI113" s="12">
        <f>AI108*'DATA - Awards Matrices'!$I$15</f>
        <v>0</v>
      </c>
      <c r="AJ113" s="12">
        <f>AJ108*'DATA - Awards Matrices'!$J$15</f>
        <v>0</v>
      </c>
      <c r="AK113" s="331">
        <f>AK108*'DATA - Awards Matrices'!$K$15</f>
        <v>0</v>
      </c>
      <c r="AL113" s="12"/>
      <c r="AM113" s="12"/>
      <c r="AN113" s="1078">
        <f>AN108*'DATA - Awards Matrices'!$B$15</f>
        <v>0</v>
      </c>
      <c r="AO113" s="1079">
        <f>AO108*'DATA - Awards Matrices'!$C$15</f>
        <v>600</v>
      </c>
      <c r="AP113" s="1079">
        <f>AP108*'DATA - Awards Matrices'!$D$15</f>
        <v>0</v>
      </c>
      <c r="AQ113" s="1079">
        <f>AQ108*'DATA - Awards Matrices'!$E$15</f>
        <v>23500</v>
      </c>
      <c r="AR113" s="1079">
        <f>AR108*'DATA - Awards Matrices'!$F$15</f>
        <v>0</v>
      </c>
      <c r="AS113" s="1079">
        <f>AS108*'DATA - Awards Matrices'!$G$15</f>
        <v>0</v>
      </c>
      <c r="AT113" s="1079">
        <f>AT108*'DATA - Awards Matrices'!$H$15</f>
        <v>0</v>
      </c>
      <c r="AU113" s="1079">
        <f>AU108*'DATA - Awards Matrices'!$I$15</f>
        <v>0</v>
      </c>
      <c r="AV113" s="1079">
        <f>AV108*'DATA - Awards Matrices'!$J$15</f>
        <v>0</v>
      </c>
      <c r="AW113" s="1080">
        <f>AW108*'DATA - Awards Matrices'!$K$15</f>
        <v>0</v>
      </c>
      <c r="AX113" s="1081"/>
      <c r="AZ113" s="1195">
        <f>AZ108*'DATA - Awards Matrices'!$B$15</f>
        <v>0</v>
      </c>
      <c r="BA113" s="1196">
        <f>BA108*'DATA - Awards Matrices'!$C$15</f>
        <v>2600</v>
      </c>
      <c r="BB113" s="1196">
        <f>BB108*'DATA - Awards Matrices'!$D$15</f>
        <v>0</v>
      </c>
      <c r="BC113" s="1196">
        <f>BC108*'DATA - Awards Matrices'!$E$15</f>
        <v>22000</v>
      </c>
      <c r="BD113" s="1196">
        <f>BD108*'DATA - Awards Matrices'!$F$15</f>
        <v>0</v>
      </c>
      <c r="BE113" s="1196">
        <f>BE108*'DATA - Awards Matrices'!$G$15</f>
        <v>0</v>
      </c>
      <c r="BF113" s="1196">
        <f>BF108*'DATA - Awards Matrices'!$H$15</f>
        <v>0</v>
      </c>
      <c r="BG113" s="1196">
        <f>BG108*'DATA - Awards Matrices'!$I$15</f>
        <v>0</v>
      </c>
      <c r="BH113" s="1196">
        <f>BH108*'DATA - Awards Matrices'!$J$15</f>
        <v>0</v>
      </c>
      <c r="BI113" s="1197">
        <f>BI108*'DATA - Awards Matrices'!$K$15</f>
        <v>0</v>
      </c>
      <c r="BJ113" s="1198"/>
    </row>
    <row r="114" spans="1:76">
      <c r="A114" s="1488"/>
      <c r="B114" s="410" t="s">
        <v>55</v>
      </c>
      <c r="C114" s="425" t="s">
        <v>91</v>
      </c>
      <c r="D114" s="330">
        <f>D109*'DATA - Awards Matrices'!$B$16</f>
        <v>0</v>
      </c>
      <c r="E114" s="12">
        <f>E109*'DATA - Awards Matrices'!$C$16</f>
        <v>1000</v>
      </c>
      <c r="F114" s="12">
        <f>F109*'DATA - Awards Matrices'!$D$16</f>
        <v>0</v>
      </c>
      <c r="G114" s="12">
        <f>G109*'DATA - Awards Matrices'!$E$16</f>
        <v>2000</v>
      </c>
      <c r="H114" s="12">
        <f>H109*'DATA - Awards Matrices'!$F$16</f>
        <v>0</v>
      </c>
      <c r="I114" s="12">
        <f>I109*'DATA - Awards Matrices'!$G$16</f>
        <v>0</v>
      </c>
      <c r="J114" s="12">
        <f>J109*'DATA - Awards Matrices'!$H$16</f>
        <v>0</v>
      </c>
      <c r="K114" s="12">
        <f>K109*'DATA - Awards Matrices'!$I$16</f>
        <v>0</v>
      </c>
      <c r="L114" s="12">
        <f>L109*'DATA - Awards Matrices'!$J$16</f>
        <v>0</v>
      </c>
      <c r="M114" s="331">
        <f>M109*'DATA - Awards Matrices'!$K$16</f>
        <v>0</v>
      </c>
      <c r="N114" s="12"/>
      <c r="O114" s="12"/>
      <c r="P114" s="330">
        <f>P109*'DATA - Awards Matrices'!$B$16</f>
        <v>0</v>
      </c>
      <c r="Q114" s="12">
        <f>Q109*'DATA - Awards Matrices'!$C$16</f>
        <v>1200</v>
      </c>
      <c r="R114" s="12">
        <f>R109*'DATA - Awards Matrices'!$D$16</f>
        <v>0</v>
      </c>
      <c r="S114" s="12">
        <f>S109*'DATA - Awards Matrices'!$E$16</f>
        <v>2750</v>
      </c>
      <c r="T114" s="12">
        <f>T109*'DATA - Awards Matrices'!$F$16</f>
        <v>0</v>
      </c>
      <c r="U114" s="12">
        <f>U109*'DATA - Awards Matrices'!$G$16</f>
        <v>0</v>
      </c>
      <c r="V114" s="12">
        <f>V109*'DATA - Awards Matrices'!$H$16</f>
        <v>0</v>
      </c>
      <c r="W114" s="12">
        <f>W109*'DATA - Awards Matrices'!$I$16</f>
        <v>0</v>
      </c>
      <c r="X114" s="12">
        <f>X109*'DATA - Awards Matrices'!$J$16</f>
        <v>0</v>
      </c>
      <c r="Y114" s="331">
        <f>Y109*'DATA - Awards Matrices'!$K$16</f>
        <v>0</v>
      </c>
      <c r="Z114" s="12"/>
      <c r="AA114" s="12"/>
      <c r="AB114" s="330">
        <f>AB109*'DATA - Awards Matrices'!$B$16</f>
        <v>0</v>
      </c>
      <c r="AC114" s="12">
        <f>AC109*'DATA - Awards Matrices'!$C$16</f>
        <v>600</v>
      </c>
      <c r="AD114" s="12">
        <f>AD109*'DATA - Awards Matrices'!$D$16</f>
        <v>0</v>
      </c>
      <c r="AE114" s="12">
        <f>AE109*'DATA - Awards Matrices'!$E$16</f>
        <v>3500</v>
      </c>
      <c r="AF114" s="12">
        <f>AF109*'DATA - Awards Matrices'!$F$16</f>
        <v>0</v>
      </c>
      <c r="AG114" s="12">
        <f>AG109*'DATA - Awards Matrices'!$G$16</f>
        <v>0</v>
      </c>
      <c r="AH114" s="12">
        <f>AH109*'DATA - Awards Matrices'!$H$16</f>
        <v>0</v>
      </c>
      <c r="AI114" s="12">
        <f>AI109*'DATA - Awards Matrices'!$I$16</f>
        <v>0</v>
      </c>
      <c r="AJ114" s="12">
        <f>AJ109*'DATA - Awards Matrices'!$J$16</f>
        <v>0</v>
      </c>
      <c r="AK114" s="331">
        <f>AK109*'DATA - Awards Matrices'!$K$16</f>
        <v>0</v>
      </c>
      <c r="AL114" s="12"/>
      <c r="AM114" s="12"/>
      <c r="AN114" s="1078">
        <f>AN109*'DATA - Awards Matrices'!$B$16</f>
        <v>0</v>
      </c>
      <c r="AO114" s="1079">
        <f>AO109*'DATA - Awards Matrices'!$C$16</f>
        <v>400</v>
      </c>
      <c r="AP114" s="1079">
        <f>AP109*'DATA - Awards Matrices'!$D$16</f>
        <v>0</v>
      </c>
      <c r="AQ114" s="1079">
        <f>AQ109*'DATA - Awards Matrices'!$E$16</f>
        <v>1750</v>
      </c>
      <c r="AR114" s="1079">
        <f>AR109*'DATA - Awards Matrices'!$F$16</f>
        <v>0</v>
      </c>
      <c r="AS114" s="1079">
        <f>AS109*'DATA - Awards Matrices'!$G$16</f>
        <v>0</v>
      </c>
      <c r="AT114" s="1079">
        <f>AT109*'DATA - Awards Matrices'!$H$16</f>
        <v>0</v>
      </c>
      <c r="AU114" s="1079">
        <f>AU109*'DATA - Awards Matrices'!$I$16</f>
        <v>0</v>
      </c>
      <c r="AV114" s="1079">
        <f>AV109*'DATA - Awards Matrices'!$J$16</f>
        <v>0</v>
      </c>
      <c r="AW114" s="1080">
        <f>AW109*'DATA - Awards Matrices'!$K$16</f>
        <v>0</v>
      </c>
      <c r="AX114" s="1081"/>
      <c r="AZ114" s="1195">
        <f>AZ109*'DATA - Awards Matrices'!$B$16</f>
        <v>0</v>
      </c>
      <c r="BA114" s="1196">
        <f>BA109*'DATA - Awards Matrices'!$C$16</f>
        <v>1200</v>
      </c>
      <c r="BB114" s="1196">
        <f>BB109*'DATA - Awards Matrices'!$D$16</f>
        <v>0</v>
      </c>
      <c r="BC114" s="1196">
        <f>BC109*'DATA - Awards Matrices'!$E$16</f>
        <v>2250</v>
      </c>
      <c r="BD114" s="1196">
        <f>BD109*'DATA - Awards Matrices'!$F$16</f>
        <v>0</v>
      </c>
      <c r="BE114" s="1196">
        <f>BE109*'DATA - Awards Matrices'!$G$16</f>
        <v>0</v>
      </c>
      <c r="BF114" s="1196">
        <f>BF109*'DATA - Awards Matrices'!$H$16</f>
        <v>0</v>
      </c>
      <c r="BG114" s="1196">
        <f>BG109*'DATA - Awards Matrices'!$I$16</f>
        <v>0</v>
      </c>
      <c r="BH114" s="1196">
        <f>BH109*'DATA - Awards Matrices'!$J$16</f>
        <v>0</v>
      </c>
      <c r="BI114" s="1197">
        <f>BI109*'DATA - Awards Matrices'!$K$16</f>
        <v>0</v>
      </c>
      <c r="BJ114" s="1198"/>
    </row>
    <row r="115" spans="1:76" ht="16" thickBot="1">
      <c r="A115" s="1489"/>
      <c r="B115" s="413" t="s">
        <v>55</v>
      </c>
      <c r="C115" s="426" t="s">
        <v>90</v>
      </c>
      <c r="D115" s="330">
        <f>D110*'DATA - Awards Matrices'!$B$17</f>
        <v>0</v>
      </c>
      <c r="E115" s="12">
        <f>E110*'DATA - Awards Matrices'!$C$17</f>
        <v>1200</v>
      </c>
      <c r="F115" s="12">
        <f>F110*'DATA - Awards Matrices'!$D$17</f>
        <v>0</v>
      </c>
      <c r="G115" s="12">
        <f>G110*'DATA - Awards Matrices'!$E$17</f>
        <v>3500</v>
      </c>
      <c r="H115" s="12">
        <f>H110*'DATA - Awards Matrices'!$F$17</f>
        <v>0</v>
      </c>
      <c r="I115" s="12">
        <f>I110*'DATA - Awards Matrices'!$G$17</f>
        <v>0</v>
      </c>
      <c r="J115" s="12">
        <f>J110*'DATA - Awards Matrices'!$H$17</f>
        <v>0</v>
      </c>
      <c r="K115" s="12">
        <f>K110*'DATA - Awards Matrices'!$I$17</f>
        <v>0</v>
      </c>
      <c r="L115" s="12">
        <f>L110*'DATA - Awards Matrices'!$J$17</f>
        <v>0</v>
      </c>
      <c r="M115" s="331">
        <f>M110*'DATA - Awards Matrices'!$K$17</f>
        <v>0</v>
      </c>
      <c r="N115" s="12" t="s">
        <v>277</v>
      </c>
      <c r="O115" s="12"/>
      <c r="P115" s="330">
        <f>P110*'DATA - Awards Matrices'!$B$17</f>
        <v>0</v>
      </c>
      <c r="Q115" s="12">
        <f>Q110*'DATA - Awards Matrices'!$C$17</f>
        <v>1800</v>
      </c>
      <c r="R115" s="12">
        <f>R110*'DATA - Awards Matrices'!$D$17</f>
        <v>0</v>
      </c>
      <c r="S115" s="12">
        <f>S110*'DATA - Awards Matrices'!$E$17</f>
        <v>3000</v>
      </c>
      <c r="T115" s="12">
        <f>T110*'DATA - Awards Matrices'!$F$17</f>
        <v>0</v>
      </c>
      <c r="U115" s="12">
        <f>U110*'DATA - Awards Matrices'!$G$17</f>
        <v>0</v>
      </c>
      <c r="V115" s="12">
        <f>V110*'DATA - Awards Matrices'!$H$17</f>
        <v>0</v>
      </c>
      <c r="W115" s="12">
        <f>W110*'DATA - Awards Matrices'!$I$17</f>
        <v>0</v>
      </c>
      <c r="X115" s="12">
        <f>X110*'DATA - Awards Matrices'!$J$17</f>
        <v>0</v>
      </c>
      <c r="Y115" s="331">
        <f>Y110*'DATA - Awards Matrices'!$K$17</f>
        <v>0</v>
      </c>
      <c r="Z115" s="12" t="s">
        <v>277</v>
      </c>
      <c r="AA115" s="12"/>
      <c r="AB115" s="330">
        <f>AB110*'DATA - Awards Matrices'!$B$17</f>
        <v>0</v>
      </c>
      <c r="AC115" s="12">
        <f>AC110*'DATA - Awards Matrices'!$C$17</f>
        <v>1200</v>
      </c>
      <c r="AD115" s="12">
        <f>AD110*'DATA - Awards Matrices'!$D$17</f>
        <v>0</v>
      </c>
      <c r="AE115" s="12">
        <f>AE110*'DATA - Awards Matrices'!$E$17</f>
        <v>7000</v>
      </c>
      <c r="AF115" s="12">
        <f>AF110*'DATA - Awards Matrices'!$F$17</f>
        <v>0</v>
      </c>
      <c r="AG115" s="12">
        <f>AG110*'DATA - Awards Matrices'!$G$17</f>
        <v>0</v>
      </c>
      <c r="AH115" s="12">
        <f>AH110*'DATA - Awards Matrices'!$H$17</f>
        <v>0</v>
      </c>
      <c r="AI115" s="12">
        <f>AI110*'DATA - Awards Matrices'!$I$17</f>
        <v>0</v>
      </c>
      <c r="AJ115" s="12">
        <f>AJ110*'DATA - Awards Matrices'!$J$17</f>
        <v>0</v>
      </c>
      <c r="AK115" s="331">
        <f>AK110*'DATA - Awards Matrices'!$K$17</f>
        <v>0</v>
      </c>
      <c r="AL115" s="12" t="s">
        <v>277</v>
      </c>
      <c r="AM115" s="12"/>
      <c r="AN115" s="1078">
        <f>AN110*'DATA - Awards Matrices'!$B$17</f>
        <v>0</v>
      </c>
      <c r="AO115" s="1079">
        <f>AO110*'DATA - Awards Matrices'!$C$17</f>
        <v>0</v>
      </c>
      <c r="AP115" s="1079">
        <f>AP110*'DATA - Awards Matrices'!$D$17</f>
        <v>0</v>
      </c>
      <c r="AQ115" s="1079">
        <f>AQ110*'DATA - Awards Matrices'!$E$17</f>
        <v>4500</v>
      </c>
      <c r="AR115" s="1079">
        <f>AR110*'DATA - Awards Matrices'!$F$17</f>
        <v>0</v>
      </c>
      <c r="AS115" s="1079">
        <f>AS110*'DATA - Awards Matrices'!$G$17</f>
        <v>0</v>
      </c>
      <c r="AT115" s="1079">
        <f>AT110*'DATA - Awards Matrices'!$H$17</f>
        <v>0</v>
      </c>
      <c r="AU115" s="1079">
        <f>AU110*'DATA - Awards Matrices'!$I$17</f>
        <v>0</v>
      </c>
      <c r="AV115" s="1079">
        <f>AV110*'DATA - Awards Matrices'!$J$17</f>
        <v>0</v>
      </c>
      <c r="AW115" s="1080">
        <f>AW110*'DATA - Awards Matrices'!$K$17</f>
        <v>0</v>
      </c>
      <c r="AX115" s="1081" t="s">
        <v>277</v>
      </c>
      <c r="AZ115" s="1195">
        <f>AZ110*'DATA - Awards Matrices'!$B$17</f>
        <v>0</v>
      </c>
      <c r="BA115" s="1196">
        <f>BA110*'DATA - Awards Matrices'!$C$17</f>
        <v>800</v>
      </c>
      <c r="BB115" s="1196">
        <f>BB110*'DATA - Awards Matrices'!$D$17</f>
        <v>0</v>
      </c>
      <c r="BC115" s="1196">
        <f>BC110*'DATA - Awards Matrices'!$E$17</f>
        <v>6250</v>
      </c>
      <c r="BD115" s="1196">
        <f>BD110*'DATA - Awards Matrices'!$F$17</f>
        <v>0</v>
      </c>
      <c r="BE115" s="1196">
        <f>BE110*'DATA - Awards Matrices'!$G$17</f>
        <v>0</v>
      </c>
      <c r="BF115" s="1196">
        <f>BF110*'DATA - Awards Matrices'!$H$17</f>
        <v>0</v>
      </c>
      <c r="BG115" s="1196">
        <f>BG110*'DATA - Awards Matrices'!$I$17</f>
        <v>0</v>
      </c>
      <c r="BH115" s="1196">
        <f>BH110*'DATA - Awards Matrices'!$J$17</f>
        <v>0</v>
      </c>
      <c r="BI115" s="1197">
        <f>BI110*'DATA - Awards Matrices'!$K$17</f>
        <v>0</v>
      </c>
      <c r="BJ115" s="1198" t="s">
        <v>277</v>
      </c>
    </row>
    <row r="116" spans="1:76" ht="33" thickBot="1">
      <c r="A116" s="455" t="s">
        <v>272</v>
      </c>
      <c r="B116" s="413" t="str">
        <f>B110</f>
        <v>NMSU-CA</v>
      </c>
      <c r="C116" s="414"/>
      <c r="D116" s="334">
        <f t="shared" ref="D116:M116" si="106">SUM(D113:D115)</f>
        <v>0</v>
      </c>
      <c r="E116" s="335">
        <f t="shared" si="106"/>
        <v>2600</v>
      </c>
      <c r="F116" s="335">
        <f t="shared" si="106"/>
        <v>0</v>
      </c>
      <c r="G116" s="335">
        <f t="shared" si="106"/>
        <v>23000</v>
      </c>
      <c r="H116" s="335">
        <f t="shared" si="106"/>
        <v>0</v>
      </c>
      <c r="I116" s="335">
        <f t="shared" si="106"/>
        <v>0</v>
      </c>
      <c r="J116" s="335">
        <f t="shared" si="106"/>
        <v>0</v>
      </c>
      <c r="K116" s="335">
        <f t="shared" si="106"/>
        <v>0</v>
      </c>
      <c r="L116" s="335">
        <f t="shared" si="106"/>
        <v>0</v>
      </c>
      <c r="M116" s="336">
        <f t="shared" si="106"/>
        <v>0</v>
      </c>
      <c r="N116" s="415">
        <f>SUM(D116:M116)/'DATA - Awards Matrices'!$L$17</f>
        <v>6.3396151655481541</v>
      </c>
      <c r="O116" s="415"/>
      <c r="P116" s="334">
        <f t="shared" ref="P116:Y116" si="107">SUM(P113:P115)</f>
        <v>0</v>
      </c>
      <c r="Q116" s="335">
        <f t="shared" si="107"/>
        <v>4200</v>
      </c>
      <c r="R116" s="335">
        <f t="shared" si="107"/>
        <v>0</v>
      </c>
      <c r="S116" s="335">
        <f t="shared" si="107"/>
        <v>35750</v>
      </c>
      <c r="T116" s="335">
        <f t="shared" si="107"/>
        <v>0</v>
      </c>
      <c r="U116" s="335">
        <f t="shared" si="107"/>
        <v>0</v>
      </c>
      <c r="V116" s="335">
        <f t="shared" si="107"/>
        <v>0</v>
      </c>
      <c r="W116" s="335">
        <f t="shared" si="107"/>
        <v>0</v>
      </c>
      <c r="X116" s="335">
        <f t="shared" si="107"/>
        <v>0</v>
      </c>
      <c r="Y116" s="336">
        <f t="shared" si="107"/>
        <v>0</v>
      </c>
      <c r="Z116" s="415">
        <f>SUM(P116:Y116)/'DATA - Awards Matrices'!$L$17</f>
        <v>9.8932666352987795</v>
      </c>
      <c r="AA116" s="415"/>
      <c r="AB116" s="334">
        <f t="shared" ref="AB116:AK116" si="108">SUM(AB113:AB115)</f>
        <v>0</v>
      </c>
      <c r="AC116" s="335">
        <f t="shared" si="108"/>
        <v>2600</v>
      </c>
      <c r="AD116" s="335">
        <f t="shared" si="108"/>
        <v>0</v>
      </c>
      <c r="AE116" s="335">
        <f t="shared" si="108"/>
        <v>36250</v>
      </c>
      <c r="AF116" s="335">
        <f t="shared" si="108"/>
        <v>0</v>
      </c>
      <c r="AG116" s="335">
        <f t="shared" si="108"/>
        <v>0</v>
      </c>
      <c r="AH116" s="335">
        <f t="shared" si="108"/>
        <v>0</v>
      </c>
      <c r="AI116" s="335">
        <f t="shared" si="108"/>
        <v>0</v>
      </c>
      <c r="AJ116" s="335">
        <f t="shared" si="108"/>
        <v>0</v>
      </c>
      <c r="AK116" s="336">
        <f t="shared" si="108"/>
        <v>0</v>
      </c>
      <c r="AL116" s="415">
        <f>SUM(AB116:AK116)/'DATA - Awards Matrices'!$L$17</f>
        <v>9.620861296154132</v>
      </c>
      <c r="AM116" s="415"/>
      <c r="AN116" s="1085">
        <f t="shared" ref="AN116:AW116" si="109">SUM(AN113:AN115)</f>
        <v>0</v>
      </c>
      <c r="AO116" s="1086">
        <f t="shared" si="109"/>
        <v>1000</v>
      </c>
      <c r="AP116" s="1086">
        <f t="shared" si="109"/>
        <v>0</v>
      </c>
      <c r="AQ116" s="1086">
        <f t="shared" si="109"/>
        <v>29750</v>
      </c>
      <c r="AR116" s="1086">
        <f t="shared" si="109"/>
        <v>0</v>
      </c>
      <c r="AS116" s="1086">
        <f t="shared" si="109"/>
        <v>0</v>
      </c>
      <c r="AT116" s="1086">
        <f t="shared" si="109"/>
        <v>0</v>
      </c>
      <c r="AU116" s="1086">
        <f t="shared" si="109"/>
        <v>0</v>
      </c>
      <c r="AV116" s="1086">
        <f t="shared" si="109"/>
        <v>0</v>
      </c>
      <c r="AW116" s="1087">
        <f t="shared" si="109"/>
        <v>0</v>
      </c>
      <c r="AX116" s="1088">
        <f>SUM(AN116:AW116)/'DATA - Awards Matrices'!$L$17</f>
        <v>7.6149674351799117</v>
      </c>
      <c r="AZ116" s="1202">
        <f t="shared" ref="AZ116:BI116" si="110">SUM(AZ113:AZ115)</f>
        <v>0</v>
      </c>
      <c r="BA116" s="1203">
        <f t="shared" si="110"/>
        <v>4600</v>
      </c>
      <c r="BB116" s="1203">
        <f t="shared" si="110"/>
        <v>0</v>
      </c>
      <c r="BC116" s="1203">
        <f t="shared" si="110"/>
        <v>30500</v>
      </c>
      <c r="BD116" s="1203">
        <f t="shared" si="110"/>
        <v>0</v>
      </c>
      <c r="BE116" s="1203">
        <f t="shared" si="110"/>
        <v>0</v>
      </c>
      <c r="BF116" s="1203">
        <f t="shared" si="110"/>
        <v>0</v>
      </c>
      <c r="BG116" s="1203">
        <f t="shared" si="110"/>
        <v>0</v>
      </c>
      <c r="BH116" s="1203">
        <f t="shared" si="110"/>
        <v>0</v>
      </c>
      <c r="BI116" s="1204">
        <f t="shared" si="110"/>
        <v>0</v>
      </c>
      <c r="BJ116" s="1205">
        <f>SUM(AZ116:BI116)/'DATA - Awards Matrices'!$L$17</f>
        <v>8.6922067308882891</v>
      </c>
      <c r="BO116" s="1300">
        <f>SUM(P116:Y116)</f>
        <v>39950</v>
      </c>
      <c r="BP116" s="1300">
        <f>SUM(AB116:AK116)</f>
        <v>38850</v>
      </c>
      <c r="BQ116" s="1301">
        <f>SUM(AN116:AW116)</f>
        <v>30750</v>
      </c>
      <c r="BR116" s="1300">
        <f>SUM(AZ116:BI116)</f>
        <v>35100</v>
      </c>
      <c r="BS116" s="1300">
        <f>AVERAGE(BO116:BQ116)</f>
        <v>36516.666666666664</v>
      </c>
      <c r="BT116" s="1301">
        <f>AVERAGE(BQ116:BR116)</f>
        <v>32925</v>
      </c>
    </row>
    <row r="117" spans="1:76" ht="61.5" customHeight="1" thickBot="1">
      <c r="A117" s="428"/>
      <c r="B117" s="429"/>
      <c r="C117" s="430"/>
      <c r="D117" s="431"/>
      <c r="E117" s="432"/>
      <c r="F117" s="432"/>
      <c r="G117" s="432"/>
      <c r="H117" s="432"/>
      <c r="I117" s="432"/>
      <c r="J117" s="432"/>
      <c r="K117" s="432"/>
      <c r="L117" s="432"/>
      <c r="M117" s="433"/>
      <c r="N117" s="434"/>
      <c r="O117" s="434"/>
      <c r="P117" s="431"/>
      <c r="Q117" s="432"/>
      <c r="R117" s="432"/>
      <c r="S117" s="432"/>
      <c r="T117" s="432"/>
      <c r="U117" s="432"/>
      <c r="V117" s="432"/>
      <c r="W117" s="432"/>
      <c r="X117" s="432"/>
      <c r="Y117" s="433"/>
      <c r="Z117" s="434"/>
      <c r="AA117" s="434"/>
      <c r="AB117" s="431"/>
      <c r="AC117" s="432"/>
      <c r="AD117" s="432"/>
      <c r="AE117" s="432"/>
      <c r="AF117" s="432"/>
      <c r="AG117" s="432"/>
      <c r="AH117" s="432"/>
      <c r="AI117" s="432"/>
      <c r="AJ117" s="432"/>
      <c r="AK117" s="433"/>
      <c r="AL117" s="434"/>
      <c r="AM117" s="434"/>
      <c r="AN117" s="1089"/>
      <c r="AO117" s="1090"/>
      <c r="AP117" s="1090"/>
      <c r="AQ117" s="1090"/>
      <c r="AR117" s="1090"/>
      <c r="AS117" s="1090"/>
      <c r="AT117" s="1090"/>
      <c r="AU117" s="1090"/>
      <c r="AV117" s="1090"/>
      <c r="AW117" s="1091"/>
      <c r="AX117" s="1092"/>
      <c r="AZ117" s="1206"/>
      <c r="BA117" s="1207"/>
      <c r="BB117" s="1207"/>
      <c r="BC117" s="1207"/>
      <c r="BD117" s="1207"/>
      <c r="BE117" s="1207"/>
      <c r="BF117" s="1207"/>
      <c r="BG117" s="1207"/>
      <c r="BH117" s="1207"/>
      <c r="BI117" s="1208"/>
      <c r="BJ117" s="1209"/>
    </row>
    <row r="118" spans="1:76" ht="15" customHeight="1">
      <c r="A118" s="1487" t="s">
        <v>270</v>
      </c>
      <c r="B118" s="274" t="str">
        <f>'RAW DATA-Awards'!B40</f>
        <v>NMSU-DA</v>
      </c>
      <c r="C118" s="329" t="str">
        <f>'RAW DATA-Awards'!C40</f>
        <v>1</v>
      </c>
      <c r="D118" s="407">
        <f>'RAW DATA-Awards'!D40</f>
        <v>10</v>
      </c>
      <c r="E118" s="408">
        <f>'RAW DATA-Awards'!E40</f>
        <v>46</v>
      </c>
      <c r="F118" s="408">
        <f>'RAW DATA-Awards'!F40</f>
        <v>0</v>
      </c>
      <c r="G118" s="408">
        <f>'RAW DATA-Awards'!G40</f>
        <v>761</v>
      </c>
      <c r="H118" s="408">
        <f>'RAW DATA-Awards'!H40</f>
        <v>0</v>
      </c>
      <c r="I118" s="408">
        <f>'RAW DATA-Awards'!I40</f>
        <v>0</v>
      </c>
      <c r="J118" s="408">
        <f>'RAW DATA-Awards'!J40</f>
        <v>0</v>
      </c>
      <c r="K118" s="408">
        <f>'RAW DATA-Awards'!K40</f>
        <v>0</v>
      </c>
      <c r="L118" s="408">
        <f>'RAW DATA-Awards'!L40</f>
        <v>0</v>
      </c>
      <c r="M118" s="409">
        <f>'RAW DATA-Awards'!M40</f>
        <v>0</v>
      </c>
      <c r="N118" s="408"/>
      <c r="O118" s="408"/>
      <c r="P118" s="407">
        <f>'RAW DATA-Awards'!N40</f>
        <v>8</v>
      </c>
      <c r="Q118" s="408">
        <f>'RAW DATA-Awards'!O40</f>
        <v>64</v>
      </c>
      <c r="R118" s="408">
        <f>'RAW DATA-Awards'!P40</f>
        <v>0</v>
      </c>
      <c r="S118" s="408">
        <f>'RAW DATA-Awards'!Q40</f>
        <v>704</v>
      </c>
      <c r="T118" s="408">
        <f>'RAW DATA-Awards'!R40</f>
        <v>0</v>
      </c>
      <c r="U118" s="408">
        <f>'RAW DATA-Awards'!S40</f>
        <v>0</v>
      </c>
      <c r="V118" s="408">
        <f>'RAW DATA-Awards'!T40</f>
        <v>0</v>
      </c>
      <c r="W118" s="408">
        <f>'RAW DATA-Awards'!U40</f>
        <v>0</v>
      </c>
      <c r="X118" s="408">
        <f>'RAW DATA-Awards'!V40</f>
        <v>0</v>
      </c>
      <c r="Y118" s="409">
        <f>'RAW DATA-Awards'!W40</f>
        <v>0</v>
      </c>
      <c r="Z118" s="408"/>
      <c r="AA118" s="408"/>
      <c r="AB118" s="407">
        <f>'RAW DATA-Awards'!X40</f>
        <v>10</v>
      </c>
      <c r="AC118" s="408">
        <f>'RAW DATA-Awards'!Y40</f>
        <v>44</v>
      </c>
      <c r="AD118" s="408">
        <f>'RAW DATA-Awards'!Z40</f>
        <v>0</v>
      </c>
      <c r="AE118" s="408">
        <f>'RAW DATA-Awards'!AA40</f>
        <v>678</v>
      </c>
      <c r="AF118" s="408">
        <f>'RAW DATA-Awards'!AB40</f>
        <v>0</v>
      </c>
      <c r="AG118" s="408">
        <f>'RAW DATA-Awards'!AC40</f>
        <v>0</v>
      </c>
      <c r="AH118" s="408">
        <f>'RAW DATA-Awards'!AD40</f>
        <v>0</v>
      </c>
      <c r="AI118" s="408">
        <f>'RAW DATA-Awards'!AE40</f>
        <v>0</v>
      </c>
      <c r="AJ118" s="408">
        <f>'RAW DATA-Awards'!AF40</f>
        <v>0</v>
      </c>
      <c r="AK118" s="409">
        <f>'RAW DATA-Awards'!AG40</f>
        <v>0</v>
      </c>
      <c r="AL118" s="408"/>
      <c r="AM118" s="408"/>
      <c r="AN118" s="1074">
        <f>'RAW DATA-Awards'!AH40</f>
        <v>14</v>
      </c>
      <c r="AO118" s="1075">
        <f>'RAW DATA-Awards'!AI40</f>
        <v>86</v>
      </c>
      <c r="AP118" s="1075">
        <f>'RAW DATA-Awards'!AJ40</f>
        <v>0</v>
      </c>
      <c r="AQ118" s="1075">
        <f>'RAW DATA-Awards'!AK40</f>
        <v>724</v>
      </c>
      <c r="AR118" s="1075">
        <f>'RAW DATA-Awards'!AL40</f>
        <v>0</v>
      </c>
      <c r="AS118" s="1075">
        <f>'RAW DATA-Awards'!AM40</f>
        <v>0</v>
      </c>
      <c r="AT118" s="1075">
        <f>'RAW DATA-Awards'!AN40</f>
        <v>0</v>
      </c>
      <c r="AU118" s="1075">
        <f>'RAW DATA-Awards'!AO40</f>
        <v>0</v>
      </c>
      <c r="AV118" s="1075">
        <f>'RAW DATA-Awards'!AP40</f>
        <v>0</v>
      </c>
      <c r="AW118" s="1076">
        <f>'RAW DATA-Awards'!AQ40</f>
        <v>0</v>
      </c>
      <c r="AX118" s="1077"/>
      <c r="AZ118" s="1191">
        <f>'RAW DATA-Awards'!AR40</f>
        <v>14</v>
      </c>
      <c r="BA118" s="1192">
        <f>'RAW DATA-Awards'!AS40</f>
        <v>41</v>
      </c>
      <c r="BB118" s="1192">
        <f>'RAW DATA-Awards'!AT40</f>
        <v>0</v>
      </c>
      <c r="BC118" s="1192">
        <f>'RAW DATA-Awards'!AU40</f>
        <v>623</v>
      </c>
      <c r="BD118" s="1192">
        <f>'RAW DATA-Awards'!AV40</f>
        <v>0</v>
      </c>
      <c r="BE118" s="1192">
        <f>'RAW DATA-Awards'!AW40</f>
        <v>0</v>
      </c>
      <c r="BF118" s="1192">
        <f>'RAW DATA-Awards'!AX40</f>
        <v>0</v>
      </c>
      <c r="BG118" s="1192">
        <f>'RAW DATA-Awards'!AY40</f>
        <v>0</v>
      </c>
      <c r="BH118" s="1192">
        <f>'RAW DATA-Awards'!AZ40</f>
        <v>0</v>
      </c>
      <c r="BI118" s="1193">
        <f>'RAW DATA-Awards'!BA40</f>
        <v>0</v>
      </c>
      <c r="BJ118" s="1194"/>
      <c r="BO118" s="1188">
        <f>AZ118*'DATA - Awards Matrices'!B$10</f>
        <v>69300</v>
      </c>
      <c r="BP118" s="1188">
        <f>BA118*'DATA - Awards Matrices'!C$10</f>
        <v>297660</v>
      </c>
      <c r="BQ118" s="1188">
        <f>BB118*'DATA - Awards Matrices'!D$10</f>
        <v>0</v>
      </c>
      <c r="BR118" s="1188">
        <f>BC118*'DATA - Awards Matrices'!E$10</f>
        <v>9005465</v>
      </c>
      <c r="BS118" s="1188">
        <f>BD118*'DATA - Awards Matrices'!F$10</f>
        <v>0</v>
      </c>
      <c r="BT118" s="1188">
        <f>BE118*'DATA - Awards Matrices'!G$10</f>
        <v>0</v>
      </c>
      <c r="BU118" s="1188">
        <f>BF118*'DATA - Awards Matrices'!H$10</f>
        <v>0</v>
      </c>
      <c r="BV118" s="1188">
        <f>BG118*'DATA - Awards Matrices'!I$10</f>
        <v>0</v>
      </c>
      <c r="BW118" s="1188">
        <f>BH118*'DATA - Awards Matrices'!J$10</f>
        <v>0</v>
      </c>
      <c r="BX118" s="1188">
        <f>BI118*'DATA - Awards Matrices'!K$10</f>
        <v>0</v>
      </c>
    </row>
    <row r="119" spans="1:76">
      <c r="A119" s="1488"/>
      <c r="B119" s="410" t="str">
        <f>'RAW DATA-Awards'!B41</f>
        <v>NMSU-DA</v>
      </c>
      <c r="C119" s="411" t="str">
        <f>'RAW DATA-Awards'!C41</f>
        <v>2</v>
      </c>
      <c r="D119" s="330">
        <f>'RAW DATA-Awards'!D41</f>
        <v>0</v>
      </c>
      <c r="E119" s="12">
        <f>'RAW DATA-Awards'!E41</f>
        <v>51</v>
      </c>
      <c r="F119" s="12">
        <f>'RAW DATA-Awards'!F41</f>
        <v>0</v>
      </c>
      <c r="G119" s="12">
        <f>'RAW DATA-Awards'!G41</f>
        <v>109</v>
      </c>
      <c r="H119" s="12">
        <f>'RAW DATA-Awards'!H41</f>
        <v>0</v>
      </c>
      <c r="I119" s="12">
        <f>'RAW DATA-Awards'!I41</f>
        <v>0</v>
      </c>
      <c r="J119" s="12">
        <f>'RAW DATA-Awards'!J41</f>
        <v>0</v>
      </c>
      <c r="K119" s="12">
        <f>'RAW DATA-Awards'!K41</f>
        <v>0</v>
      </c>
      <c r="L119" s="12">
        <f>'RAW DATA-Awards'!L41</f>
        <v>0</v>
      </c>
      <c r="M119" s="331">
        <f>'RAW DATA-Awards'!M41</f>
        <v>0</v>
      </c>
      <c r="N119" s="12"/>
      <c r="O119" s="12"/>
      <c r="P119" s="330">
        <f>'RAW DATA-Awards'!N41</f>
        <v>0</v>
      </c>
      <c r="Q119" s="12">
        <f>'RAW DATA-Awards'!O41</f>
        <v>57</v>
      </c>
      <c r="R119" s="12">
        <f>'RAW DATA-Awards'!P41</f>
        <v>0</v>
      </c>
      <c r="S119" s="12">
        <f>'RAW DATA-Awards'!Q41</f>
        <v>109</v>
      </c>
      <c r="T119" s="12">
        <f>'RAW DATA-Awards'!R41</f>
        <v>0</v>
      </c>
      <c r="U119" s="12">
        <f>'RAW DATA-Awards'!S41</f>
        <v>0</v>
      </c>
      <c r="V119" s="12">
        <f>'RAW DATA-Awards'!T41</f>
        <v>0</v>
      </c>
      <c r="W119" s="12">
        <f>'RAW DATA-Awards'!U41</f>
        <v>0</v>
      </c>
      <c r="X119" s="12">
        <f>'RAW DATA-Awards'!V41</f>
        <v>0</v>
      </c>
      <c r="Y119" s="331">
        <f>'RAW DATA-Awards'!W41</f>
        <v>0</v>
      </c>
      <c r="Z119" s="12"/>
      <c r="AA119" s="12"/>
      <c r="AB119" s="330">
        <f>'RAW DATA-Awards'!X41</f>
        <v>0</v>
      </c>
      <c r="AC119" s="12">
        <f>'RAW DATA-Awards'!Y41</f>
        <v>53</v>
      </c>
      <c r="AD119" s="12">
        <f>'RAW DATA-Awards'!Z41</f>
        <v>0</v>
      </c>
      <c r="AE119" s="12">
        <f>'RAW DATA-Awards'!AA41</f>
        <v>91</v>
      </c>
      <c r="AF119" s="12">
        <f>'RAW DATA-Awards'!AB41</f>
        <v>0</v>
      </c>
      <c r="AG119" s="12">
        <f>'RAW DATA-Awards'!AC41</f>
        <v>0</v>
      </c>
      <c r="AH119" s="12">
        <f>'RAW DATA-Awards'!AD41</f>
        <v>0</v>
      </c>
      <c r="AI119" s="12">
        <f>'RAW DATA-Awards'!AE41</f>
        <v>0</v>
      </c>
      <c r="AJ119" s="12">
        <f>'RAW DATA-Awards'!AF41</f>
        <v>0</v>
      </c>
      <c r="AK119" s="331">
        <f>'RAW DATA-Awards'!AG41</f>
        <v>0</v>
      </c>
      <c r="AL119" s="12"/>
      <c r="AM119" s="12"/>
      <c r="AN119" s="1078">
        <f>'RAW DATA-Awards'!AH41</f>
        <v>0</v>
      </c>
      <c r="AO119" s="1079">
        <f>'RAW DATA-Awards'!AI41</f>
        <v>66</v>
      </c>
      <c r="AP119" s="1079">
        <f>'RAW DATA-Awards'!AJ41</f>
        <v>0</v>
      </c>
      <c r="AQ119" s="1079">
        <f>'RAW DATA-Awards'!AK41</f>
        <v>95</v>
      </c>
      <c r="AR119" s="1079">
        <f>'RAW DATA-Awards'!AL41</f>
        <v>0</v>
      </c>
      <c r="AS119" s="1079">
        <f>'RAW DATA-Awards'!AM41</f>
        <v>0</v>
      </c>
      <c r="AT119" s="1079">
        <f>'RAW DATA-Awards'!AN41</f>
        <v>0</v>
      </c>
      <c r="AU119" s="1079">
        <f>'RAW DATA-Awards'!AO41</f>
        <v>0</v>
      </c>
      <c r="AV119" s="1079">
        <f>'RAW DATA-Awards'!AP41</f>
        <v>0</v>
      </c>
      <c r="AW119" s="1080">
        <f>'RAW DATA-Awards'!AQ41</f>
        <v>0</v>
      </c>
      <c r="AX119" s="1081"/>
      <c r="AZ119" s="1195">
        <f>'RAW DATA-Awards'!AR41</f>
        <v>0</v>
      </c>
      <c r="BA119" s="1196">
        <f>'RAW DATA-Awards'!AS41</f>
        <v>65</v>
      </c>
      <c r="BB119" s="1196">
        <f>'RAW DATA-Awards'!AT41</f>
        <v>0</v>
      </c>
      <c r="BC119" s="1196">
        <f>'RAW DATA-Awards'!AU41</f>
        <v>79</v>
      </c>
      <c r="BD119" s="1196">
        <f>'RAW DATA-Awards'!AV41</f>
        <v>0</v>
      </c>
      <c r="BE119" s="1196">
        <f>'RAW DATA-Awards'!AW41</f>
        <v>0</v>
      </c>
      <c r="BF119" s="1196">
        <f>'RAW DATA-Awards'!AX41</f>
        <v>0</v>
      </c>
      <c r="BG119" s="1196">
        <f>'RAW DATA-Awards'!AY41</f>
        <v>0</v>
      </c>
      <c r="BH119" s="1196">
        <f>'RAW DATA-Awards'!AZ41</f>
        <v>0</v>
      </c>
      <c r="BI119" s="1197">
        <f>'RAW DATA-Awards'!BA41</f>
        <v>0</v>
      </c>
      <c r="BJ119" s="1198"/>
      <c r="BO119" s="1188">
        <f>AZ119*'DATA - Awards Matrices'!B$11</f>
        <v>0</v>
      </c>
      <c r="BP119" s="1188">
        <f>BA119*'DATA - Awards Matrices'!C$11</f>
        <v>681005</v>
      </c>
      <c r="BQ119" s="1188">
        <f>BB119*'DATA - Awards Matrices'!D$11</f>
        <v>0</v>
      </c>
      <c r="BR119" s="1188">
        <f>BC119*'DATA - Awards Matrices'!E$11</f>
        <v>1647940</v>
      </c>
      <c r="BS119" s="1188">
        <f>BD119*'DATA - Awards Matrices'!F$11</f>
        <v>0</v>
      </c>
      <c r="BT119" s="1188">
        <f>BE119*'DATA - Awards Matrices'!G$11</f>
        <v>0</v>
      </c>
      <c r="BU119" s="1188">
        <f>BF119*'DATA - Awards Matrices'!H$11</f>
        <v>0</v>
      </c>
      <c r="BV119" s="1188">
        <f>BG119*'DATA - Awards Matrices'!I$11</f>
        <v>0</v>
      </c>
      <c r="BW119" s="1188">
        <f>BH119*'DATA - Awards Matrices'!J$11</f>
        <v>0</v>
      </c>
      <c r="BX119" s="1188">
        <f>BI119*'DATA - Awards Matrices'!K$11</f>
        <v>0</v>
      </c>
    </row>
    <row r="120" spans="1:76" ht="16" thickBot="1">
      <c r="A120" s="1488"/>
      <c r="B120" s="410" t="str">
        <f>'RAW DATA-Awards'!B42</f>
        <v>NMSU-DA</v>
      </c>
      <c r="C120" s="411" t="str">
        <f>'RAW DATA-Awards'!C42</f>
        <v>3</v>
      </c>
      <c r="D120" s="330">
        <f>'RAW DATA-Awards'!D42</f>
        <v>14</v>
      </c>
      <c r="E120" s="12">
        <f>'RAW DATA-Awards'!E42</f>
        <v>99</v>
      </c>
      <c r="F120" s="12">
        <f>'RAW DATA-Awards'!F42</f>
        <v>0</v>
      </c>
      <c r="G120" s="12">
        <f>'RAW DATA-Awards'!G42</f>
        <v>86</v>
      </c>
      <c r="H120" s="12">
        <f>'RAW DATA-Awards'!H42</f>
        <v>0</v>
      </c>
      <c r="I120" s="12">
        <f>'RAW DATA-Awards'!I42</f>
        <v>0</v>
      </c>
      <c r="J120" s="12">
        <f>'RAW DATA-Awards'!J42</f>
        <v>0</v>
      </c>
      <c r="K120" s="12">
        <f>'RAW DATA-Awards'!K42</f>
        <v>0</v>
      </c>
      <c r="L120" s="12">
        <f>'RAW DATA-Awards'!L42</f>
        <v>0</v>
      </c>
      <c r="M120" s="331">
        <f>'RAW DATA-Awards'!M42</f>
        <v>0</v>
      </c>
      <c r="N120" s="12" t="s">
        <v>276</v>
      </c>
      <c r="O120" s="12"/>
      <c r="P120" s="330">
        <f>'RAW DATA-Awards'!N42</f>
        <v>12</v>
      </c>
      <c r="Q120" s="12">
        <f>'RAW DATA-Awards'!O42</f>
        <v>99</v>
      </c>
      <c r="R120" s="12">
        <f>'RAW DATA-Awards'!P42</f>
        <v>0</v>
      </c>
      <c r="S120" s="12">
        <f>'RAW DATA-Awards'!Q42</f>
        <v>109</v>
      </c>
      <c r="T120" s="12">
        <f>'RAW DATA-Awards'!R42</f>
        <v>0</v>
      </c>
      <c r="U120" s="12">
        <f>'RAW DATA-Awards'!S42</f>
        <v>0</v>
      </c>
      <c r="V120" s="12">
        <f>'RAW DATA-Awards'!T42</f>
        <v>0</v>
      </c>
      <c r="W120" s="12">
        <f>'RAW DATA-Awards'!U42</f>
        <v>0</v>
      </c>
      <c r="X120" s="12">
        <f>'RAW DATA-Awards'!V42</f>
        <v>0</v>
      </c>
      <c r="Y120" s="331">
        <f>'RAW DATA-Awards'!W42</f>
        <v>0</v>
      </c>
      <c r="Z120" s="12" t="s">
        <v>276</v>
      </c>
      <c r="AA120" s="12"/>
      <c r="AB120" s="330">
        <f>'RAW DATA-Awards'!X42</f>
        <v>1</v>
      </c>
      <c r="AC120" s="12">
        <f>'RAW DATA-Awards'!Y42</f>
        <v>102</v>
      </c>
      <c r="AD120" s="12">
        <f>'RAW DATA-Awards'!Z42</f>
        <v>0</v>
      </c>
      <c r="AE120" s="12">
        <f>'RAW DATA-Awards'!AA42</f>
        <v>90</v>
      </c>
      <c r="AF120" s="12">
        <f>'RAW DATA-Awards'!AB42</f>
        <v>0</v>
      </c>
      <c r="AG120" s="12">
        <f>'RAW DATA-Awards'!AC42</f>
        <v>0</v>
      </c>
      <c r="AH120" s="12">
        <f>'RAW DATA-Awards'!AD42</f>
        <v>0</v>
      </c>
      <c r="AI120" s="12">
        <f>'RAW DATA-Awards'!AE42</f>
        <v>0</v>
      </c>
      <c r="AJ120" s="12">
        <f>'RAW DATA-Awards'!AF42</f>
        <v>0</v>
      </c>
      <c r="AK120" s="331">
        <f>'RAW DATA-Awards'!AG42</f>
        <v>0</v>
      </c>
      <c r="AL120" s="12" t="s">
        <v>276</v>
      </c>
      <c r="AM120" s="12"/>
      <c r="AN120" s="1078">
        <f>'RAW DATA-Awards'!AH42</f>
        <v>12</v>
      </c>
      <c r="AO120" s="1079">
        <f>'RAW DATA-Awards'!AI42</f>
        <v>111</v>
      </c>
      <c r="AP120" s="1079">
        <f>'RAW DATA-Awards'!AJ42</f>
        <v>0</v>
      </c>
      <c r="AQ120" s="1079">
        <f>'RAW DATA-Awards'!AK42</f>
        <v>102</v>
      </c>
      <c r="AR120" s="1079">
        <f>'RAW DATA-Awards'!AL42</f>
        <v>0</v>
      </c>
      <c r="AS120" s="1079">
        <f>'RAW DATA-Awards'!AM42</f>
        <v>0</v>
      </c>
      <c r="AT120" s="1079">
        <f>'RAW DATA-Awards'!AN42</f>
        <v>0</v>
      </c>
      <c r="AU120" s="1079">
        <f>'RAW DATA-Awards'!AO42</f>
        <v>0</v>
      </c>
      <c r="AV120" s="1079">
        <f>'RAW DATA-Awards'!AP42</f>
        <v>0</v>
      </c>
      <c r="AW120" s="1080">
        <f>'RAW DATA-Awards'!AQ42</f>
        <v>0</v>
      </c>
      <c r="AX120" s="1081" t="s">
        <v>276</v>
      </c>
      <c r="AZ120" s="1195">
        <f>'RAW DATA-Awards'!AR42</f>
        <v>14</v>
      </c>
      <c r="BA120" s="1196">
        <f>'RAW DATA-Awards'!AS42</f>
        <v>125</v>
      </c>
      <c r="BB120" s="1196">
        <f>'RAW DATA-Awards'!AT42</f>
        <v>0</v>
      </c>
      <c r="BC120" s="1196">
        <f>'RAW DATA-Awards'!AU42</f>
        <v>109</v>
      </c>
      <c r="BD120" s="1196">
        <f>'RAW DATA-Awards'!AV42</f>
        <v>0</v>
      </c>
      <c r="BE120" s="1196">
        <f>'RAW DATA-Awards'!AW42</f>
        <v>0</v>
      </c>
      <c r="BF120" s="1196">
        <f>'RAW DATA-Awards'!AX42</f>
        <v>0</v>
      </c>
      <c r="BG120" s="1196">
        <f>'RAW DATA-Awards'!AY42</f>
        <v>0</v>
      </c>
      <c r="BH120" s="1196">
        <f>'RAW DATA-Awards'!AZ42</f>
        <v>0</v>
      </c>
      <c r="BI120" s="1197">
        <f>'RAW DATA-Awards'!BA42</f>
        <v>0</v>
      </c>
      <c r="BJ120" s="1198" t="s">
        <v>276</v>
      </c>
      <c r="BO120" s="1188">
        <f>AZ120*'DATA - Awards Matrices'!B$12</f>
        <v>146566</v>
      </c>
      <c r="BP120" s="1188">
        <f>BA120*'DATA - Awards Matrices'!C$12</f>
        <v>1919250</v>
      </c>
      <c r="BQ120" s="1188">
        <f>BB120*'DATA - Awards Matrices'!D$12</f>
        <v>0</v>
      </c>
      <c r="BR120" s="1188">
        <f>BC120*'DATA - Awards Matrices'!E$12</f>
        <v>3332130</v>
      </c>
      <c r="BS120" s="1188">
        <f>BD120*'DATA - Awards Matrices'!F$12</f>
        <v>0</v>
      </c>
      <c r="BT120" s="1188">
        <f>BE120*'DATA - Awards Matrices'!G$12</f>
        <v>0</v>
      </c>
      <c r="BU120" s="1188">
        <f>BF120*'DATA - Awards Matrices'!H$12</f>
        <v>0</v>
      </c>
      <c r="BV120" s="1188">
        <f>BG120*'DATA - Awards Matrices'!I$12</f>
        <v>0</v>
      </c>
      <c r="BW120" s="1188">
        <f>BH120*'DATA - Awards Matrices'!J$12</f>
        <v>0</v>
      </c>
      <c r="BX120" s="1188">
        <f>BI120*'DATA - Awards Matrices'!K$12</f>
        <v>0</v>
      </c>
    </row>
    <row r="121" spans="1:76">
      <c r="A121" s="456"/>
      <c r="B121" s="274"/>
      <c r="C121" s="424"/>
      <c r="D121" s="11">
        <f t="shared" ref="D121:M121" si="111">SUM(D118:D120)</f>
        <v>24</v>
      </c>
      <c r="E121" s="11">
        <f t="shared" si="111"/>
        <v>196</v>
      </c>
      <c r="F121" s="11">
        <f t="shared" si="111"/>
        <v>0</v>
      </c>
      <c r="G121" s="11">
        <f t="shared" si="111"/>
        <v>956</v>
      </c>
      <c r="H121" s="11">
        <f t="shared" si="111"/>
        <v>0</v>
      </c>
      <c r="I121" s="11">
        <f t="shared" si="111"/>
        <v>0</v>
      </c>
      <c r="J121" s="11">
        <f t="shared" si="111"/>
        <v>0</v>
      </c>
      <c r="K121" s="11">
        <f t="shared" si="111"/>
        <v>0</v>
      </c>
      <c r="L121" s="11">
        <f t="shared" si="111"/>
        <v>0</v>
      </c>
      <c r="M121" s="333">
        <f t="shared" si="111"/>
        <v>0</v>
      </c>
      <c r="N121" s="12">
        <f>SUM(D121:M121)</f>
        <v>1176</v>
      </c>
      <c r="O121" s="12"/>
      <c r="P121" s="332">
        <f t="shared" ref="P121:Y121" si="112">SUM(P118:P120)</f>
        <v>20</v>
      </c>
      <c r="Q121" s="11">
        <f t="shared" si="112"/>
        <v>220</v>
      </c>
      <c r="R121" s="11">
        <f t="shared" si="112"/>
        <v>0</v>
      </c>
      <c r="S121" s="11">
        <f t="shared" si="112"/>
        <v>922</v>
      </c>
      <c r="T121" s="11">
        <f t="shared" si="112"/>
        <v>0</v>
      </c>
      <c r="U121" s="11">
        <f t="shared" si="112"/>
        <v>0</v>
      </c>
      <c r="V121" s="11">
        <f t="shared" si="112"/>
        <v>0</v>
      </c>
      <c r="W121" s="11">
        <f t="shared" si="112"/>
        <v>0</v>
      </c>
      <c r="X121" s="11">
        <f t="shared" si="112"/>
        <v>0</v>
      </c>
      <c r="Y121" s="333">
        <f t="shared" si="112"/>
        <v>0</v>
      </c>
      <c r="Z121" s="12">
        <f>SUM(P121:Y121)</f>
        <v>1162</v>
      </c>
      <c r="AA121" s="12"/>
      <c r="AB121" s="332">
        <f t="shared" ref="AB121:AK121" si="113">SUM(AB118:AB120)</f>
        <v>11</v>
      </c>
      <c r="AC121" s="11">
        <f t="shared" si="113"/>
        <v>199</v>
      </c>
      <c r="AD121" s="11">
        <f t="shared" si="113"/>
        <v>0</v>
      </c>
      <c r="AE121" s="11">
        <f t="shared" si="113"/>
        <v>859</v>
      </c>
      <c r="AF121" s="11">
        <f t="shared" si="113"/>
        <v>0</v>
      </c>
      <c r="AG121" s="11">
        <f t="shared" si="113"/>
        <v>0</v>
      </c>
      <c r="AH121" s="11">
        <f t="shared" si="113"/>
        <v>0</v>
      </c>
      <c r="AI121" s="11">
        <f t="shared" si="113"/>
        <v>0</v>
      </c>
      <c r="AJ121" s="11">
        <f t="shared" si="113"/>
        <v>0</v>
      </c>
      <c r="AK121" s="333">
        <f t="shared" si="113"/>
        <v>0</v>
      </c>
      <c r="AL121" s="12">
        <f>SUM(AB121:AK121)</f>
        <v>1069</v>
      </c>
      <c r="AM121" s="12"/>
      <c r="AN121" s="1082">
        <f t="shared" ref="AN121:AW121" si="114">SUM(AN118:AN120)</f>
        <v>26</v>
      </c>
      <c r="AO121" s="1083">
        <f t="shared" si="114"/>
        <v>263</v>
      </c>
      <c r="AP121" s="1083">
        <f t="shared" si="114"/>
        <v>0</v>
      </c>
      <c r="AQ121" s="1083">
        <f t="shared" si="114"/>
        <v>921</v>
      </c>
      <c r="AR121" s="1083">
        <f t="shared" si="114"/>
        <v>0</v>
      </c>
      <c r="AS121" s="1083">
        <f t="shared" si="114"/>
        <v>0</v>
      </c>
      <c r="AT121" s="1083">
        <f t="shared" si="114"/>
        <v>0</v>
      </c>
      <c r="AU121" s="1083">
        <f t="shared" si="114"/>
        <v>0</v>
      </c>
      <c r="AV121" s="1083">
        <f t="shared" si="114"/>
        <v>0</v>
      </c>
      <c r="AW121" s="1084">
        <f t="shared" si="114"/>
        <v>0</v>
      </c>
      <c r="AX121" s="1081">
        <f>SUM(AN121:AW121)</f>
        <v>1210</v>
      </c>
      <c r="AZ121" s="1199">
        <f t="shared" ref="AZ121:BI121" si="115">SUM(AZ118:AZ120)</f>
        <v>28</v>
      </c>
      <c r="BA121" s="1200">
        <f t="shared" si="115"/>
        <v>231</v>
      </c>
      <c r="BB121" s="1200">
        <f t="shared" si="115"/>
        <v>0</v>
      </c>
      <c r="BC121" s="1200">
        <f t="shared" si="115"/>
        <v>811</v>
      </c>
      <c r="BD121" s="1200">
        <f t="shared" si="115"/>
        <v>0</v>
      </c>
      <c r="BE121" s="1200">
        <f t="shared" si="115"/>
        <v>0</v>
      </c>
      <c r="BF121" s="1200">
        <f t="shared" si="115"/>
        <v>0</v>
      </c>
      <c r="BG121" s="1200">
        <f t="shared" si="115"/>
        <v>0</v>
      </c>
      <c r="BH121" s="1200">
        <f t="shared" si="115"/>
        <v>0</v>
      </c>
      <c r="BI121" s="1201">
        <f t="shared" si="115"/>
        <v>0</v>
      </c>
      <c r="BJ121" s="1198">
        <f>SUM(AZ121:BI121)</f>
        <v>1070</v>
      </c>
    </row>
    <row r="122" spans="1:76" ht="16" thickBot="1">
      <c r="A122" s="457"/>
      <c r="B122" s="413"/>
      <c r="C122" s="426"/>
      <c r="D122" s="12"/>
      <c r="E122" s="12"/>
      <c r="F122" s="12"/>
      <c r="G122" s="12"/>
      <c r="H122" s="12"/>
      <c r="I122" s="12"/>
      <c r="J122" s="12"/>
      <c r="K122" s="12"/>
      <c r="L122" s="12"/>
      <c r="M122" s="331"/>
      <c r="N122" s="12"/>
      <c r="O122" s="12"/>
      <c r="P122" s="330"/>
      <c r="Q122" s="12"/>
      <c r="R122" s="12"/>
      <c r="S122" s="12"/>
      <c r="T122" s="12"/>
      <c r="U122" s="12"/>
      <c r="V122" s="12"/>
      <c r="W122" s="12"/>
      <c r="X122" s="12"/>
      <c r="Y122" s="331"/>
      <c r="Z122" s="12"/>
      <c r="AA122" s="12"/>
      <c r="AB122" s="330"/>
      <c r="AC122" s="12"/>
      <c r="AD122" s="12"/>
      <c r="AE122" s="12"/>
      <c r="AF122" s="12"/>
      <c r="AG122" s="12"/>
      <c r="AH122" s="12"/>
      <c r="AI122" s="12"/>
      <c r="AJ122" s="12"/>
      <c r="AK122" s="331"/>
      <c r="AL122" s="12"/>
      <c r="AM122" s="12"/>
      <c r="AN122" s="1078"/>
      <c r="AO122" s="1079"/>
      <c r="AP122" s="1079"/>
      <c r="AQ122" s="1079"/>
      <c r="AR122" s="1079"/>
      <c r="AS122" s="1079"/>
      <c r="AT122" s="1079"/>
      <c r="AU122" s="1079"/>
      <c r="AV122" s="1079"/>
      <c r="AW122" s="1080"/>
      <c r="AX122" s="1081"/>
      <c r="AZ122" s="1195"/>
      <c r="BA122" s="1196"/>
      <c r="BB122" s="1196"/>
      <c r="BC122" s="1196"/>
      <c r="BD122" s="1196"/>
      <c r="BE122" s="1196"/>
      <c r="BF122" s="1196"/>
      <c r="BG122" s="1196"/>
      <c r="BH122" s="1196"/>
      <c r="BI122" s="1197"/>
      <c r="BJ122" s="1198"/>
    </row>
    <row r="123" spans="1:76">
      <c r="A123" s="1487" t="s">
        <v>271</v>
      </c>
      <c r="B123" s="274" t="s">
        <v>57</v>
      </c>
      <c r="C123" s="424" t="s">
        <v>92</v>
      </c>
      <c r="D123" s="330">
        <f>D118*'DATA - Awards Matrices'!$B$15</f>
        <v>1000</v>
      </c>
      <c r="E123" s="12">
        <f>E118*'DATA - Awards Matrices'!$C$15</f>
        <v>9200</v>
      </c>
      <c r="F123" s="12">
        <f>F118*'DATA - Awards Matrices'!$D$15</f>
        <v>0</v>
      </c>
      <c r="G123" s="12">
        <f>G118*'DATA - Awards Matrices'!$E$15</f>
        <v>190250</v>
      </c>
      <c r="H123" s="12">
        <f>H118*'DATA - Awards Matrices'!$F$15</f>
        <v>0</v>
      </c>
      <c r="I123" s="12">
        <f>I118*'DATA - Awards Matrices'!$G$15</f>
        <v>0</v>
      </c>
      <c r="J123" s="12">
        <f>J118*'DATA - Awards Matrices'!$H$15</f>
        <v>0</v>
      </c>
      <c r="K123" s="12">
        <f>K118*'DATA - Awards Matrices'!$I$15</f>
        <v>0</v>
      </c>
      <c r="L123" s="12">
        <f>L118*'DATA - Awards Matrices'!$J$15</f>
        <v>0</v>
      </c>
      <c r="M123" s="331">
        <f>M118*'DATA - Awards Matrices'!$K$15</f>
        <v>0</v>
      </c>
      <c r="N123" s="12"/>
      <c r="O123" s="12"/>
      <c r="P123" s="330">
        <f>P118*'DATA - Awards Matrices'!$B$15</f>
        <v>800</v>
      </c>
      <c r="Q123" s="12">
        <f>Q118*'DATA - Awards Matrices'!$C$15</f>
        <v>12800</v>
      </c>
      <c r="R123" s="12">
        <f>R118*'DATA - Awards Matrices'!$D$15</f>
        <v>0</v>
      </c>
      <c r="S123" s="12">
        <f>S118*'DATA - Awards Matrices'!$E$15</f>
        <v>176000</v>
      </c>
      <c r="T123" s="12">
        <f>T118*'DATA - Awards Matrices'!$F$15</f>
        <v>0</v>
      </c>
      <c r="U123" s="12">
        <f>U118*'DATA - Awards Matrices'!$G$15</f>
        <v>0</v>
      </c>
      <c r="V123" s="12">
        <f>V118*'DATA - Awards Matrices'!$H$15</f>
        <v>0</v>
      </c>
      <c r="W123" s="12">
        <f>W118*'DATA - Awards Matrices'!$I$15</f>
        <v>0</v>
      </c>
      <c r="X123" s="12">
        <f>X118*'DATA - Awards Matrices'!$J$15</f>
        <v>0</v>
      </c>
      <c r="Y123" s="331">
        <f>Y118*'DATA - Awards Matrices'!$K$15</f>
        <v>0</v>
      </c>
      <c r="Z123" s="12"/>
      <c r="AA123" s="12"/>
      <c r="AB123" s="330">
        <f>AB118*'DATA - Awards Matrices'!$B$15</f>
        <v>1000</v>
      </c>
      <c r="AC123" s="12">
        <f>AC118*'DATA - Awards Matrices'!$C$15</f>
        <v>8800</v>
      </c>
      <c r="AD123" s="12">
        <f>AD118*'DATA - Awards Matrices'!$D$15</f>
        <v>0</v>
      </c>
      <c r="AE123" s="12">
        <f>AE118*'DATA - Awards Matrices'!$E$15</f>
        <v>169500</v>
      </c>
      <c r="AF123" s="12">
        <f>AF118*'DATA - Awards Matrices'!$F$15</f>
        <v>0</v>
      </c>
      <c r="AG123" s="12">
        <f>AG118*'DATA - Awards Matrices'!$G$15</f>
        <v>0</v>
      </c>
      <c r="AH123" s="12">
        <f>AH118*'DATA - Awards Matrices'!$H$15</f>
        <v>0</v>
      </c>
      <c r="AI123" s="12">
        <f>AI118*'DATA - Awards Matrices'!$I$15</f>
        <v>0</v>
      </c>
      <c r="AJ123" s="12">
        <f>AJ118*'DATA - Awards Matrices'!$J$15</f>
        <v>0</v>
      </c>
      <c r="AK123" s="331">
        <f>AK118*'DATA - Awards Matrices'!$K$15</f>
        <v>0</v>
      </c>
      <c r="AL123" s="12"/>
      <c r="AM123" s="12"/>
      <c r="AN123" s="1078">
        <f>AN118*'DATA - Awards Matrices'!$B$15</f>
        <v>1400</v>
      </c>
      <c r="AO123" s="1079">
        <f>AO118*'DATA - Awards Matrices'!$C$15</f>
        <v>17200</v>
      </c>
      <c r="AP123" s="1079">
        <f>AP118*'DATA - Awards Matrices'!$D$15</f>
        <v>0</v>
      </c>
      <c r="AQ123" s="1079">
        <f>AQ118*'DATA - Awards Matrices'!$E$15</f>
        <v>181000</v>
      </c>
      <c r="AR123" s="1079">
        <f>AR118*'DATA - Awards Matrices'!$F$15</f>
        <v>0</v>
      </c>
      <c r="AS123" s="1079">
        <f>AS118*'DATA - Awards Matrices'!$G$15</f>
        <v>0</v>
      </c>
      <c r="AT123" s="1079">
        <f>AT118*'DATA - Awards Matrices'!$H$15</f>
        <v>0</v>
      </c>
      <c r="AU123" s="1079">
        <f>AU118*'DATA - Awards Matrices'!$I$15</f>
        <v>0</v>
      </c>
      <c r="AV123" s="1079">
        <f>AV118*'DATA - Awards Matrices'!$J$15</f>
        <v>0</v>
      </c>
      <c r="AW123" s="1080">
        <f>AW118*'DATA - Awards Matrices'!$K$15</f>
        <v>0</v>
      </c>
      <c r="AX123" s="1081"/>
      <c r="AZ123" s="1195">
        <f>AZ118*'DATA - Awards Matrices'!$B$15</f>
        <v>1400</v>
      </c>
      <c r="BA123" s="1196">
        <f>BA118*'DATA - Awards Matrices'!$C$15</f>
        <v>8200</v>
      </c>
      <c r="BB123" s="1196">
        <f>BB118*'DATA - Awards Matrices'!$D$15</f>
        <v>0</v>
      </c>
      <c r="BC123" s="1196">
        <f>BC118*'DATA - Awards Matrices'!$E$15</f>
        <v>155750</v>
      </c>
      <c r="BD123" s="1196">
        <f>BD118*'DATA - Awards Matrices'!$F$15</f>
        <v>0</v>
      </c>
      <c r="BE123" s="1196">
        <f>BE118*'DATA - Awards Matrices'!$G$15</f>
        <v>0</v>
      </c>
      <c r="BF123" s="1196">
        <f>BF118*'DATA - Awards Matrices'!$H$15</f>
        <v>0</v>
      </c>
      <c r="BG123" s="1196">
        <f>BG118*'DATA - Awards Matrices'!$I$15</f>
        <v>0</v>
      </c>
      <c r="BH123" s="1196">
        <f>BH118*'DATA - Awards Matrices'!$J$15</f>
        <v>0</v>
      </c>
      <c r="BI123" s="1197">
        <f>BI118*'DATA - Awards Matrices'!$K$15</f>
        <v>0</v>
      </c>
      <c r="BJ123" s="1198"/>
    </row>
    <row r="124" spans="1:76">
      <c r="A124" s="1488"/>
      <c r="B124" s="410" t="s">
        <v>57</v>
      </c>
      <c r="C124" s="425" t="s">
        <v>91</v>
      </c>
      <c r="D124" s="330">
        <f>D119*'DATA - Awards Matrices'!$B$16</f>
        <v>0</v>
      </c>
      <c r="E124" s="12">
        <f>E119*'DATA - Awards Matrices'!$C$16</f>
        <v>10200</v>
      </c>
      <c r="F124" s="12">
        <f>F119*'DATA - Awards Matrices'!$D$16</f>
        <v>0</v>
      </c>
      <c r="G124" s="12">
        <f>G119*'DATA - Awards Matrices'!$E$16</f>
        <v>27250</v>
      </c>
      <c r="H124" s="12">
        <f>H119*'DATA - Awards Matrices'!$F$16</f>
        <v>0</v>
      </c>
      <c r="I124" s="12">
        <f>I119*'DATA - Awards Matrices'!$G$16</f>
        <v>0</v>
      </c>
      <c r="J124" s="12">
        <f>J119*'DATA - Awards Matrices'!$H$16</f>
        <v>0</v>
      </c>
      <c r="K124" s="12">
        <f>K119*'DATA - Awards Matrices'!$I$16</f>
        <v>0</v>
      </c>
      <c r="L124" s="12">
        <f>L119*'DATA - Awards Matrices'!$J$16</f>
        <v>0</v>
      </c>
      <c r="M124" s="331">
        <f>M119*'DATA - Awards Matrices'!$K$16</f>
        <v>0</v>
      </c>
      <c r="N124" s="12"/>
      <c r="O124" s="12"/>
      <c r="P124" s="330">
        <f>P119*'DATA - Awards Matrices'!$B$16</f>
        <v>0</v>
      </c>
      <c r="Q124" s="12">
        <f>Q119*'DATA - Awards Matrices'!$C$16</f>
        <v>11400</v>
      </c>
      <c r="R124" s="12">
        <f>R119*'DATA - Awards Matrices'!$D$16</f>
        <v>0</v>
      </c>
      <c r="S124" s="12">
        <f>S119*'DATA - Awards Matrices'!$E$16</f>
        <v>27250</v>
      </c>
      <c r="T124" s="12">
        <f>T119*'DATA - Awards Matrices'!$F$16</f>
        <v>0</v>
      </c>
      <c r="U124" s="12">
        <f>U119*'DATA - Awards Matrices'!$G$16</f>
        <v>0</v>
      </c>
      <c r="V124" s="12">
        <f>V119*'DATA - Awards Matrices'!$H$16</f>
        <v>0</v>
      </c>
      <c r="W124" s="12">
        <f>W119*'DATA - Awards Matrices'!$I$16</f>
        <v>0</v>
      </c>
      <c r="X124" s="12">
        <f>X119*'DATA - Awards Matrices'!$J$16</f>
        <v>0</v>
      </c>
      <c r="Y124" s="331">
        <f>Y119*'DATA - Awards Matrices'!$K$16</f>
        <v>0</v>
      </c>
      <c r="Z124" s="12"/>
      <c r="AA124" s="12"/>
      <c r="AB124" s="330">
        <f>AB119*'DATA - Awards Matrices'!$B$16</f>
        <v>0</v>
      </c>
      <c r="AC124" s="12">
        <f>AC119*'DATA - Awards Matrices'!$C$16</f>
        <v>10600</v>
      </c>
      <c r="AD124" s="12">
        <f>AD119*'DATA - Awards Matrices'!$D$16</f>
        <v>0</v>
      </c>
      <c r="AE124" s="12">
        <f>AE119*'DATA - Awards Matrices'!$E$16</f>
        <v>22750</v>
      </c>
      <c r="AF124" s="12">
        <f>AF119*'DATA - Awards Matrices'!$F$16</f>
        <v>0</v>
      </c>
      <c r="AG124" s="12">
        <f>AG119*'DATA - Awards Matrices'!$G$16</f>
        <v>0</v>
      </c>
      <c r="AH124" s="12">
        <f>AH119*'DATA - Awards Matrices'!$H$16</f>
        <v>0</v>
      </c>
      <c r="AI124" s="12">
        <f>AI119*'DATA - Awards Matrices'!$I$16</f>
        <v>0</v>
      </c>
      <c r="AJ124" s="12">
        <f>AJ119*'DATA - Awards Matrices'!$J$16</f>
        <v>0</v>
      </c>
      <c r="AK124" s="331">
        <f>AK119*'DATA - Awards Matrices'!$K$16</f>
        <v>0</v>
      </c>
      <c r="AL124" s="12"/>
      <c r="AM124" s="12"/>
      <c r="AN124" s="1078">
        <f>AN119*'DATA - Awards Matrices'!$B$16</f>
        <v>0</v>
      </c>
      <c r="AO124" s="1079">
        <f>AO119*'DATA - Awards Matrices'!$C$16</f>
        <v>13200</v>
      </c>
      <c r="AP124" s="1079">
        <f>AP119*'DATA - Awards Matrices'!$D$16</f>
        <v>0</v>
      </c>
      <c r="AQ124" s="1079">
        <f>AQ119*'DATA - Awards Matrices'!$E$16</f>
        <v>23750</v>
      </c>
      <c r="AR124" s="1079">
        <f>AR119*'DATA - Awards Matrices'!$F$16</f>
        <v>0</v>
      </c>
      <c r="AS124" s="1079">
        <f>AS119*'DATA - Awards Matrices'!$G$16</f>
        <v>0</v>
      </c>
      <c r="AT124" s="1079">
        <f>AT119*'DATA - Awards Matrices'!$H$16</f>
        <v>0</v>
      </c>
      <c r="AU124" s="1079">
        <f>AU119*'DATA - Awards Matrices'!$I$16</f>
        <v>0</v>
      </c>
      <c r="AV124" s="1079">
        <f>AV119*'DATA - Awards Matrices'!$J$16</f>
        <v>0</v>
      </c>
      <c r="AW124" s="1080">
        <f>AW119*'DATA - Awards Matrices'!$K$16</f>
        <v>0</v>
      </c>
      <c r="AX124" s="1081"/>
      <c r="AZ124" s="1195">
        <f>AZ119*'DATA - Awards Matrices'!$B$16</f>
        <v>0</v>
      </c>
      <c r="BA124" s="1196">
        <f>BA119*'DATA - Awards Matrices'!$C$16</f>
        <v>13000</v>
      </c>
      <c r="BB124" s="1196">
        <f>BB119*'DATA - Awards Matrices'!$D$16</f>
        <v>0</v>
      </c>
      <c r="BC124" s="1196">
        <f>BC119*'DATA - Awards Matrices'!$E$16</f>
        <v>19750</v>
      </c>
      <c r="BD124" s="1196">
        <f>BD119*'DATA - Awards Matrices'!$F$16</f>
        <v>0</v>
      </c>
      <c r="BE124" s="1196">
        <f>BE119*'DATA - Awards Matrices'!$G$16</f>
        <v>0</v>
      </c>
      <c r="BF124" s="1196">
        <f>BF119*'DATA - Awards Matrices'!$H$16</f>
        <v>0</v>
      </c>
      <c r="BG124" s="1196">
        <f>BG119*'DATA - Awards Matrices'!$I$16</f>
        <v>0</v>
      </c>
      <c r="BH124" s="1196">
        <f>BH119*'DATA - Awards Matrices'!$J$16</f>
        <v>0</v>
      </c>
      <c r="BI124" s="1197">
        <f>BI119*'DATA - Awards Matrices'!$K$16</f>
        <v>0</v>
      </c>
      <c r="BJ124" s="1198"/>
    </row>
    <row r="125" spans="1:76" ht="16" thickBot="1">
      <c r="A125" s="1489"/>
      <c r="B125" s="413" t="s">
        <v>57</v>
      </c>
      <c r="C125" s="426" t="s">
        <v>90</v>
      </c>
      <c r="D125" s="330">
        <f>D120*'DATA - Awards Matrices'!$B$17</f>
        <v>1400</v>
      </c>
      <c r="E125" s="12">
        <f>E120*'DATA - Awards Matrices'!$C$17</f>
        <v>19800</v>
      </c>
      <c r="F125" s="12">
        <f>F120*'DATA - Awards Matrices'!$D$17</f>
        <v>0</v>
      </c>
      <c r="G125" s="12">
        <f>G120*'DATA - Awards Matrices'!$E$17</f>
        <v>21500</v>
      </c>
      <c r="H125" s="12">
        <f>H120*'DATA - Awards Matrices'!$F$17</f>
        <v>0</v>
      </c>
      <c r="I125" s="12">
        <f>I120*'DATA - Awards Matrices'!$G$17</f>
        <v>0</v>
      </c>
      <c r="J125" s="12">
        <f>J120*'DATA - Awards Matrices'!$H$17</f>
        <v>0</v>
      </c>
      <c r="K125" s="12">
        <f>K120*'DATA - Awards Matrices'!$I$17</f>
        <v>0</v>
      </c>
      <c r="L125" s="12">
        <f>L120*'DATA - Awards Matrices'!$J$17</f>
        <v>0</v>
      </c>
      <c r="M125" s="331">
        <f>M120*'DATA - Awards Matrices'!$K$17</f>
        <v>0</v>
      </c>
      <c r="N125" s="12" t="s">
        <v>277</v>
      </c>
      <c r="O125" s="12"/>
      <c r="P125" s="330">
        <f>P120*'DATA - Awards Matrices'!$B$17</f>
        <v>1200</v>
      </c>
      <c r="Q125" s="12">
        <f>Q120*'DATA - Awards Matrices'!$C$17</f>
        <v>19800</v>
      </c>
      <c r="R125" s="12">
        <f>R120*'DATA - Awards Matrices'!$D$17</f>
        <v>0</v>
      </c>
      <c r="S125" s="12">
        <f>S120*'DATA - Awards Matrices'!$E$17</f>
        <v>27250</v>
      </c>
      <c r="T125" s="12">
        <f>T120*'DATA - Awards Matrices'!$F$17</f>
        <v>0</v>
      </c>
      <c r="U125" s="12">
        <f>U120*'DATA - Awards Matrices'!$G$17</f>
        <v>0</v>
      </c>
      <c r="V125" s="12">
        <f>V120*'DATA - Awards Matrices'!$H$17</f>
        <v>0</v>
      </c>
      <c r="W125" s="12">
        <f>W120*'DATA - Awards Matrices'!$I$17</f>
        <v>0</v>
      </c>
      <c r="X125" s="12">
        <f>X120*'DATA - Awards Matrices'!$J$17</f>
        <v>0</v>
      </c>
      <c r="Y125" s="331">
        <f>Y120*'DATA - Awards Matrices'!$K$17</f>
        <v>0</v>
      </c>
      <c r="Z125" s="12" t="s">
        <v>277</v>
      </c>
      <c r="AA125" s="12"/>
      <c r="AB125" s="330">
        <f>AB120*'DATA - Awards Matrices'!$B$17</f>
        <v>100</v>
      </c>
      <c r="AC125" s="12">
        <f>AC120*'DATA - Awards Matrices'!$C$17</f>
        <v>20400</v>
      </c>
      <c r="AD125" s="12">
        <f>AD120*'DATA - Awards Matrices'!$D$17</f>
        <v>0</v>
      </c>
      <c r="AE125" s="12">
        <f>AE120*'DATA - Awards Matrices'!$E$17</f>
        <v>22500</v>
      </c>
      <c r="AF125" s="12">
        <f>AF120*'DATA - Awards Matrices'!$F$17</f>
        <v>0</v>
      </c>
      <c r="AG125" s="12">
        <f>AG120*'DATA - Awards Matrices'!$G$17</f>
        <v>0</v>
      </c>
      <c r="AH125" s="12">
        <f>AH120*'DATA - Awards Matrices'!$H$17</f>
        <v>0</v>
      </c>
      <c r="AI125" s="12">
        <f>AI120*'DATA - Awards Matrices'!$I$17</f>
        <v>0</v>
      </c>
      <c r="AJ125" s="12">
        <f>AJ120*'DATA - Awards Matrices'!$J$17</f>
        <v>0</v>
      </c>
      <c r="AK125" s="331">
        <f>AK120*'DATA - Awards Matrices'!$K$17</f>
        <v>0</v>
      </c>
      <c r="AL125" s="12" t="s">
        <v>277</v>
      </c>
      <c r="AM125" s="12"/>
      <c r="AN125" s="1078">
        <f>AN120*'DATA - Awards Matrices'!$B$17</f>
        <v>1200</v>
      </c>
      <c r="AO125" s="1079">
        <f>AO120*'DATA - Awards Matrices'!$C$17</f>
        <v>22200</v>
      </c>
      <c r="AP125" s="1079">
        <f>AP120*'DATA - Awards Matrices'!$D$17</f>
        <v>0</v>
      </c>
      <c r="AQ125" s="1079">
        <f>AQ120*'DATA - Awards Matrices'!$E$17</f>
        <v>25500</v>
      </c>
      <c r="AR125" s="1079">
        <f>AR120*'DATA - Awards Matrices'!$F$17</f>
        <v>0</v>
      </c>
      <c r="AS125" s="1079">
        <f>AS120*'DATA - Awards Matrices'!$G$17</f>
        <v>0</v>
      </c>
      <c r="AT125" s="1079">
        <f>AT120*'DATA - Awards Matrices'!$H$17</f>
        <v>0</v>
      </c>
      <c r="AU125" s="1079">
        <f>AU120*'DATA - Awards Matrices'!$I$17</f>
        <v>0</v>
      </c>
      <c r="AV125" s="1079">
        <f>AV120*'DATA - Awards Matrices'!$J$17</f>
        <v>0</v>
      </c>
      <c r="AW125" s="1080">
        <f>AW120*'DATA - Awards Matrices'!$K$17</f>
        <v>0</v>
      </c>
      <c r="AX125" s="1081" t="s">
        <v>277</v>
      </c>
      <c r="AZ125" s="1195">
        <f>AZ120*'DATA - Awards Matrices'!$B$17</f>
        <v>1400</v>
      </c>
      <c r="BA125" s="1196">
        <f>BA120*'DATA - Awards Matrices'!$C$17</f>
        <v>25000</v>
      </c>
      <c r="BB125" s="1196">
        <f>BB120*'DATA - Awards Matrices'!$D$17</f>
        <v>0</v>
      </c>
      <c r="BC125" s="1196">
        <f>BC120*'DATA - Awards Matrices'!$E$17</f>
        <v>27250</v>
      </c>
      <c r="BD125" s="1196">
        <f>BD120*'DATA - Awards Matrices'!$F$17</f>
        <v>0</v>
      </c>
      <c r="BE125" s="1196">
        <f>BE120*'DATA - Awards Matrices'!$G$17</f>
        <v>0</v>
      </c>
      <c r="BF125" s="1196">
        <f>BF120*'DATA - Awards Matrices'!$H$17</f>
        <v>0</v>
      </c>
      <c r="BG125" s="1196">
        <f>BG120*'DATA - Awards Matrices'!$I$17</f>
        <v>0</v>
      </c>
      <c r="BH125" s="1196">
        <f>BH120*'DATA - Awards Matrices'!$J$17</f>
        <v>0</v>
      </c>
      <c r="BI125" s="1197">
        <f>BI120*'DATA - Awards Matrices'!$K$17</f>
        <v>0</v>
      </c>
      <c r="BJ125" s="1198" t="s">
        <v>277</v>
      </c>
    </row>
    <row r="126" spans="1:76" ht="33" thickBot="1">
      <c r="A126" s="455" t="s">
        <v>272</v>
      </c>
      <c r="B126" s="413" t="str">
        <f>B120</f>
        <v>NMSU-DA</v>
      </c>
      <c r="C126" s="414"/>
      <c r="D126" s="334">
        <f t="shared" ref="D126:M126" si="116">SUM(D123:D125)</f>
        <v>2400</v>
      </c>
      <c r="E126" s="335">
        <f t="shared" si="116"/>
        <v>39200</v>
      </c>
      <c r="F126" s="335">
        <f t="shared" si="116"/>
        <v>0</v>
      </c>
      <c r="G126" s="335">
        <f t="shared" si="116"/>
        <v>239000</v>
      </c>
      <c r="H126" s="335">
        <f t="shared" si="116"/>
        <v>0</v>
      </c>
      <c r="I126" s="335">
        <f t="shared" si="116"/>
        <v>0</v>
      </c>
      <c r="J126" s="335">
        <f t="shared" si="116"/>
        <v>0</v>
      </c>
      <c r="K126" s="335">
        <f t="shared" si="116"/>
        <v>0</v>
      </c>
      <c r="L126" s="335">
        <f t="shared" si="116"/>
        <v>0</v>
      </c>
      <c r="M126" s="336">
        <f t="shared" si="116"/>
        <v>0</v>
      </c>
      <c r="N126" s="415">
        <f>SUM(D126:M126)/'DATA - Awards Matrices'!$L$17</f>
        <v>69.488125603625463</v>
      </c>
      <c r="O126" s="415"/>
      <c r="P126" s="334">
        <f t="shared" ref="P126:Y126" si="117">SUM(P123:P125)</f>
        <v>2000</v>
      </c>
      <c r="Q126" s="335">
        <f t="shared" si="117"/>
        <v>44000</v>
      </c>
      <c r="R126" s="335">
        <f t="shared" si="117"/>
        <v>0</v>
      </c>
      <c r="S126" s="335">
        <f t="shared" si="117"/>
        <v>230500</v>
      </c>
      <c r="T126" s="335">
        <f t="shared" si="117"/>
        <v>0</v>
      </c>
      <c r="U126" s="335">
        <f t="shared" si="117"/>
        <v>0</v>
      </c>
      <c r="V126" s="335">
        <f t="shared" si="117"/>
        <v>0</v>
      </c>
      <c r="W126" s="335">
        <f t="shared" si="117"/>
        <v>0</v>
      </c>
      <c r="X126" s="335">
        <f t="shared" si="117"/>
        <v>0</v>
      </c>
      <c r="Y126" s="336">
        <f t="shared" si="117"/>
        <v>0</v>
      </c>
      <c r="Z126" s="415">
        <f>SUM(P126:Y126)/'DATA - Awards Matrices'!$L$17</f>
        <v>68.472796612268141</v>
      </c>
      <c r="AA126" s="415"/>
      <c r="AB126" s="334">
        <f t="shared" ref="AB126:AK126" si="118">SUM(AB123:AB125)</f>
        <v>1100</v>
      </c>
      <c r="AC126" s="335">
        <f t="shared" si="118"/>
        <v>39800</v>
      </c>
      <c r="AD126" s="335">
        <f t="shared" si="118"/>
        <v>0</v>
      </c>
      <c r="AE126" s="335">
        <f t="shared" si="118"/>
        <v>214750</v>
      </c>
      <c r="AF126" s="335">
        <f t="shared" si="118"/>
        <v>0</v>
      </c>
      <c r="AG126" s="335">
        <f t="shared" si="118"/>
        <v>0</v>
      </c>
      <c r="AH126" s="335">
        <f t="shared" si="118"/>
        <v>0</v>
      </c>
      <c r="AI126" s="335">
        <f t="shared" si="118"/>
        <v>0</v>
      </c>
      <c r="AJ126" s="335">
        <f t="shared" si="118"/>
        <v>0</v>
      </c>
      <c r="AK126" s="336">
        <f t="shared" si="118"/>
        <v>0</v>
      </c>
      <c r="AL126" s="415">
        <f>SUM(AB126:AK126)/'DATA - Awards Matrices'!$L$17</f>
        <v>63.309477229390062</v>
      </c>
      <c r="AM126" s="415"/>
      <c r="AN126" s="1085">
        <f t="shared" ref="AN126:AW126" si="119">SUM(AN123:AN125)</f>
        <v>2600</v>
      </c>
      <c r="AO126" s="1086">
        <f t="shared" si="119"/>
        <v>52600</v>
      </c>
      <c r="AP126" s="1086">
        <f t="shared" si="119"/>
        <v>0</v>
      </c>
      <c r="AQ126" s="1086">
        <f t="shared" si="119"/>
        <v>230250</v>
      </c>
      <c r="AR126" s="1086">
        <f t="shared" si="119"/>
        <v>0</v>
      </c>
      <c r="AS126" s="1086">
        <f t="shared" si="119"/>
        <v>0</v>
      </c>
      <c r="AT126" s="1086">
        <f t="shared" si="119"/>
        <v>0</v>
      </c>
      <c r="AU126" s="1086">
        <f t="shared" si="119"/>
        <v>0</v>
      </c>
      <c r="AV126" s="1086">
        <f t="shared" si="119"/>
        <v>0</v>
      </c>
      <c r="AW126" s="1087">
        <f t="shared" si="119"/>
        <v>0</v>
      </c>
      <c r="AX126" s="1088">
        <f>SUM(AN126:AW126)/'DATA - Awards Matrices'!$L$17</f>
        <v>70.689185508035962</v>
      </c>
      <c r="AZ126" s="1202">
        <f t="shared" ref="AZ126:BI126" si="120">SUM(AZ123:AZ125)</f>
        <v>2800</v>
      </c>
      <c r="BA126" s="1203">
        <f t="shared" si="120"/>
        <v>46200</v>
      </c>
      <c r="BB126" s="1203">
        <f t="shared" si="120"/>
        <v>0</v>
      </c>
      <c r="BC126" s="1203">
        <f t="shared" si="120"/>
        <v>202750</v>
      </c>
      <c r="BD126" s="1203">
        <f t="shared" si="120"/>
        <v>0</v>
      </c>
      <c r="BE126" s="1203">
        <f t="shared" si="120"/>
        <v>0</v>
      </c>
      <c r="BF126" s="1203">
        <f t="shared" si="120"/>
        <v>0</v>
      </c>
      <c r="BG126" s="1203">
        <f t="shared" si="120"/>
        <v>0</v>
      </c>
      <c r="BH126" s="1203">
        <f t="shared" si="120"/>
        <v>0</v>
      </c>
      <c r="BI126" s="1204">
        <f t="shared" si="120"/>
        <v>0</v>
      </c>
      <c r="BJ126" s="1205">
        <f>SUM(AZ126:BI126)/'DATA - Awards Matrices'!$L$17</f>
        <v>62.343676481513583</v>
      </c>
      <c r="BO126" s="1300">
        <f>SUM(P126:Y126)</f>
        <v>276500</v>
      </c>
      <c r="BP126" s="1300">
        <f>SUM(AB126:AK126)</f>
        <v>255650</v>
      </c>
      <c r="BQ126" s="1301">
        <f>SUM(AN126:AW126)</f>
        <v>285450</v>
      </c>
      <c r="BR126" s="1300">
        <f>SUM(AZ126:BI126)</f>
        <v>251750</v>
      </c>
      <c r="BS126" s="1300">
        <f>AVERAGE(BO126:BQ126)</f>
        <v>272533.33333333331</v>
      </c>
      <c r="BT126" s="1301">
        <f>AVERAGE(BQ126:BR126)</f>
        <v>268600</v>
      </c>
    </row>
    <row r="127" spans="1:76" ht="51" customHeight="1" thickBot="1">
      <c r="A127" s="428"/>
      <c r="B127" s="429"/>
      <c r="C127" s="430"/>
      <c r="D127" s="431"/>
      <c r="E127" s="432"/>
      <c r="F127" s="432"/>
      <c r="G127" s="432"/>
      <c r="H127" s="432"/>
      <c r="I127" s="432"/>
      <c r="J127" s="432"/>
      <c r="K127" s="432"/>
      <c r="L127" s="432"/>
      <c r="M127" s="433"/>
      <c r="N127" s="434"/>
      <c r="O127" s="434"/>
      <c r="P127" s="431"/>
      <c r="Q127" s="432"/>
      <c r="R127" s="432"/>
      <c r="S127" s="432"/>
      <c r="T127" s="432"/>
      <c r="U127" s="432"/>
      <c r="V127" s="432"/>
      <c r="W127" s="432"/>
      <c r="X127" s="432"/>
      <c r="Y127" s="433"/>
      <c r="Z127" s="434"/>
      <c r="AA127" s="434"/>
      <c r="AB127" s="431"/>
      <c r="AC127" s="432"/>
      <c r="AD127" s="432"/>
      <c r="AE127" s="432"/>
      <c r="AF127" s="432"/>
      <c r="AG127" s="432"/>
      <c r="AH127" s="432"/>
      <c r="AI127" s="432"/>
      <c r="AJ127" s="432"/>
      <c r="AK127" s="433"/>
      <c r="AL127" s="434"/>
      <c r="AM127" s="434"/>
      <c r="AN127" s="1089"/>
      <c r="AO127" s="1090"/>
      <c r="AP127" s="1090"/>
      <c r="AQ127" s="1090"/>
      <c r="AR127" s="1090"/>
      <c r="AS127" s="1090"/>
      <c r="AT127" s="1090"/>
      <c r="AU127" s="1090"/>
      <c r="AV127" s="1090"/>
      <c r="AW127" s="1091"/>
      <c r="AX127" s="1092"/>
      <c r="AZ127" s="1206"/>
      <c r="BA127" s="1207"/>
      <c r="BB127" s="1207"/>
      <c r="BC127" s="1207"/>
      <c r="BD127" s="1207"/>
      <c r="BE127" s="1207"/>
      <c r="BF127" s="1207"/>
      <c r="BG127" s="1207"/>
      <c r="BH127" s="1207"/>
      <c r="BI127" s="1208"/>
      <c r="BJ127" s="1209"/>
    </row>
    <row r="128" spans="1:76" ht="15" customHeight="1">
      <c r="A128" s="1487" t="s">
        <v>270</v>
      </c>
      <c r="B128" s="274" t="str">
        <f>'RAW DATA-Awards'!B43</f>
        <v>NMSU-GR</v>
      </c>
      <c r="C128" s="424" t="str">
        <f>'RAW DATA-Awards'!C43</f>
        <v>1</v>
      </c>
      <c r="D128" s="407">
        <f>'RAW DATA-Awards'!D43</f>
        <v>0</v>
      </c>
      <c r="E128" s="408">
        <f>'RAW DATA-Awards'!E43</f>
        <v>4</v>
      </c>
      <c r="F128" s="408">
        <f>'RAW DATA-Awards'!F43</f>
        <v>0</v>
      </c>
      <c r="G128" s="408">
        <f>'RAW DATA-Awards'!G43</f>
        <v>57</v>
      </c>
      <c r="H128" s="408">
        <f>'RAW DATA-Awards'!H43</f>
        <v>0</v>
      </c>
      <c r="I128" s="408">
        <f>'RAW DATA-Awards'!I43</f>
        <v>0</v>
      </c>
      <c r="J128" s="408">
        <f>'RAW DATA-Awards'!J43</f>
        <v>0</v>
      </c>
      <c r="K128" s="408">
        <f>'RAW DATA-Awards'!K43</f>
        <v>0</v>
      </c>
      <c r="L128" s="408">
        <f>'RAW DATA-Awards'!L43</f>
        <v>0</v>
      </c>
      <c r="M128" s="409">
        <f>'RAW DATA-Awards'!M43</f>
        <v>0</v>
      </c>
      <c r="N128" s="408"/>
      <c r="O128" s="408"/>
      <c r="P128" s="407">
        <f>'RAW DATA-Awards'!N43</f>
        <v>0</v>
      </c>
      <c r="Q128" s="408">
        <f>'RAW DATA-Awards'!O43</f>
        <v>3</v>
      </c>
      <c r="R128" s="408">
        <f>'RAW DATA-Awards'!P43</f>
        <v>0</v>
      </c>
      <c r="S128" s="408">
        <f>'RAW DATA-Awards'!Q43</f>
        <v>58</v>
      </c>
      <c r="T128" s="408">
        <f>'RAW DATA-Awards'!R43</f>
        <v>0</v>
      </c>
      <c r="U128" s="408">
        <f>'RAW DATA-Awards'!S43</f>
        <v>0</v>
      </c>
      <c r="V128" s="408">
        <f>'RAW DATA-Awards'!T43</f>
        <v>0</v>
      </c>
      <c r="W128" s="408">
        <f>'RAW DATA-Awards'!U43</f>
        <v>0</v>
      </c>
      <c r="X128" s="408">
        <f>'RAW DATA-Awards'!V43</f>
        <v>0</v>
      </c>
      <c r="Y128" s="409">
        <f>'RAW DATA-Awards'!W43</f>
        <v>0</v>
      </c>
      <c r="Z128" s="408"/>
      <c r="AA128" s="408"/>
      <c r="AB128" s="407">
        <f>'RAW DATA-Awards'!X43</f>
        <v>0</v>
      </c>
      <c r="AC128" s="408">
        <f>'RAW DATA-Awards'!Y43</f>
        <v>1</v>
      </c>
      <c r="AD128" s="408">
        <f>'RAW DATA-Awards'!Z43</f>
        <v>0</v>
      </c>
      <c r="AE128" s="408">
        <f>'RAW DATA-Awards'!AA43</f>
        <v>36</v>
      </c>
      <c r="AF128" s="408">
        <f>'RAW DATA-Awards'!AB43</f>
        <v>0</v>
      </c>
      <c r="AG128" s="408">
        <f>'RAW DATA-Awards'!AC43</f>
        <v>0</v>
      </c>
      <c r="AH128" s="408">
        <f>'RAW DATA-Awards'!AD43</f>
        <v>0</v>
      </c>
      <c r="AI128" s="408">
        <f>'RAW DATA-Awards'!AE43</f>
        <v>0</v>
      </c>
      <c r="AJ128" s="408">
        <f>'RAW DATA-Awards'!AF43</f>
        <v>0</v>
      </c>
      <c r="AK128" s="409">
        <f>'RAW DATA-Awards'!AG43</f>
        <v>0</v>
      </c>
      <c r="AL128" s="408"/>
      <c r="AM128" s="408"/>
      <c r="AN128" s="1074">
        <f>'RAW DATA-Awards'!AH43</f>
        <v>0</v>
      </c>
      <c r="AO128" s="1075">
        <f>'RAW DATA-Awards'!AI43</f>
        <v>6</v>
      </c>
      <c r="AP128" s="1075">
        <f>'RAW DATA-Awards'!AJ43</f>
        <v>0</v>
      </c>
      <c r="AQ128" s="1075">
        <f>'RAW DATA-Awards'!AK43</f>
        <v>44</v>
      </c>
      <c r="AR128" s="1075">
        <f>'RAW DATA-Awards'!AL43</f>
        <v>0</v>
      </c>
      <c r="AS128" s="1075">
        <f>'RAW DATA-Awards'!AM43</f>
        <v>0</v>
      </c>
      <c r="AT128" s="1075">
        <f>'RAW DATA-Awards'!AN43</f>
        <v>0</v>
      </c>
      <c r="AU128" s="1075">
        <f>'RAW DATA-Awards'!AO43</f>
        <v>0</v>
      </c>
      <c r="AV128" s="1075">
        <f>'RAW DATA-Awards'!AP43</f>
        <v>0</v>
      </c>
      <c r="AW128" s="1076">
        <f>'RAW DATA-Awards'!AQ43</f>
        <v>0</v>
      </c>
      <c r="AX128" s="1077"/>
      <c r="AZ128" s="1191">
        <f>'RAW DATA-Awards'!AR43</f>
        <v>0</v>
      </c>
      <c r="BA128" s="1192">
        <f>'RAW DATA-Awards'!AS43</f>
        <v>9</v>
      </c>
      <c r="BB128" s="1192">
        <f>'RAW DATA-Awards'!AT43</f>
        <v>0</v>
      </c>
      <c r="BC128" s="1192">
        <f>'RAW DATA-Awards'!AU43</f>
        <v>30</v>
      </c>
      <c r="BD128" s="1192">
        <f>'RAW DATA-Awards'!AV43</f>
        <v>0</v>
      </c>
      <c r="BE128" s="1192">
        <f>'RAW DATA-Awards'!AW43</f>
        <v>0</v>
      </c>
      <c r="BF128" s="1192">
        <f>'RAW DATA-Awards'!AX43</f>
        <v>0</v>
      </c>
      <c r="BG128" s="1192">
        <f>'RAW DATA-Awards'!AY43</f>
        <v>0</v>
      </c>
      <c r="BH128" s="1192">
        <f>'RAW DATA-Awards'!AZ43</f>
        <v>0</v>
      </c>
      <c r="BI128" s="1193">
        <f>'RAW DATA-Awards'!BA43</f>
        <v>0</v>
      </c>
      <c r="BJ128" s="1194"/>
      <c r="BO128" s="1188">
        <f>AZ128*'DATA - Awards Matrices'!B$10</f>
        <v>0</v>
      </c>
      <c r="BP128" s="1188">
        <f>BA128*'DATA - Awards Matrices'!C$10</f>
        <v>65340</v>
      </c>
      <c r="BQ128" s="1188">
        <f>BB128*'DATA - Awards Matrices'!D$10</f>
        <v>0</v>
      </c>
      <c r="BR128" s="1188">
        <f>BC128*'DATA - Awards Matrices'!E$10</f>
        <v>433650</v>
      </c>
      <c r="BS128" s="1188">
        <f>BD128*'DATA - Awards Matrices'!F$10</f>
        <v>0</v>
      </c>
      <c r="BT128" s="1188">
        <f>BE128*'DATA - Awards Matrices'!G$10</f>
        <v>0</v>
      </c>
      <c r="BU128" s="1188">
        <f>BF128*'DATA - Awards Matrices'!H$10</f>
        <v>0</v>
      </c>
      <c r="BV128" s="1188">
        <f>BG128*'DATA - Awards Matrices'!I$10</f>
        <v>0</v>
      </c>
      <c r="BW128" s="1188">
        <f>BH128*'DATA - Awards Matrices'!J$10</f>
        <v>0</v>
      </c>
      <c r="BX128" s="1188">
        <f>BI128*'DATA - Awards Matrices'!K$10</f>
        <v>0</v>
      </c>
    </row>
    <row r="129" spans="1:76">
      <c r="A129" s="1488"/>
      <c r="B129" s="410" t="str">
        <f>'RAW DATA-Awards'!B44</f>
        <v>NMSU-GR</v>
      </c>
      <c r="C129" s="425" t="str">
        <f>'RAW DATA-Awards'!C44</f>
        <v>2</v>
      </c>
      <c r="D129" s="330">
        <f>'RAW DATA-Awards'!D44</f>
        <v>0</v>
      </c>
      <c r="E129" s="12">
        <f>'RAW DATA-Awards'!E44</f>
        <v>10</v>
      </c>
      <c r="F129" s="12">
        <f>'RAW DATA-Awards'!F44</f>
        <v>0</v>
      </c>
      <c r="G129" s="12">
        <f>'RAW DATA-Awards'!G44</f>
        <v>4</v>
      </c>
      <c r="H129" s="12">
        <f>'RAW DATA-Awards'!H44</f>
        <v>0</v>
      </c>
      <c r="I129" s="12">
        <f>'RAW DATA-Awards'!I44</f>
        <v>0</v>
      </c>
      <c r="J129" s="12">
        <f>'RAW DATA-Awards'!J44</f>
        <v>0</v>
      </c>
      <c r="K129" s="12">
        <f>'RAW DATA-Awards'!K44</f>
        <v>0</v>
      </c>
      <c r="L129" s="12">
        <f>'RAW DATA-Awards'!L44</f>
        <v>0</v>
      </c>
      <c r="M129" s="331">
        <f>'RAW DATA-Awards'!M44</f>
        <v>0</v>
      </c>
      <c r="N129" s="12"/>
      <c r="O129" s="12"/>
      <c r="P129" s="330">
        <f>'RAW DATA-Awards'!N44</f>
        <v>0</v>
      </c>
      <c r="Q129" s="12">
        <f>'RAW DATA-Awards'!O44</f>
        <v>9</v>
      </c>
      <c r="R129" s="12">
        <f>'RAW DATA-Awards'!P44</f>
        <v>0</v>
      </c>
      <c r="S129" s="12">
        <f>'RAW DATA-Awards'!Q44</f>
        <v>6</v>
      </c>
      <c r="T129" s="12">
        <f>'RAW DATA-Awards'!R44</f>
        <v>0</v>
      </c>
      <c r="U129" s="12">
        <f>'RAW DATA-Awards'!S44</f>
        <v>0</v>
      </c>
      <c r="V129" s="12">
        <f>'RAW DATA-Awards'!T44</f>
        <v>0</v>
      </c>
      <c r="W129" s="12">
        <f>'RAW DATA-Awards'!U44</f>
        <v>0</v>
      </c>
      <c r="X129" s="12">
        <f>'RAW DATA-Awards'!V44</f>
        <v>0</v>
      </c>
      <c r="Y129" s="331">
        <f>'RAW DATA-Awards'!W44</f>
        <v>0</v>
      </c>
      <c r="Z129" s="12"/>
      <c r="AA129" s="12"/>
      <c r="AB129" s="330">
        <f>'RAW DATA-Awards'!X44</f>
        <v>0</v>
      </c>
      <c r="AC129" s="12">
        <f>'RAW DATA-Awards'!Y44</f>
        <v>1</v>
      </c>
      <c r="AD129" s="12">
        <f>'RAW DATA-Awards'!Z44</f>
        <v>0</v>
      </c>
      <c r="AE129" s="12">
        <f>'RAW DATA-Awards'!AA44</f>
        <v>6</v>
      </c>
      <c r="AF129" s="12">
        <f>'RAW DATA-Awards'!AB44</f>
        <v>0</v>
      </c>
      <c r="AG129" s="12">
        <f>'RAW DATA-Awards'!AC44</f>
        <v>0</v>
      </c>
      <c r="AH129" s="12">
        <f>'RAW DATA-Awards'!AD44</f>
        <v>0</v>
      </c>
      <c r="AI129" s="12">
        <f>'RAW DATA-Awards'!AE44</f>
        <v>0</v>
      </c>
      <c r="AJ129" s="12">
        <f>'RAW DATA-Awards'!AF44</f>
        <v>0</v>
      </c>
      <c r="AK129" s="331">
        <f>'RAW DATA-Awards'!AG44</f>
        <v>0</v>
      </c>
      <c r="AL129" s="12"/>
      <c r="AM129" s="12"/>
      <c r="AN129" s="1078">
        <f>'RAW DATA-Awards'!AH44</f>
        <v>0</v>
      </c>
      <c r="AO129" s="1079">
        <f>'RAW DATA-Awards'!AI44</f>
        <v>8</v>
      </c>
      <c r="AP129" s="1079">
        <f>'RAW DATA-Awards'!AJ44</f>
        <v>0</v>
      </c>
      <c r="AQ129" s="1079">
        <f>'RAW DATA-Awards'!AK44</f>
        <v>1</v>
      </c>
      <c r="AR129" s="1079">
        <f>'RAW DATA-Awards'!AL44</f>
        <v>0</v>
      </c>
      <c r="AS129" s="1079">
        <f>'RAW DATA-Awards'!AM44</f>
        <v>0</v>
      </c>
      <c r="AT129" s="1079">
        <f>'RAW DATA-Awards'!AN44</f>
        <v>0</v>
      </c>
      <c r="AU129" s="1079">
        <f>'RAW DATA-Awards'!AO44</f>
        <v>0</v>
      </c>
      <c r="AV129" s="1079">
        <f>'RAW DATA-Awards'!AP44</f>
        <v>0</v>
      </c>
      <c r="AW129" s="1080">
        <f>'RAW DATA-Awards'!AQ44</f>
        <v>0</v>
      </c>
      <c r="AX129" s="1081"/>
      <c r="AZ129" s="1195">
        <f>'RAW DATA-Awards'!AR44</f>
        <v>0</v>
      </c>
      <c r="BA129" s="1196">
        <f>'RAW DATA-Awards'!AS44</f>
        <v>10</v>
      </c>
      <c r="BB129" s="1196">
        <f>'RAW DATA-Awards'!AT44</f>
        <v>0</v>
      </c>
      <c r="BC129" s="1196">
        <f>'RAW DATA-Awards'!AU44</f>
        <v>2</v>
      </c>
      <c r="BD129" s="1196">
        <f>'RAW DATA-Awards'!AV44</f>
        <v>0</v>
      </c>
      <c r="BE129" s="1196">
        <f>'RAW DATA-Awards'!AW44</f>
        <v>0</v>
      </c>
      <c r="BF129" s="1196">
        <f>'RAW DATA-Awards'!AX44</f>
        <v>0</v>
      </c>
      <c r="BG129" s="1196">
        <f>'RAW DATA-Awards'!AY44</f>
        <v>0</v>
      </c>
      <c r="BH129" s="1196">
        <f>'RAW DATA-Awards'!AZ44</f>
        <v>0</v>
      </c>
      <c r="BI129" s="1197">
        <f>'RAW DATA-Awards'!BA44</f>
        <v>0</v>
      </c>
      <c r="BJ129" s="1198"/>
      <c r="BO129" s="1188">
        <f>AZ129*'DATA - Awards Matrices'!B$11</f>
        <v>0</v>
      </c>
      <c r="BP129" s="1188">
        <f>BA129*'DATA - Awards Matrices'!C$11</f>
        <v>104770</v>
      </c>
      <c r="BQ129" s="1188">
        <f>BB129*'DATA - Awards Matrices'!D$11</f>
        <v>0</v>
      </c>
      <c r="BR129" s="1188">
        <f>BC129*'DATA - Awards Matrices'!E$11</f>
        <v>41720</v>
      </c>
      <c r="BS129" s="1188">
        <f>BD129*'DATA - Awards Matrices'!F$11</f>
        <v>0</v>
      </c>
      <c r="BT129" s="1188">
        <f>BE129*'DATA - Awards Matrices'!G$11</f>
        <v>0</v>
      </c>
      <c r="BU129" s="1188">
        <f>BF129*'DATA - Awards Matrices'!H$11</f>
        <v>0</v>
      </c>
      <c r="BV129" s="1188">
        <f>BG129*'DATA - Awards Matrices'!I$11</f>
        <v>0</v>
      </c>
      <c r="BW129" s="1188">
        <f>BH129*'DATA - Awards Matrices'!J$11</f>
        <v>0</v>
      </c>
      <c r="BX129" s="1188">
        <f>BI129*'DATA - Awards Matrices'!K$11</f>
        <v>0</v>
      </c>
    </row>
    <row r="130" spans="1:76" ht="16" thickBot="1">
      <c r="A130" s="1488"/>
      <c r="B130" s="410" t="str">
        <f>'RAW DATA-Awards'!B45</f>
        <v>NMSU-GR</v>
      </c>
      <c r="C130" s="425" t="str">
        <f>'RAW DATA-Awards'!C45</f>
        <v>3</v>
      </c>
      <c r="D130" s="330">
        <f>'RAW DATA-Awards'!D45</f>
        <v>0</v>
      </c>
      <c r="E130" s="12">
        <f>'RAW DATA-Awards'!E45</f>
        <v>13</v>
      </c>
      <c r="F130" s="12">
        <f>'RAW DATA-Awards'!F45</f>
        <v>0</v>
      </c>
      <c r="G130" s="12">
        <f>'RAW DATA-Awards'!G45</f>
        <v>0</v>
      </c>
      <c r="H130" s="12">
        <f>'RAW DATA-Awards'!H45</f>
        <v>0</v>
      </c>
      <c r="I130" s="12">
        <f>'RAW DATA-Awards'!I45</f>
        <v>0</v>
      </c>
      <c r="J130" s="12">
        <f>'RAW DATA-Awards'!J45</f>
        <v>0</v>
      </c>
      <c r="K130" s="12">
        <f>'RAW DATA-Awards'!K45</f>
        <v>0</v>
      </c>
      <c r="L130" s="12">
        <f>'RAW DATA-Awards'!L45</f>
        <v>0</v>
      </c>
      <c r="M130" s="331">
        <f>'RAW DATA-Awards'!M45</f>
        <v>0</v>
      </c>
      <c r="N130" s="12" t="s">
        <v>276</v>
      </c>
      <c r="O130" s="12"/>
      <c r="P130" s="330">
        <f>'RAW DATA-Awards'!N45</f>
        <v>0</v>
      </c>
      <c r="Q130" s="12">
        <f>'RAW DATA-Awards'!O45</f>
        <v>17</v>
      </c>
      <c r="R130" s="12">
        <f>'RAW DATA-Awards'!P45</f>
        <v>0</v>
      </c>
      <c r="S130" s="12">
        <f>'RAW DATA-Awards'!Q45</f>
        <v>0</v>
      </c>
      <c r="T130" s="12">
        <f>'RAW DATA-Awards'!R45</f>
        <v>0</v>
      </c>
      <c r="U130" s="12">
        <f>'RAW DATA-Awards'!S45</f>
        <v>0</v>
      </c>
      <c r="V130" s="12">
        <f>'RAW DATA-Awards'!T45</f>
        <v>0</v>
      </c>
      <c r="W130" s="12">
        <f>'RAW DATA-Awards'!U45</f>
        <v>0</v>
      </c>
      <c r="X130" s="12">
        <f>'RAW DATA-Awards'!V45</f>
        <v>0</v>
      </c>
      <c r="Y130" s="331">
        <f>'RAW DATA-Awards'!W45</f>
        <v>0</v>
      </c>
      <c r="Z130" s="12" t="s">
        <v>276</v>
      </c>
      <c r="AA130" s="12"/>
      <c r="AB130" s="330">
        <f>'RAW DATA-Awards'!X45</f>
        <v>0</v>
      </c>
      <c r="AC130" s="12">
        <f>'RAW DATA-Awards'!Y45</f>
        <v>15</v>
      </c>
      <c r="AD130" s="12">
        <f>'RAW DATA-Awards'!Z45</f>
        <v>0</v>
      </c>
      <c r="AE130" s="12">
        <f>'RAW DATA-Awards'!AA45</f>
        <v>0</v>
      </c>
      <c r="AF130" s="12">
        <f>'RAW DATA-Awards'!AB45</f>
        <v>0</v>
      </c>
      <c r="AG130" s="12">
        <f>'RAW DATA-Awards'!AC45</f>
        <v>0</v>
      </c>
      <c r="AH130" s="12">
        <f>'RAW DATA-Awards'!AD45</f>
        <v>0</v>
      </c>
      <c r="AI130" s="12">
        <f>'RAW DATA-Awards'!AE45</f>
        <v>0</v>
      </c>
      <c r="AJ130" s="12">
        <f>'RAW DATA-Awards'!AF45</f>
        <v>0</v>
      </c>
      <c r="AK130" s="331">
        <f>'RAW DATA-Awards'!AG45</f>
        <v>0</v>
      </c>
      <c r="AL130" s="12" t="s">
        <v>276</v>
      </c>
      <c r="AM130" s="12"/>
      <c r="AN130" s="1078">
        <f>'RAW DATA-Awards'!AH45</f>
        <v>0</v>
      </c>
      <c r="AO130" s="1079">
        <f>'RAW DATA-Awards'!AI45</f>
        <v>7</v>
      </c>
      <c r="AP130" s="1079">
        <f>'RAW DATA-Awards'!AJ45</f>
        <v>0</v>
      </c>
      <c r="AQ130" s="1079">
        <f>'RAW DATA-Awards'!AK45</f>
        <v>0</v>
      </c>
      <c r="AR130" s="1079">
        <f>'RAW DATA-Awards'!AL45</f>
        <v>0</v>
      </c>
      <c r="AS130" s="1079">
        <f>'RAW DATA-Awards'!AM45</f>
        <v>0</v>
      </c>
      <c r="AT130" s="1079">
        <f>'RAW DATA-Awards'!AN45</f>
        <v>0</v>
      </c>
      <c r="AU130" s="1079">
        <f>'RAW DATA-Awards'!AO45</f>
        <v>0</v>
      </c>
      <c r="AV130" s="1079">
        <f>'RAW DATA-Awards'!AP45</f>
        <v>0</v>
      </c>
      <c r="AW130" s="1080">
        <f>'RAW DATA-Awards'!AQ45</f>
        <v>0</v>
      </c>
      <c r="AX130" s="1081" t="s">
        <v>276</v>
      </c>
      <c r="AZ130" s="1195">
        <f>'RAW DATA-Awards'!AR45</f>
        <v>0</v>
      </c>
      <c r="BA130" s="1196">
        <f>'RAW DATA-Awards'!AS45</f>
        <v>15</v>
      </c>
      <c r="BB130" s="1196">
        <f>'RAW DATA-Awards'!AT45</f>
        <v>0</v>
      </c>
      <c r="BC130" s="1196">
        <f>'RAW DATA-Awards'!AU45</f>
        <v>0</v>
      </c>
      <c r="BD130" s="1196">
        <f>'RAW DATA-Awards'!AV45</f>
        <v>0</v>
      </c>
      <c r="BE130" s="1196">
        <f>'RAW DATA-Awards'!AW45</f>
        <v>0</v>
      </c>
      <c r="BF130" s="1196">
        <f>'RAW DATA-Awards'!AX45</f>
        <v>0</v>
      </c>
      <c r="BG130" s="1196">
        <f>'RAW DATA-Awards'!AY45</f>
        <v>0</v>
      </c>
      <c r="BH130" s="1196">
        <f>'RAW DATA-Awards'!AZ45</f>
        <v>0</v>
      </c>
      <c r="BI130" s="1197">
        <f>'RAW DATA-Awards'!BA45</f>
        <v>0</v>
      </c>
      <c r="BJ130" s="1198" t="s">
        <v>276</v>
      </c>
      <c r="BO130" s="1188">
        <f>AZ130*'DATA - Awards Matrices'!B$12</f>
        <v>0</v>
      </c>
      <c r="BP130" s="1188">
        <f>BA130*'DATA - Awards Matrices'!C$12</f>
        <v>230310</v>
      </c>
      <c r="BQ130" s="1188">
        <f>BB130*'DATA - Awards Matrices'!D$12</f>
        <v>0</v>
      </c>
      <c r="BR130" s="1188">
        <f>BC130*'DATA - Awards Matrices'!E$12</f>
        <v>0</v>
      </c>
      <c r="BS130" s="1188">
        <f>BD130*'DATA - Awards Matrices'!F$12</f>
        <v>0</v>
      </c>
      <c r="BT130" s="1188">
        <f>BE130*'DATA - Awards Matrices'!G$12</f>
        <v>0</v>
      </c>
      <c r="BU130" s="1188">
        <f>BF130*'DATA - Awards Matrices'!H$12</f>
        <v>0</v>
      </c>
      <c r="BV130" s="1188">
        <f>BG130*'DATA - Awards Matrices'!I$12</f>
        <v>0</v>
      </c>
      <c r="BW130" s="1188">
        <f>BH130*'DATA - Awards Matrices'!J$12</f>
        <v>0</v>
      </c>
      <c r="BX130" s="1188">
        <f>BI130*'DATA - Awards Matrices'!K$12</f>
        <v>0</v>
      </c>
    </row>
    <row r="131" spans="1:76">
      <c r="A131" s="456"/>
      <c r="B131" s="274"/>
      <c r="C131" s="424"/>
      <c r="D131" s="11">
        <f t="shared" ref="D131:M131" si="121">SUM(D128:D130)</f>
        <v>0</v>
      </c>
      <c r="E131" s="11">
        <f t="shared" si="121"/>
        <v>27</v>
      </c>
      <c r="F131" s="11">
        <f t="shared" si="121"/>
        <v>0</v>
      </c>
      <c r="G131" s="11">
        <f t="shared" si="121"/>
        <v>61</v>
      </c>
      <c r="H131" s="11">
        <f t="shared" si="121"/>
        <v>0</v>
      </c>
      <c r="I131" s="11">
        <f t="shared" si="121"/>
        <v>0</v>
      </c>
      <c r="J131" s="11">
        <f t="shared" si="121"/>
        <v>0</v>
      </c>
      <c r="K131" s="11">
        <f t="shared" si="121"/>
        <v>0</v>
      </c>
      <c r="L131" s="11">
        <f t="shared" si="121"/>
        <v>0</v>
      </c>
      <c r="M131" s="333">
        <f t="shared" si="121"/>
        <v>0</v>
      </c>
      <c r="N131" s="12">
        <f>SUM(D131:M131)</f>
        <v>88</v>
      </c>
      <c r="O131" s="12"/>
      <c r="P131" s="332">
        <f t="shared" ref="P131:Y131" si="122">SUM(P128:P130)</f>
        <v>0</v>
      </c>
      <c r="Q131" s="11">
        <f t="shared" si="122"/>
        <v>29</v>
      </c>
      <c r="R131" s="11">
        <f t="shared" si="122"/>
        <v>0</v>
      </c>
      <c r="S131" s="11">
        <f t="shared" si="122"/>
        <v>64</v>
      </c>
      <c r="T131" s="11">
        <f t="shared" si="122"/>
        <v>0</v>
      </c>
      <c r="U131" s="11">
        <f t="shared" si="122"/>
        <v>0</v>
      </c>
      <c r="V131" s="11">
        <f t="shared" si="122"/>
        <v>0</v>
      </c>
      <c r="W131" s="11">
        <f t="shared" si="122"/>
        <v>0</v>
      </c>
      <c r="X131" s="11">
        <f t="shared" si="122"/>
        <v>0</v>
      </c>
      <c r="Y131" s="333">
        <f t="shared" si="122"/>
        <v>0</v>
      </c>
      <c r="Z131" s="12">
        <f>SUM(P131:Y131)</f>
        <v>93</v>
      </c>
      <c r="AA131" s="12"/>
      <c r="AB131" s="332">
        <f t="shared" ref="AB131:AK131" si="123">SUM(AB128:AB130)</f>
        <v>0</v>
      </c>
      <c r="AC131" s="11">
        <f t="shared" si="123"/>
        <v>17</v>
      </c>
      <c r="AD131" s="11">
        <f t="shared" si="123"/>
        <v>0</v>
      </c>
      <c r="AE131" s="11">
        <f t="shared" si="123"/>
        <v>42</v>
      </c>
      <c r="AF131" s="11">
        <f t="shared" si="123"/>
        <v>0</v>
      </c>
      <c r="AG131" s="11">
        <f t="shared" si="123"/>
        <v>0</v>
      </c>
      <c r="AH131" s="11">
        <f t="shared" si="123"/>
        <v>0</v>
      </c>
      <c r="AI131" s="11">
        <f t="shared" si="123"/>
        <v>0</v>
      </c>
      <c r="AJ131" s="11">
        <f t="shared" si="123"/>
        <v>0</v>
      </c>
      <c r="AK131" s="333">
        <f t="shared" si="123"/>
        <v>0</v>
      </c>
      <c r="AL131" s="12">
        <f>SUM(AB131:AK131)</f>
        <v>59</v>
      </c>
      <c r="AM131" s="12"/>
      <c r="AN131" s="1082">
        <f t="shared" ref="AN131:AW131" si="124">SUM(AN128:AN130)</f>
        <v>0</v>
      </c>
      <c r="AO131" s="1083">
        <f t="shared" si="124"/>
        <v>21</v>
      </c>
      <c r="AP131" s="1083">
        <f t="shared" si="124"/>
        <v>0</v>
      </c>
      <c r="AQ131" s="1083">
        <f t="shared" si="124"/>
        <v>45</v>
      </c>
      <c r="AR131" s="1083">
        <f t="shared" si="124"/>
        <v>0</v>
      </c>
      <c r="AS131" s="1083">
        <f t="shared" si="124"/>
        <v>0</v>
      </c>
      <c r="AT131" s="1083">
        <f t="shared" si="124"/>
        <v>0</v>
      </c>
      <c r="AU131" s="1083">
        <f t="shared" si="124"/>
        <v>0</v>
      </c>
      <c r="AV131" s="1083">
        <f t="shared" si="124"/>
        <v>0</v>
      </c>
      <c r="AW131" s="1084">
        <f t="shared" si="124"/>
        <v>0</v>
      </c>
      <c r="AX131" s="1081">
        <f>SUM(AN131:AW131)</f>
        <v>66</v>
      </c>
      <c r="AZ131" s="1199">
        <f t="shared" ref="AZ131:BI131" si="125">SUM(AZ128:AZ130)</f>
        <v>0</v>
      </c>
      <c r="BA131" s="1200">
        <f t="shared" si="125"/>
        <v>34</v>
      </c>
      <c r="BB131" s="1200">
        <f t="shared" si="125"/>
        <v>0</v>
      </c>
      <c r="BC131" s="1200">
        <f t="shared" si="125"/>
        <v>32</v>
      </c>
      <c r="BD131" s="1200">
        <f t="shared" si="125"/>
        <v>0</v>
      </c>
      <c r="BE131" s="1200">
        <f t="shared" si="125"/>
        <v>0</v>
      </c>
      <c r="BF131" s="1200">
        <f t="shared" si="125"/>
        <v>0</v>
      </c>
      <c r="BG131" s="1200">
        <f t="shared" si="125"/>
        <v>0</v>
      </c>
      <c r="BH131" s="1200">
        <f t="shared" si="125"/>
        <v>0</v>
      </c>
      <c r="BI131" s="1201">
        <f t="shared" si="125"/>
        <v>0</v>
      </c>
      <c r="BJ131" s="1198">
        <f>SUM(AZ131:BI131)</f>
        <v>66</v>
      </c>
    </row>
    <row r="132" spans="1:76" ht="16" thickBot="1">
      <c r="A132" s="457"/>
      <c r="B132" s="413"/>
      <c r="C132" s="426"/>
      <c r="D132" s="12"/>
      <c r="E132" s="12"/>
      <c r="F132" s="12"/>
      <c r="G132" s="12"/>
      <c r="H132" s="12"/>
      <c r="I132" s="12"/>
      <c r="J132" s="12"/>
      <c r="K132" s="12"/>
      <c r="L132" s="12"/>
      <c r="M132" s="331"/>
      <c r="N132" s="12"/>
      <c r="O132" s="12"/>
      <c r="P132" s="330"/>
      <c r="Q132" s="12"/>
      <c r="R132" s="12"/>
      <c r="S132" s="12"/>
      <c r="T132" s="12"/>
      <c r="U132" s="12"/>
      <c r="V132" s="12"/>
      <c r="W132" s="12"/>
      <c r="X132" s="12"/>
      <c r="Y132" s="331"/>
      <c r="Z132" s="12"/>
      <c r="AA132" s="12"/>
      <c r="AB132" s="330"/>
      <c r="AC132" s="12"/>
      <c r="AD132" s="12"/>
      <c r="AE132" s="12"/>
      <c r="AF132" s="12"/>
      <c r="AG132" s="12"/>
      <c r="AH132" s="12"/>
      <c r="AI132" s="12"/>
      <c r="AJ132" s="12"/>
      <c r="AK132" s="331"/>
      <c r="AL132" s="12"/>
      <c r="AM132" s="12"/>
      <c r="AN132" s="1078"/>
      <c r="AO132" s="1079"/>
      <c r="AP132" s="1079"/>
      <c r="AQ132" s="1079"/>
      <c r="AR132" s="1079"/>
      <c r="AS132" s="1079"/>
      <c r="AT132" s="1079"/>
      <c r="AU132" s="1079"/>
      <c r="AV132" s="1079"/>
      <c r="AW132" s="1080"/>
      <c r="AX132" s="1081"/>
      <c r="AZ132" s="1195"/>
      <c r="BA132" s="1196"/>
      <c r="BB132" s="1196"/>
      <c r="BC132" s="1196"/>
      <c r="BD132" s="1196"/>
      <c r="BE132" s="1196"/>
      <c r="BF132" s="1196"/>
      <c r="BG132" s="1196"/>
      <c r="BH132" s="1196"/>
      <c r="BI132" s="1197"/>
      <c r="BJ132" s="1198"/>
    </row>
    <row r="133" spans="1:76">
      <c r="A133" s="1487" t="s">
        <v>271</v>
      </c>
      <c r="B133" s="274" t="s">
        <v>59</v>
      </c>
      <c r="C133" s="424" t="s">
        <v>92</v>
      </c>
      <c r="D133" s="330">
        <f>D128*'DATA - Awards Matrices'!$B$15</f>
        <v>0</v>
      </c>
      <c r="E133" s="12">
        <f>E128*'DATA - Awards Matrices'!$C$15</f>
        <v>800</v>
      </c>
      <c r="F133" s="12">
        <f>F128*'DATA - Awards Matrices'!$D$15</f>
        <v>0</v>
      </c>
      <c r="G133" s="12">
        <f>G128*'DATA - Awards Matrices'!$E$15</f>
        <v>14250</v>
      </c>
      <c r="H133" s="12">
        <f>H128*'DATA - Awards Matrices'!$F$15</f>
        <v>0</v>
      </c>
      <c r="I133" s="12">
        <f>I128*'DATA - Awards Matrices'!$G$15</f>
        <v>0</v>
      </c>
      <c r="J133" s="12">
        <f>J128*'DATA - Awards Matrices'!$H$15</f>
        <v>0</v>
      </c>
      <c r="K133" s="12">
        <f>K128*'DATA - Awards Matrices'!$I$15</f>
        <v>0</v>
      </c>
      <c r="L133" s="12">
        <f>L128*'DATA - Awards Matrices'!$J$15</f>
        <v>0</v>
      </c>
      <c r="M133" s="331">
        <f>M128*'DATA - Awards Matrices'!$K$15</f>
        <v>0</v>
      </c>
      <c r="N133" s="12"/>
      <c r="O133" s="12"/>
      <c r="P133" s="330">
        <f>P128*'DATA - Awards Matrices'!$B$15</f>
        <v>0</v>
      </c>
      <c r="Q133" s="12">
        <f>Q128*'DATA - Awards Matrices'!$C$15</f>
        <v>600</v>
      </c>
      <c r="R133" s="12">
        <f>R128*'DATA - Awards Matrices'!$D$15</f>
        <v>0</v>
      </c>
      <c r="S133" s="12">
        <f>S128*'DATA - Awards Matrices'!$E$15</f>
        <v>14500</v>
      </c>
      <c r="T133" s="12">
        <f>T128*'DATA - Awards Matrices'!$F$15</f>
        <v>0</v>
      </c>
      <c r="U133" s="12">
        <f>U128*'DATA - Awards Matrices'!$G$15</f>
        <v>0</v>
      </c>
      <c r="V133" s="12">
        <f>V128*'DATA - Awards Matrices'!$H$15</f>
        <v>0</v>
      </c>
      <c r="W133" s="12">
        <f>W128*'DATA - Awards Matrices'!$I$15</f>
        <v>0</v>
      </c>
      <c r="X133" s="12">
        <f>X128*'DATA - Awards Matrices'!$J$15</f>
        <v>0</v>
      </c>
      <c r="Y133" s="331">
        <f>Y128*'DATA - Awards Matrices'!$K$15</f>
        <v>0</v>
      </c>
      <c r="Z133" s="12"/>
      <c r="AA133" s="12"/>
      <c r="AB133" s="330">
        <f>AB128*'DATA - Awards Matrices'!$B$15</f>
        <v>0</v>
      </c>
      <c r="AC133" s="12">
        <f>AC128*'DATA - Awards Matrices'!$C$15</f>
        <v>200</v>
      </c>
      <c r="AD133" s="12">
        <f>AD128*'DATA - Awards Matrices'!$D$15</f>
        <v>0</v>
      </c>
      <c r="AE133" s="12">
        <f>AE128*'DATA - Awards Matrices'!$E$15</f>
        <v>9000</v>
      </c>
      <c r="AF133" s="12">
        <f>AF128*'DATA - Awards Matrices'!$F$15</f>
        <v>0</v>
      </c>
      <c r="AG133" s="12">
        <f>AG128*'DATA - Awards Matrices'!$G$15</f>
        <v>0</v>
      </c>
      <c r="AH133" s="12">
        <f>AH128*'DATA - Awards Matrices'!$H$15</f>
        <v>0</v>
      </c>
      <c r="AI133" s="12">
        <f>AI128*'DATA - Awards Matrices'!$I$15</f>
        <v>0</v>
      </c>
      <c r="AJ133" s="12">
        <f>AJ128*'DATA - Awards Matrices'!$J$15</f>
        <v>0</v>
      </c>
      <c r="AK133" s="331">
        <f>AK128*'DATA - Awards Matrices'!$K$15</f>
        <v>0</v>
      </c>
      <c r="AL133" s="12"/>
      <c r="AM133" s="12"/>
      <c r="AN133" s="1078">
        <f>AN128*'DATA - Awards Matrices'!$B$15</f>
        <v>0</v>
      </c>
      <c r="AO133" s="1079">
        <f>AO128*'DATA - Awards Matrices'!$C$15</f>
        <v>1200</v>
      </c>
      <c r="AP133" s="1079">
        <f>AP128*'DATA - Awards Matrices'!$D$15</f>
        <v>0</v>
      </c>
      <c r="AQ133" s="1079">
        <f>AQ128*'DATA - Awards Matrices'!$E$15</f>
        <v>11000</v>
      </c>
      <c r="AR133" s="1079">
        <f>AR128*'DATA - Awards Matrices'!$F$15</f>
        <v>0</v>
      </c>
      <c r="AS133" s="1079">
        <f>AS128*'DATA - Awards Matrices'!$G$15</f>
        <v>0</v>
      </c>
      <c r="AT133" s="1079">
        <f>AT128*'DATA - Awards Matrices'!$H$15</f>
        <v>0</v>
      </c>
      <c r="AU133" s="1079">
        <f>AU128*'DATA - Awards Matrices'!$I$15</f>
        <v>0</v>
      </c>
      <c r="AV133" s="1079">
        <f>AV128*'DATA - Awards Matrices'!$J$15</f>
        <v>0</v>
      </c>
      <c r="AW133" s="1080">
        <f>AW128*'DATA - Awards Matrices'!$K$15</f>
        <v>0</v>
      </c>
      <c r="AX133" s="1081"/>
      <c r="AZ133" s="1195">
        <f>AZ128*'DATA - Awards Matrices'!$B$15</f>
        <v>0</v>
      </c>
      <c r="BA133" s="1196">
        <f>BA128*'DATA - Awards Matrices'!$C$15</f>
        <v>1800</v>
      </c>
      <c r="BB133" s="1196">
        <f>BB128*'DATA - Awards Matrices'!$D$15</f>
        <v>0</v>
      </c>
      <c r="BC133" s="1196">
        <f>BC128*'DATA - Awards Matrices'!$E$15</f>
        <v>7500</v>
      </c>
      <c r="BD133" s="1196">
        <f>BD128*'DATA - Awards Matrices'!$F$15</f>
        <v>0</v>
      </c>
      <c r="BE133" s="1196">
        <f>BE128*'DATA - Awards Matrices'!$G$15</f>
        <v>0</v>
      </c>
      <c r="BF133" s="1196">
        <f>BF128*'DATA - Awards Matrices'!$H$15</f>
        <v>0</v>
      </c>
      <c r="BG133" s="1196">
        <f>BG128*'DATA - Awards Matrices'!$I$15</f>
        <v>0</v>
      </c>
      <c r="BH133" s="1196">
        <f>BH128*'DATA - Awards Matrices'!$J$15</f>
        <v>0</v>
      </c>
      <c r="BI133" s="1197">
        <f>BI128*'DATA - Awards Matrices'!$K$15</f>
        <v>0</v>
      </c>
      <c r="BJ133" s="1198"/>
    </row>
    <row r="134" spans="1:76">
      <c r="A134" s="1488"/>
      <c r="B134" s="410" t="s">
        <v>59</v>
      </c>
      <c r="C134" s="425" t="s">
        <v>91</v>
      </c>
      <c r="D134" s="330">
        <f>D129*'DATA - Awards Matrices'!$B$16</f>
        <v>0</v>
      </c>
      <c r="E134" s="12">
        <f>E129*'DATA - Awards Matrices'!$C$16</f>
        <v>2000</v>
      </c>
      <c r="F134" s="12">
        <f>F129*'DATA - Awards Matrices'!$D$16</f>
        <v>0</v>
      </c>
      <c r="G134" s="12">
        <f>G129*'DATA - Awards Matrices'!$E$16</f>
        <v>1000</v>
      </c>
      <c r="H134" s="12">
        <f>H129*'DATA - Awards Matrices'!$F$16</f>
        <v>0</v>
      </c>
      <c r="I134" s="12">
        <f>I129*'DATA - Awards Matrices'!$G$16</f>
        <v>0</v>
      </c>
      <c r="J134" s="12">
        <f>J129*'DATA - Awards Matrices'!$H$16</f>
        <v>0</v>
      </c>
      <c r="K134" s="12">
        <f>K129*'DATA - Awards Matrices'!$I$16</f>
        <v>0</v>
      </c>
      <c r="L134" s="12">
        <f>L129*'DATA - Awards Matrices'!$J$16</f>
        <v>0</v>
      </c>
      <c r="M134" s="331">
        <f>M129*'DATA - Awards Matrices'!$K$16</f>
        <v>0</v>
      </c>
      <c r="N134" s="12"/>
      <c r="O134" s="12"/>
      <c r="P134" s="330">
        <f>P129*'DATA - Awards Matrices'!$B$16</f>
        <v>0</v>
      </c>
      <c r="Q134" s="12">
        <f>Q129*'DATA - Awards Matrices'!$C$16</f>
        <v>1800</v>
      </c>
      <c r="R134" s="12">
        <f>R129*'DATA - Awards Matrices'!$D$16</f>
        <v>0</v>
      </c>
      <c r="S134" s="12">
        <f>S129*'DATA - Awards Matrices'!$E$16</f>
        <v>1500</v>
      </c>
      <c r="T134" s="12">
        <f>T129*'DATA - Awards Matrices'!$F$16</f>
        <v>0</v>
      </c>
      <c r="U134" s="12">
        <f>U129*'DATA - Awards Matrices'!$G$16</f>
        <v>0</v>
      </c>
      <c r="V134" s="12">
        <f>V129*'DATA - Awards Matrices'!$H$16</f>
        <v>0</v>
      </c>
      <c r="W134" s="12">
        <f>W129*'DATA - Awards Matrices'!$I$16</f>
        <v>0</v>
      </c>
      <c r="X134" s="12">
        <f>X129*'DATA - Awards Matrices'!$J$16</f>
        <v>0</v>
      </c>
      <c r="Y134" s="331">
        <f>Y129*'DATA - Awards Matrices'!$K$16</f>
        <v>0</v>
      </c>
      <c r="Z134" s="12"/>
      <c r="AA134" s="12"/>
      <c r="AB134" s="330">
        <f>AB129*'DATA - Awards Matrices'!$B$16</f>
        <v>0</v>
      </c>
      <c r="AC134" s="12">
        <f>AC129*'DATA - Awards Matrices'!$C$16</f>
        <v>200</v>
      </c>
      <c r="AD134" s="12">
        <f>AD129*'DATA - Awards Matrices'!$D$16</f>
        <v>0</v>
      </c>
      <c r="AE134" s="12">
        <f>AE129*'DATA - Awards Matrices'!$E$16</f>
        <v>1500</v>
      </c>
      <c r="AF134" s="12">
        <f>AF129*'DATA - Awards Matrices'!$F$16</f>
        <v>0</v>
      </c>
      <c r="AG134" s="12">
        <f>AG129*'DATA - Awards Matrices'!$G$16</f>
        <v>0</v>
      </c>
      <c r="AH134" s="12">
        <f>AH129*'DATA - Awards Matrices'!$H$16</f>
        <v>0</v>
      </c>
      <c r="AI134" s="12">
        <f>AI129*'DATA - Awards Matrices'!$I$16</f>
        <v>0</v>
      </c>
      <c r="AJ134" s="12">
        <f>AJ129*'DATA - Awards Matrices'!$J$16</f>
        <v>0</v>
      </c>
      <c r="AK134" s="331">
        <f>AK129*'DATA - Awards Matrices'!$K$16</f>
        <v>0</v>
      </c>
      <c r="AL134" s="12"/>
      <c r="AM134" s="12"/>
      <c r="AN134" s="1078">
        <f>AN129*'DATA - Awards Matrices'!$B$16</f>
        <v>0</v>
      </c>
      <c r="AO134" s="1079">
        <f>AO129*'DATA - Awards Matrices'!$C$16</f>
        <v>1600</v>
      </c>
      <c r="AP134" s="1079">
        <f>AP129*'DATA - Awards Matrices'!$D$16</f>
        <v>0</v>
      </c>
      <c r="AQ134" s="1079">
        <f>AQ129*'DATA - Awards Matrices'!$E$16</f>
        <v>250</v>
      </c>
      <c r="AR134" s="1079">
        <f>AR129*'DATA - Awards Matrices'!$F$16</f>
        <v>0</v>
      </c>
      <c r="AS134" s="1079">
        <f>AS129*'DATA - Awards Matrices'!$G$16</f>
        <v>0</v>
      </c>
      <c r="AT134" s="1079">
        <f>AT129*'DATA - Awards Matrices'!$H$16</f>
        <v>0</v>
      </c>
      <c r="AU134" s="1079">
        <f>AU129*'DATA - Awards Matrices'!$I$16</f>
        <v>0</v>
      </c>
      <c r="AV134" s="1079">
        <f>AV129*'DATA - Awards Matrices'!$J$16</f>
        <v>0</v>
      </c>
      <c r="AW134" s="1080">
        <f>AW129*'DATA - Awards Matrices'!$K$16</f>
        <v>0</v>
      </c>
      <c r="AX134" s="1081"/>
      <c r="AZ134" s="1195">
        <f>AZ129*'DATA - Awards Matrices'!$B$16</f>
        <v>0</v>
      </c>
      <c r="BA134" s="1196">
        <f>BA129*'DATA - Awards Matrices'!$C$16</f>
        <v>2000</v>
      </c>
      <c r="BB134" s="1196">
        <f>BB129*'DATA - Awards Matrices'!$D$16</f>
        <v>0</v>
      </c>
      <c r="BC134" s="1196">
        <f>BC129*'DATA - Awards Matrices'!$E$16</f>
        <v>500</v>
      </c>
      <c r="BD134" s="1196">
        <f>BD129*'DATA - Awards Matrices'!$F$16</f>
        <v>0</v>
      </c>
      <c r="BE134" s="1196">
        <f>BE129*'DATA - Awards Matrices'!$G$16</f>
        <v>0</v>
      </c>
      <c r="BF134" s="1196">
        <f>BF129*'DATA - Awards Matrices'!$H$16</f>
        <v>0</v>
      </c>
      <c r="BG134" s="1196">
        <f>BG129*'DATA - Awards Matrices'!$I$16</f>
        <v>0</v>
      </c>
      <c r="BH134" s="1196">
        <f>BH129*'DATA - Awards Matrices'!$J$16</f>
        <v>0</v>
      </c>
      <c r="BI134" s="1197">
        <f>BI129*'DATA - Awards Matrices'!$K$16</f>
        <v>0</v>
      </c>
      <c r="BJ134" s="1198"/>
    </row>
    <row r="135" spans="1:76" ht="16" thickBot="1">
      <c r="A135" s="1489"/>
      <c r="B135" s="413" t="s">
        <v>59</v>
      </c>
      <c r="C135" s="426" t="s">
        <v>90</v>
      </c>
      <c r="D135" s="330">
        <f>D130*'DATA - Awards Matrices'!$B$17</f>
        <v>0</v>
      </c>
      <c r="E135" s="12">
        <f>E130*'DATA - Awards Matrices'!$C$17</f>
        <v>2600</v>
      </c>
      <c r="F135" s="12">
        <f>F130*'DATA - Awards Matrices'!$D$17</f>
        <v>0</v>
      </c>
      <c r="G135" s="12">
        <f>G130*'DATA - Awards Matrices'!$E$17</f>
        <v>0</v>
      </c>
      <c r="H135" s="12">
        <f>H130*'DATA - Awards Matrices'!$F$17</f>
        <v>0</v>
      </c>
      <c r="I135" s="12">
        <f>I130*'DATA - Awards Matrices'!$G$17</f>
        <v>0</v>
      </c>
      <c r="J135" s="12">
        <f>J130*'DATA - Awards Matrices'!$H$17</f>
        <v>0</v>
      </c>
      <c r="K135" s="12">
        <f>K130*'DATA - Awards Matrices'!$I$17</f>
        <v>0</v>
      </c>
      <c r="L135" s="12">
        <f>L130*'DATA - Awards Matrices'!$J$17</f>
        <v>0</v>
      </c>
      <c r="M135" s="331">
        <f>M130*'DATA - Awards Matrices'!$K$17</f>
        <v>0</v>
      </c>
      <c r="N135" s="12" t="s">
        <v>277</v>
      </c>
      <c r="O135" s="12"/>
      <c r="P135" s="330">
        <f>P130*'DATA - Awards Matrices'!$B$17</f>
        <v>0</v>
      </c>
      <c r="Q135" s="12">
        <f>Q130*'DATA - Awards Matrices'!$C$17</f>
        <v>3400</v>
      </c>
      <c r="R135" s="12">
        <f>R130*'DATA - Awards Matrices'!$D$17</f>
        <v>0</v>
      </c>
      <c r="S135" s="12">
        <f>S130*'DATA - Awards Matrices'!$E$17</f>
        <v>0</v>
      </c>
      <c r="T135" s="12">
        <f>T130*'DATA - Awards Matrices'!$F$17</f>
        <v>0</v>
      </c>
      <c r="U135" s="12">
        <f>U130*'DATA - Awards Matrices'!$G$17</f>
        <v>0</v>
      </c>
      <c r="V135" s="12">
        <f>V130*'DATA - Awards Matrices'!$H$17</f>
        <v>0</v>
      </c>
      <c r="W135" s="12">
        <f>W130*'DATA - Awards Matrices'!$I$17</f>
        <v>0</v>
      </c>
      <c r="X135" s="12">
        <f>X130*'DATA - Awards Matrices'!$J$17</f>
        <v>0</v>
      </c>
      <c r="Y135" s="331">
        <f>Y130*'DATA - Awards Matrices'!$K$17</f>
        <v>0</v>
      </c>
      <c r="Z135" s="12" t="s">
        <v>277</v>
      </c>
      <c r="AA135" s="12"/>
      <c r="AB135" s="330">
        <f>AB130*'DATA - Awards Matrices'!$B$17</f>
        <v>0</v>
      </c>
      <c r="AC135" s="12">
        <f>AC130*'DATA - Awards Matrices'!$C$17</f>
        <v>3000</v>
      </c>
      <c r="AD135" s="12">
        <f>AD130*'DATA - Awards Matrices'!$D$17</f>
        <v>0</v>
      </c>
      <c r="AE135" s="12">
        <f>AE130*'DATA - Awards Matrices'!$E$17</f>
        <v>0</v>
      </c>
      <c r="AF135" s="12">
        <f>AF130*'DATA - Awards Matrices'!$F$17</f>
        <v>0</v>
      </c>
      <c r="AG135" s="12">
        <f>AG130*'DATA - Awards Matrices'!$G$17</f>
        <v>0</v>
      </c>
      <c r="AH135" s="12">
        <f>AH130*'DATA - Awards Matrices'!$H$17</f>
        <v>0</v>
      </c>
      <c r="AI135" s="12">
        <f>AI130*'DATA - Awards Matrices'!$I$17</f>
        <v>0</v>
      </c>
      <c r="AJ135" s="12">
        <f>AJ130*'DATA - Awards Matrices'!$J$17</f>
        <v>0</v>
      </c>
      <c r="AK135" s="331">
        <f>AK130*'DATA - Awards Matrices'!$K$17</f>
        <v>0</v>
      </c>
      <c r="AL135" s="12" t="s">
        <v>277</v>
      </c>
      <c r="AM135" s="12"/>
      <c r="AN135" s="1078">
        <f>AN130*'DATA - Awards Matrices'!$B$17</f>
        <v>0</v>
      </c>
      <c r="AO135" s="1079">
        <f>AO130*'DATA - Awards Matrices'!$C$17</f>
        <v>1400</v>
      </c>
      <c r="AP135" s="1079">
        <f>AP130*'DATA - Awards Matrices'!$D$17</f>
        <v>0</v>
      </c>
      <c r="AQ135" s="1079">
        <f>AQ130*'DATA - Awards Matrices'!$E$17</f>
        <v>0</v>
      </c>
      <c r="AR135" s="1079">
        <f>AR130*'DATA - Awards Matrices'!$F$17</f>
        <v>0</v>
      </c>
      <c r="AS135" s="1079">
        <f>AS130*'DATA - Awards Matrices'!$G$17</f>
        <v>0</v>
      </c>
      <c r="AT135" s="1079">
        <f>AT130*'DATA - Awards Matrices'!$H$17</f>
        <v>0</v>
      </c>
      <c r="AU135" s="1079">
        <f>AU130*'DATA - Awards Matrices'!$I$17</f>
        <v>0</v>
      </c>
      <c r="AV135" s="1079">
        <f>AV130*'DATA - Awards Matrices'!$J$17</f>
        <v>0</v>
      </c>
      <c r="AW135" s="1080">
        <f>AW130*'DATA - Awards Matrices'!$K$17</f>
        <v>0</v>
      </c>
      <c r="AX135" s="1081" t="s">
        <v>277</v>
      </c>
      <c r="AZ135" s="1195">
        <f>AZ130*'DATA - Awards Matrices'!$B$17</f>
        <v>0</v>
      </c>
      <c r="BA135" s="1196">
        <f>BA130*'DATA - Awards Matrices'!$C$17</f>
        <v>3000</v>
      </c>
      <c r="BB135" s="1196">
        <f>BB130*'DATA - Awards Matrices'!$D$17</f>
        <v>0</v>
      </c>
      <c r="BC135" s="1196">
        <f>BC130*'DATA - Awards Matrices'!$E$17</f>
        <v>0</v>
      </c>
      <c r="BD135" s="1196">
        <f>BD130*'DATA - Awards Matrices'!$F$17</f>
        <v>0</v>
      </c>
      <c r="BE135" s="1196">
        <f>BE130*'DATA - Awards Matrices'!$G$17</f>
        <v>0</v>
      </c>
      <c r="BF135" s="1196">
        <f>BF130*'DATA - Awards Matrices'!$H$17</f>
        <v>0</v>
      </c>
      <c r="BG135" s="1196">
        <f>BG130*'DATA - Awards Matrices'!$I$17</f>
        <v>0</v>
      </c>
      <c r="BH135" s="1196">
        <f>BH130*'DATA - Awards Matrices'!$J$17</f>
        <v>0</v>
      </c>
      <c r="BI135" s="1197">
        <f>BI130*'DATA - Awards Matrices'!$K$17</f>
        <v>0</v>
      </c>
      <c r="BJ135" s="1198" t="s">
        <v>277</v>
      </c>
    </row>
    <row r="136" spans="1:76" ht="33" thickBot="1">
      <c r="A136" s="455" t="s">
        <v>272</v>
      </c>
      <c r="B136" s="413" t="str">
        <f>B130</f>
        <v>NMSU-GR</v>
      </c>
      <c r="C136" s="414"/>
      <c r="D136" s="334">
        <f t="shared" ref="D136:M136" si="126">SUM(D133:D135)</f>
        <v>0</v>
      </c>
      <c r="E136" s="335">
        <f t="shared" si="126"/>
        <v>5400</v>
      </c>
      <c r="F136" s="335">
        <f t="shared" si="126"/>
        <v>0</v>
      </c>
      <c r="G136" s="335">
        <f t="shared" si="126"/>
        <v>15250</v>
      </c>
      <c r="H136" s="335">
        <f t="shared" si="126"/>
        <v>0</v>
      </c>
      <c r="I136" s="335">
        <f t="shared" si="126"/>
        <v>0</v>
      </c>
      <c r="J136" s="335">
        <f t="shared" si="126"/>
        <v>0</v>
      </c>
      <c r="K136" s="335">
        <f t="shared" si="126"/>
        <v>0</v>
      </c>
      <c r="L136" s="335">
        <f t="shared" si="126"/>
        <v>0</v>
      </c>
      <c r="M136" s="336">
        <f t="shared" si="126"/>
        <v>0</v>
      </c>
      <c r="N136" s="415">
        <f>SUM(D136:M136)/'DATA - Awards Matrices'!$L$17</f>
        <v>5.1137911393972413</v>
      </c>
      <c r="O136" s="415"/>
      <c r="P136" s="334">
        <f t="shared" ref="P136:Y136" si="127">SUM(P133:P135)</f>
        <v>0</v>
      </c>
      <c r="Q136" s="335">
        <f t="shared" si="127"/>
        <v>5800</v>
      </c>
      <c r="R136" s="335">
        <f t="shared" si="127"/>
        <v>0</v>
      </c>
      <c r="S136" s="335">
        <f t="shared" si="127"/>
        <v>16000</v>
      </c>
      <c r="T136" s="335">
        <f t="shared" si="127"/>
        <v>0</v>
      </c>
      <c r="U136" s="335">
        <f t="shared" si="127"/>
        <v>0</v>
      </c>
      <c r="V136" s="335">
        <f t="shared" si="127"/>
        <v>0</v>
      </c>
      <c r="W136" s="335">
        <f t="shared" si="127"/>
        <v>0</v>
      </c>
      <c r="X136" s="335">
        <f t="shared" si="127"/>
        <v>0</v>
      </c>
      <c r="Y136" s="336">
        <f t="shared" si="127"/>
        <v>0</v>
      </c>
      <c r="Z136" s="415">
        <f>SUM(P136:Y136)/'DATA - Awards Matrices'!$L$17</f>
        <v>5.3985785394120995</v>
      </c>
      <c r="AA136" s="415"/>
      <c r="AB136" s="334">
        <f t="shared" ref="AB136:AK136" si="128">SUM(AB133:AB135)</f>
        <v>0</v>
      </c>
      <c r="AC136" s="335">
        <f t="shared" si="128"/>
        <v>3400</v>
      </c>
      <c r="AD136" s="335">
        <f t="shared" si="128"/>
        <v>0</v>
      </c>
      <c r="AE136" s="335">
        <f t="shared" si="128"/>
        <v>10500</v>
      </c>
      <c r="AF136" s="335">
        <f t="shared" si="128"/>
        <v>0</v>
      </c>
      <c r="AG136" s="335">
        <f t="shared" si="128"/>
        <v>0</v>
      </c>
      <c r="AH136" s="335">
        <f t="shared" si="128"/>
        <v>0</v>
      </c>
      <c r="AI136" s="335">
        <f t="shared" si="128"/>
        <v>0</v>
      </c>
      <c r="AJ136" s="335">
        <f t="shared" si="128"/>
        <v>0</v>
      </c>
      <c r="AK136" s="336">
        <f t="shared" si="128"/>
        <v>0</v>
      </c>
      <c r="AL136" s="415">
        <f>SUM(AB136:AK136)/'DATA - Awards Matrices'!$L$17</f>
        <v>3.4422129219187241</v>
      </c>
      <c r="AM136" s="415"/>
      <c r="AN136" s="1085">
        <f t="shared" ref="AN136:AW136" si="129">SUM(AN133:AN135)</f>
        <v>0</v>
      </c>
      <c r="AO136" s="1086">
        <f t="shared" si="129"/>
        <v>4200</v>
      </c>
      <c r="AP136" s="1086">
        <f t="shared" si="129"/>
        <v>0</v>
      </c>
      <c r="AQ136" s="1086">
        <f t="shared" si="129"/>
        <v>11250</v>
      </c>
      <c r="AR136" s="1086">
        <f t="shared" si="129"/>
        <v>0</v>
      </c>
      <c r="AS136" s="1086">
        <f t="shared" si="129"/>
        <v>0</v>
      </c>
      <c r="AT136" s="1086">
        <f t="shared" si="129"/>
        <v>0</v>
      </c>
      <c r="AU136" s="1086">
        <f t="shared" si="129"/>
        <v>0</v>
      </c>
      <c r="AV136" s="1086">
        <f t="shared" si="129"/>
        <v>0</v>
      </c>
      <c r="AW136" s="1087">
        <f t="shared" si="129"/>
        <v>0</v>
      </c>
      <c r="AX136" s="1088">
        <f>SUM(AN136:AW136)/'DATA - Awards Matrices'!$L$17</f>
        <v>3.8260568088952724</v>
      </c>
      <c r="AZ136" s="1202">
        <f t="shared" ref="AZ136:BI136" si="130">SUM(AZ133:AZ135)</f>
        <v>0</v>
      </c>
      <c r="BA136" s="1203">
        <f t="shared" si="130"/>
        <v>6800</v>
      </c>
      <c r="BB136" s="1203">
        <f t="shared" si="130"/>
        <v>0</v>
      </c>
      <c r="BC136" s="1203">
        <f t="shared" si="130"/>
        <v>8000</v>
      </c>
      <c r="BD136" s="1203">
        <f t="shared" si="130"/>
        <v>0</v>
      </c>
      <c r="BE136" s="1203">
        <f t="shared" si="130"/>
        <v>0</v>
      </c>
      <c r="BF136" s="1203">
        <f t="shared" si="130"/>
        <v>0</v>
      </c>
      <c r="BG136" s="1203">
        <f t="shared" si="130"/>
        <v>0</v>
      </c>
      <c r="BH136" s="1203">
        <f t="shared" si="130"/>
        <v>0</v>
      </c>
      <c r="BI136" s="1204">
        <f t="shared" si="130"/>
        <v>0</v>
      </c>
      <c r="BJ136" s="1205">
        <f>SUM(AZ136:BI136)/'DATA - Awards Matrices'!$L$17</f>
        <v>3.6650900175825267</v>
      </c>
      <c r="BO136" s="1300">
        <f>SUM(P136:Y136)</f>
        <v>21800</v>
      </c>
      <c r="BP136" s="1300">
        <f>SUM(AB136:AK136)</f>
        <v>13900</v>
      </c>
      <c r="BQ136" s="1301">
        <f>SUM(AN136:AW136)</f>
        <v>15450</v>
      </c>
      <c r="BR136" s="1300">
        <f>SUM(AZ136:BI136)</f>
        <v>14800</v>
      </c>
      <c r="BS136" s="1300">
        <f>AVERAGE(BO136:BQ136)</f>
        <v>17050</v>
      </c>
      <c r="BT136" s="1301">
        <f>AVERAGE(BQ136:BR136)</f>
        <v>15125</v>
      </c>
    </row>
    <row r="137" spans="1:76" ht="58.75" customHeight="1" thickBot="1">
      <c r="A137" s="428"/>
      <c r="B137" s="429"/>
      <c r="C137" s="430"/>
      <c r="D137" s="431"/>
      <c r="E137" s="432"/>
      <c r="F137" s="432"/>
      <c r="G137" s="432"/>
      <c r="H137" s="432"/>
      <c r="I137" s="432"/>
      <c r="J137" s="432"/>
      <c r="K137" s="432"/>
      <c r="L137" s="432"/>
      <c r="M137" s="433"/>
      <c r="N137" s="434"/>
      <c r="O137" s="434"/>
      <c r="P137" s="431"/>
      <c r="Q137" s="432"/>
      <c r="R137" s="432"/>
      <c r="S137" s="432"/>
      <c r="T137" s="432"/>
      <c r="U137" s="432"/>
      <c r="V137" s="432"/>
      <c r="W137" s="432"/>
      <c r="X137" s="432"/>
      <c r="Y137" s="433"/>
      <c r="Z137" s="434"/>
      <c r="AA137" s="434"/>
      <c r="AB137" s="431"/>
      <c r="AC137" s="432"/>
      <c r="AD137" s="432"/>
      <c r="AE137" s="432"/>
      <c r="AF137" s="432"/>
      <c r="AG137" s="432"/>
      <c r="AH137" s="432"/>
      <c r="AI137" s="432"/>
      <c r="AJ137" s="432"/>
      <c r="AK137" s="433"/>
      <c r="AL137" s="434"/>
      <c r="AM137" s="434"/>
      <c r="AN137" s="1089"/>
      <c r="AO137" s="1090"/>
      <c r="AP137" s="1090"/>
      <c r="AQ137" s="1090"/>
      <c r="AR137" s="1090"/>
      <c r="AS137" s="1090"/>
      <c r="AT137" s="1090"/>
      <c r="AU137" s="1090"/>
      <c r="AV137" s="1090"/>
      <c r="AW137" s="1091"/>
      <c r="AX137" s="1092"/>
      <c r="AZ137" s="1206"/>
      <c r="BA137" s="1207"/>
      <c r="BB137" s="1207"/>
      <c r="BC137" s="1207"/>
      <c r="BD137" s="1207"/>
      <c r="BE137" s="1207"/>
      <c r="BF137" s="1207"/>
      <c r="BG137" s="1207"/>
      <c r="BH137" s="1207"/>
      <c r="BI137" s="1208"/>
      <c r="BJ137" s="1209"/>
    </row>
    <row r="138" spans="1:76" ht="15" customHeight="1">
      <c r="A138" s="1487" t="s">
        <v>270</v>
      </c>
      <c r="B138" s="274" t="str">
        <f>'RAW DATA-Awards'!B46</f>
        <v>UNM-GA</v>
      </c>
      <c r="C138" s="424" t="str">
        <f>'RAW DATA-Awards'!C46</f>
        <v>1</v>
      </c>
      <c r="D138" s="407">
        <f>'RAW DATA-Awards'!D46</f>
        <v>0</v>
      </c>
      <c r="E138" s="408">
        <f>'RAW DATA-Awards'!E46</f>
        <v>18</v>
      </c>
      <c r="F138" s="408">
        <f>'RAW DATA-Awards'!F46</f>
        <v>0</v>
      </c>
      <c r="G138" s="408">
        <f>'RAW DATA-Awards'!G46</f>
        <v>121</v>
      </c>
      <c r="H138" s="408">
        <f>'RAW DATA-Awards'!H46</f>
        <v>0</v>
      </c>
      <c r="I138" s="408">
        <f>'RAW DATA-Awards'!I46</f>
        <v>0</v>
      </c>
      <c r="J138" s="408">
        <f>'RAW DATA-Awards'!J46</f>
        <v>0</v>
      </c>
      <c r="K138" s="408">
        <f>'RAW DATA-Awards'!K46</f>
        <v>0</v>
      </c>
      <c r="L138" s="408">
        <f>'RAW DATA-Awards'!L46</f>
        <v>0</v>
      </c>
      <c r="M138" s="409">
        <f>'RAW DATA-Awards'!M46</f>
        <v>0</v>
      </c>
      <c r="N138" s="408"/>
      <c r="O138" s="408"/>
      <c r="P138" s="407">
        <f>'RAW DATA-Awards'!N46</f>
        <v>0</v>
      </c>
      <c r="Q138" s="408">
        <f>'RAW DATA-Awards'!O46</f>
        <v>15</v>
      </c>
      <c r="R138" s="408">
        <f>'RAW DATA-Awards'!P46</f>
        <v>0</v>
      </c>
      <c r="S138" s="408">
        <f>'RAW DATA-Awards'!Q46</f>
        <v>155</v>
      </c>
      <c r="T138" s="408">
        <f>'RAW DATA-Awards'!R46</f>
        <v>0</v>
      </c>
      <c r="U138" s="408">
        <f>'RAW DATA-Awards'!S46</f>
        <v>0</v>
      </c>
      <c r="V138" s="408">
        <f>'RAW DATA-Awards'!T46</f>
        <v>0</v>
      </c>
      <c r="W138" s="408">
        <f>'RAW DATA-Awards'!U46</f>
        <v>0</v>
      </c>
      <c r="X138" s="408">
        <f>'RAW DATA-Awards'!V46</f>
        <v>0</v>
      </c>
      <c r="Y138" s="409">
        <f>'RAW DATA-Awards'!W46</f>
        <v>0</v>
      </c>
      <c r="Z138" s="408"/>
      <c r="AA138" s="408"/>
      <c r="AB138" s="407">
        <f>'RAW DATA-Awards'!X46</f>
        <v>0</v>
      </c>
      <c r="AC138" s="408">
        <f>'RAW DATA-Awards'!Y46</f>
        <v>26</v>
      </c>
      <c r="AD138" s="408">
        <f>'RAW DATA-Awards'!Z46</f>
        <v>0</v>
      </c>
      <c r="AE138" s="408">
        <f>'RAW DATA-Awards'!AA46</f>
        <v>181</v>
      </c>
      <c r="AF138" s="408">
        <f>'RAW DATA-Awards'!AB46</f>
        <v>0</v>
      </c>
      <c r="AG138" s="408">
        <f>'RAW DATA-Awards'!AC46</f>
        <v>0</v>
      </c>
      <c r="AH138" s="408">
        <f>'RAW DATA-Awards'!AD46</f>
        <v>0</v>
      </c>
      <c r="AI138" s="408">
        <f>'RAW DATA-Awards'!AE46</f>
        <v>0</v>
      </c>
      <c r="AJ138" s="408">
        <f>'RAW DATA-Awards'!AF46</f>
        <v>0</v>
      </c>
      <c r="AK138" s="409">
        <f>'RAW DATA-Awards'!AG46</f>
        <v>0</v>
      </c>
      <c r="AL138" s="408"/>
      <c r="AM138" s="408"/>
      <c r="AN138" s="1074">
        <f>'RAW DATA-Awards'!AH46</f>
        <v>0</v>
      </c>
      <c r="AO138" s="1075">
        <f>'RAW DATA-Awards'!AI46</f>
        <v>21</v>
      </c>
      <c r="AP138" s="1075">
        <f>'RAW DATA-Awards'!AJ46</f>
        <v>0</v>
      </c>
      <c r="AQ138" s="1075">
        <f>'RAW DATA-Awards'!AK46</f>
        <v>115</v>
      </c>
      <c r="AR138" s="1075">
        <f>'RAW DATA-Awards'!AL46</f>
        <v>0</v>
      </c>
      <c r="AS138" s="1075">
        <f>'RAW DATA-Awards'!AM46</f>
        <v>0</v>
      </c>
      <c r="AT138" s="1075">
        <f>'RAW DATA-Awards'!AN46</f>
        <v>0</v>
      </c>
      <c r="AU138" s="1075">
        <f>'RAW DATA-Awards'!AO46</f>
        <v>0</v>
      </c>
      <c r="AV138" s="1075">
        <f>'RAW DATA-Awards'!AP46</f>
        <v>0</v>
      </c>
      <c r="AW138" s="1076">
        <f>'RAW DATA-Awards'!AQ46</f>
        <v>0</v>
      </c>
      <c r="AX138" s="1077"/>
      <c r="AZ138" s="1191">
        <f>'RAW DATA-Awards'!AR46</f>
        <v>0</v>
      </c>
      <c r="BA138" s="1192">
        <f>'RAW DATA-Awards'!AS46</f>
        <v>11</v>
      </c>
      <c r="BB138" s="1192">
        <f>'RAW DATA-Awards'!AT46</f>
        <v>0</v>
      </c>
      <c r="BC138" s="1192">
        <f>'RAW DATA-Awards'!AU46</f>
        <v>121</v>
      </c>
      <c r="BD138" s="1192">
        <f>'RAW DATA-Awards'!AV46</f>
        <v>0</v>
      </c>
      <c r="BE138" s="1192">
        <f>'RAW DATA-Awards'!AW46</f>
        <v>0</v>
      </c>
      <c r="BF138" s="1192">
        <f>'RAW DATA-Awards'!AX46</f>
        <v>0</v>
      </c>
      <c r="BG138" s="1192">
        <f>'RAW DATA-Awards'!AY46</f>
        <v>0</v>
      </c>
      <c r="BH138" s="1192">
        <f>'RAW DATA-Awards'!AZ46</f>
        <v>0</v>
      </c>
      <c r="BI138" s="1193">
        <f>'RAW DATA-Awards'!BA46</f>
        <v>0</v>
      </c>
      <c r="BJ138" s="1194"/>
      <c r="BO138" s="1188">
        <f>AZ138*'DATA - Awards Matrices'!B$10</f>
        <v>0</v>
      </c>
      <c r="BP138" s="1188">
        <f>BA138*'DATA - Awards Matrices'!C$10</f>
        <v>79860</v>
      </c>
      <c r="BQ138" s="1188">
        <f>BB138*'DATA - Awards Matrices'!D$10</f>
        <v>0</v>
      </c>
      <c r="BR138" s="1188">
        <f>BC138*'DATA - Awards Matrices'!E$10</f>
        <v>1749055</v>
      </c>
      <c r="BS138" s="1188">
        <f>BD138*'DATA - Awards Matrices'!F$10</f>
        <v>0</v>
      </c>
      <c r="BT138" s="1188">
        <f>BE138*'DATA - Awards Matrices'!G$10</f>
        <v>0</v>
      </c>
      <c r="BU138" s="1188">
        <f>BF138*'DATA - Awards Matrices'!H$10</f>
        <v>0</v>
      </c>
      <c r="BV138" s="1188">
        <f>BG138*'DATA - Awards Matrices'!I$10</f>
        <v>0</v>
      </c>
      <c r="BW138" s="1188">
        <f>BH138*'DATA - Awards Matrices'!J$10</f>
        <v>0</v>
      </c>
      <c r="BX138" s="1188">
        <f>BI138*'DATA - Awards Matrices'!K$10</f>
        <v>0</v>
      </c>
    </row>
    <row r="139" spans="1:76">
      <c r="A139" s="1488"/>
      <c r="B139" s="410" t="str">
        <f>'RAW DATA-Awards'!B47</f>
        <v>UNM-GA</v>
      </c>
      <c r="C139" s="425" t="str">
        <f>'RAW DATA-Awards'!C47</f>
        <v>2</v>
      </c>
      <c r="D139" s="330">
        <f>'RAW DATA-Awards'!D47</f>
        <v>0</v>
      </c>
      <c r="E139" s="12">
        <f>'RAW DATA-Awards'!E47</f>
        <v>38</v>
      </c>
      <c r="F139" s="12">
        <f>'RAW DATA-Awards'!F47</f>
        <v>0</v>
      </c>
      <c r="G139" s="12">
        <f>'RAW DATA-Awards'!G47</f>
        <v>22</v>
      </c>
      <c r="H139" s="12">
        <f>'RAW DATA-Awards'!H47</f>
        <v>0</v>
      </c>
      <c r="I139" s="12">
        <f>'RAW DATA-Awards'!I47</f>
        <v>0</v>
      </c>
      <c r="J139" s="12">
        <f>'RAW DATA-Awards'!J47</f>
        <v>0</v>
      </c>
      <c r="K139" s="12">
        <f>'RAW DATA-Awards'!K47</f>
        <v>0</v>
      </c>
      <c r="L139" s="12">
        <f>'RAW DATA-Awards'!L47</f>
        <v>0</v>
      </c>
      <c r="M139" s="331">
        <f>'RAW DATA-Awards'!M47</f>
        <v>0</v>
      </c>
      <c r="N139" s="12"/>
      <c r="O139" s="12"/>
      <c r="P139" s="330">
        <f>'RAW DATA-Awards'!N47</f>
        <v>0</v>
      </c>
      <c r="Q139" s="12">
        <f>'RAW DATA-Awards'!O47</f>
        <v>36</v>
      </c>
      <c r="R139" s="12">
        <f>'RAW DATA-Awards'!P47</f>
        <v>0</v>
      </c>
      <c r="S139" s="12">
        <f>'RAW DATA-Awards'!Q47</f>
        <v>18</v>
      </c>
      <c r="T139" s="12">
        <f>'RAW DATA-Awards'!R47</f>
        <v>0</v>
      </c>
      <c r="U139" s="12">
        <f>'RAW DATA-Awards'!S47</f>
        <v>0</v>
      </c>
      <c r="V139" s="12">
        <f>'RAW DATA-Awards'!T47</f>
        <v>0</v>
      </c>
      <c r="W139" s="12">
        <f>'RAW DATA-Awards'!U47</f>
        <v>0</v>
      </c>
      <c r="X139" s="12">
        <f>'RAW DATA-Awards'!V47</f>
        <v>0</v>
      </c>
      <c r="Y139" s="331">
        <f>'RAW DATA-Awards'!W47</f>
        <v>0</v>
      </c>
      <c r="Z139" s="12"/>
      <c r="AA139" s="12"/>
      <c r="AB139" s="330">
        <f>'RAW DATA-Awards'!X47</f>
        <v>0</v>
      </c>
      <c r="AC139" s="12">
        <f>'RAW DATA-Awards'!Y47</f>
        <v>32</v>
      </c>
      <c r="AD139" s="12">
        <f>'RAW DATA-Awards'!Z47</f>
        <v>0</v>
      </c>
      <c r="AE139" s="12">
        <f>'RAW DATA-Awards'!AA47</f>
        <v>32</v>
      </c>
      <c r="AF139" s="12">
        <f>'RAW DATA-Awards'!AB47</f>
        <v>0</v>
      </c>
      <c r="AG139" s="12">
        <f>'RAW DATA-Awards'!AC47</f>
        <v>0</v>
      </c>
      <c r="AH139" s="12">
        <f>'RAW DATA-Awards'!AD47</f>
        <v>0</v>
      </c>
      <c r="AI139" s="12">
        <f>'RAW DATA-Awards'!AE47</f>
        <v>0</v>
      </c>
      <c r="AJ139" s="12">
        <f>'RAW DATA-Awards'!AF47</f>
        <v>0</v>
      </c>
      <c r="AK139" s="331">
        <f>'RAW DATA-Awards'!AG47</f>
        <v>0</v>
      </c>
      <c r="AL139" s="12"/>
      <c r="AM139" s="12"/>
      <c r="AN139" s="1078">
        <f>'RAW DATA-Awards'!AH47</f>
        <v>0</v>
      </c>
      <c r="AO139" s="1079">
        <f>'RAW DATA-Awards'!AI47</f>
        <v>27</v>
      </c>
      <c r="AP139" s="1079">
        <f>'RAW DATA-Awards'!AJ47</f>
        <v>0</v>
      </c>
      <c r="AQ139" s="1079">
        <f>'RAW DATA-Awards'!AK47</f>
        <v>24</v>
      </c>
      <c r="AR139" s="1079">
        <f>'RAW DATA-Awards'!AL47</f>
        <v>0</v>
      </c>
      <c r="AS139" s="1079">
        <f>'RAW DATA-Awards'!AM47</f>
        <v>0</v>
      </c>
      <c r="AT139" s="1079">
        <f>'RAW DATA-Awards'!AN47</f>
        <v>0</v>
      </c>
      <c r="AU139" s="1079">
        <f>'RAW DATA-Awards'!AO47</f>
        <v>0</v>
      </c>
      <c r="AV139" s="1079">
        <f>'RAW DATA-Awards'!AP47</f>
        <v>0</v>
      </c>
      <c r="AW139" s="1080">
        <f>'RAW DATA-Awards'!AQ47</f>
        <v>0</v>
      </c>
      <c r="AX139" s="1081"/>
      <c r="AZ139" s="1195">
        <f>'RAW DATA-Awards'!AR47</f>
        <v>0</v>
      </c>
      <c r="BA139" s="1196">
        <f>'RAW DATA-Awards'!AS47</f>
        <v>17</v>
      </c>
      <c r="BB139" s="1196">
        <f>'RAW DATA-Awards'!AT47</f>
        <v>0</v>
      </c>
      <c r="BC139" s="1196">
        <f>'RAW DATA-Awards'!AU47</f>
        <v>23</v>
      </c>
      <c r="BD139" s="1196">
        <f>'RAW DATA-Awards'!AV47</f>
        <v>0</v>
      </c>
      <c r="BE139" s="1196">
        <f>'RAW DATA-Awards'!AW47</f>
        <v>0</v>
      </c>
      <c r="BF139" s="1196">
        <f>'RAW DATA-Awards'!AX47</f>
        <v>0</v>
      </c>
      <c r="BG139" s="1196">
        <f>'RAW DATA-Awards'!AY47</f>
        <v>0</v>
      </c>
      <c r="BH139" s="1196">
        <f>'RAW DATA-Awards'!AZ47</f>
        <v>0</v>
      </c>
      <c r="BI139" s="1197">
        <f>'RAW DATA-Awards'!BA47</f>
        <v>0</v>
      </c>
      <c r="BJ139" s="1198"/>
      <c r="BO139" s="1188">
        <f>AZ139*'DATA - Awards Matrices'!B$11</f>
        <v>0</v>
      </c>
      <c r="BP139" s="1188">
        <f>BA139*'DATA - Awards Matrices'!C$11</f>
        <v>178109</v>
      </c>
      <c r="BQ139" s="1188">
        <f>BB139*'DATA - Awards Matrices'!D$11</f>
        <v>0</v>
      </c>
      <c r="BR139" s="1188">
        <f>BC139*'DATA - Awards Matrices'!E$11</f>
        <v>479780</v>
      </c>
      <c r="BS139" s="1188">
        <f>BD139*'DATA - Awards Matrices'!F$11</f>
        <v>0</v>
      </c>
      <c r="BT139" s="1188">
        <f>BE139*'DATA - Awards Matrices'!G$11</f>
        <v>0</v>
      </c>
      <c r="BU139" s="1188">
        <f>BF139*'DATA - Awards Matrices'!H$11</f>
        <v>0</v>
      </c>
      <c r="BV139" s="1188">
        <f>BG139*'DATA - Awards Matrices'!I$11</f>
        <v>0</v>
      </c>
      <c r="BW139" s="1188">
        <f>BH139*'DATA - Awards Matrices'!J$11</f>
        <v>0</v>
      </c>
      <c r="BX139" s="1188">
        <f>BI139*'DATA - Awards Matrices'!K$11</f>
        <v>0</v>
      </c>
    </row>
    <row r="140" spans="1:76" ht="16" thickBot="1">
      <c r="A140" s="1489"/>
      <c r="B140" s="413" t="str">
        <f>'RAW DATA-Awards'!B48</f>
        <v>UNM-GA</v>
      </c>
      <c r="C140" s="426" t="str">
        <f>'RAW DATA-Awards'!C48</f>
        <v>3</v>
      </c>
      <c r="D140" s="330">
        <f>'RAW DATA-Awards'!D48</f>
        <v>0</v>
      </c>
      <c r="E140" s="12">
        <f>'RAW DATA-Awards'!E48</f>
        <v>10</v>
      </c>
      <c r="F140" s="12">
        <f>'RAW DATA-Awards'!F48</f>
        <v>0</v>
      </c>
      <c r="G140" s="12">
        <f>'RAW DATA-Awards'!G48</f>
        <v>42</v>
      </c>
      <c r="H140" s="12">
        <f>'RAW DATA-Awards'!H48</f>
        <v>0</v>
      </c>
      <c r="I140" s="12">
        <f>'RAW DATA-Awards'!I48</f>
        <v>0</v>
      </c>
      <c r="J140" s="12">
        <f>'RAW DATA-Awards'!J48</f>
        <v>0</v>
      </c>
      <c r="K140" s="12">
        <f>'RAW DATA-Awards'!K48</f>
        <v>0</v>
      </c>
      <c r="L140" s="12">
        <f>'RAW DATA-Awards'!L48</f>
        <v>0</v>
      </c>
      <c r="M140" s="331">
        <f>'RAW DATA-Awards'!M48</f>
        <v>0</v>
      </c>
      <c r="N140" s="12" t="s">
        <v>276</v>
      </c>
      <c r="O140" s="12"/>
      <c r="P140" s="330">
        <f>'RAW DATA-Awards'!N48</f>
        <v>32</v>
      </c>
      <c r="Q140" s="12">
        <f>'RAW DATA-Awards'!O48</f>
        <v>6</v>
      </c>
      <c r="R140" s="12">
        <f>'RAW DATA-Awards'!P48</f>
        <v>0</v>
      </c>
      <c r="S140" s="12">
        <f>'RAW DATA-Awards'!Q48</f>
        <v>28</v>
      </c>
      <c r="T140" s="12">
        <f>'RAW DATA-Awards'!R48</f>
        <v>0</v>
      </c>
      <c r="U140" s="12">
        <f>'RAW DATA-Awards'!S48</f>
        <v>0</v>
      </c>
      <c r="V140" s="12">
        <f>'RAW DATA-Awards'!T48</f>
        <v>0</v>
      </c>
      <c r="W140" s="12">
        <f>'RAW DATA-Awards'!U48</f>
        <v>0</v>
      </c>
      <c r="X140" s="12">
        <f>'RAW DATA-Awards'!V48</f>
        <v>0</v>
      </c>
      <c r="Y140" s="331">
        <f>'RAW DATA-Awards'!W48</f>
        <v>0</v>
      </c>
      <c r="Z140" s="12" t="s">
        <v>276</v>
      </c>
      <c r="AA140" s="12"/>
      <c r="AB140" s="330">
        <f>'RAW DATA-Awards'!X48</f>
        <v>31</v>
      </c>
      <c r="AC140" s="12">
        <f>'RAW DATA-Awards'!Y48</f>
        <v>13</v>
      </c>
      <c r="AD140" s="12">
        <f>'RAW DATA-Awards'!Z48</f>
        <v>0</v>
      </c>
      <c r="AE140" s="12">
        <f>'RAW DATA-Awards'!AA48</f>
        <v>21</v>
      </c>
      <c r="AF140" s="12">
        <f>'RAW DATA-Awards'!AB48</f>
        <v>0</v>
      </c>
      <c r="AG140" s="12">
        <f>'RAW DATA-Awards'!AC48</f>
        <v>0</v>
      </c>
      <c r="AH140" s="12">
        <f>'RAW DATA-Awards'!AD48</f>
        <v>0</v>
      </c>
      <c r="AI140" s="12">
        <f>'RAW DATA-Awards'!AE48</f>
        <v>0</v>
      </c>
      <c r="AJ140" s="12">
        <f>'RAW DATA-Awards'!AF48</f>
        <v>0</v>
      </c>
      <c r="AK140" s="331">
        <f>'RAW DATA-Awards'!AG48</f>
        <v>0</v>
      </c>
      <c r="AL140" s="12" t="s">
        <v>276</v>
      </c>
      <c r="AM140" s="12"/>
      <c r="AN140" s="1078">
        <f>'RAW DATA-Awards'!AH48</f>
        <v>13</v>
      </c>
      <c r="AO140" s="1079">
        <f>'RAW DATA-Awards'!AI48</f>
        <v>11</v>
      </c>
      <c r="AP140" s="1079">
        <f>'RAW DATA-Awards'!AJ48</f>
        <v>0</v>
      </c>
      <c r="AQ140" s="1079">
        <f>'RAW DATA-Awards'!AK48</f>
        <v>41</v>
      </c>
      <c r="AR140" s="1079">
        <f>'RAW DATA-Awards'!AL48</f>
        <v>0</v>
      </c>
      <c r="AS140" s="1079">
        <f>'RAW DATA-Awards'!AM48</f>
        <v>0</v>
      </c>
      <c r="AT140" s="1079">
        <f>'RAW DATA-Awards'!AN48</f>
        <v>0</v>
      </c>
      <c r="AU140" s="1079">
        <f>'RAW DATA-Awards'!AO48</f>
        <v>0</v>
      </c>
      <c r="AV140" s="1079">
        <f>'RAW DATA-Awards'!AP48</f>
        <v>0</v>
      </c>
      <c r="AW140" s="1080">
        <f>'RAW DATA-Awards'!AQ48</f>
        <v>0</v>
      </c>
      <c r="AX140" s="1081" t="s">
        <v>276</v>
      </c>
      <c r="AZ140" s="1195">
        <f>'RAW DATA-Awards'!AR48</f>
        <v>23</v>
      </c>
      <c r="BA140" s="1196">
        <f>'RAW DATA-Awards'!AS48</f>
        <v>9</v>
      </c>
      <c r="BB140" s="1196">
        <f>'RAW DATA-Awards'!AT48</f>
        <v>0</v>
      </c>
      <c r="BC140" s="1196">
        <f>'RAW DATA-Awards'!AU48</f>
        <v>39</v>
      </c>
      <c r="BD140" s="1196">
        <f>'RAW DATA-Awards'!AV48</f>
        <v>0</v>
      </c>
      <c r="BE140" s="1196">
        <f>'RAW DATA-Awards'!AW48</f>
        <v>0</v>
      </c>
      <c r="BF140" s="1196">
        <f>'RAW DATA-Awards'!AX48</f>
        <v>0</v>
      </c>
      <c r="BG140" s="1196">
        <f>'RAW DATA-Awards'!AY48</f>
        <v>0</v>
      </c>
      <c r="BH140" s="1196">
        <f>'RAW DATA-Awards'!AZ48</f>
        <v>0</v>
      </c>
      <c r="BI140" s="1197">
        <f>'RAW DATA-Awards'!BA48</f>
        <v>0</v>
      </c>
      <c r="BJ140" s="1198" t="s">
        <v>276</v>
      </c>
      <c r="BO140" s="1188">
        <f>AZ140*'DATA - Awards Matrices'!B$12</f>
        <v>240787</v>
      </c>
      <c r="BP140" s="1188">
        <f>BA140*'DATA - Awards Matrices'!C$12</f>
        <v>138186</v>
      </c>
      <c r="BQ140" s="1188">
        <f>BB140*'DATA - Awards Matrices'!D$12</f>
        <v>0</v>
      </c>
      <c r="BR140" s="1188">
        <f>BC140*'DATA - Awards Matrices'!E$12</f>
        <v>1192230</v>
      </c>
      <c r="BS140" s="1188">
        <f>BD140*'DATA - Awards Matrices'!F$12</f>
        <v>0</v>
      </c>
      <c r="BT140" s="1188">
        <f>BE140*'DATA - Awards Matrices'!G$12</f>
        <v>0</v>
      </c>
      <c r="BU140" s="1188">
        <f>BF140*'DATA - Awards Matrices'!H$12</f>
        <v>0</v>
      </c>
      <c r="BV140" s="1188">
        <f>BG140*'DATA - Awards Matrices'!I$12</f>
        <v>0</v>
      </c>
      <c r="BW140" s="1188">
        <f>BH140*'DATA - Awards Matrices'!J$12</f>
        <v>0</v>
      </c>
      <c r="BX140" s="1188">
        <f>BI140*'DATA - Awards Matrices'!K$12</f>
        <v>0</v>
      </c>
    </row>
    <row r="141" spans="1:76">
      <c r="A141" s="456"/>
      <c r="B141" s="274"/>
      <c r="C141" s="424"/>
      <c r="D141" s="332">
        <f t="shared" ref="D141:M141" si="131">SUM(D138:D140)</f>
        <v>0</v>
      </c>
      <c r="E141" s="11">
        <f t="shared" si="131"/>
        <v>66</v>
      </c>
      <c r="F141" s="11">
        <f t="shared" si="131"/>
        <v>0</v>
      </c>
      <c r="G141" s="11">
        <f t="shared" si="131"/>
        <v>185</v>
      </c>
      <c r="H141" s="11">
        <f t="shared" si="131"/>
        <v>0</v>
      </c>
      <c r="I141" s="11">
        <f t="shared" si="131"/>
        <v>0</v>
      </c>
      <c r="J141" s="11">
        <f t="shared" si="131"/>
        <v>0</v>
      </c>
      <c r="K141" s="11">
        <f t="shared" si="131"/>
        <v>0</v>
      </c>
      <c r="L141" s="11">
        <f t="shared" si="131"/>
        <v>0</v>
      </c>
      <c r="M141" s="333">
        <f t="shared" si="131"/>
        <v>0</v>
      </c>
      <c r="N141" s="12">
        <f>SUM(D141:M141)</f>
        <v>251</v>
      </c>
      <c r="O141" s="12"/>
      <c r="P141" s="332">
        <f t="shared" ref="P141:Y141" si="132">SUM(P138:P140)</f>
        <v>32</v>
      </c>
      <c r="Q141" s="11">
        <f t="shared" si="132"/>
        <v>57</v>
      </c>
      <c r="R141" s="11">
        <f t="shared" si="132"/>
        <v>0</v>
      </c>
      <c r="S141" s="11">
        <f t="shared" si="132"/>
        <v>201</v>
      </c>
      <c r="T141" s="11">
        <f t="shared" si="132"/>
        <v>0</v>
      </c>
      <c r="U141" s="11">
        <f t="shared" si="132"/>
        <v>0</v>
      </c>
      <c r="V141" s="11">
        <f t="shared" si="132"/>
        <v>0</v>
      </c>
      <c r="W141" s="11">
        <f t="shared" si="132"/>
        <v>0</v>
      </c>
      <c r="X141" s="11">
        <f t="shared" si="132"/>
        <v>0</v>
      </c>
      <c r="Y141" s="333">
        <f t="shared" si="132"/>
        <v>0</v>
      </c>
      <c r="Z141" s="12">
        <f>SUM(P141:Y141)</f>
        <v>290</v>
      </c>
      <c r="AA141" s="12"/>
      <c r="AB141" s="332">
        <f t="shared" ref="AB141:AK141" si="133">SUM(AB138:AB140)</f>
        <v>31</v>
      </c>
      <c r="AC141" s="11">
        <f t="shared" si="133"/>
        <v>71</v>
      </c>
      <c r="AD141" s="11">
        <f t="shared" si="133"/>
        <v>0</v>
      </c>
      <c r="AE141" s="11">
        <f t="shared" si="133"/>
        <v>234</v>
      </c>
      <c r="AF141" s="11">
        <f t="shared" si="133"/>
        <v>0</v>
      </c>
      <c r="AG141" s="11">
        <f t="shared" si="133"/>
        <v>0</v>
      </c>
      <c r="AH141" s="11">
        <f t="shared" si="133"/>
        <v>0</v>
      </c>
      <c r="AI141" s="11">
        <f t="shared" si="133"/>
        <v>0</v>
      </c>
      <c r="AJ141" s="11">
        <f t="shared" si="133"/>
        <v>0</v>
      </c>
      <c r="AK141" s="333">
        <f t="shared" si="133"/>
        <v>0</v>
      </c>
      <c r="AL141" s="12">
        <f>SUM(AB141:AK141)</f>
        <v>336</v>
      </c>
      <c r="AM141" s="12"/>
      <c r="AN141" s="1082">
        <f t="shared" ref="AN141:AW141" si="134">SUM(AN138:AN140)</f>
        <v>13</v>
      </c>
      <c r="AO141" s="1083">
        <f t="shared" si="134"/>
        <v>59</v>
      </c>
      <c r="AP141" s="1083">
        <f t="shared" si="134"/>
        <v>0</v>
      </c>
      <c r="AQ141" s="1083">
        <f t="shared" si="134"/>
        <v>180</v>
      </c>
      <c r="AR141" s="1083">
        <f t="shared" si="134"/>
        <v>0</v>
      </c>
      <c r="AS141" s="1083">
        <f t="shared" si="134"/>
        <v>0</v>
      </c>
      <c r="AT141" s="1083">
        <f t="shared" si="134"/>
        <v>0</v>
      </c>
      <c r="AU141" s="1083">
        <f t="shared" si="134"/>
        <v>0</v>
      </c>
      <c r="AV141" s="1083">
        <f t="shared" si="134"/>
        <v>0</v>
      </c>
      <c r="AW141" s="1084">
        <f t="shared" si="134"/>
        <v>0</v>
      </c>
      <c r="AX141" s="1081">
        <f>SUM(AN141:AW141)</f>
        <v>252</v>
      </c>
      <c r="AZ141" s="1199">
        <f t="shared" ref="AZ141:BI141" si="135">SUM(AZ138:AZ140)</f>
        <v>23</v>
      </c>
      <c r="BA141" s="1200">
        <f t="shared" si="135"/>
        <v>37</v>
      </c>
      <c r="BB141" s="1200">
        <f t="shared" si="135"/>
        <v>0</v>
      </c>
      <c r="BC141" s="1200">
        <f t="shared" si="135"/>
        <v>183</v>
      </c>
      <c r="BD141" s="1200">
        <f t="shared" si="135"/>
        <v>0</v>
      </c>
      <c r="BE141" s="1200">
        <f t="shared" si="135"/>
        <v>0</v>
      </c>
      <c r="BF141" s="1200">
        <f t="shared" si="135"/>
        <v>0</v>
      </c>
      <c r="BG141" s="1200">
        <f t="shared" si="135"/>
        <v>0</v>
      </c>
      <c r="BH141" s="1200">
        <f t="shared" si="135"/>
        <v>0</v>
      </c>
      <c r="BI141" s="1201">
        <f t="shared" si="135"/>
        <v>0</v>
      </c>
      <c r="BJ141" s="1198">
        <f>SUM(AZ141:BI141)</f>
        <v>243</v>
      </c>
    </row>
    <row r="142" spans="1:76" ht="16" thickBot="1">
      <c r="A142" s="457"/>
      <c r="B142" s="413"/>
      <c r="C142" s="426"/>
      <c r="D142" s="330"/>
      <c r="E142" s="12"/>
      <c r="F142" s="12"/>
      <c r="G142" s="12"/>
      <c r="H142" s="12"/>
      <c r="I142" s="12"/>
      <c r="J142" s="12"/>
      <c r="K142" s="12"/>
      <c r="L142" s="12"/>
      <c r="M142" s="331"/>
      <c r="N142" s="12"/>
      <c r="O142" s="12"/>
      <c r="P142" s="330"/>
      <c r="Q142" s="12"/>
      <c r="R142" s="12"/>
      <c r="S142" s="12"/>
      <c r="T142" s="12"/>
      <c r="U142" s="12"/>
      <c r="V142" s="12"/>
      <c r="W142" s="12"/>
      <c r="X142" s="12"/>
      <c r="Y142" s="331"/>
      <c r="Z142" s="12"/>
      <c r="AA142" s="12"/>
      <c r="AB142" s="330"/>
      <c r="AC142" s="12"/>
      <c r="AD142" s="12"/>
      <c r="AE142" s="12"/>
      <c r="AF142" s="12"/>
      <c r="AG142" s="12"/>
      <c r="AH142" s="12"/>
      <c r="AI142" s="12"/>
      <c r="AJ142" s="12"/>
      <c r="AK142" s="331"/>
      <c r="AL142" s="12"/>
      <c r="AM142" s="12"/>
      <c r="AN142" s="1078"/>
      <c r="AO142" s="1079"/>
      <c r="AP142" s="1079"/>
      <c r="AQ142" s="1079"/>
      <c r="AR142" s="1079"/>
      <c r="AS142" s="1079"/>
      <c r="AT142" s="1079"/>
      <c r="AU142" s="1079"/>
      <c r="AV142" s="1079"/>
      <c r="AW142" s="1080"/>
      <c r="AX142" s="1081"/>
      <c r="AZ142" s="1195"/>
      <c r="BA142" s="1196"/>
      <c r="BB142" s="1196"/>
      <c r="BC142" s="1196"/>
      <c r="BD142" s="1196"/>
      <c r="BE142" s="1196"/>
      <c r="BF142" s="1196"/>
      <c r="BG142" s="1196"/>
      <c r="BH142" s="1196"/>
      <c r="BI142" s="1197"/>
      <c r="BJ142" s="1198"/>
    </row>
    <row r="143" spans="1:76">
      <c r="A143" s="1487" t="s">
        <v>271</v>
      </c>
      <c r="B143" s="274" t="s">
        <v>61</v>
      </c>
      <c r="C143" s="424" t="s">
        <v>92</v>
      </c>
      <c r="D143" s="330">
        <f>D138*'DATA - Awards Matrices'!$B$15</f>
        <v>0</v>
      </c>
      <c r="E143" s="12">
        <f>E138*'DATA - Awards Matrices'!$C$15</f>
        <v>3600</v>
      </c>
      <c r="F143" s="12">
        <f>F138*'DATA - Awards Matrices'!$D$15</f>
        <v>0</v>
      </c>
      <c r="G143" s="12">
        <f>G138*'DATA - Awards Matrices'!$E$15</f>
        <v>30250</v>
      </c>
      <c r="H143" s="12">
        <f>H138*'DATA - Awards Matrices'!$F$15</f>
        <v>0</v>
      </c>
      <c r="I143" s="12">
        <f>I138*'DATA - Awards Matrices'!$G$15</f>
        <v>0</v>
      </c>
      <c r="J143" s="12">
        <f>J138*'DATA - Awards Matrices'!$H$15</f>
        <v>0</v>
      </c>
      <c r="K143" s="12">
        <f>K138*'DATA - Awards Matrices'!$I$15</f>
        <v>0</v>
      </c>
      <c r="L143" s="12">
        <f>L138*'DATA - Awards Matrices'!$J$15</f>
        <v>0</v>
      </c>
      <c r="M143" s="331">
        <f>M138*'DATA - Awards Matrices'!$K$15</f>
        <v>0</v>
      </c>
      <c r="N143" s="12"/>
      <c r="O143" s="12"/>
      <c r="P143" s="330">
        <f>P138*'DATA - Awards Matrices'!$B$15</f>
        <v>0</v>
      </c>
      <c r="Q143" s="12">
        <f>Q138*'DATA - Awards Matrices'!$C$15</f>
        <v>3000</v>
      </c>
      <c r="R143" s="12">
        <f>R138*'DATA - Awards Matrices'!$D$15</f>
        <v>0</v>
      </c>
      <c r="S143" s="12">
        <f>S138*'DATA - Awards Matrices'!$E$15</f>
        <v>38750</v>
      </c>
      <c r="T143" s="12">
        <f>T138*'DATA - Awards Matrices'!$F$15</f>
        <v>0</v>
      </c>
      <c r="U143" s="12">
        <f>U138*'DATA - Awards Matrices'!$G$15</f>
        <v>0</v>
      </c>
      <c r="V143" s="12">
        <f>V138*'DATA - Awards Matrices'!$H$15</f>
        <v>0</v>
      </c>
      <c r="W143" s="12">
        <f>W138*'DATA - Awards Matrices'!$I$15</f>
        <v>0</v>
      </c>
      <c r="X143" s="12">
        <f>X138*'DATA - Awards Matrices'!$J$15</f>
        <v>0</v>
      </c>
      <c r="Y143" s="331">
        <f>Y138*'DATA - Awards Matrices'!$K$15</f>
        <v>0</v>
      </c>
      <c r="Z143" s="12"/>
      <c r="AA143" s="12"/>
      <c r="AB143" s="330">
        <f>AB138*'DATA - Awards Matrices'!$B$15</f>
        <v>0</v>
      </c>
      <c r="AC143" s="12">
        <f>AC138*'DATA - Awards Matrices'!$C$15</f>
        <v>5200</v>
      </c>
      <c r="AD143" s="12">
        <f>AD138*'DATA - Awards Matrices'!$D$15</f>
        <v>0</v>
      </c>
      <c r="AE143" s="12">
        <f>AE138*'DATA - Awards Matrices'!$E$15</f>
        <v>45250</v>
      </c>
      <c r="AF143" s="12">
        <f>AF138*'DATA - Awards Matrices'!$F$15</f>
        <v>0</v>
      </c>
      <c r="AG143" s="12">
        <f>AG138*'DATA - Awards Matrices'!$G$15</f>
        <v>0</v>
      </c>
      <c r="AH143" s="12">
        <f>AH138*'DATA - Awards Matrices'!$H$15</f>
        <v>0</v>
      </c>
      <c r="AI143" s="12">
        <f>AI138*'DATA - Awards Matrices'!$I$15</f>
        <v>0</v>
      </c>
      <c r="AJ143" s="12">
        <f>AJ138*'DATA - Awards Matrices'!$J$15</f>
        <v>0</v>
      </c>
      <c r="AK143" s="331">
        <f>AK138*'DATA - Awards Matrices'!$K$15</f>
        <v>0</v>
      </c>
      <c r="AL143" s="12"/>
      <c r="AM143" s="12"/>
      <c r="AN143" s="1078">
        <f>AN138*'DATA - Awards Matrices'!$B$15</f>
        <v>0</v>
      </c>
      <c r="AO143" s="1079">
        <f>AO138*'DATA - Awards Matrices'!$C$15</f>
        <v>4200</v>
      </c>
      <c r="AP143" s="1079">
        <f>AP138*'DATA - Awards Matrices'!$D$15</f>
        <v>0</v>
      </c>
      <c r="AQ143" s="1079">
        <f>AQ138*'DATA - Awards Matrices'!$E$15</f>
        <v>28750</v>
      </c>
      <c r="AR143" s="1079">
        <f>AR138*'DATA - Awards Matrices'!$F$15</f>
        <v>0</v>
      </c>
      <c r="AS143" s="1079">
        <f>AS138*'DATA - Awards Matrices'!$G$15</f>
        <v>0</v>
      </c>
      <c r="AT143" s="1079">
        <f>AT138*'DATA - Awards Matrices'!$H$15</f>
        <v>0</v>
      </c>
      <c r="AU143" s="1079">
        <f>AU138*'DATA - Awards Matrices'!$I$15</f>
        <v>0</v>
      </c>
      <c r="AV143" s="1079">
        <f>AV138*'DATA - Awards Matrices'!$J$15</f>
        <v>0</v>
      </c>
      <c r="AW143" s="1080">
        <f>AW138*'DATA - Awards Matrices'!$K$15</f>
        <v>0</v>
      </c>
      <c r="AX143" s="1081"/>
      <c r="AZ143" s="1195">
        <f>AZ138*'DATA - Awards Matrices'!$B$15</f>
        <v>0</v>
      </c>
      <c r="BA143" s="1196">
        <f>BA138*'DATA - Awards Matrices'!$C$15</f>
        <v>2200</v>
      </c>
      <c r="BB143" s="1196">
        <f>BB138*'DATA - Awards Matrices'!$D$15</f>
        <v>0</v>
      </c>
      <c r="BC143" s="1196">
        <f>BC138*'DATA - Awards Matrices'!$E$15</f>
        <v>30250</v>
      </c>
      <c r="BD143" s="1196">
        <f>BD138*'DATA - Awards Matrices'!$F$15</f>
        <v>0</v>
      </c>
      <c r="BE143" s="1196">
        <f>BE138*'DATA - Awards Matrices'!$G$15</f>
        <v>0</v>
      </c>
      <c r="BF143" s="1196">
        <f>BF138*'DATA - Awards Matrices'!$H$15</f>
        <v>0</v>
      </c>
      <c r="BG143" s="1196">
        <f>BG138*'DATA - Awards Matrices'!$I$15</f>
        <v>0</v>
      </c>
      <c r="BH143" s="1196">
        <f>BH138*'DATA - Awards Matrices'!$J$15</f>
        <v>0</v>
      </c>
      <c r="BI143" s="1197">
        <f>BI138*'DATA - Awards Matrices'!$K$15</f>
        <v>0</v>
      </c>
      <c r="BJ143" s="1198"/>
    </row>
    <row r="144" spans="1:76">
      <c r="A144" s="1488"/>
      <c r="B144" s="410" t="s">
        <v>61</v>
      </c>
      <c r="C144" s="425" t="s">
        <v>91</v>
      </c>
      <c r="D144" s="330">
        <f>D139*'DATA - Awards Matrices'!$B$16</f>
        <v>0</v>
      </c>
      <c r="E144" s="12">
        <f>E139*'DATA - Awards Matrices'!$C$16</f>
        <v>7600</v>
      </c>
      <c r="F144" s="12">
        <f>F139*'DATA - Awards Matrices'!$D$16</f>
        <v>0</v>
      </c>
      <c r="G144" s="12">
        <f>G139*'DATA - Awards Matrices'!$E$16</f>
        <v>5500</v>
      </c>
      <c r="H144" s="12">
        <f>H139*'DATA - Awards Matrices'!$F$16</f>
        <v>0</v>
      </c>
      <c r="I144" s="12">
        <f>I139*'DATA - Awards Matrices'!$G$16</f>
        <v>0</v>
      </c>
      <c r="J144" s="12">
        <f>J139*'DATA - Awards Matrices'!$H$16</f>
        <v>0</v>
      </c>
      <c r="K144" s="12">
        <f>K139*'DATA - Awards Matrices'!$I$16</f>
        <v>0</v>
      </c>
      <c r="L144" s="12">
        <f>L139*'DATA - Awards Matrices'!$J$16</f>
        <v>0</v>
      </c>
      <c r="M144" s="331">
        <f>M139*'DATA - Awards Matrices'!$K$16</f>
        <v>0</v>
      </c>
      <c r="N144" s="12"/>
      <c r="O144" s="12"/>
      <c r="P144" s="330">
        <f>P139*'DATA - Awards Matrices'!$B$16</f>
        <v>0</v>
      </c>
      <c r="Q144" s="12">
        <f>Q139*'DATA - Awards Matrices'!$C$16</f>
        <v>7200</v>
      </c>
      <c r="R144" s="12">
        <f>R139*'DATA - Awards Matrices'!$D$16</f>
        <v>0</v>
      </c>
      <c r="S144" s="12">
        <f>S139*'DATA - Awards Matrices'!$E$16</f>
        <v>4500</v>
      </c>
      <c r="T144" s="12">
        <f>T139*'DATA - Awards Matrices'!$F$16</f>
        <v>0</v>
      </c>
      <c r="U144" s="12">
        <f>U139*'DATA - Awards Matrices'!$G$16</f>
        <v>0</v>
      </c>
      <c r="V144" s="12">
        <f>V139*'DATA - Awards Matrices'!$H$16</f>
        <v>0</v>
      </c>
      <c r="W144" s="12">
        <f>W139*'DATA - Awards Matrices'!$I$16</f>
        <v>0</v>
      </c>
      <c r="X144" s="12">
        <f>X139*'DATA - Awards Matrices'!$J$16</f>
        <v>0</v>
      </c>
      <c r="Y144" s="331">
        <f>Y139*'DATA - Awards Matrices'!$K$16</f>
        <v>0</v>
      </c>
      <c r="Z144" s="12"/>
      <c r="AA144" s="12"/>
      <c r="AB144" s="330">
        <f>AB139*'DATA - Awards Matrices'!$B$16</f>
        <v>0</v>
      </c>
      <c r="AC144" s="12">
        <f>AC139*'DATA - Awards Matrices'!$C$16</f>
        <v>6400</v>
      </c>
      <c r="AD144" s="12">
        <f>AD139*'DATA - Awards Matrices'!$D$16</f>
        <v>0</v>
      </c>
      <c r="AE144" s="12">
        <f>AE139*'DATA - Awards Matrices'!$E$16</f>
        <v>8000</v>
      </c>
      <c r="AF144" s="12">
        <f>AF139*'DATA - Awards Matrices'!$F$16</f>
        <v>0</v>
      </c>
      <c r="AG144" s="12">
        <f>AG139*'DATA - Awards Matrices'!$G$16</f>
        <v>0</v>
      </c>
      <c r="AH144" s="12">
        <f>AH139*'DATA - Awards Matrices'!$H$16</f>
        <v>0</v>
      </c>
      <c r="AI144" s="12">
        <f>AI139*'DATA - Awards Matrices'!$I$16</f>
        <v>0</v>
      </c>
      <c r="AJ144" s="12">
        <f>AJ139*'DATA - Awards Matrices'!$J$16</f>
        <v>0</v>
      </c>
      <c r="AK144" s="331">
        <f>AK139*'DATA - Awards Matrices'!$K$16</f>
        <v>0</v>
      </c>
      <c r="AL144" s="12"/>
      <c r="AM144" s="12"/>
      <c r="AN144" s="1078">
        <f>AN139*'DATA - Awards Matrices'!$B$16</f>
        <v>0</v>
      </c>
      <c r="AO144" s="1079">
        <f>AO139*'DATA - Awards Matrices'!$C$16</f>
        <v>5400</v>
      </c>
      <c r="AP144" s="1079">
        <f>AP139*'DATA - Awards Matrices'!$D$16</f>
        <v>0</v>
      </c>
      <c r="AQ144" s="1079">
        <f>AQ139*'DATA - Awards Matrices'!$E$16</f>
        <v>6000</v>
      </c>
      <c r="AR144" s="1079">
        <f>AR139*'DATA - Awards Matrices'!$F$16</f>
        <v>0</v>
      </c>
      <c r="AS144" s="1079">
        <f>AS139*'DATA - Awards Matrices'!$G$16</f>
        <v>0</v>
      </c>
      <c r="AT144" s="1079">
        <f>AT139*'DATA - Awards Matrices'!$H$16</f>
        <v>0</v>
      </c>
      <c r="AU144" s="1079">
        <f>AU139*'DATA - Awards Matrices'!$I$16</f>
        <v>0</v>
      </c>
      <c r="AV144" s="1079">
        <f>AV139*'DATA - Awards Matrices'!$J$16</f>
        <v>0</v>
      </c>
      <c r="AW144" s="1080">
        <f>AW139*'DATA - Awards Matrices'!$K$16</f>
        <v>0</v>
      </c>
      <c r="AX144" s="1081"/>
      <c r="AZ144" s="1195">
        <f>AZ139*'DATA - Awards Matrices'!$B$16</f>
        <v>0</v>
      </c>
      <c r="BA144" s="1196">
        <f>BA139*'DATA - Awards Matrices'!$C$16</f>
        <v>3400</v>
      </c>
      <c r="BB144" s="1196">
        <f>BB139*'DATA - Awards Matrices'!$D$16</f>
        <v>0</v>
      </c>
      <c r="BC144" s="1196">
        <f>BC139*'DATA - Awards Matrices'!$E$16</f>
        <v>5750</v>
      </c>
      <c r="BD144" s="1196">
        <f>BD139*'DATA - Awards Matrices'!$F$16</f>
        <v>0</v>
      </c>
      <c r="BE144" s="1196">
        <f>BE139*'DATA - Awards Matrices'!$G$16</f>
        <v>0</v>
      </c>
      <c r="BF144" s="1196">
        <f>BF139*'DATA - Awards Matrices'!$H$16</f>
        <v>0</v>
      </c>
      <c r="BG144" s="1196">
        <f>BG139*'DATA - Awards Matrices'!$I$16</f>
        <v>0</v>
      </c>
      <c r="BH144" s="1196">
        <f>BH139*'DATA - Awards Matrices'!$J$16</f>
        <v>0</v>
      </c>
      <c r="BI144" s="1197">
        <f>BI139*'DATA - Awards Matrices'!$K$16</f>
        <v>0</v>
      </c>
      <c r="BJ144" s="1198"/>
    </row>
    <row r="145" spans="1:79" ht="16" thickBot="1">
      <c r="A145" s="1489"/>
      <c r="B145" s="413" t="s">
        <v>61</v>
      </c>
      <c r="C145" s="426" t="s">
        <v>90</v>
      </c>
      <c r="D145" s="330">
        <f>D140*'DATA - Awards Matrices'!$B$17</f>
        <v>0</v>
      </c>
      <c r="E145" s="12">
        <f>E140*'DATA - Awards Matrices'!$C$17</f>
        <v>2000</v>
      </c>
      <c r="F145" s="12">
        <f>F140*'DATA - Awards Matrices'!$D$17</f>
        <v>0</v>
      </c>
      <c r="G145" s="12">
        <f>G140*'DATA - Awards Matrices'!$E$17</f>
        <v>10500</v>
      </c>
      <c r="H145" s="12">
        <f>H140*'DATA - Awards Matrices'!$F$17</f>
        <v>0</v>
      </c>
      <c r="I145" s="12">
        <f>I140*'DATA - Awards Matrices'!$G$17</f>
        <v>0</v>
      </c>
      <c r="J145" s="12">
        <f>J140*'DATA - Awards Matrices'!$H$17</f>
        <v>0</v>
      </c>
      <c r="K145" s="12">
        <f>K140*'DATA - Awards Matrices'!$I$17</f>
        <v>0</v>
      </c>
      <c r="L145" s="12">
        <f>L140*'DATA - Awards Matrices'!$J$17</f>
        <v>0</v>
      </c>
      <c r="M145" s="331">
        <f>M140*'DATA - Awards Matrices'!$K$17</f>
        <v>0</v>
      </c>
      <c r="N145" s="12" t="s">
        <v>277</v>
      </c>
      <c r="O145" s="12"/>
      <c r="P145" s="330">
        <f>P140*'DATA - Awards Matrices'!$B$17</f>
        <v>3200</v>
      </c>
      <c r="Q145" s="12">
        <f>Q140*'DATA - Awards Matrices'!$C$17</f>
        <v>1200</v>
      </c>
      <c r="R145" s="12">
        <f>R140*'DATA - Awards Matrices'!$D$17</f>
        <v>0</v>
      </c>
      <c r="S145" s="12">
        <f>S140*'DATA - Awards Matrices'!$E$17</f>
        <v>7000</v>
      </c>
      <c r="T145" s="12">
        <f>T140*'DATA - Awards Matrices'!$F$17</f>
        <v>0</v>
      </c>
      <c r="U145" s="12">
        <f>U140*'DATA - Awards Matrices'!$G$17</f>
        <v>0</v>
      </c>
      <c r="V145" s="12">
        <f>V140*'DATA - Awards Matrices'!$H$17</f>
        <v>0</v>
      </c>
      <c r="W145" s="12">
        <f>W140*'DATA - Awards Matrices'!$I$17</f>
        <v>0</v>
      </c>
      <c r="X145" s="12">
        <f>X140*'DATA - Awards Matrices'!$J$17</f>
        <v>0</v>
      </c>
      <c r="Y145" s="331">
        <f>Y140*'DATA - Awards Matrices'!$K$17</f>
        <v>0</v>
      </c>
      <c r="Z145" s="12" t="s">
        <v>277</v>
      </c>
      <c r="AA145" s="12"/>
      <c r="AB145" s="330">
        <f>AB140*'DATA - Awards Matrices'!$B$17</f>
        <v>3100</v>
      </c>
      <c r="AC145" s="12">
        <f>AC140*'DATA - Awards Matrices'!$C$17</f>
        <v>2600</v>
      </c>
      <c r="AD145" s="12">
        <f>AD140*'DATA - Awards Matrices'!$D$17</f>
        <v>0</v>
      </c>
      <c r="AE145" s="12">
        <f>AE140*'DATA - Awards Matrices'!$E$17</f>
        <v>5250</v>
      </c>
      <c r="AF145" s="12">
        <f>AF140*'DATA - Awards Matrices'!$F$17</f>
        <v>0</v>
      </c>
      <c r="AG145" s="12">
        <f>AG140*'DATA - Awards Matrices'!$G$17</f>
        <v>0</v>
      </c>
      <c r="AH145" s="12">
        <f>AH140*'DATA - Awards Matrices'!$H$17</f>
        <v>0</v>
      </c>
      <c r="AI145" s="12">
        <f>AI140*'DATA - Awards Matrices'!$I$17</f>
        <v>0</v>
      </c>
      <c r="AJ145" s="12">
        <f>AJ140*'DATA - Awards Matrices'!$J$17</f>
        <v>0</v>
      </c>
      <c r="AK145" s="331">
        <f>AK140*'DATA - Awards Matrices'!$K$17</f>
        <v>0</v>
      </c>
      <c r="AL145" s="12" t="s">
        <v>277</v>
      </c>
      <c r="AM145" s="12"/>
      <c r="AN145" s="1078">
        <f>AN140*'DATA - Awards Matrices'!$B$17</f>
        <v>1300</v>
      </c>
      <c r="AO145" s="1079">
        <f>AO140*'DATA - Awards Matrices'!$C$17</f>
        <v>2200</v>
      </c>
      <c r="AP145" s="1079">
        <f>AP140*'DATA - Awards Matrices'!$D$17</f>
        <v>0</v>
      </c>
      <c r="AQ145" s="1079">
        <f>AQ140*'DATA - Awards Matrices'!$E$17</f>
        <v>10250</v>
      </c>
      <c r="AR145" s="1079">
        <f>AR140*'DATA - Awards Matrices'!$F$17</f>
        <v>0</v>
      </c>
      <c r="AS145" s="1079">
        <f>AS140*'DATA - Awards Matrices'!$G$17</f>
        <v>0</v>
      </c>
      <c r="AT145" s="1079">
        <f>AT140*'DATA - Awards Matrices'!$H$17</f>
        <v>0</v>
      </c>
      <c r="AU145" s="1079">
        <f>AU140*'DATA - Awards Matrices'!$I$17</f>
        <v>0</v>
      </c>
      <c r="AV145" s="1079">
        <f>AV140*'DATA - Awards Matrices'!$J$17</f>
        <v>0</v>
      </c>
      <c r="AW145" s="1080">
        <f>AW140*'DATA - Awards Matrices'!$K$17</f>
        <v>0</v>
      </c>
      <c r="AX145" s="1081" t="s">
        <v>277</v>
      </c>
      <c r="AZ145" s="1195">
        <f>AZ140*'DATA - Awards Matrices'!$B$17</f>
        <v>2300</v>
      </c>
      <c r="BA145" s="1196">
        <f>BA140*'DATA - Awards Matrices'!$C$17</f>
        <v>1800</v>
      </c>
      <c r="BB145" s="1196">
        <f>BB140*'DATA - Awards Matrices'!$D$17</f>
        <v>0</v>
      </c>
      <c r="BC145" s="1196">
        <f>BC140*'DATA - Awards Matrices'!$E$17</f>
        <v>9750</v>
      </c>
      <c r="BD145" s="1196">
        <f>BD140*'DATA - Awards Matrices'!$F$17</f>
        <v>0</v>
      </c>
      <c r="BE145" s="1196">
        <f>BE140*'DATA - Awards Matrices'!$G$17</f>
        <v>0</v>
      </c>
      <c r="BF145" s="1196">
        <f>BF140*'DATA - Awards Matrices'!$H$17</f>
        <v>0</v>
      </c>
      <c r="BG145" s="1196">
        <f>BG140*'DATA - Awards Matrices'!$I$17</f>
        <v>0</v>
      </c>
      <c r="BH145" s="1196">
        <f>BH140*'DATA - Awards Matrices'!$J$17</f>
        <v>0</v>
      </c>
      <c r="BI145" s="1197">
        <f>BI140*'DATA - Awards Matrices'!$K$17</f>
        <v>0</v>
      </c>
      <c r="BJ145" s="1198" t="s">
        <v>277</v>
      </c>
    </row>
    <row r="146" spans="1:79" ht="33" thickBot="1">
      <c r="A146" s="455" t="s">
        <v>272</v>
      </c>
      <c r="B146" s="413" t="str">
        <f>B140</f>
        <v>UNM-GA</v>
      </c>
      <c r="C146" s="414"/>
      <c r="D146" s="334">
        <f t="shared" ref="D146:M146" si="136">SUM(D143:D145)</f>
        <v>0</v>
      </c>
      <c r="E146" s="335">
        <f t="shared" si="136"/>
        <v>13200</v>
      </c>
      <c r="F146" s="335">
        <f t="shared" si="136"/>
        <v>0</v>
      </c>
      <c r="G146" s="335">
        <f t="shared" si="136"/>
        <v>46250</v>
      </c>
      <c r="H146" s="335">
        <f t="shared" si="136"/>
        <v>0</v>
      </c>
      <c r="I146" s="335">
        <f t="shared" si="136"/>
        <v>0</v>
      </c>
      <c r="J146" s="335">
        <f t="shared" si="136"/>
        <v>0</v>
      </c>
      <c r="K146" s="335">
        <f t="shared" si="136"/>
        <v>0</v>
      </c>
      <c r="L146" s="335">
        <f t="shared" si="136"/>
        <v>0</v>
      </c>
      <c r="M146" s="336">
        <f t="shared" si="136"/>
        <v>0</v>
      </c>
      <c r="N146" s="415">
        <f>SUM(D146:M146)/'DATA - Awards Matrices'!$L$17</f>
        <v>14.722270374681163</v>
      </c>
      <c r="O146" s="415"/>
      <c r="P146" s="334">
        <f t="shared" ref="P146:Y146" si="137">SUM(P143:P145)</f>
        <v>3200</v>
      </c>
      <c r="Q146" s="335">
        <f t="shared" si="137"/>
        <v>11400</v>
      </c>
      <c r="R146" s="335">
        <f t="shared" si="137"/>
        <v>0</v>
      </c>
      <c r="S146" s="335">
        <f t="shared" si="137"/>
        <v>50250</v>
      </c>
      <c r="T146" s="335">
        <f t="shared" si="137"/>
        <v>0</v>
      </c>
      <c r="U146" s="335">
        <f t="shared" si="137"/>
        <v>0</v>
      </c>
      <c r="V146" s="335">
        <f t="shared" si="137"/>
        <v>0</v>
      </c>
      <c r="W146" s="335">
        <f t="shared" si="137"/>
        <v>0</v>
      </c>
      <c r="X146" s="335">
        <f t="shared" si="137"/>
        <v>0</v>
      </c>
      <c r="Y146" s="336">
        <f t="shared" si="137"/>
        <v>0</v>
      </c>
      <c r="Z146" s="415">
        <f>SUM(P146:Y146)/'DATA - Awards Matrices'!$L$17</f>
        <v>16.059532948663975</v>
      </c>
      <c r="AA146" s="415"/>
      <c r="AB146" s="334">
        <f t="shared" ref="AB146:AK146" si="138">SUM(AB143:AB145)</f>
        <v>3100</v>
      </c>
      <c r="AC146" s="335">
        <f t="shared" si="138"/>
        <v>14200</v>
      </c>
      <c r="AD146" s="335">
        <f t="shared" si="138"/>
        <v>0</v>
      </c>
      <c r="AE146" s="335">
        <f t="shared" si="138"/>
        <v>58500</v>
      </c>
      <c r="AF146" s="335">
        <f t="shared" si="138"/>
        <v>0</v>
      </c>
      <c r="AG146" s="335">
        <f t="shared" si="138"/>
        <v>0</v>
      </c>
      <c r="AH146" s="335">
        <f t="shared" si="138"/>
        <v>0</v>
      </c>
      <c r="AI146" s="335">
        <f t="shared" si="138"/>
        <v>0</v>
      </c>
      <c r="AJ146" s="335">
        <f t="shared" si="138"/>
        <v>0</v>
      </c>
      <c r="AK146" s="336">
        <f t="shared" si="138"/>
        <v>0</v>
      </c>
      <c r="AL146" s="415">
        <f>SUM(AB146:AK146)/'DATA - Awards Matrices'!$L$17</f>
        <v>18.771204279240237</v>
      </c>
      <c r="AM146" s="415"/>
      <c r="AN146" s="1085">
        <f t="shared" ref="AN146:AW146" si="139">SUM(AN143:AN145)</f>
        <v>1300</v>
      </c>
      <c r="AO146" s="1086">
        <f t="shared" si="139"/>
        <v>11800</v>
      </c>
      <c r="AP146" s="1086">
        <f t="shared" si="139"/>
        <v>0</v>
      </c>
      <c r="AQ146" s="1086">
        <f t="shared" si="139"/>
        <v>45000</v>
      </c>
      <c r="AR146" s="1086">
        <f t="shared" si="139"/>
        <v>0</v>
      </c>
      <c r="AS146" s="1086">
        <f t="shared" si="139"/>
        <v>0</v>
      </c>
      <c r="AT146" s="1086">
        <f t="shared" si="139"/>
        <v>0</v>
      </c>
      <c r="AU146" s="1086">
        <f t="shared" si="139"/>
        <v>0</v>
      </c>
      <c r="AV146" s="1086">
        <f t="shared" si="139"/>
        <v>0</v>
      </c>
      <c r="AW146" s="1087">
        <f t="shared" si="139"/>
        <v>0</v>
      </c>
      <c r="AX146" s="1088">
        <f>SUM(AN146:AW146)/'DATA - Awards Matrices'!$L$17</f>
        <v>14.387954731185459</v>
      </c>
      <c r="AZ146" s="1202">
        <f t="shared" ref="AZ146:BI146" si="140">SUM(AZ143:AZ145)</f>
        <v>2300</v>
      </c>
      <c r="BA146" s="1203">
        <f t="shared" si="140"/>
        <v>7400</v>
      </c>
      <c r="BB146" s="1203">
        <f t="shared" si="140"/>
        <v>0</v>
      </c>
      <c r="BC146" s="1203">
        <f t="shared" si="140"/>
        <v>45750</v>
      </c>
      <c r="BD146" s="1203">
        <f t="shared" si="140"/>
        <v>0</v>
      </c>
      <c r="BE146" s="1203">
        <f t="shared" si="140"/>
        <v>0</v>
      </c>
      <c r="BF146" s="1203">
        <f t="shared" si="140"/>
        <v>0</v>
      </c>
      <c r="BG146" s="1203">
        <f t="shared" si="140"/>
        <v>0</v>
      </c>
      <c r="BH146" s="1203">
        <f t="shared" si="140"/>
        <v>0</v>
      </c>
      <c r="BI146" s="1204">
        <f t="shared" si="140"/>
        <v>0</v>
      </c>
      <c r="BJ146" s="1205">
        <f>SUM(AZ146:BI146)/'DATA - Awards Matrices'!$L$17</f>
        <v>13.731705505064264</v>
      </c>
      <c r="BO146" s="1300">
        <f>SUM(P146:Y146)</f>
        <v>64850</v>
      </c>
      <c r="BP146" s="1300">
        <f>SUM(AB146:AK146)</f>
        <v>75800</v>
      </c>
      <c r="BQ146" s="1301">
        <f>SUM(AN146:AW146)</f>
        <v>58100</v>
      </c>
      <c r="BR146" s="1300">
        <f>SUM(AZ146:BI146)</f>
        <v>55450</v>
      </c>
      <c r="BS146" s="1300">
        <f>AVERAGE(BO146:BQ146)</f>
        <v>66250</v>
      </c>
      <c r="BT146" s="1301">
        <f>AVERAGE(BQ146:BR146)</f>
        <v>56775</v>
      </c>
    </row>
    <row r="147" spans="1:79" ht="57.75" customHeight="1" thickBot="1">
      <c r="A147" s="428"/>
      <c r="B147" s="429"/>
      <c r="C147" s="430"/>
      <c r="D147" s="431"/>
      <c r="E147" s="432"/>
      <c r="F147" s="432"/>
      <c r="G147" s="432"/>
      <c r="H147" s="432"/>
      <c r="I147" s="432"/>
      <c r="J147" s="432"/>
      <c r="K147" s="432"/>
      <c r="L147" s="432"/>
      <c r="M147" s="433"/>
      <c r="N147" s="434"/>
      <c r="O147" s="434"/>
      <c r="P147" s="431"/>
      <c r="Q147" s="432"/>
      <c r="R147" s="432"/>
      <c r="S147" s="432"/>
      <c r="T147" s="432"/>
      <c r="U147" s="432"/>
      <c r="V147" s="432"/>
      <c r="W147" s="432"/>
      <c r="X147" s="432"/>
      <c r="Y147" s="433"/>
      <c r="Z147" s="434"/>
      <c r="AA147" s="434"/>
      <c r="AB147" s="431"/>
      <c r="AC147" s="432"/>
      <c r="AD147" s="432"/>
      <c r="AE147" s="432"/>
      <c r="AF147" s="432"/>
      <c r="AG147" s="432"/>
      <c r="AH147" s="432"/>
      <c r="AI147" s="432"/>
      <c r="AJ147" s="432"/>
      <c r="AK147" s="433"/>
      <c r="AL147" s="434"/>
      <c r="AM147" s="434"/>
      <c r="AN147" s="1089"/>
      <c r="AO147" s="1090"/>
      <c r="AP147" s="1090"/>
      <c r="AQ147" s="1090"/>
      <c r="AR147" s="1090"/>
      <c r="AS147" s="1090"/>
      <c r="AT147" s="1090"/>
      <c r="AU147" s="1090"/>
      <c r="AV147" s="1090"/>
      <c r="AW147" s="1091"/>
      <c r="AX147" s="1092"/>
      <c r="AZ147" s="1206"/>
      <c r="BA147" s="1207"/>
      <c r="BB147" s="1207"/>
      <c r="BC147" s="1207"/>
      <c r="BD147" s="1207"/>
      <c r="BE147" s="1207"/>
      <c r="BF147" s="1207"/>
      <c r="BG147" s="1207"/>
      <c r="BH147" s="1207"/>
      <c r="BI147" s="1208"/>
      <c r="BJ147" s="1209"/>
    </row>
    <row r="148" spans="1:79" ht="15" customHeight="1">
      <c r="A148" s="1487" t="s">
        <v>270</v>
      </c>
      <c r="B148" s="274" t="str">
        <f>'RAW DATA-Awards'!B49</f>
        <v>UNM-LA</v>
      </c>
      <c r="C148" s="329" t="str">
        <f>'RAW DATA-Awards'!C49</f>
        <v>1</v>
      </c>
      <c r="D148" s="407">
        <f>'RAW DATA-Awards'!D49</f>
        <v>0</v>
      </c>
      <c r="E148" s="408">
        <f>'RAW DATA-Awards'!E49</f>
        <v>2</v>
      </c>
      <c r="F148" s="408">
        <f>'RAW DATA-Awards'!F49</f>
        <v>0</v>
      </c>
      <c r="G148" s="408">
        <f>'RAW DATA-Awards'!G49</f>
        <v>48</v>
      </c>
      <c r="H148" s="408">
        <f>'RAW DATA-Awards'!H49</f>
        <v>0</v>
      </c>
      <c r="I148" s="408">
        <f>'RAW DATA-Awards'!I49</f>
        <v>0</v>
      </c>
      <c r="J148" s="408">
        <f>'RAW DATA-Awards'!J49</f>
        <v>0</v>
      </c>
      <c r="K148" s="408">
        <f>'RAW DATA-Awards'!K49</f>
        <v>0</v>
      </c>
      <c r="L148" s="408">
        <f>'RAW DATA-Awards'!L49</f>
        <v>0</v>
      </c>
      <c r="M148" s="409">
        <f>'RAW DATA-Awards'!M49</f>
        <v>0</v>
      </c>
      <c r="N148" s="408"/>
      <c r="O148" s="408"/>
      <c r="P148" s="407">
        <f>'RAW DATA-Awards'!N49</f>
        <v>0</v>
      </c>
      <c r="Q148" s="408">
        <f>'RAW DATA-Awards'!O49</f>
        <v>2</v>
      </c>
      <c r="R148" s="408">
        <f>'RAW DATA-Awards'!P49</f>
        <v>0</v>
      </c>
      <c r="S148" s="408">
        <f>'RAW DATA-Awards'!Q49</f>
        <v>46</v>
      </c>
      <c r="T148" s="408">
        <f>'RAW DATA-Awards'!R49</f>
        <v>0</v>
      </c>
      <c r="U148" s="408">
        <f>'RAW DATA-Awards'!S49</f>
        <v>0</v>
      </c>
      <c r="V148" s="408">
        <f>'RAW DATA-Awards'!T49</f>
        <v>0</v>
      </c>
      <c r="W148" s="408">
        <f>'RAW DATA-Awards'!U49</f>
        <v>0</v>
      </c>
      <c r="X148" s="408">
        <f>'RAW DATA-Awards'!V49</f>
        <v>0</v>
      </c>
      <c r="Y148" s="409">
        <f>'RAW DATA-Awards'!W49</f>
        <v>0</v>
      </c>
      <c r="Z148" s="408"/>
      <c r="AA148" s="408"/>
      <c r="AB148" s="407">
        <f>'RAW DATA-Awards'!X49</f>
        <v>0</v>
      </c>
      <c r="AC148" s="408">
        <f>'RAW DATA-Awards'!Y49</f>
        <v>1</v>
      </c>
      <c r="AD148" s="408">
        <f>'RAW DATA-Awards'!Z49</f>
        <v>0</v>
      </c>
      <c r="AE148" s="408">
        <f>'RAW DATA-Awards'!AA49</f>
        <v>48</v>
      </c>
      <c r="AF148" s="408">
        <f>'RAW DATA-Awards'!AB49</f>
        <v>0</v>
      </c>
      <c r="AG148" s="408">
        <f>'RAW DATA-Awards'!AC49</f>
        <v>0</v>
      </c>
      <c r="AH148" s="408">
        <f>'RAW DATA-Awards'!AD49</f>
        <v>0</v>
      </c>
      <c r="AI148" s="408">
        <f>'RAW DATA-Awards'!AE49</f>
        <v>0</v>
      </c>
      <c r="AJ148" s="408">
        <f>'RAW DATA-Awards'!AF49</f>
        <v>0</v>
      </c>
      <c r="AK148" s="409">
        <f>'RAW DATA-Awards'!AG49</f>
        <v>0</v>
      </c>
      <c r="AL148" s="408"/>
      <c r="AM148" s="408"/>
      <c r="AN148" s="1074">
        <f>'RAW DATA-Awards'!AH49</f>
        <v>0</v>
      </c>
      <c r="AO148" s="1075">
        <f>'RAW DATA-Awards'!AI49</f>
        <v>0</v>
      </c>
      <c r="AP148" s="1075">
        <f>'RAW DATA-Awards'!AJ49</f>
        <v>0</v>
      </c>
      <c r="AQ148" s="1075">
        <f>'RAW DATA-Awards'!AK49</f>
        <v>26</v>
      </c>
      <c r="AR148" s="1075">
        <f>'RAW DATA-Awards'!AL49</f>
        <v>0</v>
      </c>
      <c r="AS148" s="1075">
        <f>'RAW DATA-Awards'!AM49</f>
        <v>0</v>
      </c>
      <c r="AT148" s="1075">
        <f>'RAW DATA-Awards'!AN49</f>
        <v>0</v>
      </c>
      <c r="AU148" s="1075">
        <f>'RAW DATA-Awards'!AO49</f>
        <v>0</v>
      </c>
      <c r="AV148" s="1075">
        <f>'RAW DATA-Awards'!AP49</f>
        <v>0</v>
      </c>
      <c r="AW148" s="1076">
        <f>'RAW DATA-Awards'!AQ49</f>
        <v>0</v>
      </c>
      <c r="AX148" s="1077"/>
      <c r="AZ148" s="1191">
        <f>'RAW DATA-Awards'!AR49</f>
        <v>0</v>
      </c>
      <c r="BA148" s="1192">
        <f>'RAW DATA-Awards'!AS49</f>
        <v>0</v>
      </c>
      <c r="BB148" s="1192">
        <f>'RAW DATA-Awards'!AT49</f>
        <v>0</v>
      </c>
      <c r="BC148" s="1192">
        <f>'RAW DATA-Awards'!AU49</f>
        <v>39</v>
      </c>
      <c r="BD148" s="1192">
        <f>'RAW DATA-Awards'!AV49</f>
        <v>0</v>
      </c>
      <c r="BE148" s="1192">
        <f>'RAW DATA-Awards'!AW49</f>
        <v>0</v>
      </c>
      <c r="BF148" s="1192">
        <f>'RAW DATA-Awards'!AX49</f>
        <v>0</v>
      </c>
      <c r="BG148" s="1192">
        <f>'RAW DATA-Awards'!AY49</f>
        <v>0</v>
      </c>
      <c r="BH148" s="1192">
        <f>'RAW DATA-Awards'!AZ49</f>
        <v>0</v>
      </c>
      <c r="BI148" s="1193">
        <f>'RAW DATA-Awards'!BA49</f>
        <v>0</v>
      </c>
      <c r="BJ148" s="1194"/>
      <c r="BO148" s="1188">
        <f>AZ148*'DATA - Awards Matrices'!B$10</f>
        <v>0</v>
      </c>
      <c r="BP148" s="1188">
        <f>BA148*'DATA - Awards Matrices'!C$10</f>
        <v>0</v>
      </c>
      <c r="BQ148" s="1188">
        <f>BB148*'DATA - Awards Matrices'!D$10</f>
        <v>0</v>
      </c>
      <c r="BR148" s="1188">
        <f>BC148*'DATA - Awards Matrices'!E$10</f>
        <v>563745</v>
      </c>
      <c r="BS148" s="1188">
        <f>BD148*'DATA - Awards Matrices'!F$10</f>
        <v>0</v>
      </c>
      <c r="BT148" s="1188">
        <f>BE148*'DATA - Awards Matrices'!G$10</f>
        <v>0</v>
      </c>
      <c r="BU148" s="1188">
        <f>BF148*'DATA - Awards Matrices'!H$10</f>
        <v>0</v>
      </c>
      <c r="BV148" s="1188">
        <f>BG148*'DATA - Awards Matrices'!I$10</f>
        <v>0</v>
      </c>
      <c r="BW148" s="1188">
        <f>BH148*'DATA - Awards Matrices'!J$10</f>
        <v>0</v>
      </c>
      <c r="BX148" s="1188">
        <f>BI148*'DATA - Awards Matrices'!K$10</f>
        <v>0</v>
      </c>
    </row>
    <row r="149" spans="1:79">
      <c r="A149" s="1488"/>
      <c r="B149" s="410" t="str">
        <f>'RAW DATA-Awards'!B50</f>
        <v>UNM-LA</v>
      </c>
      <c r="C149" s="411" t="str">
        <f>'RAW DATA-Awards'!C50</f>
        <v>2</v>
      </c>
      <c r="D149" s="330">
        <f>'RAW DATA-Awards'!D50</f>
        <v>0</v>
      </c>
      <c r="E149" s="12">
        <f>'RAW DATA-Awards'!E50</f>
        <v>0</v>
      </c>
      <c r="F149" s="12">
        <f>'RAW DATA-Awards'!F50</f>
        <v>0</v>
      </c>
      <c r="G149" s="12">
        <f>'RAW DATA-Awards'!G50</f>
        <v>12</v>
      </c>
      <c r="H149" s="12">
        <f>'RAW DATA-Awards'!H50</f>
        <v>0</v>
      </c>
      <c r="I149" s="12">
        <f>'RAW DATA-Awards'!I50</f>
        <v>0</v>
      </c>
      <c r="J149" s="12">
        <f>'RAW DATA-Awards'!J50</f>
        <v>0</v>
      </c>
      <c r="K149" s="12">
        <f>'RAW DATA-Awards'!K50</f>
        <v>0</v>
      </c>
      <c r="L149" s="12">
        <f>'RAW DATA-Awards'!L50</f>
        <v>0</v>
      </c>
      <c r="M149" s="331">
        <f>'RAW DATA-Awards'!M50</f>
        <v>0</v>
      </c>
      <c r="N149" s="12"/>
      <c r="O149" s="12"/>
      <c r="P149" s="330">
        <f>'RAW DATA-Awards'!N50</f>
        <v>0</v>
      </c>
      <c r="Q149" s="12">
        <f>'RAW DATA-Awards'!O50</f>
        <v>0</v>
      </c>
      <c r="R149" s="12">
        <f>'RAW DATA-Awards'!P50</f>
        <v>0</v>
      </c>
      <c r="S149" s="12">
        <f>'RAW DATA-Awards'!Q50</f>
        <v>22</v>
      </c>
      <c r="T149" s="12">
        <f>'RAW DATA-Awards'!R50</f>
        <v>0</v>
      </c>
      <c r="U149" s="12">
        <f>'RAW DATA-Awards'!S50</f>
        <v>0</v>
      </c>
      <c r="V149" s="12">
        <f>'RAW DATA-Awards'!T50</f>
        <v>0</v>
      </c>
      <c r="W149" s="12">
        <f>'RAW DATA-Awards'!U50</f>
        <v>0</v>
      </c>
      <c r="X149" s="12">
        <f>'RAW DATA-Awards'!V50</f>
        <v>0</v>
      </c>
      <c r="Y149" s="331">
        <f>'RAW DATA-Awards'!W50</f>
        <v>0</v>
      </c>
      <c r="Z149" s="12"/>
      <c r="AA149" s="12"/>
      <c r="AB149" s="330">
        <f>'RAW DATA-Awards'!X50</f>
        <v>0</v>
      </c>
      <c r="AC149" s="12">
        <f>'RAW DATA-Awards'!Y50</f>
        <v>1</v>
      </c>
      <c r="AD149" s="12">
        <f>'RAW DATA-Awards'!Z50</f>
        <v>0</v>
      </c>
      <c r="AE149" s="12">
        <f>'RAW DATA-Awards'!AA50</f>
        <v>13</v>
      </c>
      <c r="AF149" s="12">
        <f>'RAW DATA-Awards'!AB50</f>
        <v>0</v>
      </c>
      <c r="AG149" s="12">
        <f>'RAW DATA-Awards'!AC50</f>
        <v>0</v>
      </c>
      <c r="AH149" s="12">
        <f>'RAW DATA-Awards'!AD50</f>
        <v>0</v>
      </c>
      <c r="AI149" s="12">
        <f>'RAW DATA-Awards'!AE50</f>
        <v>0</v>
      </c>
      <c r="AJ149" s="12">
        <f>'RAW DATA-Awards'!AF50</f>
        <v>0</v>
      </c>
      <c r="AK149" s="331">
        <f>'RAW DATA-Awards'!AG50</f>
        <v>0</v>
      </c>
      <c r="AL149" s="12"/>
      <c r="AM149" s="12"/>
      <c r="AN149" s="1078">
        <f>'RAW DATA-Awards'!AH50</f>
        <v>17</v>
      </c>
      <c r="AO149" s="1079">
        <f>'RAW DATA-Awards'!AI50</f>
        <v>1</v>
      </c>
      <c r="AP149" s="1079">
        <f>'RAW DATA-Awards'!AJ50</f>
        <v>0</v>
      </c>
      <c r="AQ149" s="1079">
        <f>'RAW DATA-Awards'!AK50</f>
        <v>13</v>
      </c>
      <c r="AR149" s="1079">
        <f>'RAW DATA-Awards'!AL50</f>
        <v>0</v>
      </c>
      <c r="AS149" s="1079">
        <f>'RAW DATA-Awards'!AM50</f>
        <v>0</v>
      </c>
      <c r="AT149" s="1079">
        <f>'RAW DATA-Awards'!AN50</f>
        <v>0</v>
      </c>
      <c r="AU149" s="1079">
        <f>'RAW DATA-Awards'!AO50</f>
        <v>0</v>
      </c>
      <c r="AV149" s="1079">
        <f>'RAW DATA-Awards'!AP50</f>
        <v>0</v>
      </c>
      <c r="AW149" s="1080">
        <f>'RAW DATA-Awards'!AQ50</f>
        <v>0</v>
      </c>
      <c r="AX149" s="1081"/>
      <c r="AZ149" s="1195">
        <f>'RAW DATA-Awards'!AR50</f>
        <v>0</v>
      </c>
      <c r="BA149" s="1196">
        <f>'RAW DATA-Awards'!AS50</f>
        <v>0</v>
      </c>
      <c r="BB149" s="1196">
        <f>'RAW DATA-Awards'!AT50</f>
        <v>0</v>
      </c>
      <c r="BC149" s="1196">
        <f>'RAW DATA-Awards'!AU50</f>
        <v>10</v>
      </c>
      <c r="BD149" s="1196">
        <f>'RAW DATA-Awards'!AV50</f>
        <v>0</v>
      </c>
      <c r="BE149" s="1196">
        <f>'RAW DATA-Awards'!AW50</f>
        <v>0</v>
      </c>
      <c r="BF149" s="1196">
        <f>'RAW DATA-Awards'!AX50</f>
        <v>0</v>
      </c>
      <c r="BG149" s="1196">
        <f>'RAW DATA-Awards'!AY50</f>
        <v>0</v>
      </c>
      <c r="BH149" s="1196">
        <f>'RAW DATA-Awards'!AZ50</f>
        <v>0</v>
      </c>
      <c r="BI149" s="1197">
        <f>'RAW DATA-Awards'!BA50</f>
        <v>0</v>
      </c>
      <c r="BJ149" s="1198"/>
      <c r="BO149" s="1188">
        <f>AZ149*'DATA - Awards Matrices'!B$11</f>
        <v>0</v>
      </c>
      <c r="BP149" s="1188">
        <f>BA149*'DATA - Awards Matrices'!C$11</f>
        <v>0</v>
      </c>
      <c r="BQ149" s="1188">
        <f>BB149*'DATA - Awards Matrices'!D$11</f>
        <v>0</v>
      </c>
      <c r="BR149" s="1188">
        <f>BC149*'DATA - Awards Matrices'!E$11</f>
        <v>208600</v>
      </c>
      <c r="BS149" s="1188">
        <f>BD149*'DATA - Awards Matrices'!F$11</f>
        <v>0</v>
      </c>
      <c r="BT149" s="1188">
        <f>BE149*'DATA - Awards Matrices'!G$11</f>
        <v>0</v>
      </c>
      <c r="BU149" s="1188">
        <f>BF149*'DATA - Awards Matrices'!H$11</f>
        <v>0</v>
      </c>
      <c r="BV149" s="1188">
        <f>BG149*'DATA - Awards Matrices'!I$11</f>
        <v>0</v>
      </c>
      <c r="BW149" s="1188">
        <f>BH149*'DATA - Awards Matrices'!J$11</f>
        <v>0</v>
      </c>
      <c r="BX149" s="1188">
        <f>BI149*'DATA - Awards Matrices'!K$11</f>
        <v>0</v>
      </c>
    </row>
    <row r="150" spans="1:79" ht="16" thickBot="1">
      <c r="A150" s="1488"/>
      <c r="B150" s="410" t="str">
        <f>'RAW DATA-Awards'!B51</f>
        <v>UNM-LA</v>
      </c>
      <c r="C150" s="411" t="str">
        <f>'RAW DATA-Awards'!C51</f>
        <v>3</v>
      </c>
      <c r="D150" s="330">
        <f>'RAW DATA-Awards'!D51</f>
        <v>23</v>
      </c>
      <c r="E150" s="12">
        <f>'RAW DATA-Awards'!E51</f>
        <v>0</v>
      </c>
      <c r="F150" s="12">
        <f>'RAW DATA-Awards'!F51</f>
        <v>0</v>
      </c>
      <c r="G150" s="12">
        <f>'RAW DATA-Awards'!G51</f>
        <v>8</v>
      </c>
      <c r="H150" s="12">
        <f>'RAW DATA-Awards'!H51</f>
        <v>0</v>
      </c>
      <c r="I150" s="12">
        <f>'RAW DATA-Awards'!I51</f>
        <v>0</v>
      </c>
      <c r="J150" s="12">
        <f>'RAW DATA-Awards'!J51</f>
        <v>0</v>
      </c>
      <c r="K150" s="12">
        <f>'RAW DATA-Awards'!K51</f>
        <v>0</v>
      </c>
      <c r="L150" s="12">
        <f>'RAW DATA-Awards'!L51</f>
        <v>0</v>
      </c>
      <c r="M150" s="331">
        <f>'RAW DATA-Awards'!M51</f>
        <v>0</v>
      </c>
      <c r="N150" s="12" t="s">
        <v>276</v>
      </c>
      <c r="O150" s="12"/>
      <c r="P150" s="330">
        <f>'RAW DATA-Awards'!N51</f>
        <v>65</v>
      </c>
      <c r="Q150" s="12">
        <f>'RAW DATA-Awards'!O51</f>
        <v>0</v>
      </c>
      <c r="R150" s="12">
        <f>'RAW DATA-Awards'!P51</f>
        <v>0</v>
      </c>
      <c r="S150" s="12">
        <f>'RAW DATA-Awards'!Q51</f>
        <v>1</v>
      </c>
      <c r="T150" s="12">
        <f>'RAW DATA-Awards'!R51</f>
        <v>0</v>
      </c>
      <c r="U150" s="12">
        <f>'RAW DATA-Awards'!S51</f>
        <v>0</v>
      </c>
      <c r="V150" s="12">
        <f>'RAW DATA-Awards'!T51</f>
        <v>0</v>
      </c>
      <c r="W150" s="12">
        <f>'RAW DATA-Awards'!U51</f>
        <v>0</v>
      </c>
      <c r="X150" s="12">
        <f>'RAW DATA-Awards'!V51</f>
        <v>0</v>
      </c>
      <c r="Y150" s="331">
        <f>'RAW DATA-Awards'!W51</f>
        <v>0</v>
      </c>
      <c r="Z150" s="12" t="s">
        <v>276</v>
      </c>
      <c r="AA150" s="12"/>
      <c r="AB150" s="330">
        <f>'RAW DATA-Awards'!X51</f>
        <v>47</v>
      </c>
      <c r="AC150" s="12">
        <f>'RAW DATA-Awards'!Y51</f>
        <v>0</v>
      </c>
      <c r="AD150" s="12">
        <f>'RAW DATA-Awards'!Z51</f>
        <v>0</v>
      </c>
      <c r="AE150" s="12">
        <f>'RAW DATA-Awards'!AA51</f>
        <v>0</v>
      </c>
      <c r="AF150" s="12">
        <f>'RAW DATA-Awards'!AB51</f>
        <v>0</v>
      </c>
      <c r="AG150" s="12">
        <f>'RAW DATA-Awards'!AC51</f>
        <v>0</v>
      </c>
      <c r="AH150" s="12">
        <f>'RAW DATA-Awards'!AD51</f>
        <v>0</v>
      </c>
      <c r="AI150" s="12">
        <f>'RAW DATA-Awards'!AE51</f>
        <v>0</v>
      </c>
      <c r="AJ150" s="12">
        <f>'RAW DATA-Awards'!AF51</f>
        <v>0</v>
      </c>
      <c r="AK150" s="331">
        <f>'RAW DATA-Awards'!AG51</f>
        <v>0</v>
      </c>
      <c r="AL150" s="12" t="s">
        <v>276</v>
      </c>
      <c r="AM150" s="12"/>
      <c r="AN150" s="1078">
        <f>'RAW DATA-Awards'!AH51</f>
        <v>37</v>
      </c>
      <c r="AO150" s="1079">
        <f>'RAW DATA-Awards'!AI51</f>
        <v>0</v>
      </c>
      <c r="AP150" s="1079">
        <f>'RAW DATA-Awards'!AJ51</f>
        <v>0</v>
      </c>
      <c r="AQ150" s="1079">
        <f>'RAW DATA-Awards'!AK51</f>
        <v>2</v>
      </c>
      <c r="AR150" s="1079">
        <f>'RAW DATA-Awards'!AL51</f>
        <v>0</v>
      </c>
      <c r="AS150" s="1079">
        <f>'RAW DATA-Awards'!AM51</f>
        <v>0</v>
      </c>
      <c r="AT150" s="1079">
        <f>'RAW DATA-Awards'!AN51</f>
        <v>0</v>
      </c>
      <c r="AU150" s="1079">
        <f>'RAW DATA-Awards'!AO51</f>
        <v>0</v>
      </c>
      <c r="AV150" s="1079">
        <f>'RAW DATA-Awards'!AP51</f>
        <v>0</v>
      </c>
      <c r="AW150" s="1080">
        <f>'RAW DATA-Awards'!AQ51</f>
        <v>0</v>
      </c>
      <c r="AX150" s="1081" t="s">
        <v>276</v>
      </c>
      <c r="AZ150" s="1195">
        <f>'RAW DATA-Awards'!AR51</f>
        <v>28</v>
      </c>
      <c r="BA150" s="1196">
        <f>'RAW DATA-Awards'!AS51</f>
        <v>0</v>
      </c>
      <c r="BB150" s="1196">
        <f>'RAW DATA-Awards'!AT51</f>
        <v>0</v>
      </c>
      <c r="BC150" s="1196">
        <f>'RAW DATA-Awards'!AU51</f>
        <v>1</v>
      </c>
      <c r="BD150" s="1196">
        <f>'RAW DATA-Awards'!AV51</f>
        <v>0</v>
      </c>
      <c r="BE150" s="1196">
        <f>'RAW DATA-Awards'!AW51</f>
        <v>0</v>
      </c>
      <c r="BF150" s="1196">
        <f>'RAW DATA-Awards'!AX51</f>
        <v>0</v>
      </c>
      <c r="BG150" s="1196">
        <f>'RAW DATA-Awards'!AY51</f>
        <v>0</v>
      </c>
      <c r="BH150" s="1196">
        <f>'RAW DATA-Awards'!AZ51</f>
        <v>0</v>
      </c>
      <c r="BI150" s="1197">
        <f>'RAW DATA-Awards'!BA51</f>
        <v>0</v>
      </c>
      <c r="BJ150" s="1198" t="s">
        <v>276</v>
      </c>
      <c r="BO150" s="1188">
        <f>AZ150*'DATA - Awards Matrices'!B$12</f>
        <v>293132</v>
      </c>
      <c r="BP150" s="1188">
        <f>BA150*'DATA - Awards Matrices'!C$12</f>
        <v>0</v>
      </c>
      <c r="BQ150" s="1188">
        <f>BB150*'DATA - Awards Matrices'!D$12</f>
        <v>0</v>
      </c>
      <c r="BR150" s="1188">
        <f>BC150*'DATA - Awards Matrices'!E$12</f>
        <v>30570</v>
      </c>
      <c r="BS150" s="1188">
        <f>BD150*'DATA - Awards Matrices'!F$12</f>
        <v>0</v>
      </c>
      <c r="BT150" s="1188">
        <f>BE150*'DATA - Awards Matrices'!G$12</f>
        <v>0</v>
      </c>
      <c r="BU150" s="1188">
        <f>BF150*'DATA - Awards Matrices'!H$12</f>
        <v>0</v>
      </c>
      <c r="BV150" s="1188">
        <f>BG150*'DATA - Awards Matrices'!I$12</f>
        <v>0</v>
      </c>
      <c r="BW150" s="1188">
        <f>BH150*'DATA - Awards Matrices'!J$12</f>
        <v>0</v>
      </c>
      <c r="BX150" s="1188">
        <f>BI150*'DATA - Awards Matrices'!K$12</f>
        <v>0</v>
      </c>
    </row>
    <row r="151" spans="1:79">
      <c r="A151" s="456"/>
      <c r="B151" s="274"/>
      <c r="C151" s="424"/>
      <c r="D151" s="332">
        <f t="shared" ref="D151:M151" si="141">SUM(D148:D150)</f>
        <v>23</v>
      </c>
      <c r="E151" s="11">
        <f t="shared" si="141"/>
        <v>2</v>
      </c>
      <c r="F151" s="11">
        <f t="shared" si="141"/>
        <v>0</v>
      </c>
      <c r="G151" s="11">
        <f t="shared" si="141"/>
        <v>68</v>
      </c>
      <c r="H151" s="11">
        <f t="shared" si="141"/>
        <v>0</v>
      </c>
      <c r="I151" s="11">
        <f t="shared" si="141"/>
        <v>0</v>
      </c>
      <c r="J151" s="11">
        <f t="shared" si="141"/>
        <v>0</v>
      </c>
      <c r="K151" s="11">
        <f t="shared" si="141"/>
        <v>0</v>
      </c>
      <c r="L151" s="11">
        <f t="shared" si="141"/>
        <v>0</v>
      </c>
      <c r="M151" s="333">
        <f t="shared" si="141"/>
        <v>0</v>
      </c>
      <c r="N151" s="12">
        <f>SUM(D151:M151)</f>
        <v>93</v>
      </c>
      <c r="O151" s="12"/>
      <c r="P151" s="332">
        <f t="shared" ref="P151:Y151" si="142">SUM(P148:P150)</f>
        <v>65</v>
      </c>
      <c r="Q151" s="11">
        <f t="shared" si="142"/>
        <v>2</v>
      </c>
      <c r="R151" s="11">
        <f t="shared" si="142"/>
        <v>0</v>
      </c>
      <c r="S151" s="11">
        <f t="shared" si="142"/>
        <v>69</v>
      </c>
      <c r="T151" s="11">
        <f t="shared" si="142"/>
        <v>0</v>
      </c>
      <c r="U151" s="11">
        <f t="shared" si="142"/>
        <v>0</v>
      </c>
      <c r="V151" s="11">
        <f t="shared" si="142"/>
        <v>0</v>
      </c>
      <c r="W151" s="11">
        <f t="shared" si="142"/>
        <v>0</v>
      </c>
      <c r="X151" s="11">
        <f t="shared" si="142"/>
        <v>0</v>
      </c>
      <c r="Y151" s="333">
        <f t="shared" si="142"/>
        <v>0</v>
      </c>
      <c r="Z151" s="12">
        <f>SUM(P151:Y151)</f>
        <v>136</v>
      </c>
      <c r="AA151" s="12"/>
      <c r="AB151" s="332">
        <f t="shared" ref="AB151:AK151" si="143">SUM(AB148:AB150)</f>
        <v>47</v>
      </c>
      <c r="AC151" s="11">
        <f t="shared" si="143"/>
        <v>2</v>
      </c>
      <c r="AD151" s="11">
        <f t="shared" si="143"/>
        <v>0</v>
      </c>
      <c r="AE151" s="11">
        <f t="shared" si="143"/>
        <v>61</v>
      </c>
      <c r="AF151" s="11">
        <f t="shared" si="143"/>
        <v>0</v>
      </c>
      <c r="AG151" s="11">
        <f t="shared" si="143"/>
        <v>0</v>
      </c>
      <c r="AH151" s="11">
        <f t="shared" si="143"/>
        <v>0</v>
      </c>
      <c r="AI151" s="11">
        <f t="shared" si="143"/>
        <v>0</v>
      </c>
      <c r="AJ151" s="11">
        <f t="shared" si="143"/>
        <v>0</v>
      </c>
      <c r="AK151" s="333">
        <f t="shared" si="143"/>
        <v>0</v>
      </c>
      <c r="AL151" s="12">
        <f>SUM(AB151:AK151)</f>
        <v>110</v>
      </c>
      <c r="AM151" s="12"/>
      <c r="AN151" s="1082">
        <f t="shared" ref="AN151:AW151" si="144">SUM(AN148:AN150)</f>
        <v>54</v>
      </c>
      <c r="AO151" s="1083">
        <f t="shared" si="144"/>
        <v>1</v>
      </c>
      <c r="AP151" s="1083">
        <f t="shared" si="144"/>
        <v>0</v>
      </c>
      <c r="AQ151" s="1083">
        <f t="shared" si="144"/>
        <v>41</v>
      </c>
      <c r="AR151" s="1083">
        <f t="shared" si="144"/>
        <v>0</v>
      </c>
      <c r="AS151" s="1083">
        <f t="shared" si="144"/>
        <v>0</v>
      </c>
      <c r="AT151" s="1083">
        <f t="shared" si="144"/>
        <v>0</v>
      </c>
      <c r="AU151" s="1083">
        <f t="shared" si="144"/>
        <v>0</v>
      </c>
      <c r="AV151" s="1083">
        <f t="shared" si="144"/>
        <v>0</v>
      </c>
      <c r="AW151" s="1084">
        <f t="shared" si="144"/>
        <v>0</v>
      </c>
      <c r="AX151" s="1081">
        <f>SUM(AN151:AW151)</f>
        <v>96</v>
      </c>
      <c r="AZ151" s="1199">
        <f t="shared" ref="AZ151:BI151" si="145">SUM(AZ148:AZ150)</f>
        <v>28</v>
      </c>
      <c r="BA151" s="1200">
        <f t="shared" si="145"/>
        <v>0</v>
      </c>
      <c r="BB151" s="1200">
        <f t="shared" si="145"/>
        <v>0</v>
      </c>
      <c r="BC151" s="1200">
        <f t="shared" si="145"/>
        <v>50</v>
      </c>
      <c r="BD151" s="1200">
        <f t="shared" si="145"/>
        <v>0</v>
      </c>
      <c r="BE151" s="1200">
        <f t="shared" si="145"/>
        <v>0</v>
      </c>
      <c r="BF151" s="1200">
        <f t="shared" si="145"/>
        <v>0</v>
      </c>
      <c r="BG151" s="1200">
        <f t="shared" si="145"/>
        <v>0</v>
      </c>
      <c r="BH151" s="1200">
        <f t="shared" si="145"/>
        <v>0</v>
      </c>
      <c r="BI151" s="1201">
        <f t="shared" si="145"/>
        <v>0</v>
      </c>
      <c r="BJ151" s="1198">
        <f>SUM(AZ151:BI151)</f>
        <v>78</v>
      </c>
    </row>
    <row r="152" spans="1:79" ht="16" thickBot="1">
      <c r="A152" s="457"/>
      <c r="B152" s="413"/>
      <c r="C152" s="426"/>
      <c r="D152" s="330"/>
      <c r="E152" s="12"/>
      <c r="F152" s="12"/>
      <c r="G152" s="12"/>
      <c r="H152" s="12"/>
      <c r="I152" s="12"/>
      <c r="J152" s="12"/>
      <c r="K152" s="12"/>
      <c r="L152" s="12"/>
      <c r="M152" s="331"/>
      <c r="N152" s="12"/>
      <c r="O152" s="12"/>
      <c r="P152" s="330"/>
      <c r="Q152" s="12"/>
      <c r="R152" s="12"/>
      <c r="S152" s="12"/>
      <c r="T152" s="12"/>
      <c r="U152" s="12"/>
      <c r="V152" s="12"/>
      <c r="W152" s="12"/>
      <c r="X152" s="12"/>
      <c r="Y152" s="331"/>
      <c r="Z152" s="12"/>
      <c r="AA152" s="12"/>
      <c r="AB152" s="330"/>
      <c r="AC152" s="12"/>
      <c r="AD152" s="12"/>
      <c r="AE152" s="12"/>
      <c r="AF152" s="12"/>
      <c r="AG152" s="12"/>
      <c r="AH152" s="12"/>
      <c r="AI152" s="12"/>
      <c r="AJ152" s="12"/>
      <c r="AK152" s="331"/>
      <c r="AL152" s="12"/>
      <c r="AM152" s="12"/>
      <c r="AN152" s="1078"/>
      <c r="AO152" s="1079"/>
      <c r="AP152" s="1079"/>
      <c r="AQ152" s="1079"/>
      <c r="AR152" s="1079"/>
      <c r="AS152" s="1079"/>
      <c r="AT152" s="1079"/>
      <c r="AU152" s="1079"/>
      <c r="AV152" s="1079"/>
      <c r="AW152" s="1080"/>
      <c r="AX152" s="1081"/>
      <c r="AZ152" s="1195"/>
      <c r="BA152" s="1196"/>
      <c r="BB152" s="1196"/>
      <c r="BC152" s="1196"/>
      <c r="BD152" s="1196"/>
      <c r="BE152" s="1196"/>
      <c r="BF152" s="1196"/>
      <c r="BG152" s="1196"/>
      <c r="BH152" s="1196"/>
      <c r="BI152" s="1197"/>
      <c r="BJ152" s="1198"/>
    </row>
    <row r="153" spans="1:79">
      <c r="A153" s="1487" t="s">
        <v>271</v>
      </c>
      <c r="B153" s="274" t="s">
        <v>63</v>
      </c>
      <c r="C153" s="424" t="s">
        <v>92</v>
      </c>
      <c r="D153" s="330">
        <f>D148*'DATA - Awards Matrices'!$B$15</f>
        <v>0</v>
      </c>
      <c r="E153" s="12">
        <f>E148*'DATA - Awards Matrices'!$C$15</f>
        <v>400</v>
      </c>
      <c r="F153" s="12">
        <f>F148*'DATA - Awards Matrices'!$D$15</f>
        <v>0</v>
      </c>
      <c r="G153" s="12">
        <f>G148*'DATA - Awards Matrices'!$E$15</f>
        <v>12000</v>
      </c>
      <c r="H153" s="12">
        <f>H148*'DATA - Awards Matrices'!$F$15</f>
        <v>0</v>
      </c>
      <c r="I153" s="12">
        <f>I148*'DATA - Awards Matrices'!$G$15</f>
        <v>0</v>
      </c>
      <c r="J153" s="12">
        <f>J148*'DATA - Awards Matrices'!$H$15</f>
        <v>0</v>
      </c>
      <c r="K153" s="12">
        <f>K148*'DATA - Awards Matrices'!$I$15</f>
        <v>0</v>
      </c>
      <c r="L153" s="12">
        <f>L148*'DATA - Awards Matrices'!$J$15</f>
        <v>0</v>
      </c>
      <c r="M153" s="331">
        <f>M148*'DATA - Awards Matrices'!$K$15</f>
        <v>0</v>
      </c>
      <c r="N153" s="12"/>
      <c r="O153" s="12"/>
      <c r="P153" s="330">
        <f>P148*'DATA - Awards Matrices'!$B$15</f>
        <v>0</v>
      </c>
      <c r="Q153" s="12">
        <f>Q148*'DATA - Awards Matrices'!$C$15</f>
        <v>400</v>
      </c>
      <c r="R153" s="12">
        <f>R148*'DATA - Awards Matrices'!$D$15</f>
        <v>0</v>
      </c>
      <c r="S153" s="12">
        <f>S148*'DATA - Awards Matrices'!$E$15</f>
        <v>11500</v>
      </c>
      <c r="T153" s="12">
        <f>T148*'DATA - Awards Matrices'!$F$15</f>
        <v>0</v>
      </c>
      <c r="U153" s="12">
        <f>U148*'DATA - Awards Matrices'!$G$15</f>
        <v>0</v>
      </c>
      <c r="V153" s="12">
        <f>V148*'DATA - Awards Matrices'!$H$15</f>
        <v>0</v>
      </c>
      <c r="W153" s="12">
        <f>W148*'DATA - Awards Matrices'!$I$15</f>
        <v>0</v>
      </c>
      <c r="X153" s="12">
        <f>X148*'DATA - Awards Matrices'!$J$15</f>
        <v>0</v>
      </c>
      <c r="Y153" s="331">
        <f>Y148*'DATA - Awards Matrices'!$K$15</f>
        <v>0</v>
      </c>
      <c r="Z153" s="12"/>
      <c r="AA153" s="12"/>
      <c r="AB153" s="330">
        <f>AB148*'DATA - Awards Matrices'!$B$15</f>
        <v>0</v>
      </c>
      <c r="AC153" s="12">
        <f>AC148*'DATA - Awards Matrices'!$C$15</f>
        <v>200</v>
      </c>
      <c r="AD153" s="12">
        <f>AD148*'DATA - Awards Matrices'!$D$15</f>
        <v>0</v>
      </c>
      <c r="AE153" s="12">
        <f>AE148*'DATA - Awards Matrices'!$E$15</f>
        <v>12000</v>
      </c>
      <c r="AF153" s="12">
        <f>AF148*'DATA - Awards Matrices'!$F$15</f>
        <v>0</v>
      </c>
      <c r="AG153" s="12">
        <f>AG148*'DATA - Awards Matrices'!$G$15</f>
        <v>0</v>
      </c>
      <c r="AH153" s="12">
        <f>AH148*'DATA - Awards Matrices'!$H$15</f>
        <v>0</v>
      </c>
      <c r="AI153" s="12">
        <f>AI148*'DATA - Awards Matrices'!$I$15</f>
        <v>0</v>
      </c>
      <c r="AJ153" s="12">
        <f>AJ148*'DATA - Awards Matrices'!$J$15</f>
        <v>0</v>
      </c>
      <c r="AK153" s="331">
        <f>AK148*'DATA - Awards Matrices'!$K$15</f>
        <v>0</v>
      </c>
      <c r="AL153" s="12"/>
      <c r="AM153" s="12"/>
      <c r="AN153" s="1078">
        <f>AN148*'DATA - Awards Matrices'!$B$15</f>
        <v>0</v>
      </c>
      <c r="AO153" s="1079">
        <f>AO148*'DATA - Awards Matrices'!$C$15</f>
        <v>0</v>
      </c>
      <c r="AP153" s="1079">
        <f>AP148*'DATA - Awards Matrices'!$D$15</f>
        <v>0</v>
      </c>
      <c r="AQ153" s="1079">
        <f>AQ148*'DATA - Awards Matrices'!$E$15</f>
        <v>6500</v>
      </c>
      <c r="AR153" s="1079">
        <f>AR148*'DATA - Awards Matrices'!$F$15</f>
        <v>0</v>
      </c>
      <c r="AS153" s="1079">
        <f>AS148*'DATA - Awards Matrices'!$G$15</f>
        <v>0</v>
      </c>
      <c r="AT153" s="1079">
        <f>AT148*'DATA - Awards Matrices'!$H$15</f>
        <v>0</v>
      </c>
      <c r="AU153" s="1079">
        <f>AU148*'DATA - Awards Matrices'!$I$15</f>
        <v>0</v>
      </c>
      <c r="AV153" s="1079">
        <f>AV148*'DATA - Awards Matrices'!$J$15</f>
        <v>0</v>
      </c>
      <c r="AW153" s="1080">
        <f>AW148*'DATA - Awards Matrices'!$K$15</f>
        <v>0</v>
      </c>
      <c r="AX153" s="1081"/>
      <c r="AZ153" s="1195">
        <f>AZ148*'DATA - Awards Matrices'!$B$15</f>
        <v>0</v>
      </c>
      <c r="BA153" s="1196">
        <f>BA148*'DATA - Awards Matrices'!$C$15</f>
        <v>0</v>
      </c>
      <c r="BB153" s="1196">
        <f>BB148*'DATA - Awards Matrices'!$D$15</f>
        <v>0</v>
      </c>
      <c r="BC153" s="1196">
        <f>BC148*'DATA - Awards Matrices'!$E$15</f>
        <v>9750</v>
      </c>
      <c r="BD153" s="1196">
        <f>BD148*'DATA - Awards Matrices'!$F$15</f>
        <v>0</v>
      </c>
      <c r="BE153" s="1196">
        <f>BE148*'DATA - Awards Matrices'!$G$15</f>
        <v>0</v>
      </c>
      <c r="BF153" s="1196">
        <f>BF148*'DATA - Awards Matrices'!$H$15</f>
        <v>0</v>
      </c>
      <c r="BG153" s="1196">
        <f>BG148*'DATA - Awards Matrices'!$I$15</f>
        <v>0</v>
      </c>
      <c r="BH153" s="1196">
        <f>BH148*'DATA - Awards Matrices'!$J$15</f>
        <v>0</v>
      </c>
      <c r="BI153" s="1197">
        <f>BI148*'DATA - Awards Matrices'!$K$15</f>
        <v>0</v>
      </c>
      <c r="BJ153" s="1198"/>
    </row>
    <row r="154" spans="1:79">
      <c r="A154" s="1488"/>
      <c r="B154" s="410" t="s">
        <v>63</v>
      </c>
      <c r="C154" s="425" t="s">
        <v>91</v>
      </c>
      <c r="D154" s="330">
        <f>D149*'DATA - Awards Matrices'!$B$16</f>
        <v>0</v>
      </c>
      <c r="E154" s="12">
        <f>E149*'DATA - Awards Matrices'!$C$16</f>
        <v>0</v>
      </c>
      <c r="F154" s="12">
        <f>F149*'DATA - Awards Matrices'!$D$16</f>
        <v>0</v>
      </c>
      <c r="G154" s="12">
        <f>G149*'DATA - Awards Matrices'!$E$16</f>
        <v>3000</v>
      </c>
      <c r="H154" s="12">
        <f>H149*'DATA - Awards Matrices'!$F$16</f>
        <v>0</v>
      </c>
      <c r="I154" s="12">
        <f>I149*'DATA - Awards Matrices'!$G$16</f>
        <v>0</v>
      </c>
      <c r="J154" s="12">
        <f>J149*'DATA - Awards Matrices'!$H$16</f>
        <v>0</v>
      </c>
      <c r="K154" s="12">
        <f>K149*'DATA - Awards Matrices'!$I$16</f>
        <v>0</v>
      </c>
      <c r="L154" s="12">
        <f>L149*'DATA - Awards Matrices'!$J$16</f>
        <v>0</v>
      </c>
      <c r="M154" s="331">
        <f>M149*'DATA - Awards Matrices'!$K$16</f>
        <v>0</v>
      </c>
      <c r="N154" s="12"/>
      <c r="O154" s="12"/>
      <c r="P154" s="330">
        <f>P149*'DATA - Awards Matrices'!$B$16</f>
        <v>0</v>
      </c>
      <c r="Q154" s="12">
        <f>Q149*'DATA - Awards Matrices'!$C$16</f>
        <v>0</v>
      </c>
      <c r="R154" s="12">
        <f>R149*'DATA - Awards Matrices'!$D$16</f>
        <v>0</v>
      </c>
      <c r="S154" s="12">
        <f>S149*'DATA - Awards Matrices'!$E$16</f>
        <v>5500</v>
      </c>
      <c r="T154" s="12">
        <f>T149*'DATA - Awards Matrices'!$F$16</f>
        <v>0</v>
      </c>
      <c r="U154" s="12">
        <f>U149*'DATA - Awards Matrices'!$G$16</f>
        <v>0</v>
      </c>
      <c r="V154" s="12">
        <f>V149*'DATA - Awards Matrices'!$H$16</f>
        <v>0</v>
      </c>
      <c r="W154" s="12">
        <f>W149*'DATA - Awards Matrices'!$I$16</f>
        <v>0</v>
      </c>
      <c r="X154" s="12">
        <f>X149*'DATA - Awards Matrices'!$J$16</f>
        <v>0</v>
      </c>
      <c r="Y154" s="331">
        <f>Y149*'DATA - Awards Matrices'!$K$16</f>
        <v>0</v>
      </c>
      <c r="Z154" s="12"/>
      <c r="AA154" s="12"/>
      <c r="AB154" s="330">
        <f>AB149*'DATA - Awards Matrices'!$B$16</f>
        <v>0</v>
      </c>
      <c r="AC154" s="12">
        <f>AC149*'DATA - Awards Matrices'!$C$16</f>
        <v>200</v>
      </c>
      <c r="AD154" s="12">
        <f>AD149*'DATA - Awards Matrices'!$D$16</f>
        <v>0</v>
      </c>
      <c r="AE154" s="12">
        <f>AE149*'DATA - Awards Matrices'!$E$16</f>
        <v>3250</v>
      </c>
      <c r="AF154" s="12">
        <f>AF149*'DATA - Awards Matrices'!$F$16</f>
        <v>0</v>
      </c>
      <c r="AG154" s="12">
        <f>AG149*'DATA - Awards Matrices'!$G$16</f>
        <v>0</v>
      </c>
      <c r="AH154" s="12">
        <f>AH149*'DATA - Awards Matrices'!$H$16</f>
        <v>0</v>
      </c>
      <c r="AI154" s="12">
        <f>AI149*'DATA - Awards Matrices'!$I$16</f>
        <v>0</v>
      </c>
      <c r="AJ154" s="12">
        <f>AJ149*'DATA - Awards Matrices'!$J$16</f>
        <v>0</v>
      </c>
      <c r="AK154" s="331">
        <f>AK149*'DATA - Awards Matrices'!$K$16</f>
        <v>0</v>
      </c>
      <c r="AL154" s="12"/>
      <c r="AM154" s="12"/>
      <c r="AN154" s="1078">
        <f>AN149*'DATA - Awards Matrices'!$B$16</f>
        <v>1700</v>
      </c>
      <c r="AO154" s="1079">
        <f>AO149*'DATA - Awards Matrices'!$C$16</f>
        <v>200</v>
      </c>
      <c r="AP154" s="1079">
        <f>AP149*'DATA - Awards Matrices'!$D$16</f>
        <v>0</v>
      </c>
      <c r="AQ154" s="1079">
        <f>AQ149*'DATA - Awards Matrices'!$E$16</f>
        <v>3250</v>
      </c>
      <c r="AR154" s="1079">
        <f>AR149*'DATA - Awards Matrices'!$F$16</f>
        <v>0</v>
      </c>
      <c r="AS154" s="1079">
        <f>AS149*'DATA - Awards Matrices'!$G$16</f>
        <v>0</v>
      </c>
      <c r="AT154" s="1079">
        <f>AT149*'DATA - Awards Matrices'!$H$16</f>
        <v>0</v>
      </c>
      <c r="AU154" s="1079">
        <f>AU149*'DATA - Awards Matrices'!$I$16</f>
        <v>0</v>
      </c>
      <c r="AV154" s="1079">
        <f>AV149*'DATA - Awards Matrices'!$J$16</f>
        <v>0</v>
      </c>
      <c r="AW154" s="1080">
        <f>AW149*'DATA - Awards Matrices'!$K$16</f>
        <v>0</v>
      </c>
      <c r="AX154" s="1081"/>
      <c r="AZ154" s="1195">
        <f>AZ149*'DATA - Awards Matrices'!$B$16</f>
        <v>0</v>
      </c>
      <c r="BA154" s="1196">
        <f>BA149*'DATA - Awards Matrices'!$C$16</f>
        <v>0</v>
      </c>
      <c r="BB154" s="1196">
        <f>BB149*'DATA - Awards Matrices'!$D$16</f>
        <v>0</v>
      </c>
      <c r="BC154" s="1196">
        <f>BC149*'DATA - Awards Matrices'!$E$16</f>
        <v>2500</v>
      </c>
      <c r="BD154" s="1196">
        <f>BD149*'DATA - Awards Matrices'!$F$16</f>
        <v>0</v>
      </c>
      <c r="BE154" s="1196">
        <f>BE149*'DATA - Awards Matrices'!$G$16</f>
        <v>0</v>
      </c>
      <c r="BF154" s="1196">
        <f>BF149*'DATA - Awards Matrices'!$H$16</f>
        <v>0</v>
      </c>
      <c r="BG154" s="1196">
        <f>BG149*'DATA - Awards Matrices'!$I$16</f>
        <v>0</v>
      </c>
      <c r="BH154" s="1196">
        <f>BH149*'DATA - Awards Matrices'!$J$16</f>
        <v>0</v>
      </c>
      <c r="BI154" s="1197">
        <f>BI149*'DATA - Awards Matrices'!$K$16</f>
        <v>0</v>
      </c>
      <c r="BJ154" s="1198"/>
    </row>
    <row r="155" spans="1:79" ht="16" thickBot="1">
      <c r="A155" s="1489"/>
      <c r="B155" s="413" t="s">
        <v>63</v>
      </c>
      <c r="C155" s="426" t="s">
        <v>90</v>
      </c>
      <c r="D155" s="330">
        <f>D150*'DATA - Awards Matrices'!$B$17</f>
        <v>2300</v>
      </c>
      <c r="E155" s="12">
        <f>E150*'DATA - Awards Matrices'!$C$17</f>
        <v>0</v>
      </c>
      <c r="F155" s="12">
        <f>F150*'DATA - Awards Matrices'!$D$17</f>
        <v>0</v>
      </c>
      <c r="G155" s="12">
        <f>G150*'DATA - Awards Matrices'!$E$17</f>
        <v>2000</v>
      </c>
      <c r="H155" s="12">
        <f>H150*'DATA - Awards Matrices'!$F$17</f>
        <v>0</v>
      </c>
      <c r="I155" s="12">
        <f>I150*'DATA - Awards Matrices'!$G$17</f>
        <v>0</v>
      </c>
      <c r="J155" s="12">
        <f>J150*'DATA - Awards Matrices'!$H$17</f>
        <v>0</v>
      </c>
      <c r="K155" s="12">
        <f>K150*'DATA - Awards Matrices'!$I$17</f>
        <v>0</v>
      </c>
      <c r="L155" s="12">
        <f>L150*'DATA - Awards Matrices'!$J$17</f>
        <v>0</v>
      </c>
      <c r="M155" s="331">
        <f>M150*'DATA - Awards Matrices'!$K$17</f>
        <v>0</v>
      </c>
      <c r="N155" s="12" t="s">
        <v>277</v>
      </c>
      <c r="O155" s="12"/>
      <c r="P155" s="330">
        <f>P150*'DATA - Awards Matrices'!$B$17</f>
        <v>6500</v>
      </c>
      <c r="Q155" s="12">
        <f>Q150*'DATA - Awards Matrices'!$C$17</f>
        <v>0</v>
      </c>
      <c r="R155" s="12">
        <f>R150*'DATA - Awards Matrices'!$D$17</f>
        <v>0</v>
      </c>
      <c r="S155" s="12">
        <f>S150*'DATA - Awards Matrices'!$E$17</f>
        <v>250</v>
      </c>
      <c r="T155" s="12">
        <f>T150*'DATA - Awards Matrices'!$F$17</f>
        <v>0</v>
      </c>
      <c r="U155" s="12">
        <f>U150*'DATA - Awards Matrices'!$G$17</f>
        <v>0</v>
      </c>
      <c r="V155" s="12">
        <f>V150*'DATA - Awards Matrices'!$H$17</f>
        <v>0</v>
      </c>
      <c r="W155" s="12">
        <f>W150*'DATA - Awards Matrices'!$I$17</f>
        <v>0</v>
      </c>
      <c r="X155" s="12">
        <f>X150*'DATA - Awards Matrices'!$J$17</f>
        <v>0</v>
      </c>
      <c r="Y155" s="331">
        <f>Y150*'DATA - Awards Matrices'!$K$17</f>
        <v>0</v>
      </c>
      <c r="Z155" s="12" t="s">
        <v>277</v>
      </c>
      <c r="AA155" s="12"/>
      <c r="AB155" s="330">
        <f>AB150*'DATA - Awards Matrices'!$B$17</f>
        <v>4700</v>
      </c>
      <c r="AC155" s="12">
        <f>AC150*'DATA - Awards Matrices'!$C$17</f>
        <v>0</v>
      </c>
      <c r="AD155" s="12">
        <f>AD150*'DATA - Awards Matrices'!$D$17</f>
        <v>0</v>
      </c>
      <c r="AE155" s="12">
        <f>AE150*'DATA - Awards Matrices'!$E$17</f>
        <v>0</v>
      </c>
      <c r="AF155" s="12">
        <f>AF150*'DATA - Awards Matrices'!$F$17</f>
        <v>0</v>
      </c>
      <c r="AG155" s="12">
        <f>AG150*'DATA - Awards Matrices'!$G$17</f>
        <v>0</v>
      </c>
      <c r="AH155" s="12">
        <f>AH150*'DATA - Awards Matrices'!$H$17</f>
        <v>0</v>
      </c>
      <c r="AI155" s="12">
        <f>AI150*'DATA - Awards Matrices'!$I$17</f>
        <v>0</v>
      </c>
      <c r="AJ155" s="12">
        <f>AJ150*'DATA - Awards Matrices'!$J$17</f>
        <v>0</v>
      </c>
      <c r="AK155" s="331">
        <f>AK150*'DATA - Awards Matrices'!$K$17</f>
        <v>0</v>
      </c>
      <c r="AL155" s="12" t="s">
        <v>277</v>
      </c>
      <c r="AM155" s="12"/>
      <c r="AN155" s="1078">
        <f>AN150*'DATA - Awards Matrices'!$B$17</f>
        <v>3700</v>
      </c>
      <c r="AO155" s="1079">
        <f>AO150*'DATA - Awards Matrices'!$C$17</f>
        <v>0</v>
      </c>
      <c r="AP155" s="1079">
        <f>AP150*'DATA - Awards Matrices'!$D$17</f>
        <v>0</v>
      </c>
      <c r="AQ155" s="1079">
        <f>AQ150*'DATA - Awards Matrices'!$E$17</f>
        <v>500</v>
      </c>
      <c r="AR155" s="1079">
        <f>AR150*'DATA - Awards Matrices'!$F$17</f>
        <v>0</v>
      </c>
      <c r="AS155" s="1079">
        <f>AS150*'DATA - Awards Matrices'!$G$17</f>
        <v>0</v>
      </c>
      <c r="AT155" s="1079">
        <f>AT150*'DATA - Awards Matrices'!$H$17</f>
        <v>0</v>
      </c>
      <c r="AU155" s="1079">
        <f>AU150*'DATA - Awards Matrices'!$I$17</f>
        <v>0</v>
      </c>
      <c r="AV155" s="1079">
        <f>AV150*'DATA - Awards Matrices'!$J$17</f>
        <v>0</v>
      </c>
      <c r="AW155" s="1080">
        <f>AW150*'DATA - Awards Matrices'!$K$17</f>
        <v>0</v>
      </c>
      <c r="AX155" s="1081" t="s">
        <v>277</v>
      </c>
      <c r="AZ155" s="1195">
        <f>AZ150*'DATA - Awards Matrices'!$B$17</f>
        <v>2800</v>
      </c>
      <c r="BA155" s="1196">
        <f>BA150*'DATA - Awards Matrices'!$C$17</f>
        <v>0</v>
      </c>
      <c r="BB155" s="1196">
        <f>BB150*'DATA - Awards Matrices'!$D$17</f>
        <v>0</v>
      </c>
      <c r="BC155" s="1196">
        <f>BC150*'DATA - Awards Matrices'!$E$17</f>
        <v>250</v>
      </c>
      <c r="BD155" s="1196">
        <f>BD150*'DATA - Awards Matrices'!$F$17</f>
        <v>0</v>
      </c>
      <c r="BE155" s="1196">
        <f>BE150*'DATA - Awards Matrices'!$G$17</f>
        <v>0</v>
      </c>
      <c r="BF155" s="1196">
        <f>BF150*'DATA - Awards Matrices'!$H$17</f>
        <v>0</v>
      </c>
      <c r="BG155" s="1196">
        <f>BG150*'DATA - Awards Matrices'!$I$17</f>
        <v>0</v>
      </c>
      <c r="BH155" s="1196">
        <f>BH150*'DATA - Awards Matrices'!$J$17</f>
        <v>0</v>
      </c>
      <c r="BI155" s="1197">
        <f>BI150*'DATA - Awards Matrices'!$K$17</f>
        <v>0</v>
      </c>
      <c r="BJ155" s="1198" t="s">
        <v>277</v>
      </c>
    </row>
    <row r="156" spans="1:79" ht="33" thickBot="1">
      <c r="A156" s="455" t="s">
        <v>272</v>
      </c>
      <c r="B156" s="413" t="str">
        <f>B150</f>
        <v>UNM-LA</v>
      </c>
      <c r="C156" s="414"/>
      <c r="D156" s="334">
        <f t="shared" ref="D156:M156" si="146">SUM(D153:D155)</f>
        <v>2300</v>
      </c>
      <c r="E156" s="335">
        <f t="shared" si="146"/>
        <v>400</v>
      </c>
      <c r="F156" s="335">
        <f t="shared" si="146"/>
        <v>0</v>
      </c>
      <c r="G156" s="335">
        <f t="shared" si="146"/>
        <v>17000</v>
      </c>
      <c r="H156" s="335">
        <f t="shared" si="146"/>
        <v>0</v>
      </c>
      <c r="I156" s="335">
        <f t="shared" si="146"/>
        <v>0</v>
      </c>
      <c r="J156" s="335">
        <f t="shared" si="146"/>
        <v>0</v>
      </c>
      <c r="K156" s="335">
        <f t="shared" si="146"/>
        <v>0</v>
      </c>
      <c r="L156" s="335">
        <f t="shared" si="146"/>
        <v>0</v>
      </c>
      <c r="M156" s="336">
        <f t="shared" si="146"/>
        <v>0</v>
      </c>
      <c r="N156" s="415">
        <f>SUM(D156:M156)/'DATA - Awards Matrices'!$L$17</f>
        <v>4.8785319828632279</v>
      </c>
      <c r="O156" s="415"/>
      <c r="P156" s="334">
        <f t="shared" ref="P156:Y156" si="147">SUM(P153:P155)</f>
        <v>6500</v>
      </c>
      <c r="Q156" s="335">
        <f t="shared" si="147"/>
        <v>400</v>
      </c>
      <c r="R156" s="335">
        <f t="shared" si="147"/>
        <v>0</v>
      </c>
      <c r="S156" s="335">
        <f t="shared" si="147"/>
        <v>17250</v>
      </c>
      <c r="T156" s="335">
        <f t="shared" si="147"/>
        <v>0</v>
      </c>
      <c r="U156" s="335">
        <f t="shared" si="147"/>
        <v>0</v>
      </c>
      <c r="V156" s="335">
        <f t="shared" si="147"/>
        <v>0</v>
      </c>
      <c r="W156" s="335">
        <f t="shared" si="147"/>
        <v>0</v>
      </c>
      <c r="X156" s="335">
        <f t="shared" si="147"/>
        <v>0</v>
      </c>
      <c r="Y156" s="336">
        <f t="shared" si="147"/>
        <v>0</v>
      </c>
      <c r="Z156" s="415">
        <f>SUM(P156:Y156)/'DATA - Awards Matrices'!$L$17</f>
        <v>5.9805354003120277</v>
      </c>
      <c r="AA156" s="415"/>
      <c r="AB156" s="334">
        <f t="shared" ref="AB156:AK156" si="148">SUM(AB153:AB155)</f>
        <v>4700</v>
      </c>
      <c r="AC156" s="335">
        <f t="shared" si="148"/>
        <v>400</v>
      </c>
      <c r="AD156" s="335">
        <f t="shared" si="148"/>
        <v>0</v>
      </c>
      <c r="AE156" s="335">
        <f t="shared" si="148"/>
        <v>15250</v>
      </c>
      <c r="AF156" s="335">
        <f t="shared" si="148"/>
        <v>0</v>
      </c>
      <c r="AG156" s="335">
        <f t="shared" si="148"/>
        <v>0</v>
      </c>
      <c r="AH156" s="335">
        <f t="shared" si="148"/>
        <v>0</v>
      </c>
      <c r="AI156" s="335">
        <f t="shared" si="148"/>
        <v>0</v>
      </c>
      <c r="AJ156" s="335">
        <f t="shared" si="148"/>
        <v>0</v>
      </c>
      <c r="AK156" s="336">
        <f t="shared" si="148"/>
        <v>0</v>
      </c>
      <c r="AL156" s="415">
        <f>SUM(AB156:AK156)/'DATA - Awards Matrices'!$L$17</f>
        <v>5.039498774175974</v>
      </c>
      <c r="AM156" s="415"/>
      <c r="AN156" s="1085">
        <f t="shared" ref="AN156:AW156" si="149">SUM(AN153:AN155)</f>
        <v>5400</v>
      </c>
      <c r="AO156" s="1086">
        <f t="shared" si="149"/>
        <v>200</v>
      </c>
      <c r="AP156" s="1086">
        <f t="shared" si="149"/>
        <v>0</v>
      </c>
      <c r="AQ156" s="1086">
        <f t="shared" si="149"/>
        <v>10250</v>
      </c>
      <c r="AR156" s="1086">
        <f t="shared" si="149"/>
        <v>0</v>
      </c>
      <c r="AS156" s="1086">
        <f t="shared" si="149"/>
        <v>0</v>
      </c>
      <c r="AT156" s="1086">
        <f t="shared" si="149"/>
        <v>0</v>
      </c>
      <c r="AU156" s="1086">
        <f t="shared" si="149"/>
        <v>0</v>
      </c>
      <c r="AV156" s="1086">
        <f t="shared" si="149"/>
        <v>0</v>
      </c>
      <c r="AW156" s="1087">
        <f t="shared" si="149"/>
        <v>0</v>
      </c>
      <c r="AX156" s="1088">
        <f>SUM(AN156:AW156)/'DATA - Awards Matrices'!$L$17</f>
        <v>3.9251132958569626</v>
      </c>
      <c r="AZ156" s="1202">
        <f t="shared" ref="AZ156:BI156" si="150">SUM(AZ153:AZ155)</f>
        <v>2800</v>
      </c>
      <c r="BA156" s="1203">
        <f t="shared" si="150"/>
        <v>0</v>
      </c>
      <c r="BB156" s="1203">
        <f t="shared" si="150"/>
        <v>0</v>
      </c>
      <c r="BC156" s="1203">
        <f t="shared" si="150"/>
        <v>12500</v>
      </c>
      <c r="BD156" s="1203">
        <f t="shared" si="150"/>
        <v>0</v>
      </c>
      <c r="BE156" s="1203">
        <f t="shared" si="150"/>
        <v>0</v>
      </c>
      <c r="BF156" s="1203">
        <f t="shared" si="150"/>
        <v>0</v>
      </c>
      <c r="BG156" s="1203">
        <f t="shared" si="150"/>
        <v>0</v>
      </c>
      <c r="BH156" s="1203">
        <f t="shared" si="150"/>
        <v>0</v>
      </c>
      <c r="BI156" s="1204">
        <f t="shared" si="150"/>
        <v>0</v>
      </c>
      <c r="BJ156" s="1205">
        <f>SUM(AZ156:BI156)/'DATA - Awards Matrices'!$L$17</f>
        <v>3.7889106262846388</v>
      </c>
      <c r="BO156" s="1300">
        <f>SUM(P156:Y156)</f>
        <v>24150</v>
      </c>
      <c r="BP156" s="1300">
        <f>SUM(AB156:AK156)</f>
        <v>20350</v>
      </c>
      <c r="BQ156" s="1301">
        <f>SUM(AN156:AW156)</f>
        <v>15850</v>
      </c>
      <c r="BR156" s="1300">
        <f>SUM(AZ156:BI156)</f>
        <v>15300</v>
      </c>
      <c r="BS156" s="1300">
        <f>AVERAGE(BO156:BQ156)</f>
        <v>20116.666666666668</v>
      </c>
      <c r="BT156" s="1301">
        <f>AVERAGE(BQ156:BR156)</f>
        <v>15575</v>
      </c>
    </row>
    <row r="157" spans="1:79" ht="54" customHeight="1" thickBot="1">
      <c r="A157" s="428"/>
      <c r="B157" s="429"/>
      <c r="C157" s="430"/>
      <c r="D157" s="431"/>
      <c r="E157" s="432"/>
      <c r="F157" s="432"/>
      <c r="G157" s="432"/>
      <c r="H157" s="432"/>
      <c r="I157" s="432"/>
      <c r="J157" s="432"/>
      <c r="K157" s="432"/>
      <c r="L157" s="432"/>
      <c r="M157" s="433"/>
      <c r="N157" s="434"/>
      <c r="O157" s="434"/>
      <c r="P157" s="431"/>
      <c r="Q157" s="432"/>
      <c r="R157" s="432"/>
      <c r="S157" s="432"/>
      <c r="T157" s="432"/>
      <c r="U157" s="432"/>
      <c r="V157" s="432"/>
      <c r="W157" s="432"/>
      <c r="X157" s="432"/>
      <c r="Y157" s="433"/>
      <c r="Z157" s="434"/>
      <c r="AA157" s="434"/>
      <c r="AB157" s="431"/>
      <c r="AC157" s="432"/>
      <c r="AD157" s="432"/>
      <c r="AE157" s="432"/>
      <c r="AF157" s="432"/>
      <c r="AG157" s="432"/>
      <c r="AH157" s="432"/>
      <c r="AI157" s="432"/>
      <c r="AJ157" s="432"/>
      <c r="AK157" s="433"/>
      <c r="AL157" s="434"/>
      <c r="AM157" s="434"/>
      <c r="AN157" s="1089"/>
      <c r="AO157" s="1090"/>
      <c r="AP157" s="1090"/>
      <c r="AQ157" s="1090"/>
      <c r="AR157" s="1090"/>
      <c r="AS157" s="1090"/>
      <c r="AT157" s="1090"/>
      <c r="AU157" s="1090"/>
      <c r="AV157" s="1090"/>
      <c r="AW157" s="1091"/>
      <c r="AX157" s="1092"/>
      <c r="AZ157" s="1206"/>
      <c r="BA157" s="1207"/>
      <c r="BB157" s="1207"/>
      <c r="BC157" s="1207"/>
      <c r="BD157" s="1207"/>
      <c r="BE157" s="1207"/>
      <c r="BF157" s="1207"/>
      <c r="BG157" s="1207"/>
      <c r="BH157" s="1207"/>
      <c r="BI157" s="1208"/>
      <c r="BJ157" s="1209"/>
    </row>
    <row r="158" spans="1:79" ht="15" customHeight="1">
      <c r="A158" s="1487" t="s">
        <v>270</v>
      </c>
      <c r="B158" s="274" t="str">
        <f>'RAW DATA-Awards'!B52</f>
        <v>UNM-TA</v>
      </c>
      <c r="C158" s="424" t="str">
        <f>'RAW DATA-Awards'!C52</f>
        <v>1</v>
      </c>
      <c r="D158" s="407">
        <f>'RAW DATA-Awards'!D52</f>
        <v>0</v>
      </c>
      <c r="E158" s="408">
        <f>'RAW DATA-Awards'!E52</f>
        <v>10</v>
      </c>
      <c r="F158" s="408">
        <f>'RAW DATA-Awards'!F52</f>
        <v>0</v>
      </c>
      <c r="G158" s="408">
        <f>'RAW DATA-Awards'!G52</f>
        <v>85</v>
      </c>
      <c r="H158" s="408">
        <f>'RAW DATA-Awards'!H52</f>
        <v>0</v>
      </c>
      <c r="I158" s="408">
        <f>'RAW DATA-Awards'!I52</f>
        <v>0</v>
      </c>
      <c r="J158" s="408">
        <f>'RAW DATA-Awards'!J52</f>
        <v>0</v>
      </c>
      <c r="K158" s="408">
        <f>'RAW DATA-Awards'!K52</f>
        <v>0</v>
      </c>
      <c r="L158" s="408">
        <f>'RAW DATA-Awards'!L52</f>
        <v>0</v>
      </c>
      <c r="M158" s="409">
        <f>'RAW DATA-Awards'!M52</f>
        <v>0</v>
      </c>
      <c r="N158" s="408"/>
      <c r="O158" s="408"/>
      <c r="P158" s="407">
        <f>'RAW DATA-Awards'!N52</f>
        <v>0</v>
      </c>
      <c r="Q158" s="408">
        <f>'RAW DATA-Awards'!O52</f>
        <v>4</v>
      </c>
      <c r="R158" s="408">
        <f>'RAW DATA-Awards'!P52</f>
        <v>0</v>
      </c>
      <c r="S158" s="408">
        <f>'RAW DATA-Awards'!Q52</f>
        <v>89</v>
      </c>
      <c r="T158" s="408">
        <f>'RAW DATA-Awards'!R52</f>
        <v>0</v>
      </c>
      <c r="U158" s="408">
        <f>'RAW DATA-Awards'!S52</f>
        <v>0</v>
      </c>
      <c r="V158" s="408">
        <f>'RAW DATA-Awards'!T52</f>
        <v>0</v>
      </c>
      <c r="W158" s="408">
        <f>'RAW DATA-Awards'!U52</f>
        <v>0</v>
      </c>
      <c r="X158" s="408">
        <f>'RAW DATA-Awards'!V52</f>
        <v>0</v>
      </c>
      <c r="Y158" s="409">
        <f>'RAW DATA-Awards'!W52</f>
        <v>0</v>
      </c>
      <c r="Z158" s="408"/>
      <c r="AA158" s="408"/>
      <c r="AB158" s="407">
        <f>'RAW DATA-Awards'!X52</f>
        <v>0</v>
      </c>
      <c r="AC158" s="408">
        <f>'RAW DATA-Awards'!Y52</f>
        <v>5</v>
      </c>
      <c r="AD158" s="408">
        <f>'RAW DATA-Awards'!Z52</f>
        <v>0</v>
      </c>
      <c r="AE158" s="408">
        <f>'RAW DATA-Awards'!AA52</f>
        <v>92</v>
      </c>
      <c r="AF158" s="408">
        <f>'RAW DATA-Awards'!AB52</f>
        <v>0</v>
      </c>
      <c r="AG158" s="408">
        <f>'RAW DATA-Awards'!AC52</f>
        <v>0</v>
      </c>
      <c r="AH158" s="408">
        <f>'RAW DATA-Awards'!AD52</f>
        <v>0</v>
      </c>
      <c r="AI158" s="408">
        <f>'RAW DATA-Awards'!AE52</f>
        <v>0</v>
      </c>
      <c r="AJ158" s="408">
        <f>'RAW DATA-Awards'!AF52</f>
        <v>0</v>
      </c>
      <c r="AK158" s="409">
        <f>'RAW DATA-Awards'!AG52</f>
        <v>0</v>
      </c>
      <c r="AL158" s="408"/>
      <c r="AM158" s="408"/>
      <c r="AN158" s="1074">
        <f>'RAW DATA-Awards'!AH52</f>
        <v>0</v>
      </c>
      <c r="AO158" s="1075">
        <f>'RAW DATA-Awards'!AI52</f>
        <v>7</v>
      </c>
      <c r="AP158" s="1075">
        <f>'RAW DATA-Awards'!AJ52</f>
        <v>0</v>
      </c>
      <c r="AQ158" s="1075">
        <f>'RAW DATA-Awards'!AK52</f>
        <v>81</v>
      </c>
      <c r="AR158" s="1075">
        <f>'RAW DATA-Awards'!AL52</f>
        <v>0</v>
      </c>
      <c r="AS158" s="1075">
        <f>'RAW DATA-Awards'!AM52</f>
        <v>0</v>
      </c>
      <c r="AT158" s="1075">
        <f>'RAW DATA-Awards'!AN52</f>
        <v>0</v>
      </c>
      <c r="AU158" s="1075">
        <f>'RAW DATA-Awards'!AO52</f>
        <v>0</v>
      </c>
      <c r="AV158" s="1075">
        <f>'RAW DATA-Awards'!AP52</f>
        <v>0</v>
      </c>
      <c r="AW158" s="1076">
        <f>'RAW DATA-Awards'!AQ52</f>
        <v>0</v>
      </c>
      <c r="AX158" s="1077"/>
      <c r="AZ158" s="1191">
        <f>'RAW DATA-Awards'!AR52</f>
        <v>0</v>
      </c>
      <c r="BA158" s="1192">
        <f>'RAW DATA-Awards'!AS52</f>
        <v>4</v>
      </c>
      <c r="BB158" s="1192">
        <f>'RAW DATA-Awards'!AT52</f>
        <v>0</v>
      </c>
      <c r="BC158" s="1192">
        <f>'RAW DATA-Awards'!AU52</f>
        <v>71</v>
      </c>
      <c r="BD158" s="1192">
        <f>'RAW DATA-Awards'!AV52</f>
        <v>0</v>
      </c>
      <c r="BE158" s="1192">
        <f>'RAW DATA-Awards'!AW52</f>
        <v>0</v>
      </c>
      <c r="BF158" s="1192">
        <f>'RAW DATA-Awards'!AX52</f>
        <v>0</v>
      </c>
      <c r="BG158" s="1192">
        <f>'RAW DATA-Awards'!AY52</f>
        <v>0</v>
      </c>
      <c r="BH158" s="1192">
        <f>'RAW DATA-Awards'!AZ52</f>
        <v>0</v>
      </c>
      <c r="BI158" s="1193">
        <f>'RAW DATA-Awards'!BA52</f>
        <v>0</v>
      </c>
      <c r="BJ158" s="1194"/>
      <c r="BU158" s="1265"/>
      <c r="BV158" s="1265"/>
      <c r="BW158" s="1265"/>
      <c r="BX158" s="1265"/>
    </row>
    <row r="159" spans="1:79">
      <c r="A159" s="1488"/>
      <c r="B159" s="410" t="str">
        <f>'RAW DATA-Awards'!B53</f>
        <v>UNM-TA</v>
      </c>
      <c r="C159" s="425" t="str">
        <f>'RAW DATA-Awards'!C53</f>
        <v>2</v>
      </c>
      <c r="D159" s="330">
        <f>'RAW DATA-Awards'!D53</f>
        <v>0</v>
      </c>
      <c r="E159" s="12">
        <f>'RAW DATA-Awards'!E53</f>
        <v>14</v>
      </c>
      <c r="F159" s="12">
        <f>'RAW DATA-Awards'!F53</f>
        <v>0</v>
      </c>
      <c r="G159" s="12">
        <f>'RAW DATA-Awards'!G53</f>
        <v>0</v>
      </c>
      <c r="H159" s="12">
        <f>'RAW DATA-Awards'!H53</f>
        <v>0</v>
      </c>
      <c r="I159" s="12">
        <f>'RAW DATA-Awards'!I53</f>
        <v>0</v>
      </c>
      <c r="J159" s="12">
        <f>'RAW DATA-Awards'!J53</f>
        <v>0</v>
      </c>
      <c r="K159" s="12">
        <f>'RAW DATA-Awards'!K53</f>
        <v>0</v>
      </c>
      <c r="L159" s="12">
        <f>'RAW DATA-Awards'!L53</f>
        <v>0</v>
      </c>
      <c r="M159" s="331">
        <f>'RAW DATA-Awards'!M53</f>
        <v>0</v>
      </c>
      <c r="N159" s="12"/>
      <c r="O159" s="12"/>
      <c r="P159" s="330">
        <f>'RAW DATA-Awards'!N53</f>
        <v>0</v>
      </c>
      <c r="Q159" s="12">
        <f>'RAW DATA-Awards'!O53</f>
        <v>26</v>
      </c>
      <c r="R159" s="12">
        <f>'RAW DATA-Awards'!P53</f>
        <v>0</v>
      </c>
      <c r="S159" s="12">
        <f>'RAW DATA-Awards'!Q53</f>
        <v>0</v>
      </c>
      <c r="T159" s="12">
        <f>'RAW DATA-Awards'!R53</f>
        <v>0</v>
      </c>
      <c r="U159" s="12">
        <f>'RAW DATA-Awards'!S53</f>
        <v>0</v>
      </c>
      <c r="V159" s="12">
        <f>'RAW DATA-Awards'!T53</f>
        <v>0</v>
      </c>
      <c r="W159" s="12">
        <f>'RAW DATA-Awards'!U53</f>
        <v>0</v>
      </c>
      <c r="X159" s="12">
        <f>'RAW DATA-Awards'!V53</f>
        <v>0</v>
      </c>
      <c r="Y159" s="331">
        <f>'RAW DATA-Awards'!W53</f>
        <v>0</v>
      </c>
      <c r="Z159" s="12"/>
      <c r="AA159" s="12"/>
      <c r="AB159" s="330">
        <f>'RAW DATA-Awards'!X53</f>
        <v>0</v>
      </c>
      <c r="AC159" s="12">
        <f>'RAW DATA-Awards'!Y53</f>
        <v>16</v>
      </c>
      <c r="AD159" s="12">
        <f>'RAW DATA-Awards'!Z53</f>
        <v>0</v>
      </c>
      <c r="AE159" s="12">
        <f>'RAW DATA-Awards'!AA53</f>
        <v>0</v>
      </c>
      <c r="AF159" s="12">
        <f>'RAW DATA-Awards'!AB53</f>
        <v>0</v>
      </c>
      <c r="AG159" s="12">
        <f>'RAW DATA-Awards'!AC53</f>
        <v>0</v>
      </c>
      <c r="AH159" s="12">
        <f>'RAW DATA-Awards'!AD53</f>
        <v>0</v>
      </c>
      <c r="AI159" s="12">
        <f>'RAW DATA-Awards'!AE53</f>
        <v>0</v>
      </c>
      <c r="AJ159" s="12">
        <f>'RAW DATA-Awards'!AF53</f>
        <v>0</v>
      </c>
      <c r="AK159" s="331">
        <f>'RAW DATA-Awards'!AG53</f>
        <v>0</v>
      </c>
      <c r="AL159" s="12"/>
      <c r="AM159" s="12"/>
      <c r="AN159" s="1078">
        <f>'RAW DATA-Awards'!AH53</f>
        <v>0</v>
      </c>
      <c r="AO159" s="1079">
        <f>'RAW DATA-Awards'!AI53</f>
        <v>12</v>
      </c>
      <c r="AP159" s="1079">
        <f>'RAW DATA-Awards'!AJ53</f>
        <v>0</v>
      </c>
      <c r="AQ159" s="1079">
        <f>'RAW DATA-Awards'!AK53</f>
        <v>0</v>
      </c>
      <c r="AR159" s="1079">
        <f>'RAW DATA-Awards'!AL53</f>
        <v>0</v>
      </c>
      <c r="AS159" s="1079">
        <f>'RAW DATA-Awards'!AM53</f>
        <v>0</v>
      </c>
      <c r="AT159" s="1079">
        <f>'RAW DATA-Awards'!AN53</f>
        <v>0</v>
      </c>
      <c r="AU159" s="1079">
        <f>'RAW DATA-Awards'!AO53</f>
        <v>0</v>
      </c>
      <c r="AV159" s="1079">
        <f>'RAW DATA-Awards'!AP53</f>
        <v>0</v>
      </c>
      <c r="AW159" s="1080">
        <f>'RAW DATA-Awards'!AQ53</f>
        <v>0</v>
      </c>
      <c r="AX159" s="1081"/>
      <c r="AZ159" s="1195">
        <f>'RAW DATA-Awards'!AR53</f>
        <v>0</v>
      </c>
      <c r="BA159" s="1196">
        <f>'RAW DATA-Awards'!AS53</f>
        <v>27</v>
      </c>
      <c r="BB159" s="1196">
        <f>'RAW DATA-Awards'!AT53</f>
        <v>0</v>
      </c>
      <c r="BC159" s="1196">
        <f>'RAW DATA-Awards'!AU53</f>
        <v>0</v>
      </c>
      <c r="BD159" s="1196">
        <f>'RAW DATA-Awards'!AV53</f>
        <v>0</v>
      </c>
      <c r="BE159" s="1196">
        <f>'RAW DATA-Awards'!AW53</f>
        <v>0</v>
      </c>
      <c r="BF159" s="1196">
        <f>'RAW DATA-Awards'!AX53</f>
        <v>0</v>
      </c>
      <c r="BG159" s="1196">
        <f>'RAW DATA-Awards'!AY53</f>
        <v>0</v>
      </c>
      <c r="BH159" s="1196">
        <f>'RAW DATA-Awards'!AZ53</f>
        <v>0</v>
      </c>
      <c r="BI159" s="1197">
        <f>'RAW DATA-Awards'!BA53</f>
        <v>0</v>
      </c>
      <c r="BJ159" s="1198"/>
      <c r="BK159" s="1210"/>
      <c r="BL159" s="1210"/>
      <c r="BM159" s="1210"/>
      <c r="BN159" s="1210"/>
      <c r="BO159" s="1302"/>
      <c r="BP159" s="1302"/>
      <c r="BQ159" s="1302"/>
      <c r="BR159" s="1302"/>
      <c r="BS159" s="1302"/>
      <c r="BT159" s="1302"/>
      <c r="BU159" s="436"/>
      <c r="BV159" s="436"/>
      <c r="BW159" s="436"/>
      <c r="BX159" s="436"/>
      <c r="BY159" s="436"/>
      <c r="BZ159" s="436"/>
      <c r="CA159" s="436"/>
    </row>
    <row r="160" spans="1:79" ht="16" thickBot="1">
      <c r="A160" s="1489"/>
      <c r="B160" s="413" t="str">
        <f>'RAW DATA-Awards'!B54</f>
        <v>UNM-TA</v>
      </c>
      <c r="C160" s="426" t="str">
        <f>'RAW DATA-Awards'!C54</f>
        <v>3</v>
      </c>
      <c r="D160" s="330">
        <f>'RAW DATA-Awards'!D54</f>
        <v>6</v>
      </c>
      <c r="E160" s="12">
        <f>'RAW DATA-Awards'!E54</f>
        <v>5</v>
      </c>
      <c r="F160" s="12">
        <f>'RAW DATA-Awards'!F54</f>
        <v>0</v>
      </c>
      <c r="G160" s="12">
        <f>'RAW DATA-Awards'!G54</f>
        <v>0</v>
      </c>
      <c r="H160" s="12">
        <f>'RAW DATA-Awards'!H54</f>
        <v>0</v>
      </c>
      <c r="I160" s="12">
        <f>'RAW DATA-Awards'!I54</f>
        <v>0</v>
      </c>
      <c r="J160" s="12">
        <f>'RAW DATA-Awards'!J54</f>
        <v>0</v>
      </c>
      <c r="K160" s="12">
        <f>'RAW DATA-Awards'!K54</f>
        <v>0</v>
      </c>
      <c r="L160" s="12">
        <f>'RAW DATA-Awards'!L54</f>
        <v>0</v>
      </c>
      <c r="M160" s="331">
        <f>'RAW DATA-Awards'!M54</f>
        <v>0</v>
      </c>
      <c r="N160" s="12" t="s">
        <v>276</v>
      </c>
      <c r="O160" s="12"/>
      <c r="P160" s="330">
        <f>'RAW DATA-Awards'!N54</f>
        <v>13</v>
      </c>
      <c r="Q160" s="12">
        <f>'RAW DATA-Awards'!O54</f>
        <v>0</v>
      </c>
      <c r="R160" s="12">
        <f>'RAW DATA-Awards'!P54</f>
        <v>0</v>
      </c>
      <c r="S160" s="12">
        <f>'RAW DATA-Awards'!Q54</f>
        <v>4</v>
      </c>
      <c r="T160" s="12">
        <f>'RAW DATA-Awards'!R54</f>
        <v>0</v>
      </c>
      <c r="U160" s="12">
        <f>'RAW DATA-Awards'!S54</f>
        <v>0</v>
      </c>
      <c r="V160" s="12">
        <f>'RAW DATA-Awards'!T54</f>
        <v>0</v>
      </c>
      <c r="W160" s="12">
        <f>'RAW DATA-Awards'!U54</f>
        <v>0</v>
      </c>
      <c r="X160" s="12">
        <f>'RAW DATA-Awards'!V54</f>
        <v>0</v>
      </c>
      <c r="Y160" s="331">
        <f>'RAW DATA-Awards'!W54</f>
        <v>0</v>
      </c>
      <c r="Z160" s="12" t="s">
        <v>276</v>
      </c>
      <c r="AA160" s="12"/>
      <c r="AB160" s="330">
        <f>'RAW DATA-Awards'!X54</f>
        <v>22</v>
      </c>
      <c r="AC160" s="12">
        <f>'RAW DATA-Awards'!Y54</f>
        <v>0</v>
      </c>
      <c r="AD160" s="12">
        <f>'RAW DATA-Awards'!Z54</f>
        <v>0</v>
      </c>
      <c r="AE160" s="12">
        <f>'RAW DATA-Awards'!AA54</f>
        <v>7</v>
      </c>
      <c r="AF160" s="12">
        <f>'RAW DATA-Awards'!AB54</f>
        <v>0</v>
      </c>
      <c r="AG160" s="12">
        <f>'RAW DATA-Awards'!AC54</f>
        <v>0</v>
      </c>
      <c r="AH160" s="12">
        <f>'RAW DATA-Awards'!AD54</f>
        <v>0</v>
      </c>
      <c r="AI160" s="12">
        <f>'RAW DATA-Awards'!AE54</f>
        <v>0</v>
      </c>
      <c r="AJ160" s="12">
        <f>'RAW DATA-Awards'!AF54</f>
        <v>0</v>
      </c>
      <c r="AK160" s="331">
        <f>'RAW DATA-Awards'!AG54</f>
        <v>0</v>
      </c>
      <c r="AL160" s="12" t="s">
        <v>276</v>
      </c>
      <c r="AM160" s="12"/>
      <c r="AN160" s="1078">
        <f>'RAW DATA-Awards'!AH54</f>
        <v>27</v>
      </c>
      <c r="AO160" s="1079">
        <f>'RAW DATA-Awards'!AI54</f>
        <v>6</v>
      </c>
      <c r="AP160" s="1079">
        <f>'RAW DATA-Awards'!AJ54</f>
        <v>0</v>
      </c>
      <c r="AQ160" s="1079">
        <f>'RAW DATA-Awards'!AK54</f>
        <v>1</v>
      </c>
      <c r="AR160" s="1079">
        <f>'RAW DATA-Awards'!AL54</f>
        <v>0</v>
      </c>
      <c r="AS160" s="1079">
        <f>'RAW DATA-Awards'!AM54</f>
        <v>0</v>
      </c>
      <c r="AT160" s="1079">
        <f>'RAW DATA-Awards'!AN54</f>
        <v>0</v>
      </c>
      <c r="AU160" s="1079">
        <f>'RAW DATA-Awards'!AO54</f>
        <v>0</v>
      </c>
      <c r="AV160" s="1079">
        <f>'RAW DATA-Awards'!AP54</f>
        <v>0</v>
      </c>
      <c r="AW160" s="1080">
        <f>'RAW DATA-Awards'!AQ54</f>
        <v>0</v>
      </c>
      <c r="AX160" s="1081" t="s">
        <v>276</v>
      </c>
      <c r="AZ160" s="1195">
        <f>'RAW DATA-Awards'!AR54</f>
        <v>12</v>
      </c>
      <c r="BA160" s="1196">
        <f>'RAW DATA-Awards'!AS54</f>
        <v>1</v>
      </c>
      <c r="BB160" s="1196">
        <f>'RAW DATA-Awards'!AT54</f>
        <v>0</v>
      </c>
      <c r="BC160" s="1196">
        <f>'RAW DATA-Awards'!AU54</f>
        <v>14</v>
      </c>
      <c r="BD160" s="1196">
        <f>'RAW DATA-Awards'!AV54</f>
        <v>0</v>
      </c>
      <c r="BE160" s="1196">
        <f>'RAW DATA-Awards'!AW54</f>
        <v>0</v>
      </c>
      <c r="BF160" s="1196">
        <f>'RAW DATA-Awards'!AX54</f>
        <v>0</v>
      </c>
      <c r="BG160" s="1196">
        <f>'RAW DATA-Awards'!AY54</f>
        <v>0</v>
      </c>
      <c r="BH160" s="1196">
        <f>'RAW DATA-Awards'!AZ54</f>
        <v>0</v>
      </c>
      <c r="BI160" s="1197">
        <f>'RAW DATA-Awards'!BA54</f>
        <v>0</v>
      </c>
      <c r="BJ160" s="1198" t="s">
        <v>276</v>
      </c>
      <c r="BK160" s="1210"/>
      <c r="BL160" s="1210"/>
      <c r="BM160" s="1210"/>
      <c r="BN160" s="1210"/>
      <c r="BO160" s="1302"/>
      <c r="BP160" s="1302"/>
      <c r="BQ160" s="1302"/>
      <c r="BR160" s="1302"/>
      <c r="BS160" s="1302"/>
      <c r="BT160" s="1302"/>
      <c r="BU160" s="436"/>
      <c r="BV160" s="436"/>
      <c r="BW160" s="436"/>
      <c r="BX160" s="436"/>
      <c r="BY160" s="436"/>
      <c r="BZ160" s="436"/>
      <c r="CA160" s="436"/>
    </row>
    <row r="161" spans="1:79">
      <c r="A161" s="412"/>
      <c r="B161" s="410"/>
      <c r="C161" s="411"/>
      <c r="D161" s="332">
        <f t="shared" ref="D161:M161" si="151">SUM(D158:D160)</f>
        <v>6</v>
      </c>
      <c r="E161" s="11">
        <f t="shared" si="151"/>
        <v>29</v>
      </c>
      <c r="F161" s="11">
        <f t="shared" si="151"/>
        <v>0</v>
      </c>
      <c r="G161" s="11">
        <f t="shared" si="151"/>
        <v>85</v>
      </c>
      <c r="H161" s="11">
        <f t="shared" si="151"/>
        <v>0</v>
      </c>
      <c r="I161" s="11">
        <f t="shared" si="151"/>
        <v>0</v>
      </c>
      <c r="J161" s="11">
        <f t="shared" si="151"/>
        <v>0</v>
      </c>
      <c r="K161" s="11">
        <f t="shared" si="151"/>
        <v>0</v>
      </c>
      <c r="L161" s="11">
        <f t="shared" si="151"/>
        <v>0</v>
      </c>
      <c r="M161" s="333">
        <f t="shared" si="151"/>
        <v>0</v>
      </c>
      <c r="N161" s="12">
        <f>SUM(D161:M161)</f>
        <v>120</v>
      </c>
      <c r="O161" s="12"/>
      <c r="P161" s="332">
        <f t="shared" ref="P161:Y161" si="152">SUM(P158:P160)</f>
        <v>13</v>
      </c>
      <c r="Q161" s="11">
        <f t="shared" si="152"/>
        <v>30</v>
      </c>
      <c r="R161" s="11">
        <f t="shared" si="152"/>
        <v>0</v>
      </c>
      <c r="S161" s="11">
        <f t="shared" si="152"/>
        <v>93</v>
      </c>
      <c r="T161" s="11">
        <f t="shared" si="152"/>
        <v>0</v>
      </c>
      <c r="U161" s="11">
        <f t="shared" si="152"/>
        <v>0</v>
      </c>
      <c r="V161" s="11">
        <f t="shared" si="152"/>
        <v>0</v>
      </c>
      <c r="W161" s="11">
        <f t="shared" si="152"/>
        <v>0</v>
      </c>
      <c r="X161" s="11">
        <f t="shared" si="152"/>
        <v>0</v>
      </c>
      <c r="Y161" s="333">
        <f t="shared" si="152"/>
        <v>0</v>
      </c>
      <c r="Z161" s="12">
        <f>SUM(P161:Y161)</f>
        <v>136</v>
      </c>
      <c r="AA161" s="12"/>
      <c r="AB161" s="332">
        <f t="shared" ref="AB161:AK161" si="153">SUM(AB158:AB160)</f>
        <v>22</v>
      </c>
      <c r="AC161" s="11">
        <f t="shared" si="153"/>
        <v>21</v>
      </c>
      <c r="AD161" s="11">
        <f t="shared" si="153"/>
        <v>0</v>
      </c>
      <c r="AE161" s="11">
        <f t="shared" si="153"/>
        <v>99</v>
      </c>
      <c r="AF161" s="11">
        <f t="shared" si="153"/>
        <v>0</v>
      </c>
      <c r="AG161" s="11">
        <f t="shared" si="153"/>
        <v>0</v>
      </c>
      <c r="AH161" s="11">
        <f t="shared" si="153"/>
        <v>0</v>
      </c>
      <c r="AI161" s="11">
        <f t="shared" si="153"/>
        <v>0</v>
      </c>
      <c r="AJ161" s="11">
        <f t="shared" si="153"/>
        <v>0</v>
      </c>
      <c r="AK161" s="333">
        <f t="shared" si="153"/>
        <v>0</v>
      </c>
      <c r="AL161" s="12">
        <f>SUM(AB161:AK161)</f>
        <v>142</v>
      </c>
      <c r="AM161" s="12"/>
      <c r="AN161" s="1082">
        <f t="shared" ref="AN161:AW161" si="154">SUM(AN158:AN160)</f>
        <v>27</v>
      </c>
      <c r="AO161" s="1083">
        <f t="shared" si="154"/>
        <v>25</v>
      </c>
      <c r="AP161" s="1083">
        <f t="shared" si="154"/>
        <v>0</v>
      </c>
      <c r="AQ161" s="1083">
        <f t="shared" si="154"/>
        <v>82</v>
      </c>
      <c r="AR161" s="1083">
        <f t="shared" si="154"/>
        <v>0</v>
      </c>
      <c r="AS161" s="1083">
        <f t="shared" si="154"/>
        <v>0</v>
      </c>
      <c r="AT161" s="1083">
        <f t="shared" si="154"/>
        <v>0</v>
      </c>
      <c r="AU161" s="1083">
        <f t="shared" si="154"/>
        <v>0</v>
      </c>
      <c r="AV161" s="1083">
        <f t="shared" si="154"/>
        <v>0</v>
      </c>
      <c r="AW161" s="1084">
        <f t="shared" si="154"/>
        <v>0</v>
      </c>
      <c r="AX161" s="1081">
        <f>SUM(AN161:AW161)</f>
        <v>134</v>
      </c>
      <c r="AZ161" s="1199">
        <f t="shared" ref="AZ161:BI161" si="155">SUM(AZ158:AZ160)</f>
        <v>12</v>
      </c>
      <c r="BA161" s="1200">
        <f t="shared" si="155"/>
        <v>32</v>
      </c>
      <c r="BB161" s="1200">
        <f t="shared" si="155"/>
        <v>0</v>
      </c>
      <c r="BC161" s="1200">
        <f t="shared" si="155"/>
        <v>85</v>
      </c>
      <c r="BD161" s="1200">
        <f t="shared" si="155"/>
        <v>0</v>
      </c>
      <c r="BE161" s="1200">
        <f t="shared" si="155"/>
        <v>0</v>
      </c>
      <c r="BF161" s="1200">
        <f t="shared" si="155"/>
        <v>0</v>
      </c>
      <c r="BG161" s="1200">
        <f t="shared" si="155"/>
        <v>0</v>
      </c>
      <c r="BH161" s="1200">
        <f t="shared" si="155"/>
        <v>0</v>
      </c>
      <c r="BI161" s="1201">
        <f t="shared" si="155"/>
        <v>0</v>
      </c>
      <c r="BJ161" s="1198">
        <f>SUM(AZ161:BI161)</f>
        <v>129</v>
      </c>
      <c r="BK161" s="1210"/>
      <c r="BL161" s="1210"/>
      <c r="BM161" s="1210"/>
      <c r="BN161" s="1210"/>
      <c r="BO161" s="1302"/>
      <c r="BP161" s="1302"/>
      <c r="BQ161" s="1302"/>
      <c r="BR161" s="1302"/>
      <c r="BS161" s="1302"/>
      <c r="BT161" s="1302"/>
      <c r="BU161" s="436"/>
      <c r="BV161" s="436"/>
      <c r="BW161" s="436"/>
      <c r="BX161" s="436"/>
      <c r="BY161" s="436"/>
      <c r="BZ161" s="436"/>
      <c r="CA161" s="436"/>
    </row>
    <row r="162" spans="1:79" ht="16" thickBot="1">
      <c r="A162" s="412"/>
      <c r="B162" s="410"/>
      <c r="C162" s="411"/>
      <c r="D162" s="330"/>
      <c r="E162" s="12"/>
      <c r="F162" s="12"/>
      <c r="G162" s="12"/>
      <c r="H162" s="12"/>
      <c r="I162" s="12"/>
      <c r="J162" s="12"/>
      <c r="K162" s="12"/>
      <c r="L162" s="12"/>
      <c r="M162" s="331"/>
      <c r="N162" s="12"/>
      <c r="O162" s="12"/>
      <c r="P162" s="330"/>
      <c r="Q162" s="12"/>
      <c r="R162" s="12"/>
      <c r="S162" s="12"/>
      <c r="T162" s="12"/>
      <c r="U162" s="12"/>
      <c r="V162" s="12"/>
      <c r="W162" s="12"/>
      <c r="X162" s="12"/>
      <c r="Y162" s="331"/>
      <c r="Z162" s="12"/>
      <c r="AA162" s="12"/>
      <c r="AB162" s="330"/>
      <c r="AC162" s="12"/>
      <c r="AD162" s="12"/>
      <c r="AE162" s="12"/>
      <c r="AF162" s="12"/>
      <c r="AG162" s="12"/>
      <c r="AH162" s="12"/>
      <c r="AI162" s="12"/>
      <c r="AJ162" s="12"/>
      <c r="AK162" s="331"/>
      <c r="AL162" s="12"/>
      <c r="AM162" s="12"/>
      <c r="AN162" s="1078"/>
      <c r="AO162" s="1079"/>
      <c r="AP162" s="1079"/>
      <c r="AQ162" s="1079"/>
      <c r="AR162" s="1079"/>
      <c r="AS162" s="1079"/>
      <c r="AT162" s="1079"/>
      <c r="AU162" s="1079"/>
      <c r="AV162" s="1079"/>
      <c r="AW162" s="1080"/>
      <c r="AX162" s="1081"/>
      <c r="AZ162" s="1195"/>
      <c r="BA162" s="1196"/>
      <c r="BB162" s="1196"/>
      <c r="BC162" s="1196"/>
      <c r="BD162" s="1196"/>
      <c r="BE162" s="1196"/>
      <c r="BF162" s="1196"/>
      <c r="BG162" s="1196"/>
      <c r="BH162" s="1196"/>
      <c r="BI162" s="1197"/>
      <c r="BJ162" s="1198"/>
      <c r="BK162" s="1210"/>
      <c r="BL162" s="1210"/>
      <c r="BM162" s="1210"/>
      <c r="BN162" s="1210"/>
      <c r="BO162" s="1302"/>
      <c r="BP162" s="1302"/>
      <c r="BQ162" s="1302"/>
      <c r="BR162" s="1302"/>
      <c r="BS162" s="1302"/>
      <c r="BT162" s="1302"/>
      <c r="BU162" s="436"/>
      <c r="BV162" s="436"/>
      <c r="BW162" s="436"/>
      <c r="BX162" s="436"/>
      <c r="BY162" s="436"/>
      <c r="BZ162" s="436"/>
      <c r="CA162" s="436"/>
    </row>
    <row r="163" spans="1:79">
      <c r="A163" s="1487" t="s">
        <v>271</v>
      </c>
      <c r="B163" s="274" t="s">
        <v>65</v>
      </c>
      <c r="C163" s="424" t="s">
        <v>92</v>
      </c>
      <c r="D163" s="330">
        <f>D158*'DATA - Awards Matrices'!$B$15</f>
        <v>0</v>
      </c>
      <c r="E163" s="12">
        <f>E158*'DATA - Awards Matrices'!$C$15</f>
        <v>2000</v>
      </c>
      <c r="F163" s="12">
        <f>F158*'DATA - Awards Matrices'!$D$15</f>
        <v>0</v>
      </c>
      <c r="G163" s="12">
        <f>G158*'DATA - Awards Matrices'!$E$15</f>
        <v>21250</v>
      </c>
      <c r="H163" s="12">
        <f>H158*'DATA - Awards Matrices'!$F$15</f>
        <v>0</v>
      </c>
      <c r="I163" s="12">
        <f>I158*'DATA - Awards Matrices'!$G$15</f>
        <v>0</v>
      </c>
      <c r="J163" s="12">
        <f>J158*'DATA - Awards Matrices'!$H$15</f>
        <v>0</v>
      </c>
      <c r="K163" s="12">
        <f>K158*'DATA - Awards Matrices'!$I$15</f>
        <v>0</v>
      </c>
      <c r="L163" s="12">
        <f>L158*'DATA - Awards Matrices'!$J$15</f>
        <v>0</v>
      </c>
      <c r="M163" s="331">
        <f>M158*'DATA - Awards Matrices'!$K$15</f>
        <v>0</v>
      </c>
      <c r="N163" s="12"/>
      <c r="O163" s="12"/>
      <c r="P163" s="330">
        <f>P158*'DATA - Awards Matrices'!$B$15</f>
        <v>0</v>
      </c>
      <c r="Q163" s="12">
        <f>Q158*'DATA - Awards Matrices'!$C$15</f>
        <v>800</v>
      </c>
      <c r="R163" s="12">
        <f>R158*'DATA - Awards Matrices'!$D$15</f>
        <v>0</v>
      </c>
      <c r="S163" s="12">
        <f>S158*'DATA - Awards Matrices'!$E$15</f>
        <v>22250</v>
      </c>
      <c r="T163" s="12">
        <f>T158*'DATA - Awards Matrices'!$F$15</f>
        <v>0</v>
      </c>
      <c r="U163" s="12">
        <f>U158*'DATA - Awards Matrices'!$G$15</f>
        <v>0</v>
      </c>
      <c r="V163" s="12">
        <f>V158*'DATA - Awards Matrices'!$H$15</f>
        <v>0</v>
      </c>
      <c r="W163" s="12">
        <f>W158*'DATA - Awards Matrices'!$I$15</f>
        <v>0</v>
      </c>
      <c r="X163" s="12">
        <f>X158*'DATA - Awards Matrices'!$J$15</f>
        <v>0</v>
      </c>
      <c r="Y163" s="331">
        <f>Y158*'DATA - Awards Matrices'!$K$15</f>
        <v>0</v>
      </c>
      <c r="Z163" s="12"/>
      <c r="AA163" s="12"/>
      <c r="AB163" s="330">
        <f>AB158*'DATA - Awards Matrices'!$B$15</f>
        <v>0</v>
      </c>
      <c r="AC163" s="12">
        <f>AC158*'DATA - Awards Matrices'!$C$15</f>
        <v>1000</v>
      </c>
      <c r="AD163" s="12">
        <f>AD158*'DATA - Awards Matrices'!$D$15</f>
        <v>0</v>
      </c>
      <c r="AE163" s="12">
        <f>AE158*'DATA - Awards Matrices'!$E$15</f>
        <v>23000</v>
      </c>
      <c r="AF163" s="12">
        <f>AF158*'DATA - Awards Matrices'!$F$15</f>
        <v>0</v>
      </c>
      <c r="AG163" s="12">
        <f>AG158*'DATA - Awards Matrices'!$G$15</f>
        <v>0</v>
      </c>
      <c r="AH163" s="12">
        <f>AH158*'DATA - Awards Matrices'!$H$15</f>
        <v>0</v>
      </c>
      <c r="AI163" s="12">
        <f>AI158*'DATA - Awards Matrices'!$I$15</f>
        <v>0</v>
      </c>
      <c r="AJ163" s="12">
        <f>AJ158*'DATA - Awards Matrices'!$J$15</f>
        <v>0</v>
      </c>
      <c r="AK163" s="331">
        <f>AK158*'DATA - Awards Matrices'!$K$15</f>
        <v>0</v>
      </c>
      <c r="AL163" s="12"/>
      <c r="AM163" s="12"/>
      <c r="AN163" s="1078">
        <f>AN158*'DATA - Awards Matrices'!$B$15</f>
        <v>0</v>
      </c>
      <c r="AO163" s="1079">
        <f>AO158*'DATA - Awards Matrices'!$C$15</f>
        <v>1400</v>
      </c>
      <c r="AP163" s="1079">
        <f>AP158*'DATA - Awards Matrices'!$D$15</f>
        <v>0</v>
      </c>
      <c r="AQ163" s="1079">
        <f>AQ158*'DATA - Awards Matrices'!$E$15</f>
        <v>20250</v>
      </c>
      <c r="AR163" s="1079">
        <f>AR158*'DATA - Awards Matrices'!$F$15</f>
        <v>0</v>
      </c>
      <c r="AS163" s="1079">
        <f>AS158*'DATA - Awards Matrices'!$G$15</f>
        <v>0</v>
      </c>
      <c r="AT163" s="1079">
        <f>AT158*'DATA - Awards Matrices'!$H$15</f>
        <v>0</v>
      </c>
      <c r="AU163" s="1079">
        <f>AU158*'DATA - Awards Matrices'!$I$15</f>
        <v>0</v>
      </c>
      <c r="AV163" s="1079">
        <f>AV158*'DATA - Awards Matrices'!$J$15</f>
        <v>0</v>
      </c>
      <c r="AW163" s="1080">
        <f>AW158*'DATA - Awards Matrices'!$K$15</f>
        <v>0</v>
      </c>
      <c r="AX163" s="1081"/>
      <c r="AZ163" s="1195">
        <f>AZ158*'DATA - Awards Matrices'!$B$15</f>
        <v>0</v>
      </c>
      <c r="BA163" s="1196">
        <f>BA158*'DATA - Awards Matrices'!$C$15</f>
        <v>800</v>
      </c>
      <c r="BB163" s="1196">
        <f>BB158*'DATA - Awards Matrices'!$D$15</f>
        <v>0</v>
      </c>
      <c r="BC163" s="1196">
        <f>BC158*'DATA - Awards Matrices'!$E$15</f>
        <v>17750</v>
      </c>
      <c r="BD163" s="1196">
        <f>BD158*'DATA - Awards Matrices'!$F$15</f>
        <v>0</v>
      </c>
      <c r="BE163" s="1196">
        <f>BE158*'DATA - Awards Matrices'!$G$15</f>
        <v>0</v>
      </c>
      <c r="BF163" s="1196">
        <f>BF158*'DATA - Awards Matrices'!$H$15</f>
        <v>0</v>
      </c>
      <c r="BG163" s="1196">
        <f>BG158*'DATA - Awards Matrices'!$I$15</f>
        <v>0</v>
      </c>
      <c r="BH163" s="1196">
        <f>BH158*'DATA - Awards Matrices'!$J$15</f>
        <v>0</v>
      </c>
      <c r="BI163" s="1197">
        <f>BI158*'DATA - Awards Matrices'!$K$15</f>
        <v>0</v>
      </c>
      <c r="BJ163" s="1198"/>
      <c r="BK163" s="1210"/>
      <c r="BL163" s="1210"/>
      <c r="BM163" s="1210"/>
      <c r="BN163" s="1210"/>
      <c r="BO163" s="1302"/>
      <c r="BP163" s="1302"/>
      <c r="BQ163" s="1302"/>
      <c r="BR163" s="1302"/>
      <c r="BS163" s="1302"/>
      <c r="BT163" s="1302"/>
      <c r="BU163" s="436"/>
      <c r="BV163" s="436"/>
      <c r="BW163" s="436"/>
      <c r="BX163" s="436"/>
      <c r="BY163" s="436"/>
      <c r="BZ163" s="436"/>
      <c r="CA163" s="436"/>
    </row>
    <row r="164" spans="1:79">
      <c r="A164" s="1488"/>
      <c r="B164" s="410" t="s">
        <v>65</v>
      </c>
      <c r="C164" s="425" t="s">
        <v>91</v>
      </c>
      <c r="D164" s="330">
        <f>D159*'DATA - Awards Matrices'!$B$16</f>
        <v>0</v>
      </c>
      <c r="E164" s="12">
        <f>E159*'DATA - Awards Matrices'!$C$16</f>
        <v>2800</v>
      </c>
      <c r="F164" s="12">
        <f>F159*'DATA - Awards Matrices'!$D$16</f>
        <v>0</v>
      </c>
      <c r="G164" s="12">
        <f>G159*'DATA - Awards Matrices'!$E$16</f>
        <v>0</v>
      </c>
      <c r="H164" s="12">
        <f>H159*'DATA - Awards Matrices'!$F$16</f>
        <v>0</v>
      </c>
      <c r="I164" s="12">
        <f>I159*'DATA - Awards Matrices'!$G$16</f>
        <v>0</v>
      </c>
      <c r="J164" s="12">
        <f>J159*'DATA - Awards Matrices'!$H$16</f>
        <v>0</v>
      </c>
      <c r="K164" s="12">
        <f>K159*'DATA - Awards Matrices'!$I$16</f>
        <v>0</v>
      </c>
      <c r="L164" s="12">
        <f>L159*'DATA - Awards Matrices'!$J$16</f>
        <v>0</v>
      </c>
      <c r="M164" s="331">
        <f>M159*'DATA - Awards Matrices'!$K$16</f>
        <v>0</v>
      </c>
      <c r="N164" s="12"/>
      <c r="O164" s="12"/>
      <c r="P164" s="330">
        <f>P159*'DATA - Awards Matrices'!$B$16</f>
        <v>0</v>
      </c>
      <c r="Q164" s="12">
        <f>Q159*'DATA - Awards Matrices'!$C$16</f>
        <v>5200</v>
      </c>
      <c r="R164" s="12">
        <f>R159*'DATA - Awards Matrices'!$D$16</f>
        <v>0</v>
      </c>
      <c r="S164" s="12">
        <f>S159*'DATA - Awards Matrices'!$E$16</f>
        <v>0</v>
      </c>
      <c r="T164" s="12">
        <f>T159*'DATA - Awards Matrices'!$F$16</f>
        <v>0</v>
      </c>
      <c r="U164" s="12">
        <f>U159*'DATA - Awards Matrices'!$G$16</f>
        <v>0</v>
      </c>
      <c r="V164" s="12">
        <f>V159*'DATA - Awards Matrices'!$H$16</f>
        <v>0</v>
      </c>
      <c r="W164" s="12">
        <f>W159*'DATA - Awards Matrices'!$I$16</f>
        <v>0</v>
      </c>
      <c r="X164" s="12">
        <f>X159*'DATA - Awards Matrices'!$J$16</f>
        <v>0</v>
      </c>
      <c r="Y164" s="331">
        <f>Y159*'DATA - Awards Matrices'!$K$16</f>
        <v>0</v>
      </c>
      <c r="Z164" s="12"/>
      <c r="AA164" s="12"/>
      <c r="AB164" s="330">
        <f>AB159*'DATA - Awards Matrices'!$B$16</f>
        <v>0</v>
      </c>
      <c r="AC164" s="12">
        <f>AC159*'DATA - Awards Matrices'!$C$16</f>
        <v>3200</v>
      </c>
      <c r="AD164" s="12">
        <f>AD159*'DATA - Awards Matrices'!$D$16</f>
        <v>0</v>
      </c>
      <c r="AE164" s="12">
        <f>AE159*'DATA - Awards Matrices'!$E$16</f>
        <v>0</v>
      </c>
      <c r="AF164" s="12">
        <f>AF159*'DATA - Awards Matrices'!$F$16</f>
        <v>0</v>
      </c>
      <c r="AG164" s="12">
        <f>AG159*'DATA - Awards Matrices'!$G$16</f>
        <v>0</v>
      </c>
      <c r="AH164" s="12">
        <f>AH159*'DATA - Awards Matrices'!$H$16</f>
        <v>0</v>
      </c>
      <c r="AI164" s="12">
        <f>AI159*'DATA - Awards Matrices'!$I$16</f>
        <v>0</v>
      </c>
      <c r="AJ164" s="12">
        <f>AJ159*'DATA - Awards Matrices'!$J$16</f>
        <v>0</v>
      </c>
      <c r="AK164" s="331">
        <f>AK159*'DATA - Awards Matrices'!$K$16</f>
        <v>0</v>
      </c>
      <c r="AL164" s="12"/>
      <c r="AM164" s="12"/>
      <c r="AN164" s="1078">
        <f>AN159*'DATA - Awards Matrices'!$B$16</f>
        <v>0</v>
      </c>
      <c r="AO164" s="1079">
        <f>AO159*'DATA - Awards Matrices'!$C$16</f>
        <v>2400</v>
      </c>
      <c r="AP164" s="1079">
        <f>AP159*'DATA - Awards Matrices'!$D$16</f>
        <v>0</v>
      </c>
      <c r="AQ164" s="1079">
        <f>AQ159*'DATA - Awards Matrices'!$E$16</f>
        <v>0</v>
      </c>
      <c r="AR164" s="1079">
        <f>AR159*'DATA - Awards Matrices'!$F$16</f>
        <v>0</v>
      </c>
      <c r="AS164" s="1079">
        <f>AS159*'DATA - Awards Matrices'!$G$16</f>
        <v>0</v>
      </c>
      <c r="AT164" s="1079">
        <f>AT159*'DATA - Awards Matrices'!$H$16</f>
        <v>0</v>
      </c>
      <c r="AU164" s="1079">
        <f>AU159*'DATA - Awards Matrices'!$I$16</f>
        <v>0</v>
      </c>
      <c r="AV164" s="1079">
        <f>AV159*'DATA - Awards Matrices'!$J$16</f>
        <v>0</v>
      </c>
      <c r="AW164" s="1080">
        <f>AW159*'DATA - Awards Matrices'!$K$16</f>
        <v>0</v>
      </c>
      <c r="AX164" s="1081"/>
      <c r="AZ164" s="1195">
        <f>AZ159*'DATA - Awards Matrices'!$B$16</f>
        <v>0</v>
      </c>
      <c r="BA164" s="1196">
        <f>BA159*'DATA - Awards Matrices'!$C$16</f>
        <v>5400</v>
      </c>
      <c r="BB164" s="1196">
        <f>BB159*'DATA - Awards Matrices'!$D$16</f>
        <v>0</v>
      </c>
      <c r="BC164" s="1196">
        <f>BC159*'DATA - Awards Matrices'!$E$16</f>
        <v>0</v>
      </c>
      <c r="BD164" s="1196">
        <f>BD159*'DATA - Awards Matrices'!$F$16</f>
        <v>0</v>
      </c>
      <c r="BE164" s="1196">
        <f>BE159*'DATA - Awards Matrices'!$G$16</f>
        <v>0</v>
      </c>
      <c r="BF164" s="1196">
        <f>BF159*'DATA - Awards Matrices'!$H$16</f>
        <v>0</v>
      </c>
      <c r="BG164" s="1196">
        <f>BG159*'DATA - Awards Matrices'!$I$16</f>
        <v>0</v>
      </c>
      <c r="BH164" s="1196">
        <f>BH159*'DATA - Awards Matrices'!$J$16</f>
        <v>0</v>
      </c>
      <c r="BI164" s="1197">
        <f>BI159*'DATA - Awards Matrices'!$K$16</f>
        <v>0</v>
      </c>
      <c r="BJ164" s="1198"/>
      <c r="BK164" s="1210"/>
      <c r="BL164" s="1210"/>
      <c r="BM164" s="1210"/>
      <c r="BN164" s="1210"/>
      <c r="BO164" s="1302"/>
      <c r="BP164" s="1302"/>
      <c r="BQ164" s="1302"/>
      <c r="BR164" s="1302"/>
      <c r="BS164" s="1302"/>
      <c r="BT164" s="1302"/>
      <c r="BU164" s="436"/>
      <c r="BV164" s="436"/>
      <c r="BW164" s="436"/>
      <c r="BX164" s="436"/>
      <c r="BY164" s="436"/>
      <c r="BZ164" s="436"/>
      <c r="CA164" s="436"/>
    </row>
    <row r="165" spans="1:79" ht="16" thickBot="1">
      <c r="A165" s="1489"/>
      <c r="B165" s="413" t="s">
        <v>65</v>
      </c>
      <c r="C165" s="426" t="s">
        <v>90</v>
      </c>
      <c r="D165" s="330">
        <f>D160*'DATA - Awards Matrices'!$B$17</f>
        <v>600</v>
      </c>
      <c r="E165" s="12">
        <f>E160*'DATA - Awards Matrices'!$C$17</f>
        <v>1000</v>
      </c>
      <c r="F165" s="12">
        <f>F160*'DATA - Awards Matrices'!$D$17</f>
        <v>0</v>
      </c>
      <c r="G165" s="12">
        <f>G160*'DATA - Awards Matrices'!$E$17</f>
        <v>0</v>
      </c>
      <c r="H165" s="12">
        <f>H160*'DATA - Awards Matrices'!$F$17</f>
        <v>0</v>
      </c>
      <c r="I165" s="12">
        <f>I160*'DATA - Awards Matrices'!$G$17</f>
        <v>0</v>
      </c>
      <c r="J165" s="12">
        <f>J160*'DATA - Awards Matrices'!$H$17</f>
        <v>0</v>
      </c>
      <c r="K165" s="12">
        <f>K160*'DATA - Awards Matrices'!$I$17</f>
        <v>0</v>
      </c>
      <c r="L165" s="12">
        <f>L160*'DATA - Awards Matrices'!$J$17</f>
        <v>0</v>
      </c>
      <c r="M165" s="331">
        <f>M160*'DATA - Awards Matrices'!$K$17</f>
        <v>0</v>
      </c>
      <c r="N165" s="12" t="s">
        <v>277</v>
      </c>
      <c r="O165" s="12"/>
      <c r="P165" s="330">
        <f>P160*'DATA - Awards Matrices'!$B$17</f>
        <v>1300</v>
      </c>
      <c r="Q165" s="12">
        <f>Q160*'DATA - Awards Matrices'!$C$17</f>
        <v>0</v>
      </c>
      <c r="R165" s="12">
        <f>R160*'DATA - Awards Matrices'!$D$17</f>
        <v>0</v>
      </c>
      <c r="S165" s="12">
        <f>S160*'DATA - Awards Matrices'!$E$17</f>
        <v>1000</v>
      </c>
      <c r="T165" s="12">
        <f>T160*'DATA - Awards Matrices'!$F$17</f>
        <v>0</v>
      </c>
      <c r="U165" s="12">
        <f>U160*'DATA - Awards Matrices'!$G$17</f>
        <v>0</v>
      </c>
      <c r="V165" s="12">
        <f>V160*'DATA - Awards Matrices'!$H$17</f>
        <v>0</v>
      </c>
      <c r="W165" s="12">
        <f>W160*'DATA - Awards Matrices'!$I$17</f>
        <v>0</v>
      </c>
      <c r="X165" s="12">
        <f>X160*'DATA - Awards Matrices'!$J$17</f>
        <v>0</v>
      </c>
      <c r="Y165" s="331">
        <f>Y160*'DATA - Awards Matrices'!$K$17</f>
        <v>0</v>
      </c>
      <c r="Z165" s="12" t="s">
        <v>277</v>
      </c>
      <c r="AA165" s="12"/>
      <c r="AB165" s="330">
        <f>AB160*'DATA - Awards Matrices'!$B$17</f>
        <v>2200</v>
      </c>
      <c r="AC165" s="12">
        <f>AC160*'DATA - Awards Matrices'!$C$17</f>
        <v>0</v>
      </c>
      <c r="AD165" s="12">
        <f>AD160*'DATA - Awards Matrices'!$D$17</f>
        <v>0</v>
      </c>
      <c r="AE165" s="12">
        <f>AE160*'DATA - Awards Matrices'!$E$17</f>
        <v>1750</v>
      </c>
      <c r="AF165" s="12">
        <f>AF160*'DATA - Awards Matrices'!$F$17</f>
        <v>0</v>
      </c>
      <c r="AG165" s="12">
        <f>AG160*'DATA - Awards Matrices'!$G$17</f>
        <v>0</v>
      </c>
      <c r="AH165" s="12">
        <f>AH160*'DATA - Awards Matrices'!$H$17</f>
        <v>0</v>
      </c>
      <c r="AI165" s="12">
        <f>AI160*'DATA - Awards Matrices'!$I$17</f>
        <v>0</v>
      </c>
      <c r="AJ165" s="12">
        <f>AJ160*'DATA - Awards Matrices'!$J$17</f>
        <v>0</v>
      </c>
      <c r="AK165" s="331">
        <f>AK160*'DATA - Awards Matrices'!$K$17</f>
        <v>0</v>
      </c>
      <c r="AL165" s="12" t="s">
        <v>277</v>
      </c>
      <c r="AM165" s="12"/>
      <c r="AN165" s="1078">
        <f>AN160*'DATA - Awards Matrices'!$B$17</f>
        <v>2700</v>
      </c>
      <c r="AO165" s="1079">
        <f>AO160*'DATA - Awards Matrices'!$C$17</f>
        <v>1200</v>
      </c>
      <c r="AP165" s="1079">
        <f>AP160*'DATA - Awards Matrices'!$D$17</f>
        <v>0</v>
      </c>
      <c r="AQ165" s="1079">
        <f>AQ160*'DATA - Awards Matrices'!$E$17</f>
        <v>250</v>
      </c>
      <c r="AR165" s="1079">
        <f>AR160*'DATA - Awards Matrices'!$F$17</f>
        <v>0</v>
      </c>
      <c r="AS165" s="1079">
        <f>AS160*'DATA - Awards Matrices'!$G$17</f>
        <v>0</v>
      </c>
      <c r="AT165" s="1079">
        <f>AT160*'DATA - Awards Matrices'!$H$17</f>
        <v>0</v>
      </c>
      <c r="AU165" s="1079">
        <f>AU160*'DATA - Awards Matrices'!$I$17</f>
        <v>0</v>
      </c>
      <c r="AV165" s="1079">
        <f>AV160*'DATA - Awards Matrices'!$J$17</f>
        <v>0</v>
      </c>
      <c r="AW165" s="1080">
        <f>AW160*'DATA - Awards Matrices'!$K$17</f>
        <v>0</v>
      </c>
      <c r="AX165" s="1081" t="s">
        <v>277</v>
      </c>
      <c r="AZ165" s="1195">
        <f>AZ160*'DATA - Awards Matrices'!$B$17</f>
        <v>1200</v>
      </c>
      <c r="BA165" s="1196">
        <f>BA160*'DATA - Awards Matrices'!$C$17</f>
        <v>200</v>
      </c>
      <c r="BB165" s="1196">
        <f>BB160*'DATA - Awards Matrices'!$D$17</f>
        <v>0</v>
      </c>
      <c r="BC165" s="1196">
        <f>BC160*'DATA - Awards Matrices'!$E$17</f>
        <v>3500</v>
      </c>
      <c r="BD165" s="1196">
        <f>BD160*'DATA - Awards Matrices'!$F$17</f>
        <v>0</v>
      </c>
      <c r="BE165" s="1196">
        <f>BE160*'DATA - Awards Matrices'!$G$17</f>
        <v>0</v>
      </c>
      <c r="BF165" s="1196">
        <f>BF160*'DATA - Awards Matrices'!$H$17</f>
        <v>0</v>
      </c>
      <c r="BG165" s="1196">
        <f>BG160*'DATA - Awards Matrices'!$I$17</f>
        <v>0</v>
      </c>
      <c r="BH165" s="1196">
        <f>BH160*'DATA - Awards Matrices'!$J$17</f>
        <v>0</v>
      </c>
      <c r="BI165" s="1197">
        <f>BI160*'DATA - Awards Matrices'!$K$17</f>
        <v>0</v>
      </c>
      <c r="BJ165" s="1198" t="s">
        <v>277</v>
      </c>
      <c r="BK165" s="1210"/>
      <c r="BL165" s="1210"/>
      <c r="BM165" s="1210"/>
      <c r="BN165" s="1210"/>
      <c r="BO165" s="1302"/>
      <c r="BP165" s="1302"/>
      <c r="BQ165" s="1302"/>
      <c r="BR165" s="1302"/>
      <c r="BS165" s="1302"/>
      <c r="BT165" s="1302"/>
      <c r="BU165" s="436"/>
      <c r="BV165" s="436"/>
      <c r="BW165" s="436"/>
      <c r="BX165" s="436"/>
      <c r="BY165" s="436"/>
      <c r="BZ165" s="436"/>
      <c r="CA165" s="436"/>
    </row>
    <row r="166" spans="1:79" ht="33" thickBot="1">
      <c r="A166" s="455" t="s">
        <v>272</v>
      </c>
      <c r="B166" s="413" t="str">
        <f>B160</f>
        <v>UNM-TA</v>
      </c>
      <c r="C166" s="414"/>
      <c r="D166" s="334">
        <f t="shared" ref="D166:M166" si="156">SUM(D163:D165)</f>
        <v>600</v>
      </c>
      <c r="E166" s="335">
        <f t="shared" si="156"/>
        <v>5800</v>
      </c>
      <c r="F166" s="335">
        <f t="shared" si="156"/>
        <v>0</v>
      </c>
      <c r="G166" s="335">
        <f t="shared" si="156"/>
        <v>21250</v>
      </c>
      <c r="H166" s="335">
        <f t="shared" si="156"/>
        <v>0</v>
      </c>
      <c r="I166" s="335">
        <f t="shared" si="156"/>
        <v>0</v>
      </c>
      <c r="J166" s="335">
        <f t="shared" si="156"/>
        <v>0</v>
      </c>
      <c r="K166" s="335">
        <f t="shared" si="156"/>
        <v>0</v>
      </c>
      <c r="L166" s="335">
        <f t="shared" si="156"/>
        <v>0</v>
      </c>
      <c r="M166" s="336">
        <f t="shared" si="156"/>
        <v>0</v>
      </c>
      <c r="N166" s="415">
        <f>SUM(D166:M166)/'DATA - Awards Matrices'!$L$17</f>
        <v>6.847279661226815</v>
      </c>
      <c r="O166" s="415"/>
      <c r="P166" s="334">
        <f t="shared" ref="P166:Y166" si="157">SUM(P163:P165)</f>
        <v>1300</v>
      </c>
      <c r="Q166" s="335">
        <f t="shared" si="157"/>
        <v>6000</v>
      </c>
      <c r="R166" s="335">
        <f t="shared" si="157"/>
        <v>0</v>
      </c>
      <c r="S166" s="335">
        <f t="shared" si="157"/>
        <v>23250</v>
      </c>
      <c r="T166" s="335">
        <f t="shared" si="157"/>
        <v>0</v>
      </c>
      <c r="U166" s="335">
        <f t="shared" si="157"/>
        <v>0</v>
      </c>
      <c r="V166" s="335">
        <f t="shared" si="157"/>
        <v>0</v>
      </c>
      <c r="W166" s="335">
        <f t="shared" si="157"/>
        <v>0</v>
      </c>
      <c r="X166" s="335">
        <f t="shared" si="157"/>
        <v>0</v>
      </c>
      <c r="Y166" s="336">
        <f t="shared" si="157"/>
        <v>0</v>
      </c>
      <c r="Z166" s="415">
        <f>SUM(P166:Y166)/'DATA - Awards Matrices'!$L$17</f>
        <v>7.5654391916990669</v>
      </c>
      <c r="AA166" s="415"/>
      <c r="AB166" s="334">
        <f t="shared" ref="AB166:AK166" si="158">SUM(AB163:AB165)</f>
        <v>2200</v>
      </c>
      <c r="AC166" s="335">
        <f t="shared" si="158"/>
        <v>4200</v>
      </c>
      <c r="AD166" s="335">
        <f t="shared" si="158"/>
        <v>0</v>
      </c>
      <c r="AE166" s="335">
        <f t="shared" si="158"/>
        <v>24750</v>
      </c>
      <c r="AF166" s="335">
        <f t="shared" si="158"/>
        <v>0</v>
      </c>
      <c r="AG166" s="335">
        <f t="shared" si="158"/>
        <v>0</v>
      </c>
      <c r="AH166" s="335">
        <f t="shared" si="158"/>
        <v>0</v>
      </c>
      <c r="AI166" s="335">
        <f t="shared" si="158"/>
        <v>0</v>
      </c>
      <c r="AJ166" s="335">
        <f t="shared" si="158"/>
        <v>0</v>
      </c>
      <c r="AK166" s="336">
        <f t="shared" si="158"/>
        <v>0</v>
      </c>
      <c r="AL166" s="415">
        <f>SUM(AB166:AK166)/'DATA - Awards Matrices'!$L$17</f>
        <v>7.7140239221416014</v>
      </c>
      <c r="AM166" s="415"/>
      <c r="AN166" s="1085">
        <f t="shared" ref="AN166:AW166" si="159">SUM(AN163:AN165)</f>
        <v>2700</v>
      </c>
      <c r="AO166" s="1086">
        <f t="shared" si="159"/>
        <v>5000</v>
      </c>
      <c r="AP166" s="1086">
        <f t="shared" si="159"/>
        <v>0</v>
      </c>
      <c r="AQ166" s="1086">
        <f t="shared" si="159"/>
        <v>20500</v>
      </c>
      <c r="AR166" s="1086">
        <f t="shared" si="159"/>
        <v>0</v>
      </c>
      <c r="AS166" s="1086">
        <f t="shared" si="159"/>
        <v>0</v>
      </c>
      <c r="AT166" s="1086">
        <f t="shared" si="159"/>
        <v>0</v>
      </c>
      <c r="AU166" s="1086">
        <f t="shared" si="159"/>
        <v>0</v>
      </c>
      <c r="AV166" s="1086">
        <f t="shared" si="159"/>
        <v>0</v>
      </c>
      <c r="AW166" s="1087">
        <f t="shared" si="159"/>
        <v>0</v>
      </c>
      <c r="AX166" s="1088">
        <f>SUM(AN166:AW166)/'DATA - Awards Matrices'!$L$17</f>
        <v>6.9834823307991387</v>
      </c>
      <c r="AZ166" s="1202">
        <f t="shared" ref="AZ166:BI166" si="160">SUM(AZ163:AZ165)</f>
        <v>1200</v>
      </c>
      <c r="BA166" s="1203">
        <f t="shared" si="160"/>
        <v>6400</v>
      </c>
      <c r="BB166" s="1203">
        <f t="shared" si="160"/>
        <v>0</v>
      </c>
      <c r="BC166" s="1203">
        <f t="shared" si="160"/>
        <v>21250</v>
      </c>
      <c r="BD166" s="1203">
        <f t="shared" si="160"/>
        <v>0</v>
      </c>
      <c r="BE166" s="1203">
        <f t="shared" si="160"/>
        <v>0</v>
      </c>
      <c r="BF166" s="1203">
        <f t="shared" si="160"/>
        <v>0</v>
      </c>
      <c r="BG166" s="1203">
        <f t="shared" si="160"/>
        <v>0</v>
      </c>
      <c r="BH166" s="1203">
        <f t="shared" si="160"/>
        <v>0</v>
      </c>
      <c r="BI166" s="1204">
        <f t="shared" si="160"/>
        <v>0</v>
      </c>
      <c r="BJ166" s="1205">
        <f>SUM(AZ166:BI166)/'DATA - Awards Matrices'!$L$17</f>
        <v>7.1444491221118849</v>
      </c>
      <c r="BK166" s="1210"/>
      <c r="BL166" s="1210"/>
      <c r="BM166" s="1210"/>
      <c r="BN166" s="1210"/>
      <c r="BO166" s="1300">
        <f>SUM(P166:Y166)</f>
        <v>30550</v>
      </c>
      <c r="BP166" s="1300">
        <f>SUM(AB166:AK166)</f>
        <v>31150</v>
      </c>
      <c r="BQ166" s="1301">
        <f>SUM(AN166:AW166)</f>
        <v>28200</v>
      </c>
      <c r="BR166" s="1300">
        <f>SUM(AZ166:BI166)</f>
        <v>28850</v>
      </c>
      <c r="BS166" s="1300">
        <f>AVERAGE(BO166:BQ166)</f>
        <v>29966.666666666668</v>
      </c>
      <c r="BT166" s="1301">
        <f>AVERAGE(BQ166:BR166)</f>
        <v>28525</v>
      </c>
      <c r="BU166" s="436"/>
      <c r="BV166" s="436"/>
      <c r="BW166" s="436"/>
      <c r="BX166" s="436"/>
      <c r="BY166" s="436"/>
      <c r="BZ166" s="436"/>
      <c r="CA166" s="436"/>
    </row>
    <row r="167" spans="1:79" ht="39.75" customHeight="1" thickBot="1">
      <c r="A167" s="428"/>
      <c r="B167" s="429"/>
      <c r="C167" s="430"/>
      <c r="D167" s="431"/>
      <c r="E167" s="432"/>
      <c r="F167" s="432"/>
      <c r="G167" s="432"/>
      <c r="H167" s="432"/>
      <c r="I167" s="432"/>
      <c r="J167" s="432"/>
      <c r="K167" s="432"/>
      <c r="L167" s="432"/>
      <c r="M167" s="433"/>
      <c r="N167" s="434"/>
      <c r="O167" s="434"/>
      <c r="P167" s="431"/>
      <c r="Q167" s="432"/>
      <c r="R167" s="432"/>
      <c r="S167" s="432"/>
      <c r="T167" s="432"/>
      <c r="U167" s="432"/>
      <c r="V167" s="432"/>
      <c r="W167" s="432"/>
      <c r="X167" s="432"/>
      <c r="Y167" s="433"/>
      <c r="Z167" s="434"/>
      <c r="AA167" s="434"/>
      <c r="AB167" s="431"/>
      <c r="AC167" s="432"/>
      <c r="AD167" s="432"/>
      <c r="AE167" s="432"/>
      <c r="AF167" s="432"/>
      <c r="AG167" s="432"/>
      <c r="AH167" s="432"/>
      <c r="AI167" s="432"/>
      <c r="AJ167" s="432"/>
      <c r="AK167" s="433"/>
      <c r="AL167" s="434"/>
      <c r="AM167" s="434"/>
      <c r="AN167" s="1089"/>
      <c r="AO167" s="1090"/>
      <c r="AP167" s="1090"/>
      <c r="AQ167" s="1090"/>
      <c r="AR167" s="1090"/>
      <c r="AS167" s="1090"/>
      <c r="AT167" s="1090"/>
      <c r="AU167" s="1090"/>
      <c r="AV167" s="1090"/>
      <c r="AW167" s="1091"/>
      <c r="AX167" s="1092"/>
      <c r="AZ167" s="1206"/>
      <c r="BA167" s="1207"/>
      <c r="BB167" s="1207"/>
      <c r="BC167" s="1207"/>
      <c r="BD167" s="1207"/>
      <c r="BE167" s="1207"/>
      <c r="BF167" s="1207"/>
      <c r="BG167" s="1207"/>
      <c r="BH167" s="1207"/>
      <c r="BI167" s="1208"/>
      <c r="BJ167" s="1209"/>
      <c r="BK167" s="1210"/>
      <c r="BL167" s="1210"/>
      <c r="BM167" s="1210"/>
      <c r="BN167" s="1210"/>
      <c r="BO167" s="1302"/>
      <c r="BP167" s="1302"/>
      <c r="BQ167" s="1302"/>
      <c r="BR167" s="1302"/>
      <c r="BS167" s="1302"/>
      <c r="BT167" s="1302"/>
      <c r="BU167" s="436"/>
      <c r="BV167" s="436"/>
      <c r="BW167" s="436"/>
      <c r="BX167" s="436"/>
      <c r="BY167" s="436"/>
      <c r="BZ167" s="436"/>
      <c r="CA167" s="436"/>
    </row>
    <row r="168" spans="1:79" ht="15" customHeight="1">
      <c r="A168" s="1487" t="s">
        <v>270</v>
      </c>
      <c r="B168" s="274" t="str">
        <f>'RAW DATA-Awards'!B55</f>
        <v>UNM-VA</v>
      </c>
      <c r="C168" s="424" t="str">
        <f>'RAW DATA-Awards'!C55</f>
        <v>1</v>
      </c>
      <c r="D168" s="407">
        <f>'RAW DATA-Awards'!D55</f>
        <v>0</v>
      </c>
      <c r="E168" s="408">
        <f>'RAW DATA-Awards'!E55</f>
        <v>1</v>
      </c>
      <c r="F168" s="408">
        <f>'RAW DATA-Awards'!F55</f>
        <v>0</v>
      </c>
      <c r="G168" s="408">
        <f>'RAW DATA-Awards'!G55</f>
        <v>89</v>
      </c>
      <c r="H168" s="408">
        <f>'RAW DATA-Awards'!H55</f>
        <v>0</v>
      </c>
      <c r="I168" s="408">
        <f>'RAW DATA-Awards'!I55</f>
        <v>0</v>
      </c>
      <c r="J168" s="408">
        <f>'RAW DATA-Awards'!J55</f>
        <v>0</v>
      </c>
      <c r="K168" s="408">
        <f>'RAW DATA-Awards'!K55</f>
        <v>0</v>
      </c>
      <c r="L168" s="408">
        <f>'RAW DATA-Awards'!L55</f>
        <v>0</v>
      </c>
      <c r="M168" s="409">
        <f>'RAW DATA-Awards'!M55</f>
        <v>0</v>
      </c>
      <c r="N168" s="408"/>
      <c r="O168" s="408"/>
      <c r="P168" s="407">
        <f>'RAW DATA-Awards'!N55</f>
        <v>0</v>
      </c>
      <c r="Q168" s="408">
        <f>'RAW DATA-Awards'!O55</f>
        <v>3</v>
      </c>
      <c r="R168" s="408">
        <f>'RAW DATA-Awards'!P55</f>
        <v>0</v>
      </c>
      <c r="S168" s="408">
        <f>'RAW DATA-Awards'!Q55</f>
        <v>106</v>
      </c>
      <c r="T168" s="408">
        <f>'RAW DATA-Awards'!R55</f>
        <v>0</v>
      </c>
      <c r="U168" s="408">
        <f>'RAW DATA-Awards'!S55</f>
        <v>0</v>
      </c>
      <c r="V168" s="408">
        <f>'RAW DATA-Awards'!T55</f>
        <v>0</v>
      </c>
      <c r="W168" s="408">
        <f>'RAW DATA-Awards'!U55</f>
        <v>0</v>
      </c>
      <c r="X168" s="408">
        <f>'RAW DATA-Awards'!V55</f>
        <v>0</v>
      </c>
      <c r="Y168" s="409">
        <f>'RAW DATA-Awards'!W55</f>
        <v>0</v>
      </c>
      <c r="Z168" s="408"/>
      <c r="AA168" s="408"/>
      <c r="AB168" s="407">
        <f>'RAW DATA-Awards'!X55</f>
        <v>0</v>
      </c>
      <c r="AC168" s="408">
        <f>'RAW DATA-Awards'!Y55</f>
        <v>0</v>
      </c>
      <c r="AD168" s="408">
        <f>'RAW DATA-Awards'!Z55</f>
        <v>0</v>
      </c>
      <c r="AE168" s="408">
        <f>'RAW DATA-Awards'!AA55</f>
        <v>89</v>
      </c>
      <c r="AF168" s="408">
        <f>'RAW DATA-Awards'!AB55</f>
        <v>0</v>
      </c>
      <c r="AG168" s="408">
        <f>'RAW DATA-Awards'!AC55</f>
        <v>0</v>
      </c>
      <c r="AH168" s="408">
        <f>'RAW DATA-Awards'!AD55</f>
        <v>0</v>
      </c>
      <c r="AI168" s="408">
        <f>'RAW DATA-Awards'!AE55</f>
        <v>0</v>
      </c>
      <c r="AJ168" s="408">
        <f>'RAW DATA-Awards'!AF55</f>
        <v>0</v>
      </c>
      <c r="AK168" s="409">
        <f>'RAW DATA-Awards'!AG55</f>
        <v>0</v>
      </c>
      <c r="AL168" s="408"/>
      <c r="AM168" s="408"/>
      <c r="AN168" s="1074">
        <f>'RAW DATA-Awards'!AH55</f>
        <v>0</v>
      </c>
      <c r="AO168" s="1075">
        <f>'RAW DATA-Awards'!AI55</f>
        <v>1</v>
      </c>
      <c r="AP168" s="1075">
        <f>'RAW DATA-Awards'!AJ55</f>
        <v>0</v>
      </c>
      <c r="AQ168" s="1075">
        <f>'RAW DATA-Awards'!AK55</f>
        <v>103</v>
      </c>
      <c r="AR168" s="1075">
        <f>'RAW DATA-Awards'!AL55</f>
        <v>0</v>
      </c>
      <c r="AS168" s="1075">
        <f>'RAW DATA-Awards'!AM55</f>
        <v>0</v>
      </c>
      <c r="AT168" s="1075">
        <f>'RAW DATA-Awards'!AN55</f>
        <v>0</v>
      </c>
      <c r="AU168" s="1075">
        <f>'RAW DATA-Awards'!AO55</f>
        <v>0</v>
      </c>
      <c r="AV168" s="1075">
        <f>'RAW DATA-Awards'!AP55</f>
        <v>0</v>
      </c>
      <c r="AW168" s="1076">
        <f>'RAW DATA-Awards'!AQ55</f>
        <v>0</v>
      </c>
      <c r="AX168" s="1077"/>
      <c r="AZ168" s="1191">
        <f>'RAW DATA-Awards'!AR55</f>
        <v>0</v>
      </c>
      <c r="BA168" s="1192">
        <f>'RAW DATA-Awards'!AS55</f>
        <v>0</v>
      </c>
      <c r="BB168" s="1192">
        <f>'RAW DATA-Awards'!AT55</f>
        <v>0</v>
      </c>
      <c r="BC168" s="1192">
        <f>'RAW DATA-Awards'!AU55</f>
        <v>81</v>
      </c>
      <c r="BD168" s="1192">
        <f>'RAW DATA-Awards'!AV55</f>
        <v>0</v>
      </c>
      <c r="BE168" s="1192">
        <f>'RAW DATA-Awards'!AW55</f>
        <v>0</v>
      </c>
      <c r="BF168" s="1192">
        <f>'RAW DATA-Awards'!AX55</f>
        <v>0</v>
      </c>
      <c r="BG168" s="1192">
        <f>'RAW DATA-Awards'!AY55</f>
        <v>0</v>
      </c>
      <c r="BH168" s="1192">
        <f>'RAW DATA-Awards'!AZ55</f>
        <v>0</v>
      </c>
      <c r="BI168" s="1193">
        <f>'RAW DATA-Awards'!BA55</f>
        <v>0</v>
      </c>
      <c r="BJ168" s="1194"/>
      <c r="BK168" s="1210"/>
      <c r="BL168" s="1210"/>
      <c r="BM168" s="1210"/>
      <c r="BN168" s="1210"/>
      <c r="BO168" s="1302"/>
      <c r="BP168" s="1302"/>
      <c r="BQ168" s="1302"/>
      <c r="BR168" s="1302"/>
      <c r="BS168" s="1302"/>
      <c r="BT168" s="1302"/>
      <c r="BU168" s="436"/>
      <c r="BV168" s="436"/>
      <c r="BW168" s="436"/>
      <c r="BX168" s="436"/>
      <c r="BY168" s="436"/>
      <c r="BZ168" s="436"/>
      <c r="CA168" s="436"/>
    </row>
    <row r="169" spans="1:79">
      <c r="A169" s="1488"/>
      <c r="B169" s="410" t="str">
        <f>'RAW DATA-Awards'!B56</f>
        <v>UNM-VA</v>
      </c>
      <c r="C169" s="425" t="str">
        <f>'RAW DATA-Awards'!C56</f>
        <v>2</v>
      </c>
      <c r="D169" s="330">
        <f>'RAW DATA-Awards'!D56</f>
        <v>0</v>
      </c>
      <c r="E169" s="12">
        <f>'RAW DATA-Awards'!E56</f>
        <v>4</v>
      </c>
      <c r="F169" s="12">
        <f>'RAW DATA-Awards'!F56</f>
        <v>0</v>
      </c>
      <c r="G169" s="12">
        <f>'RAW DATA-Awards'!G56</f>
        <v>13</v>
      </c>
      <c r="H169" s="12">
        <f>'RAW DATA-Awards'!H56</f>
        <v>0</v>
      </c>
      <c r="I169" s="12">
        <f>'RAW DATA-Awards'!I56</f>
        <v>0</v>
      </c>
      <c r="J169" s="12">
        <f>'RAW DATA-Awards'!J56</f>
        <v>0</v>
      </c>
      <c r="K169" s="12">
        <f>'RAW DATA-Awards'!K56</f>
        <v>0</v>
      </c>
      <c r="L169" s="12">
        <f>'RAW DATA-Awards'!L56</f>
        <v>0</v>
      </c>
      <c r="M169" s="331">
        <f>'RAW DATA-Awards'!M56</f>
        <v>0</v>
      </c>
      <c r="N169" s="12"/>
      <c r="O169" s="12"/>
      <c r="P169" s="330">
        <f>'RAW DATA-Awards'!N56</f>
        <v>0</v>
      </c>
      <c r="Q169" s="12">
        <f>'RAW DATA-Awards'!O56</f>
        <v>2</v>
      </c>
      <c r="R169" s="12">
        <f>'RAW DATA-Awards'!P56</f>
        <v>0</v>
      </c>
      <c r="S169" s="12">
        <f>'RAW DATA-Awards'!Q56</f>
        <v>17</v>
      </c>
      <c r="T169" s="12">
        <f>'RAW DATA-Awards'!R56</f>
        <v>0</v>
      </c>
      <c r="U169" s="12">
        <f>'RAW DATA-Awards'!S56</f>
        <v>0</v>
      </c>
      <c r="V169" s="12">
        <f>'RAW DATA-Awards'!T56</f>
        <v>0</v>
      </c>
      <c r="W169" s="12">
        <f>'RAW DATA-Awards'!U56</f>
        <v>0</v>
      </c>
      <c r="X169" s="12">
        <f>'RAW DATA-Awards'!V56</f>
        <v>0</v>
      </c>
      <c r="Y169" s="331">
        <f>'RAW DATA-Awards'!W56</f>
        <v>0</v>
      </c>
      <c r="Z169" s="12"/>
      <c r="AA169" s="12"/>
      <c r="AB169" s="330">
        <f>'RAW DATA-Awards'!X56</f>
        <v>0</v>
      </c>
      <c r="AC169" s="12">
        <f>'RAW DATA-Awards'!Y56</f>
        <v>3</v>
      </c>
      <c r="AD169" s="12">
        <f>'RAW DATA-Awards'!Z56</f>
        <v>0</v>
      </c>
      <c r="AE169" s="12">
        <f>'RAW DATA-Awards'!AA56</f>
        <v>15</v>
      </c>
      <c r="AF169" s="12">
        <f>'RAW DATA-Awards'!AB56</f>
        <v>0</v>
      </c>
      <c r="AG169" s="12">
        <f>'RAW DATA-Awards'!AC56</f>
        <v>0</v>
      </c>
      <c r="AH169" s="12">
        <f>'RAW DATA-Awards'!AD56</f>
        <v>0</v>
      </c>
      <c r="AI169" s="12">
        <f>'RAW DATA-Awards'!AE56</f>
        <v>0</v>
      </c>
      <c r="AJ169" s="12">
        <f>'RAW DATA-Awards'!AF56</f>
        <v>0</v>
      </c>
      <c r="AK169" s="331">
        <f>'RAW DATA-Awards'!AG56</f>
        <v>0</v>
      </c>
      <c r="AL169" s="12"/>
      <c r="AM169" s="12"/>
      <c r="AN169" s="1078">
        <f>'RAW DATA-Awards'!AH56</f>
        <v>0</v>
      </c>
      <c r="AO169" s="1079">
        <f>'RAW DATA-Awards'!AI56</f>
        <v>1</v>
      </c>
      <c r="AP169" s="1079">
        <f>'RAW DATA-Awards'!AJ56</f>
        <v>0</v>
      </c>
      <c r="AQ169" s="1079">
        <f>'RAW DATA-Awards'!AK56</f>
        <v>11</v>
      </c>
      <c r="AR169" s="1079">
        <f>'RAW DATA-Awards'!AL56</f>
        <v>0</v>
      </c>
      <c r="AS169" s="1079">
        <f>'RAW DATA-Awards'!AM56</f>
        <v>0</v>
      </c>
      <c r="AT169" s="1079">
        <f>'RAW DATA-Awards'!AN56</f>
        <v>0</v>
      </c>
      <c r="AU169" s="1079">
        <f>'RAW DATA-Awards'!AO56</f>
        <v>0</v>
      </c>
      <c r="AV169" s="1079">
        <f>'RAW DATA-Awards'!AP56</f>
        <v>0</v>
      </c>
      <c r="AW169" s="1080">
        <f>'RAW DATA-Awards'!AQ56</f>
        <v>0</v>
      </c>
      <c r="AX169" s="1081"/>
      <c r="AZ169" s="1195">
        <f>'RAW DATA-Awards'!AR56</f>
        <v>0</v>
      </c>
      <c r="BA169" s="1196">
        <f>'RAW DATA-Awards'!AS56</f>
        <v>0</v>
      </c>
      <c r="BB169" s="1196">
        <f>'RAW DATA-Awards'!AT56</f>
        <v>0</v>
      </c>
      <c r="BC169" s="1196">
        <f>'RAW DATA-Awards'!AU56</f>
        <v>5</v>
      </c>
      <c r="BD169" s="1196">
        <f>'RAW DATA-Awards'!AV56</f>
        <v>0</v>
      </c>
      <c r="BE169" s="1196">
        <f>'RAW DATA-Awards'!AW56</f>
        <v>0</v>
      </c>
      <c r="BF169" s="1196">
        <f>'RAW DATA-Awards'!AX56</f>
        <v>0</v>
      </c>
      <c r="BG169" s="1196">
        <f>'RAW DATA-Awards'!AY56</f>
        <v>0</v>
      </c>
      <c r="BH169" s="1196">
        <f>'RAW DATA-Awards'!AZ56</f>
        <v>0</v>
      </c>
      <c r="BI169" s="1197">
        <f>'RAW DATA-Awards'!BA56</f>
        <v>0</v>
      </c>
      <c r="BJ169" s="1198"/>
      <c r="BK169" s="1210"/>
      <c r="BL169" s="1210"/>
      <c r="BM169" s="1210"/>
      <c r="BN169" s="1210"/>
      <c r="BO169" s="1302"/>
      <c r="BP169" s="1302"/>
      <c r="BQ169" s="1302"/>
      <c r="BR169" s="1302"/>
      <c r="BS169" s="1302"/>
      <c r="BT169" s="1302"/>
      <c r="BU169" s="436"/>
      <c r="BV169" s="436"/>
      <c r="BW169" s="436"/>
      <c r="BX169" s="436"/>
      <c r="BY169" s="436"/>
      <c r="BZ169" s="436"/>
      <c r="CA169" s="436"/>
    </row>
    <row r="170" spans="1:79" ht="16" thickBot="1">
      <c r="A170" s="1489"/>
      <c r="B170" s="413" t="str">
        <f>'RAW DATA-Awards'!B57</f>
        <v>UNM-VA</v>
      </c>
      <c r="C170" s="426" t="str">
        <f>'RAW DATA-Awards'!C57</f>
        <v>3</v>
      </c>
      <c r="D170" s="330">
        <f>'RAW DATA-Awards'!D57</f>
        <v>92</v>
      </c>
      <c r="E170" s="12">
        <f>'RAW DATA-Awards'!E57</f>
        <v>2</v>
      </c>
      <c r="F170" s="12">
        <f>'RAW DATA-Awards'!F57</f>
        <v>0</v>
      </c>
      <c r="G170" s="12">
        <f>'RAW DATA-Awards'!G57</f>
        <v>14</v>
      </c>
      <c r="H170" s="12">
        <f>'RAW DATA-Awards'!H57</f>
        <v>0</v>
      </c>
      <c r="I170" s="12">
        <f>'RAW DATA-Awards'!I57</f>
        <v>0</v>
      </c>
      <c r="J170" s="12">
        <f>'RAW DATA-Awards'!J57</f>
        <v>0</v>
      </c>
      <c r="K170" s="12">
        <f>'RAW DATA-Awards'!K57</f>
        <v>0</v>
      </c>
      <c r="L170" s="12">
        <f>'RAW DATA-Awards'!L57</f>
        <v>0</v>
      </c>
      <c r="M170" s="331">
        <f>'RAW DATA-Awards'!M57</f>
        <v>0</v>
      </c>
      <c r="N170" s="12" t="s">
        <v>276</v>
      </c>
      <c r="O170" s="12"/>
      <c r="P170" s="330">
        <f>'RAW DATA-Awards'!N57</f>
        <v>66</v>
      </c>
      <c r="Q170" s="12">
        <f>'RAW DATA-Awards'!O57</f>
        <v>3</v>
      </c>
      <c r="R170" s="12">
        <f>'RAW DATA-Awards'!P57</f>
        <v>0</v>
      </c>
      <c r="S170" s="12">
        <f>'RAW DATA-Awards'!Q57</f>
        <v>7</v>
      </c>
      <c r="T170" s="12">
        <f>'RAW DATA-Awards'!R57</f>
        <v>0</v>
      </c>
      <c r="U170" s="12">
        <f>'RAW DATA-Awards'!S57</f>
        <v>0</v>
      </c>
      <c r="V170" s="12">
        <f>'RAW DATA-Awards'!T57</f>
        <v>0</v>
      </c>
      <c r="W170" s="12">
        <f>'RAW DATA-Awards'!U57</f>
        <v>0</v>
      </c>
      <c r="X170" s="12">
        <f>'RAW DATA-Awards'!V57</f>
        <v>0</v>
      </c>
      <c r="Y170" s="331">
        <f>'RAW DATA-Awards'!W57</f>
        <v>0</v>
      </c>
      <c r="Z170" s="12" t="s">
        <v>276</v>
      </c>
      <c r="AA170" s="12"/>
      <c r="AB170" s="330">
        <f>'RAW DATA-Awards'!X57</f>
        <v>82</v>
      </c>
      <c r="AC170" s="12">
        <f>'RAW DATA-Awards'!Y57</f>
        <v>1</v>
      </c>
      <c r="AD170" s="12">
        <f>'RAW DATA-Awards'!Z57</f>
        <v>0</v>
      </c>
      <c r="AE170" s="12">
        <f>'RAW DATA-Awards'!AA57</f>
        <v>13</v>
      </c>
      <c r="AF170" s="12">
        <f>'RAW DATA-Awards'!AB57</f>
        <v>0</v>
      </c>
      <c r="AG170" s="12">
        <f>'RAW DATA-Awards'!AC57</f>
        <v>0</v>
      </c>
      <c r="AH170" s="12">
        <f>'RAW DATA-Awards'!AD57</f>
        <v>0</v>
      </c>
      <c r="AI170" s="12">
        <f>'RAW DATA-Awards'!AE57</f>
        <v>0</v>
      </c>
      <c r="AJ170" s="12">
        <f>'RAW DATA-Awards'!AF57</f>
        <v>0</v>
      </c>
      <c r="AK170" s="331">
        <f>'RAW DATA-Awards'!AG57</f>
        <v>0</v>
      </c>
      <c r="AL170" s="12" t="s">
        <v>276</v>
      </c>
      <c r="AM170" s="12"/>
      <c r="AN170" s="1078">
        <f>'RAW DATA-Awards'!AH57</f>
        <v>71</v>
      </c>
      <c r="AO170" s="1079">
        <f>'RAW DATA-Awards'!AI57</f>
        <v>3</v>
      </c>
      <c r="AP170" s="1079">
        <f>'RAW DATA-Awards'!AJ57</f>
        <v>0</v>
      </c>
      <c r="AQ170" s="1079">
        <f>'RAW DATA-Awards'!AK57</f>
        <v>7</v>
      </c>
      <c r="AR170" s="1079">
        <f>'RAW DATA-Awards'!AL57</f>
        <v>0</v>
      </c>
      <c r="AS170" s="1079">
        <f>'RAW DATA-Awards'!AM57</f>
        <v>0</v>
      </c>
      <c r="AT170" s="1079">
        <f>'RAW DATA-Awards'!AN57</f>
        <v>0</v>
      </c>
      <c r="AU170" s="1079">
        <f>'RAW DATA-Awards'!AO57</f>
        <v>0</v>
      </c>
      <c r="AV170" s="1079">
        <f>'RAW DATA-Awards'!AP57</f>
        <v>0</v>
      </c>
      <c r="AW170" s="1080">
        <f>'RAW DATA-Awards'!AQ57</f>
        <v>0</v>
      </c>
      <c r="AX170" s="1081" t="s">
        <v>276</v>
      </c>
      <c r="AZ170" s="1195">
        <f>'RAW DATA-Awards'!AR57</f>
        <v>25</v>
      </c>
      <c r="BA170" s="1196">
        <f>'RAW DATA-Awards'!AS57</f>
        <v>1</v>
      </c>
      <c r="BB170" s="1196">
        <f>'RAW DATA-Awards'!AT57</f>
        <v>0</v>
      </c>
      <c r="BC170" s="1196">
        <f>'RAW DATA-Awards'!AU57</f>
        <v>8</v>
      </c>
      <c r="BD170" s="1196">
        <f>'RAW DATA-Awards'!AV57</f>
        <v>0</v>
      </c>
      <c r="BE170" s="1196">
        <f>'RAW DATA-Awards'!AW57</f>
        <v>0</v>
      </c>
      <c r="BF170" s="1196">
        <f>'RAW DATA-Awards'!AX57</f>
        <v>0</v>
      </c>
      <c r="BG170" s="1196">
        <f>'RAW DATA-Awards'!AY57</f>
        <v>0</v>
      </c>
      <c r="BH170" s="1196">
        <f>'RAW DATA-Awards'!AZ57</f>
        <v>0</v>
      </c>
      <c r="BI170" s="1197">
        <f>'RAW DATA-Awards'!BA57</f>
        <v>0</v>
      </c>
      <c r="BJ170" s="1198" t="s">
        <v>276</v>
      </c>
      <c r="BK170" s="1210"/>
      <c r="BL170" s="1210"/>
      <c r="BM170" s="1210"/>
      <c r="BN170" s="1210"/>
      <c r="BO170" s="1302"/>
      <c r="BP170" s="1302"/>
      <c r="BQ170" s="1302"/>
      <c r="BR170" s="1302"/>
      <c r="BS170" s="1302"/>
      <c r="BT170" s="1302"/>
      <c r="BU170" s="436"/>
      <c r="BV170" s="436"/>
      <c r="BW170" s="436"/>
      <c r="BX170" s="436"/>
      <c r="BY170" s="436"/>
      <c r="BZ170" s="436"/>
      <c r="CA170" s="436"/>
    </row>
    <row r="171" spans="1:79">
      <c r="A171" s="412"/>
      <c r="B171" s="410"/>
      <c r="C171" s="411"/>
      <c r="D171" s="332">
        <f t="shared" ref="D171:M171" si="161">SUM(D168:D170)</f>
        <v>92</v>
      </c>
      <c r="E171" s="11">
        <f t="shared" si="161"/>
        <v>7</v>
      </c>
      <c r="F171" s="11">
        <f t="shared" si="161"/>
        <v>0</v>
      </c>
      <c r="G171" s="11">
        <f t="shared" si="161"/>
        <v>116</v>
      </c>
      <c r="H171" s="11">
        <f t="shared" si="161"/>
        <v>0</v>
      </c>
      <c r="I171" s="11">
        <f t="shared" si="161"/>
        <v>0</v>
      </c>
      <c r="J171" s="11">
        <f t="shared" si="161"/>
        <v>0</v>
      </c>
      <c r="K171" s="11">
        <f t="shared" si="161"/>
        <v>0</v>
      </c>
      <c r="L171" s="11">
        <f t="shared" si="161"/>
        <v>0</v>
      </c>
      <c r="M171" s="333">
        <f t="shared" si="161"/>
        <v>0</v>
      </c>
      <c r="N171" s="12">
        <f>SUM(D171:M171)</f>
        <v>215</v>
      </c>
      <c r="O171" s="12"/>
      <c r="P171" s="332">
        <f t="shared" ref="P171:Y171" si="162">SUM(P168:P170)</f>
        <v>66</v>
      </c>
      <c r="Q171" s="11">
        <f t="shared" si="162"/>
        <v>8</v>
      </c>
      <c r="R171" s="11">
        <f t="shared" si="162"/>
        <v>0</v>
      </c>
      <c r="S171" s="11">
        <f t="shared" si="162"/>
        <v>130</v>
      </c>
      <c r="T171" s="11">
        <f t="shared" si="162"/>
        <v>0</v>
      </c>
      <c r="U171" s="11">
        <f t="shared" si="162"/>
        <v>0</v>
      </c>
      <c r="V171" s="11">
        <f t="shared" si="162"/>
        <v>0</v>
      </c>
      <c r="W171" s="11">
        <f t="shared" si="162"/>
        <v>0</v>
      </c>
      <c r="X171" s="11">
        <f t="shared" si="162"/>
        <v>0</v>
      </c>
      <c r="Y171" s="333">
        <f t="shared" si="162"/>
        <v>0</v>
      </c>
      <c r="Z171" s="12">
        <f>SUM(P171:Y171)</f>
        <v>204</v>
      </c>
      <c r="AA171" s="12"/>
      <c r="AB171" s="332">
        <f t="shared" ref="AB171:AK171" si="163">SUM(AB168:AB170)</f>
        <v>82</v>
      </c>
      <c r="AC171" s="11">
        <f t="shared" si="163"/>
        <v>4</v>
      </c>
      <c r="AD171" s="11">
        <f t="shared" si="163"/>
        <v>0</v>
      </c>
      <c r="AE171" s="11">
        <f t="shared" si="163"/>
        <v>117</v>
      </c>
      <c r="AF171" s="11">
        <f t="shared" si="163"/>
        <v>0</v>
      </c>
      <c r="AG171" s="11">
        <f t="shared" si="163"/>
        <v>0</v>
      </c>
      <c r="AH171" s="11">
        <f t="shared" si="163"/>
        <v>0</v>
      </c>
      <c r="AI171" s="11">
        <f t="shared" si="163"/>
        <v>0</v>
      </c>
      <c r="AJ171" s="11">
        <f t="shared" si="163"/>
        <v>0</v>
      </c>
      <c r="AK171" s="333">
        <f t="shared" si="163"/>
        <v>0</v>
      </c>
      <c r="AL171" s="12">
        <f>SUM(AB171:AK171)</f>
        <v>203</v>
      </c>
      <c r="AM171" s="12"/>
      <c r="AN171" s="1082">
        <f t="shared" ref="AN171:AW171" si="164">SUM(AN168:AN170)</f>
        <v>71</v>
      </c>
      <c r="AO171" s="1083">
        <f t="shared" si="164"/>
        <v>5</v>
      </c>
      <c r="AP171" s="1083">
        <f t="shared" si="164"/>
        <v>0</v>
      </c>
      <c r="AQ171" s="1083">
        <f t="shared" si="164"/>
        <v>121</v>
      </c>
      <c r="AR171" s="1083">
        <f t="shared" si="164"/>
        <v>0</v>
      </c>
      <c r="AS171" s="1083">
        <f t="shared" si="164"/>
        <v>0</v>
      </c>
      <c r="AT171" s="1083">
        <f t="shared" si="164"/>
        <v>0</v>
      </c>
      <c r="AU171" s="1083">
        <f t="shared" si="164"/>
        <v>0</v>
      </c>
      <c r="AV171" s="1083">
        <f t="shared" si="164"/>
        <v>0</v>
      </c>
      <c r="AW171" s="1084">
        <f t="shared" si="164"/>
        <v>0</v>
      </c>
      <c r="AX171" s="1081">
        <f>SUM(AN171:AW171)</f>
        <v>197</v>
      </c>
      <c r="AZ171" s="1199">
        <f t="shared" ref="AZ171:BI171" si="165">SUM(AZ168:AZ170)</f>
        <v>25</v>
      </c>
      <c r="BA171" s="1200">
        <f t="shared" si="165"/>
        <v>1</v>
      </c>
      <c r="BB171" s="1200">
        <f t="shared" si="165"/>
        <v>0</v>
      </c>
      <c r="BC171" s="1200">
        <f t="shared" si="165"/>
        <v>94</v>
      </c>
      <c r="BD171" s="1200">
        <f t="shared" si="165"/>
        <v>0</v>
      </c>
      <c r="BE171" s="1200">
        <f t="shared" si="165"/>
        <v>0</v>
      </c>
      <c r="BF171" s="1200">
        <f t="shared" si="165"/>
        <v>0</v>
      </c>
      <c r="BG171" s="1200">
        <f t="shared" si="165"/>
        <v>0</v>
      </c>
      <c r="BH171" s="1200">
        <f t="shared" si="165"/>
        <v>0</v>
      </c>
      <c r="BI171" s="1201">
        <f t="shared" si="165"/>
        <v>0</v>
      </c>
      <c r="BJ171" s="1198">
        <f>SUM(AZ171:BI171)</f>
        <v>120</v>
      </c>
      <c r="BK171" s="1210"/>
      <c r="BL171" s="1210"/>
      <c r="BM171" s="1210"/>
      <c r="BN171" s="1210"/>
      <c r="BO171" s="1302"/>
      <c r="BP171" s="1302"/>
      <c r="BQ171" s="1302"/>
      <c r="BR171" s="1302"/>
      <c r="BS171" s="1302"/>
      <c r="BT171" s="1302"/>
      <c r="BU171" s="436"/>
      <c r="BV171" s="436"/>
      <c r="BW171" s="436"/>
      <c r="BX171" s="436"/>
      <c r="BY171" s="436"/>
      <c r="BZ171" s="436"/>
      <c r="CA171" s="436"/>
    </row>
    <row r="172" spans="1:79" ht="16" thickBot="1">
      <c r="A172" s="412"/>
      <c r="B172" s="410"/>
      <c r="C172" s="411"/>
      <c r="D172" s="330"/>
      <c r="E172" s="12"/>
      <c r="F172" s="12"/>
      <c r="G172" s="12"/>
      <c r="H172" s="12"/>
      <c r="I172" s="12"/>
      <c r="J172" s="12"/>
      <c r="K172" s="12"/>
      <c r="L172" s="12"/>
      <c r="M172" s="331"/>
      <c r="N172" s="12"/>
      <c r="O172" s="12"/>
      <c r="P172" s="330"/>
      <c r="Q172" s="12"/>
      <c r="R172" s="12"/>
      <c r="S172" s="12"/>
      <c r="T172" s="12"/>
      <c r="U172" s="12"/>
      <c r="V172" s="12"/>
      <c r="W172" s="12"/>
      <c r="X172" s="12"/>
      <c r="Y172" s="331"/>
      <c r="Z172" s="12"/>
      <c r="AA172" s="12"/>
      <c r="AB172" s="330"/>
      <c r="AC172" s="12"/>
      <c r="AD172" s="12"/>
      <c r="AE172" s="12"/>
      <c r="AF172" s="12"/>
      <c r="AG172" s="12"/>
      <c r="AH172" s="12"/>
      <c r="AI172" s="12"/>
      <c r="AJ172" s="12"/>
      <c r="AK172" s="331"/>
      <c r="AL172" s="12"/>
      <c r="AM172" s="12"/>
      <c r="AN172" s="1078"/>
      <c r="AO172" s="1079"/>
      <c r="AP172" s="1079"/>
      <c r="AQ172" s="1079"/>
      <c r="AR172" s="1079"/>
      <c r="AS172" s="1079"/>
      <c r="AT172" s="1079"/>
      <c r="AU172" s="1079"/>
      <c r="AV172" s="1079"/>
      <c r="AW172" s="1080"/>
      <c r="AX172" s="1081"/>
      <c r="AZ172" s="1195"/>
      <c r="BA172" s="1196"/>
      <c r="BB172" s="1196"/>
      <c r="BC172" s="1196"/>
      <c r="BD172" s="1196"/>
      <c r="BE172" s="1196"/>
      <c r="BF172" s="1196"/>
      <c r="BG172" s="1196"/>
      <c r="BH172" s="1196"/>
      <c r="BI172" s="1197"/>
      <c r="BJ172" s="1198"/>
      <c r="BK172" s="1210"/>
      <c r="BL172" s="1210"/>
      <c r="BM172" s="1210"/>
      <c r="BN172" s="1210"/>
      <c r="BO172" s="1302"/>
      <c r="BP172" s="1302"/>
      <c r="BQ172" s="1302"/>
      <c r="BR172" s="1302"/>
      <c r="BS172" s="1302"/>
      <c r="BT172" s="1302"/>
      <c r="BU172" s="436"/>
      <c r="BV172" s="436"/>
      <c r="BW172" s="436"/>
      <c r="BX172" s="436"/>
      <c r="BY172" s="436"/>
      <c r="BZ172" s="436"/>
      <c r="CA172" s="436"/>
    </row>
    <row r="173" spans="1:79">
      <c r="A173" s="1487" t="s">
        <v>271</v>
      </c>
      <c r="B173" s="274" t="s">
        <v>67</v>
      </c>
      <c r="C173" s="424" t="s">
        <v>92</v>
      </c>
      <c r="D173" s="330">
        <f>D168*'DATA - Awards Matrices'!$B$15</f>
        <v>0</v>
      </c>
      <c r="E173" s="12">
        <f>E168*'DATA - Awards Matrices'!$C$15</f>
        <v>200</v>
      </c>
      <c r="F173" s="12">
        <f>F168*'DATA - Awards Matrices'!$D$15</f>
        <v>0</v>
      </c>
      <c r="G173" s="12">
        <f>G168*'DATA - Awards Matrices'!$E$15</f>
        <v>22250</v>
      </c>
      <c r="H173" s="12">
        <f>H168*'DATA - Awards Matrices'!$F$15</f>
        <v>0</v>
      </c>
      <c r="I173" s="12">
        <f>I168*'DATA - Awards Matrices'!$G$15</f>
        <v>0</v>
      </c>
      <c r="J173" s="12">
        <f>J168*'DATA - Awards Matrices'!$H$15</f>
        <v>0</v>
      </c>
      <c r="K173" s="12">
        <f>K168*'DATA - Awards Matrices'!$I$15</f>
        <v>0</v>
      </c>
      <c r="L173" s="12">
        <f>L168*'DATA - Awards Matrices'!$J$15</f>
        <v>0</v>
      </c>
      <c r="M173" s="331">
        <f>M168*'DATA - Awards Matrices'!$K$15</f>
        <v>0</v>
      </c>
      <c r="N173" s="12"/>
      <c r="O173" s="12"/>
      <c r="P173" s="330">
        <f>P168*'DATA - Awards Matrices'!$B$15</f>
        <v>0</v>
      </c>
      <c r="Q173" s="12">
        <f>Q168*'DATA - Awards Matrices'!$C$15</f>
        <v>600</v>
      </c>
      <c r="R173" s="12">
        <f>R168*'DATA - Awards Matrices'!$D$15</f>
        <v>0</v>
      </c>
      <c r="S173" s="12">
        <f>S168*'DATA - Awards Matrices'!$E$15</f>
        <v>26500</v>
      </c>
      <c r="T173" s="12">
        <f>T168*'DATA - Awards Matrices'!$F$15</f>
        <v>0</v>
      </c>
      <c r="U173" s="12">
        <f>U168*'DATA - Awards Matrices'!$G$15</f>
        <v>0</v>
      </c>
      <c r="V173" s="12">
        <f>V168*'DATA - Awards Matrices'!$H$15</f>
        <v>0</v>
      </c>
      <c r="W173" s="12">
        <f>W168*'DATA - Awards Matrices'!$I$15</f>
        <v>0</v>
      </c>
      <c r="X173" s="12">
        <f>X168*'DATA - Awards Matrices'!$J$15</f>
        <v>0</v>
      </c>
      <c r="Y173" s="331">
        <f>Y168*'DATA - Awards Matrices'!$K$15</f>
        <v>0</v>
      </c>
      <c r="Z173" s="12"/>
      <c r="AA173" s="12"/>
      <c r="AB173" s="330">
        <f>AB168*'DATA - Awards Matrices'!$B$15</f>
        <v>0</v>
      </c>
      <c r="AC173" s="12">
        <f>AC168*'DATA - Awards Matrices'!$C$15</f>
        <v>0</v>
      </c>
      <c r="AD173" s="12">
        <f>AD168*'DATA - Awards Matrices'!$D$15</f>
        <v>0</v>
      </c>
      <c r="AE173" s="12">
        <f>AE168*'DATA - Awards Matrices'!$E$15</f>
        <v>22250</v>
      </c>
      <c r="AF173" s="12">
        <f>AF168*'DATA - Awards Matrices'!$F$15</f>
        <v>0</v>
      </c>
      <c r="AG173" s="12">
        <f>AG168*'DATA - Awards Matrices'!$G$15</f>
        <v>0</v>
      </c>
      <c r="AH173" s="12">
        <f>AH168*'DATA - Awards Matrices'!$H$15</f>
        <v>0</v>
      </c>
      <c r="AI173" s="12">
        <f>AI168*'DATA - Awards Matrices'!$I$15</f>
        <v>0</v>
      </c>
      <c r="AJ173" s="12">
        <f>AJ168*'DATA - Awards Matrices'!$J$15</f>
        <v>0</v>
      </c>
      <c r="AK173" s="331">
        <f>AK168*'DATA - Awards Matrices'!$K$15</f>
        <v>0</v>
      </c>
      <c r="AL173" s="12"/>
      <c r="AM173" s="12"/>
      <c r="AN173" s="1078">
        <f>AN168*'DATA - Awards Matrices'!$B$15</f>
        <v>0</v>
      </c>
      <c r="AO173" s="1079">
        <f>AO168*'DATA - Awards Matrices'!$C$15</f>
        <v>200</v>
      </c>
      <c r="AP173" s="1079">
        <f>AP168*'DATA - Awards Matrices'!$D$15</f>
        <v>0</v>
      </c>
      <c r="AQ173" s="1079">
        <f>AQ168*'DATA - Awards Matrices'!$E$15</f>
        <v>25750</v>
      </c>
      <c r="AR173" s="1079">
        <f>AR168*'DATA - Awards Matrices'!$F$15</f>
        <v>0</v>
      </c>
      <c r="AS173" s="1079">
        <f>AS168*'DATA - Awards Matrices'!$G$15</f>
        <v>0</v>
      </c>
      <c r="AT173" s="1079">
        <f>AT168*'DATA - Awards Matrices'!$H$15</f>
        <v>0</v>
      </c>
      <c r="AU173" s="1079">
        <f>AU168*'DATA - Awards Matrices'!$I$15</f>
        <v>0</v>
      </c>
      <c r="AV173" s="1079">
        <f>AV168*'DATA - Awards Matrices'!$J$15</f>
        <v>0</v>
      </c>
      <c r="AW173" s="1080">
        <f>AW168*'DATA - Awards Matrices'!$K$15</f>
        <v>0</v>
      </c>
      <c r="AX173" s="1081"/>
      <c r="AZ173" s="1195">
        <f>AZ168*'DATA - Awards Matrices'!$B$15</f>
        <v>0</v>
      </c>
      <c r="BA173" s="1196">
        <f>BA168*'DATA - Awards Matrices'!$C$15</f>
        <v>0</v>
      </c>
      <c r="BB173" s="1196">
        <f>BB168*'DATA - Awards Matrices'!$D$15</f>
        <v>0</v>
      </c>
      <c r="BC173" s="1196">
        <f>BC168*'DATA - Awards Matrices'!$E$15</f>
        <v>20250</v>
      </c>
      <c r="BD173" s="1196">
        <f>BD168*'DATA - Awards Matrices'!$F$15</f>
        <v>0</v>
      </c>
      <c r="BE173" s="1196">
        <f>BE168*'DATA - Awards Matrices'!$G$15</f>
        <v>0</v>
      </c>
      <c r="BF173" s="1196">
        <f>BF168*'DATA - Awards Matrices'!$H$15</f>
        <v>0</v>
      </c>
      <c r="BG173" s="1196">
        <f>BG168*'DATA - Awards Matrices'!$I$15</f>
        <v>0</v>
      </c>
      <c r="BH173" s="1196">
        <f>BH168*'DATA - Awards Matrices'!$J$15</f>
        <v>0</v>
      </c>
      <c r="BI173" s="1197">
        <f>BI168*'DATA - Awards Matrices'!$K$15</f>
        <v>0</v>
      </c>
      <c r="BJ173" s="1198"/>
      <c r="BK173" s="1210"/>
      <c r="BL173" s="1210"/>
      <c r="BM173" s="1210"/>
      <c r="BN173" s="1210"/>
      <c r="BO173" s="1302"/>
      <c r="BP173" s="1302"/>
      <c r="BQ173" s="1302"/>
      <c r="BR173" s="1302"/>
      <c r="BS173" s="1302"/>
      <c r="BT173" s="1302"/>
      <c r="BU173" s="436"/>
      <c r="BV173" s="436"/>
      <c r="BW173" s="436"/>
      <c r="BX173" s="436"/>
      <c r="BY173" s="436"/>
      <c r="BZ173" s="436"/>
      <c r="CA173" s="436"/>
    </row>
    <row r="174" spans="1:79">
      <c r="A174" s="1488"/>
      <c r="B174" s="410" t="s">
        <v>67</v>
      </c>
      <c r="C174" s="425" t="s">
        <v>91</v>
      </c>
      <c r="D174" s="330">
        <f>D169*'DATA - Awards Matrices'!$B$16</f>
        <v>0</v>
      </c>
      <c r="E174" s="12">
        <f>E169*'DATA - Awards Matrices'!$C$16</f>
        <v>800</v>
      </c>
      <c r="F174" s="12">
        <f>F169*'DATA - Awards Matrices'!$D$16</f>
        <v>0</v>
      </c>
      <c r="G174" s="12">
        <f>G169*'DATA - Awards Matrices'!$E$16</f>
        <v>3250</v>
      </c>
      <c r="H174" s="12">
        <f>H169*'DATA - Awards Matrices'!$F$16</f>
        <v>0</v>
      </c>
      <c r="I174" s="12">
        <f>I169*'DATA - Awards Matrices'!$G$16</f>
        <v>0</v>
      </c>
      <c r="J174" s="12">
        <f>J169*'DATA - Awards Matrices'!$H$16</f>
        <v>0</v>
      </c>
      <c r="K174" s="12">
        <f>K169*'DATA - Awards Matrices'!$I$16</f>
        <v>0</v>
      </c>
      <c r="L174" s="12">
        <f>L169*'DATA - Awards Matrices'!$J$16</f>
        <v>0</v>
      </c>
      <c r="M174" s="331">
        <f>M169*'DATA - Awards Matrices'!$K$16</f>
        <v>0</v>
      </c>
      <c r="N174" s="12"/>
      <c r="O174" s="12"/>
      <c r="P174" s="330">
        <f>P169*'DATA - Awards Matrices'!$B$16</f>
        <v>0</v>
      </c>
      <c r="Q174" s="12">
        <f>Q169*'DATA - Awards Matrices'!$C$16</f>
        <v>400</v>
      </c>
      <c r="R174" s="12">
        <f>R169*'DATA - Awards Matrices'!$D$16</f>
        <v>0</v>
      </c>
      <c r="S174" s="12">
        <f>S169*'DATA - Awards Matrices'!$E$16</f>
        <v>4250</v>
      </c>
      <c r="T174" s="12">
        <f>T169*'DATA - Awards Matrices'!$F$16</f>
        <v>0</v>
      </c>
      <c r="U174" s="12">
        <f>U169*'DATA - Awards Matrices'!$G$16</f>
        <v>0</v>
      </c>
      <c r="V174" s="12">
        <f>V169*'DATA - Awards Matrices'!$H$16</f>
        <v>0</v>
      </c>
      <c r="W174" s="12">
        <f>W169*'DATA - Awards Matrices'!$I$16</f>
        <v>0</v>
      </c>
      <c r="X174" s="12">
        <f>X169*'DATA - Awards Matrices'!$J$16</f>
        <v>0</v>
      </c>
      <c r="Y174" s="331">
        <f>Y169*'DATA - Awards Matrices'!$K$16</f>
        <v>0</v>
      </c>
      <c r="Z174" s="12"/>
      <c r="AA174" s="12"/>
      <c r="AB174" s="330">
        <f>AB169*'DATA - Awards Matrices'!$B$16</f>
        <v>0</v>
      </c>
      <c r="AC174" s="12">
        <f>AC169*'DATA - Awards Matrices'!$C$16</f>
        <v>600</v>
      </c>
      <c r="AD174" s="12">
        <f>AD169*'DATA - Awards Matrices'!$D$16</f>
        <v>0</v>
      </c>
      <c r="AE174" s="12">
        <f>AE169*'DATA - Awards Matrices'!$E$16</f>
        <v>3750</v>
      </c>
      <c r="AF174" s="12">
        <f>AF169*'DATA - Awards Matrices'!$F$16</f>
        <v>0</v>
      </c>
      <c r="AG174" s="12">
        <f>AG169*'DATA - Awards Matrices'!$G$16</f>
        <v>0</v>
      </c>
      <c r="AH174" s="12">
        <f>AH169*'DATA - Awards Matrices'!$H$16</f>
        <v>0</v>
      </c>
      <c r="AI174" s="12">
        <f>AI169*'DATA - Awards Matrices'!$I$16</f>
        <v>0</v>
      </c>
      <c r="AJ174" s="12">
        <f>AJ169*'DATA - Awards Matrices'!$J$16</f>
        <v>0</v>
      </c>
      <c r="AK174" s="331">
        <f>AK169*'DATA - Awards Matrices'!$K$16</f>
        <v>0</v>
      </c>
      <c r="AL174" s="12"/>
      <c r="AM174" s="12"/>
      <c r="AN174" s="1078">
        <f>AN169*'DATA - Awards Matrices'!$B$16</f>
        <v>0</v>
      </c>
      <c r="AO174" s="1079">
        <f>AO169*'DATA - Awards Matrices'!$C$16</f>
        <v>200</v>
      </c>
      <c r="AP174" s="1079">
        <f>AP169*'DATA - Awards Matrices'!$D$16</f>
        <v>0</v>
      </c>
      <c r="AQ174" s="1079">
        <f>AQ169*'DATA - Awards Matrices'!$E$16</f>
        <v>2750</v>
      </c>
      <c r="AR174" s="1079">
        <f>AR169*'DATA - Awards Matrices'!$F$16</f>
        <v>0</v>
      </c>
      <c r="AS174" s="1079">
        <f>AS169*'DATA - Awards Matrices'!$G$16</f>
        <v>0</v>
      </c>
      <c r="AT174" s="1079">
        <f>AT169*'DATA - Awards Matrices'!$H$16</f>
        <v>0</v>
      </c>
      <c r="AU174" s="1079">
        <f>AU169*'DATA - Awards Matrices'!$I$16</f>
        <v>0</v>
      </c>
      <c r="AV174" s="1079">
        <f>AV169*'DATA - Awards Matrices'!$J$16</f>
        <v>0</v>
      </c>
      <c r="AW174" s="1080">
        <f>AW169*'DATA - Awards Matrices'!$K$16</f>
        <v>0</v>
      </c>
      <c r="AX174" s="1081"/>
      <c r="AZ174" s="1195">
        <f>AZ169*'DATA - Awards Matrices'!$B$16</f>
        <v>0</v>
      </c>
      <c r="BA174" s="1196">
        <f>BA169*'DATA - Awards Matrices'!$C$16</f>
        <v>0</v>
      </c>
      <c r="BB174" s="1196">
        <f>BB169*'DATA - Awards Matrices'!$D$16</f>
        <v>0</v>
      </c>
      <c r="BC174" s="1196">
        <f>BC169*'DATA - Awards Matrices'!$E$16</f>
        <v>1250</v>
      </c>
      <c r="BD174" s="1196">
        <f>BD169*'DATA - Awards Matrices'!$F$16</f>
        <v>0</v>
      </c>
      <c r="BE174" s="1196">
        <f>BE169*'DATA - Awards Matrices'!$G$16</f>
        <v>0</v>
      </c>
      <c r="BF174" s="1196">
        <f>BF169*'DATA - Awards Matrices'!$H$16</f>
        <v>0</v>
      </c>
      <c r="BG174" s="1196">
        <f>BG169*'DATA - Awards Matrices'!$I$16</f>
        <v>0</v>
      </c>
      <c r="BH174" s="1196">
        <f>BH169*'DATA - Awards Matrices'!$J$16</f>
        <v>0</v>
      </c>
      <c r="BI174" s="1197">
        <f>BI169*'DATA - Awards Matrices'!$K$16</f>
        <v>0</v>
      </c>
      <c r="BJ174" s="1198"/>
      <c r="BK174" s="1210"/>
      <c r="BL174" s="1210"/>
      <c r="BM174" s="1210"/>
      <c r="BN174" s="1210"/>
      <c r="BO174" s="1302"/>
      <c r="BP174" s="1302"/>
      <c r="BQ174" s="1302"/>
      <c r="BR174" s="1302"/>
      <c r="BS174" s="1302"/>
      <c r="BT174" s="1302"/>
      <c r="BU174" s="436"/>
      <c r="BV174" s="436"/>
      <c r="BW174" s="436"/>
      <c r="BX174" s="436"/>
      <c r="BY174" s="436"/>
      <c r="BZ174" s="436"/>
      <c r="CA174" s="436"/>
    </row>
    <row r="175" spans="1:79" ht="16" thickBot="1">
      <c r="A175" s="1489"/>
      <c r="B175" s="410" t="s">
        <v>67</v>
      </c>
      <c r="C175" s="425" t="s">
        <v>90</v>
      </c>
      <c r="D175" s="330">
        <f>D170*'DATA - Awards Matrices'!$B$17</f>
        <v>9200</v>
      </c>
      <c r="E175" s="12">
        <f>E170*'DATA - Awards Matrices'!$C$17</f>
        <v>400</v>
      </c>
      <c r="F175" s="12">
        <f>F170*'DATA - Awards Matrices'!$D$17</f>
        <v>0</v>
      </c>
      <c r="G175" s="12">
        <f>G170*'DATA - Awards Matrices'!$E$17</f>
        <v>3500</v>
      </c>
      <c r="H175" s="12">
        <f>H170*'DATA - Awards Matrices'!$F$17</f>
        <v>0</v>
      </c>
      <c r="I175" s="12">
        <f>I170*'DATA - Awards Matrices'!$G$17</f>
        <v>0</v>
      </c>
      <c r="J175" s="12">
        <f>J170*'DATA - Awards Matrices'!$H$17</f>
        <v>0</v>
      </c>
      <c r="K175" s="12">
        <f>K170*'DATA - Awards Matrices'!$I$17</f>
        <v>0</v>
      </c>
      <c r="L175" s="12">
        <f>L170*'DATA - Awards Matrices'!$J$17</f>
        <v>0</v>
      </c>
      <c r="M175" s="331">
        <f>M170*'DATA - Awards Matrices'!$K$17</f>
        <v>0</v>
      </c>
      <c r="N175" s="12" t="s">
        <v>277</v>
      </c>
      <c r="O175" s="12"/>
      <c r="P175" s="330">
        <f>P170*'DATA - Awards Matrices'!$B$17</f>
        <v>6600</v>
      </c>
      <c r="Q175" s="12">
        <f>Q170*'DATA - Awards Matrices'!$C$17</f>
        <v>600</v>
      </c>
      <c r="R175" s="12">
        <f>R170*'DATA - Awards Matrices'!$D$17</f>
        <v>0</v>
      </c>
      <c r="S175" s="12">
        <f>S170*'DATA - Awards Matrices'!$E$17</f>
        <v>1750</v>
      </c>
      <c r="T175" s="12">
        <f>T170*'DATA - Awards Matrices'!$F$17</f>
        <v>0</v>
      </c>
      <c r="U175" s="12">
        <f>U170*'DATA - Awards Matrices'!$G$17</f>
        <v>0</v>
      </c>
      <c r="V175" s="12">
        <f>V170*'DATA - Awards Matrices'!$H$17</f>
        <v>0</v>
      </c>
      <c r="W175" s="12">
        <f>W170*'DATA - Awards Matrices'!$I$17</f>
        <v>0</v>
      </c>
      <c r="X175" s="12">
        <f>X170*'DATA - Awards Matrices'!$J$17</f>
        <v>0</v>
      </c>
      <c r="Y175" s="331">
        <f>Y170*'DATA - Awards Matrices'!$K$17</f>
        <v>0</v>
      </c>
      <c r="Z175" s="12" t="s">
        <v>277</v>
      </c>
      <c r="AA175" s="12"/>
      <c r="AB175" s="330">
        <f>AB170*'DATA - Awards Matrices'!$B$17</f>
        <v>8200</v>
      </c>
      <c r="AC175" s="12">
        <f>AC170*'DATA - Awards Matrices'!$C$17</f>
        <v>200</v>
      </c>
      <c r="AD175" s="12">
        <f>AD170*'DATA - Awards Matrices'!$D$17</f>
        <v>0</v>
      </c>
      <c r="AE175" s="12">
        <f>AE170*'DATA - Awards Matrices'!$E$17</f>
        <v>3250</v>
      </c>
      <c r="AF175" s="12">
        <f>AF170*'DATA - Awards Matrices'!$F$17</f>
        <v>0</v>
      </c>
      <c r="AG175" s="12">
        <f>AG170*'DATA - Awards Matrices'!$G$17</f>
        <v>0</v>
      </c>
      <c r="AH175" s="12">
        <f>AH170*'DATA - Awards Matrices'!$H$17</f>
        <v>0</v>
      </c>
      <c r="AI175" s="12">
        <f>AI170*'DATA - Awards Matrices'!$I$17</f>
        <v>0</v>
      </c>
      <c r="AJ175" s="12">
        <f>AJ170*'DATA - Awards Matrices'!$J$17</f>
        <v>0</v>
      </c>
      <c r="AK175" s="331">
        <f>AK170*'DATA - Awards Matrices'!$K$17</f>
        <v>0</v>
      </c>
      <c r="AL175" s="12" t="s">
        <v>277</v>
      </c>
      <c r="AM175" s="12"/>
      <c r="AN175" s="1078">
        <f>AN170*'DATA - Awards Matrices'!$B$17</f>
        <v>7100</v>
      </c>
      <c r="AO175" s="1079">
        <f>AO170*'DATA - Awards Matrices'!$C$17</f>
        <v>600</v>
      </c>
      <c r="AP175" s="1079">
        <f>AP170*'DATA - Awards Matrices'!$D$17</f>
        <v>0</v>
      </c>
      <c r="AQ175" s="1079">
        <f>AQ170*'DATA - Awards Matrices'!$E$17</f>
        <v>1750</v>
      </c>
      <c r="AR175" s="1079">
        <f>AR170*'DATA - Awards Matrices'!$F$17</f>
        <v>0</v>
      </c>
      <c r="AS175" s="1079">
        <f>AS170*'DATA - Awards Matrices'!$G$17</f>
        <v>0</v>
      </c>
      <c r="AT175" s="1079">
        <f>AT170*'DATA - Awards Matrices'!$H$17</f>
        <v>0</v>
      </c>
      <c r="AU175" s="1079">
        <f>AU170*'DATA - Awards Matrices'!$I$17</f>
        <v>0</v>
      </c>
      <c r="AV175" s="1079">
        <f>AV170*'DATA - Awards Matrices'!$J$17</f>
        <v>0</v>
      </c>
      <c r="AW175" s="1080">
        <f>AW170*'DATA - Awards Matrices'!$K$17</f>
        <v>0</v>
      </c>
      <c r="AX175" s="1081" t="s">
        <v>277</v>
      </c>
      <c r="AZ175" s="1195">
        <f>AZ170*'DATA - Awards Matrices'!$B$17</f>
        <v>2500</v>
      </c>
      <c r="BA175" s="1196">
        <f>BA170*'DATA - Awards Matrices'!$C$17</f>
        <v>200</v>
      </c>
      <c r="BB175" s="1196">
        <f>BB170*'DATA - Awards Matrices'!$D$17</f>
        <v>0</v>
      </c>
      <c r="BC175" s="1196">
        <f>BC170*'DATA - Awards Matrices'!$E$17</f>
        <v>2000</v>
      </c>
      <c r="BD175" s="1196">
        <f>BD170*'DATA - Awards Matrices'!$F$17</f>
        <v>0</v>
      </c>
      <c r="BE175" s="1196">
        <f>BE170*'DATA - Awards Matrices'!$G$17</f>
        <v>0</v>
      </c>
      <c r="BF175" s="1196">
        <f>BF170*'DATA - Awards Matrices'!$H$17</f>
        <v>0</v>
      </c>
      <c r="BG175" s="1196">
        <f>BG170*'DATA - Awards Matrices'!$I$17</f>
        <v>0</v>
      </c>
      <c r="BH175" s="1196">
        <f>BH170*'DATA - Awards Matrices'!$J$17</f>
        <v>0</v>
      </c>
      <c r="BI175" s="1197">
        <f>BI170*'DATA - Awards Matrices'!$K$17</f>
        <v>0</v>
      </c>
      <c r="BJ175" s="1198" t="s">
        <v>277</v>
      </c>
      <c r="BK175" s="1210"/>
      <c r="BL175" s="1210"/>
      <c r="BM175" s="1210"/>
      <c r="BN175" s="1210"/>
      <c r="BO175" s="1302"/>
      <c r="BP175" s="1302"/>
      <c r="BQ175" s="1302"/>
      <c r="BR175" s="1302"/>
      <c r="BS175" s="1302"/>
      <c r="BT175" s="1302"/>
      <c r="BU175" s="436"/>
      <c r="BV175" s="436"/>
      <c r="BW175" s="436"/>
      <c r="BX175" s="436"/>
      <c r="BY175" s="436"/>
      <c r="BZ175" s="436"/>
      <c r="CA175" s="436"/>
    </row>
    <row r="176" spans="1:79" ht="33" thickBot="1">
      <c r="A176" s="406" t="s">
        <v>272</v>
      </c>
      <c r="B176" s="413" t="str">
        <f>B170</f>
        <v>UNM-VA</v>
      </c>
      <c r="C176" s="426"/>
      <c r="D176" s="334">
        <f t="shared" ref="D176:M176" si="166">SUM(D173:D175)</f>
        <v>9200</v>
      </c>
      <c r="E176" s="335">
        <f t="shared" si="166"/>
        <v>1400</v>
      </c>
      <c r="F176" s="335">
        <f t="shared" si="166"/>
        <v>0</v>
      </c>
      <c r="G176" s="335">
        <f t="shared" si="166"/>
        <v>29000</v>
      </c>
      <c r="H176" s="335">
        <f t="shared" si="166"/>
        <v>0</v>
      </c>
      <c r="I176" s="335">
        <f t="shared" si="166"/>
        <v>0</v>
      </c>
      <c r="J176" s="335">
        <f t="shared" si="166"/>
        <v>0</v>
      </c>
      <c r="K176" s="335">
        <f t="shared" si="166"/>
        <v>0</v>
      </c>
      <c r="L176" s="335">
        <f t="shared" si="166"/>
        <v>0</v>
      </c>
      <c r="M176" s="336">
        <f t="shared" si="166"/>
        <v>0</v>
      </c>
      <c r="N176" s="415">
        <f>SUM(D176:M176)/'DATA - Awards Matrices'!$L$17</f>
        <v>9.8065922092073006</v>
      </c>
      <c r="O176" s="415"/>
      <c r="P176" s="334">
        <f t="shared" ref="P176:Y176" si="167">SUM(P173:P175)</f>
        <v>6600</v>
      </c>
      <c r="Q176" s="335">
        <f t="shared" si="167"/>
        <v>1600</v>
      </c>
      <c r="R176" s="335">
        <f t="shared" si="167"/>
        <v>0</v>
      </c>
      <c r="S176" s="335">
        <f t="shared" si="167"/>
        <v>32500</v>
      </c>
      <c r="T176" s="335">
        <f t="shared" si="167"/>
        <v>0</v>
      </c>
      <c r="U176" s="335">
        <f t="shared" si="167"/>
        <v>0</v>
      </c>
      <c r="V176" s="335">
        <f t="shared" si="167"/>
        <v>0</v>
      </c>
      <c r="W176" s="335">
        <f t="shared" si="167"/>
        <v>0</v>
      </c>
      <c r="X176" s="335">
        <f t="shared" si="167"/>
        <v>0</v>
      </c>
      <c r="Y176" s="336">
        <f t="shared" si="167"/>
        <v>0</v>
      </c>
      <c r="Z176" s="415">
        <f>SUM(P176:Y176)/'DATA - Awards Matrices'!$L$17</f>
        <v>10.078997548351948</v>
      </c>
      <c r="AA176" s="415"/>
      <c r="AB176" s="334">
        <f t="shared" ref="AB176:AK176" si="168">SUM(AB173:AB175)</f>
        <v>8200</v>
      </c>
      <c r="AC176" s="335">
        <f t="shared" si="168"/>
        <v>800</v>
      </c>
      <c r="AD176" s="335">
        <f t="shared" si="168"/>
        <v>0</v>
      </c>
      <c r="AE176" s="335">
        <f t="shared" si="168"/>
        <v>29250</v>
      </c>
      <c r="AF176" s="335">
        <f t="shared" si="168"/>
        <v>0</v>
      </c>
      <c r="AG176" s="335">
        <f t="shared" si="168"/>
        <v>0</v>
      </c>
      <c r="AH176" s="335">
        <f t="shared" si="168"/>
        <v>0</v>
      </c>
      <c r="AI176" s="335">
        <f t="shared" si="168"/>
        <v>0</v>
      </c>
      <c r="AJ176" s="335">
        <f t="shared" si="168"/>
        <v>0</v>
      </c>
      <c r="AK176" s="336">
        <f t="shared" si="168"/>
        <v>0</v>
      </c>
      <c r="AL176" s="415">
        <f>SUM(AB176:AK176)/'DATA - Awards Matrices'!$L$17</f>
        <v>9.4722765657115975</v>
      </c>
      <c r="AM176" s="415"/>
      <c r="AN176" s="1085">
        <f t="shared" ref="AN176:AW176" si="169">SUM(AN173:AN175)</f>
        <v>7100</v>
      </c>
      <c r="AO176" s="1086">
        <f t="shared" si="169"/>
        <v>1000</v>
      </c>
      <c r="AP176" s="1086">
        <f t="shared" si="169"/>
        <v>0</v>
      </c>
      <c r="AQ176" s="1086">
        <f t="shared" si="169"/>
        <v>30250</v>
      </c>
      <c r="AR176" s="1086">
        <f t="shared" si="169"/>
        <v>0</v>
      </c>
      <c r="AS176" s="1086">
        <f t="shared" si="169"/>
        <v>0</v>
      </c>
      <c r="AT176" s="1086">
        <f t="shared" si="169"/>
        <v>0</v>
      </c>
      <c r="AU176" s="1086">
        <f t="shared" si="169"/>
        <v>0</v>
      </c>
      <c r="AV176" s="1086">
        <f t="shared" si="169"/>
        <v>0</v>
      </c>
      <c r="AW176" s="1087">
        <f t="shared" si="169"/>
        <v>0</v>
      </c>
      <c r="AX176" s="1088">
        <f>SUM(AN176:AW176)/'DATA - Awards Matrices'!$L$17</f>
        <v>9.497040687452019</v>
      </c>
      <c r="AZ176" s="1202">
        <f t="shared" ref="AZ176:BI176" si="170">SUM(AZ173:AZ175)</f>
        <v>2500</v>
      </c>
      <c r="BA176" s="1203">
        <f t="shared" si="170"/>
        <v>200</v>
      </c>
      <c r="BB176" s="1203">
        <f t="shared" si="170"/>
        <v>0</v>
      </c>
      <c r="BC176" s="1203">
        <f t="shared" si="170"/>
        <v>23500</v>
      </c>
      <c r="BD176" s="1203">
        <f t="shared" si="170"/>
        <v>0</v>
      </c>
      <c r="BE176" s="1203">
        <f t="shared" si="170"/>
        <v>0</v>
      </c>
      <c r="BF176" s="1203">
        <f t="shared" si="170"/>
        <v>0</v>
      </c>
      <c r="BG176" s="1203">
        <f t="shared" si="170"/>
        <v>0</v>
      </c>
      <c r="BH176" s="1203">
        <f t="shared" si="170"/>
        <v>0</v>
      </c>
      <c r="BI176" s="1204">
        <f t="shared" si="170"/>
        <v>0</v>
      </c>
      <c r="BJ176" s="1205">
        <f>SUM(AZ176:BI176)/'DATA - Awards Matrices'!$L$17</f>
        <v>6.4881998959906886</v>
      </c>
      <c r="BK176" s="1210"/>
      <c r="BL176" s="1210"/>
      <c r="BM176" s="1210"/>
      <c r="BN176" s="1210"/>
      <c r="BO176" s="1300">
        <f>SUM(P176:Y176)</f>
        <v>40700</v>
      </c>
      <c r="BP176" s="1300">
        <f>SUM(AB176:AK176)</f>
        <v>38250</v>
      </c>
      <c r="BQ176" s="1301">
        <f>SUM(AN176:AW176)</f>
        <v>38350</v>
      </c>
      <c r="BR176" s="1300">
        <f>SUM(AZ176:BI176)</f>
        <v>26200</v>
      </c>
      <c r="BS176" s="1300">
        <f>AVERAGE(BO176:BQ176)</f>
        <v>39100</v>
      </c>
      <c r="BT176" s="1301">
        <f>AVERAGE(BQ176:BR176)</f>
        <v>32275</v>
      </c>
      <c r="BU176" s="436"/>
      <c r="BV176" s="436"/>
      <c r="BW176" s="436"/>
      <c r="BX176" s="436"/>
      <c r="BY176" s="436"/>
      <c r="BZ176" s="436"/>
      <c r="CA176" s="436"/>
    </row>
    <row r="177" spans="1:79" ht="45.75" customHeight="1" thickBot="1">
      <c r="A177" s="428"/>
      <c r="B177" s="429"/>
      <c r="C177" s="430"/>
      <c r="D177" s="431"/>
      <c r="E177" s="432"/>
      <c r="F177" s="432"/>
      <c r="G177" s="432"/>
      <c r="H177" s="432"/>
      <c r="I177" s="432"/>
      <c r="J177" s="432"/>
      <c r="K177" s="432"/>
      <c r="L177" s="432"/>
      <c r="M177" s="433"/>
      <c r="N177" s="434"/>
      <c r="O177" s="434"/>
      <c r="P177" s="431"/>
      <c r="Q177" s="432"/>
      <c r="R177" s="432"/>
      <c r="S177" s="432"/>
      <c r="T177" s="432"/>
      <c r="U177" s="432"/>
      <c r="V177" s="432"/>
      <c r="W177" s="432"/>
      <c r="X177" s="432"/>
      <c r="Y177" s="433"/>
      <c r="Z177" s="434"/>
      <c r="AA177" s="434"/>
      <c r="AB177" s="431"/>
      <c r="AC177" s="432"/>
      <c r="AD177" s="432"/>
      <c r="AE177" s="432"/>
      <c r="AF177" s="432"/>
      <c r="AG177" s="432"/>
      <c r="AH177" s="432"/>
      <c r="AI177" s="432"/>
      <c r="AJ177" s="432"/>
      <c r="AK177" s="433"/>
      <c r="AL177" s="434"/>
      <c r="AM177" s="434"/>
      <c r="AN177" s="1089"/>
      <c r="AO177" s="1090"/>
      <c r="AP177" s="1090"/>
      <c r="AQ177" s="1090"/>
      <c r="AR177" s="1090"/>
      <c r="AS177" s="1090"/>
      <c r="AT177" s="1090"/>
      <c r="AU177" s="1090"/>
      <c r="AV177" s="1090"/>
      <c r="AW177" s="1091"/>
      <c r="AX177" s="1092"/>
      <c r="AZ177" s="1206"/>
      <c r="BA177" s="1207"/>
      <c r="BB177" s="1207"/>
      <c r="BC177" s="1207"/>
      <c r="BD177" s="1207"/>
      <c r="BE177" s="1207"/>
      <c r="BF177" s="1207"/>
      <c r="BG177" s="1207"/>
      <c r="BH177" s="1207"/>
      <c r="BI177" s="1208"/>
      <c r="BJ177" s="1209"/>
      <c r="BK177" s="1210"/>
      <c r="BL177" s="1210"/>
      <c r="BM177" s="1210"/>
      <c r="BN177" s="1210"/>
      <c r="BO177" s="1302"/>
      <c r="BP177" s="1302"/>
      <c r="BQ177" s="1302"/>
      <c r="BR177" s="1302"/>
      <c r="BS177" s="1302"/>
      <c r="BT177" s="1302"/>
      <c r="BU177" s="436"/>
      <c r="BV177" s="436"/>
      <c r="BW177" s="436"/>
      <c r="BX177" s="436"/>
      <c r="BY177" s="436"/>
      <c r="BZ177" s="436"/>
      <c r="CA177" s="436"/>
    </row>
    <row r="178" spans="1:79" ht="15" customHeight="1">
      <c r="A178" s="1487" t="s">
        <v>270</v>
      </c>
      <c r="B178" s="274" t="str">
        <f>'RAW DATA-Awards'!B58</f>
        <v>CNM</v>
      </c>
      <c r="C178" s="424" t="str">
        <f>'RAW DATA-Awards'!C58</f>
        <v>1</v>
      </c>
      <c r="D178" s="407">
        <f>'RAW DATA-Awards'!D58</f>
        <v>0</v>
      </c>
      <c r="E178" s="408">
        <f>'RAW DATA-Awards'!E58</f>
        <v>2627</v>
      </c>
      <c r="F178" s="408">
        <f>'RAW DATA-Awards'!F58</f>
        <v>37</v>
      </c>
      <c r="G178" s="408">
        <f>'RAW DATA-Awards'!G58</f>
        <v>3300</v>
      </c>
      <c r="H178" s="408">
        <f>'RAW DATA-Awards'!H58</f>
        <v>0</v>
      </c>
      <c r="I178" s="408">
        <f>'RAW DATA-Awards'!I58</f>
        <v>0</v>
      </c>
      <c r="J178" s="408">
        <f>'RAW DATA-Awards'!J58</f>
        <v>0</v>
      </c>
      <c r="K178" s="408">
        <f>'RAW DATA-Awards'!K58</f>
        <v>0</v>
      </c>
      <c r="L178" s="408">
        <f>'RAW DATA-Awards'!L58</f>
        <v>0</v>
      </c>
      <c r="M178" s="409">
        <f>'RAW DATA-Awards'!M58</f>
        <v>0</v>
      </c>
      <c r="N178" s="408"/>
      <c r="O178" s="408"/>
      <c r="P178" s="407">
        <f>'RAW DATA-Awards'!N58</f>
        <v>0</v>
      </c>
      <c r="Q178" s="408">
        <f>'RAW DATA-Awards'!O58</f>
        <v>1574</v>
      </c>
      <c r="R178" s="408">
        <f>'RAW DATA-Awards'!P58</f>
        <v>24</v>
      </c>
      <c r="S178" s="408">
        <f>'RAW DATA-Awards'!Q58</f>
        <v>3034</v>
      </c>
      <c r="T178" s="408">
        <f>'RAW DATA-Awards'!R58</f>
        <v>0</v>
      </c>
      <c r="U178" s="408">
        <f>'RAW DATA-Awards'!S58</f>
        <v>0</v>
      </c>
      <c r="V178" s="408">
        <f>'RAW DATA-Awards'!T58</f>
        <v>0</v>
      </c>
      <c r="W178" s="408">
        <f>'RAW DATA-Awards'!U58</f>
        <v>0</v>
      </c>
      <c r="X178" s="408">
        <f>'RAW DATA-Awards'!V58</f>
        <v>0</v>
      </c>
      <c r="Y178" s="409">
        <f>'RAW DATA-Awards'!W58</f>
        <v>0</v>
      </c>
      <c r="Z178" s="408"/>
      <c r="AA178" s="408"/>
      <c r="AB178" s="407">
        <f>'RAW DATA-Awards'!X58</f>
        <v>0</v>
      </c>
      <c r="AC178" s="408">
        <f>'RAW DATA-Awards'!Y58</f>
        <v>1380</v>
      </c>
      <c r="AD178" s="408">
        <f>'RAW DATA-Awards'!Z58</f>
        <v>18</v>
      </c>
      <c r="AE178" s="408">
        <f>'RAW DATA-Awards'!AA58</f>
        <v>2672</v>
      </c>
      <c r="AF178" s="408">
        <f>'RAW DATA-Awards'!AB58</f>
        <v>0</v>
      </c>
      <c r="AG178" s="408">
        <f>'RAW DATA-Awards'!AC58</f>
        <v>0</v>
      </c>
      <c r="AH178" s="408">
        <f>'RAW DATA-Awards'!AD58</f>
        <v>0</v>
      </c>
      <c r="AI178" s="408">
        <f>'RAW DATA-Awards'!AE58</f>
        <v>0</v>
      </c>
      <c r="AJ178" s="408">
        <f>'RAW DATA-Awards'!AF58</f>
        <v>0</v>
      </c>
      <c r="AK178" s="409">
        <f>'RAW DATA-Awards'!AG58</f>
        <v>0</v>
      </c>
      <c r="AL178" s="408"/>
      <c r="AM178" s="408"/>
      <c r="AN178" s="1074">
        <f>'RAW DATA-Awards'!AH58</f>
        <v>0</v>
      </c>
      <c r="AO178" s="1075">
        <f>'RAW DATA-Awards'!AI58</f>
        <v>2049</v>
      </c>
      <c r="AP178" s="1075">
        <f>'RAW DATA-Awards'!AJ58</f>
        <v>27</v>
      </c>
      <c r="AQ178" s="1075">
        <f>'RAW DATA-Awards'!AK58</f>
        <v>2611</v>
      </c>
      <c r="AR178" s="1075">
        <f>'RAW DATA-Awards'!AL58</f>
        <v>0</v>
      </c>
      <c r="AS178" s="1075">
        <f>'RAW DATA-Awards'!AM58</f>
        <v>0</v>
      </c>
      <c r="AT178" s="1075">
        <f>'RAW DATA-Awards'!AN58</f>
        <v>0</v>
      </c>
      <c r="AU178" s="1075">
        <f>'RAW DATA-Awards'!AO58</f>
        <v>0</v>
      </c>
      <c r="AV178" s="1075">
        <f>'RAW DATA-Awards'!AP58</f>
        <v>0</v>
      </c>
      <c r="AW178" s="1076">
        <f>'RAW DATA-Awards'!AQ58</f>
        <v>0</v>
      </c>
      <c r="AX178" s="1077"/>
      <c r="AZ178" s="1191">
        <f>'RAW DATA-Awards'!AR58</f>
        <v>0</v>
      </c>
      <c r="BA178" s="1192">
        <f>'RAW DATA-Awards'!AS58</f>
        <v>2167</v>
      </c>
      <c r="BB178" s="1192">
        <f>'RAW DATA-Awards'!AT58</f>
        <v>40</v>
      </c>
      <c r="BC178" s="1192">
        <f>'RAW DATA-Awards'!AU58</f>
        <v>2483</v>
      </c>
      <c r="BD178" s="1192">
        <f>'RAW DATA-Awards'!AV58</f>
        <v>0</v>
      </c>
      <c r="BE178" s="1192">
        <f>'RAW DATA-Awards'!AW58</f>
        <v>0</v>
      </c>
      <c r="BF178" s="1192">
        <f>'RAW DATA-Awards'!AX58</f>
        <v>0</v>
      </c>
      <c r="BG178" s="1192">
        <f>'RAW DATA-Awards'!AY58</f>
        <v>0</v>
      </c>
      <c r="BH178" s="1192">
        <f>'RAW DATA-Awards'!AZ58</f>
        <v>0</v>
      </c>
      <c r="BI178" s="1193">
        <f>'RAW DATA-Awards'!BA58</f>
        <v>0</v>
      </c>
      <c r="BJ178" s="1194"/>
      <c r="BK178" s="1210"/>
      <c r="BL178" s="1210"/>
      <c r="BM178" s="1210"/>
      <c r="BN178" s="1210"/>
      <c r="BO178" s="1188">
        <f>AZ178*'DATA - Awards Matrices'!B$10</f>
        <v>0</v>
      </c>
      <c r="BP178" s="1188">
        <f>BA178*'DATA - Awards Matrices'!C$10</f>
        <v>15732420</v>
      </c>
      <c r="BQ178" s="1188">
        <f>BB178*'DATA - Awards Matrices'!D$10</f>
        <v>578200</v>
      </c>
      <c r="BR178" s="1188">
        <f>BC178*'DATA - Awards Matrices'!E$10</f>
        <v>35891765</v>
      </c>
      <c r="BS178" s="1188">
        <f>BD178*'DATA - Awards Matrices'!F$10</f>
        <v>0</v>
      </c>
      <c r="BT178" s="1188">
        <f>BE178*'DATA - Awards Matrices'!G$10</f>
        <v>0</v>
      </c>
      <c r="BU178" s="1188">
        <f>BF178*'DATA - Awards Matrices'!H$10</f>
        <v>0</v>
      </c>
      <c r="BV178" s="1188">
        <f>BG178*'DATA - Awards Matrices'!I$10</f>
        <v>0</v>
      </c>
      <c r="BW178" s="1188">
        <f>BH178*'DATA - Awards Matrices'!J$10</f>
        <v>0</v>
      </c>
      <c r="BX178" s="1188">
        <f>BI178*'DATA - Awards Matrices'!K$10</f>
        <v>0</v>
      </c>
      <c r="BY178" s="436"/>
      <c r="BZ178" s="436"/>
      <c r="CA178" s="436"/>
    </row>
    <row r="179" spans="1:79">
      <c r="A179" s="1488"/>
      <c r="B179" s="410" t="str">
        <f>'RAW DATA-Awards'!B59</f>
        <v>CNM</v>
      </c>
      <c r="C179" s="425" t="str">
        <f>'RAW DATA-Awards'!C59</f>
        <v>2</v>
      </c>
      <c r="D179" s="330">
        <f>'RAW DATA-Awards'!D59</f>
        <v>1</v>
      </c>
      <c r="E179" s="12">
        <f>'RAW DATA-Awards'!E59</f>
        <v>378</v>
      </c>
      <c r="F179" s="12">
        <f>'RAW DATA-Awards'!F59</f>
        <v>22</v>
      </c>
      <c r="G179" s="12">
        <f>'RAW DATA-Awards'!G59</f>
        <v>303</v>
      </c>
      <c r="H179" s="12">
        <f>'RAW DATA-Awards'!H59</f>
        <v>0</v>
      </c>
      <c r="I179" s="12">
        <f>'RAW DATA-Awards'!I59</f>
        <v>0</v>
      </c>
      <c r="J179" s="12">
        <f>'RAW DATA-Awards'!J59</f>
        <v>0</v>
      </c>
      <c r="K179" s="12">
        <f>'RAW DATA-Awards'!K59</f>
        <v>0</v>
      </c>
      <c r="L179" s="12">
        <f>'RAW DATA-Awards'!L59</f>
        <v>0</v>
      </c>
      <c r="M179" s="331">
        <f>'RAW DATA-Awards'!M59</f>
        <v>0</v>
      </c>
      <c r="N179" s="12"/>
      <c r="O179" s="12"/>
      <c r="P179" s="330">
        <f>'RAW DATA-Awards'!N59</f>
        <v>3</v>
      </c>
      <c r="Q179" s="12">
        <f>'RAW DATA-Awards'!O59</f>
        <v>248</v>
      </c>
      <c r="R179" s="12">
        <f>'RAW DATA-Awards'!P59</f>
        <v>19</v>
      </c>
      <c r="S179" s="12">
        <f>'RAW DATA-Awards'!Q59</f>
        <v>299</v>
      </c>
      <c r="T179" s="12">
        <f>'RAW DATA-Awards'!R59</f>
        <v>0</v>
      </c>
      <c r="U179" s="12">
        <f>'RAW DATA-Awards'!S59</f>
        <v>0</v>
      </c>
      <c r="V179" s="12">
        <f>'RAW DATA-Awards'!T59</f>
        <v>0</v>
      </c>
      <c r="W179" s="12">
        <f>'RAW DATA-Awards'!U59</f>
        <v>0</v>
      </c>
      <c r="X179" s="12">
        <f>'RAW DATA-Awards'!V59</f>
        <v>0</v>
      </c>
      <c r="Y179" s="331">
        <f>'RAW DATA-Awards'!W59</f>
        <v>0</v>
      </c>
      <c r="Z179" s="12"/>
      <c r="AA179" s="12"/>
      <c r="AB179" s="330">
        <f>'RAW DATA-Awards'!X59</f>
        <v>7</v>
      </c>
      <c r="AC179" s="12">
        <f>'RAW DATA-Awards'!Y59</f>
        <v>294</v>
      </c>
      <c r="AD179" s="12">
        <f>'RAW DATA-Awards'!Z59</f>
        <v>42</v>
      </c>
      <c r="AE179" s="12">
        <f>'RAW DATA-Awards'!AA59</f>
        <v>317</v>
      </c>
      <c r="AF179" s="12">
        <f>'RAW DATA-Awards'!AB59</f>
        <v>0</v>
      </c>
      <c r="AG179" s="12">
        <f>'RAW DATA-Awards'!AC59</f>
        <v>0</v>
      </c>
      <c r="AH179" s="12">
        <f>'RAW DATA-Awards'!AD59</f>
        <v>0</v>
      </c>
      <c r="AI179" s="12">
        <f>'RAW DATA-Awards'!AE59</f>
        <v>0</v>
      </c>
      <c r="AJ179" s="12">
        <f>'RAW DATA-Awards'!AF59</f>
        <v>0</v>
      </c>
      <c r="AK179" s="331">
        <f>'RAW DATA-Awards'!AG59</f>
        <v>0</v>
      </c>
      <c r="AL179" s="12"/>
      <c r="AM179" s="12"/>
      <c r="AN179" s="1078">
        <f>'RAW DATA-Awards'!AH59</f>
        <v>1</v>
      </c>
      <c r="AO179" s="1079">
        <f>'RAW DATA-Awards'!AI59</f>
        <v>302</v>
      </c>
      <c r="AP179" s="1079">
        <f>'RAW DATA-Awards'!AJ59</f>
        <v>40</v>
      </c>
      <c r="AQ179" s="1079">
        <f>'RAW DATA-Awards'!AK59</f>
        <v>247</v>
      </c>
      <c r="AR179" s="1079">
        <f>'RAW DATA-Awards'!AL59</f>
        <v>0</v>
      </c>
      <c r="AS179" s="1079">
        <f>'RAW DATA-Awards'!AM59</f>
        <v>0</v>
      </c>
      <c r="AT179" s="1079">
        <f>'RAW DATA-Awards'!AN59</f>
        <v>0</v>
      </c>
      <c r="AU179" s="1079">
        <f>'RAW DATA-Awards'!AO59</f>
        <v>0</v>
      </c>
      <c r="AV179" s="1079">
        <f>'RAW DATA-Awards'!AP59</f>
        <v>0</v>
      </c>
      <c r="AW179" s="1080">
        <f>'RAW DATA-Awards'!AQ59</f>
        <v>0</v>
      </c>
      <c r="AX179" s="1081"/>
      <c r="AZ179" s="1195">
        <f>'RAW DATA-Awards'!AR59</f>
        <v>0</v>
      </c>
      <c r="BA179" s="1196">
        <f>'RAW DATA-Awards'!AS59</f>
        <v>148</v>
      </c>
      <c r="BB179" s="1196">
        <f>'RAW DATA-Awards'!AT59</f>
        <v>11</v>
      </c>
      <c r="BC179" s="1196">
        <f>'RAW DATA-Awards'!AU59</f>
        <v>204</v>
      </c>
      <c r="BD179" s="1196">
        <f>'RAW DATA-Awards'!AV59</f>
        <v>0</v>
      </c>
      <c r="BE179" s="1196">
        <f>'RAW DATA-Awards'!AW59</f>
        <v>0</v>
      </c>
      <c r="BF179" s="1196">
        <f>'RAW DATA-Awards'!AX59</f>
        <v>0</v>
      </c>
      <c r="BG179" s="1196">
        <f>'RAW DATA-Awards'!AY59</f>
        <v>0</v>
      </c>
      <c r="BH179" s="1196">
        <f>'RAW DATA-Awards'!AZ59</f>
        <v>0</v>
      </c>
      <c r="BI179" s="1197">
        <f>'RAW DATA-Awards'!BA59</f>
        <v>0</v>
      </c>
      <c r="BJ179" s="1198"/>
      <c r="BK179" s="1210"/>
      <c r="BL179" s="1210"/>
      <c r="BM179" s="1210"/>
      <c r="BN179" s="1210"/>
      <c r="BO179" s="1188">
        <f>AZ179*'DATA - Awards Matrices'!B$11</f>
        <v>0</v>
      </c>
      <c r="BP179" s="1188">
        <f>BA179*'DATA - Awards Matrices'!C$11</f>
        <v>1550596</v>
      </c>
      <c r="BQ179" s="1188">
        <f>BB179*'DATA - Awards Matrices'!D$11</f>
        <v>229460</v>
      </c>
      <c r="BR179" s="1188">
        <f>BC179*'DATA - Awards Matrices'!E$11</f>
        <v>4255440</v>
      </c>
      <c r="BS179" s="1188">
        <f>BD179*'DATA - Awards Matrices'!F$11</f>
        <v>0</v>
      </c>
      <c r="BT179" s="1188">
        <f>BE179*'DATA - Awards Matrices'!G$11</f>
        <v>0</v>
      </c>
      <c r="BU179" s="1188">
        <f>BF179*'DATA - Awards Matrices'!H$11</f>
        <v>0</v>
      </c>
      <c r="BV179" s="1188">
        <f>BG179*'DATA - Awards Matrices'!I$11</f>
        <v>0</v>
      </c>
      <c r="BW179" s="1188">
        <f>BH179*'DATA - Awards Matrices'!J$11</f>
        <v>0</v>
      </c>
      <c r="BX179" s="1188">
        <f>BI179*'DATA - Awards Matrices'!K$11</f>
        <v>0</v>
      </c>
      <c r="BY179" s="436"/>
      <c r="BZ179" s="436"/>
      <c r="CA179" s="436"/>
    </row>
    <row r="180" spans="1:79" ht="16" thickBot="1">
      <c r="A180" s="1489"/>
      <c r="B180" s="413" t="str">
        <f>'RAW DATA-Awards'!B60</f>
        <v>CNM</v>
      </c>
      <c r="C180" s="426" t="str">
        <f>'RAW DATA-Awards'!C60</f>
        <v>3</v>
      </c>
      <c r="D180" s="330">
        <f>'RAW DATA-Awards'!D60</f>
        <v>557</v>
      </c>
      <c r="E180" s="12">
        <f>'RAW DATA-Awards'!E60</f>
        <v>215</v>
      </c>
      <c r="F180" s="12">
        <f>'RAW DATA-Awards'!F60</f>
        <v>33</v>
      </c>
      <c r="G180" s="12">
        <f>'RAW DATA-Awards'!G60</f>
        <v>563</v>
      </c>
      <c r="H180" s="12">
        <f>'RAW DATA-Awards'!H60</f>
        <v>0</v>
      </c>
      <c r="I180" s="12">
        <f>'RAW DATA-Awards'!I60</f>
        <v>0</v>
      </c>
      <c r="J180" s="12">
        <f>'RAW DATA-Awards'!J60</f>
        <v>0</v>
      </c>
      <c r="K180" s="12">
        <f>'RAW DATA-Awards'!K60</f>
        <v>0</v>
      </c>
      <c r="L180" s="12">
        <f>'RAW DATA-Awards'!L60</f>
        <v>0</v>
      </c>
      <c r="M180" s="331">
        <f>'RAW DATA-Awards'!M60</f>
        <v>0</v>
      </c>
      <c r="N180" s="12" t="s">
        <v>276</v>
      </c>
      <c r="O180" s="12"/>
      <c r="P180" s="330">
        <f>'RAW DATA-Awards'!N60</f>
        <v>378</v>
      </c>
      <c r="Q180" s="12">
        <f>'RAW DATA-Awards'!O60</f>
        <v>212</v>
      </c>
      <c r="R180" s="12">
        <f>'RAW DATA-Awards'!P60</f>
        <v>22</v>
      </c>
      <c r="S180" s="12">
        <f>'RAW DATA-Awards'!Q60</f>
        <v>489</v>
      </c>
      <c r="T180" s="12">
        <f>'RAW DATA-Awards'!R60</f>
        <v>0</v>
      </c>
      <c r="U180" s="12">
        <f>'RAW DATA-Awards'!S60</f>
        <v>0</v>
      </c>
      <c r="V180" s="12">
        <f>'RAW DATA-Awards'!T60</f>
        <v>0</v>
      </c>
      <c r="W180" s="12">
        <f>'RAW DATA-Awards'!U60</f>
        <v>0</v>
      </c>
      <c r="X180" s="12">
        <f>'RAW DATA-Awards'!V60</f>
        <v>0</v>
      </c>
      <c r="Y180" s="331">
        <f>'RAW DATA-Awards'!W60</f>
        <v>0</v>
      </c>
      <c r="Z180" s="12" t="s">
        <v>276</v>
      </c>
      <c r="AA180" s="12"/>
      <c r="AB180" s="330">
        <f>'RAW DATA-Awards'!X60</f>
        <v>390</v>
      </c>
      <c r="AC180" s="12">
        <f>'RAW DATA-Awards'!Y60</f>
        <v>162</v>
      </c>
      <c r="AD180" s="12">
        <f>'RAW DATA-Awards'!Z60</f>
        <v>29</v>
      </c>
      <c r="AE180" s="12">
        <f>'RAW DATA-Awards'!AA60</f>
        <v>847</v>
      </c>
      <c r="AF180" s="12">
        <f>'RAW DATA-Awards'!AB60</f>
        <v>0</v>
      </c>
      <c r="AG180" s="12">
        <f>'RAW DATA-Awards'!AC60</f>
        <v>0</v>
      </c>
      <c r="AH180" s="12">
        <f>'RAW DATA-Awards'!AD60</f>
        <v>0</v>
      </c>
      <c r="AI180" s="12">
        <f>'RAW DATA-Awards'!AE60</f>
        <v>0</v>
      </c>
      <c r="AJ180" s="12">
        <f>'RAW DATA-Awards'!AF60</f>
        <v>0</v>
      </c>
      <c r="AK180" s="331">
        <f>'RAW DATA-Awards'!AG60</f>
        <v>0</v>
      </c>
      <c r="AL180" s="12" t="s">
        <v>276</v>
      </c>
      <c r="AM180" s="12"/>
      <c r="AN180" s="1078">
        <f>'RAW DATA-Awards'!AH60</f>
        <v>331</v>
      </c>
      <c r="AO180" s="1079">
        <f>'RAW DATA-Awards'!AI60</f>
        <v>160</v>
      </c>
      <c r="AP180" s="1079">
        <f>'RAW DATA-Awards'!AJ60</f>
        <v>26</v>
      </c>
      <c r="AQ180" s="1079">
        <f>'RAW DATA-Awards'!AK60</f>
        <v>971</v>
      </c>
      <c r="AR180" s="1079">
        <f>'RAW DATA-Awards'!AL60</f>
        <v>0</v>
      </c>
      <c r="AS180" s="1079">
        <f>'RAW DATA-Awards'!AM60</f>
        <v>0</v>
      </c>
      <c r="AT180" s="1079">
        <f>'RAW DATA-Awards'!AN60</f>
        <v>0</v>
      </c>
      <c r="AU180" s="1079">
        <f>'RAW DATA-Awards'!AO60</f>
        <v>0</v>
      </c>
      <c r="AV180" s="1079">
        <f>'RAW DATA-Awards'!AP60</f>
        <v>0</v>
      </c>
      <c r="AW180" s="1080">
        <f>'RAW DATA-Awards'!AQ60</f>
        <v>0</v>
      </c>
      <c r="AX180" s="1081" t="s">
        <v>276</v>
      </c>
      <c r="AZ180" s="1195">
        <f>'RAW DATA-Awards'!AR60</f>
        <v>320</v>
      </c>
      <c r="BA180" s="1196">
        <f>'RAW DATA-Awards'!AS60</f>
        <v>140</v>
      </c>
      <c r="BB180" s="1196">
        <f>'RAW DATA-Awards'!AT60</f>
        <v>20</v>
      </c>
      <c r="BC180" s="1196">
        <f>'RAW DATA-Awards'!AU60</f>
        <v>702</v>
      </c>
      <c r="BD180" s="1196">
        <f>'RAW DATA-Awards'!AV60</f>
        <v>0</v>
      </c>
      <c r="BE180" s="1196">
        <f>'RAW DATA-Awards'!AW60</f>
        <v>0</v>
      </c>
      <c r="BF180" s="1196">
        <f>'RAW DATA-Awards'!AX60</f>
        <v>0</v>
      </c>
      <c r="BG180" s="1196">
        <f>'RAW DATA-Awards'!AY60</f>
        <v>0</v>
      </c>
      <c r="BH180" s="1196">
        <f>'RAW DATA-Awards'!AZ60</f>
        <v>0</v>
      </c>
      <c r="BI180" s="1197">
        <f>'RAW DATA-Awards'!BA60</f>
        <v>0</v>
      </c>
      <c r="BJ180" s="1198" t="s">
        <v>276</v>
      </c>
      <c r="BK180" s="1210"/>
      <c r="BL180" s="1210"/>
      <c r="BM180" s="1210"/>
      <c r="BN180" s="1210"/>
      <c r="BO180" s="1188">
        <f>AZ180*'DATA - Awards Matrices'!B$12</f>
        <v>3350080</v>
      </c>
      <c r="BP180" s="1188">
        <f>BA180*'DATA - Awards Matrices'!C$12</f>
        <v>2149560</v>
      </c>
      <c r="BQ180" s="1188">
        <f>BB180*'DATA - Awards Matrices'!D$12</f>
        <v>611400</v>
      </c>
      <c r="BR180" s="1188">
        <f>BC180*'DATA - Awards Matrices'!E$12</f>
        <v>21460140</v>
      </c>
      <c r="BS180" s="1188">
        <f>BD180*'DATA - Awards Matrices'!F$12</f>
        <v>0</v>
      </c>
      <c r="BT180" s="1188">
        <f>BE180*'DATA - Awards Matrices'!G$12</f>
        <v>0</v>
      </c>
      <c r="BU180" s="1188">
        <f>BF180*'DATA - Awards Matrices'!H$12</f>
        <v>0</v>
      </c>
      <c r="BV180" s="1188">
        <f>BG180*'DATA - Awards Matrices'!I$12</f>
        <v>0</v>
      </c>
      <c r="BW180" s="1188">
        <f>BH180*'DATA - Awards Matrices'!J$12</f>
        <v>0</v>
      </c>
      <c r="BX180" s="1188">
        <f>BI180*'DATA - Awards Matrices'!K$12</f>
        <v>0</v>
      </c>
      <c r="BY180" s="436"/>
      <c r="BZ180" s="436"/>
      <c r="CA180" s="436"/>
    </row>
    <row r="181" spans="1:79">
      <c r="A181" s="412"/>
      <c r="B181" s="410"/>
      <c r="C181" s="411"/>
      <c r="D181" s="332">
        <f t="shared" ref="D181:M181" si="171">SUM(D178:D180)</f>
        <v>558</v>
      </c>
      <c r="E181" s="11">
        <f t="shared" si="171"/>
        <v>3220</v>
      </c>
      <c r="F181" s="11">
        <f t="shared" si="171"/>
        <v>92</v>
      </c>
      <c r="G181" s="11">
        <f t="shared" si="171"/>
        <v>4166</v>
      </c>
      <c r="H181" s="11">
        <f t="shared" si="171"/>
        <v>0</v>
      </c>
      <c r="I181" s="11">
        <f t="shared" si="171"/>
        <v>0</v>
      </c>
      <c r="J181" s="11">
        <f t="shared" si="171"/>
        <v>0</v>
      </c>
      <c r="K181" s="11">
        <f t="shared" si="171"/>
        <v>0</v>
      </c>
      <c r="L181" s="11">
        <f t="shared" si="171"/>
        <v>0</v>
      </c>
      <c r="M181" s="333">
        <f t="shared" si="171"/>
        <v>0</v>
      </c>
      <c r="N181" s="12">
        <f>SUM(D181:M181)</f>
        <v>8036</v>
      </c>
      <c r="O181" s="12"/>
      <c r="P181" s="332">
        <f t="shared" ref="P181:Y181" si="172">SUM(P178:P180)</f>
        <v>381</v>
      </c>
      <c r="Q181" s="11">
        <f t="shared" si="172"/>
        <v>2034</v>
      </c>
      <c r="R181" s="11">
        <f t="shared" si="172"/>
        <v>65</v>
      </c>
      <c r="S181" s="11">
        <f t="shared" si="172"/>
        <v>3822</v>
      </c>
      <c r="T181" s="11">
        <f t="shared" si="172"/>
        <v>0</v>
      </c>
      <c r="U181" s="11">
        <f t="shared" si="172"/>
        <v>0</v>
      </c>
      <c r="V181" s="11">
        <f t="shared" si="172"/>
        <v>0</v>
      </c>
      <c r="W181" s="11">
        <f t="shared" si="172"/>
        <v>0</v>
      </c>
      <c r="X181" s="11">
        <f t="shared" si="172"/>
        <v>0</v>
      </c>
      <c r="Y181" s="333">
        <f t="shared" si="172"/>
        <v>0</v>
      </c>
      <c r="Z181" s="12">
        <f>SUM(P181:Y181)</f>
        <v>6302</v>
      </c>
      <c r="AA181" s="12"/>
      <c r="AB181" s="332">
        <f t="shared" ref="AB181:AK181" si="173">SUM(AB178:AB180)</f>
        <v>397</v>
      </c>
      <c r="AC181" s="11">
        <f t="shared" si="173"/>
        <v>1836</v>
      </c>
      <c r="AD181" s="11">
        <f t="shared" si="173"/>
        <v>89</v>
      </c>
      <c r="AE181" s="11">
        <f t="shared" si="173"/>
        <v>3836</v>
      </c>
      <c r="AF181" s="11">
        <f t="shared" si="173"/>
        <v>0</v>
      </c>
      <c r="AG181" s="11">
        <f t="shared" si="173"/>
        <v>0</v>
      </c>
      <c r="AH181" s="11">
        <f t="shared" si="173"/>
        <v>0</v>
      </c>
      <c r="AI181" s="11">
        <f t="shared" si="173"/>
        <v>0</v>
      </c>
      <c r="AJ181" s="11">
        <f t="shared" si="173"/>
        <v>0</v>
      </c>
      <c r="AK181" s="333">
        <f t="shared" si="173"/>
        <v>0</v>
      </c>
      <c r="AL181" s="12">
        <f>SUM(AB181:AK181)</f>
        <v>6158</v>
      </c>
      <c r="AM181" s="12"/>
      <c r="AN181" s="1082">
        <f t="shared" ref="AN181:AW181" si="174">SUM(AN178:AN180)</f>
        <v>332</v>
      </c>
      <c r="AO181" s="1083">
        <f t="shared" si="174"/>
        <v>2511</v>
      </c>
      <c r="AP181" s="1083">
        <f t="shared" si="174"/>
        <v>93</v>
      </c>
      <c r="AQ181" s="1083">
        <f t="shared" si="174"/>
        <v>3829</v>
      </c>
      <c r="AR181" s="1083">
        <f t="shared" si="174"/>
        <v>0</v>
      </c>
      <c r="AS181" s="1083">
        <f t="shared" si="174"/>
        <v>0</v>
      </c>
      <c r="AT181" s="1083">
        <f t="shared" si="174"/>
        <v>0</v>
      </c>
      <c r="AU181" s="1083">
        <f t="shared" si="174"/>
        <v>0</v>
      </c>
      <c r="AV181" s="1083">
        <f t="shared" si="174"/>
        <v>0</v>
      </c>
      <c r="AW181" s="1084">
        <f t="shared" si="174"/>
        <v>0</v>
      </c>
      <c r="AX181" s="1081">
        <f>SUM(AN181:AW181)</f>
        <v>6765</v>
      </c>
      <c r="AZ181" s="1199">
        <f t="shared" ref="AZ181:BI181" si="175">SUM(AZ178:AZ180)</f>
        <v>320</v>
      </c>
      <c r="BA181" s="1200">
        <f t="shared" si="175"/>
        <v>2455</v>
      </c>
      <c r="BB181" s="1200">
        <f t="shared" si="175"/>
        <v>71</v>
      </c>
      <c r="BC181" s="1200">
        <f t="shared" si="175"/>
        <v>3389</v>
      </c>
      <c r="BD181" s="1200">
        <f t="shared" si="175"/>
        <v>0</v>
      </c>
      <c r="BE181" s="1200">
        <f t="shared" si="175"/>
        <v>0</v>
      </c>
      <c r="BF181" s="1200">
        <f t="shared" si="175"/>
        <v>0</v>
      </c>
      <c r="BG181" s="1200">
        <f t="shared" si="175"/>
        <v>0</v>
      </c>
      <c r="BH181" s="1200">
        <f t="shared" si="175"/>
        <v>0</v>
      </c>
      <c r="BI181" s="1201">
        <f t="shared" si="175"/>
        <v>0</v>
      </c>
      <c r="BJ181" s="1198">
        <f>SUM(AZ181:BI181)</f>
        <v>6235</v>
      </c>
      <c r="BK181" s="1210"/>
      <c r="BL181" s="1210"/>
      <c r="BM181" s="1210"/>
      <c r="BN181" s="1210"/>
      <c r="BO181" s="1302"/>
      <c r="BP181" s="1302"/>
      <c r="BQ181" s="1302"/>
      <c r="BR181" s="1302"/>
      <c r="BS181" s="1302"/>
      <c r="BT181" s="1302"/>
      <c r="BU181" s="436"/>
      <c r="BV181" s="436"/>
      <c r="BW181" s="436"/>
      <c r="BX181" s="436"/>
      <c r="BY181" s="436"/>
      <c r="BZ181" s="436"/>
      <c r="CA181" s="436"/>
    </row>
    <row r="182" spans="1:79" ht="15" customHeight="1" thickBot="1">
      <c r="A182" s="412"/>
      <c r="B182" s="410"/>
      <c r="C182" s="411"/>
      <c r="D182" s="330"/>
      <c r="E182" s="12"/>
      <c r="F182" s="12"/>
      <c r="G182" s="12"/>
      <c r="H182" s="12"/>
      <c r="I182" s="12"/>
      <c r="J182" s="12"/>
      <c r="K182" s="12"/>
      <c r="L182" s="12"/>
      <c r="M182" s="331"/>
      <c r="N182" s="12"/>
      <c r="O182" s="12"/>
      <c r="P182" s="330"/>
      <c r="Q182" s="12"/>
      <c r="R182" s="12"/>
      <c r="S182" s="12"/>
      <c r="T182" s="12"/>
      <c r="U182" s="12"/>
      <c r="V182" s="12"/>
      <c r="W182" s="12"/>
      <c r="X182" s="12"/>
      <c r="Y182" s="331"/>
      <c r="Z182" s="12"/>
      <c r="AA182" s="12"/>
      <c r="AB182" s="330"/>
      <c r="AC182" s="12"/>
      <c r="AD182" s="12"/>
      <c r="AE182" s="12"/>
      <c r="AF182" s="12"/>
      <c r="AG182" s="12"/>
      <c r="AH182" s="12"/>
      <c r="AI182" s="12"/>
      <c r="AJ182" s="12"/>
      <c r="AK182" s="331"/>
      <c r="AL182" s="12"/>
      <c r="AM182" s="12"/>
      <c r="AN182" s="1078"/>
      <c r="AO182" s="1079"/>
      <c r="AP182" s="1079"/>
      <c r="AQ182" s="1079"/>
      <c r="AR182" s="1079"/>
      <c r="AS182" s="1079"/>
      <c r="AT182" s="1079"/>
      <c r="AU182" s="1079"/>
      <c r="AV182" s="1079"/>
      <c r="AW182" s="1080"/>
      <c r="AX182" s="1081"/>
      <c r="AZ182" s="1195"/>
      <c r="BA182" s="1196"/>
      <c r="BB182" s="1196"/>
      <c r="BC182" s="1196"/>
      <c r="BD182" s="1196"/>
      <c r="BE182" s="1196"/>
      <c r="BF182" s="1196"/>
      <c r="BG182" s="1196"/>
      <c r="BH182" s="1196"/>
      <c r="BI182" s="1197"/>
      <c r="BJ182" s="1198"/>
      <c r="BK182" s="1210"/>
      <c r="BL182" s="1210"/>
      <c r="BM182" s="1210"/>
      <c r="BN182" s="1210"/>
      <c r="BO182" s="1302"/>
      <c r="BP182" s="1302"/>
      <c r="BQ182" s="1302"/>
      <c r="BR182" s="1302"/>
      <c r="BS182" s="1302"/>
      <c r="BT182" s="1302"/>
      <c r="BU182" s="436"/>
      <c r="BV182" s="436"/>
      <c r="BW182" s="436"/>
      <c r="BX182" s="436"/>
      <c r="BY182" s="436"/>
      <c r="BZ182" s="436"/>
      <c r="CA182" s="436"/>
    </row>
    <row r="183" spans="1:79">
      <c r="A183" s="1487" t="s">
        <v>271</v>
      </c>
      <c r="B183" s="274" t="s">
        <v>69</v>
      </c>
      <c r="C183" s="424" t="s">
        <v>92</v>
      </c>
      <c r="D183" s="330">
        <f>D178*'DATA - Awards Matrices'!$B$15</f>
        <v>0</v>
      </c>
      <c r="E183" s="12">
        <f>E178*'DATA - Awards Matrices'!$C$15</f>
        <v>525400</v>
      </c>
      <c r="F183" s="12">
        <f>F178*'DATA - Awards Matrices'!$D$15</f>
        <v>7400</v>
      </c>
      <c r="G183" s="12">
        <f>G178*'DATA - Awards Matrices'!$E$15</f>
        <v>825000</v>
      </c>
      <c r="H183" s="12">
        <f>H178*'DATA - Awards Matrices'!$F$15</f>
        <v>0</v>
      </c>
      <c r="I183" s="12">
        <f>I178*'DATA - Awards Matrices'!$G$15</f>
        <v>0</v>
      </c>
      <c r="J183" s="12">
        <f>J178*'DATA - Awards Matrices'!$H$15</f>
        <v>0</v>
      </c>
      <c r="K183" s="12">
        <f>K178*'DATA - Awards Matrices'!$I$15</f>
        <v>0</v>
      </c>
      <c r="L183" s="12">
        <f>L178*'DATA - Awards Matrices'!$J$15</f>
        <v>0</v>
      </c>
      <c r="M183" s="331">
        <f>M178*'DATA - Awards Matrices'!$K$15</f>
        <v>0</v>
      </c>
      <c r="N183" s="12"/>
      <c r="O183" s="12"/>
      <c r="P183" s="330">
        <f>P178*'DATA - Awards Matrices'!$B$15</f>
        <v>0</v>
      </c>
      <c r="Q183" s="12">
        <f>Q178*'DATA - Awards Matrices'!$C$15</f>
        <v>314800</v>
      </c>
      <c r="R183" s="12">
        <f>R178*'DATA - Awards Matrices'!$D$15</f>
        <v>4800</v>
      </c>
      <c r="S183" s="12">
        <f>S178*'DATA - Awards Matrices'!$E$15</f>
        <v>758500</v>
      </c>
      <c r="T183" s="12">
        <f>T178*'DATA - Awards Matrices'!$F$15</f>
        <v>0</v>
      </c>
      <c r="U183" s="12">
        <f>U178*'DATA - Awards Matrices'!$G$15</f>
        <v>0</v>
      </c>
      <c r="V183" s="12">
        <f>V178*'DATA - Awards Matrices'!$H$15</f>
        <v>0</v>
      </c>
      <c r="W183" s="12">
        <f>W178*'DATA - Awards Matrices'!$I$15</f>
        <v>0</v>
      </c>
      <c r="X183" s="12">
        <f>X178*'DATA - Awards Matrices'!$J$15</f>
        <v>0</v>
      </c>
      <c r="Y183" s="331">
        <f>Y178*'DATA - Awards Matrices'!$K$15</f>
        <v>0</v>
      </c>
      <c r="Z183" s="12"/>
      <c r="AA183" s="12"/>
      <c r="AB183" s="330">
        <f>AB178*'DATA - Awards Matrices'!$B$15</f>
        <v>0</v>
      </c>
      <c r="AC183" s="12">
        <f>AC178*'DATA - Awards Matrices'!$C$15</f>
        <v>276000</v>
      </c>
      <c r="AD183" s="12">
        <f>AD178*'DATA - Awards Matrices'!$D$15</f>
        <v>3600</v>
      </c>
      <c r="AE183" s="12">
        <f>AE178*'DATA - Awards Matrices'!$E$15</f>
        <v>668000</v>
      </c>
      <c r="AF183" s="12">
        <f>AF178*'DATA - Awards Matrices'!$F$15</f>
        <v>0</v>
      </c>
      <c r="AG183" s="12">
        <f>AG178*'DATA - Awards Matrices'!$G$15</f>
        <v>0</v>
      </c>
      <c r="AH183" s="12">
        <f>AH178*'DATA - Awards Matrices'!$H$15</f>
        <v>0</v>
      </c>
      <c r="AI183" s="12">
        <f>AI178*'DATA - Awards Matrices'!$I$15</f>
        <v>0</v>
      </c>
      <c r="AJ183" s="12">
        <f>AJ178*'DATA - Awards Matrices'!$J$15</f>
        <v>0</v>
      </c>
      <c r="AK183" s="331">
        <f>AK178*'DATA - Awards Matrices'!$K$15</f>
        <v>0</v>
      </c>
      <c r="AL183" s="12"/>
      <c r="AM183" s="12"/>
      <c r="AN183" s="1078">
        <f>AN178*'DATA - Awards Matrices'!$B$15</f>
        <v>0</v>
      </c>
      <c r="AO183" s="1079">
        <f>AO178*'DATA - Awards Matrices'!$C$15</f>
        <v>409800</v>
      </c>
      <c r="AP183" s="1079">
        <f>AP178*'DATA - Awards Matrices'!$D$15</f>
        <v>5400</v>
      </c>
      <c r="AQ183" s="1079">
        <f>AQ178*'DATA - Awards Matrices'!$E$15</f>
        <v>652750</v>
      </c>
      <c r="AR183" s="1079">
        <f>AR178*'DATA - Awards Matrices'!$F$15</f>
        <v>0</v>
      </c>
      <c r="AS183" s="1079">
        <f>AS178*'DATA - Awards Matrices'!$G$15</f>
        <v>0</v>
      </c>
      <c r="AT183" s="1079">
        <f>AT178*'DATA - Awards Matrices'!$H$15</f>
        <v>0</v>
      </c>
      <c r="AU183" s="1079">
        <f>AU178*'DATA - Awards Matrices'!$I$15</f>
        <v>0</v>
      </c>
      <c r="AV183" s="1079">
        <f>AV178*'DATA - Awards Matrices'!$J$15</f>
        <v>0</v>
      </c>
      <c r="AW183" s="1080">
        <f>AW178*'DATA - Awards Matrices'!$K$15</f>
        <v>0</v>
      </c>
      <c r="AX183" s="1081"/>
      <c r="AZ183" s="1195">
        <f>AZ178*'DATA - Awards Matrices'!$B$15</f>
        <v>0</v>
      </c>
      <c r="BA183" s="1196">
        <f>BA178*'DATA - Awards Matrices'!$C$15</f>
        <v>433400</v>
      </c>
      <c r="BB183" s="1196">
        <f>BB178*'DATA - Awards Matrices'!$D$15</f>
        <v>8000</v>
      </c>
      <c r="BC183" s="1196">
        <f>BC178*'DATA - Awards Matrices'!$E$15</f>
        <v>620750</v>
      </c>
      <c r="BD183" s="1196">
        <f>BD178*'DATA - Awards Matrices'!$F$15</f>
        <v>0</v>
      </c>
      <c r="BE183" s="1196">
        <f>BE178*'DATA - Awards Matrices'!$G$15</f>
        <v>0</v>
      </c>
      <c r="BF183" s="1196">
        <f>BF178*'DATA - Awards Matrices'!$H$15</f>
        <v>0</v>
      </c>
      <c r="BG183" s="1196">
        <f>BG178*'DATA - Awards Matrices'!$I$15</f>
        <v>0</v>
      </c>
      <c r="BH183" s="1196">
        <f>BH178*'DATA - Awards Matrices'!$J$15</f>
        <v>0</v>
      </c>
      <c r="BI183" s="1197">
        <f>BI178*'DATA - Awards Matrices'!$K$15</f>
        <v>0</v>
      </c>
      <c r="BJ183" s="1198"/>
      <c r="BK183" s="1210"/>
      <c r="BL183" s="1210"/>
      <c r="BM183" s="1210"/>
      <c r="BN183" s="1210"/>
      <c r="BO183" s="1302"/>
      <c r="BP183" s="1302"/>
      <c r="BQ183" s="1302"/>
      <c r="BR183" s="1302"/>
      <c r="BS183" s="1302"/>
      <c r="BT183" s="1302"/>
      <c r="BU183" s="436"/>
      <c r="BV183" s="436"/>
      <c r="BW183" s="436"/>
      <c r="BX183" s="436"/>
      <c r="BY183" s="436"/>
      <c r="BZ183" s="436"/>
      <c r="CA183" s="436"/>
    </row>
    <row r="184" spans="1:79">
      <c r="A184" s="1488"/>
      <c r="B184" s="410" t="s">
        <v>69</v>
      </c>
      <c r="C184" s="425" t="s">
        <v>91</v>
      </c>
      <c r="D184" s="330">
        <f>D179*'DATA - Awards Matrices'!$B$16</f>
        <v>100</v>
      </c>
      <c r="E184" s="12">
        <f>E179*'DATA - Awards Matrices'!$C$16</f>
        <v>75600</v>
      </c>
      <c r="F184" s="12">
        <f>F179*'DATA - Awards Matrices'!$D$16</f>
        <v>4400</v>
      </c>
      <c r="G184" s="12">
        <f>G179*'DATA - Awards Matrices'!$E$16</f>
        <v>75750</v>
      </c>
      <c r="H184" s="12">
        <f>H179*'DATA - Awards Matrices'!$F$16</f>
        <v>0</v>
      </c>
      <c r="I184" s="12">
        <f>I179*'DATA - Awards Matrices'!$G$16</f>
        <v>0</v>
      </c>
      <c r="J184" s="12">
        <f>J179*'DATA - Awards Matrices'!$H$16</f>
        <v>0</v>
      </c>
      <c r="K184" s="12">
        <f>K179*'DATA - Awards Matrices'!$I$16</f>
        <v>0</v>
      </c>
      <c r="L184" s="12">
        <f>L179*'DATA - Awards Matrices'!$J$16</f>
        <v>0</v>
      </c>
      <c r="M184" s="331">
        <f>M179*'DATA - Awards Matrices'!$K$16</f>
        <v>0</v>
      </c>
      <c r="N184" s="12"/>
      <c r="O184" s="12"/>
      <c r="P184" s="330">
        <f>P179*'DATA - Awards Matrices'!$B$16</f>
        <v>300</v>
      </c>
      <c r="Q184" s="12">
        <f>Q179*'DATA - Awards Matrices'!$C$16</f>
        <v>49600</v>
      </c>
      <c r="R184" s="12">
        <f>R179*'DATA - Awards Matrices'!$D$16</f>
        <v>3800</v>
      </c>
      <c r="S184" s="12">
        <f>S179*'DATA - Awards Matrices'!$E$16</f>
        <v>74750</v>
      </c>
      <c r="T184" s="12">
        <f>T179*'DATA - Awards Matrices'!$F$16</f>
        <v>0</v>
      </c>
      <c r="U184" s="12">
        <f>U179*'DATA - Awards Matrices'!$G$16</f>
        <v>0</v>
      </c>
      <c r="V184" s="12">
        <f>V179*'DATA - Awards Matrices'!$H$16</f>
        <v>0</v>
      </c>
      <c r="W184" s="12">
        <f>W179*'DATA - Awards Matrices'!$I$16</f>
        <v>0</v>
      </c>
      <c r="X184" s="12">
        <f>X179*'DATA - Awards Matrices'!$J$16</f>
        <v>0</v>
      </c>
      <c r="Y184" s="331">
        <f>Y179*'DATA - Awards Matrices'!$K$16</f>
        <v>0</v>
      </c>
      <c r="Z184" s="12"/>
      <c r="AA184" s="12"/>
      <c r="AB184" s="330">
        <f>AB179*'DATA - Awards Matrices'!$B$16</f>
        <v>700</v>
      </c>
      <c r="AC184" s="12">
        <f>AC179*'DATA - Awards Matrices'!$C$16</f>
        <v>58800</v>
      </c>
      <c r="AD184" s="12">
        <f>AD179*'DATA - Awards Matrices'!$D$16</f>
        <v>8400</v>
      </c>
      <c r="AE184" s="12">
        <f>AE179*'DATA - Awards Matrices'!$E$16</f>
        <v>79250</v>
      </c>
      <c r="AF184" s="12">
        <f>AF179*'DATA - Awards Matrices'!$F$16</f>
        <v>0</v>
      </c>
      <c r="AG184" s="12">
        <f>AG179*'DATA - Awards Matrices'!$G$16</f>
        <v>0</v>
      </c>
      <c r="AH184" s="12">
        <f>AH179*'DATA - Awards Matrices'!$H$16</f>
        <v>0</v>
      </c>
      <c r="AI184" s="12">
        <f>AI179*'DATA - Awards Matrices'!$I$16</f>
        <v>0</v>
      </c>
      <c r="AJ184" s="12">
        <f>AJ179*'DATA - Awards Matrices'!$J$16</f>
        <v>0</v>
      </c>
      <c r="AK184" s="331">
        <f>AK179*'DATA - Awards Matrices'!$K$16</f>
        <v>0</v>
      </c>
      <c r="AL184" s="12"/>
      <c r="AM184" s="12"/>
      <c r="AN184" s="1078">
        <f>AN179*'DATA - Awards Matrices'!$B$16</f>
        <v>100</v>
      </c>
      <c r="AO184" s="1079">
        <f>AO179*'DATA - Awards Matrices'!$C$16</f>
        <v>60400</v>
      </c>
      <c r="AP184" s="1079">
        <f>AP179*'DATA - Awards Matrices'!$D$16</f>
        <v>8000</v>
      </c>
      <c r="AQ184" s="1079">
        <f>AQ179*'DATA - Awards Matrices'!$E$16</f>
        <v>61750</v>
      </c>
      <c r="AR184" s="1079">
        <f>AR179*'DATA - Awards Matrices'!$F$16</f>
        <v>0</v>
      </c>
      <c r="AS184" s="1079">
        <f>AS179*'DATA - Awards Matrices'!$G$16</f>
        <v>0</v>
      </c>
      <c r="AT184" s="1079">
        <f>AT179*'DATA - Awards Matrices'!$H$16</f>
        <v>0</v>
      </c>
      <c r="AU184" s="1079">
        <f>AU179*'DATA - Awards Matrices'!$I$16</f>
        <v>0</v>
      </c>
      <c r="AV184" s="1079">
        <f>AV179*'DATA - Awards Matrices'!$J$16</f>
        <v>0</v>
      </c>
      <c r="AW184" s="1080">
        <f>AW179*'DATA - Awards Matrices'!$K$16</f>
        <v>0</v>
      </c>
      <c r="AX184" s="1081"/>
      <c r="AZ184" s="1195">
        <f>AZ179*'DATA - Awards Matrices'!$B$16</f>
        <v>0</v>
      </c>
      <c r="BA184" s="1196">
        <f>BA179*'DATA - Awards Matrices'!$C$16</f>
        <v>29600</v>
      </c>
      <c r="BB184" s="1196">
        <f>BB179*'DATA - Awards Matrices'!$D$16</f>
        <v>2200</v>
      </c>
      <c r="BC184" s="1196">
        <f>BC179*'DATA - Awards Matrices'!$E$16</f>
        <v>51000</v>
      </c>
      <c r="BD184" s="1196">
        <f>BD179*'DATA - Awards Matrices'!$F$16</f>
        <v>0</v>
      </c>
      <c r="BE184" s="1196">
        <f>BE179*'DATA - Awards Matrices'!$G$16</f>
        <v>0</v>
      </c>
      <c r="BF184" s="1196">
        <f>BF179*'DATA - Awards Matrices'!$H$16</f>
        <v>0</v>
      </c>
      <c r="BG184" s="1196">
        <f>BG179*'DATA - Awards Matrices'!$I$16</f>
        <v>0</v>
      </c>
      <c r="BH184" s="1196">
        <f>BH179*'DATA - Awards Matrices'!$J$16</f>
        <v>0</v>
      </c>
      <c r="BI184" s="1197">
        <f>BI179*'DATA - Awards Matrices'!$K$16</f>
        <v>0</v>
      </c>
      <c r="BJ184" s="1198"/>
      <c r="BK184" s="1210"/>
      <c r="BL184" s="1210"/>
      <c r="BM184" s="1210"/>
      <c r="BN184" s="1210"/>
      <c r="BO184" s="1302"/>
      <c r="BP184" s="1302"/>
      <c r="BQ184" s="1302"/>
      <c r="BR184" s="1302"/>
      <c r="BS184" s="1302"/>
      <c r="BT184" s="1302"/>
      <c r="BU184" s="436"/>
      <c r="BV184" s="436"/>
      <c r="BW184" s="436"/>
      <c r="BX184" s="436"/>
      <c r="BY184" s="436"/>
      <c r="BZ184" s="436"/>
      <c r="CA184" s="436"/>
    </row>
    <row r="185" spans="1:79" ht="16" thickBot="1">
      <c r="A185" s="1489"/>
      <c r="B185" s="413" t="s">
        <v>69</v>
      </c>
      <c r="C185" s="426" t="s">
        <v>90</v>
      </c>
      <c r="D185" s="330">
        <f>D180*'DATA - Awards Matrices'!$B$17</f>
        <v>55700</v>
      </c>
      <c r="E185" s="12">
        <f>E180*'DATA - Awards Matrices'!$C$17</f>
        <v>43000</v>
      </c>
      <c r="F185" s="12">
        <f>F180*'DATA - Awards Matrices'!$D$17</f>
        <v>6600</v>
      </c>
      <c r="G185" s="12">
        <f>G180*'DATA - Awards Matrices'!$E$17</f>
        <v>140750</v>
      </c>
      <c r="H185" s="12">
        <f>H180*'DATA - Awards Matrices'!$F$17</f>
        <v>0</v>
      </c>
      <c r="I185" s="12">
        <f>I180*'DATA - Awards Matrices'!$G$17</f>
        <v>0</v>
      </c>
      <c r="J185" s="12">
        <f>J180*'DATA - Awards Matrices'!$H$17</f>
        <v>0</v>
      </c>
      <c r="K185" s="12">
        <f>K180*'DATA - Awards Matrices'!$I$17</f>
        <v>0</v>
      </c>
      <c r="L185" s="12">
        <f>L180*'DATA - Awards Matrices'!$J$17</f>
        <v>0</v>
      </c>
      <c r="M185" s="331">
        <f>M180*'DATA - Awards Matrices'!$K$17</f>
        <v>0</v>
      </c>
      <c r="N185" s="12" t="s">
        <v>277</v>
      </c>
      <c r="O185" s="12"/>
      <c r="P185" s="330">
        <f>P180*'DATA - Awards Matrices'!$B$17</f>
        <v>37800</v>
      </c>
      <c r="Q185" s="12">
        <f>Q180*'DATA - Awards Matrices'!$C$17</f>
        <v>42400</v>
      </c>
      <c r="R185" s="12">
        <f>R180*'DATA - Awards Matrices'!$D$17</f>
        <v>4400</v>
      </c>
      <c r="S185" s="12">
        <f>S180*'DATA - Awards Matrices'!$E$17</f>
        <v>122250</v>
      </c>
      <c r="T185" s="12">
        <f>T180*'DATA - Awards Matrices'!$F$17</f>
        <v>0</v>
      </c>
      <c r="U185" s="12">
        <f>U180*'DATA - Awards Matrices'!$G$17</f>
        <v>0</v>
      </c>
      <c r="V185" s="12">
        <f>V180*'DATA - Awards Matrices'!$H$17</f>
        <v>0</v>
      </c>
      <c r="W185" s="12">
        <f>W180*'DATA - Awards Matrices'!$I$17</f>
        <v>0</v>
      </c>
      <c r="X185" s="12">
        <f>X180*'DATA - Awards Matrices'!$J$17</f>
        <v>0</v>
      </c>
      <c r="Y185" s="331">
        <f>Y180*'DATA - Awards Matrices'!$K$17</f>
        <v>0</v>
      </c>
      <c r="Z185" s="12" t="s">
        <v>277</v>
      </c>
      <c r="AA185" s="12"/>
      <c r="AB185" s="330">
        <f>AB180*'DATA - Awards Matrices'!$B$17</f>
        <v>39000</v>
      </c>
      <c r="AC185" s="12">
        <f>AC180*'DATA - Awards Matrices'!$C$17</f>
        <v>32400</v>
      </c>
      <c r="AD185" s="12">
        <f>AD180*'DATA - Awards Matrices'!$D$17</f>
        <v>5800</v>
      </c>
      <c r="AE185" s="12">
        <f>AE180*'DATA - Awards Matrices'!$E$17</f>
        <v>211750</v>
      </c>
      <c r="AF185" s="12">
        <f>AF180*'DATA - Awards Matrices'!$F$17</f>
        <v>0</v>
      </c>
      <c r="AG185" s="12">
        <f>AG180*'DATA - Awards Matrices'!$G$17</f>
        <v>0</v>
      </c>
      <c r="AH185" s="12">
        <f>AH180*'DATA - Awards Matrices'!$H$17</f>
        <v>0</v>
      </c>
      <c r="AI185" s="12">
        <f>AI180*'DATA - Awards Matrices'!$I$17</f>
        <v>0</v>
      </c>
      <c r="AJ185" s="12">
        <f>AJ180*'DATA - Awards Matrices'!$J$17</f>
        <v>0</v>
      </c>
      <c r="AK185" s="331">
        <f>AK180*'DATA - Awards Matrices'!$K$17</f>
        <v>0</v>
      </c>
      <c r="AL185" s="12" t="s">
        <v>277</v>
      </c>
      <c r="AM185" s="12"/>
      <c r="AN185" s="1078">
        <f>AN180*'DATA - Awards Matrices'!$B$17</f>
        <v>33100</v>
      </c>
      <c r="AO185" s="1079">
        <f>AO180*'DATA - Awards Matrices'!$C$17</f>
        <v>32000</v>
      </c>
      <c r="AP185" s="1079">
        <f>AP180*'DATA - Awards Matrices'!$D$17</f>
        <v>5200</v>
      </c>
      <c r="AQ185" s="1079">
        <f>AQ180*'DATA - Awards Matrices'!$E$17</f>
        <v>242750</v>
      </c>
      <c r="AR185" s="1079">
        <f>AR180*'DATA - Awards Matrices'!$F$17</f>
        <v>0</v>
      </c>
      <c r="AS185" s="1079">
        <f>AS180*'DATA - Awards Matrices'!$G$17</f>
        <v>0</v>
      </c>
      <c r="AT185" s="1079">
        <f>AT180*'DATA - Awards Matrices'!$H$17</f>
        <v>0</v>
      </c>
      <c r="AU185" s="1079">
        <f>AU180*'DATA - Awards Matrices'!$I$17</f>
        <v>0</v>
      </c>
      <c r="AV185" s="1079">
        <f>AV180*'DATA - Awards Matrices'!$J$17</f>
        <v>0</v>
      </c>
      <c r="AW185" s="1080">
        <f>AW180*'DATA - Awards Matrices'!$K$17</f>
        <v>0</v>
      </c>
      <c r="AX185" s="1081" t="s">
        <v>277</v>
      </c>
      <c r="AZ185" s="1195">
        <f>AZ180*'DATA - Awards Matrices'!$B$17</f>
        <v>32000</v>
      </c>
      <c r="BA185" s="1196">
        <f>BA180*'DATA - Awards Matrices'!$C$17</f>
        <v>28000</v>
      </c>
      <c r="BB185" s="1196">
        <f>BB180*'DATA - Awards Matrices'!$D$17</f>
        <v>4000</v>
      </c>
      <c r="BC185" s="1196">
        <f>BC180*'DATA - Awards Matrices'!$E$17</f>
        <v>175500</v>
      </c>
      <c r="BD185" s="1196">
        <f>BD180*'DATA - Awards Matrices'!$F$17</f>
        <v>0</v>
      </c>
      <c r="BE185" s="1196">
        <f>BE180*'DATA - Awards Matrices'!$G$17</f>
        <v>0</v>
      </c>
      <c r="BF185" s="1196">
        <f>BF180*'DATA - Awards Matrices'!$H$17</f>
        <v>0</v>
      </c>
      <c r="BG185" s="1196">
        <f>BG180*'DATA - Awards Matrices'!$I$17</f>
        <v>0</v>
      </c>
      <c r="BH185" s="1196">
        <f>BH180*'DATA - Awards Matrices'!$J$17</f>
        <v>0</v>
      </c>
      <c r="BI185" s="1197">
        <f>BI180*'DATA - Awards Matrices'!$K$17</f>
        <v>0</v>
      </c>
      <c r="BJ185" s="1198" t="s">
        <v>277</v>
      </c>
      <c r="BK185" s="1210"/>
      <c r="BL185" s="1210"/>
      <c r="BM185" s="1210"/>
      <c r="BN185" s="1210"/>
      <c r="BO185" s="1302"/>
      <c r="BP185" s="1302"/>
      <c r="BQ185" s="1302"/>
      <c r="BR185" s="1302"/>
      <c r="BS185" s="1302"/>
      <c r="BT185" s="1302"/>
      <c r="BU185" s="436"/>
      <c r="BV185" s="436"/>
      <c r="BW185" s="436"/>
      <c r="BX185" s="436"/>
      <c r="BY185" s="436"/>
      <c r="BZ185" s="436"/>
      <c r="CA185" s="436"/>
    </row>
    <row r="186" spans="1:79" ht="33" thickBot="1">
      <c r="A186" s="455" t="s">
        <v>272</v>
      </c>
      <c r="B186" s="413" t="str">
        <f>B180</f>
        <v>CNM</v>
      </c>
      <c r="C186" s="414"/>
      <c r="D186" s="334">
        <f t="shared" ref="D186:M186" si="176">SUM(D183:D185)</f>
        <v>55800</v>
      </c>
      <c r="E186" s="335">
        <f t="shared" si="176"/>
        <v>644000</v>
      </c>
      <c r="F186" s="335">
        <f t="shared" si="176"/>
        <v>18400</v>
      </c>
      <c r="G186" s="335">
        <f t="shared" si="176"/>
        <v>1041500</v>
      </c>
      <c r="H186" s="335">
        <f t="shared" si="176"/>
        <v>0</v>
      </c>
      <c r="I186" s="335">
        <f t="shared" si="176"/>
        <v>0</v>
      </c>
      <c r="J186" s="335">
        <f t="shared" si="176"/>
        <v>0</v>
      </c>
      <c r="K186" s="335">
        <f t="shared" si="176"/>
        <v>0</v>
      </c>
      <c r="L186" s="335">
        <f t="shared" si="176"/>
        <v>0</v>
      </c>
      <c r="M186" s="336">
        <f t="shared" si="176"/>
        <v>0</v>
      </c>
      <c r="N186" s="415">
        <f>SUM(D186:M186)/'DATA - Awards Matrices'!$L$17</f>
        <v>435.77425026621432</v>
      </c>
      <c r="O186" s="415"/>
      <c r="P186" s="334">
        <f t="shared" ref="P186:Y186" si="177">SUM(P183:P185)</f>
        <v>38100</v>
      </c>
      <c r="Q186" s="335">
        <f t="shared" si="177"/>
        <v>406800</v>
      </c>
      <c r="R186" s="335">
        <f t="shared" si="177"/>
        <v>13000</v>
      </c>
      <c r="S186" s="335">
        <f t="shared" si="177"/>
        <v>955500</v>
      </c>
      <c r="T186" s="335">
        <f t="shared" si="177"/>
        <v>0</v>
      </c>
      <c r="U186" s="335">
        <f t="shared" si="177"/>
        <v>0</v>
      </c>
      <c r="V186" s="335">
        <f t="shared" si="177"/>
        <v>0</v>
      </c>
      <c r="W186" s="335">
        <f t="shared" si="177"/>
        <v>0</v>
      </c>
      <c r="X186" s="335">
        <f t="shared" si="177"/>
        <v>0</v>
      </c>
      <c r="Y186" s="336">
        <f t="shared" si="177"/>
        <v>0</v>
      </c>
      <c r="Z186" s="415">
        <f>SUM(P186:Y186)/'DATA - Awards Matrices'!$L$17</f>
        <v>350.01609667913129</v>
      </c>
      <c r="AA186" s="415"/>
      <c r="AB186" s="334">
        <f t="shared" ref="AB186:AK186" si="178">SUM(AB183:AB185)</f>
        <v>39700</v>
      </c>
      <c r="AC186" s="335">
        <f t="shared" si="178"/>
        <v>367200</v>
      </c>
      <c r="AD186" s="335">
        <f t="shared" si="178"/>
        <v>17800</v>
      </c>
      <c r="AE186" s="335">
        <f t="shared" si="178"/>
        <v>959000</v>
      </c>
      <c r="AF186" s="335">
        <f t="shared" si="178"/>
        <v>0</v>
      </c>
      <c r="AG186" s="335">
        <f t="shared" si="178"/>
        <v>0</v>
      </c>
      <c r="AH186" s="335">
        <f t="shared" si="178"/>
        <v>0</v>
      </c>
      <c r="AI186" s="335">
        <f t="shared" si="178"/>
        <v>0</v>
      </c>
      <c r="AJ186" s="335">
        <f t="shared" si="178"/>
        <v>0</v>
      </c>
      <c r="AK186" s="336">
        <f t="shared" si="178"/>
        <v>0</v>
      </c>
      <c r="AL186" s="415">
        <f>SUM(AB186:AK186)/'DATA - Awards Matrices'!$L$17</f>
        <v>342.66115252222579</v>
      </c>
      <c r="AM186" s="415"/>
      <c r="AN186" s="1085">
        <f t="shared" ref="AN186:AW186" si="179">SUM(AN183:AN185)</f>
        <v>33200</v>
      </c>
      <c r="AO186" s="1086">
        <f t="shared" si="179"/>
        <v>502200</v>
      </c>
      <c r="AP186" s="1086">
        <f t="shared" si="179"/>
        <v>18600</v>
      </c>
      <c r="AQ186" s="1086">
        <f t="shared" si="179"/>
        <v>957250</v>
      </c>
      <c r="AR186" s="1086">
        <f t="shared" si="179"/>
        <v>0</v>
      </c>
      <c r="AS186" s="1086">
        <f t="shared" si="179"/>
        <v>0</v>
      </c>
      <c r="AT186" s="1086">
        <f t="shared" si="179"/>
        <v>0</v>
      </c>
      <c r="AU186" s="1086">
        <f t="shared" si="179"/>
        <v>0</v>
      </c>
      <c r="AV186" s="1086">
        <f t="shared" si="179"/>
        <v>0</v>
      </c>
      <c r="AW186" s="1087">
        <f t="shared" si="179"/>
        <v>0</v>
      </c>
      <c r="AX186" s="1088">
        <f>SUM(AN186:AW186)/'DATA - Awards Matrices'!$L$17</f>
        <v>374.24778980213466</v>
      </c>
      <c r="AZ186" s="1202">
        <f t="shared" ref="AZ186:BI186" si="180">SUM(AZ183:AZ185)</f>
        <v>32000</v>
      </c>
      <c r="BA186" s="1203">
        <f t="shared" si="180"/>
        <v>491000</v>
      </c>
      <c r="BB186" s="1203">
        <f t="shared" si="180"/>
        <v>14200</v>
      </c>
      <c r="BC186" s="1203">
        <f t="shared" si="180"/>
        <v>847250</v>
      </c>
      <c r="BD186" s="1203">
        <f t="shared" si="180"/>
        <v>0</v>
      </c>
      <c r="BE186" s="1203">
        <f t="shared" si="180"/>
        <v>0</v>
      </c>
      <c r="BF186" s="1203">
        <f t="shared" si="180"/>
        <v>0</v>
      </c>
      <c r="BG186" s="1203">
        <f t="shared" si="180"/>
        <v>0</v>
      </c>
      <c r="BH186" s="1203">
        <f t="shared" si="180"/>
        <v>0</v>
      </c>
      <c r="BI186" s="1204">
        <f t="shared" si="180"/>
        <v>0</v>
      </c>
      <c r="BJ186" s="1205">
        <f>SUM(AZ186:BI186)/'DATA - Awards Matrices'!$L$17</f>
        <v>342.84688343527898</v>
      </c>
      <c r="BK186" s="1210"/>
      <c r="BL186" s="1210"/>
      <c r="BM186" s="1210"/>
      <c r="BN186" s="1210"/>
      <c r="BO186" s="1300">
        <f>SUM(P186:Y186)</f>
        <v>1413400</v>
      </c>
      <c r="BP186" s="1300">
        <f>SUM(AB186:AK186)</f>
        <v>1383700</v>
      </c>
      <c r="BQ186" s="1301">
        <f>SUM(AN186:AW186)</f>
        <v>1511250</v>
      </c>
      <c r="BR186" s="1300">
        <f>SUM(AZ186:BI186)</f>
        <v>1384450</v>
      </c>
      <c r="BS186" s="1300">
        <f>AVERAGE(BO186:BQ186)</f>
        <v>1436116.6666666667</v>
      </c>
      <c r="BT186" s="1301">
        <f>AVERAGE(BQ186:BR186)</f>
        <v>1447850</v>
      </c>
      <c r="BU186" s="436"/>
      <c r="BV186" s="436"/>
      <c r="BW186" s="436"/>
      <c r="BX186" s="436"/>
      <c r="BY186" s="436"/>
      <c r="BZ186" s="436"/>
      <c r="CA186" s="436"/>
    </row>
    <row r="187" spans="1:79" ht="57.75" customHeight="1" thickBot="1">
      <c r="A187" s="428"/>
      <c r="B187" s="429"/>
      <c r="C187" s="430"/>
      <c r="D187" s="431"/>
      <c r="E187" s="432"/>
      <c r="F187" s="432"/>
      <c r="G187" s="432"/>
      <c r="H187" s="432"/>
      <c r="I187" s="432"/>
      <c r="J187" s="432"/>
      <c r="K187" s="432"/>
      <c r="L187" s="432"/>
      <c r="M187" s="433"/>
      <c r="N187" s="434"/>
      <c r="O187" s="434"/>
      <c r="P187" s="431"/>
      <c r="Q187" s="432"/>
      <c r="R187" s="432"/>
      <c r="S187" s="432"/>
      <c r="T187" s="432"/>
      <c r="U187" s="432"/>
      <c r="V187" s="432"/>
      <c r="W187" s="432"/>
      <c r="X187" s="432"/>
      <c r="Y187" s="433"/>
      <c r="Z187" s="434"/>
      <c r="AA187" s="434"/>
      <c r="AB187" s="431"/>
      <c r="AC187" s="432"/>
      <c r="AD187" s="432"/>
      <c r="AE187" s="432"/>
      <c r="AF187" s="432"/>
      <c r="AG187" s="432"/>
      <c r="AH187" s="432"/>
      <c r="AI187" s="432"/>
      <c r="AJ187" s="432"/>
      <c r="AK187" s="433"/>
      <c r="AL187" s="434"/>
      <c r="AM187" s="434"/>
      <c r="AN187" s="1089"/>
      <c r="AO187" s="1090"/>
      <c r="AP187" s="1090"/>
      <c r="AQ187" s="1090"/>
      <c r="AR187" s="1090"/>
      <c r="AS187" s="1090"/>
      <c r="AT187" s="1090"/>
      <c r="AU187" s="1090"/>
      <c r="AV187" s="1090"/>
      <c r="AW187" s="1091"/>
      <c r="AX187" s="1092"/>
      <c r="AZ187" s="1206"/>
      <c r="BA187" s="1207"/>
      <c r="BB187" s="1207"/>
      <c r="BC187" s="1207"/>
      <c r="BD187" s="1207"/>
      <c r="BE187" s="1207"/>
      <c r="BF187" s="1207"/>
      <c r="BG187" s="1207"/>
      <c r="BH187" s="1207"/>
      <c r="BI187" s="1208"/>
      <c r="BJ187" s="1209"/>
      <c r="BK187" s="1210"/>
      <c r="BL187" s="1210"/>
      <c r="BM187" s="1210"/>
      <c r="BN187" s="1210"/>
      <c r="BO187" s="1302"/>
      <c r="BP187" s="1302"/>
      <c r="BQ187" s="1302"/>
      <c r="BR187" s="1302"/>
      <c r="BS187" s="1302"/>
      <c r="BT187" s="1302"/>
      <c r="BU187" s="436"/>
      <c r="BV187" s="436"/>
      <c r="BW187" s="436"/>
      <c r="BX187" s="436"/>
      <c r="BY187" s="436"/>
      <c r="BZ187" s="436"/>
      <c r="CA187" s="436"/>
    </row>
    <row r="188" spans="1:79" ht="15" customHeight="1">
      <c r="A188" s="1487" t="s">
        <v>270</v>
      </c>
      <c r="B188" s="274" t="str">
        <f>'RAW DATA-Awards'!B61</f>
        <v>CCC</v>
      </c>
      <c r="C188" s="424" t="str">
        <f>'RAW DATA-Awards'!C61</f>
        <v>1</v>
      </c>
      <c r="D188" s="407">
        <f>'RAW DATA-Awards'!D61</f>
        <v>23</v>
      </c>
      <c r="E188" s="408">
        <f>'RAW DATA-Awards'!E61</f>
        <v>7</v>
      </c>
      <c r="F188" s="408">
        <f>'RAW DATA-Awards'!F61</f>
        <v>0</v>
      </c>
      <c r="G188" s="408">
        <f>'RAW DATA-Awards'!G61</f>
        <v>149</v>
      </c>
      <c r="H188" s="408">
        <f>'RAW DATA-Awards'!H61</f>
        <v>0</v>
      </c>
      <c r="I188" s="408">
        <f>'RAW DATA-Awards'!I61</f>
        <v>0</v>
      </c>
      <c r="J188" s="408">
        <f>'RAW DATA-Awards'!J61</f>
        <v>0</v>
      </c>
      <c r="K188" s="408">
        <f>'RAW DATA-Awards'!K61</f>
        <v>0</v>
      </c>
      <c r="L188" s="408">
        <f>'RAW DATA-Awards'!L61</f>
        <v>0</v>
      </c>
      <c r="M188" s="409">
        <f>'RAW DATA-Awards'!M61</f>
        <v>0</v>
      </c>
      <c r="N188" s="408"/>
      <c r="O188" s="408"/>
      <c r="P188" s="407">
        <f>'RAW DATA-Awards'!N61</f>
        <v>27</v>
      </c>
      <c r="Q188" s="408">
        <f>'RAW DATA-Awards'!O61</f>
        <v>0</v>
      </c>
      <c r="R188" s="408">
        <f>'RAW DATA-Awards'!P61</f>
        <v>0</v>
      </c>
      <c r="S188" s="408">
        <f>'RAW DATA-Awards'!Q61</f>
        <v>210</v>
      </c>
      <c r="T188" s="408">
        <f>'RAW DATA-Awards'!R61</f>
        <v>0</v>
      </c>
      <c r="U188" s="408">
        <f>'RAW DATA-Awards'!S61</f>
        <v>0</v>
      </c>
      <c r="V188" s="408">
        <f>'RAW DATA-Awards'!T61</f>
        <v>0</v>
      </c>
      <c r="W188" s="408">
        <f>'RAW DATA-Awards'!U61</f>
        <v>0</v>
      </c>
      <c r="X188" s="408">
        <f>'RAW DATA-Awards'!V61</f>
        <v>0</v>
      </c>
      <c r="Y188" s="409">
        <f>'RAW DATA-Awards'!W61</f>
        <v>0</v>
      </c>
      <c r="Z188" s="408"/>
      <c r="AA188" s="408"/>
      <c r="AB188" s="407">
        <f>'RAW DATA-Awards'!X61</f>
        <v>16</v>
      </c>
      <c r="AC188" s="408">
        <f>'RAW DATA-Awards'!Y61</f>
        <v>0</v>
      </c>
      <c r="AD188" s="408">
        <f>'RAW DATA-Awards'!Z61</f>
        <v>0</v>
      </c>
      <c r="AE188" s="408">
        <f>'RAW DATA-Awards'!AA61</f>
        <v>161</v>
      </c>
      <c r="AF188" s="408">
        <f>'RAW DATA-Awards'!AB61</f>
        <v>0</v>
      </c>
      <c r="AG188" s="408">
        <f>'RAW DATA-Awards'!AC61</f>
        <v>0</v>
      </c>
      <c r="AH188" s="408">
        <f>'RAW DATA-Awards'!AD61</f>
        <v>0</v>
      </c>
      <c r="AI188" s="408">
        <f>'RAW DATA-Awards'!AE61</f>
        <v>0</v>
      </c>
      <c r="AJ188" s="408">
        <f>'RAW DATA-Awards'!AF61</f>
        <v>0</v>
      </c>
      <c r="AK188" s="409">
        <f>'RAW DATA-Awards'!AG61</f>
        <v>0</v>
      </c>
      <c r="AL188" s="408"/>
      <c r="AM188" s="408"/>
      <c r="AN188" s="1074">
        <f>'RAW DATA-Awards'!AH61</f>
        <v>18</v>
      </c>
      <c r="AO188" s="1075">
        <f>'RAW DATA-Awards'!AI61</f>
        <v>2</v>
      </c>
      <c r="AP188" s="1075">
        <f>'RAW DATA-Awards'!AJ61</f>
        <v>0</v>
      </c>
      <c r="AQ188" s="1075">
        <f>'RAW DATA-Awards'!AK61</f>
        <v>133</v>
      </c>
      <c r="AR188" s="1075">
        <f>'RAW DATA-Awards'!AL61</f>
        <v>0</v>
      </c>
      <c r="AS188" s="1075">
        <f>'RAW DATA-Awards'!AM61</f>
        <v>0</v>
      </c>
      <c r="AT188" s="1075">
        <f>'RAW DATA-Awards'!AN61</f>
        <v>0</v>
      </c>
      <c r="AU188" s="1075">
        <f>'RAW DATA-Awards'!AO61</f>
        <v>0</v>
      </c>
      <c r="AV188" s="1075">
        <f>'RAW DATA-Awards'!AP61</f>
        <v>0</v>
      </c>
      <c r="AW188" s="1076">
        <f>'RAW DATA-Awards'!AQ61</f>
        <v>0</v>
      </c>
      <c r="AX188" s="1077"/>
      <c r="AZ188" s="1191">
        <f>'RAW DATA-Awards'!AR61</f>
        <v>8</v>
      </c>
      <c r="BA188" s="1192">
        <f>'RAW DATA-Awards'!AS61</f>
        <v>4</v>
      </c>
      <c r="BB188" s="1192">
        <f>'RAW DATA-Awards'!AT61</f>
        <v>0</v>
      </c>
      <c r="BC188" s="1192">
        <f>'RAW DATA-Awards'!AU61</f>
        <v>142</v>
      </c>
      <c r="BD188" s="1192">
        <f>'RAW DATA-Awards'!AV61</f>
        <v>0</v>
      </c>
      <c r="BE188" s="1192">
        <f>'RAW DATA-Awards'!AW61</f>
        <v>0</v>
      </c>
      <c r="BF188" s="1192">
        <f>'RAW DATA-Awards'!AX61</f>
        <v>0</v>
      </c>
      <c r="BG188" s="1192">
        <f>'RAW DATA-Awards'!AY61</f>
        <v>0</v>
      </c>
      <c r="BH188" s="1192">
        <f>'RAW DATA-Awards'!AZ61</f>
        <v>0</v>
      </c>
      <c r="BI188" s="1193">
        <f>'RAW DATA-Awards'!BA61</f>
        <v>0</v>
      </c>
      <c r="BJ188" s="1194"/>
      <c r="BK188" s="1210"/>
      <c r="BL188" s="1210"/>
      <c r="BM188" s="1210"/>
      <c r="BN188" s="1210"/>
      <c r="BO188" s="1188">
        <f>AZ188*'DATA - Awards Matrices'!B$10</f>
        <v>39600</v>
      </c>
      <c r="BP188" s="1188">
        <f>BA188*'DATA - Awards Matrices'!C$10</f>
        <v>29040</v>
      </c>
      <c r="BQ188" s="1188">
        <f>BB188*'DATA - Awards Matrices'!D$10</f>
        <v>0</v>
      </c>
      <c r="BR188" s="1188">
        <f>BC188*'DATA - Awards Matrices'!E$10</f>
        <v>2052610</v>
      </c>
      <c r="BS188" s="1188">
        <f>BD188*'DATA - Awards Matrices'!F$10</f>
        <v>0</v>
      </c>
      <c r="BT188" s="1188">
        <f>BE188*'DATA - Awards Matrices'!G$10</f>
        <v>0</v>
      </c>
      <c r="BU188" s="1188">
        <f>BF188*'DATA - Awards Matrices'!H$10</f>
        <v>0</v>
      </c>
      <c r="BV188" s="1188">
        <f>BG188*'DATA - Awards Matrices'!I$10</f>
        <v>0</v>
      </c>
      <c r="BW188" s="1188">
        <f>BH188*'DATA - Awards Matrices'!J$10</f>
        <v>0</v>
      </c>
      <c r="BX188" s="1188">
        <f>BI188*'DATA - Awards Matrices'!K$10</f>
        <v>0</v>
      </c>
      <c r="BY188" s="436"/>
      <c r="BZ188" s="436"/>
      <c r="CA188" s="436"/>
    </row>
    <row r="189" spans="1:79">
      <c r="A189" s="1488"/>
      <c r="B189" s="410" t="str">
        <f>'RAW DATA-Awards'!B62</f>
        <v>CCC</v>
      </c>
      <c r="C189" s="425" t="str">
        <f>'RAW DATA-Awards'!C62</f>
        <v>2</v>
      </c>
      <c r="D189" s="330">
        <f>'RAW DATA-Awards'!D62</f>
        <v>0</v>
      </c>
      <c r="E189" s="12">
        <f>'RAW DATA-Awards'!E62</f>
        <v>55</v>
      </c>
      <c r="F189" s="12">
        <f>'RAW DATA-Awards'!F62</f>
        <v>0</v>
      </c>
      <c r="G189" s="12">
        <f>'RAW DATA-Awards'!G62</f>
        <v>18</v>
      </c>
      <c r="H189" s="12">
        <f>'RAW DATA-Awards'!H62</f>
        <v>0</v>
      </c>
      <c r="I189" s="12">
        <f>'RAW DATA-Awards'!I62</f>
        <v>0</v>
      </c>
      <c r="J189" s="12">
        <f>'RAW DATA-Awards'!J62</f>
        <v>0</v>
      </c>
      <c r="K189" s="12">
        <f>'RAW DATA-Awards'!K62</f>
        <v>0</v>
      </c>
      <c r="L189" s="12">
        <f>'RAW DATA-Awards'!L62</f>
        <v>0</v>
      </c>
      <c r="M189" s="331">
        <f>'RAW DATA-Awards'!M62</f>
        <v>0</v>
      </c>
      <c r="N189" s="12"/>
      <c r="O189" s="12"/>
      <c r="P189" s="330">
        <f>'RAW DATA-Awards'!N62</f>
        <v>0</v>
      </c>
      <c r="Q189" s="12">
        <f>'RAW DATA-Awards'!O62</f>
        <v>37</v>
      </c>
      <c r="R189" s="12">
        <f>'RAW DATA-Awards'!P62</f>
        <v>0</v>
      </c>
      <c r="S189" s="12">
        <f>'RAW DATA-Awards'!Q62</f>
        <v>20</v>
      </c>
      <c r="T189" s="12">
        <f>'RAW DATA-Awards'!R62</f>
        <v>0</v>
      </c>
      <c r="U189" s="12">
        <f>'RAW DATA-Awards'!S62</f>
        <v>0</v>
      </c>
      <c r="V189" s="12">
        <f>'RAW DATA-Awards'!T62</f>
        <v>0</v>
      </c>
      <c r="W189" s="12">
        <f>'RAW DATA-Awards'!U62</f>
        <v>0</v>
      </c>
      <c r="X189" s="12">
        <f>'RAW DATA-Awards'!V62</f>
        <v>0</v>
      </c>
      <c r="Y189" s="331">
        <f>'RAW DATA-Awards'!W62</f>
        <v>0</v>
      </c>
      <c r="Z189" s="12"/>
      <c r="AA189" s="12"/>
      <c r="AB189" s="330">
        <f>'RAW DATA-Awards'!X62</f>
        <v>0</v>
      </c>
      <c r="AC189" s="12">
        <f>'RAW DATA-Awards'!Y62</f>
        <v>25</v>
      </c>
      <c r="AD189" s="12">
        <f>'RAW DATA-Awards'!Z62</f>
        <v>0</v>
      </c>
      <c r="AE189" s="12">
        <f>'RAW DATA-Awards'!AA62</f>
        <v>14</v>
      </c>
      <c r="AF189" s="12">
        <f>'RAW DATA-Awards'!AB62</f>
        <v>0</v>
      </c>
      <c r="AG189" s="12">
        <f>'RAW DATA-Awards'!AC62</f>
        <v>0</v>
      </c>
      <c r="AH189" s="12">
        <f>'RAW DATA-Awards'!AD62</f>
        <v>0</v>
      </c>
      <c r="AI189" s="12">
        <f>'RAW DATA-Awards'!AE62</f>
        <v>0</v>
      </c>
      <c r="AJ189" s="12">
        <f>'RAW DATA-Awards'!AF62</f>
        <v>0</v>
      </c>
      <c r="AK189" s="331">
        <f>'RAW DATA-Awards'!AG62</f>
        <v>0</v>
      </c>
      <c r="AL189" s="12"/>
      <c r="AM189" s="12"/>
      <c r="AN189" s="1078">
        <f>'RAW DATA-Awards'!AH62</f>
        <v>0</v>
      </c>
      <c r="AO189" s="1079">
        <f>'RAW DATA-Awards'!AI62</f>
        <v>17</v>
      </c>
      <c r="AP189" s="1079">
        <f>'RAW DATA-Awards'!AJ62</f>
        <v>0</v>
      </c>
      <c r="AQ189" s="1079">
        <f>'RAW DATA-Awards'!AK62</f>
        <v>19</v>
      </c>
      <c r="AR189" s="1079">
        <f>'RAW DATA-Awards'!AL62</f>
        <v>0</v>
      </c>
      <c r="AS189" s="1079">
        <f>'RAW DATA-Awards'!AM62</f>
        <v>0</v>
      </c>
      <c r="AT189" s="1079">
        <f>'RAW DATA-Awards'!AN62</f>
        <v>0</v>
      </c>
      <c r="AU189" s="1079">
        <f>'RAW DATA-Awards'!AO62</f>
        <v>0</v>
      </c>
      <c r="AV189" s="1079">
        <f>'RAW DATA-Awards'!AP62</f>
        <v>0</v>
      </c>
      <c r="AW189" s="1080">
        <f>'RAW DATA-Awards'!AQ62</f>
        <v>0</v>
      </c>
      <c r="AX189" s="1081"/>
      <c r="AZ189" s="1195">
        <f>'RAW DATA-Awards'!AR62</f>
        <v>0</v>
      </c>
      <c r="BA189" s="1196">
        <f>'RAW DATA-Awards'!AS62</f>
        <v>25</v>
      </c>
      <c r="BB189" s="1196">
        <f>'RAW DATA-Awards'!AT62</f>
        <v>0</v>
      </c>
      <c r="BC189" s="1196">
        <f>'RAW DATA-Awards'!AU62</f>
        <v>21</v>
      </c>
      <c r="BD189" s="1196">
        <f>'RAW DATA-Awards'!AV62</f>
        <v>0</v>
      </c>
      <c r="BE189" s="1196">
        <f>'RAW DATA-Awards'!AW62</f>
        <v>0</v>
      </c>
      <c r="BF189" s="1196">
        <f>'RAW DATA-Awards'!AX62</f>
        <v>0</v>
      </c>
      <c r="BG189" s="1196">
        <f>'RAW DATA-Awards'!AY62</f>
        <v>0</v>
      </c>
      <c r="BH189" s="1196">
        <f>'RAW DATA-Awards'!AZ62</f>
        <v>0</v>
      </c>
      <c r="BI189" s="1197">
        <f>'RAW DATA-Awards'!BA62</f>
        <v>0</v>
      </c>
      <c r="BJ189" s="1198"/>
      <c r="BK189" s="1210"/>
      <c r="BL189" s="1210"/>
      <c r="BM189" s="1210"/>
      <c r="BN189" s="1210"/>
      <c r="BO189" s="1188">
        <f>AZ189*'DATA - Awards Matrices'!B$11</f>
        <v>0</v>
      </c>
      <c r="BP189" s="1188">
        <f>BA189*'DATA - Awards Matrices'!C$11</f>
        <v>261925</v>
      </c>
      <c r="BQ189" s="1188">
        <f>BB189*'DATA - Awards Matrices'!D$11</f>
        <v>0</v>
      </c>
      <c r="BR189" s="1188">
        <f>BC189*'DATA - Awards Matrices'!E$11</f>
        <v>438060</v>
      </c>
      <c r="BS189" s="1188">
        <f>BD189*'DATA - Awards Matrices'!F$11</f>
        <v>0</v>
      </c>
      <c r="BT189" s="1188">
        <f>BE189*'DATA - Awards Matrices'!G$11</f>
        <v>0</v>
      </c>
      <c r="BU189" s="1188">
        <f>BF189*'DATA - Awards Matrices'!H$11</f>
        <v>0</v>
      </c>
      <c r="BV189" s="1188">
        <f>BG189*'DATA - Awards Matrices'!I$11</f>
        <v>0</v>
      </c>
      <c r="BW189" s="1188">
        <f>BH189*'DATA - Awards Matrices'!J$11</f>
        <v>0</v>
      </c>
      <c r="BX189" s="1188">
        <f>BI189*'DATA - Awards Matrices'!K$11</f>
        <v>0</v>
      </c>
      <c r="BY189" s="436"/>
      <c r="BZ189" s="436"/>
      <c r="CA189" s="436"/>
    </row>
    <row r="190" spans="1:79" ht="16" thickBot="1">
      <c r="A190" s="1489"/>
      <c r="B190" s="413" t="str">
        <f>'RAW DATA-Awards'!B63</f>
        <v>CCC</v>
      </c>
      <c r="C190" s="426" t="str">
        <f>'RAW DATA-Awards'!C63</f>
        <v>3</v>
      </c>
      <c r="D190" s="330">
        <f>'RAW DATA-Awards'!D63</f>
        <v>68</v>
      </c>
      <c r="E190" s="12">
        <f>'RAW DATA-Awards'!E63</f>
        <v>72</v>
      </c>
      <c r="F190" s="12">
        <f>'RAW DATA-Awards'!F63</f>
        <v>0</v>
      </c>
      <c r="G190" s="12">
        <f>'RAW DATA-Awards'!G63</f>
        <v>61</v>
      </c>
      <c r="H190" s="12">
        <f>'RAW DATA-Awards'!H63</f>
        <v>0</v>
      </c>
      <c r="I190" s="12">
        <f>'RAW DATA-Awards'!I63</f>
        <v>0</v>
      </c>
      <c r="J190" s="12">
        <f>'RAW DATA-Awards'!J63</f>
        <v>0</v>
      </c>
      <c r="K190" s="12">
        <f>'RAW DATA-Awards'!K63</f>
        <v>0</v>
      </c>
      <c r="L190" s="12">
        <f>'RAW DATA-Awards'!L63</f>
        <v>0</v>
      </c>
      <c r="M190" s="331">
        <f>'RAW DATA-Awards'!M63</f>
        <v>0</v>
      </c>
      <c r="N190" s="12" t="s">
        <v>276</v>
      </c>
      <c r="O190" s="12"/>
      <c r="P190" s="330">
        <f>'RAW DATA-Awards'!N63</f>
        <v>129</v>
      </c>
      <c r="Q190" s="12">
        <f>'RAW DATA-Awards'!O63</f>
        <v>55</v>
      </c>
      <c r="R190" s="12">
        <f>'RAW DATA-Awards'!P63</f>
        <v>0</v>
      </c>
      <c r="S190" s="12">
        <f>'RAW DATA-Awards'!Q63</f>
        <v>98</v>
      </c>
      <c r="T190" s="12">
        <f>'RAW DATA-Awards'!R63</f>
        <v>0</v>
      </c>
      <c r="U190" s="12">
        <f>'RAW DATA-Awards'!S63</f>
        <v>0</v>
      </c>
      <c r="V190" s="12">
        <f>'RAW DATA-Awards'!T63</f>
        <v>0</v>
      </c>
      <c r="W190" s="12">
        <f>'RAW DATA-Awards'!U63</f>
        <v>0</v>
      </c>
      <c r="X190" s="12">
        <f>'RAW DATA-Awards'!V63</f>
        <v>0</v>
      </c>
      <c r="Y190" s="331">
        <f>'RAW DATA-Awards'!W63</f>
        <v>0</v>
      </c>
      <c r="Z190" s="12" t="s">
        <v>276</v>
      </c>
      <c r="AA190" s="12"/>
      <c r="AB190" s="330">
        <f>'RAW DATA-Awards'!X63</f>
        <v>107</v>
      </c>
      <c r="AC190" s="12">
        <f>'RAW DATA-Awards'!Y63</f>
        <v>111</v>
      </c>
      <c r="AD190" s="12">
        <f>'RAW DATA-Awards'!Z63</f>
        <v>0</v>
      </c>
      <c r="AE190" s="12">
        <f>'RAW DATA-Awards'!AA63</f>
        <v>70</v>
      </c>
      <c r="AF190" s="12">
        <f>'RAW DATA-Awards'!AB63</f>
        <v>0</v>
      </c>
      <c r="AG190" s="12">
        <f>'RAW DATA-Awards'!AC63</f>
        <v>0</v>
      </c>
      <c r="AH190" s="12">
        <f>'RAW DATA-Awards'!AD63</f>
        <v>0</v>
      </c>
      <c r="AI190" s="12">
        <f>'RAW DATA-Awards'!AE63</f>
        <v>0</v>
      </c>
      <c r="AJ190" s="12">
        <f>'RAW DATA-Awards'!AF63</f>
        <v>0</v>
      </c>
      <c r="AK190" s="331">
        <f>'RAW DATA-Awards'!AG63</f>
        <v>0</v>
      </c>
      <c r="AL190" s="12" t="s">
        <v>276</v>
      </c>
      <c r="AM190" s="12"/>
      <c r="AN190" s="1078">
        <f>'RAW DATA-Awards'!AH63</f>
        <v>64</v>
      </c>
      <c r="AO190" s="1079">
        <f>'RAW DATA-Awards'!AI63</f>
        <v>187</v>
      </c>
      <c r="AP190" s="1079">
        <f>'RAW DATA-Awards'!AJ63</f>
        <v>0</v>
      </c>
      <c r="AQ190" s="1079">
        <f>'RAW DATA-Awards'!AK63</f>
        <v>90</v>
      </c>
      <c r="AR190" s="1079">
        <f>'RAW DATA-Awards'!AL63</f>
        <v>0</v>
      </c>
      <c r="AS190" s="1079">
        <f>'RAW DATA-Awards'!AM63</f>
        <v>0</v>
      </c>
      <c r="AT190" s="1079">
        <f>'RAW DATA-Awards'!AN63</f>
        <v>0</v>
      </c>
      <c r="AU190" s="1079">
        <f>'RAW DATA-Awards'!AO63</f>
        <v>0</v>
      </c>
      <c r="AV190" s="1079">
        <f>'RAW DATA-Awards'!AP63</f>
        <v>0</v>
      </c>
      <c r="AW190" s="1080">
        <f>'RAW DATA-Awards'!AQ63</f>
        <v>0</v>
      </c>
      <c r="AX190" s="1081" t="s">
        <v>276</v>
      </c>
      <c r="AZ190" s="1195">
        <f>'RAW DATA-Awards'!AR63</f>
        <v>226</v>
      </c>
      <c r="BA190" s="1196">
        <f>'RAW DATA-Awards'!AS63</f>
        <v>35</v>
      </c>
      <c r="BB190" s="1196">
        <f>'RAW DATA-Awards'!AT63</f>
        <v>0</v>
      </c>
      <c r="BC190" s="1196">
        <f>'RAW DATA-Awards'!AU63</f>
        <v>61</v>
      </c>
      <c r="BD190" s="1196">
        <f>'RAW DATA-Awards'!AV63</f>
        <v>0</v>
      </c>
      <c r="BE190" s="1196">
        <f>'RAW DATA-Awards'!AW63</f>
        <v>0</v>
      </c>
      <c r="BF190" s="1196">
        <f>'RAW DATA-Awards'!AX63</f>
        <v>0</v>
      </c>
      <c r="BG190" s="1196">
        <f>'RAW DATA-Awards'!AY63</f>
        <v>0</v>
      </c>
      <c r="BH190" s="1196">
        <f>'RAW DATA-Awards'!AZ63</f>
        <v>0</v>
      </c>
      <c r="BI190" s="1197">
        <f>'RAW DATA-Awards'!BA63</f>
        <v>0</v>
      </c>
      <c r="BJ190" s="1198" t="s">
        <v>276</v>
      </c>
      <c r="BK190" s="1210"/>
      <c r="BL190" s="1210"/>
      <c r="BM190" s="1210"/>
      <c r="BN190" s="1210"/>
      <c r="BO190" s="1188">
        <f>AZ190*'DATA - Awards Matrices'!B$12</f>
        <v>2365994</v>
      </c>
      <c r="BP190" s="1188">
        <f>BA190*'DATA - Awards Matrices'!C$12</f>
        <v>537390</v>
      </c>
      <c r="BQ190" s="1188">
        <f>BB190*'DATA - Awards Matrices'!D$12</f>
        <v>0</v>
      </c>
      <c r="BR190" s="1188">
        <f>BC190*'DATA - Awards Matrices'!E$12</f>
        <v>1864770</v>
      </c>
      <c r="BS190" s="1188">
        <f>BD190*'DATA - Awards Matrices'!F$12</f>
        <v>0</v>
      </c>
      <c r="BT190" s="1188">
        <f>BE190*'DATA - Awards Matrices'!G$12</f>
        <v>0</v>
      </c>
      <c r="BU190" s="1188">
        <f>BF190*'DATA - Awards Matrices'!H$12</f>
        <v>0</v>
      </c>
      <c r="BV190" s="1188">
        <f>BG190*'DATA - Awards Matrices'!I$12</f>
        <v>0</v>
      </c>
      <c r="BW190" s="1188">
        <f>BH190*'DATA - Awards Matrices'!J$12</f>
        <v>0</v>
      </c>
      <c r="BX190" s="1188">
        <f>BI190*'DATA - Awards Matrices'!K$12</f>
        <v>0</v>
      </c>
      <c r="BY190" s="436"/>
      <c r="BZ190" s="436"/>
      <c r="CA190" s="436"/>
    </row>
    <row r="191" spans="1:79">
      <c r="A191" s="412"/>
      <c r="B191" s="410"/>
      <c r="C191" s="411"/>
      <c r="D191" s="332">
        <f t="shared" ref="D191:M191" si="181">SUM(D188:D190)</f>
        <v>91</v>
      </c>
      <c r="E191" s="11">
        <f t="shared" si="181"/>
        <v>134</v>
      </c>
      <c r="F191" s="11">
        <f t="shared" si="181"/>
        <v>0</v>
      </c>
      <c r="G191" s="11">
        <f t="shared" si="181"/>
        <v>228</v>
      </c>
      <c r="H191" s="11">
        <f t="shared" si="181"/>
        <v>0</v>
      </c>
      <c r="I191" s="11">
        <f t="shared" si="181"/>
        <v>0</v>
      </c>
      <c r="J191" s="11">
        <f t="shared" si="181"/>
        <v>0</v>
      </c>
      <c r="K191" s="11">
        <f t="shared" si="181"/>
        <v>0</v>
      </c>
      <c r="L191" s="11">
        <f t="shared" si="181"/>
        <v>0</v>
      </c>
      <c r="M191" s="333">
        <f t="shared" si="181"/>
        <v>0</v>
      </c>
      <c r="N191" s="12">
        <f>SUM(D191:M191)</f>
        <v>453</v>
      </c>
      <c r="O191" s="12"/>
      <c r="P191" s="332">
        <f t="shared" ref="P191:Y191" si="182">SUM(P188:P190)</f>
        <v>156</v>
      </c>
      <c r="Q191" s="11">
        <f t="shared" si="182"/>
        <v>92</v>
      </c>
      <c r="R191" s="11">
        <f t="shared" si="182"/>
        <v>0</v>
      </c>
      <c r="S191" s="11">
        <f t="shared" si="182"/>
        <v>328</v>
      </c>
      <c r="T191" s="11">
        <f t="shared" si="182"/>
        <v>0</v>
      </c>
      <c r="U191" s="11">
        <f t="shared" si="182"/>
        <v>0</v>
      </c>
      <c r="V191" s="11">
        <f t="shared" si="182"/>
        <v>0</v>
      </c>
      <c r="W191" s="11">
        <f t="shared" si="182"/>
        <v>0</v>
      </c>
      <c r="X191" s="11">
        <f t="shared" si="182"/>
        <v>0</v>
      </c>
      <c r="Y191" s="333">
        <f t="shared" si="182"/>
        <v>0</v>
      </c>
      <c r="Z191" s="12">
        <f>SUM(P191:Y191)</f>
        <v>576</v>
      </c>
      <c r="AA191" s="12"/>
      <c r="AB191" s="332">
        <f t="shared" ref="AB191:AK191" si="183">SUM(AB188:AB190)</f>
        <v>123</v>
      </c>
      <c r="AC191" s="11">
        <f t="shared" si="183"/>
        <v>136</v>
      </c>
      <c r="AD191" s="11">
        <f t="shared" si="183"/>
        <v>0</v>
      </c>
      <c r="AE191" s="11">
        <f t="shared" si="183"/>
        <v>245</v>
      </c>
      <c r="AF191" s="11">
        <f t="shared" si="183"/>
        <v>0</v>
      </c>
      <c r="AG191" s="11">
        <f t="shared" si="183"/>
        <v>0</v>
      </c>
      <c r="AH191" s="11">
        <f t="shared" si="183"/>
        <v>0</v>
      </c>
      <c r="AI191" s="11">
        <f t="shared" si="183"/>
        <v>0</v>
      </c>
      <c r="AJ191" s="11">
        <f t="shared" si="183"/>
        <v>0</v>
      </c>
      <c r="AK191" s="333">
        <f t="shared" si="183"/>
        <v>0</v>
      </c>
      <c r="AL191" s="12">
        <f>SUM(AB191:AK191)</f>
        <v>504</v>
      </c>
      <c r="AM191" s="12"/>
      <c r="AN191" s="1082">
        <f t="shared" ref="AN191:AW191" si="184">SUM(AN188:AN190)</f>
        <v>82</v>
      </c>
      <c r="AO191" s="1083">
        <f t="shared" si="184"/>
        <v>206</v>
      </c>
      <c r="AP191" s="1083">
        <f t="shared" si="184"/>
        <v>0</v>
      </c>
      <c r="AQ191" s="1083">
        <f t="shared" si="184"/>
        <v>242</v>
      </c>
      <c r="AR191" s="1083">
        <f t="shared" si="184"/>
        <v>0</v>
      </c>
      <c r="AS191" s="1083">
        <f t="shared" si="184"/>
        <v>0</v>
      </c>
      <c r="AT191" s="1083">
        <f t="shared" si="184"/>
        <v>0</v>
      </c>
      <c r="AU191" s="1083">
        <f t="shared" si="184"/>
        <v>0</v>
      </c>
      <c r="AV191" s="1083">
        <f t="shared" si="184"/>
        <v>0</v>
      </c>
      <c r="AW191" s="1084">
        <f t="shared" si="184"/>
        <v>0</v>
      </c>
      <c r="AX191" s="1081">
        <f>SUM(AN191:AW191)</f>
        <v>530</v>
      </c>
      <c r="AZ191" s="1199">
        <f t="shared" ref="AZ191:BI191" si="185">SUM(AZ188:AZ190)</f>
        <v>234</v>
      </c>
      <c r="BA191" s="1200">
        <f t="shared" si="185"/>
        <v>64</v>
      </c>
      <c r="BB191" s="1200">
        <f t="shared" si="185"/>
        <v>0</v>
      </c>
      <c r="BC191" s="1200">
        <f t="shared" si="185"/>
        <v>224</v>
      </c>
      <c r="BD191" s="1200">
        <f t="shared" si="185"/>
        <v>0</v>
      </c>
      <c r="BE191" s="1200">
        <f t="shared" si="185"/>
        <v>0</v>
      </c>
      <c r="BF191" s="1200">
        <f t="shared" si="185"/>
        <v>0</v>
      </c>
      <c r="BG191" s="1200">
        <f t="shared" si="185"/>
        <v>0</v>
      </c>
      <c r="BH191" s="1200">
        <f t="shared" si="185"/>
        <v>0</v>
      </c>
      <c r="BI191" s="1201">
        <f t="shared" si="185"/>
        <v>0</v>
      </c>
      <c r="BJ191" s="1198">
        <f>SUM(AZ191:BI191)</f>
        <v>522</v>
      </c>
      <c r="BK191" s="1210"/>
      <c r="BL191" s="1210"/>
      <c r="BM191" s="1210"/>
      <c r="BN191" s="1210"/>
      <c r="BO191" s="1302"/>
      <c r="BP191" s="1302"/>
      <c r="BQ191" s="1302"/>
      <c r="BR191" s="1302"/>
      <c r="BS191" s="1302"/>
      <c r="BT191" s="1302"/>
      <c r="BU191" s="436"/>
      <c r="BV191" s="436"/>
      <c r="BW191" s="436"/>
      <c r="BX191" s="436"/>
      <c r="BY191" s="436"/>
      <c r="BZ191" s="436"/>
      <c r="CA191" s="436"/>
    </row>
    <row r="192" spans="1:79" ht="10.5" customHeight="1" thickBot="1">
      <c r="A192" s="412"/>
      <c r="B192" s="410"/>
      <c r="C192" s="411"/>
      <c r="D192" s="330"/>
      <c r="E192" s="12"/>
      <c r="F192" s="12"/>
      <c r="G192" s="12"/>
      <c r="H192" s="12"/>
      <c r="I192" s="12"/>
      <c r="J192" s="12"/>
      <c r="K192" s="12"/>
      <c r="L192" s="12"/>
      <c r="M192" s="331"/>
      <c r="N192" s="12"/>
      <c r="O192" s="12"/>
      <c r="P192" s="330"/>
      <c r="Q192" s="12"/>
      <c r="R192" s="12"/>
      <c r="S192" s="12"/>
      <c r="T192" s="12"/>
      <c r="U192" s="12"/>
      <c r="V192" s="12"/>
      <c r="W192" s="12"/>
      <c r="X192" s="12"/>
      <c r="Y192" s="331"/>
      <c r="Z192" s="12"/>
      <c r="AA192" s="12"/>
      <c r="AB192" s="330"/>
      <c r="AC192" s="12"/>
      <c r="AD192" s="12"/>
      <c r="AE192" s="12"/>
      <c r="AF192" s="12"/>
      <c r="AG192" s="12"/>
      <c r="AH192" s="12"/>
      <c r="AI192" s="12"/>
      <c r="AJ192" s="12"/>
      <c r="AK192" s="331"/>
      <c r="AL192" s="12"/>
      <c r="AM192" s="12"/>
      <c r="AN192" s="1078"/>
      <c r="AO192" s="1079"/>
      <c r="AP192" s="1079"/>
      <c r="AQ192" s="1079"/>
      <c r="AR192" s="1079"/>
      <c r="AS192" s="1079"/>
      <c r="AT192" s="1079"/>
      <c r="AU192" s="1079"/>
      <c r="AV192" s="1079"/>
      <c r="AW192" s="1080"/>
      <c r="AX192" s="1081"/>
      <c r="AZ192" s="1195"/>
      <c r="BA192" s="1196"/>
      <c r="BB192" s="1196"/>
      <c r="BC192" s="1196"/>
      <c r="BD192" s="1196"/>
      <c r="BE192" s="1196"/>
      <c r="BF192" s="1196"/>
      <c r="BG192" s="1196"/>
      <c r="BH192" s="1196"/>
      <c r="BI192" s="1197"/>
      <c r="BJ192" s="1198"/>
      <c r="BK192" s="1210"/>
      <c r="BL192" s="1210"/>
      <c r="BM192" s="1210"/>
      <c r="BN192" s="1210"/>
      <c r="BO192" s="1302"/>
      <c r="BP192" s="1302"/>
      <c r="BQ192" s="1302"/>
      <c r="BR192" s="1302"/>
      <c r="BS192" s="1302"/>
      <c r="BT192" s="1302"/>
      <c r="BU192" s="436"/>
      <c r="BV192" s="436"/>
      <c r="BW192" s="436"/>
      <c r="BX192" s="436"/>
      <c r="BY192" s="436"/>
      <c r="BZ192" s="436"/>
      <c r="CA192" s="436"/>
    </row>
    <row r="193" spans="1:79">
      <c r="A193" s="1487" t="s">
        <v>271</v>
      </c>
      <c r="B193" s="274" t="s">
        <v>71</v>
      </c>
      <c r="C193" s="424" t="s">
        <v>92</v>
      </c>
      <c r="D193" s="330">
        <f>D188*'DATA - Awards Matrices'!$B$15</f>
        <v>2300</v>
      </c>
      <c r="E193" s="12">
        <f>E188*'DATA - Awards Matrices'!$C$15</f>
        <v>1400</v>
      </c>
      <c r="F193" s="12">
        <f>F188*'DATA - Awards Matrices'!$D$15</f>
        <v>0</v>
      </c>
      <c r="G193" s="12">
        <f>G188*'DATA - Awards Matrices'!$E$15</f>
        <v>37250</v>
      </c>
      <c r="H193" s="12">
        <f>H188*'DATA - Awards Matrices'!$F$15</f>
        <v>0</v>
      </c>
      <c r="I193" s="12">
        <f>I188*'DATA - Awards Matrices'!$G$15</f>
        <v>0</v>
      </c>
      <c r="J193" s="12">
        <f>J188*'DATA - Awards Matrices'!$H$15</f>
        <v>0</v>
      </c>
      <c r="K193" s="12">
        <f>K188*'DATA - Awards Matrices'!$I$15</f>
        <v>0</v>
      </c>
      <c r="L193" s="12">
        <f>L188*'DATA - Awards Matrices'!$J$15</f>
        <v>0</v>
      </c>
      <c r="M193" s="331">
        <f>M188*'DATA - Awards Matrices'!$K$15</f>
        <v>0</v>
      </c>
      <c r="N193" s="12"/>
      <c r="O193" s="12"/>
      <c r="P193" s="330">
        <f>P188*'DATA - Awards Matrices'!$B$15</f>
        <v>2700</v>
      </c>
      <c r="Q193" s="12">
        <f>Q188*'DATA - Awards Matrices'!$C$15</f>
        <v>0</v>
      </c>
      <c r="R193" s="12">
        <f>R188*'DATA - Awards Matrices'!$D$15</f>
        <v>0</v>
      </c>
      <c r="S193" s="12">
        <f>S188*'DATA - Awards Matrices'!$E$15</f>
        <v>52500</v>
      </c>
      <c r="T193" s="12">
        <f>T188*'DATA - Awards Matrices'!$F$15</f>
        <v>0</v>
      </c>
      <c r="U193" s="12">
        <f>U188*'DATA - Awards Matrices'!$G$15</f>
        <v>0</v>
      </c>
      <c r="V193" s="12">
        <f>V188*'DATA - Awards Matrices'!$H$15</f>
        <v>0</v>
      </c>
      <c r="W193" s="12">
        <f>W188*'DATA - Awards Matrices'!$I$15</f>
        <v>0</v>
      </c>
      <c r="X193" s="12">
        <f>X188*'DATA - Awards Matrices'!$J$15</f>
        <v>0</v>
      </c>
      <c r="Y193" s="331">
        <f>Y188*'DATA - Awards Matrices'!$K$15</f>
        <v>0</v>
      </c>
      <c r="Z193" s="12"/>
      <c r="AA193" s="12"/>
      <c r="AB193" s="330">
        <f>AB188*'DATA - Awards Matrices'!$B$15</f>
        <v>1600</v>
      </c>
      <c r="AC193" s="12">
        <f>AC188*'DATA - Awards Matrices'!$C$15</f>
        <v>0</v>
      </c>
      <c r="AD193" s="12">
        <f>AD188*'DATA - Awards Matrices'!$D$15</f>
        <v>0</v>
      </c>
      <c r="AE193" s="12">
        <f>AE188*'DATA - Awards Matrices'!$E$15</f>
        <v>40250</v>
      </c>
      <c r="AF193" s="12">
        <f>AF188*'DATA - Awards Matrices'!$F$15</f>
        <v>0</v>
      </c>
      <c r="AG193" s="12">
        <f>AG188*'DATA - Awards Matrices'!$G$15</f>
        <v>0</v>
      </c>
      <c r="AH193" s="12">
        <f>AH188*'DATA - Awards Matrices'!$H$15</f>
        <v>0</v>
      </c>
      <c r="AI193" s="12">
        <f>AI188*'DATA - Awards Matrices'!$I$15</f>
        <v>0</v>
      </c>
      <c r="AJ193" s="12">
        <f>AJ188*'DATA - Awards Matrices'!$J$15</f>
        <v>0</v>
      </c>
      <c r="AK193" s="331">
        <f>AK188*'DATA - Awards Matrices'!$K$15</f>
        <v>0</v>
      </c>
      <c r="AL193" s="12"/>
      <c r="AM193" s="12"/>
      <c r="AN193" s="1078">
        <f>AN188*'DATA - Awards Matrices'!$B$15</f>
        <v>1800</v>
      </c>
      <c r="AO193" s="1079">
        <f>AO188*'DATA - Awards Matrices'!$C$15</f>
        <v>400</v>
      </c>
      <c r="AP193" s="1079">
        <f>AP188*'DATA - Awards Matrices'!$D$15</f>
        <v>0</v>
      </c>
      <c r="AQ193" s="1079">
        <f>AQ188*'DATA - Awards Matrices'!$E$15</f>
        <v>33250</v>
      </c>
      <c r="AR193" s="1079">
        <f>AR188*'DATA - Awards Matrices'!$F$15</f>
        <v>0</v>
      </c>
      <c r="AS193" s="1079">
        <f>AS188*'DATA - Awards Matrices'!$G$15</f>
        <v>0</v>
      </c>
      <c r="AT193" s="1079">
        <f>AT188*'DATA - Awards Matrices'!$H$15</f>
        <v>0</v>
      </c>
      <c r="AU193" s="1079">
        <f>AU188*'DATA - Awards Matrices'!$I$15</f>
        <v>0</v>
      </c>
      <c r="AV193" s="1079">
        <f>AV188*'DATA - Awards Matrices'!$J$15</f>
        <v>0</v>
      </c>
      <c r="AW193" s="1080">
        <f>AW188*'DATA - Awards Matrices'!$K$15</f>
        <v>0</v>
      </c>
      <c r="AX193" s="1081"/>
      <c r="AZ193" s="1195">
        <f>AZ188*'DATA - Awards Matrices'!$B$15</f>
        <v>800</v>
      </c>
      <c r="BA193" s="1196">
        <f>BA188*'DATA - Awards Matrices'!$C$15</f>
        <v>800</v>
      </c>
      <c r="BB193" s="1196">
        <f>BB188*'DATA - Awards Matrices'!$D$15</f>
        <v>0</v>
      </c>
      <c r="BC193" s="1196">
        <f>BC188*'DATA - Awards Matrices'!$E$15</f>
        <v>35500</v>
      </c>
      <c r="BD193" s="1196">
        <f>BD188*'DATA - Awards Matrices'!$F$15</f>
        <v>0</v>
      </c>
      <c r="BE193" s="1196">
        <f>BE188*'DATA - Awards Matrices'!$G$15</f>
        <v>0</v>
      </c>
      <c r="BF193" s="1196">
        <f>BF188*'DATA - Awards Matrices'!$H$15</f>
        <v>0</v>
      </c>
      <c r="BG193" s="1196">
        <f>BG188*'DATA - Awards Matrices'!$I$15</f>
        <v>0</v>
      </c>
      <c r="BH193" s="1196">
        <f>BH188*'DATA - Awards Matrices'!$J$15</f>
        <v>0</v>
      </c>
      <c r="BI193" s="1197">
        <f>BI188*'DATA - Awards Matrices'!$K$15</f>
        <v>0</v>
      </c>
      <c r="BJ193" s="1198"/>
      <c r="BK193" s="1210"/>
      <c r="BL193" s="1210"/>
      <c r="BM193" s="1210"/>
      <c r="BN193" s="1210"/>
      <c r="BO193" s="1302"/>
      <c r="BP193" s="1302"/>
      <c r="BQ193" s="1302"/>
      <c r="BR193" s="1302"/>
      <c r="BS193" s="1302"/>
      <c r="BT193" s="1302"/>
      <c r="BU193" s="436"/>
      <c r="BV193" s="436"/>
      <c r="BW193" s="436"/>
      <c r="BX193" s="436"/>
      <c r="BY193" s="436"/>
      <c r="BZ193" s="436"/>
      <c r="CA193" s="436"/>
    </row>
    <row r="194" spans="1:79">
      <c r="A194" s="1488"/>
      <c r="B194" s="410" t="s">
        <v>71</v>
      </c>
      <c r="C194" s="425" t="s">
        <v>91</v>
      </c>
      <c r="D194" s="330">
        <f>D189*'DATA - Awards Matrices'!$B$16</f>
        <v>0</v>
      </c>
      <c r="E194" s="12">
        <f>E189*'DATA - Awards Matrices'!$C$16</f>
        <v>11000</v>
      </c>
      <c r="F194" s="12">
        <f>F189*'DATA - Awards Matrices'!$D$16</f>
        <v>0</v>
      </c>
      <c r="G194" s="12">
        <f>G189*'DATA - Awards Matrices'!$E$16</f>
        <v>4500</v>
      </c>
      <c r="H194" s="12">
        <f>H189*'DATA - Awards Matrices'!$F$16</f>
        <v>0</v>
      </c>
      <c r="I194" s="12">
        <f>I189*'DATA - Awards Matrices'!$G$16</f>
        <v>0</v>
      </c>
      <c r="J194" s="12">
        <f>J189*'DATA - Awards Matrices'!$H$16</f>
        <v>0</v>
      </c>
      <c r="K194" s="12">
        <f>K189*'DATA - Awards Matrices'!$I$16</f>
        <v>0</v>
      </c>
      <c r="L194" s="12">
        <f>L189*'DATA - Awards Matrices'!$J$16</f>
        <v>0</v>
      </c>
      <c r="M194" s="331">
        <f>M189*'DATA - Awards Matrices'!$K$16</f>
        <v>0</v>
      </c>
      <c r="N194" s="12"/>
      <c r="O194" s="12"/>
      <c r="P194" s="330">
        <f>P189*'DATA - Awards Matrices'!$B$16</f>
        <v>0</v>
      </c>
      <c r="Q194" s="12">
        <f>Q189*'DATA - Awards Matrices'!$C$16</f>
        <v>7400</v>
      </c>
      <c r="R194" s="12">
        <f>R189*'DATA - Awards Matrices'!$D$16</f>
        <v>0</v>
      </c>
      <c r="S194" s="12">
        <f>S189*'DATA - Awards Matrices'!$E$16</f>
        <v>5000</v>
      </c>
      <c r="T194" s="12">
        <f>T189*'DATA - Awards Matrices'!$F$16</f>
        <v>0</v>
      </c>
      <c r="U194" s="12">
        <f>U189*'DATA - Awards Matrices'!$G$16</f>
        <v>0</v>
      </c>
      <c r="V194" s="12">
        <f>V189*'DATA - Awards Matrices'!$H$16</f>
        <v>0</v>
      </c>
      <c r="W194" s="12">
        <f>W189*'DATA - Awards Matrices'!$I$16</f>
        <v>0</v>
      </c>
      <c r="X194" s="12">
        <f>X189*'DATA - Awards Matrices'!$J$16</f>
        <v>0</v>
      </c>
      <c r="Y194" s="331">
        <f>Y189*'DATA - Awards Matrices'!$K$16</f>
        <v>0</v>
      </c>
      <c r="Z194" s="12"/>
      <c r="AA194" s="12"/>
      <c r="AB194" s="330">
        <f>AB189*'DATA - Awards Matrices'!$B$16</f>
        <v>0</v>
      </c>
      <c r="AC194" s="12">
        <f>AC189*'DATA - Awards Matrices'!$C$16</f>
        <v>5000</v>
      </c>
      <c r="AD194" s="12">
        <f>AD189*'DATA - Awards Matrices'!$D$16</f>
        <v>0</v>
      </c>
      <c r="AE194" s="12">
        <f>AE189*'DATA - Awards Matrices'!$E$16</f>
        <v>3500</v>
      </c>
      <c r="AF194" s="12">
        <f>AF189*'DATA - Awards Matrices'!$F$16</f>
        <v>0</v>
      </c>
      <c r="AG194" s="12">
        <f>AG189*'DATA - Awards Matrices'!$G$16</f>
        <v>0</v>
      </c>
      <c r="AH194" s="12">
        <f>AH189*'DATA - Awards Matrices'!$H$16</f>
        <v>0</v>
      </c>
      <c r="AI194" s="12">
        <f>AI189*'DATA - Awards Matrices'!$I$16</f>
        <v>0</v>
      </c>
      <c r="AJ194" s="12">
        <f>AJ189*'DATA - Awards Matrices'!$J$16</f>
        <v>0</v>
      </c>
      <c r="AK194" s="331">
        <f>AK189*'DATA - Awards Matrices'!$K$16</f>
        <v>0</v>
      </c>
      <c r="AL194" s="12"/>
      <c r="AM194" s="12"/>
      <c r="AN194" s="1078">
        <f>AN189*'DATA - Awards Matrices'!$B$16</f>
        <v>0</v>
      </c>
      <c r="AO194" s="1079">
        <f>AO189*'DATA - Awards Matrices'!$C$16</f>
        <v>3400</v>
      </c>
      <c r="AP194" s="1079">
        <f>AP189*'DATA - Awards Matrices'!$D$16</f>
        <v>0</v>
      </c>
      <c r="AQ194" s="1079">
        <f>AQ189*'DATA - Awards Matrices'!$E$16</f>
        <v>4750</v>
      </c>
      <c r="AR194" s="1079">
        <f>AR189*'DATA - Awards Matrices'!$F$16</f>
        <v>0</v>
      </c>
      <c r="AS194" s="1079">
        <f>AS189*'DATA - Awards Matrices'!$G$16</f>
        <v>0</v>
      </c>
      <c r="AT194" s="1079">
        <f>AT189*'DATA - Awards Matrices'!$H$16</f>
        <v>0</v>
      </c>
      <c r="AU194" s="1079">
        <f>AU189*'DATA - Awards Matrices'!$I$16</f>
        <v>0</v>
      </c>
      <c r="AV194" s="1079">
        <f>AV189*'DATA - Awards Matrices'!$J$16</f>
        <v>0</v>
      </c>
      <c r="AW194" s="1080">
        <f>AW189*'DATA - Awards Matrices'!$K$16</f>
        <v>0</v>
      </c>
      <c r="AX194" s="1081"/>
      <c r="AZ194" s="1195">
        <f>AZ189*'DATA - Awards Matrices'!$B$16</f>
        <v>0</v>
      </c>
      <c r="BA194" s="1196">
        <f>BA189*'DATA - Awards Matrices'!$C$16</f>
        <v>5000</v>
      </c>
      <c r="BB194" s="1196">
        <f>BB189*'DATA - Awards Matrices'!$D$16</f>
        <v>0</v>
      </c>
      <c r="BC194" s="1196">
        <f>BC189*'DATA - Awards Matrices'!$E$16</f>
        <v>5250</v>
      </c>
      <c r="BD194" s="1196">
        <f>BD189*'DATA - Awards Matrices'!$F$16</f>
        <v>0</v>
      </c>
      <c r="BE194" s="1196">
        <f>BE189*'DATA - Awards Matrices'!$G$16</f>
        <v>0</v>
      </c>
      <c r="BF194" s="1196">
        <f>BF189*'DATA - Awards Matrices'!$H$16</f>
        <v>0</v>
      </c>
      <c r="BG194" s="1196">
        <f>BG189*'DATA - Awards Matrices'!$I$16</f>
        <v>0</v>
      </c>
      <c r="BH194" s="1196">
        <f>BH189*'DATA - Awards Matrices'!$J$16</f>
        <v>0</v>
      </c>
      <c r="BI194" s="1197">
        <f>BI189*'DATA - Awards Matrices'!$K$16</f>
        <v>0</v>
      </c>
      <c r="BJ194" s="1198"/>
      <c r="BK194" s="1210"/>
      <c r="BL194" s="1210"/>
      <c r="BM194" s="1210"/>
      <c r="BN194" s="1210"/>
      <c r="BO194" s="1302"/>
      <c r="BP194" s="1302"/>
      <c r="BQ194" s="1302"/>
      <c r="BR194" s="1302"/>
      <c r="BS194" s="1302"/>
      <c r="BT194" s="1302"/>
      <c r="BU194" s="436"/>
      <c r="BV194" s="436"/>
      <c r="BW194" s="436"/>
      <c r="BX194" s="436"/>
      <c r="BY194" s="436"/>
      <c r="BZ194" s="436"/>
      <c r="CA194" s="436"/>
    </row>
    <row r="195" spans="1:79" ht="16" thickBot="1">
      <c r="A195" s="1489"/>
      <c r="B195" s="413" t="s">
        <v>71</v>
      </c>
      <c r="C195" s="426" t="s">
        <v>90</v>
      </c>
      <c r="D195" s="330">
        <f>D190*'DATA - Awards Matrices'!$B$17</f>
        <v>6800</v>
      </c>
      <c r="E195" s="12">
        <f>E190*'DATA - Awards Matrices'!$C$17</f>
        <v>14400</v>
      </c>
      <c r="F195" s="12">
        <f>F190*'DATA - Awards Matrices'!$D$17</f>
        <v>0</v>
      </c>
      <c r="G195" s="12">
        <f>G190*'DATA - Awards Matrices'!$E$17</f>
        <v>15250</v>
      </c>
      <c r="H195" s="12">
        <f>H190*'DATA - Awards Matrices'!$F$17</f>
        <v>0</v>
      </c>
      <c r="I195" s="12">
        <f>I190*'DATA - Awards Matrices'!$G$17</f>
        <v>0</v>
      </c>
      <c r="J195" s="12">
        <f>J190*'DATA - Awards Matrices'!$H$17</f>
        <v>0</v>
      </c>
      <c r="K195" s="12">
        <f>K190*'DATA - Awards Matrices'!$I$17</f>
        <v>0</v>
      </c>
      <c r="L195" s="12">
        <f>L190*'DATA - Awards Matrices'!$J$17</f>
        <v>0</v>
      </c>
      <c r="M195" s="331">
        <f>M190*'DATA - Awards Matrices'!$K$17</f>
        <v>0</v>
      </c>
      <c r="N195" s="12" t="s">
        <v>277</v>
      </c>
      <c r="O195" s="12"/>
      <c r="P195" s="330">
        <f>P190*'DATA - Awards Matrices'!$B$17</f>
        <v>12900</v>
      </c>
      <c r="Q195" s="12">
        <f>Q190*'DATA - Awards Matrices'!$C$17</f>
        <v>11000</v>
      </c>
      <c r="R195" s="12">
        <f>R190*'DATA - Awards Matrices'!$D$17</f>
        <v>0</v>
      </c>
      <c r="S195" s="12">
        <f>S190*'DATA - Awards Matrices'!$E$17</f>
        <v>24500</v>
      </c>
      <c r="T195" s="12">
        <f>T190*'DATA - Awards Matrices'!$F$17</f>
        <v>0</v>
      </c>
      <c r="U195" s="12">
        <f>U190*'DATA - Awards Matrices'!$G$17</f>
        <v>0</v>
      </c>
      <c r="V195" s="12">
        <f>V190*'DATA - Awards Matrices'!$H$17</f>
        <v>0</v>
      </c>
      <c r="W195" s="12">
        <f>W190*'DATA - Awards Matrices'!$I$17</f>
        <v>0</v>
      </c>
      <c r="X195" s="12">
        <f>X190*'DATA - Awards Matrices'!$J$17</f>
        <v>0</v>
      </c>
      <c r="Y195" s="331">
        <f>Y190*'DATA - Awards Matrices'!$K$17</f>
        <v>0</v>
      </c>
      <c r="Z195" s="12" t="s">
        <v>277</v>
      </c>
      <c r="AA195" s="12"/>
      <c r="AB195" s="330">
        <f>AB190*'DATA - Awards Matrices'!$B$17</f>
        <v>10700</v>
      </c>
      <c r="AC195" s="12">
        <f>AC190*'DATA - Awards Matrices'!$C$17</f>
        <v>22200</v>
      </c>
      <c r="AD195" s="12">
        <f>AD190*'DATA - Awards Matrices'!$D$17</f>
        <v>0</v>
      </c>
      <c r="AE195" s="12">
        <f>AE190*'DATA - Awards Matrices'!$E$17</f>
        <v>17500</v>
      </c>
      <c r="AF195" s="12">
        <f>AF190*'DATA - Awards Matrices'!$F$17</f>
        <v>0</v>
      </c>
      <c r="AG195" s="12">
        <f>AG190*'DATA - Awards Matrices'!$G$17</f>
        <v>0</v>
      </c>
      <c r="AH195" s="12">
        <f>AH190*'DATA - Awards Matrices'!$H$17</f>
        <v>0</v>
      </c>
      <c r="AI195" s="12">
        <f>AI190*'DATA - Awards Matrices'!$I$17</f>
        <v>0</v>
      </c>
      <c r="AJ195" s="12">
        <f>AJ190*'DATA - Awards Matrices'!$J$17</f>
        <v>0</v>
      </c>
      <c r="AK195" s="331">
        <f>AK190*'DATA - Awards Matrices'!$K$17</f>
        <v>0</v>
      </c>
      <c r="AL195" s="12" t="s">
        <v>277</v>
      </c>
      <c r="AM195" s="12"/>
      <c r="AN195" s="1078">
        <f>AN190*'DATA - Awards Matrices'!$B$17</f>
        <v>6400</v>
      </c>
      <c r="AO195" s="1079">
        <f>AO190*'DATA - Awards Matrices'!$C$17</f>
        <v>37400</v>
      </c>
      <c r="AP195" s="1079">
        <f>AP190*'DATA - Awards Matrices'!$D$17</f>
        <v>0</v>
      </c>
      <c r="AQ195" s="1079">
        <f>AQ190*'DATA - Awards Matrices'!$E$17</f>
        <v>22500</v>
      </c>
      <c r="AR195" s="1079">
        <f>AR190*'DATA - Awards Matrices'!$F$17</f>
        <v>0</v>
      </c>
      <c r="AS195" s="1079">
        <f>AS190*'DATA - Awards Matrices'!$G$17</f>
        <v>0</v>
      </c>
      <c r="AT195" s="1079">
        <f>AT190*'DATA - Awards Matrices'!$H$17</f>
        <v>0</v>
      </c>
      <c r="AU195" s="1079">
        <f>AU190*'DATA - Awards Matrices'!$I$17</f>
        <v>0</v>
      </c>
      <c r="AV195" s="1079">
        <f>AV190*'DATA - Awards Matrices'!$J$17</f>
        <v>0</v>
      </c>
      <c r="AW195" s="1080">
        <f>AW190*'DATA - Awards Matrices'!$K$17</f>
        <v>0</v>
      </c>
      <c r="AX195" s="1081" t="s">
        <v>277</v>
      </c>
      <c r="AZ195" s="1195">
        <f>AZ190*'DATA - Awards Matrices'!$B$17</f>
        <v>22600</v>
      </c>
      <c r="BA195" s="1196">
        <f>BA190*'DATA - Awards Matrices'!$C$17</f>
        <v>7000</v>
      </c>
      <c r="BB195" s="1196">
        <f>BB190*'DATA - Awards Matrices'!$D$17</f>
        <v>0</v>
      </c>
      <c r="BC195" s="1196">
        <f>BC190*'DATA - Awards Matrices'!$E$17</f>
        <v>15250</v>
      </c>
      <c r="BD195" s="1196">
        <f>BD190*'DATA - Awards Matrices'!$F$17</f>
        <v>0</v>
      </c>
      <c r="BE195" s="1196">
        <f>BE190*'DATA - Awards Matrices'!$G$17</f>
        <v>0</v>
      </c>
      <c r="BF195" s="1196">
        <f>BF190*'DATA - Awards Matrices'!$H$17</f>
        <v>0</v>
      </c>
      <c r="BG195" s="1196">
        <f>BG190*'DATA - Awards Matrices'!$I$17</f>
        <v>0</v>
      </c>
      <c r="BH195" s="1196">
        <f>BH190*'DATA - Awards Matrices'!$J$17</f>
        <v>0</v>
      </c>
      <c r="BI195" s="1197">
        <f>BI190*'DATA - Awards Matrices'!$K$17</f>
        <v>0</v>
      </c>
      <c r="BJ195" s="1198" t="s">
        <v>277</v>
      </c>
      <c r="BK195" s="1210"/>
      <c r="BL195" s="1210"/>
      <c r="BM195" s="1210"/>
      <c r="BN195" s="1210"/>
      <c r="BO195" s="1302"/>
      <c r="BP195" s="1302"/>
      <c r="BQ195" s="1302"/>
      <c r="BR195" s="1302"/>
      <c r="BS195" s="1302"/>
      <c r="BT195" s="1302"/>
      <c r="BU195" s="436"/>
      <c r="BV195" s="436"/>
      <c r="BW195" s="436"/>
      <c r="BX195" s="436"/>
      <c r="BY195" s="436"/>
      <c r="BZ195" s="436"/>
      <c r="CA195" s="436"/>
    </row>
    <row r="196" spans="1:79" ht="33" thickBot="1">
      <c r="A196" s="455" t="s">
        <v>272</v>
      </c>
      <c r="B196" s="413" t="str">
        <f>B190</f>
        <v>CCC</v>
      </c>
      <c r="C196" s="414"/>
      <c r="D196" s="334">
        <f t="shared" ref="D196:M196" si="186">SUM(D193:D195)</f>
        <v>9100</v>
      </c>
      <c r="E196" s="335">
        <f t="shared" si="186"/>
        <v>26800</v>
      </c>
      <c r="F196" s="335">
        <f t="shared" si="186"/>
        <v>0</v>
      </c>
      <c r="G196" s="335">
        <f t="shared" si="186"/>
        <v>57000</v>
      </c>
      <c r="H196" s="335">
        <f t="shared" si="186"/>
        <v>0</v>
      </c>
      <c r="I196" s="335">
        <f t="shared" si="186"/>
        <v>0</v>
      </c>
      <c r="J196" s="335">
        <f t="shared" si="186"/>
        <v>0</v>
      </c>
      <c r="K196" s="335">
        <f t="shared" si="186"/>
        <v>0</v>
      </c>
      <c r="L196" s="335">
        <f t="shared" si="186"/>
        <v>0</v>
      </c>
      <c r="M196" s="336">
        <f t="shared" si="186"/>
        <v>0</v>
      </c>
      <c r="N196" s="415">
        <f>SUM(D196:M196)/'DATA - Awards Matrices'!$L$17</f>
        <v>23.005869096852482</v>
      </c>
      <c r="O196" s="415"/>
      <c r="P196" s="334">
        <f t="shared" ref="P196:Y196" si="187">SUM(P193:P195)</f>
        <v>15600</v>
      </c>
      <c r="Q196" s="335">
        <f t="shared" si="187"/>
        <v>18400</v>
      </c>
      <c r="R196" s="335">
        <f t="shared" si="187"/>
        <v>0</v>
      </c>
      <c r="S196" s="335">
        <f t="shared" si="187"/>
        <v>82000</v>
      </c>
      <c r="T196" s="335">
        <f t="shared" si="187"/>
        <v>0</v>
      </c>
      <c r="U196" s="335">
        <f t="shared" si="187"/>
        <v>0</v>
      </c>
      <c r="V196" s="335">
        <f t="shared" si="187"/>
        <v>0</v>
      </c>
      <c r="W196" s="335">
        <f t="shared" si="187"/>
        <v>0</v>
      </c>
      <c r="X196" s="335">
        <f t="shared" si="187"/>
        <v>0</v>
      </c>
      <c r="Y196" s="336">
        <f t="shared" si="187"/>
        <v>0</v>
      </c>
      <c r="Z196" s="415">
        <f>SUM(P196:Y196)/'DATA - Awards Matrices'!$L$17</f>
        <v>28.726381218890072</v>
      </c>
      <c r="AA196" s="415"/>
      <c r="AB196" s="334">
        <f t="shared" ref="AB196:AK196" si="188">SUM(AB193:AB195)</f>
        <v>12300</v>
      </c>
      <c r="AC196" s="335">
        <f t="shared" si="188"/>
        <v>27200</v>
      </c>
      <c r="AD196" s="335">
        <f t="shared" si="188"/>
        <v>0</v>
      </c>
      <c r="AE196" s="335">
        <f t="shared" si="188"/>
        <v>61250</v>
      </c>
      <c r="AF196" s="335">
        <f t="shared" si="188"/>
        <v>0</v>
      </c>
      <c r="AG196" s="335">
        <f t="shared" si="188"/>
        <v>0</v>
      </c>
      <c r="AH196" s="335">
        <f t="shared" si="188"/>
        <v>0</v>
      </c>
      <c r="AI196" s="335">
        <f t="shared" si="188"/>
        <v>0</v>
      </c>
      <c r="AJ196" s="335">
        <f t="shared" si="188"/>
        <v>0</v>
      </c>
      <c r="AK196" s="336">
        <f t="shared" si="188"/>
        <v>0</v>
      </c>
      <c r="AL196" s="415">
        <f>SUM(AB196:AK196)/'DATA - Awards Matrices'!$L$17</f>
        <v>24.949852653475645</v>
      </c>
      <c r="AM196" s="415"/>
      <c r="AN196" s="1085">
        <f t="shared" ref="AN196:AW196" si="189">SUM(AN193:AN195)</f>
        <v>8200</v>
      </c>
      <c r="AO196" s="1086">
        <f t="shared" si="189"/>
        <v>41200</v>
      </c>
      <c r="AP196" s="1086">
        <f t="shared" si="189"/>
        <v>0</v>
      </c>
      <c r="AQ196" s="1086">
        <f t="shared" si="189"/>
        <v>60500</v>
      </c>
      <c r="AR196" s="1086">
        <f t="shared" si="189"/>
        <v>0</v>
      </c>
      <c r="AS196" s="1086">
        <f t="shared" si="189"/>
        <v>0</v>
      </c>
      <c r="AT196" s="1086">
        <f t="shared" si="189"/>
        <v>0</v>
      </c>
      <c r="AU196" s="1086">
        <f t="shared" si="189"/>
        <v>0</v>
      </c>
      <c r="AV196" s="1086">
        <f t="shared" si="189"/>
        <v>0</v>
      </c>
      <c r="AW196" s="1087">
        <f t="shared" si="189"/>
        <v>0</v>
      </c>
      <c r="AX196" s="1088">
        <f>SUM(AN196:AW196)/'DATA - Awards Matrices'!$L$17</f>
        <v>27.215769792724302</v>
      </c>
      <c r="AZ196" s="1202">
        <f t="shared" ref="AZ196:BI196" si="190">SUM(AZ193:AZ195)</f>
        <v>23400</v>
      </c>
      <c r="BA196" s="1203">
        <f t="shared" si="190"/>
        <v>12800</v>
      </c>
      <c r="BB196" s="1203">
        <f t="shared" si="190"/>
        <v>0</v>
      </c>
      <c r="BC196" s="1203">
        <f t="shared" si="190"/>
        <v>56000</v>
      </c>
      <c r="BD196" s="1203">
        <f t="shared" si="190"/>
        <v>0</v>
      </c>
      <c r="BE196" s="1203">
        <f t="shared" si="190"/>
        <v>0</v>
      </c>
      <c r="BF196" s="1203">
        <f t="shared" si="190"/>
        <v>0</v>
      </c>
      <c r="BG196" s="1203">
        <f t="shared" si="190"/>
        <v>0</v>
      </c>
      <c r="BH196" s="1203">
        <f t="shared" si="190"/>
        <v>0</v>
      </c>
      <c r="BI196" s="1204">
        <f t="shared" si="190"/>
        <v>0</v>
      </c>
      <c r="BJ196" s="1205">
        <f>SUM(AZ196:BI196)/'DATA - Awards Matrices'!$L$17</f>
        <v>22.832520244669524</v>
      </c>
      <c r="BK196" s="1210"/>
      <c r="BL196" s="1210"/>
      <c r="BM196" s="1210"/>
      <c r="BN196" s="1210"/>
      <c r="BO196" s="1300">
        <f>SUM(P196:Y196)</f>
        <v>116000</v>
      </c>
      <c r="BP196" s="1300">
        <f>SUM(AB196:AK196)</f>
        <v>100750</v>
      </c>
      <c r="BQ196" s="1301">
        <f>SUM(AN196:AW196)</f>
        <v>109900</v>
      </c>
      <c r="BR196" s="1300">
        <f>SUM(AZ196:BI196)</f>
        <v>92200</v>
      </c>
      <c r="BS196" s="1300">
        <f>AVERAGE(BO196:BQ196)</f>
        <v>108883.33333333333</v>
      </c>
      <c r="BT196" s="1301">
        <f>AVERAGE(BQ196:BR196)</f>
        <v>101050</v>
      </c>
      <c r="BU196" s="436"/>
      <c r="BV196" s="436"/>
      <c r="BW196" s="436"/>
      <c r="BX196" s="436"/>
      <c r="BY196" s="436"/>
      <c r="BZ196" s="436"/>
      <c r="CA196" s="436"/>
    </row>
    <row r="197" spans="1:79" ht="46.5" customHeight="1" thickBot="1">
      <c r="A197" s="428"/>
      <c r="B197" s="429"/>
      <c r="C197" s="430"/>
      <c r="D197" s="431"/>
      <c r="E197" s="432"/>
      <c r="F197" s="432"/>
      <c r="G197" s="432"/>
      <c r="H197" s="432"/>
      <c r="I197" s="432"/>
      <c r="J197" s="432"/>
      <c r="K197" s="432"/>
      <c r="L197" s="432"/>
      <c r="M197" s="433"/>
      <c r="N197" s="434"/>
      <c r="O197" s="434"/>
      <c r="P197" s="431"/>
      <c r="Q197" s="432"/>
      <c r="R197" s="432"/>
      <c r="S197" s="432"/>
      <c r="T197" s="432"/>
      <c r="U197" s="432"/>
      <c r="V197" s="432"/>
      <c r="W197" s="432"/>
      <c r="X197" s="432"/>
      <c r="Y197" s="433"/>
      <c r="Z197" s="434"/>
      <c r="AA197" s="434"/>
      <c r="AB197" s="431"/>
      <c r="AC197" s="432"/>
      <c r="AD197" s="432"/>
      <c r="AE197" s="432"/>
      <c r="AF197" s="432"/>
      <c r="AG197" s="432"/>
      <c r="AH197" s="432"/>
      <c r="AI197" s="432"/>
      <c r="AJ197" s="432"/>
      <c r="AK197" s="433"/>
      <c r="AL197" s="434"/>
      <c r="AM197" s="434"/>
      <c r="AN197" s="1089"/>
      <c r="AO197" s="1090"/>
      <c r="AP197" s="1090"/>
      <c r="AQ197" s="1090"/>
      <c r="AR197" s="1090"/>
      <c r="AS197" s="1090"/>
      <c r="AT197" s="1090"/>
      <c r="AU197" s="1090"/>
      <c r="AV197" s="1090"/>
      <c r="AW197" s="1091"/>
      <c r="AX197" s="1092"/>
      <c r="AZ197" s="1206"/>
      <c r="BA197" s="1207"/>
      <c r="BB197" s="1207"/>
      <c r="BC197" s="1207"/>
      <c r="BD197" s="1207"/>
      <c r="BE197" s="1207"/>
      <c r="BF197" s="1207"/>
      <c r="BG197" s="1207"/>
      <c r="BH197" s="1207"/>
      <c r="BI197" s="1208"/>
      <c r="BJ197" s="1209"/>
      <c r="BK197" s="1210"/>
      <c r="BL197" s="1210"/>
      <c r="BM197" s="1210"/>
      <c r="BN197" s="1210"/>
      <c r="BO197" s="1302"/>
      <c r="BP197" s="1302"/>
      <c r="BQ197" s="1302"/>
      <c r="BR197" s="1302"/>
      <c r="BS197" s="1302"/>
      <c r="BT197" s="1302"/>
      <c r="BU197" s="436"/>
      <c r="BV197" s="436"/>
      <c r="BW197" s="436"/>
      <c r="BX197" s="436"/>
      <c r="BY197" s="436"/>
      <c r="BZ197" s="436"/>
      <c r="CA197" s="436"/>
    </row>
    <row r="198" spans="1:79" ht="15" customHeight="1">
      <c r="A198" s="1487" t="s">
        <v>270</v>
      </c>
      <c r="B198" s="274" t="str">
        <f>'RAW DATA-Awards'!B64</f>
        <v>LCC</v>
      </c>
      <c r="C198" s="424" t="str">
        <f>'RAW DATA-Awards'!C64</f>
        <v>1</v>
      </c>
      <c r="D198" s="407">
        <f>'RAW DATA-Awards'!D64</f>
        <v>0</v>
      </c>
      <c r="E198" s="408">
        <f>'RAW DATA-Awards'!E64</f>
        <v>22</v>
      </c>
      <c r="F198" s="408">
        <f>'RAW DATA-Awards'!F64</f>
        <v>0</v>
      </c>
      <c r="G198" s="408">
        <f>'RAW DATA-Awards'!G64</f>
        <v>44</v>
      </c>
      <c r="H198" s="408">
        <f>'RAW DATA-Awards'!H64</f>
        <v>0</v>
      </c>
      <c r="I198" s="408">
        <f>'RAW DATA-Awards'!I64</f>
        <v>0</v>
      </c>
      <c r="J198" s="408">
        <f>'RAW DATA-Awards'!J64</f>
        <v>0</v>
      </c>
      <c r="K198" s="408">
        <f>'RAW DATA-Awards'!K64</f>
        <v>0</v>
      </c>
      <c r="L198" s="408">
        <f>'RAW DATA-Awards'!L64</f>
        <v>0</v>
      </c>
      <c r="M198" s="409">
        <f>'RAW DATA-Awards'!M64</f>
        <v>0</v>
      </c>
      <c r="N198" s="408"/>
      <c r="O198" s="408"/>
      <c r="P198" s="407">
        <f>'RAW DATA-Awards'!N64</f>
        <v>0</v>
      </c>
      <c r="Q198" s="408">
        <f>'RAW DATA-Awards'!O64</f>
        <v>24</v>
      </c>
      <c r="R198" s="408">
        <f>'RAW DATA-Awards'!P64</f>
        <v>0</v>
      </c>
      <c r="S198" s="408">
        <f>'RAW DATA-Awards'!Q64</f>
        <v>54</v>
      </c>
      <c r="T198" s="408">
        <f>'RAW DATA-Awards'!R64</f>
        <v>0</v>
      </c>
      <c r="U198" s="408">
        <f>'RAW DATA-Awards'!S64</f>
        <v>0</v>
      </c>
      <c r="V198" s="408">
        <f>'RAW DATA-Awards'!T64</f>
        <v>0</v>
      </c>
      <c r="W198" s="408">
        <f>'RAW DATA-Awards'!U64</f>
        <v>0</v>
      </c>
      <c r="X198" s="408">
        <f>'RAW DATA-Awards'!V64</f>
        <v>0</v>
      </c>
      <c r="Y198" s="409">
        <f>'RAW DATA-Awards'!W64</f>
        <v>0</v>
      </c>
      <c r="Z198" s="408"/>
      <c r="AA198" s="408"/>
      <c r="AB198" s="407">
        <f>'RAW DATA-Awards'!X64</f>
        <v>0</v>
      </c>
      <c r="AC198" s="408">
        <f>'RAW DATA-Awards'!Y64</f>
        <v>16</v>
      </c>
      <c r="AD198" s="408">
        <f>'RAW DATA-Awards'!Z64</f>
        <v>0</v>
      </c>
      <c r="AE198" s="408">
        <f>'RAW DATA-Awards'!AA64</f>
        <v>43</v>
      </c>
      <c r="AF198" s="408">
        <f>'RAW DATA-Awards'!AB64</f>
        <v>0</v>
      </c>
      <c r="AG198" s="408">
        <f>'RAW DATA-Awards'!AC64</f>
        <v>0</v>
      </c>
      <c r="AH198" s="408">
        <f>'RAW DATA-Awards'!AD64</f>
        <v>0</v>
      </c>
      <c r="AI198" s="408">
        <f>'RAW DATA-Awards'!AE64</f>
        <v>0</v>
      </c>
      <c r="AJ198" s="408">
        <f>'RAW DATA-Awards'!AF64</f>
        <v>0</v>
      </c>
      <c r="AK198" s="409">
        <f>'RAW DATA-Awards'!AG64</f>
        <v>0</v>
      </c>
      <c r="AL198" s="408"/>
      <c r="AM198" s="408"/>
      <c r="AN198" s="1074">
        <f>'RAW DATA-Awards'!AH64</f>
        <v>0</v>
      </c>
      <c r="AO198" s="1075">
        <f>'RAW DATA-Awards'!AI64</f>
        <v>9</v>
      </c>
      <c r="AP198" s="1075">
        <f>'RAW DATA-Awards'!AJ64</f>
        <v>0</v>
      </c>
      <c r="AQ198" s="1075">
        <f>'RAW DATA-Awards'!AK64</f>
        <v>26</v>
      </c>
      <c r="AR198" s="1075">
        <f>'RAW DATA-Awards'!AL64</f>
        <v>0</v>
      </c>
      <c r="AS198" s="1075">
        <f>'RAW DATA-Awards'!AM64</f>
        <v>0</v>
      </c>
      <c r="AT198" s="1075">
        <f>'RAW DATA-Awards'!AN64</f>
        <v>0</v>
      </c>
      <c r="AU198" s="1075">
        <f>'RAW DATA-Awards'!AO64</f>
        <v>0</v>
      </c>
      <c r="AV198" s="1075">
        <f>'RAW DATA-Awards'!AP64</f>
        <v>0</v>
      </c>
      <c r="AW198" s="1076">
        <f>'RAW DATA-Awards'!AQ64</f>
        <v>0</v>
      </c>
      <c r="AX198" s="1077"/>
      <c r="AZ198" s="1191">
        <f>'RAW DATA-Awards'!AR64</f>
        <v>0</v>
      </c>
      <c r="BA198" s="1192">
        <f>'RAW DATA-Awards'!AS64</f>
        <v>6</v>
      </c>
      <c r="BB198" s="1192">
        <f>'RAW DATA-Awards'!AT64</f>
        <v>0</v>
      </c>
      <c r="BC198" s="1192">
        <f>'RAW DATA-Awards'!AU64</f>
        <v>41</v>
      </c>
      <c r="BD198" s="1192">
        <f>'RAW DATA-Awards'!AV64</f>
        <v>0</v>
      </c>
      <c r="BE198" s="1192">
        <f>'RAW DATA-Awards'!AW64</f>
        <v>0</v>
      </c>
      <c r="BF198" s="1192">
        <f>'RAW DATA-Awards'!AX64</f>
        <v>0</v>
      </c>
      <c r="BG198" s="1192">
        <f>'RAW DATA-Awards'!AY64</f>
        <v>0</v>
      </c>
      <c r="BH198" s="1192">
        <f>'RAW DATA-Awards'!AZ64</f>
        <v>0</v>
      </c>
      <c r="BI198" s="1193">
        <f>'RAW DATA-Awards'!BA64</f>
        <v>0</v>
      </c>
      <c r="BJ198" s="1194"/>
      <c r="BK198" s="1210"/>
      <c r="BL198" s="1210"/>
      <c r="BM198" s="1210"/>
      <c r="BN198" s="1210"/>
      <c r="BO198" s="1188">
        <f>AZ198*'DATA - Awards Matrices'!B$10</f>
        <v>0</v>
      </c>
      <c r="BP198" s="1188">
        <f>BA198*'DATA - Awards Matrices'!C$10</f>
        <v>43560</v>
      </c>
      <c r="BQ198" s="1188">
        <f>BB198*'DATA - Awards Matrices'!D$10</f>
        <v>0</v>
      </c>
      <c r="BR198" s="1188">
        <f>BC198*'DATA - Awards Matrices'!E$10</f>
        <v>592655</v>
      </c>
      <c r="BS198" s="1188">
        <f>BD198*'DATA - Awards Matrices'!F$10</f>
        <v>0</v>
      </c>
      <c r="BT198" s="1188">
        <f>BE198*'DATA - Awards Matrices'!G$10</f>
        <v>0</v>
      </c>
      <c r="BU198" s="1188">
        <f>BF198*'DATA - Awards Matrices'!H$10</f>
        <v>0</v>
      </c>
      <c r="BV198" s="1188">
        <f>BG198*'DATA - Awards Matrices'!I$10</f>
        <v>0</v>
      </c>
      <c r="BW198" s="1188">
        <f>BH198*'DATA - Awards Matrices'!J$10</f>
        <v>0</v>
      </c>
      <c r="BX198" s="1188">
        <f>BI198*'DATA - Awards Matrices'!K$10</f>
        <v>0</v>
      </c>
      <c r="BY198" s="436"/>
      <c r="BZ198" s="436"/>
      <c r="CA198" s="436"/>
    </row>
    <row r="199" spans="1:79">
      <c r="A199" s="1488"/>
      <c r="B199" s="410" t="str">
        <f>'RAW DATA-Awards'!B65</f>
        <v>LCC</v>
      </c>
      <c r="C199" s="425" t="str">
        <f>'RAW DATA-Awards'!C65</f>
        <v>2</v>
      </c>
      <c r="D199" s="330">
        <f>'RAW DATA-Awards'!D65</f>
        <v>0</v>
      </c>
      <c r="E199" s="12">
        <f>'RAW DATA-Awards'!E65</f>
        <v>12</v>
      </c>
      <c r="F199" s="12">
        <f>'RAW DATA-Awards'!F65</f>
        <v>5</v>
      </c>
      <c r="G199" s="12">
        <f>'RAW DATA-Awards'!G65</f>
        <v>6</v>
      </c>
      <c r="H199" s="12">
        <f>'RAW DATA-Awards'!H65</f>
        <v>0</v>
      </c>
      <c r="I199" s="12">
        <f>'RAW DATA-Awards'!I65</f>
        <v>0</v>
      </c>
      <c r="J199" s="12">
        <f>'RAW DATA-Awards'!J65</f>
        <v>0</v>
      </c>
      <c r="K199" s="12">
        <f>'RAW DATA-Awards'!K65</f>
        <v>0</v>
      </c>
      <c r="L199" s="12">
        <f>'RAW DATA-Awards'!L65</f>
        <v>0</v>
      </c>
      <c r="M199" s="331">
        <f>'RAW DATA-Awards'!M65</f>
        <v>0</v>
      </c>
      <c r="N199" s="12"/>
      <c r="O199" s="12"/>
      <c r="P199" s="330">
        <f>'RAW DATA-Awards'!N65</f>
        <v>0</v>
      </c>
      <c r="Q199" s="12">
        <f>'RAW DATA-Awards'!O65</f>
        <v>9</v>
      </c>
      <c r="R199" s="12">
        <f>'RAW DATA-Awards'!P65</f>
        <v>7</v>
      </c>
      <c r="S199" s="12">
        <f>'RAW DATA-Awards'!Q65</f>
        <v>8</v>
      </c>
      <c r="T199" s="12">
        <f>'RAW DATA-Awards'!R65</f>
        <v>0</v>
      </c>
      <c r="U199" s="12">
        <f>'RAW DATA-Awards'!S65</f>
        <v>0</v>
      </c>
      <c r="V199" s="12">
        <f>'RAW DATA-Awards'!T65</f>
        <v>0</v>
      </c>
      <c r="W199" s="12">
        <f>'RAW DATA-Awards'!U65</f>
        <v>0</v>
      </c>
      <c r="X199" s="12">
        <f>'RAW DATA-Awards'!V65</f>
        <v>0</v>
      </c>
      <c r="Y199" s="331">
        <f>'RAW DATA-Awards'!W65</f>
        <v>0</v>
      </c>
      <c r="Z199" s="12"/>
      <c r="AA199" s="12"/>
      <c r="AB199" s="330">
        <f>'RAW DATA-Awards'!X65</f>
        <v>0</v>
      </c>
      <c r="AC199" s="12">
        <f>'RAW DATA-Awards'!Y65</f>
        <v>12</v>
      </c>
      <c r="AD199" s="12">
        <f>'RAW DATA-Awards'!Z65</f>
        <v>1</v>
      </c>
      <c r="AE199" s="12">
        <f>'RAW DATA-Awards'!AA65</f>
        <v>6</v>
      </c>
      <c r="AF199" s="12">
        <f>'RAW DATA-Awards'!AB65</f>
        <v>0</v>
      </c>
      <c r="AG199" s="12">
        <f>'RAW DATA-Awards'!AC65</f>
        <v>0</v>
      </c>
      <c r="AH199" s="12">
        <f>'RAW DATA-Awards'!AD65</f>
        <v>0</v>
      </c>
      <c r="AI199" s="12">
        <f>'RAW DATA-Awards'!AE65</f>
        <v>0</v>
      </c>
      <c r="AJ199" s="12">
        <f>'RAW DATA-Awards'!AF65</f>
        <v>0</v>
      </c>
      <c r="AK199" s="331">
        <f>'RAW DATA-Awards'!AG65</f>
        <v>0</v>
      </c>
      <c r="AL199" s="12"/>
      <c r="AM199" s="12"/>
      <c r="AN199" s="1078">
        <f>'RAW DATA-Awards'!AH65</f>
        <v>0</v>
      </c>
      <c r="AO199" s="1079">
        <f>'RAW DATA-Awards'!AI65</f>
        <v>6</v>
      </c>
      <c r="AP199" s="1079">
        <f>'RAW DATA-Awards'!AJ65</f>
        <v>2</v>
      </c>
      <c r="AQ199" s="1079">
        <f>'RAW DATA-Awards'!AK65</f>
        <v>4</v>
      </c>
      <c r="AR199" s="1079">
        <f>'RAW DATA-Awards'!AL65</f>
        <v>0</v>
      </c>
      <c r="AS199" s="1079">
        <f>'RAW DATA-Awards'!AM65</f>
        <v>0</v>
      </c>
      <c r="AT199" s="1079">
        <f>'RAW DATA-Awards'!AN65</f>
        <v>0</v>
      </c>
      <c r="AU199" s="1079">
        <f>'RAW DATA-Awards'!AO65</f>
        <v>0</v>
      </c>
      <c r="AV199" s="1079">
        <f>'RAW DATA-Awards'!AP65</f>
        <v>0</v>
      </c>
      <c r="AW199" s="1080">
        <f>'RAW DATA-Awards'!AQ65</f>
        <v>0</v>
      </c>
      <c r="AX199" s="1081"/>
      <c r="AZ199" s="1195">
        <f>'RAW DATA-Awards'!AR65</f>
        <v>0</v>
      </c>
      <c r="BA199" s="1196">
        <f>'RAW DATA-Awards'!AS65</f>
        <v>6</v>
      </c>
      <c r="BB199" s="1196">
        <f>'RAW DATA-Awards'!AT65</f>
        <v>4</v>
      </c>
      <c r="BC199" s="1196">
        <f>'RAW DATA-Awards'!AU65</f>
        <v>1</v>
      </c>
      <c r="BD199" s="1196">
        <f>'RAW DATA-Awards'!AV65</f>
        <v>0</v>
      </c>
      <c r="BE199" s="1196">
        <f>'RAW DATA-Awards'!AW65</f>
        <v>0</v>
      </c>
      <c r="BF199" s="1196">
        <f>'RAW DATA-Awards'!AX65</f>
        <v>0</v>
      </c>
      <c r="BG199" s="1196">
        <f>'RAW DATA-Awards'!AY65</f>
        <v>0</v>
      </c>
      <c r="BH199" s="1196">
        <f>'RAW DATA-Awards'!AZ65</f>
        <v>0</v>
      </c>
      <c r="BI199" s="1197">
        <f>'RAW DATA-Awards'!BA65</f>
        <v>0</v>
      </c>
      <c r="BJ199" s="1198"/>
      <c r="BK199" s="1210"/>
      <c r="BL199" s="1210"/>
      <c r="BM199" s="1210"/>
      <c r="BN199" s="1210"/>
      <c r="BO199" s="1188">
        <f>AZ199*'DATA - Awards Matrices'!B$11</f>
        <v>0</v>
      </c>
      <c r="BP199" s="1188">
        <f>BA199*'DATA - Awards Matrices'!C$11</f>
        <v>62862</v>
      </c>
      <c r="BQ199" s="1188">
        <f>BB199*'DATA - Awards Matrices'!D$11</f>
        <v>83440</v>
      </c>
      <c r="BR199" s="1188">
        <f>BC199*'DATA - Awards Matrices'!E$11</f>
        <v>20860</v>
      </c>
      <c r="BS199" s="1188">
        <f>BD199*'DATA - Awards Matrices'!F$11</f>
        <v>0</v>
      </c>
      <c r="BT199" s="1188">
        <f>BE199*'DATA - Awards Matrices'!G$11</f>
        <v>0</v>
      </c>
      <c r="BU199" s="1188">
        <f>BF199*'DATA - Awards Matrices'!H$11</f>
        <v>0</v>
      </c>
      <c r="BV199" s="1188">
        <f>BG199*'DATA - Awards Matrices'!I$11</f>
        <v>0</v>
      </c>
      <c r="BW199" s="1188">
        <f>BH199*'DATA - Awards Matrices'!J$11</f>
        <v>0</v>
      </c>
      <c r="BX199" s="1188">
        <f>BI199*'DATA - Awards Matrices'!K$11</f>
        <v>0</v>
      </c>
      <c r="BY199" s="436"/>
      <c r="BZ199" s="436"/>
      <c r="CA199" s="436"/>
    </row>
    <row r="200" spans="1:79" ht="16" thickBot="1">
      <c r="A200" s="1489"/>
      <c r="B200" s="413" t="str">
        <f>'RAW DATA-Awards'!B66</f>
        <v>LCC</v>
      </c>
      <c r="C200" s="426" t="str">
        <f>'RAW DATA-Awards'!C66</f>
        <v>3</v>
      </c>
      <c r="D200" s="330">
        <f>'RAW DATA-Awards'!D66</f>
        <v>0</v>
      </c>
      <c r="E200" s="12">
        <f>'RAW DATA-Awards'!E66</f>
        <v>28</v>
      </c>
      <c r="F200" s="12">
        <f>'RAW DATA-Awards'!F66</f>
        <v>0</v>
      </c>
      <c r="G200" s="12">
        <f>'RAW DATA-Awards'!G66</f>
        <v>13</v>
      </c>
      <c r="H200" s="12">
        <f>'RAW DATA-Awards'!H66</f>
        <v>0</v>
      </c>
      <c r="I200" s="12">
        <f>'RAW DATA-Awards'!I66</f>
        <v>0</v>
      </c>
      <c r="J200" s="12">
        <f>'RAW DATA-Awards'!J66</f>
        <v>0</v>
      </c>
      <c r="K200" s="12">
        <f>'RAW DATA-Awards'!K66</f>
        <v>0</v>
      </c>
      <c r="L200" s="12">
        <f>'RAW DATA-Awards'!L66</f>
        <v>0</v>
      </c>
      <c r="M200" s="331">
        <f>'RAW DATA-Awards'!M66</f>
        <v>0</v>
      </c>
      <c r="N200" s="12" t="s">
        <v>276</v>
      </c>
      <c r="O200" s="12"/>
      <c r="P200" s="330">
        <f>'RAW DATA-Awards'!N66</f>
        <v>0</v>
      </c>
      <c r="Q200" s="12">
        <f>'RAW DATA-Awards'!O66</f>
        <v>17</v>
      </c>
      <c r="R200" s="12">
        <f>'RAW DATA-Awards'!P66</f>
        <v>0</v>
      </c>
      <c r="S200" s="12">
        <f>'RAW DATA-Awards'!Q66</f>
        <v>23</v>
      </c>
      <c r="T200" s="12">
        <f>'RAW DATA-Awards'!R66</f>
        <v>0</v>
      </c>
      <c r="U200" s="12">
        <f>'RAW DATA-Awards'!S66</f>
        <v>0</v>
      </c>
      <c r="V200" s="12">
        <f>'RAW DATA-Awards'!T66</f>
        <v>0</v>
      </c>
      <c r="W200" s="12">
        <f>'RAW DATA-Awards'!U66</f>
        <v>0</v>
      </c>
      <c r="X200" s="12">
        <f>'RAW DATA-Awards'!V66</f>
        <v>0</v>
      </c>
      <c r="Y200" s="331">
        <f>'RAW DATA-Awards'!W66</f>
        <v>0</v>
      </c>
      <c r="Z200" s="12" t="s">
        <v>276</v>
      </c>
      <c r="AA200" s="12"/>
      <c r="AB200" s="330">
        <f>'RAW DATA-Awards'!X66</f>
        <v>0</v>
      </c>
      <c r="AC200" s="12">
        <f>'RAW DATA-Awards'!Y66</f>
        <v>25</v>
      </c>
      <c r="AD200" s="12">
        <f>'RAW DATA-Awards'!Z66</f>
        <v>0</v>
      </c>
      <c r="AE200" s="12">
        <f>'RAW DATA-Awards'!AA66</f>
        <v>22</v>
      </c>
      <c r="AF200" s="12">
        <f>'RAW DATA-Awards'!AB66</f>
        <v>0</v>
      </c>
      <c r="AG200" s="12">
        <f>'RAW DATA-Awards'!AC66</f>
        <v>0</v>
      </c>
      <c r="AH200" s="12">
        <f>'RAW DATA-Awards'!AD66</f>
        <v>0</v>
      </c>
      <c r="AI200" s="12">
        <f>'RAW DATA-Awards'!AE66</f>
        <v>0</v>
      </c>
      <c r="AJ200" s="12">
        <f>'RAW DATA-Awards'!AF66</f>
        <v>0</v>
      </c>
      <c r="AK200" s="331">
        <f>'RAW DATA-Awards'!AG66</f>
        <v>0</v>
      </c>
      <c r="AL200" s="12" t="s">
        <v>276</v>
      </c>
      <c r="AM200" s="12"/>
      <c r="AN200" s="1078">
        <f>'RAW DATA-Awards'!AH66</f>
        <v>0</v>
      </c>
      <c r="AO200" s="1079">
        <f>'RAW DATA-Awards'!AI66</f>
        <v>12</v>
      </c>
      <c r="AP200" s="1079">
        <f>'RAW DATA-Awards'!AJ66</f>
        <v>0</v>
      </c>
      <c r="AQ200" s="1079">
        <f>'RAW DATA-Awards'!AK66</f>
        <v>13</v>
      </c>
      <c r="AR200" s="1079">
        <f>'RAW DATA-Awards'!AL66</f>
        <v>0</v>
      </c>
      <c r="AS200" s="1079">
        <f>'RAW DATA-Awards'!AM66</f>
        <v>0</v>
      </c>
      <c r="AT200" s="1079">
        <f>'RAW DATA-Awards'!AN66</f>
        <v>0</v>
      </c>
      <c r="AU200" s="1079">
        <f>'RAW DATA-Awards'!AO66</f>
        <v>0</v>
      </c>
      <c r="AV200" s="1079">
        <f>'RAW DATA-Awards'!AP66</f>
        <v>0</v>
      </c>
      <c r="AW200" s="1080">
        <f>'RAW DATA-Awards'!AQ66</f>
        <v>0</v>
      </c>
      <c r="AX200" s="1081" t="s">
        <v>276</v>
      </c>
      <c r="AZ200" s="1195">
        <f>'RAW DATA-Awards'!AR66</f>
        <v>0</v>
      </c>
      <c r="BA200" s="1196">
        <f>'RAW DATA-Awards'!AS66</f>
        <v>13</v>
      </c>
      <c r="BB200" s="1196">
        <f>'RAW DATA-Awards'!AT66</f>
        <v>0</v>
      </c>
      <c r="BC200" s="1196">
        <f>'RAW DATA-Awards'!AU66</f>
        <v>32</v>
      </c>
      <c r="BD200" s="1196">
        <f>'RAW DATA-Awards'!AV66</f>
        <v>0</v>
      </c>
      <c r="BE200" s="1196">
        <f>'RAW DATA-Awards'!AW66</f>
        <v>0</v>
      </c>
      <c r="BF200" s="1196">
        <f>'RAW DATA-Awards'!AX66</f>
        <v>0</v>
      </c>
      <c r="BG200" s="1196">
        <f>'RAW DATA-Awards'!AY66</f>
        <v>0</v>
      </c>
      <c r="BH200" s="1196">
        <f>'RAW DATA-Awards'!AZ66</f>
        <v>0</v>
      </c>
      <c r="BI200" s="1197">
        <f>'RAW DATA-Awards'!BA66</f>
        <v>0</v>
      </c>
      <c r="BJ200" s="1198" t="s">
        <v>276</v>
      </c>
      <c r="BK200" s="1210"/>
      <c r="BL200" s="1210"/>
      <c r="BM200" s="1210"/>
      <c r="BN200" s="1210"/>
      <c r="BO200" s="1188">
        <f>AZ200*'DATA - Awards Matrices'!B$12</f>
        <v>0</v>
      </c>
      <c r="BP200" s="1188">
        <f>BA200*'DATA - Awards Matrices'!C$12</f>
        <v>199602</v>
      </c>
      <c r="BQ200" s="1188">
        <f>BB200*'DATA - Awards Matrices'!D$12</f>
        <v>0</v>
      </c>
      <c r="BR200" s="1188">
        <f>BC200*'DATA - Awards Matrices'!E$12</f>
        <v>978240</v>
      </c>
      <c r="BS200" s="1188">
        <f>BD200*'DATA - Awards Matrices'!F$12</f>
        <v>0</v>
      </c>
      <c r="BT200" s="1188">
        <f>BE200*'DATA - Awards Matrices'!G$12</f>
        <v>0</v>
      </c>
      <c r="BU200" s="1188">
        <f>BF200*'DATA - Awards Matrices'!H$12</f>
        <v>0</v>
      </c>
      <c r="BV200" s="1188">
        <f>BG200*'DATA - Awards Matrices'!I$12</f>
        <v>0</v>
      </c>
      <c r="BW200" s="1188">
        <f>BH200*'DATA - Awards Matrices'!J$12</f>
        <v>0</v>
      </c>
      <c r="BX200" s="1188">
        <f>BI200*'DATA - Awards Matrices'!K$12</f>
        <v>0</v>
      </c>
      <c r="BY200" s="436"/>
      <c r="BZ200" s="436"/>
      <c r="CA200" s="436"/>
    </row>
    <row r="201" spans="1:79">
      <c r="A201" s="412"/>
      <c r="B201" s="410"/>
      <c r="C201" s="411"/>
      <c r="D201" s="332">
        <f t="shared" ref="D201:M201" si="191">SUM(D198:D200)</f>
        <v>0</v>
      </c>
      <c r="E201" s="11">
        <f t="shared" si="191"/>
        <v>62</v>
      </c>
      <c r="F201" s="11">
        <f t="shared" si="191"/>
        <v>5</v>
      </c>
      <c r="G201" s="11">
        <f t="shared" si="191"/>
        <v>63</v>
      </c>
      <c r="H201" s="11">
        <f t="shared" si="191"/>
        <v>0</v>
      </c>
      <c r="I201" s="11">
        <f t="shared" si="191"/>
        <v>0</v>
      </c>
      <c r="J201" s="11">
        <f t="shared" si="191"/>
        <v>0</v>
      </c>
      <c r="K201" s="11">
        <f t="shared" si="191"/>
        <v>0</v>
      </c>
      <c r="L201" s="11">
        <f t="shared" si="191"/>
        <v>0</v>
      </c>
      <c r="M201" s="333">
        <f t="shared" si="191"/>
        <v>0</v>
      </c>
      <c r="N201" s="12">
        <f>SUM(D201:M201)</f>
        <v>130</v>
      </c>
      <c r="O201" s="12"/>
      <c r="P201" s="332">
        <f t="shared" ref="P201:Y201" si="192">SUM(P198:P200)</f>
        <v>0</v>
      </c>
      <c r="Q201" s="11">
        <f t="shared" si="192"/>
        <v>50</v>
      </c>
      <c r="R201" s="11">
        <f t="shared" si="192"/>
        <v>7</v>
      </c>
      <c r="S201" s="11">
        <f t="shared" si="192"/>
        <v>85</v>
      </c>
      <c r="T201" s="11">
        <f t="shared" si="192"/>
        <v>0</v>
      </c>
      <c r="U201" s="11">
        <f t="shared" si="192"/>
        <v>0</v>
      </c>
      <c r="V201" s="11">
        <f t="shared" si="192"/>
        <v>0</v>
      </c>
      <c r="W201" s="11">
        <f t="shared" si="192"/>
        <v>0</v>
      </c>
      <c r="X201" s="11">
        <f t="shared" si="192"/>
        <v>0</v>
      </c>
      <c r="Y201" s="333">
        <f t="shared" si="192"/>
        <v>0</v>
      </c>
      <c r="Z201" s="12">
        <f>SUM(P201:Y201)</f>
        <v>142</v>
      </c>
      <c r="AA201" s="12"/>
      <c r="AB201" s="332">
        <f t="shared" ref="AB201:AK201" si="193">SUM(AB198:AB200)</f>
        <v>0</v>
      </c>
      <c r="AC201" s="11">
        <f t="shared" si="193"/>
        <v>53</v>
      </c>
      <c r="AD201" s="11">
        <f t="shared" si="193"/>
        <v>1</v>
      </c>
      <c r="AE201" s="11">
        <f t="shared" si="193"/>
        <v>71</v>
      </c>
      <c r="AF201" s="11">
        <f t="shared" si="193"/>
        <v>0</v>
      </c>
      <c r="AG201" s="11">
        <f t="shared" si="193"/>
        <v>0</v>
      </c>
      <c r="AH201" s="11">
        <f t="shared" si="193"/>
        <v>0</v>
      </c>
      <c r="AI201" s="11">
        <f t="shared" si="193"/>
        <v>0</v>
      </c>
      <c r="AJ201" s="11">
        <f t="shared" si="193"/>
        <v>0</v>
      </c>
      <c r="AK201" s="333">
        <f t="shared" si="193"/>
        <v>0</v>
      </c>
      <c r="AL201" s="12">
        <f>SUM(AB201:AK201)</f>
        <v>125</v>
      </c>
      <c r="AM201" s="12"/>
      <c r="AN201" s="1082">
        <f t="shared" ref="AN201:AW201" si="194">SUM(AN198:AN200)</f>
        <v>0</v>
      </c>
      <c r="AO201" s="1083">
        <f t="shared" si="194"/>
        <v>27</v>
      </c>
      <c r="AP201" s="1083">
        <f t="shared" si="194"/>
        <v>2</v>
      </c>
      <c r="AQ201" s="1083">
        <f t="shared" si="194"/>
        <v>43</v>
      </c>
      <c r="AR201" s="1083">
        <f t="shared" si="194"/>
        <v>0</v>
      </c>
      <c r="AS201" s="1083">
        <f t="shared" si="194"/>
        <v>0</v>
      </c>
      <c r="AT201" s="1083">
        <f t="shared" si="194"/>
        <v>0</v>
      </c>
      <c r="AU201" s="1083">
        <f t="shared" si="194"/>
        <v>0</v>
      </c>
      <c r="AV201" s="1083">
        <f t="shared" si="194"/>
        <v>0</v>
      </c>
      <c r="AW201" s="1084">
        <f t="shared" si="194"/>
        <v>0</v>
      </c>
      <c r="AX201" s="1081">
        <f>SUM(AN201:AW201)</f>
        <v>72</v>
      </c>
      <c r="AZ201" s="1199">
        <f t="shared" ref="AZ201:BI201" si="195">SUM(AZ198:AZ200)</f>
        <v>0</v>
      </c>
      <c r="BA201" s="1200">
        <f t="shared" si="195"/>
        <v>25</v>
      </c>
      <c r="BB201" s="1200">
        <f t="shared" si="195"/>
        <v>4</v>
      </c>
      <c r="BC201" s="1200">
        <f t="shared" si="195"/>
        <v>74</v>
      </c>
      <c r="BD201" s="1200">
        <f t="shared" si="195"/>
        <v>0</v>
      </c>
      <c r="BE201" s="1200">
        <f t="shared" si="195"/>
        <v>0</v>
      </c>
      <c r="BF201" s="1200">
        <f t="shared" si="195"/>
        <v>0</v>
      </c>
      <c r="BG201" s="1200">
        <f t="shared" si="195"/>
        <v>0</v>
      </c>
      <c r="BH201" s="1200">
        <f t="shared" si="195"/>
        <v>0</v>
      </c>
      <c r="BI201" s="1201">
        <f t="shared" si="195"/>
        <v>0</v>
      </c>
      <c r="BJ201" s="1198">
        <f>SUM(AZ201:BI201)</f>
        <v>103</v>
      </c>
      <c r="BK201" s="1210"/>
      <c r="BL201" s="1210"/>
      <c r="BM201" s="1210"/>
      <c r="BN201" s="1210"/>
      <c r="BO201" s="1302"/>
      <c r="BP201" s="1302"/>
      <c r="BQ201" s="1302"/>
      <c r="BR201" s="1302"/>
      <c r="BS201" s="1302"/>
      <c r="BT201" s="1302"/>
      <c r="BU201" s="436"/>
      <c r="BV201" s="436"/>
      <c r="BW201" s="436"/>
      <c r="BX201" s="436"/>
      <c r="BY201" s="436"/>
      <c r="BZ201" s="436"/>
      <c r="CA201" s="436"/>
    </row>
    <row r="202" spans="1:79" ht="9" customHeight="1" thickBot="1">
      <c r="A202" s="412"/>
      <c r="B202" s="410"/>
      <c r="C202" s="411"/>
      <c r="D202" s="330"/>
      <c r="E202" s="12"/>
      <c r="F202" s="12"/>
      <c r="G202" s="12"/>
      <c r="H202" s="12"/>
      <c r="I202" s="12"/>
      <c r="J202" s="12"/>
      <c r="K202" s="12"/>
      <c r="L202" s="12"/>
      <c r="M202" s="331"/>
      <c r="N202" s="12"/>
      <c r="O202" s="12"/>
      <c r="P202" s="330"/>
      <c r="Q202" s="12"/>
      <c r="R202" s="12"/>
      <c r="S202" s="12"/>
      <c r="T202" s="12"/>
      <c r="U202" s="12"/>
      <c r="V202" s="12"/>
      <c r="W202" s="12"/>
      <c r="X202" s="12"/>
      <c r="Y202" s="331"/>
      <c r="Z202" s="12"/>
      <c r="AA202" s="12"/>
      <c r="AB202" s="330"/>
      <c r="AC202" s="12"/>
      <c r="AD202" s="12"/>
      <c r="AE202" s="12"/>
      <c r="AF202" s="12"/>
      <c r="AG202" s="12"/>
      <c r="AH202" s="12"/>
      <c r="AI202" s="12"/>
      <c r="AJ202" s="12"/>
      <c r="AK202" s="331"/>
      <c r="AL202" s="12"/>
      <c r="AM202" s="12"/>
      <c r="AN202" s="1078"/>
      <c r="AO202" s="1079"/>
      <c r="AP202" s="1079"/>
      <c r="AQ202" s="1079"/>
      <c r="AR202" s="1079"/>
      <c r="AS202" s="1079"/>
      <c r="AT202" s="1079"/>
      <c r="AU202" s="1079"/>
      <c r="AV202" s="1079"/>
      <c r="AW202" s="1080"/>
      <c r="AX202" s="1081"/>
      <c r="AZ202" s="1195"/>
      <c r="BA202" s="1196"/>
      <c r="BB202" s="1196"/>
      <c r="BC202" s="1196"/>
      <c r="BD202" s="1196"/>
      <c r="BE202" s="1196"/>
      <c r="BF202" s="1196"/>
      <c r="BG202" s="1196"/>
      <c r="BH202" s="1196"/>
      <c r="BI202" s="1197"/>
      <c r="BJ202" s="1198"/>
      <c r="BK202" s="1210"/>
      <c r="BL202" s="1210"/>
      <c r="BM202" s="1210"/>
      <c r="BN202" s="1210"/>
      <c r="BO202" s="1302"/>
      <c r="BP202" s="1302"/>
      <c r="BQ202" s="1302"/>
      <c r="BR202" s="1302"/>
      <c r="BS202" s="1302"/>
      <c r="BT202" s="1302"/>
      <c r="BU202" s="436"/>
      <c r="BV202" s="436"/>
      <c r="BW202" s="436"/>
      <c r="BX202" s="436"/>
      <c r="BY202" s="436"/>
      <c r="BZ202" s="436"/>
      <c r="CA202" s="436"/>
    </row>
    <row r="203" spans="1:79">
      <c r="A203" s="1487" t="s">
        <v>271</v>
      </c>
      <c r="B203" s="274" t="s">
        <v>73</v>
      </c>
      <c r="C203" s="424" t="s">
        <v>92</v>
      </c>
      <c r="D203" s="330">
        <f>D198*'DATA - Awards Matrices'!$B$15</f>
        <v>0</v>
      </c>
      <c r="E203" s="12">
        <f>E198*'DATA - Awards Matrices'!$C$15</f>
        <v>4400</v>
      </c>
      <c r="F203" s="12">
        <f>F198*'DATA - Awards Matrices'!$D$15</f>
        <v>0</v>
      </c>
      <c r="G203" s="12">
        <f>G198*'DATA - Awards Matrices'!$E$15</f>
        <v>11000</v>
      </c>
      <c r="H203" s="12">
        <f>H198*'DATA - Awards Matrices'!$F$15</f>
        <v>0</v>
      </c>
      <c r="I203" s="12">
        <f>I198*'DATA - Awards Matrices'!$G$15</f>
        <v>0</v>
      </c>
      <c r="J203" s="12">
        <f>J198*'DATA - Awards Matrices'!$H$15</f>
        <v>0</v>
      </c>
      <c r="K203" s="12">
        <f>K198*'DATA - Awards Matrices'!$I$15</f>
        <v>0</v>
      </c>
      <c r="L203" s="12">
        <f>L198*'DATA - Awards Matrices'!$J$15</f>
        <v>0</v>
      </c>
      <c r="M203" s="331">
        <f>M198*'DATA - Awards Matrices'!$K$15</f>
        <v>0</v>
      </c>
      <c r="N203" s="12"/>
      <c r="O203" s="12"/>
      <c r="P203" s="330">
        <f>P198*'DATA - Awards Matrices'!$B$15</f>
        <v>0</v>
      </c>
      <c r="Q203" s="12">
        <f>Q198*'DATA - Awards Matrices'!$C$15</f>
        <v>4800</v>
      </c>
      <c r="R203" s="12">
        <f>R198*'DATA - Awards Matrices'!$D$15</f>
        <v>0</v>
      </c>
      <c r="S203" s="12">
        <f>S198*'DATA - Awards Matrices'!$E$15</f>
        <v>13500</v>
      </c>
      <c r="T203" s="12">
        <f>T198*'DATA - Awards Matrices'!$F$15</f>
        <v>0</v>
      </c>
      <c r="U203" s="12">
        <f>U198*'DATA - Awards Matrices'!$G$15</f>
        <v>0</v>
      </c>
      <c r="V203" s="12">
        <f>V198*'DATA - Awards Matrices'!$H$15</f>
        <v>0</v>
      </c>
      <c r="W203" s="12">
        <f>W198*'DATA - Awards Matrices'!$I$15</f>
        <v>0</v>
      </c>
      <c r="X203" s="12">
        <f>X198*'DATA - Awards Matrices'!$J$15</f>
        <v>0</v>
      </c>
      <c r="Y203" s="331">
        <f>Y198*'DATA - Awards Matrices'!$K$15</f>
        <v>0</v>
      </c>
      <c r="Z203" s="12"/>
      <c r="AA203" s="12"/>
      <c r="AB203" s="330">
        <f>AB198*'DATA - Awards Matrices'!$B$15</f>
        <v>0</v>
      </c>
      <c r="AC203" s="12">
        <f>AC198*'DATA - Awards Matrices'!$C$15</f>
        <v>3200</v>
      </c>
      <c r="AD203" s="12">
        <f>AD198*'DATA - Awards Matrices'!$D$15</f>
        <v>0</v>
      </c>
      <c r="AE203" s="12">
        <f>AE198*'DATA - Awards Matrices'!$E$15</f>
        <v>10750</v>
      </c>
      <c r="AF203" s="12">
        <f>AF198*'DATA - Awards Matrices'!$F$15</f>
        <v>0</v>
      </c>
      <c r="AG203" s="12">
        <f>AG198*'DATA - Awards Matrices'!$G$15</f>
        <v>0</v>
      </c>
      <c r="AH203" s="12">
        <f>AH198*'DATA - Awards Matrices'!$H$15</f>
        <v>0</v>
      </c>
      <c r="AI203" s="12">
        <f>AI198*'DATA - Awards Matrices'!$I$15</f>
        <v>0</v>
      </c>
      <c r="AJ203" s="12">
        <f>AJ198*'DATA - Awards Matrices'!$J$15</f>
        <v>0</v>
      </c>
      <c r="AK203" s="331">
        <f>AK198*'DATA - Awards Matrices'!$K$15</f>
        <v>0</v>
      </c>
      <c r="AL203" s="12"/>
      <c r="AM203" s="12"/>
      <c r="AN203" s="1078">
        <f>AN198*'DATA - Awards Matrices'!$B$15</f>
        <v>0</v>
      </c>
      <c r="AO203" s="1079">
        <f>AO198*'DATA - Awards Matrices'!$C$15</f>
        <v>1800</v>
      </c>
      <c r="AP203" s="1079">
        <f>AP198*'DATA - Awards Matrices'!$D$15</f>
        <v>0</v>
      </c>
      <c r="AQ203" s="1079">
        <f>AQ198*'DATA - Awards Matrices'!$E$15</f>
        <v>6500</v>
      </c>
      <c r="AR203" s="1079">
        <f>AR198*'DATA - Awards Matrices'!$F$15</f>
        <v>0</v>
      </c>
      <c r="AS203" s="1079">
        <f>AS198*'DATA - Awards Matrices'!$G$15</f>
        <v>0</v>
      </c>
      <c r="AT203" s="1079">
        <f>AT198*'DATA - Awards Matrices'!$H$15</f>
        <v>0</v>
      </c>
      <c r="AU203" s="1079">
        <f>AU198*'DATA - Awards Matrices'!$I$15</f>
        <v>0</v>
      </c>
      <c r="AV203" s="1079">
        <f>AV198*'DATA - Awards Matrices'!$J$15</f>
        <v>0</v>
      </c>
      <c r="AW203" s="1080">
        <f>AW198*'DATA - Awards Matrices'!$K$15</f>
        <v>0</v>
      </c>
      <c r="AX203" s="1081"/>
      <c r="AZ203" s="1195">
        <f>AZ198*'DATA - Awards Matrices'!$B$15</f>
        <v>0</v>
      </c>
      <c r="BA203" s="1196">
        <f>BA198*'DATA - Awards Matrices'!$C$15</f>
        <v>1200</v>
      </c>
      <c r="BB203" s="1196">
        <f>BB198*'DATA - Awards Matrices'!$D$15</f>
        <v>0</v>
      </c>
      <c r="BC203" s="1196">
        <f>BC198*'DATA - Awards Matrices'!$E$15</f>
        <v>10250</v>
      </c>
      <c r="BD203" s="1196">
        <f>BD198*'DATA - Awards Matrices'!$F$15</f>
        <v>0</v>
      </c>
      <c r="BE203" s="1196">
        <f>BE198*'DATA - Awards Matrices'!$G$15</f>
        <v>0</v>
      </c>
      <c r="BF203" s="1196">
        <f>BF198*'DATA - Awards Matrices'!$H$15</f>
        <v>0</v>
      </c>
      <c r="BG203" s="1196">
        <f>BG198*'DATA - Awards Matrices'!$I$15</f>
        <v>0</v>
      </c>
      <c r="BH203" s="1196">
        <f>BH198*'DATA - Awards Matrices'!$J$15</f>
        <v>0</v>
      </c>
      <c r="BI203" s="1197">
        <f>BI198*'DATA - Awards Matrices'!$K$15</f>
        <v>0</v>
      </c>
      <c r="BJ203" s="1198"/>
      <c r="BK203" s="1210"/>
      <c r="BL203" s="1210"/>
      <c r="BM203" s="1210"/>
      <c r="BN203" s="1210"/>
      <c r="BO203" s="1302"/>
      <c r="BP203" s="1302"/>
      <c r="BQ203" s="1302"/>
      <c r="BR203" s="1302"/>
      <c r="BS203" s="1302"/>
      <c r="BT203" s="1302"/>
      <c r="BU203" s="436"/>
      <c r="BV203" s="436"/>
      <c r="BW203" s="436"/>
      <c r="BX203" s="436"/>
      <c r="BY203" s="436"/>
      <c r="BZ203" s="436"/>
      <c r="CA203" s="436"/>
    </row>
    <row r="204" spans="1:79">
      <c r="A204" s="1488"/>
      <c r="B204" s="410" t="s">
        <v>73</v>
      </c>
      <c r="C204" s="425" t="s">
        <v>91</v>
      </c>
      <c r="D204" s="330">
        <f>D199*'DATA - Awards Matrices'!$B$16</f>
        <v>0</v>
      </c>
      <c r="E204" s="12">
        <f>E199*'DATA - Awards Matrices'!$C$16</f>
        <v>2400</v>
      </c>
      <c r="F204" s="12">
        <f>F199*'DATA - Awards Matrices'!$D$16</f>
        <v>1000</v>
      </c>
      <c r="G204" s="12">
        <f>G199*'DATA - Awards Matrices'!$E$16</f>
        <v>1500</v>
      </c>
      <c r="H204" s="12">
        <f>H199*'DATA - Awards Matrices'!$F$16</f>
        <v>0</v>
      </c>
      <c r="I204" s="12">
        <f>I199*'DATA - Awards Matrices'!$G$16</f>
        <v>0</v>
      </c>
      <c r="J204" s="12">
        <f>J199*'DATA - Awards Matrices'!$H$16</f>
        <v>0</v>
      </c>
      <c r="K204" s="12">
        <f>K199*'DATA - Awards Matrices'!$I$16</f>
        <v>0</v>
      </c>
      <c r="L204" s="12">
        <f>L199*'DATA - Awards Matrices'!$J$16</f>
        <v>0</v>
      </c>
      <c r="M204" s="331">
        <f>M199*'DATA - Awards Matrices'!$K$16</f>
        <v>0</v>
      </c>
      <c r="N204" s="12"/>
      <c r="O204" s="12"/>
      <c r="P204" s="330">
        <f>P199*'DATA - Awards Matrices'!$B$16</f>
        <v>0</v>
      </c>
      <c r="Q204" s="12">
        <f>Q199*'DATA - Awards Matrices'!$C$16</f>
        <v>1800</v>
      </c>
      <c r="R204" s="12">
        <f>R199*'DATA - Awards Matrices'!$D$16</f>
        <v>1400</v>
      </c>
      <c r="S204" s="12">
        <f>S199*'DATA - Awards Matrices'!$E$16</f>
        <v>2000</v>
      </c>
      <c r="T204" s="12">
        <f>T199*'DATA - Awards Matrices'!$F$16</f>
        <v>0</v>
      </c>
      <c r="U204" s="12">
        <f>U199*'DATA - Awards Matrices'!$G$16</f>
        <v>0</v>
      </c>
      <c r="V204" s="12">
        <f>V199*'DATA - Awards Matrices'!$H$16</f>
        <v>0</v>
      </c>
      <c r="W204" s="12">
        <f>W199*'DATA - Awards Matrices'!$I$16</f>
        <v>0</v>
      </c>
      <c r="X204" s="12">
        <f>X199*'DATA - Awards Matrices'!$J$16</f>
        <v>0</v>
      </c>
      <c r="Y204" s="331">
        <f>Y199*'DATA - Awards Matrices'!$K$16</f>
        <v>0</v>
      </c>
      <c r="Z204" s="12"/>
      <c r="AA204" s="12"/>
      <c r="AB204" s="330">
        <f>AB199*'DATA - Awards Matrices'!$B$16</f>
        <v>0</v>
      </c>
      <c r="AC204" s="12">
        <f>AC199*'DATA - Awards Matrices'!$C$16</f>
        <v>2400</v>
      </c>
      <c r="AD204" s="12">
        <f>AD199*'DATA - Awards Matrices'!$D$16</f>
        <v>200</v>
      </c>
      <c r="AE204" s="12">
        <f>AE199*'DATA - Awards Matrices'!$E$16</f>
        <v>1500</v>
      </c>
      <c r="AF204" s="12">
        <f>AF199*'DATA - Awards Matrices'!$F$16</f>
        <v>0</v>
      </c>
      <c r="AG204" s="12">
        <f>AG199*'DATA - Awards Matrices'!$G$16</f>
        <v>0</v>
      </c>
      <c r="AH204" s="12">
        <f>AH199*'DATA - Awards Matrices'!$H$16</f>
        <v>0</v>
      </c>
      <c r="AI204" s="12">
        <f>AI199*'DATA - Awards Matrices'!$I$16</f>
        <v>0</v>
      </c>
      <c r="AJ204" s="12">
        <f>AJ199*'DATA - Awards Matrices'!$J$16</f>
        <v>0</v>
      </c>
      <c r="AK204" s="331">
        <f>AK199*'DATA - Awards Matrices'!$K$16</f>
        <v>0</v>
      </c>
      <c r="AL204" s="12"/>
      <c r="AM204" s="12"/>
      <c r="AN204" s="1078">
        <f>AN199*'DATA - Awards Matrices'!$B$16</f>
        <v>0</v>
      </c>
      <c r="AO204" s="1079">
        <f>AO199*'DATA - Awards Matrices'!$C$16</f>
        <v>1200</v>
      </c>
      <c r="AP204" s="1079">
        <f>AP199*'DATA - Awards Matrices'!$D$16</f>
        <v>400</v>
      </c>
      <c r="AQ204" s="1079">
        <f>AQ199*'DATA - Awards Matrices'!$E$16</f>
        <v>1000</v>
      </c>
      <c r="AR204" s="1079">
        <f>AR199*'DATA - Awards Matrices'!$F$16</f>
        <v>0</v>
      </c>
      <c r="AS204" s="1079">
        <f>AS199*'DATA - Awards Matrices'!$G$16</f>
        <v>0</v>
      </c>
      <c r="AT204" s="1079">
        <f>AT199*'DATA - Awards Matrices'!$H$16</f>
        <v>0</v>
      </c>
      <c r="AU204" s="1079">
        <f>AU199*'DATA - Awards Matrices'!$I$16</f>
        <v>0</v>
      </c>
      <c r="AV204" s="1079">
        <f>AV199*'DATA - Awards Matrices'!$J$16</f>
        <v>0</v>
      </c>
      <c r="AW204" s="1080">
        <f>AW199*'DATA - Awards Matrices'!$K$16</f>
        <v>0</v>
      </c>
      <c r="AX204" s="1081"/>
      <c r="AZ204" s="1195">
        <f>AZ199*'DATA - Awards Matrices'!$B$16</f>
        <v>0</v>
      </c>
      <c r="BA204" s="1196">
        <f>BA199*'DATA - Awards Matrices'!$C$16</f>
        <v>1200</v>
      </c>
      <c r="BB204" s="1196">
        <f>BB199*'DATA - Awards Matrices'!$D$16</f>
        <v>800</v>
      </c>
      <c r="BC204" s="1196">
        <f>BC199*'DATA - Awards Matrices'!$E$16</f>
        <v>250</v>
      </c>
      <c r="BD204" s="1196">
        <f>BD199*'DATA - Awards Matrices'!$F$16</f>
        <v>0</v>
      </c>
      <c r="BE204" s="1196">
        <f>BE199*'DATA - Awards Matrices'!$G$16</f>
        <v>0</v>
      </c>
      <c r="BF204" s="1196">
        <f>BF199*'DATA - Awards Matrices'!$H$16</f>
        <v>0</v>
      </c>
      <c r="BG204" s="1196">
        <f>BG199*'DATA - Awards Matrices'!$I$16</f>
        <v>0</v>
      </c>
      <c r="BH204" s="1196">
        <f>BH199*'DATA - Awards Matrices'!$J$16</f>
        <v>0</v>
      </c>
      <c r="BI204" s="1197">
        <f>BI199*'DATA - Awards Matrices'!$K$16</f>
        <v>0</v>
      </c>
      <c r="BJ204" s="1198"/>
      <c r="BK204" s="1210"/>
      <c r="BL204" s="1210"/>
      <c r="BM204" s="1210"/>
      <c r="BN204" s="1210"/>
      <c r="BO204" s="1302"/>
      <c r="BP204" s="1302"/>
      <c r="BQ204" s="1302"/>
      <c r="BR204" s="1302"/>
      <c r="BS204" s="1302"/>
      <c r="BT204" s="1302"/>
      <c r="BU204" s="436"/>
      <c r="BV204" s="436"/>
      <c r="BW204" s="436"/>
      <c r="BX204" s="436"/>
      <c r="BY204" s="436"/>
      <c r="BZ204" s="436"/>
      <c r="CA204" s="436"/>
    </row>
    <row r="205" spans="1:79" ht="16" thickBot="1">
      <c r="A205" s="1489"/>
      <c r="B205" s="413" t="s">
        <v>73</v>
      </c>
      <c r="C205" s="426" t="s">
        <v>90</v>
      </c>
      <c r="D205" s="330">
        <f>D200*'DATA - Awards Matrices'!$B$17</f>
        <v>0</v>
      </c>
      <c r="E205" s="12">
        <f>E200*'DATA - Awards Matrices'!$C$17</f>
        <v>5600</v>
      </c>
      <c r="F205" s="12">
        <f>F200*'DATA - Awards Matrices'!$D$17</f>
        <v>0</v>
      </c>
      <c r="G205" s="12">
        <f>G200*'DATA - Awards Matrices'!$E$17</f>
        <v>3250</v>
      </c>
      <c r="H205" s="12">
        <f>H200*'DATA - Awards Matrices'!$F$17</f>
        <v>0</v>
      </c>
      <c r="I205" s="12">
        <f>I200*'DATA - Awards Matrices'!$G$17</f>
        <v>0</v>
      </c>
      <c r="J205" s="12">
        <f>J200*'DATA - Awards Matrices'!$H$17</f>
        <v>0</v>
      </c>
      <c r="K205" s="12">
        <f>K200*'DATA - Awards Matrices'!$I$17</f>
        <v>0</v>
      </c>
      <c r="L205" s="12">
        <f>L200*'DATA - Awards Matrices'!$J$17</f>
        <v>0</v>
      </c>
      <c r="M205" s="331">
        <f>M200*'DATA - Awards Matrices'!$K$17</f>
        <v>0</v>
      </c>
      <c r="N205" s="12" t="s">
        <v>277</v>
      </c>
      <c r="O205" s="12"/>
      <c r="P205" s="330">
        <f>P200*'DATA - Awards Matrices'!$B$17</f>
        <v>0</v>
      </c>
      <c r="Q205" s="12">
        <f>Q200*'DATA - Awards Matrices'!$C$17</f>
        <v>3400</v>
      </c>
      <c r="R205" s="12">
        <f>R200*'DATA - Awards Matrices'!$D$17</f>
        <v>0</v>
      </c>
      <c r="S205" s="12">
        <f>S200*'DATA - Awards Matrices'!$E$17</f>
        <v>5750</v>
      </c>
      <c r="T205" s="12">
        <f>T200*'DATA - Awards Matrices'!$F$17</f>
        <v>0</v>
      </c>
      <c r="U205" s="12">
        <f>U200*'DATA - Awards Matrices'!$G$17</f>
        <v>0</v>
      </c>
      <c r="V205" s="12">
        <f>V200*'DATA - Awards Matrices'!$H$17</f>
        <v>0</v>
      </c>
      <c r="W205" s="12">
        <f>W200*'DATA - Awards Matrices'!$I$17</f>
        <v>0</v>
      </c>
      <c r="X205" s="12">
        <f>X200*'DATA - Awards Matrices'!$J$17</f>
        <v>0</v>
      </c>
      <c r="Y205" s="331">
        <f>Y200*'DATA - Awards Matrices'!$K$17</f>
        <v>0</v>
      </c>
      <c r="Z205" s="12" t="s">
        <v>277</v>
      </c>
      <c r="AA205" s="12"/>
      <c r="AB205" s="330">
        <f>AB200*'DATA - Awards Matrices'!$B$17</f>
        <v>0</v>
      </c>
      <c r="AC205" s="12">
        <f>AC200*'DATA - Awards Matrices'!$C$17</f>
        <v>5000</v>
      </c>
      <c r="AD205" s="12">
        <f>AD200*'DATA - Awards Matrices'!$D$17</f>
        <v>0</v>
      </c>
      <c r="AE205" s="12">
        <f>AE200*'DATA - Awards Matrices'!$E$17</f>
        <v>5500</v>
      </c>
      <c r="AF205" s="12">
        <f>AF200*'DATA - Awards Matrices'!$F$17</f>
        <v>0</v>
      </c>
      <c r="AG205" s="12">
        <f>AG200*'DATA - Awards Matrices'!$G$17</f>
        <v>0</v>
      </c>
      <c r="AH205" s="12">
        <f>AH200*'DATA - Awards Matrices'!$H$17</f>
        <v>0</v>
      </c>
      <c r="AI205" s="12">
        <f>AI200*'DATA - Awards Matrices'!$I$17</f>
        <v>0</v>
      </c>
      <c r="AJ205" s="12">
        <f>AJ200*'DATA - Awards Matrices'!$J$17</f>
        <v>0</v>
      </c>
      <c r="AK205" s="331">
        <f>AK200*'DATA - Awards Matrices'!$K$17</f>
        <v>0</v>
      </c>
      <c r="AL205" s="12" t="s">
        <v>277</v>
      </c>
      <c r="AM205" s="12"/>
      <c r="AN205" s="1078">
        <f>AN200*'DATA - Awards Matrices'!$B$17</f>
        <v>0</v>
      </c>
      <c r="AO205" s="1079">
        <f>AO200*'DATA - Awards Matrices'!$C$17</f>
        <v>2400</v>
      </c>
      <c r="AP205" s="1079">
        <f>AP200*'DATA - Awards Matrices'!$D$17</f>
        <v>0</v>
      </c>
      <c r="AQ205" s="1079">
        <f>AQ200*'DATA - Awards Matrices'!$E$17</f>
        <v>3250</v>
      </c>
      <c r="AR205" s="1079">
        <f>AR200*'DATA - Awards Matrices'!$F$17</f>
        <v>0</v>
      </c>
      <c r="AS205" s="1079">
        <f>AS200*'DATA - Awards Matrices'!$G$17</f>
        <v>0</v>
      </c>
      <c r="AT205" s="1079">
        <f>AT200*'DATA - Awards Matrices'!$H$17</f>
        <v>0</v>
      </c>
      <c r="AU205" s="1079">
        <f>AU200*'DATA - Awards Matrices'!$I$17</f>
        <v>0</v>
      </c>
      <c r="AV205" s="1079">
        <f>AV200*'DATA - Awards Matrices'!$J$17</f>
        <v>0</v>
      </c>
      <c r="AW205" s="1080">
        <f>AW200*'DATA - Awards Matrices'!$K$17</f>
        <v>0</v>
      </c>
      <c r="AX205" s="1081" t="s">
        <v>277</v>
      </c>
      <c r="AZ205" s="1195">
        <f>AZ200*'DATA - Awards Matrices'!$B$17</f>
        <v>0</v>
      </c>
      <c r="BA205" s="1196">
        <f>BA200*'DATA - Awards Matrices'!$C$17</f>
        <v>2600</v>
      </c>
      <c r="BB205" s="1196">
        <f>BB200*'DATA - Awards Matrices'!$D$17</f>
        <v>0</v>
      </c>
      <c r="BC205" s="1196">
        <f>BC200*'DATA - Awards Matrices'!$E$17</f>
        <v>8000</v>
      </c>
      <c r="BD205" s="1196">
        <f>BD200*'DATA - Awards Matrices'!$F$17</f>
        <v>0</v>
      </c>
      <c r="BE205" s="1196">
        <f>BE200*'DATA - Awards Matrices'!$G$17</f>
        <v>0</v>
      </c>
      <c r="BF205" s="1196">
        <f>BF200*'DATA - Awards Matrices'!$H$17</f>
        <v>0</v>
      </c>
      <c r="BG205" s="1196">
        <f>BG200*'DATA - Awards Matrices'!$I$17</f>
        <v>0</v>
      </c>
      <c r="BH205" s="1196">
        <f>BH200*'DATA - Awards Matrices'!$J$17</f>
        <v>0</v>
      </c>
      <c r="BI205" s="1197">
        <f>BI200*'DATA - Awards Matrices'!$K$17</f>
        <v>0</v>
      </c>
      <c r="BJ205" s="1198" t="s">
        <v>277</v>
      </c>
      <c r="BK205" s="1210"/>
      <c r="BL205" s="1210"/>
      <c r="BM205" s="1210"/>
      <c r="BN205" s="1210"/>
      <c r="BO205" s="1302"/>
      <c r="BP205" s="1302"/>
      <c r="BQ205" s="1302"/>
      <c r="BR205" s="1302"/>
      <c r="BS205" s="1302"/>
      <c r="BT205" s="1302"/>
      <c r="BU205" s="436"/>
      <c r="BV205" s="436"/>
      <c r="BW205" s="436"/>
      <c r="BX205" s="436"/>
      <c r="BY205" s="436"/>
      <c r="BZ205" s="436"/>
      <c r="CA205" s="436"/>
    </row>
    <row r="206" spans="1:79" ht="33" thickBot="1">
      <c r="A206" s="455" t="s">
        <v>272</v>
      </c>
      <c r="B206" s="413" t="str">
        <f>B200</f>
        <v>LCC</v>
      </c>
      <c r="C206" s="414"/>
      <c r="D206" s="334">
        <f t="shared" ref="D206:M206" si="196">SUM(D203:D205)</f>
        <v>0</v>
      </c>
      <c r="E206" s="335">
        <f t="shared" si="196"/>
        <v>12400</v>
      </c>
      <c r="F206" s="335">
        <f t="shared" si="196"/>
        <v>1000</v>
      </c>
      <c r="G206" s="335">
        <f t="shared" si="196"/>
        <v>15750</v>
      </c>
      <c r="H206" s="335">
        <f t="shared" si="196"/>
        <v>0</v>
      </c>
      <c r="I206" s="335">
        <f t="shared" si="196"/>
        <v>0</v>
      </c>
      <c r="J206" s="335">
        <f t="shared" si="196"/>
        <v>0</v>
      </c>
      <c r="K206" s="335">
        <f t="shared" si="196"/>
        <v>0</v>
      </c>
      <c r="L206" s="335">
        <f t="shared" si="196"/>
        <v>0</v>
      </c>
      <c r="M206" s="336">
        <f t="shared" si="196"/>
        <v>0</v>
      </c>
      <c r="N206" s="415">
        <f>SUM(D206:M206)/'DATA - Awards Matrices'!$L$17</f>
        <v>7.2187414873331521</v>
      </c>
      <c r="O206" s="415"/>
      <c r="P206" s="334">
        <f t="shared" ref="P206:Y206" si="197">SUM(P203:P205)</f>
        <v>0</v>
      </c>
      <c r="Q206" s="335">
        <f t="shared" si="197"/>
        <v>10000</v>
      </c>
      <c r="R206" s="335">
        <f t="shared" si="197"/>
        <v>1400</v>
      </c>
      <c r="S206" s="335">
        <f t="shared" si="197"/>
        <v>21250</v>
      </c>
      <c r="T206" s="335">
        <f t="shared" si="197"/>
        <v>0</v>
      </c>
      <c r="U206" s="335">
        <f t="shared" si="197"/>
        <v>0</v>
      </c>
      <c r="V206" s="335">
        <f t="shared" si="197"/>
        <v>0</v>
      </c>
      <c r="W206" s="335">
        <f t="shared" si="197"/>
        <v>0</v>
      </c>
      <c r="X206" s="335">
        <f t="shared" si="197"/>
        <v>0</v>
      </c>
      <c r="Y206" s="336">
        <f t="shared" si="197"/>
        <v>0</v>
      </c>
      <c r="Z206" s="415">
        <f>SUM(P206:Y206)/'DATA - Awards Matrices'!$L$17</f>
        <v>8.0854857482479385</v>
      </c>
      <c r="AA206" s="415"/>
      <c r="AB206" s="334">
        <f t="shared" ref="AB206:AK206" si="198">SUM(AB203:AB205)</f>
        <v>0</v>
      </c>
      <c r="AC206" s="335">
        <f t="shared" si="198"/>
        <v>10600</v>
      </c>
      <c r="AD206" s="335">
        <f t="shared" si="198"/>
        <v>200</v>
      </c>
      <c r="AE206" s="335">
        <f t="shared" si="198"/>
        <v>17750</v>
      </c>
      <c r="AF206" s="335">
        <f t="shared" si="198"/>
        <v>0</v>
      </c>
      <c r="AG206" s="335">
        <f t="shared" si="198"/>
        <v>0</v>
      </c>
      <c r="AH206" s="335">
        <f t="shared" si="198"/>
        <v>0</v>
      </c>
      <c r="AI206" s="335">
        <f t="shared" si="198"/>
        <v>0</v>
      </c>
      <c r="AJ206" s="335">
        <f t="shared" si="198"/>
        <v>0</v>
      </c>
      <c r="AK206" s="336">
        <f t="shared" si="198"/>
        <v>0</v>
      </c>
      <c r="AL206" s="415">
        <f>SUM(AB206:AK206)/'DATA - Awards Matrices'!$L$17</f>
        <v>7.0701567568906167</v>
      </c>
      <c r="AM206" s="415"/>
      <c r="AN206" s="1085">
        <f t="shared" ref="AN206:AW206" si="199">SUM(AN203:AN205)</f>
        <v>0</v>
      </c>
      <c r="AO206" s="1086">
        <f t="shared" si="199"/>
        <v>5400</v>
      </c>
      <c r="AP206" s="1086">
        <f t="shared" si="199"/>
        <v>400</v>
      </c>
      <c r="AQ206" s="1086">
        <f t="shared" si="199"/>
        <v>10750</v>
      </c>
      <c r="AR206" s="1086">
        <f t="shared" si="199"/>
        <v>0</v>
      </c>
      <c r="AS206" s="1086">
        <f t="shared" si="199"/>
        <v>0</v>
      </c>
      <c r="AT206" s="1086">
        <f t="shared" si="199"/>
        <v>0</v>
      </c>
      <c r="AU206" s="1086">
        <f t="shared" si="199"/>
        <v>0</v>
      </c>
      <c r="AV206" s="1086">
        <f t="shared" si="199"/>
        <v>0</v>
      </c>
      <c r="AW206" s="1087">
        <f t="shared" si="199"/>
        <v>0</v>
      </c>
      <c r="AX206" s="1088">
        <f>SUM(AN206:AW206)/'DATA - Awards Matrices'!$L$17</f>
        <v>4.0984621480399195</v>
      </c>
      <c r="AZ206" s="1202">
        <f t="shared" ref="AZ206:BI206" si="200">SUM(AZ203:AZ205)</f>
        <v>0</v>
      </c>
      <c r="BA206" s="1203">
        <f t="shared" si="200"/>
        <v>5000</v>
      </c>
      <c r="BB206" s="1203">
        <f t="shared" si="200"/>
        <v>800</v>
      </c>
      <c r="BC206" s="1203">
        <f t="shared" si="200"/>
        <v>18500</v>
      </c>
      <c r="BD206" s="1203">
        <f t="shared" si="200"/>
        <v>0</v>
      </c>
      <c r="BE206" s="1203">
        <f t="shared" si="200"/>
        <v>0</v>
      </c>
      <c r="BF206" s="1203">
        <f t="shared" si="200"/>
        <v>0</v>
      </c>
      <c r="BG206" s="1203">
        <f t="shared" si="200"/>
        <v>0</v>
      </c>
      <c r="BH206" s="1203">
        <f t="shared" si="200"/>
        <v>0</v>
      </c>
      <c r="BI206" s="1204">
        <f t="shared" si="200"/>
        <v>0</v>
      </c>
      <c r="BJ206" s="1205">
        <f>SUM(AZ206:BI206)/'DATA - Awards Matrices'!$L$17</f>
        <v>6.0176815829226618</v>
      </c>
      <c r="BK206" s="1210"/>
      <c r="BL206" s="1210"/>
      <c r="BM206" s="1210"/>
      <c r="BN206" s="1210"/>
      <c r="BO206" s="1300">
        <f>SUM(P206:Y206)</f>
        <v>32650</v>
      </c>
      <c r="BP206" s="1300">
        <f>SUM(AB206:AK206)</f>
        <v>28550</v>
      </c>
      <c r="BQ206" s="1301">
        <f>SUM(AN206:AW206)</f>
        <v>16550</v>
      </c>
      <c r="BR206" s="1300">
        <f>SUM(AZ206:BI206)</f>
        <v>24300</v>
      </c>
      <c r="BS206" s="1300">
        <f>AVERAGE(BO206:BQ206)</f>
        <v>25916.666666666668</v>
      </c>
      <c r="BT206" s="1301">
        <f>AVERAGE(BQ206:BR206)</f>
        <v>20425</v>
      </c>
      <c r="BU206" s="436"/>
      <c r="BV206" s="436"/>
      <c r="BW206" s="436"/>
      <c r="BX206" s="436"/>
      <c r="BY206" s="436"/>
      <c r="BZ206" s="436"/>
      <c r="CA206" s="436"/>
    </row>
    <row r="207" spans="1:79" ht="47.25" customHeight="1" thickBot="1">
      <c r="A207" s="428"/>
      <c r="B207" s="429"/>
      <c r="C207" s="430"/>
      <c r="D207" s="431"/>
      <c r="E207" s="432"/>
      <c r="F207" s="432"/>
      <c r="G207" s="432"/>
      <c r="H207" s="432"/>
      <c r="I207" s="432"/>
      <c r="J207" s="432"/>
      <c r="K207" s="432"/>
      <c r="L207" s="432"/>
      <c r="M207" s="433"/>
      <c r="N207" s="434"/>
      <c r="O207" s="434"/>
      <c r="P207" s="431"/>
      <c r="Q207" s="432"/>
      <c r="R207" s="432"/>
      <c r="S207" s="432"/>
      <c r="T207" s="432"/>
      <c r="U207" s="432"/>
      <c r="V207" s="432"/>
      <c r="W207" s="432"/>
      <c r="X207" s="432"/>
      <c r="Y207" s="433"/>
      <c r="Z207" s="434"/>
      <c r="AA207" s="434"/>
      <c r="AB207" s="431"/>
      <c r="AC207" s="432"/>
      <c r="AD207" s="432"/>
      <c r="AE207" s="432"/>
      <c r="AF207" s="432"/>
      <c r="AG207" s="432"/>
      <c r="AH207" s="432"/>
      <c r="AI207" s="432"/>
      <c r="AJ207" s="432"/>
      <c r="AK207" s="433"/>
      <c r="AL207" s="434"/>
      <c r="AM207" s="434"/>
      <c r="AN207" s="1089"/>
      <c r="AO207" s="1090"/>
      <c r="AP207" s="1090"/>
      <c r="AQ207" s="1090"/>
      <c r="AR207" s="1090"/>
      <c r="AS207" s="1090"/>
      <c r="AT207" s="1090"/>
      <c r="AU207" s="1090"/>
      <c r="AV207" s="1090"/>
      <c r="AW207" s="1091"/>
      <c r="AX207" s="1092"/>
      <c r="AZ207" s="1206"/>
      <c r="BA207" s="1207"/>
      <c r="BB207" s="1207"/>
      <c r="BC207" s="1207"/>
      <c r="BD207" s="1207"/>
      <c r="BE207" s="1207"/>
      <c r="BF207" s="1207"/>
      <c r="BG207" s="1207"/>
      <c r="BH207" s="1207"/>
      <c r="BI207" s="1208"/>
      <c r="BJ207" s="1209"/>
      <c r="BK207" s="1210"/>
      <c r="BL207" s="1210"/>
      <c r="BM207" s="1210"/>
      <c r="BN207" s="1210"/>
      <c r="BO207" s="1302"/>
      <c r="BP207" s="1302"/>
      <c r="BQ207" s="1302"/>
      <c r="BR207" s="1302"/>
      <c r="BS207" s="1302"/>
      <c r="BT207" s="1302"/>
      <c r="BU207" s="436"/>
      <c r="BV207" s="436"/>
      <c r="BW207" s="436"/>
      <c r="BX207" s="436"/>
      <c r="BY207" s="436"/>
      <c r="BZ207" s="436"/>
      <c r="CA207" s="436"/>
    </row>
    <row r="208" spans="1:79" ht="15" customHeight="1">
      <c r="A208" s="1487" t="s">
        <v>270</v>
      </c>
      <c r="B208" s="274" t="str">
        <f>'RAW DATA-Awards'!B67</f>
        <v>MCC</v>
      </c>
      <c r="C208" s="424" t="str">
        <f>'RAW DATA-Awards'!C67</f>
        <v>1</v>
      </c>
      <c r="D208" s="407">
        <f>'RAW DATA-Awards'!D67</f>
        <v>33</v>
      </c>
      <c r="E208" s="408">
        <f>'RAW DATA-Awards'!E67</f>
        <v>1</v>
      </c>
      <c r="F208" s="408">
        <f>'RAW DATA-Awards'!F67</f>
        <v>0</v>
      </c>
      <c r="G208" s="408">
        <f>'RAW DATA-Awards'!G67</f>
        <v>29</v>
      </c>
      <c r="H208" s="408">
        <f>'RAW DATA-Awards'!H67</f>
        <v>0</v>
      </c>
      <c r="I208" s="408">
        <f>'RAW DATA-Awards'!I67</f>
        <v>0</v>
      </c>
      <c r="J208" s="408">
        <f>'RAW DATA-Awards'!J67</f>
        <v>0</v>
      </c>
      <c r="K208" s="408">
        <f>'RAW DATA-Awards'!K67</f>
        <v>0</v>
      </c>
      <c r="L208" s="408">
        <f>'RAW DATA-Awards'!L67</f>
        <v>0</v>
      </c>
      <c r="M208" s="409">
        <f>'RAW DATA-Awards'!M67</f>
        <v>0</v>
      </c>
      <c r="N208" s="408"/>
      <c r="O208" s="408"/>
      <c r="P208" s="407">
        <f>'RAW DATA-Awards'!N67</f>
        <v>17</v>
      </c>
      <c r="Q208" s="408">
        <f>'RAW DATA-Awards'!O67</f>
        <v>0</v>
      </c>
      <c r="R208" s="408">
        <f>'RAW DATA-Awards'!P67</f>
        <v>0</v>
      </c>
      <c r="S208" s="408">
        <f>'RAW DATA-Awards'!Q67</f>
        <v>40</v>
      </c>
      <c r="T208" s="408">
        <f>'RAW DATA-Awards'!R67</f>
        <v>0</v>
      </c>
      <c r="U208" s="408">
        <f>'RAW DATA-Awards'!S67</f>
        <v>0</v>
      </c>
      <c r="V208" s="408">
        <f>'RAW DATA-Awards'!T67</f>
        <v>0</v>
      </c>
      <c r="W208" s="408">
        <f>'RAW DATA-Awards'!U67</f>
        <v>0</v>
      </c>
      <c r="X208" s="408">
        <f>'RAW DATA-Awards'!V67</f>
        <v>0</v>
      </c>
      <c r="Y208" s="409">
        <f>'RAW DATA-Awards'!W67</f>
        <v>0</v>
      </c>
      <c r="Z208" s="408"/>
      <c r="AA208" s="408"/>
      <c r="AB208" s="407">
        <f>'RAW DATA-Awards'!X67</f>
        <v>46</v>
      </c>
      <c r="AC208" s="408">
        <f>'RAW DATA-Awards'!Y67</f>
        <v>3</v>
      </c>
      <c r="AD208" s="408">
        <f>'RAW DATA-Awards'!Z67</f>
        <v>0</v>
      </c>
      <c r="AE208" s="408">
        <f>'RAW DATA-Awards'!AA67</f>
        <v>31</v>
      </c>
      <c r="AF208" s="408">
        <f>'RAW DATA-Awards'!AB67</f>
        <v>0</v>
      </c>
      <c r="AG208" s="408">
        <f>'RAW DATA-Awards'!AC67</f>
        <v>0</v>
      </c>
      <c r="AH208" s="408">
        <f>'RAW DATA-Awards'!AD67</f>
        <v>0</v>
      </c>
      <c r="AI208" s="408">
        <f>'RAW DATA-Awards'!AE67</f>
        <v>0</v>
      </c>
      <c r="AJ208" s="408">
        <f>'RAW DATA-Awards'!AF67</f>
        <v>0</v>
      </c>
      <c r="AK208" s="409">
        <f>'RAW DATA-Awards'!AG67</f>
        <v>0</v>
      </c>
      <c r="AL208" s="408"/>
      <c r="AM208" s="408"/>
      <c r="AN208" s="1074">
        <f>'RAW DATA-Awards'!AH67</f>
        <v>0</v>
      </c>
      <c r="AO208" s="1075">
        <f>'RAW DATA-Awards'!AI67</f>
        <v>1</v>
      </c>
      <c r="AP208" s="1075">
        <f>'RAW DATA-Awards'!AJ67</f>
        <v>0</v>
      </c>
      <c r="AQ208" s="1075">
        <f>'RAW DATA-Awards'!AK67</f>
        <v>23</v>
      </c>
      <c r="AR208" s="1075">
        <f>'RAW DATA-Awards'!AL67</f>
        <v>0</v>
      </c>
      <c r="AS208" s="1075">
        <f>'RAW DATA-Awards'!AM67</f>
        <v>0</v>
      </c>
      <c r="AT208" s="1075">
        <f>'RAW DATA-Awards'!AN67</f>
        <v>0</v>
      </c>
      <c r="AU208" s="1075">
        <f>'RAW DATA-Awards'!AO67</f>
        <v>0</v>
      </c>
      <c r="AV208" s="1075">
        <f>'RAW DATA-Awards'!AP67</f>
        <v>0</v>
      </c>
      <c r="AW208" s="1076">
        <f>'RAW DATA-Awards'!AQ67</f>
        <v>0</v>
      </c>
      <c r="AX208" s="1077"/>
      <c r="AZ208" s="1191">
        <f>'RAW DATA-Awards'!AR67</f>
        <v>5</v>
      </c>
      <c r="BA208" s="1192">
        <f>'RAW DATA-Awards'!AS67</f>
        <v>0</v>
      </c>
      <c r="BB208" s="1192">
        <f>'RAW DATA-Awards'!AT67</f>
        <v>0</v>
      </c>
      <c r="BC208" s="1192">
        <f>'RAW DATA-Awards'!AU67</f>
        <v>43</v>
      </c>
      <c r="BD208" s="1192">
        <f>'RAW DATA-Awards'!AV67</f>
        <v>0</v>
      </c>
      <c r="BE208" s="1192">
        <f>'RAW DATA-Awards'!AW67</f>
        <v>0</v>
      </c>
      <c r="BF208" s="1192">
        <f>'RAW DATA-Awards'!AX67</f>
        <v>0</v>
      </c>
      <c r="BG208" s="1192">
        <f>'RAW DATA-Awards'!AY67</f>
        <v>0</v>
      </c>
      <c r="BH208" s="1192">
        <f>'RAW DATA-Awards'!AZ67</f>
        <v>0</v>
      </c>
      <c r="BI208" s="1193">
        <f>'RAW DATA-Awards'!BA67</f>
        <v>0</v>
      </c>
      <c r="BJ208" s="1194"/>
      <c r="BK208" s="1210"/>
      <c r="BL208" s="1210"/>
      <c r="BM208" s="1210"/>
      <c r="BN208" s="1210"/>
      <c r="BO208" s="1188">
        <f>AZ208*'DATA - Awards Matrices'!B$10</f>
        <v>24750</v>
      </c>
      <c r="BP208" s="1188">
        <f>BA208*'DATA - Awards Matrices'!C$10</f>
        <v>0</v>
      </c>
      <c r="BQ208" s="1188">
        <f>BB208*'DATA - Awards Matrices'!D$10</f>
        <v>0</v>
      </c>
      <c r="BR208" s="1188">
        <f>BC208*'DATA - Awards Matrices'!E$10</f>
        <v>621565</v>
      </c>
      <c r="BS208" s="1188">
        <f>BD208*'DATA - Awards Matrices'!F$10</f>
        <v>0</v>
      </c>
      <c r="BT208" s="1188">
        <f>BE208*'DATA - Awards Matrices'!G$10</f>
        <v>0</v>
      </c>
      <c r="BU208" s="1188">
        <f>BF208*'DATA - Awards Matrices'!H$10</f>
        <v>0</v>
      </c>
      <c r="BV208" s="1188">
        <f>BG208*'DATA - Awards Matrices'!I$10</f>
        <v>0</v>
      </c>
      <c r="BW208" s="1188">
        <f>BH208*'DATA - Awards Matrices'!J$10</f>
        <v>0</v>
      </c>
      <c r="BX208" s="1188">
        <f>BI208*'DATA - Awards Matrices'!K$10</f>
        <v>0</v>
      </c>
      <c r="BY208" s="436"/>
      <c r="BZ208" s="436"/>
      <c r="CA208" s="436"/>
    </row>
    <row r="209" spans="1:79">
      <c r="A209" s="1488"/>
      <c r="B209" s="410" t="str">
        <f>'RAW DATA-Awards'!B68</f>
        <v>MCC</v>
      </c>
      <c r="C209" s="425" t="str">
        <f>'RAW DATA-Awards'!C68</f>
        <v>2</v>
      </c>
      <c r="D209" s="330">
        <f>'RAW DATA-Awards'!D68</f>
        <v>0</v>
      </c>
      <c r="E209" s="12">
        <f>'RAW DATA-Awards'!E68</f>
        <v>0</v>
      </c>
      <c r="F209" s="12">
        <f>'RAW DATA-Awards'!F68</f>
        <v>0</v>
      </c>
      <c r="G209" s="12">
        <f>'RAW DATA-Awards'!G68</f>
        <v>4</v>
      </c>
      <c r="H209" s="12">
        <f>'RAW DATA-Awards'!H68</f>
        <v>0</v>
      </c>
      <c r="I209" s="12">
        <f>'RAW DATA-Awards'!I68</f>
        <v>0</v>
      </c>
      <c r="J209" s="12">
        <f>'RAW DATA-Awards'!J68</f>
        <v>0</v>
      </c>
      <c r="K209" s="12">
        <f>'RAW DATA-Awards'!K68</f>
        <v>0</v>
      </c>
      <c r="L209" s="12">
        <f>'RAW DATA-Awards'!L68</f>
        <v>0</v>
      </c>
      <c r="M209" s="331">
        <f>'RAW DATA-Awards'!M68</f>
        <v>0</v>
      </c>
      <c r="N209" s="12"/>
      <c r="O209" s="12"/>
      <c r="P209" s="330">
        <f>'RAW DATA-Awards'!N68</f>
        <v>0</v>
      </c>
      <c r="Q209" s="12">
        <f>'RAW DATA-Awards'!O68</f>
        <v>0</v>
      </c>
      <c r="R209" s="12">
        <f>'RAW DATA-Awards'!P68</f>
        <v>0</v>
      </c>
      <c r="S209" s="12">
        <f>'RAW DATA-Awards'!Q68</f>
        <v>2</v>
      </c>
      <c r="T209" s="12">
        <f>'RAW DATA-Awards'!R68</f>
        <v>0</v>
      </c>
      <c r="U209" s="12">
        <f>'RAW DATA-Awards'!S68</f>
        <v>0</v>
      </c>
      <c r="V209" s="12">
        <f>'RAW DATA-Awards'!T68</f>
        <v>0</v>
      </c>
      <c r="W209" s="12">
        <f>'RAW DATA-Awards'!U68</f>
        <v>0</v>
      </c>
      <c r="X209" s="12">
        <f>'RAW DATA-Awards'!V68</f>
        <v>0</v>
      </c>
      <c r="Y209" s="331">
        <f>'RAW DATA-Awards'!W68</f>
        <v>0</v>
      </c>
      <c r="Z209" s="12"/>
      <c r="AA209" s="12"/>
      <c r="AB209" s="330">
        <f>'RAW DATA-Awards'!X68</f>
        <v>0</v>
      </c>
      <c r="AC209" s="12">
        <f>'RAW DATA-Awards'!Y68</f>
        <v>2</v>
      </c>
      <c r="AD209" s="12">
        <f>'RAW DATA-Awards'!Z68</f>
        <v>0</v>
      </c>
      <c r="AE209" s="12">
        <f>'RAW DATA-Awards'!AA68</f>
        <v>1</v>
      </c>
      <c r="AF209" s="12">
        <f>'RAW DATA-Awards'!AB68</f>
        <v>0</v>
      </c>
      <c r="AG209" s="12">
        <f>'RAW DATA-Awards'!AC68</f>
        <v>0</v>
      </c>
      <c r="AH209" s="12">
        <f>'RAW DATA-Awards'!AD68</f>
        <v>0</v>
      </c>
      <c r="AI209" s="12">
        <f>'RAW DATA-Awards'!AE68</f>
        <v>0</v>
      </c>
      <c r="AJ209" s="12">
        <f>'RAW DATA-Awards'!AF68</f>
        <v>0</v>
      </c>
      <c r="AK209" s="331">
        <f>'RAW DATA-Awards'!AG68</f>
        <v>0</v>
      </c>
      <c r="AL209" s="12"/>
      <c r="AM209" s="12"/>
      <c r="AN209" s="1078">
        <f>'RAW DATA-Awards'!AH68</f>
        <v>0</v>
      </c>
      <c r="AO209" s="1079">
        <f>'RAW DATA-Awards'!AI68</f>
        <v>1</v>
      </c>
      <c r="AP209" s="1079">
        <f>'RAW DATA-Awards'!AJ68</f>
        <v>0</v>
      </c>
      <c r="AQ209" s="1079">
        <f>'RAW DATA-Awards'!AK68</f>
        <v>0</v>
      </c>
      <c r="AR209" s="1079">
        <f>'RAW DATA-Awards'!AL68</f>
        <v>0</v>
      </c>
      <c r="AS209" s="1079">
        <f>'RAW DATA-Awards'!AM68</f>
        <v>0</v>
      </c>
      <c r="AT209" s="1079">
        <f>'RAW DATA-Awards'!AN68</f>
        <v>0</v>
      </c>
      <c r="AU209" s="1079">
        <f>'RAW DATA-Awards'!AO68</f>
        <v>0</v>
      </c>
      <c r="AV209" s="1079">
        <f>'RAW DATA-Awards'!AP68</f>
        <v>0</v>
      </c>
      <c r="AW209" s="1080">
        <f>'RAW DATA-Awards'!AQ68</f>
        <v>0</v>
      </c>
      <c r="AX209" s="1081"/>
      <c r="AZ209" s="1195">
        <f>'RAW DATA-Awards'!AR68</f>
        <v>0</v>
      </c>
      <c r="BA209" s="1196">
        <f>'RAW DATA-Awards'!AS68</f>
        <v>0</v>
      </c>
      <c r="BB209" s="1196">
        <f>'RAW DATA-Awards'!AT68</f>
        <v>0</v>
      </c>
      <c r="BC209" s="1196">
        <f>'RAW DATA-Awards'!AU68</f>
        <v>0</v>
      </c>
      <c r="BD209" s="1196">
        <f>'RAW DATA-Awards'!AV68</f>
        <v>0</v>
      </c>
      <c r="BE209" s="1196">
        <f>'RAW DATA-Awards'!AW68</f>
        <v>0</v>
      </c>
      <c r="BF209" s="1196">
        <f>'RAW DATA-Awards'!AX68</f>
        <v>0</v>
      </c>
      <c r="BG209" s="1196">
        <f>'RAW DATA-Awards'!AY68</f>
        <v>0</v>
      </c>
      <c r="BH209" s="1196">
        <f>'RAW DATA-Awards'!AZ68</f>
        <v>0</v>
      </c>
      <c r="BI209" s="1197">
        <f>'RAW DATA-Awards'!BA68</f>
        <v>0</v>
      </c>
      <c r="BJ209" s="1198"/>
      <c r="BK209" s="1210"/>
      <c r="BL209" s="1210"/>
      <c r="BM209" s="1210"/>
      <c r="BN209" s="1210"/>
      <c r="BO209" s="1188">
        <f>AZ209*'DATA - Awards Matrices'!B$11</f>
        <v>0</v>
      </c>
      <c r="BP209" s="1188">
        <f>BA209*'DATA - Awards Matrices'!C$11</f>
        <v>0</v>
      </c>
      <c r="BQ209" s="1188">
        <f>BB209*'DATA - Awards Matrices'!D$11</f>
        <v>0</v>
      </c>
      <c r="BR209" s="1188">
        <f>BC209*'DATA - Awards Matrices'!E$11</f>
        <v>0</v>
      </c>
      <c r="BS209" s="1188">
        <f>BD209*'DATA - Awards Matrices'!F$11</f>
        <v>0</v>
      </c>
      <c r="BT209" s="1188">
        <f>BE209*'DATA - Awards Matrices'!G$11</f>
        <v>0</v>
      </c>
      <c r="BU209" s="1188">
        <f>BF209*'DATA - Awards Matrices'!H$11</f>
        <v>0</v>
      </c>
      <c r="BV209" s="1188">
        <f>BG209*'DATA - Awards Matrices'!I$11</f>
        <v>0</v>
      </c>
      <c r="BW209" s="1188">
        <f>BH209*'DATA - Awards Matrices'!J$11</f>
        <v>0</v>
      </c>
      <c r="BX209" s="1188">
        <f>BI209*'DATA - Awards Matrices'!K$11</f>
        <v>0</v>
      </c>
      <c r="BY209" s="436"/>
      <c r="BZ209" s="436"/>
      <c r="CA209" s="436"/>
    </row>
    <row r="210" spans="1:79" ht="16" thickBot="1">
      <c r="A210" s="1489"/>
      <c r="B210" s="413" t="str">
        <f>'RAW DATA-Awards'!B69</f>
        <v>MCC</v>
      </c>
      <c r="C210" s="426" t="str">
        <f>'RAW DATA-Awards'!C69</f>
        <v>3</v>
      </c>
      <c r="D210" s="330">
        <f>'RAW DATA-Awards'!D69</f>
        <v>30</v>
      </c>
      <c r="E210" s="12">
        <f>'RAW DATA-Awards'!E69</f>
        <v>4</v>
      </c>
      <c r="F210" s="12">
        <f>'RAW DATA-Awards'!F69</f>
        <v>0</v>
      </c>
      <c r="G210" s="12">
        <f>'RAW DATA-Awards'!G69</f>
        <v>13</v>
      </c>
      <c r="H210" s="12">
        <f>'RAW DATA-Awards'!H69</f>
        <v>0</v>
      </c>
      <c r="I210" s="12">
        <f>'RAW DATA-Awards'!I69</f>
        <v>0</v>
      </c>
      <c r="J210" s="12">
        <f>'RAW DATA-Awards'!J69</f>
        <v>0</v>
      </c>
      <c r="K210" s="12">
        <f>'RAW DATA-Awards'!K69</f>
        <v>0</v>
      </c>
      <c r="L210" s="12">
        <f>'RAW DATA-Awards'!L69</f>
        <v>0</v>
      </c>
      <c r="M210" s="331">
        <f>'RAW DATA-Awards'!M69</f>
        <v>0</v>
      </c>
      <c r="N210" s="12" t="s">
        <v>276</v>
      </c>
      <c r="O210" s="12"/>
      <c r="P210" s="330">
        <f>'RAW DATA-Awards'!N69</f>
        <v>35</v>
      </c>
      <c r="Q210" s="12">
        <f>'RAW DATA-Awards'!O69</f>
        <v>1</v>
      </c>
      <c r="R210" s="12">
        <f>'RAW DATA-Awards'!P69</f>
        <v>0</v>
      </c>
      <c r="S210" s="12">
        <f>'RAW DATA-Awards'!Q69</f>
        <v>5</v>
      </c>
      <c r="T210" s="12">
        <f>'RAW DATA-Awards'!R69</f>
        <v>0</v>
      </c>
      <c r="U210" s="12">
        <f>'RAW DATA-Awards'!S69</f>
        <v>0</v>
      </c>
      <c r="V210" s="12">
        <f>'RAW DATA-Awards'!T69</f>
        <v>0</v>
      </c>
      <c r="W210" s="12">
        <f>'RAW DATA-Awards'!U69</f>
        <v>0</v>
      </c>
      <c r="X210" s="12">
        <f>'RAW DATA-Awards'!V69</f>
        <v>0</v>
      </c>
      <c r="Y210" s="331">
        <f>'RAW DATA-Awards'!W69</f>
        <v>0</v>
      </c>
      <c r="Z210" s="12" t="s">
        <v>276</v>
      </c>
      <c r="AA210" s="12"/>
      <c r="AB210" s="330">
        <f>'RAW DATA-Awards'!X69</f>
        <v>220</v>
      </c>
      <c r="AC210" s="12">
        <f>'RAW DATA-Awards'!Y69</f>
        <v>5</v>
      </c>
      <c r="AD210" s="12">
        <f>'RAW DATA-Awards'!Z69</f>
        <v>0</v>
      </c>
      <c r="AE210" s="12">
        <f>'RAW DATA-Awards'!AA69</f>
        <v>21</v>
      </c>
      <c r="AF210" s="12">
        <f>'RAW DATA-Awards'!AB69</f>
        <v>0</v>
      </c>
      <c r="AG210" s="12">
        <f>'RAW DATA-Awards'!AC69</f>
        <v>0</v>
      </c>
      <c r="AH210" s="12">
        <f>'RAW DATA-Awards'!AD69</f>
        <v>0</v>
      </c>
      <c r="AI210" s="12">
        <f>'RAW DATA-Awards'!AE69</f>
        <v>0</v>
      </c>
      <c r="AJ210" s="12">
        <f>'RAW DATA-Awards'!AF69</f>
        <v>0</v>
      </c>
      <c r="AK210" s="331">
        <f>'RAW DATA-Awards'!AG69</f>
        <v>0</v>
      </c>
      <c r="AL210" s="12" t="s">
        <v>276</v>
      </c>
      <c r="AM210" s="12"/>
      <c r="AN210" s="1078">
        <f>'RAW DATA-Awards'!AH69</f>
        <v>185</v>
      </c>
      <c r="AO210" s="1079">
        <f>'RAW DATA-Awards'!AI69</f>
        <v>5</v>
      </c>
      <c r="AP210" s="1079">
        <f>'RAW DATA-Awards'!AJ69</f>
        <v>0</v>
      </c>
      <c r="AQ210" s="1079">
        <f>'RAW DATA-Awards'!AK69</f>
        <v>5</v>
      </c>
      <c r="AR210" s="1079">
        <f>'RAW DATA-Awards'!AL69</f>
        <v>0</v>
      </c>
      <c r="AS210" s="1079">
        <f>'RAW DATA-Awards'!AM69</f>
        <v>0</v>
      </c>
      <c r="AT210" s="1079">
        <f>'RAW DATA-Awards'!AN69</f>
        <v>0</v>
      </c>
      <c r="AU210" s="1079">
        <f>'RAW DATA-Awards'!AO69</f>
        <v>0</v>
      </c>
      <c r="AV210" s="1079">
        <f>'RAW DATA-Awards'!AP69</f>
        <v>0</v>
      </c>
      <c r="AW210" s="1080">
        <f>'RAW DATA-Awards'!AQ69</f>
        <v>0</v>
      </c>
      <c r="AX210" s="1081" t="s">
        <v>276</v>
      </c>
      <c r="AZ210" s="1195">
        <f>'RAW DATA-Awards'!AR69</f>
        <v>273</v>
      </c>
      <c r="BA210" s="1196">
        <f>'RAW DATA-Awards'!AS69</f>
        <v>2</v>
      </c>
      <c r="BB210" s="1196">
        <f>'RAW DATA-Awards'!AT69</f>
        <v>0</v>
      </c>
      <c r="BC210" s="1196">
        <f>'RAW DATA-Awards'!AU69</f>
        <v>7</v>
      </c>
      <c r="BD210" s="1196">
        <f>'RAW DATA-Awards'!AV69</f>
        <v>0</v>
      </c>
      <c r="BE210" s="1196">
        <f>'RAW DATA-Awards'!AW69</f>
        <v>0</v>
      </c>
      <c r="BF210" s="1196">
        <f>'RAW DATA-Awards'!AX69</f>
        <v>0</v>
      </c>
      <c r="BG210" s="1196">
        <f>'RAW DATA-Awards'!AY69</f>
        <v>0</v>
      </c>
      <c r="BH210" s="1196">
        <f>'RAW DATA-Awards'!AZ69</f>
        <v>0</v>
      </c>
      <c r="BI210" s="1197">
        <f>'RAW DATA-Awards'!BA69</f>
        <v>0</v>
      </c>
      <c r="BJ210" s="1198" t="s">
        <v>276</v>
      </c>
      <c r="BK210" s="1210"/>
      <c r="BL210" s="1210"/>
      <c r="BM210" s="1210"/>
      <c r="BN210" s="1210"/>
      <c r="BO210" s="1188">
        <f>AZ210*'DATA - Awards Matrices'!B$12</f>
        <v>2858037</v>
      </c>
      <c r="BP210" s="1188">
        <f>BA210*'DATA - Awards Matrices'!C$12</f>
        <v>30708</v>
      </c>
      <c r="BQ210" s="1188">
        <f>BB210*'DATA - Awards Matrices'!D$12</f>
        <v>0</v>
      </c>
      <c r="BR210" s="1188">
        <f>BC210*'DATA - Awards Matrices'!E$12</f>
        <v>213990</v>
      </c>
      <c r="BS210" s="1188">
        <f>BD210*'DATA - Awards Matrices'!F$12</f>
        <v>0</v>
      </c>
      <c r="BT210" s="1188">
        <f>BE210*'DATA - Awards Matrices'!G$12</f>
        <v>0</v>
      </c>
      <c r="BU210" s="1188">
        <f>BF210*'DATA - Awards Matrices'!H$12</f>
        <v>0</v>
      </c>
      <c r="BV210" s="1188">
        <f>BG210*'DATA - Awards Matrices'!I$12</f>
        <v>0</v>
      </c>
      <c r="BW210" s="1188">
        <f>BH210*'DATA - Awards Matrices'!J$12</f>
        <v>0</v>
      </c>
      <c r="BX210" s="1188">
        <f>BI210*'DATA - Awards Matrices'!K$12</f>
        <v>0</v>
      </c>
      <c r="BY210" s="436"/>
      <c r="BZ210" s="436"/>
      <c r="CA210" s="436"/>
    </row>
    <row r="211" spans="1:79">
      <c r="A211" s="412"/>
      <c r="B211" s="410"/>
      <c r="C211" s="411"/>
      <c r="D211" s="332">
        <f t="shared" ref="D211:M211" si="201">SUM(D208:D210)</f>
        <v>63</v>
      </c>
      <c r="E211" s="11">
        <f t="shared" si="201"/>
        <v>5</v>
      </c>
      <c r="F211" s="11">
        <f t="shared" si="201"/>
        <v>0</v>
      </c>
      <c r="G211" s="11">
        <f t="shared" si="201"/>
        <v>46</v>
      </c>
      <c r="H211" s="11">
        <f t="shared" si="201"/>
        <v>0</v>
      </c>
      <c r="I211" s="11">
        <f t="shared" si="201"/>
        <v>0</v>
      </c>
      <c r="J211" s="11">
        <f t="shared" si="201"/>
        <v>0</v>
      </c>
      <c r="K211" s="11">
        <f t="shared" si="201"/>
        <v>0</v>
      </c>
      <c r="L211" s="11">
        <f t="shared" si="201"/>
        <v>0</v>
      </c>
      <c r="M211" s="333">
        <f t="shared" si="201"/>
        <v>0</v>
      </c>
      <c r="N211" s="12">
        <f>SUM(D211:M211)</f>
        <v>114</v>
      </c>
      <c r="O211" s="12"/>
      <c r="P211" s="332">
        <f t="shared" ref="P211:Y211" si="202">SUM(P208:P210)</f>
        <v>52</v>
      </c>
      <c r="Q211" s="11">
        <f t="shared" si="202"/>
        <v>1</v>
      </c>
      <c r="R211" s="11">
        <f t="shared" si="202"/>
        <v>0</v>
      </c>
      <c r="S211" s="11">
        <f t="shared" si="202"/>
        <v>47</v>
      </c>
      <c r="T211" s="11">
        <f t="shared" si="202"/>
        <v>0</v>
      </c>
      <c r="U211" s="11">
        <f t="shared" si="202"/>
        <v>0</v>
      </c>
      <c r="V211" s="11">
        <f t="shared" si="202"/>
        <v>0</v>
      </c>
      <c r="W211" s="11">
        <f t="shared" si="202"/>
        <v>0</v>
      </c>
      <c r="X211" s="11">
        <f t="shared" si="202"/>
        <v>0</v>
      </c>
      <c r="Y211" s="333">
        <f t="shared" si="202"/>
        <v>0</v>
      </c>
      <c r="Z211" s="12">
        <f>SUM(P211:Y211)</f>
        <v>100</v>
      </c>
      <c r="AA211" s="12"/>
      <c r="AB211" s="332">
        <f t="shared" ref="AB211:AK211" si="203">SUM(AB208:AB210)</f>
        <v>266</v>
      </c>
      <c r="AC211" s="11">
        <f t="shared" si="203"/>
        <v>10</v>
      </c>
      <c r="AD211" s="11">
        <f t="shared" si="203"/>
        <v>0</v>
      </c>
      <c r="AE211" s="11">
        <f t="shared" si="203"/>
        <v>53</v>
      </c>
      <c r="AF211" s="11">
        <f t="shared" si="203"/>
        <v>0</v>
      </c>
      <c r="AG211" s="11">
        <f t="shared" si="203"/>
        <v>0</v>
      </c>
      <c r="AH211" s="11">
        <f t="shared" si="203"/>
        <v>0</v>
      </c>
      <c r="AI211" s="11">
        <f t="shared" si="203"/>
        <v>0</v>
      </c>
      <c r="AJ211" s="11">
        <f t="shared" si="203"/>
        <v>0</v>
      </c>
      <c r="AK211" s="333">
        <f t="shared" si="203"/>
        <v>0</v>
      </c>
      <c r="AL211" s="12">
        <f>SUM(AB211:AK211)</f>
        <v>329</v>
      </c>
      <c r="AM211" s="12"/>
      <c r="AN211" s="1082">
        <f t="shared" ref="AN211:AW211" si="204">SUM(AN208:AN210)</f>
        <v>185</v>
      </c>
      <c r="AO211" s="1083">
        <f t="shared" si="204"/>
        <v>7</v>
      </c>
      <c r="AP211" s="1083">
        <f t="shared" si="204"/>
        <v>0</v>
      </c>
      <c r="AQ211" s="1083">
        <f t="shared" si="204"/>
        <v>28</v>
      </c>
      <c r="AR211" s="1083">
        <f t="shared" si="204"/>
        <v>0</v>
      </c>
      <c r="AS211" s="1083">
        <f t="shared" si="204"/>
        <v>0</v>
      </c>
      <c r="AT211" s="1083">
        <f t="shared" si="204"/>
        <v>0</v>
      </c>
      <c r="AU211" s="1083">
        <f t="shared" si="204"/>
        <v>0</v>
      </c>
      <c r="AV211" s="1083">
        <f t="shared" si="204"/>
        <v>0</v>
      </c>
      <c r="AW211" s="1084">
        <f t="shared" si="204"/>
        <v>0</v>
      </c>
      <c r="AX211" s="1081">
        <f>SUM(AN211:AW211)</f>
        <v>220</v>
      </c>
      <c r="AZ211" s="1199">
        <f t="shared" ref="AZ211:BI211" si="205">SUM(AZ208:AZ210)</f>
        <v>278</v>
      </c>
      <c r="BA211" s="1200">
        <f t="shared" si="205"/>
        <v>2</v>
      </c>
      <c r="BB211" s="1200">
        <f t="shared" si="205"/>
        <v>0</v>
      </c>
      <c r="BC211" s="1200">
        <f t="shared" si="205"/>
        <v>50</v>
      </c>
      <c r="BD211" s="1200">
        <f t="shared" si="205"/>
        <v>0</v>
      </c>
      <c r="BE211" s="1200">
        <f t="shared" si="205"/>
        <v>0</v>
      </c>
      <c r="BF211" s="1200">
        <f t="shared" si="205"/>
        <v>0</v>
      </c>
      <c r="BG211" s="1200">
        <f t="shared" si="205"/>
        <v>0</v>
      </c>
      <c r="BH211" s="1200">
        <f t="shared" si="205"/>
        <v>0</v>
      </c>
      <c r="BI211" s="1201">
        <f t="shared" si="205"/>
        <v>0</v>
      </c>
      <c r="BJ211" s="1198">
        <f>SUM(AZ211:BI211)</f>
        <v>330</v>
      </c>
      <c r="BK211" s="1210"/>
      <c r="BL211" s="1210"/>
      <c r="BM211" s="1210"/>
      <c r="BN211" s="1210"/>
      <c r="BO211" s="1302"/>
      <c r="BP211" s="1302"/>
      <c r="BQ211" s="1302"/>
      <c r="BR211" s="1302"/>
      <c r="BS211" s="1302"/>
      <c r="BT211" s="1302"/>
      <c r="BU211" s="436"/>
      <c r="BV211" s="436"/>
      <c r="BW211" s="436"/>
      <c r="BX211" s="436"/>
      <c r="BY211" s="436"/>
      <c r="BZ211" s="436"/>
      <c r="CA211" s="436"/>
    </row>
    <row r="212" spans="1:79" ht="15" customHeight="1" thickBot="1">
      <c r="A212" s="412"/>
      <c r="B212" s="410"/>
      <c r="C212" s="411"/>
      <c r="D212" s="330"/>
      <c r="E212" s="12"/>
      <c r="F212" s="12"/>
      <c r="G212" s="12"/>
      <c r="H212" s="12"/>
      <c r="I212" s="12"/>
      <c r="J212" s="12"/>
      <c r="K212" s="12"/>
      <c r="L212" s="12"/>
      <c r="M212" s="331"/>
      <c r="N212" s="12"/>
      <c r="O212" s="12"/>
      <c r="P212" s="330"/>
      <c r="Q212" s="12"/>
      <c r="R212" s="12"/>
      <c r="S212" s="12"/>
      <c r="T212" s="12"/>
      <c r="U212" s="12"/>
      <c r="V212" s="12"/>
      <c r="W212" s="12"/>
      <c r="X212" s="12"/>
      <c r="Y212" s="331"/>
      <c r="Z212" s="12"/>
      <c r="AA212" s="12"/>
      <c r="AB212" s="330"/>
      <c r="AC212" s="12"/>
      <c r="AD212" s="12"/>
      <c r="AE212" s="12"/>
      <c r="AF212" s="12"/>
      <c r="AG212" s="12"/>
      <c r="AH212" s="12"/>
      <c r="AI212" s="12"/>
      <c r="AJ212" s="12"/>
      <c r="AK212" s="331"/>
      <c r="AL212" s="12"/>
      <c r="AM212" s="12"/>
      <c r="AN212" s="1078"/>
      <c r="AO212" s="1079"/>
      <c r="AP212" s="1079"/>
      <c r="AQ212" s="1079"/>
      <c r="AR212" s="1079"/>
      <c r="AS212" s="1079"/>
      <c r="AT212" s="1079"/>
      <c r="AU212" s="1079"/>
      <c r="AV212" s="1079"/>
      <c r="AW212" s="1080"/>
      <c r="AX212" s="1081"/>
      <c r="AZ212" s="1195"/>
      <c r="BA212" s="1196"/>
      <c r="BB212" s="1196"/>
      <c r="BC212" s="1196"/>
      <c r="BD212" s="1196"/>
      <c r="BE212" s="1196"/>
      <c r="BF212" s="1196"/>
      <c r="BG212" s="1196"/>
      <c r="BH212" s="1196"/>
      <c r="BI212" s="1197"/>
      <c r="BJ212" s="1198"/>
      <c r="BK212" s="1210"/>
      <c r="BL212" s="1210"/>
      <c r="BM212" s="1210"/>
      <c r="BN212" s="1210"/>
      <c r="BO212" s="1302"/>
      <c r="BP212" s="1302"/>
      <c r="BQ212" s="1302"/>
      <c r="BR212" s="1302"/>
      <c r="BS212" s="1302"/>
      <c r="BT212" s="1302"/>
      <c r="BU212" s="436"/>
      <c r="BV212" s="436"/>
      <c r="BW212" s="436"/>
      <c r="BX212" s="436"/>
      <c r="BY212" s="436"/>
      <c r="BZ212" s="436"/>
      <c r="CA212" s="436"/>
    </row>
    <row r="213" spans="1:79">
      <c r="A213" s="1487" t="s">
        <v>271</v>
      </c>
      <c r="B213" s="274" t="s">
        <v>75</v>
      </c>
      <c r="C213" s="424" t="s">
        <v>92</v>
      </c>
      <c r="D213" s="330">
        <f>D208*'DATA - Awards Matrices'!$B$15</f>
        <v>3300</v>
      </c>
      <c r="E213" s="12">
        <f>E208*'DATA - Awards Matrices'!$C$15</f>
        <v>200</v>
      </c>
      <c r="F213" s="12">
        <f>F208*'DATA - Awards Matrices'!$D$15</f>
        <v>0</v>
      </c>
      <c r="G213" s="12">
        <f>G208*'DATA - Awards Matrices'!$E$15</f>
        <v>7250</v>
      </c>
      <c r="H213" s="12">
        <f>H208*'DATA - Awards Matrices'!$F$15</f>
        <v>0</v>
      </c>
      <c r="I213" s="12">
        <f>I208*'DATA - Awards Matrices'!$G$15</f>
        <v>0</v>
      </c>
      <c r="J213" s="12">
        <f>J208*'DATA - Awards Matrices'!$H$15</f>
        <v>0</v>
      </c>
      <c r="K213" s="12">
        <f>K208*'DATA - Awards Matrices'!$I$15</f>
        <v>0</v>
      </c>
      <c r="L213" s="12">
        <f>L208*'DATA - Awards Matrices'!$J$15</f>
        <v>0</v>
      </c>
      <c r="M213" s="331">
        <f>M208*'DATA - Awards Matrices'!$K$15</f>
        <v>0</v>
      </c>
      <c r="N213" s="12"/>
      <c r="O213" s="12"/>
      <c r="P213" s="330">
        <f>P208*'DATA - Awards Matrices'!$B$15</f>
        <v>1700</v>
      </c>
      <c r="Q213" s="12">
        <f>Q208*'DATA - Awards Matrices'!$C$15</f>
        <v>0</v>
      </c>
      <c r="R213" s="12">
        <f>R208*'DATA - Awards Matrices'!$D$15</f>
        <v>0</v>
      </c>
      <c r="S213" s="12">
        <f>S208*'DATA - Awards Matrices'!$E$15</f>
        <v>10000</v>
      </c>
      <c r="T213" s="12">
        <f>T208*'DATA - Awards Matrices'!$F$15</f>
        <v>0</v>
      </c>
      <c r="U213" s="12">
        <f>U208*'DATA - Awards Matrices'!$G$15</f>
        <v>0</v>
      </c>
      <c r="V213" s="12">
        <f>V208*'DATA - Awards Matrices'!$H$15</f>
        <v>0</v>
      </c>
      <c r="W213" s="12">
        <f>W208*'DATA - Awards Matrices'!$I$15</f>
        <v>0</v>
      </c>
      <c r="X213" s="12">
        <f>X208*'DATA - Awards Matrices'!$J$15</f>
        <v>0</v>
      </c>
      <c r="Y213" s="331">
        <f>Y208*'DATA - Awards Matrices'!$K$15</f>
        <v>0</v>
      </c>
      <c r="Z213" s="12"/>
      <c r="AA213" s="12"/>
      <c r="AB213" s="330">
        <f>AB208*'DATA - Awards Matrices'!$B$15</f>
        <v>4600</v>
      </c>
      <c r="AC213" s="12">
        <f>AC208*'DATA - Awards Matrices'!$C$15</f>
        <v>600</v>
      </c>
      <c r="AD213" s="12">
        <f>AD208*'DATA - Awards Matrices'!$D$15</f>
        <v>0</v>
      </c>
      <c r="AE213" s="12">
        <f>AE208*'DATA - Awards Matrices'!$E$15</f>
        <v>7750</v>
      </c>
      <c r="AF213" s="12">
        <f>AF208*'DATA - Awards Matrices'!$F$15</f>
        <v>0</v>
      </c>
      <c r="AG213" s="12">
        <f>AG208*'DATA - Awards Matrices'!$G$15</f>
        <v>0</v>
      </c>
      <c r="AH213" s="12">
        <f>AH208*'DATA - Awards Matrices'!$H$15</f>
        <v>0</v>
      </c>
      <c r="AI213" s="12">
        <f>AI208*'DATA - Awards Matrices'!$I$15</f>
        <v>0</v>
      </c>
      <c r="AJ213" s="12">
        <f>AJ208*'DATA - Awards Matrices'!$J$15</f>
        <v>0</v>
      </c>
      <c r="AK213" s="331">
        <f>AK208*'DATA - Awards Matrices'!$K$15</f>
        <v>0</v>
      </c>
      <c r="AL213" s="12"/>
      <c r="AM213" s="12"/>
      <c r="AN213" s="1078">
        <f>AN208*'DATA - Awards Matrices'!$B$15</f>
        <v>0</v>
      </c>
      <c r="AO213" s="1079">
        <f>AO208*'DATA - Awards Matrices'!$C$15</f>
        <v>200</v>
      </c>
      <c r="AP213" s="1079">
        <f>AP208*'DATA - Awards Matrices'!$D$15</f>
        <v>0</v>
      </c>
      <c r="AQ213" s="1079">
        <f>AQ208*'DATA - Awards Matrices'!$E$15</f>
        <v>5750</v>
      </c>
      <c r="AR213" s="1079">
        <f>AR208*'DATA - Awards Matrices'!$F$15</f>
        <v>0</v>
      </c>
      <c r="AS213" s="1079">
        <f>AS208*'DATA - Awards Matrices'!$G$15</f>
        <v>0</v>
      </c>
      <c r="AT213" s="1079">
        <f>AT208*'DATA - Awards Matrices'!$H$15</f>
        <v>0</v>
      </c>
      <c r="AU213" s="1079">
        <f>AU208*'DATA - Awards Matrices'!$I$15</f>
        <v>0</v>
      </c>
      <c r="AV213" s="1079">
        <f>AV208*'DATA - Awards Matrices'!$J$15</f>
        <v>0</v>
      </c>
      <c r="AW213" s="1080">
        <f>AW208*'DATA - Awards Matrices'!$K$15</f>
        <v>0</v>
      </c>
      <c r="AX213" s="1081"/>
      <c r="AZ213" s="1195">
        <f>AZ208*'DATA - Awards Matrices'!$B$15</f>
        <v>500</v>
      </c>
      <c r="BA213" s="1196">
        <f>BA208*'DATA - Awards Matrices'!$C$15</f>
        <v>0</v>
      </c>
      <c r="BB213" s="1196">
        <f>BB208*'DATA - Awards Matrices'!$D$15</f>
        <v>0</v>
      </c>
      <c r="BC213" s="1196">
        <f>BC208*'DATA - Awards Matrices'!$E$15</f>
        <v>10750</v>
      </c>
      <c r="BD213" s="1196">
        <f>BD208*'DATA - Awards Matrices'!$F$15</f>
        <v>0</v>
      </c>
      <c r="BE213" s="1196">
        <f>BE208*'DATA - Awards Matrices'!$G$15</f>
        <v>0</v>
      </c>
      <c r="BF213" s="1196">
        <f>BF208*'DATA - Awards Matrices'!$H$15</f>
        <v>0</v>
      </c>
      <c r="BG213" s="1196">
        <f>BG208*'DATA - Awards Matrices'!$I$15</f>
        <v>0</v>
      </c>
      <c r="BH213" s="1196">
        <f>BH208*'DATA - Awards Matrices'!$J$15</f>
        <v>0</v>
      </c>
      <c r="BI213" s="1197">
        <f>BI208*'DATA - Awards Matrices'!$K$15</f>
        <v>0</v>
      </c>
      <c r="BJ213" s="1198"/>
      <c r="BK213" s="1210"/>
      <c r="BL213" s="1210"/>
      <c r="BM213" s="1210"/>
      <c r="BN213" s="1210"/>
      <c r="BO213" s="1302"/>
      <c r="BP213" s="1302"/>
      <c r="BQ213" s="1302"/>
      <c r="BR213" s="1302"/>
      <c r="BS213" s="1302"/>
      <c r="BT213" s="1302"/>
      <c r="BU213" s="436"/>
      <c r="BV213" s="436"/>
      <c r="BW213" s="436"/>
      <c r="BX213" s="436"/>
      <c r="BY213" s="436"/>
      <c r="BZ213" s="436"/>
      <c r="CA213" s="436"/>
    </row>
    <row r="214" spans="1:79">
      <c r="A214" s="1488"/>
      <c r="B214" s="410" t="s">
        <v>75</v>
      </c>
      <c r="C214" s="425" t="s">
        <v>91</v>
      </c>
      <c r="D214" s="330">
        <f>D209*'DATA - Awards Matrices'!$B$16</f>
        <v>0</v>
      </c>
      <c r="E214" s="12">
        <f>E209*'DATA - Awards Matrices'!$C$16</f>
        <v>0</v>
      </c>
      <c r="F214" s="12">
        <f>F209*'DATA - Awards Matrices'!$D$16</f>
        <v>0</v>
      </c>
      <c r="G214" s="12">
        <f>G209*'DATA - Awards Matrices'!$E$16</f>
        <v>1000</v>
      </c>
      <c r="H214" s="12">
        <f>H209*'DATA - Awards Matrices'!$F$16</f>
        <v>0</v>
      </c>
      <c r="I214" s="12">
        <f>I209*'DATA - Awards Matrices'!$G$16</f>
        <v>0</v>
      </c>
      <c r="J214" s="12">
        <f>J209*'DATA - Awards Matrices'!$H$16</f>
        <v>0</v>
      </c>
      <c r="K214" s="12">
        <f>K209*'DATA - Awards Matrices'!$I$16</f>
        <v>0</v>
      </c>
      <c r="L214" s="12">
        <f>L209*'DATA - Awards Matrices'!$J$16</f>
        <v>0</v>
      </c>
      <c r="M214" s="331">
        <f>M209*'DATA - Awards Matrices'!$K$16</f>
        <v>0</v>
      </c>
      <c r="N214" s="12"/>
      <c r="O214" s="12"/>
      <c r="P214" s="330">
        <f>P209*'DATA - Awards Matrices'!$B$16</f>
        <v>0</v>
      </c>
      <c r="Q214" s="12">
        <f>Q209*'DATA - Awards Matrices'!$C$16</f>
        <v>0</v>
      </c>
      <c r="R214" s="12">
        <f>R209*'DATA - Awards Matrices'!$D$16</f>
        <v>0</v>
      </c>
      <c r="S214" s="12">
        <f>S209*'DATA - Awards Matrices'!$E$16</f>
        <v>500</v>
      </c>
      <c r="T214" s="12">
        <f>T209*'DATA - Awards Matrices'!$F$16</f>
        <v>0</v>
      </c>
      <c r="U214" s="12">
        <f>U209*'DATA - Awards Matrices'!$G$16</f>
        <v>0</v>
      </c>
      <c r="V214" s="12">
        <f>V209*'DATA - Awards Matrices'!$H$16</f>
        <v>0</v>
      </c>
      <c r="W214" s="12">
        <f>W209*'DATA - Awards Matrices'!$I$16</f>
        <v>0</v>
      </c>
      <c r="X214" s="12">
        <f>X209*'DATA - Awards Matrices'!$J$16</f>
        <v>0</v>
      </c>
      <c r="Y214" s="331">
        <f>Y209*'DATA - Awards Matrices'!$K$16</f>
        <v>0</v>
      </c>
      <c r="Z214" s="12"/>
      <c r="AA214" s="12"/>
      <c r="AB214" s="330">
        <f>AB209*'DATA - Awards Matrices'!$B$16</f>
        <v>0</v>
      </c>
      <c r="AC214" s="12">
        <f>AC209*'DATA - Awards Matrices'!$C$16</f>
        <v>400</v>
      </c>
      <c r="AD214" s="12">
        <f>AD209*'DATA - Awards Matrices'!$D$16</f>
        <v>0</v>
      </c>
      <c r="AE214" s="12">
        <f>AE209*'DATA - Awards Matrices'!$E$16</f>
        <v>250</v>
      </c>
      <c r="AF214" s="12">
        <f>AF209*'DATA - Awards Matrices'!$F$16</f>
        <v>0</v>
      </c>
      <c r="AG214" s="12">
        <f>AG209*'DATA - Awards Matrices'!$G$16</f>
        <v>0</v>
      </c>
      <c r="AH214" s="12">
        <f>AH209*'DATA - Awards Matrices'!$H$16</f>
        <v>0</v>
      </c>
      <c r="AI214" s="12">
        <f>AI209*'DATA - Awards Matrices'!$I$16</f>
        <v>0</v>
      </c>
      <c r="AJ214" s="12">
        <f>AJ209*'DATA - Awards Matrices'!$J$16</f>
        <v>0</v>
      </c>
      <c r="AK214" s="331">
        <f>AK209*'DATA - Awards Matrices'!$K$16</f>
        <v>0</v>
      </c>
      <c r="AL214" s="12"/>
      <c r="AM214" s="12"/>
      <c r="AN214" s="1078">
        <f>AN209*'DATA - Awards Matrices'!$B$16</f>
        <v>0</v>
      </c>
      <c r="AO214" s="1079">
        <f>AO209*'DATA - Awards Matrices'!$C$16</f>
        <v>200</v>
      </c>
      <c r="AP214" s="1079">
        <f>AP209*'DATA - Awards Matrices'!$D$16</f>
        <v>0</v>
      </c>
      <c r="AQ214" s="1079">
        <f>AQ209*'DATA - Awards Matrices'!$E$16</f>
        <v>0</v>
      </c>
      <c r="AR214" s="1079">
        <f>AR209*'DATA - Awards Matrices'!$F$16</f>
        <v>0</v>
      </c>
      <c r="AS214" s="1079">
        <f>AS209*'DATA - Awards Matrices'!$G$16</f>
        <v>0</v>
      </c>
      <c r="AT214" s="1079">
        <f>AT209*'DATA - Awards Matrices'!$H$16</f>
        <v>0</v>
      </c>
      <c r="AU214" s="1079">
        <f>AU209*'DATA - Awards Matrices'!$I$16</f>
        <v>0</v>
      </c>
      <c r="AV214" s="1079">
        <f>AV209*'DATA - Awards Matrices'!$J$16</f>
        <v>0</v>
      </c>
      <c r="AW214" s="1080">
        <f>AW209*'DATA - Awards Matrices'!$K$16</f>
        <v>0</v>
      </c>
      <c r="AX214" s="1081"/>
      <c r="AZ214" s="1195">
        <f>AZ209*'DATA - Awards Matrices'!$B$16</f>
        <v>0</v>
      </c>
      <c r="BA214" s="1196">
        <f>BA209*'DATA - Awards Matrices'!$C$16</f>
        <v>0</v>
      </c>
      <c r="BB214" s="1196">
        <f>BB209*'DATA - Awards Matrices'!$D$16</f>
        <v>0</v>
      </c>
      <c r="BC214" s="1196">
        <f>BC209*'DATA - Awards Matrices'!$E$16</f>
        <v>0</v>
      </c>
      <c r="BD214" s="1196">
        <f>BD209*'DATA - Awards Matrices'!$F$16</f>
        <v>0</v>
      </c>
      <c r="BE214" s="1196">
        <f>BE209*'DATA - Awards Matrices'!$G$16</f>
        <v>0</v>
      </c>
      <c r="BF214" s="1196">
        <f>BF209*'DATA - Awards Matrices'!$H$16</f>
        <v>0</v>
      </c>
      <c r="BG214" s="1196">
        <f>BG209*'DATA - Awards Matrices'!$I$16</f>
        <v>0</v>
      </c>
      <c r="BH214" s="1196">
        <f>BH209*'DATA - Awards Matrices'!$J$16</f>
        <v>0</v>
      </c>
      <c r="BI214" s="1197">
        <f>BI209*'DATA - Awards Matrices'!$K$16</f>
        <v>0</v>
      </c>
      <c r="BJ214" s="1198"/>
      <c r="BK214" s="1210"/>
      <c r="BL214" s="1210"/>
      <c r="BM214" s="1210"/>
      <c r="BN214" s="1210"/>
      <c r="BO214" s="1302"/>
      <c r="BP214" s="1302"/>
      <c r="BQ214" s="1302"/>
      <c r="BR214" s="1302"/>
      <c r="BS214" s="1302"/>
      <c r="BT214" s="1302"/>
      <c r="BU214" s="436"/>
      <c r="BV214" s="436"/>
      <c r="BW214" s="436"/>
      <c r="BX214" s="436"/>
      <c r="BY214" s="436"/>
      <c r="BZ214" s="436"/>
      <c r="CA214" s="436"/>
    </row>
    <row r="215" spans="1:79" ht="16" thickBot="1">
      <c r="A215" s="1489"/>
      <c r="B215" s="413" t="s">
        <v>75</v>
      </c>
      <c r="C215" s="426" t="s">
        <v>90</v>
      </c>
      <c r="D215" s="330">
        <f>D210*'DATA - Awards Matrices'!$B$17</f>
        <v>3000</v>
      </c>
      <c r="E215" s="12">
        <f>E210*'DATA - Awards Matrices'!$C$17</f>
        <v>800</v>
      </c>
      <c r="F215" s="12">
        <f>F210*'DATA - Awards Matrices'!$D$17</f>
        <v>0</v>
      </c>
      <c r="G215" s="12">
        <f>G210*'DATA - Awards Matrices'!$E$17</f>
        <v>3250</v>
      </c>
      <c r="H215" s="12">
        <f>H210*'DATA - Awards Matrices'!$F$17</f>
        <v>0</v>
      </c>
      <c r="I215" s="12">
        <f>I210*'DATA - Awards Matrices'!$G$17</f>
        <v>0</v>
      </c>
      <c r="J215" s="12">
        <f>J210*'DATA - Awards Matrices'!$H$17</f>
        <v>0</v>
      </c>
      <c r="K215" s="12">
        <f>K210*'DATA - Awards Matrices'!$I$17</f>
        <v>0</v>
      </c>
      <c r="L215" s="12">
        <f>L210*'DATA - Awards Matrices'!$J$17</f>
        <v>0</v>
      </c>
      <c r="M215" s="331">
        <f>M210*'DATA - Awards Matrices'!$K$17</f>
        <v>0</v>
      </c>
      <c r="N215" s="12" t="s">
        <v>277</v>
      </c>
      <c r="O215" s="12"/>
      <c r="P215" s="330">
        <f>P210*'DATA - Awards Matrices'!$B$17</f>
        <v>3500</v>
      </c>
      <c r="Q215" s="12">
        <f>Q210*'DATA - Awards Matrices'!$C$17</f>
        <v>200</v>
      </c>
      <c r="R215" s="12">
        <f>R210*'DATA - Awards Matrices'!$D$17</f>
        <v>0</v>
      </c>
      <c r="S215" s="12">
        <f>S210*'DATA - Awards Matrices'!$E$17</f>
        <v>1250</v>
      </c>
      <c r="T215" s="12">
        <f>T210*'DATA - Awards Matrices'!$F$17</f>
        <v>0</v>
      </c>
      <c r="U215" s="12">
        <f>U210*'DATA - Awards Matrices'!$G$17</f>
        <v>0</v>
      </c>
      <c r="V215" s="12">
        <f>V210*'DATA - Awards Matrices'!$H$17</f>
        <v>0</v>
      </c>
      <c r="W215" s="12">
        <f>W210*'DATA - Awards Matrices'!$I$17</f>
        <v>0</v>
      </c>
      <c r="X215" s="12">
        <f>X210*'DATA - Awards Matrices'!$J$17</f>
        <v>0</v>
      </c>
      <c r="Y215" s="331">
        <f>Y210*'DATA - Awards Matrices'!$K$17</f>
        <v>0</v>
      </c>
      <c r="Z215" s="12" t="s">
        <v>277</v>
      </c>
      <c r="AA215" s="12"/>
      <c r="AB215" s="330">
        <f>AB210*'DATA - Awards Matrices'!$B$17</f>
        <v>22000</v>
      </c>
      <c r="AC215" s="12">
        <f>AC210*'DATA - Awards Matrices'!$C$17</f>
        <v>1000</v>
      </c>
      <c r="AD215" s="12">
        <f>AD210*'DATA - Awards Matrices'!$D$17</f>
        <v>0</v>
      </c>
      <c r="AE215" s="12">
        <f>AE210*'DATA - Awards Matrices'!$E$17</f>
        <v>5250</v>
      </c>
      <c r="AF215" s="12">
        <f>AF210*'DATA - Awards Matrices'!$F$17</f>
        <v>0</v>
      </c>
      <c r="AG215" s="12">
        <f>AG210*'DATA - Awards Matrices'!$G$17</f>
        <v>0</v>
      </c>
      <c r="AH215" s="12">
        <f>AH210*'DATA - Awards Matrices'!$H$17</f>
        <v>0</v>
      </c>
      <c r="AI215" s="12">
        <f>AI210*'DATA - Awards Matrices'!$I$17</f>
        <v>0</v>
      </c>
      <c r="AJ215" s="12">
        <f>AJ210*'DATA - Awards Matrices'!$J$17</f>
        <v>0</v>
      </c>
      <c r="AK215" s="331">
        <f>AK210*'DATA - Awards Matrices'!$K$17</f>
        <v>0</v>
      </c>
      <c r="AL215" s="12" t="s">
        <v>277</v>
      </c>
      <c r="AM215" s="12"/>
      <c r="AN215" s="1078">
        <f>AN210*'DATA - Awards Matrices'!$B$17</f>
        <v>18500</v>
      </c>
      <c r="AO215" s="1079">
        <f>AO210*'DATA - Awards Matrices'!$C$17</f>
        <v>1000</v>
      </c>
      <c r="AP215" s="1079">
        <f>AP210*'DATA - Awards Matrices'!$D$17</f>
        <v>0</v>
      </c>
      <c r="AQ215" s="1079">
        <f>AQ210*'DATA - Awards Matrices'!$E$17</f>
        <v>1250</v>
      </c>
      <c r="AR215" s="1079">
        <f>AR210*'DATA - Awards Matrices'!$F$17</f>
        <v>0</v>
      </c>
      <c r="AS215" s="1079">
        <f>AS210*'DATA - Awards Matrices'!$G$17</f>
        <v>0</v>
      </c>
      <c r="AT215" s="1079">
        <f>AT210*'DATA - Awards Matrices'!$H$17</f>
        <v>0</v>
      </c>
      <c r="AU215" s="1079">
        <f>AU210*'DATA - Awards Matrices'!$I$17</f>
        <v>0</v>
      </c>
      <c r="AV215" s="1079">
        <f>AV210*'DATA - Awards Matrices'!$J$17</f>
        <v>0</v>
      </c>
      <c r="AW215" s="1080">
        <f>AW210*'DATA - Awards Matrices'!$K$17</f>
        <v>0</v>
      </c>
      <c r="AX215" s="1081" t="s">
        <v>277</v>
      </c>
      <c r="AZ215" s="1195">
        <f>AZ210*'DATA - Awards Matrices'!$B$17</f>
        <v>27300</v>
      </c>
      <c r="BA215" s="1196">
        <f>BA210*'DATA - Awards Matrices'!$C$17</f>
        <v>400</v>
      </c>
      <c r="BB215" s="1196">
        <f>BB210*'DATA - Awards Matrices'!$D$17</f>
        <v>0</v>
      </c>
      <c r="BC215" s="1196">
        <f>BC210*'DATA - Awards Matrices'!$E$17</f>
        <v>1750</v>
      </c>
      <c r="BD215" s="1196">
        <f>BD210*'DATA - Awards Matrices'!$F$17</f>
        <v>0</v>
      </c>
      <c r="BE215" s="1196">
        <f>BE210*'DATA - Awards Matrices'!$G$17</f>
        <v>0</v>
      </c>
      <c r="BF215" s="1196">
        <f>BF210*'DATA - Awards Matrices'!$H$17</f>
        <v>0</v>
      </c>
      <c r="BG215" s="1196">
        <f>BG210*'DATA - Awards Matrices'!$I$17</f>
        <v>0</v>
      </c>
      <c r="BH215" s="1196">
        <f>BH210*'DATA - Awards Matrices'!$J$17</f>
        <v>0</v>
      </c>
      <c r="BI215" s="1197">
        <f>BI210*'DATA - Awards Matrices'!$K$17</f>
        <v>0</v>
      </c>
      <c r="BJ215" s="1198" t="s">
        <v>277</v>
      </c>
      <c r="BK215" s="1210"/>
      <c r="BL215" s="1210"/>
      <c r="BM215" s="1210"/>
      <c r="BN215" s="1210"/>
      <c r="BO215" s="1302"/>
      <c r="BP215" s="1302"/>
      <c r="BQ215" s="1302"/>
      <c r="BR215" s="1302"/>
      <c r="BS215" s="1302"/>
      <c r="BT215" s="1302"/>
      <c r="BU215" s="436"/>
      <c r="BV215" s="436"/>
      <c r="BW215" s="436"/>
      <c r="BX215" s="436"/>
      <c r="BY215" s="436"/>
      <c r="BZ215" s="436"/>
      <c r="CA215" s="436"/>
    </row>
    <row r="216" spans="1:79" ht="33" thickBot="1">
      <c r="A216" s="455" t="s">
        <v>272</v>
      </c>
      <c r="B216" s="413" t="str">
        <f>B210</f>
        <v>MCC</v>
      </c>
      <c r="C216" s="414"/>
      <c r="D216" s="334">
        <f t="shared" ref="D216:M216" si="206">SUM(D213:D215)</f>
        <v>6300</v>
      </c>
      <c r="E216" s="335">
        <f t="shared" si="206"/>
        <v>1000</v>
      </c>
      <c r="F216" s="335">
        <f t="shared" si="206"/>
        <v>0</v>
      </c>
      <c r="G216" s="335">
        <f t="shared" si="206"/>
        <v>11500</v>
      </c>
      <c r="H216" s="335">
        <f t="shared" si="206"/>
        <v>0</v>
      </c>
      <c r="I216" s="335">
        <f t="shared" si="206"/>
        <v>0</v>
      </c>
      <c r="J216" s="335">
        <f t="shared" si="206"/>
        <v>0</v>
      </c>
      <c r="K216" s="335">
        <f t="shared" si="206"/>
        <v>0</v>
      </c>
      <c r="L216" s="335">
        <f t="shared" si="206"/>
        <v>0</v>
      </c>
      <c r="M216" s="336">
        <f t="shared" si="206"/>
        <v>0</v>
      </c>
      <c r="N216" s="415">
        <f>SUM(D216:M216)/'DATA - Awards Matrices'!$L$17</f>
        <v>4.6556548871994252</v>
      </c>
      <c r="O216" s="415"/>
      <c r="P216" s="334">
        <f t="shared" ref="P216:Y216" si="207">SUM(P213:P215)</f>
        <v>5200</v>
      </c>
      <c r="Q216" s="335">
        <f t="shared" si="207"/>
        <v>200</v>
      </c>
      <c r="R216" s="335">
        <f t="shared" si="207"/>
        <v>0</v>
      </c>
      <c r="S216" s="335">
        <f t="shared" si="207"/>
        <v>11750</v>
      </c>
      <c r="T216" s="335">
        <f t="shared" si="207"/>
        <v>0</v>
      </c>
      <c r="U216" s="335">
        <f t="shared" si="207"/>
        <v>0</v>
      </c>
      <c r="V216" s="335">
        <f t="shared" si="207"/>
        <v>0</v>
      </c>
      <c r="W216" s="335">
        <f t="shared" si="207"/>
        <v>0</v>
      </c>
      <c r="X216" s="335">
        <f t="shared" si="207"/>
        <v>0</v>
      </c>
      <c r="Y216" s="336">
        <f t="shared" si="207"/>
        <v>0</v>
      </c>
      <c r="Z216" s="415">
        <f>SUM(P216:Y216)/'DATA - Awards Matrices'!$L$17</f>
        <v>4.2470468784824549</v>
      </c>
      <c r="AA216" s="415"/>
      <c r="AB216" s="334">
        <f t="shared" ref="AB216:AK216" si="208">SUM(AB213:AB215)</f>
        <v>26600</v>
      </c>
      <c r="AC216" s="335">
        <f t="shared" si="208"/>
        <v>2000</v>
      </c>
      <c r="AD216" s="335">
        <f t="shared" si="208"/>
        <v>0</v>
      </c>
      <c r="AE216" s="335">
        <f t="shared" si="208"/>
        <v>13250</v>
      </c>
      <c r="AF216" s="335">
        <f t="shared" si="208"/>
        <v>0</v>
      </c>
      <c r="AG216" s="335">
        <f t="shared" si="208"/>
        <v>0</v>
      </c>
      <c r="AH216" s="335">
        <f t="shared" si="208"/>
        <v>0</v>
      </c>
      <c r="AI216" s="335">
        <f t="shared" si="208"/>
        <v>0</v>
      </c>
      <c r="AJ216" s="335">
        <f t="shared" si="208"/>
        <v>0</v>
      </c>
      <c r="AK216" s="336">
        <f t="shared" si="208"/>
        <v>0</v>
      </c>
      <c r="AL216" s="415">
        <f>SUM(AB216:AK216)/'DATA - Awards Matrices'!$L$17</f>
        <v>10.363784948366806</v>
      </c>
      <c r="AM216" s="415"/>
      <c r="AN216" s="1085">
        <f t="shared" ref="AN216:AW216" si="209">SUM(AN213:AN215)</f>
        <v>18500</v>
      </c>
      <c r="AO216" s="1086">
        <f t="shared" si="209"/>
        <v>1400</v>
      </c>
      <c r="AP216" s="1086">
        <f t="shared" si="209"/>
        <v>0</v>
      </c>
      <c r="AQ216" s="1086">
        <f t="shared" si="209"/>
        <v>7000</v>
      </c>
      <c r="AR216" s="1086">
        <f t="shared" si="209"/>
        <v>0</v>
      </c>
      <c r="AS216" s="1086">
        <f t="shared" si="209"/>
        <v>0</v>
      </c>
      <c r="AT216" s="1086">
        <f t="shared" si="209"/>
        <v>0</v>
      </c>
      <c r="AU216" s="1086">
        <f t="shared" si="209"/>
        <v>0</v>
      </c>
      <c r="AV216" s="1086">
        <f t="shared" si="209"/>
        <v>0</v>
      </c>
      <c r="AW216" s="1087">
        <f t="shared" si="209"/>
        <v>0</v>
      </c>
      <c r="AX216" s="1088">
        <f>SUM(AN216:AW216)/'DATA - Awards Matrices'!$L$17</f>
        <v>6.6615487481736464</v>
      </c>
      <c r="AZ216" s="1202">
        <f t="shared" ref="AZ216:BI216" si="210">SUM(AZ213:AZ215)</f>
        <v>27800</v>
      </c>
      <c r="BA216" s="1203">
        <f t="shared" si="210"/>
        <v>400</v>
      </c>
      <c r="BB216" s="1203">
        <f t="shared" si="210"/>
        <v>0</v>
      </c>
      <c r="BC216" s="1203">
        <f t="shared" si="210"/>
        <v>12500</v>
      </c>
      <c r="BD216" s="1203">
        <f t="shared" si="210"/>
        <v>0</v>
      </c>
      <c r="BE216" s="1203">
        <f t="shared" si="210"/>
        <v>0</v>
      </c>
      <c r="BF216" s="1203">
        <f t="shared" si="210"/>
        <v>0</v>
      </c>
      <c r="BG216" s="1203">
        <f t="shared" si="210"/>
        <v>0</v>
      </c>
      <c r="BH216" s="1203">
        <f t="shared" si="210"/>
        <v>0</v>
      </c>
      <c r="BI216" s="1204">
        <f t="shared" si="210"/>
        <v>0</v>
      </c>
      <c r="BJ216" s="1205">
        <f>SUM(AZ216:BI216)/'DATA - Awards Matrices'!$L$17</f>
        <v>10.078997548351948</v>
      </c>
      <c r="BK216" s="1210"/>
      <c r="BL216" s="1210"/>
      <c r="BM216" s="1210"/>
      <c r="BN216" s="1210"/>
      <c r="BO216" s="1300">
        <f>SUM(P216:Y216)</f>
        <v>17150</v>
      </c>
      <c r="BP216" s="1300">
        <f>SUM(AB216:AK216)</f>
        <v>41850</v>
      </c>
      <c r="BQ216" s="1301">
        <f>SUM(AN216:AW216)</f>
        <v>26900</v>
      </c>
      <c r="BR216" s="1300">
        <f>SUM(AZ216:BI216)</f>
        <v>40700</v>
      </c>
      <c r="BS216" s="1300">
        <f>AVERAGE(BO216:BQ216)</f>
        <v>28633.333333333332</v>
      </c>
      <c r="BT216" s="1301">
        <f>AVERAGE(BQ216:BR216)</f>
        <v>33800</v>
      </c>
      <c r="BU216" s="436"/>
      <c r="BV216" s="436"/>
      <c r="BW216" s="436"/>
      <c r="BX216" s="436"/>
      <c r="BY216" s="436"/>
      <c r="BZ216" s="436"/>
      <c r="CA216" s="436"/>
    </row>
    <row r="217" spans="1:79" ht="27.75" customHeight="1" thickBot="1">
      <c r="A217" s="428"/>
      <c r="B217" s="429"/>
      <c r="C217" s="430"/>
      <c r="D217" s="431"/>
      <c r="E217" s="432"/>
      <c r="F217" s="432"/>
      <c r="G217" s="432"/>
      <c r="H217" s="432"/>
      <c r="I217" s="432"/>
      <c r="J217" s="432"/>
      <c r="K217" s="432"/>
      <c r="L217" s="432"/>
      <c r="M217" s="433"/>
      <c r="N217" s="434"/>
      <c r="O217" s="434"/>
      <c r="P217" s="431"/>
      <c r="Q217" s="432"/>
      <c r="R217" s="432"/>
      <c r="S217" s="432"/>
      <c r="T217" s="432"/>
      <c r="U217" s="432"/>
      <c r="V217" s="432"/>
      <c r="W217" s="432"/>
      <c r="X217" s="432"/>
      <c r="Y217" s="433"/>
      <c r="Z217" s="434"/>
      <c r="AA217" s="434"/>
      <c r="AB217" s="431"/>
      <c r="AC217" s="432"/>
      <c r="AD217" s="432"/>
      <c r="AE217" s="432"/>
      <c r="AF217" s="432"/>
      <c r="AG217" s="432"/>
      <c r="AH217" s="432"/>
      <c r="AI217" s="432"/>
      <c r="AJ217" s="432"/>
      <c r="AK217" s="433"/>
      <c r="AL217" s="434"/>
      <c r="AM217" s="434"/>
      <c r="AN217" s="1089"/>
      <c r="AO217" s="1090"/>
      <c r="AP217" s="1090"/>
      <c r="AQ217" s="1090"/>
      <c r="AR217" s="1090"/>
      <c r="AS217" s="1090"/>
      <c r="AT217" s="1090"/>
      <c r="AU217" s="1090"/>
      <c r="AV217" s="1090"/>
      <c r="AW217" s="1091"/>
      <c r="AX217" s="1092"/>
      <c r="AZ217" s="1206"/>
      <c r="BA217" s="1207"/>
      <c r="BB217" s="1207"/>
      <c r="BC217" s="1207"/>
      <c r="BD217" s="1207"/>
      <c r="BE217" s="1207"/>
      <c r="BF217" s="1207"/>
      <c r="BG217" s="1207"/>
      <c r="BH217" s="1207"/>
      <c r="BI217" s="1208"/>
      <c r="BJ217" s="1209"/>
      <c r="BK217" s="1210"/>
      <c r="BL217" s="1210"/>
      <c r="BM217" s="1210"/>
      <c r="BN217" s="1210"/>
      <c r="BO217" s="1302"/>
      <c r="BP217" s="1302"/>
      <c r="BQ217" s="1302"/>
      <c r="BR217" s="1302"/>
      <c r="BS217" s="1302"/>
      <c r="BT217" s="1302"/>
      <c r="BU217" s="436"/>
      <c r="BV217" s="436"/>
      <c r="BW217" s="436"/>
      <c r="BX217" s="436"/>
      <c r="BY217" s="436"/>
      <c r="BZ217" s="436"/>
      <c r="CA217" s="436"/>
    </row>
    <row r="218" spans="1:79" ht="15" customHeight="1">
      <c r="A218" s="1487" t="s">
        <v>270</v>
      </c>
      <c r="B218" s="274" t="str">
        <f>'RAW DATA-Awards'!B70</f>
        <v>NMJC</v>
      </c>
      <c r="C218" s="424" t="str">
        <f>'RAW DATA-Awards'!C70</f>
        <v>1</v>
      </c>
      <c r="D218" s="407">
        <f>'RAW DATA-Awards'!D70</f>
        <v>0</v>
      </c>
      <c r="E218" s="408">
        <f>'RAW DATA-Awards'!E70</f>
        <v>68</v>
      </c>
      <c r="F218" s="408">
        <f>'RAW DATA-Awards'!F70</f>
        <v>0</v>
      </c>
      <c r="G218" s="408">
        <f>'RAW DATA-Awards'!G70</f>
        <v>371</v>
      </c>
      <c r="H218" s="408">
        <f>'RAW DATA-Awards'!H70</f>
        <v>0</v>
      </c>
      <c r="I218" s="408">
        <f>'RAW DATA-Awards'!I70</f>
        <v>0</v>
      </c>
      <c r="J218" s="408">
        <f>'RAW DATA-Awards'!J70</f>
        <v>0</v>
      </c>
      <c r="K218" s="408">
        <f>'RAW DATA-Awards'!K70</f>
        <v>0</v>
      </c>
      <c r="L218" s="408">
        <f>'RAW DATA-Awards'!L70</f>
        <v>0</v>
      </c>
      <c r="M218" s="409">
        <f>'RAW DATA-Awards'!M70</f>
        <v>0</v>
      </c>
      <c r="N218" s="408"/>
      <c r="O218" s="408"/>
      <c r="P218" s="407">
        <f>'RAW DATA-Awards'!N70</f>
        <v>0</v>
      </c>
      <c r="Q218" s="408">
        <f>'RAW DATA-Awards'!O70</f>
        <v>25</v>
      </c>
      <c r="R218" s="408">
        <f>'RAW DATA-Awards'!P70</f>
        <v>0</v>
      </c>
      <c r="S218" s="408">
        <f>'RAW DATA-Awards'!Q70</f>
        <v>201</v>
      </c>
      <c r="T218" s="408">
        <f>'RAW DATA-Awards'!R70</f>
        <v>0</v>
      </c>
      <c r="U218" s="408">
        <f>'RAW DATA-Awards'!S70</f>
        <v>0</v>
      </c>
      <c r="V218" s="408">
        <f>'RAW DATA-Awards'!T70</f>
        <v>0</v>
      </c>
      <c r="W218" s="408">
        <f>'RAW DATA-Awards'!U70</f>
        <v>0</v>
      </c>
      <c r="X218" s="408">
        <f>'RAW DATA-Awards'!V70</f>
        <v>0</v>
      </c>
      <c r="Y218" s="409">
        <f>'RAW DATA-Awards'!W70</f>
        <v>0</v>
      </c>
      <c r="Z218" s="408"/>
      <c r="AA218" s="408"/>
      <c r="AB218" s="407">
        <f>'RAW DATA-Awards'!X70</f>
        <v>0</v>
      </c>
      <c r="AC218" s="408">
        <f>'RAW DATA-Awards'!Y70</f>
        <v>61</v>
      </c>
      <c r="AD218" s="408">
        <f>'RAW DATA-Awards'!Z70</f>
        <v>0</v>
      </c>
      <c r="AE218" s="408">
        <f>'RAW DATA-Awards'!AA70</f>
        <v>248</v>
      </c>
      <c r="AF218" s="408">
        <f>'RAW DATA-Awards'!AB70</f>
        <v>0</v>
      </c>
      <c r="AG218" s="408">
        <f>'RAW DATA-Awards'!AC70</f>
        <v>0</v>
      </c>
      <c r="AH218" s="408">
        <f>'RAW DATA-Awards'!AD70</f>
        <v>0</v>
      </c>
      <c r="AI218" s="408">
        <f>'RAW DATA-Awards'!AE70</f>
        <v>0</v>
      </c>
      <c r="AJ218" s="408">
        <f>'RAW DATA-Awards'!AF70</f>
        <v>0</v>
      </c>
      <c r="AK218" s="409">
        <f>'RAW DATA-Awards'!AG70</f>
        <v>0</v>
      </c>
      <c r="AL218" s="408"/>
      <c r="AM218" s="408"/>
      <c r="AN218" s="1074">
        <f>'RAW DATA-Awards'!AH70</f>
        <v>0</v>
      </c>
      <c r="AO218" s="1075">
        <f>'RAW DATA-Awards'!AI70</f>
        <v>37</v>
      </c>
      <c r="AP218" s="1075">
        <f>'RAW DATA-Awards'!AJ70</f>
        <v>0</v>
      </c>
      <c r="AQ218" s="1075">
        <f>'RAW DATA-Awards'!AK70</f>
        <v>178</v>
      </c>
      <c r="AR218" s="1075">
        <f>'RAW DATA-Awards'!AL70</f>
        <v>0</v>
      </c>
      <c r="AS218" s="1075">
        <f>'RAW DATA-Awards'!AM70</f>
        <v>0</v>
      </c>
      <c r="AT218" s="1075">
        <f>'RAW DATA-Awards'!AN70</f>
        <v>0</v>
      </c>
      <c r="AU218" s="1075">
        <f>'RAW DATA-Awards'!AO70</f>
        <v>0</v>
      </c>
      <c r="AV218" s="1075">
        <f>'RAW DATA-Awards'!AP70</f>
        <v>0</v>
      </c>
      <c r="AW218" s="1076">
        <f>'RAW DATA-Awards'!AQ70</f>
        <v>0</v>
      </c>
      <c r="AX218" s="1077"/>
      <c r="AZ218" s="1191">
        <f>'RAW DATA-Awards'!AR70</f>
        <v>0</v>
      </c>
      <c r="BA218" s="1192">
        <f>'RAW DATA-Awards'!AS70</f>
        <v>42</v>
      </c>
      <c r="BB218" s="1192">
        <f>'RAW DATA-Awards'!AT70</f>
        <v>0</v>
      </c>
      <c r="BC218" s="1192">
        <f>'RAW DATA-Awards'!AU70</f>
        <v>188</v>
      </c>
      <c r="BD218" s="1192">
        <f>'RAW DATA-Awards'!AV70</f>
        <v>0</v>
      </c>
      <c r="BE218" s="1192">
        <f>'RAW DATA-Awards'!AW70</f>
        <v>0</v>
      </c>
      <c r="BF218" s="1192">
        <f>'RAW DATA-Awards'!AX70</f>
        <v>0</v>
      </c>
      <c r="BG218" s="1192">
        <f>'RAW DATA-Awards'!AY70</f>
        <v>0</v>
      </c>
      <c r="BH218" s="1192">
        <f>'RAW DATA-Awards'!AZ70</f>
        <v>0</v>
      </c>
      <c r="BI218" s="1193">
        <f>'RAW DATA-Awards'!BA70</f>
        <v>0</v>
      </c>
      <c r="BJ218" s="1194"/>
      <c r="BK218" s="1210"/>
      <c r="BL218" s="1210"/>
      <c r="BM218" s="1210"/>
      <c r="BN218" s="1210"/>
      <c r="BO218" s="1188">
        <f>AZ218*'DATA - Awards Matrices'!B$10</f>
        <v>0</v>
      </c>
      <c r="BP218" s="1188">
        <f>BA218*'DATA - Awards Matrices'!C$10</f>
        <v>304920</v>
      </c>
      <c r="BQ218" s="1188">
        <f>BB218*'DATA - Awards Matrices'!D$10</f>
        <v>0</v>
      </c>
      <c r="BR218" s="1188">
        <f>BC218*'DATA - Awards Matrices'!E$10</f>
        <v>2717540</v>
      </c>
      <c r="BS218" s="1188">
        <f>BD218*'DATA - Awards Matrices'!F$10</f>
        <v>0</v>
      </c>
      <c r="BT218" s="1188">
        <f>BE218*'DATA - Awards Matrices'!G$10</f>
        <v>0</v>
      </c>
      <c r="BU218" s="1188">
        <f>BF218*'DATA - Awards Matrices'!H$10</f>
        <v>0</v>
      </c>
      <c r="BV218" s="1188">
        <f>BG218*'DATA - Awards Matrices'!I$10</f>
        <v>0</v>
      </c>
      <c r="BW218" s="1188">
        <f>BH218*'DATA - Awards Matrices'!J$10</f>
        <v>0</v>
      </c>
      <c r="BX218" s="1188">
        <f>BI218*'DATA - Awards Matrices'!K$10</f>
        <v>0</v>
      </c>
      <c r="BY218" s="436"/>
      <c r="BZ218" s="436"/>
      <c r="CA218" s="436"/>
    </row>
    <row r="219" spans="1:79">
      <c r="A219" s="1488"/>
      <c r="B219" s="410" t="str">
        <f>'RAW DATA-Awards'!B71</f>
        <v>NMJC</v>
      </c>
      <c r="C219" s="425" t="str">
        <f>'RAW DATA-Awards'!C71</f>
        <v>2</v>
      </c>
      <c r="D219" s="330">
        <f>'RAW DATA-Awards'!D71</f>
        <v>0</v>
      </c>
      <c r="E219" s="12">
        <f>'RAW DATA-Awards'!E71</f>
        <v>32</v>
      </c>
      <c r="F219" s="12">
        <f>'RAW DATA-Awards'!F71</f>
        <v>0</v>
      </c>
      <c r="G219" s="12">
        <f>'RAW DATA-Awards'!G71</f>
        <v>26</v>
      </c>
      <c r="H219" s="12">
        <f>'RAW DATA-Awards'!H71</f>
        <v>0</v>
      </c>
      <c r="I219" s="12">
        <f>'RAW DATA-Awards'!I71</f>
        <v>0</v>
      </c>
      <c r="J219" s="12">
        <f>'RAW DATA-Awards'!J71</f>
        <v>0</v>
      </c>
      <c r="K219" s="12">
        <f>'RAW DATA-Awards'!K71</f>
        <v>0</v>
      </c>
      <c r="L219" s="12">
        <f>'RAW DATA-Awards'!L71</f>
        <v>0</v>
      </c>
      <c r="M219" s="331">
        <f>'RAW DATA-Awards'!M71</f>
        <v>0</v>
      </c>
      <c r="N219" s="12"/>
      <c r="O219" s="12"/>
      <c r="P219" s="330">
        <f>'RAW DATA-Awards'!N71</f>
        <v>0</v>
      </c>
      <c r="Q219" s="12">
        <f>'RAW DATA-Awards'!O71</f>
        <v>19</v>
      </c>
      <c r="R219" s="12">
        <f>'RAW DATA-Awards'!P71</f>
        <v>0</v>
      </c>
      <c r="S219" s="12">
        <f>'RAW DATA-Awards'!Q71</f>
        <v>48</v>
      </c>
      <c r="T219" s="12">
        <f>'RAW DATA-Awards'!R71</f>
        <v>0</v>
      </c>
      <c r="U219" s="12">
        <f>'RAW DATA-Awards'!S71</f>
        <v>0</v>
      </c>
      <c r="V219" s="12">
        <f>'RAW DATA-Awards'!T71</f>
        <v>0</v>
      </c>
      <c r="W219" s="12">
        <f>'RAW DATA-Awards'!U71</f>
        <v>0</v>
      </c>
      <c r="X219" s="12">
        <f>'RAW DATA-Awards'!V71</f>
        <v>0</v>
      </c>
      <c r="Y219" s="331">
        <f>'RAW DATA-Awards'!W71</f>
        <v>0</v>
      </c>
      <c r="Z219" s="12"/>
      <c r="AA219" s="12"/>
      <c r="AB219" s="330">
        <f>'RAW DATA-Awards'!X71</f>
        <v>0</v>
      </c>
      <c r="AC219" s="12">
        <f>'RAW DATA-Awards'!Y71</f>
        <v>26</v>
      </c>
      <c r="AD219" s="12">
        <f>'RAW DATA-Awards'!Z71</f>
        <v>0</v>
      </c>
      <c r="AE219" s="12">
        <f>'RAW DATA-Awards'!AA71</f>
        <v>35</v>
      </c>
      <c r="AF219" s="12">
        <f>'RAW DATA-Awards'!AB71</f>
        <v>0</v>
      </c>
      <c r="AG219" s="12">
        <f>'RAW DATA-Awards'!AC71</f>
        <v>0</v>
      </c>
      <c r="AH219" s="12">
        <f>'RAW DATA-Awards'!AD71</f>
        <v>0</v>
      </c>
      <c r="AI219" s="12">
        <f>'RAW DATA-Awards'!AE71</f>
        <v>0</v>
      </c>
      <c r="AJ219" s="12">
        <f>'RAW DATA-Awards'!AF71</f>
        <v>0</v>
      </c>
      <c r="AK219" s="331">
        <f>'RAW DATA-Awards'!AG71</f>
        <v>0</v>
      </c>
      <c r="AL219" s="12"/>
      <c r="AM219" s="12"/>
      <c r="AN219" s="1078">
        <f>'RAW DATA-Awards'!AH71</f>
        <v>0</v>
      </c>
      <c r="AO219" s="1079">
        <f>'RAW DATA-Awards'!AI71</f>
        <v>57</v>
      </c>
      <c r="AP219" s="1079">
        <f>'RAW DATA-Awards'!AJ71</f>
        <v>0</v>
      </c>
      <c r="AQ219" s="1079">
        <f>'RAW DATA-Awards'!AK71</f>
        <v>30</v>
      </c>
      <c r="AR219" s="1079">
        <f>'RAW DATA-Awards'!AL71</f>
        <v>0</v>
      </c>
      <c r="AS219" s="1079">
        <f>'RAW DATA-Awards'!AM71</f>
        <v>0</v>
      </c>
      <c r="AT219" s="1079">
        <f>'RAW DATA-Awards'!AN71</f>
        <v>0</v>
      </c>
      <c r="AU219" s="1079">
        <f>'RAW DATA-Awards'!AO71</f>
        <v>0</v>
      </c>
      <c r="AV219" s="1079">
        <f>'RAW DATA-Awards'!AP71</f>
        <v>0</v>
      </c>
      <c r="AW219" s="1080">
        <f>'RAW DATA-Awards'!AQ71</f>
        <v>0</v>
      </c>
      <c r="AX219" s="1081"/>
      <c r="AZ219" s="1195">
        <f>'RAW DATA-Awards'!AR71</f>
        <v>0</v>
      </c>
      <c r="BA219" s="1196">
        <f>'RAW DATA-Awards'!AS71</f>
        <v>31</v>
      </c>
      <c r="BB219" s="1196">
        <f>'RAW DATA-Awards'!AT71</f>
        <v>0</v>
      </c>
      <c r="BC219" s="1196">
        <f>'RAW DATA-Awards'!AU71</f>
        <v>18</v>
      </c>
      <c r="BD219" s="1196">
        <f>'RAW DATA-Awards'!AV71</f>
        <v>0</v>
      </c>
      <c r="BE219" s="1196">
        <f>'RAW DATA-Awards'!AW71</f>
        <v>0</v>
      </c>
      <c r="BF219" s="1196">
        <f>'RAW DATA-Awards'!AX71</f>
        <v>0</v>
      </c>
      <c r="BG219" s="1196">
        <f>'RAW DATA-Awards'!AY71</f>
        <v>0</v>
      </c>
      <c r="BH219" s="1196">
        <f>'RAW DATA-Awards'!AZ71</f>
        <v>0</v>
      </c>
      <c r="BI219" s="1197">
        <f>'RAW DATA-Awards'!BA71</f>
        <v>0</v>
      </c>
      <c r="BJ219" s="1198"/>
      <c r="BK219" s="1210"/>
      <c r="BL219" s="1210"/>
      <c r="BM219" s="1210"/>
      <c r="BN219" s="1210"/>
      <c r="BO219" s="1188">
        <f>AZ219*'DATA - Awards Matrices'!B$11</f>
        <v>0</v>
      </c>
      <c r="BP219" s="1188">
        <f>BA219*'DATA - Awards Matrices'!C$11</f>
        <v>324787</v>
      </c>
      <c r="BQ219" s="1188">
        <f>BB219*'DATA - Awards Matrices'!D$11</f>
        <v>0</v>
      </c>
      <c r="BR219" s="1188">
        <f>BC219*'DATA - Awards Matrices'!E$11</f>
        <v>375480</v>
      </c>
      <c r="BS219" s="1188">
        <f>BD219*'DATA - Awards Matrices'!F$11</f>
        <v>0</v>
      </c>
      <c r="BT219" s="1188">
        <f>BE219*'DATA - Awards Matrices'!G$11</f>
        <v>0</v>
      </c>
      <c r="BU219" s="1188">
        <f>BF219*'DATA - Awards Matrices'!H$11</f>
        <v>0</v>
      </c>
      <c r="BV219" s="1188">
        <f>BG219*'DATA - Awards Matrices'!I$11</f>
        <v>0</v>
      </c>
      <c r="BW219" s="1188">
        <f>BH219*'DATA - Awards Matrices'!J$11</f>
        <v>0</v>
      </c>
      <c r="BX219" s="1188">
        <f>BI219*'DATA - Awards Matrices'!K$11</f>
        <v>0</v>
      </c>
      <c r="BY219" s="436"/>
      <c r="BZ219" s="436"/>
      <c r="CA219" s="436"/>
    </row>
    <row r="220" spans="1:79" ht="16" thickBot="1">
      <c r="A220" s="1489"/>
      <c r="B220" s="413" t="str">
        <f>'RAW DATA-Awards'!B72</f>
        <v>NMJC</v>
      </c>
      <c r="C220" s="426" t="str">
        <f>'RAW DATA-Awards'!C72</f>
        <v>3</v>
      </c>
      <c r="D220" s="330">
        <f>'RAW DATA-Awards'!D72</f>
        <v>0</v>
      </c>
      <c r="E220" s="12">
        <f>'RAW DATA-Awards'!E72</f>
        <v>0</v>
      </c>
      <c r="F220" s="12">
        <f>'RAW DATA-Awards'!F72</f>
        <v>0</v>
      </c>
      <c r="G220" s="12">
        <f>'RAW DATA-Awards'!G72</f>
        <v>30</v>
      </c>
      <c r="H220" s="12">
        <f>'RAW DATA-Awards'!H72</f>
        <v>0</v>
      </c>
      <c r="I220" s="12">
        <f>'RAW DATA-Awards'!I72</f>
        <v>0</v>
      </c>
      <c r="J220" s="12">
        <f>'RAW DATA-Awards'!J72</f>
        <v>0</v>
      </c>
      <c r="K220" s="12">
        <f>'RAW DATA-Awards'!K72</f>
        <v>0</v>
      </c>
      <c r="L220" s="12">
        <f>'RAW DATA-Awards'!L72</f>
        <v>0</v>
      </c>
      <c r="M220" s="331">
        <f>'RAW DATA-Awards'!M72</f>
        <v>0</v>
      </c>
      <c r="N220" s="12" t="s">
        <v>276</v>
      </c>
      <c r="O220" s="12"/>
      <c r="P220" s="330">
        <f>'RAW DATA-Awards'!N72</f>
        <v>0</v>
      </c>
      <c r="Q220" s="12">
        <f>'RAW DATA-Awards'!O72</f>
        <v>0</v>
      </c>
      <c r="R220" s="12">
        <f>'RAW DATA-Awards'!P72</f>
        <v>0</v>
      </c>
      <c r="S220" s="12">
        <f>'RAW DATA-Awards'!Q72</f>
        <v>20</v>
      </c>
      <c r="T220" s="12">
        <f>'RAW DATA-Awards'!R72</f>
        <v>0</v>
      </c>
      <c r="U220" s="12">
        <f>'RAW DATA-Awards'!S72</f>
        <v>0</v>
      </c>
      <c r="V220" s="12">
        <f>'RAW DATA-Awards'!T72</f>
        <v>0</v>
      </c>
      <c r="W220" s="12">
        <f>'RAW DATA-Awards'!U72</f>
        <v>0</v>
      </c>
      <c r="X220" s="12">
        <f>'RAW DATA-Awards'!V72</f>
        <v>0</v>
      </c>
      <c r="Y220" s="331">
        <f>'RAW DATA-Awards'!W72</f>
        <v>0</v>
      </c>
      <c r="Z220" s="12" t="s">
        <v>276</v>
      </c>
      <c r="AA220" s="12"/>
      <c r="AB220" s="330">
        <f>'RAW DATA-Awards'!X72</f>
        <v>0</v>
      </c>
      <c r="AC220" s="12">
        <f>'RAW DATA-Awards'!Y72</f>
        <v>0</v>
      </c>
      <c r="AD220" s="12">
        <f>'RAW DATA-Awards'!Z72</f>
        <v>0</v>
      </c>
      <c r="AE220" s="12">
        <f>'RAW DATA-Awards'!AA72</f>
        <v>48</v>
      </c>
      <c r="AF220" s="12">
        <f>'RAW DATA-Awards'!AB72</f>
        <v>0</v>
      </c>
      <c r="AG220" s="12">
        <f>'RAW DATA-Awards'!AC72</f>
        <v>0</v>
      </c>
      <c r="AH220" s="12">
        <f>'RAW DATA-Awards'!AD72</f>
        <v>0</v>
      </c>
      <c r="AI220" s="12">
        <f>'RAW DATA-Awards'!AE72</f>
        <v>0</v>
      </c>
      <c r="AJ220" s="12">
        <f>'RAW DATA-Awards'!AF72</f>
        <v>0</v>
      </c>
      <c r="AK220" s="331">
        <f>'RAW DATA-Awards'!AG72</f>
        <v>0</v>
      </c>
      <c r="AL220" s="12" t="s">
        <v>276</v>
      </c>
      <c r="AM220" s="12"/>
      <c r="AN220" s="1078">
        <f>'RAW DATA-Awards'!AH72</f>
        <v>0</v>
      </c>
      <c r="AO220" s="1079">
        <f>'RAW DATA-Awards'!AI72</f>
        <v>0</v>
      </c>
      <c r="AP220" s="1079">
        <f>'RAW DATA-Awards'!AJ72</f>
        <v>0</v>
      </c>
      <c r="AQ220" s="1079">
        <f>'RAW DATA-Awards'!AK72</f>
        <v>36</v>
      </c>
      <c r="AR220" s="1079">
        <f>'RAW DATA-Awards'!AL72</f>
        <v>0</v>
      </c>
      <c r="AS220" s="1079">
        <f>'RAW DATA-Awards'!AM72</f>
        <v>0</v>
      </c>
      <c r="AT220" s="1079">
        <f>'RAW DATA-Awards'!AN72</f>
        <v>0</v>
      </c>
      <c r="AU220" s="1079">
        <f>'RAW DATA-Awards'!AO72</f>
        <v>0</v>
      </c>
      <c r="AV220" s="1079">
        <f>'RAW DATA-Awards'!AP72</f>
        <v>0</v>
      </c>
      <c r="AW220" s="1080">
        <f>'RAW DATA-Awards'!AQ72</f>
        <v>0</v>
      </c>
      <c r="AX220" s="1081" t="s">
        <v>276</v>
      </c>
      <c r="AZ220" s="1195">
        <f>'RAW DATA-Awards'!AR72</f>
        <v>0</v>
      </c>
      <c r="BA220" s="1196">
        <f>'RAW DATA-Awards'!AS72</f>
        <v>1</v>
      </c>
      <c r="BB220" s="1196">
        <f>'RAW DATA-Awards'!AT72</f>
        <v>0</v>
      </c>
      <c r="BC220" s="1196">
        <f>'RAW DATA-Awards'!AU72</f>
        <v>26</v>
      </c>
      <c r="BD220" s="1196">
        <f>'RAW DATA-Awards'!AV72</f>
        <v>0</v>
      </c>
      <c r="BE220" s="1196">
        <f>'RAW DATA-Awards'!AW72</f>
        <v>0</v>
      </c>
      <c r="BF220" s="1196">
        <f>'RAW DATA-Awards'!AX72</f>
        <v>0</v>
      </c>
      <c r="BG220" s="1196">
        <f>'RAW DATA-Awards'!AY72</f>
        <v>0</v>
      </c>
      <c r="BH220" s="1196">
        <f>'RAW DATA-Awards'!AZ72</f>
        <v>0</v>
      </c>
      <c r="BI220" s="1197">
        <f>'RAW DATA-Awards'!BA72</f>
        <v>0</v>
      </c>
      <c r="BJ220" s="1198" t="s">
        <v>276</v>
      </c>
      <c r="BK220" s="1210"/>
      <c r="BL220" s="1210"/>
      <c r="BM220" s="1210"/>
      <c r="BN220" s="1210"/>
      <c r="BO220" s="1188">
        <f>AZ220*'DATA - Awards Matrices'!B$12</f>
        <v>0</v>
      </c>
      <c r="BP220" s="1188">
        <f>BA220*'DATA - Awards Matrices'!C$12</f>
        <v>15354</v>
      </c>
      <c r="BQ220" s="1188">
        <f>BB220*'DATA - Awards Matrices'!D$12</f>
        <v>0</v>
      </c>
      <c r="BR220" s="1188">
        <f>BC220*'DATA - Awards Matrices'!E$12</f>
        <v>794820</v>
      </c>
      <c r="BS220" s="1188">
        <f>BD220*'DATA - Awards Matrices'!F$12</f>
        <v>0</v>
      </c>
      <c r="BT220" s="1188">
        <f>BE220*'DATA - Awards Matrices'!G$12</f>
        <v>0</v>
      </c>
      <c r="BU220" s="1188">
        <f>BF220*'DATA - Awards Matrices'!H$12</f>
        <v>0</v>
      </c>
      <c r="BV220" s="1188">
        <f>BG220*'DATA - Awards Matrices'!I$12</f>
        <v>0</v>
      </c>
      <c r="BW220" s="1188">
        <f>BH220*'DATA - Awards Matrices'!J$12</f>
        <v>0</v>
      </c>
      <c r="BX220" s="1188">
        <f>BI220*'DATA - Awards Matrices'!K$12</f>
        <v>0</v>
      </c>
      <c r="BY220" s="436"/>
      <c r="BZ220" s="436"/>
      <c r="CA220" s="436"/>
    </row>
    <row r="221" spans="1:79">
      <c r="A221" s="412"/>
      <c r="B221" s="410"/>
      <c r="C221" s="411"/>
      <c r="D221" s="332">
        <f t="shared" ref="D221:M221" si="211">SUM(D218:D220)</f>
        <v>0</v>
      </c>
      <c r="E221" s="11">
        <f t="shared" si="211"/>
        <v>100</v>
      </c>
      <c r="F221" s="11">
        <f t="shared" si="211"/>
        <v>0</v>
      </c>
      <c r="G221" s="11">
        <f t="shared" si="211"/>
        <v>427</v>
      </c>
      <c r="H221" s="11">
        <f t="shared" si="211"/>
        <v>0</v>
      </c>
      <c r="I221" s="11">
        <f t="shared" si="211"/>
        <v>0</v>
      </c>
      <c r="J221" s="11">
        <f t="shared" si="211"/>
        <v>0</v>
      </c>
      <c r="K221" s="11">
        <f t="shared" si="211"/>
        <v>0</v>
      </c>
      <c r="L221" s="11">
        <f t="shared" si="211"/>
        <v>0</v>
      </c>
      <c r="M221" s="333">
        <f t="shared" si="211"/>
        <v>0</v>
      </c>
      <c r="N221" s="12">
        <f>SUM(D221:M221)</f>
        <v>527</v>
      </c>
      <c r="O221" s="12"/>
      <c r="P221" s="332">
        <f t="shared" ref="P221:Y221" si="212">SUM(P218:P220)</f>
        <v>0</v>
      </c>
      <c r="Q221" s="11">
        <f t="shared" si="212"/>
        <v>44</v>
      </c>
      <c r="R221" s="11">
        <f t="shared" si="212"/>
        <v>0</v>
      </c>
      <c r="S221" s="11">
        <f t="shared" si="212"/>
        <v>269</v>
      </c>
      <c r="T221" s="11">
        <f t="shared" si="212"/>
        <v>0</v>
      </c>
      <c r="U221" s="11">
        <f t="shared" si="212"/>
        <v>0</v>
      </c>
      <c r="V221" s="11">
        <f t="shared" si="212"/>
        <v>0</v>
      </c>
      <c r="W221" s="11">
        <f t="shared" si="212"/>
        <v>0</v>
      </c>
      <c r="X221" s="11">
        <f t="shared" si="212"/>
        <v>0</v>
      </c>
      <c r="Y221" s="333">
        <f t="shared" si="212"/>
        <v>0</v>
      </c>
      <c r="Z221" s="12">
        <f>SUM(P221:Y221)</f>
        <v>313</v>
      </c>
      <c r="AA221" s="12"/>
      <c r="AB221" s="332">
        <f t="shared" ref="AB221:AK221" si="213">SUM(AB218:AB220)</f>
        <v>0</v>
      </c>
      <c r="AC221" s="11">
        <f t="shared" si="213"/>
        <v>87</v>
      </c>
      <c r="AD221" s="11">
        <f t="shared" si="213"/>
        <v>0</v>
      </c>
      <c r="AE221" s="11">
        <f t="shared" si="213"/>
        <v>331</v>
      </c>
      <c r="AF221" s="11">
        <f t="shared" si="213"/>
        <v>0</v>
      </c>
      <c r="AG221" s="11">
        <f t="shared" si="213"/>
        <v>0</v>
      </c>
      <c r="AH221" s="11">
        <f t="shared" si="213"/>
        <v>0</v>
      </c>
      <c r="AI221" s="11">
        <f t="shared" si="213"/>
        <v>0</v>
      </c>
      <c r="AJ221" s="11">
        <f t="shared" si="213"/>
        <v>0</v>
      </c>
      <c r="AK221" s="333">
        <f t="shared" si="213"/>
        <v>0</v>
      </c>
      <c r="AL221" s="12">
        <f>SUM(AB221:AK221)</f>
        <v>418</v>
      </c>
      <c r="AM221" s="12"/>
      <c r="AN221" s="1082">
        <f t="shared" ref="AN221:AW221" si="214">SUM(AN218:AN220)</f>
        <v>0</v>
      </c>
      <c r="AO221" s="1083">
        <f t="shared" si="214"/>
        <v>94</v>
      </c>
      <c r="AP221" s="1083">
        <f t="shared" si="214"/>
        <v>0</v>
      </c>
      <c r="AQ221" s="1083">
        <f t="shared" si="214"/>
        <v>244</v>
      </c>
      <c r="AR221" s="1083">
        <f t="shared" si="214"/>
        <v>0</v>
      </c>
      <c r="AS221" s="1083">
        <f t="shared" si="214"/>
        <v>0</v>
      </c>
      <c r="AT221" s="1083">
        <f t="shared" si="214"/>
        <v>0</v>
      </c>
      <c r="AU221" s="1083">
        <f t="shared" si="214"/>
        <v>0</v>
      </c>
      <c r="AV221" s="1083">
        <f t="shared" si="214"/>
        <v>0</v>
      </c>
      <c r="AW221" s="1084">
        <f t="shared" si="214"/>
        <v>0</v>
      </c>
      <c r="AX221" s="1081">
        <f>SUM(AN221:AW221)</f>
        <v>338</v>
      </c>
      <c r="AY221" s="435"/>
      <c r="AZ221" s="1199">
        <f t="shared" ref="AZ221:BI221" si="215">SUM(AZ218:AZ220)</f>
        <v>0</v>
      </c>
      <c r="BA221" s="1200">
        <f t="shared" si="215"/>
        <v>74</v>
      </c>
      <c r="BB221" s="1200">
        <f t="shared" si="215"/>
        <v>0</v>
      </c>
      <c r="BC221" s="1200">
        <f t="shared" si="215"/>
        <v>232</v>
      </c>
      <c r="BD221" s="1200">
        <f t="shared" si="215"/>
        <v>0</v>
      </c>
      <c r="BE221" s="1200">
        <f t="shared" si="215"/>
        <v>0</v>
      </c>
      <c r="BF221" s="1200">
        <f t="shared" si="215"/>
        <v>0</v>
      </c>
      <c r="BG221" s="1200">
        <f t="shared" si="215"/>
        <v>0</v>
      </c>
      <c r="BH221" s="1200">
        <f t="shared" si="215"/>
        <v>0</v>
      </c>
      <c r="BI221" s="1201">
        <f t="shared" si="215"/>
        <v>0</v>
      </c>
      <c r="BJ221" s="1198">
        <f>SUM(AZ221:BI221)</f>
        <v>306</v>
      </c>
      <c r="BK221" s="1210"/>
      <c r="BL221" s="1210"/>
      <c r="BM221" s="1210"/>
      <c r="BN221" s="1210"/>
      <c r="BO221" s="1302"/>
      <c r="BP221" s="1302"/>
      <c r="BQ221" s="1302"/>
      <c r="BR221" s="1302"/>
      <c r="BS221" s="1302"/>
      <c r="BT221" s="1302"/>
      <c r="BU221" s="436"/>
      <c r="BV221" s="436"/>
      <c r="BW221" s="436"/>
      <c r="BX221" s="436"/>
      <c r="BY221" s="436"/>
      <c r="BZ221" s="436"/>
      <c r="CA221" s="436"/>
    </row>
    <row r="222" spans="1:79" ht="13.75" customHeight="1" thickBot="1">
      <c r="A222" s="412"/>
      <c r="B222" s="410"/>
      <c r="C222" s="411"/>
      <c r="D222" s="330"/>
      <c r="E222" s="12"/>
      <c r="F222" s="12"/>
      <c r="G222" s="12"/>
      <c r="H222" s="12"/>
      <c r="I222" s="12"/>
      <c r="J222" s="12"/>
      <c r="K222" s="12"/>
      <c r="L222" s="12"/>
      <c r="M222" s="331"/>
      <c r="N222" s="12"/>
      <c r="O222" s="12"/>
      <c r="P222" s="330"/>
      <c r="Q222" s="12"/>
      <c r="R222" s="12"/>
      <c r="S222" s="12"/>
      <c r="T222" s="12"/>
      <c r="U222" s="12"/>
      <c r="V222" s="12"/>
      <c r="W222" s="12"/>
      <c r="X222" s="12"/>
      <c r="Y222" s="331"/>
      <c r="Z222" s="12"/>
      <c r="AA222" s="12"/>
      <c r="AB222" s="330"/>
      <c r="AC222" s="12"/>
      <c r="AD222" s="12"/>
      <c r="AE222" s="12"/>
      <c r="AF222" s="12"/>
      <c r="AG222" s="12"/>
      <c r="AH222" s="12"/>
      <c r="AI222" s="12"/>
      <c r="AJ222" s="12"/>
      <c r="AK222" s="331"/>
      <c r="AL222" s="12"/>
      <c r="AM222" s="12"/>
      <c r="AN222" s="1078"/>
      <c r="AO222" s="1079"/>
      <c r="AP222" s="1079"/>
      <c r="AQ222" s="1079"/>
      <c r="AR222" s="1079"/>
      <c r="AS222" s="1079"/>
      <c r="AT222" s="1079"/>
      <c r="AU222" s="1079"/>
      <c r="AV222" s="1079"/>
      <c r="AW222" s="1080"/>
      <c r="AX222" s="1081"/>
      <c r="AY222" s="435"/>
      <c r="AZ222" s="1195"/>
      <c r="BA222" s="1196"/>
      <c r="BB222" s="1196"/>
      <c r="BC222" s="1196"/>
      <c r="BD222" s="1196"/>
      <c r="BE222" s="1196"/>
      <c r="BF222" s="1196"/>
      <c r="BG222" s="1196"/>
      <c r="BH222" s="1196"/>
      <c r="BI222" s="1197"/>
      <c r="BJ222" s="1198"/>
      <c r="BK222" s="1210"/>
      <c r="BL222" s="1210"/>
      <c r="BM222" s="1210"/>
      <c r="BN222" s="1210"/>
      <c r="BO222" s="1302"/>
      <c r="BP222" s="1302"/>
      <c r="BQ222" s="1302"/>
      <c r="BR222" s="1302"/>
      <c r="BS222" s="1302"/>
      <c r="BT222" s="1302"/>
      <c r="BU222" s="436"/>
      <c r="BV222" s="436"/>
      <c r="BW222" s="436"/>
      <c r="BX222" s="436"/>
      <c r="BY222" s="436"/>
      <c r="BZ222" s="436"/>
      <c r="CA222" s="436"/>
    </row>
    <row r="223" spans="1:79">
      <c r="A223" s="1487" t="s">
        <v>271</v>
      </c>
      <c r="B223" s="274" t="s">
        <v>77</v>
      </c>
      <c r="C223" s="424" t="s">
        <v>92</v>
      </c>
      <c r="D223" s="330">
        <f>D218*'DATA - Awards Matrices'!$B$15</f>
        <v>0</v>
      </c>
      <c r="E223" s="12">
        <f>E218*'DATA - Awards Matrices'!$C$15</f>
        <v>13600</v>
      </c>
      <c r="F223" s="12">
        <f>F218*'DATA - Awards Matrices'!$D$15</f>
        <v>0</v>
      </c>
      <c r="G223" s="12">
        <f>G218*'DATA - Awards Matrices'!$E$15</f>
        <v>92750</v>
      </c>
      <c r="H223" s="12">
        <f>H218*'DATA - Awards Matrices'!$F$15</f>
        <v>0</v>
      </c>
      <c r="I223" s="12">
        <f>I218*'DATA - Awards Matrices'!$G$15</f>
        <v>0</v>
      </c>
      <c r="J223" s="12">
        <f>J218*'DATA - Awards Matrices'!$H$15</f>
        <v>0</v>
      </c>
      <c r="K223" s="12">
        <f>K218*'DATA - Awards Matrices'!$I$15</f>
        <v>0</v>
      </c>
      <c r="L223" s="12">
        <f>L218*'DATA - Awards Matrices'!$J$15</f>
        <v>0</v>
      </c>
      <c r="M223" s="331">
        <f>M218*'DATA - Awards Matrices'!$K$15</f>
        <v>0</v>
      </c>
      <c r="N223" s="12"/>
      <c r="O223" s="12"/>
      <c r="P223" s="330">
        <f>P218*'DATA - Awards Matrices'!$B$15</f>
        <v>0</v>
      </c>
      <c r="Q223" s="12">
        <f>Q218*'DATA - Awards Matrices'!$C$15</f>
        <v>5000</v>
      </c>
      <c r="R223" s="12">
        <f>R218*'DATA - Awards Matrices'!$D$15</f>
        <v>0</v>
      </c>
      <c r="S223" s="12">
        <f>S218*'DATA - Awards Matrices'!$E$15</f>
        <v>50250</v>
      </c>
      <c r="T223" s="12">
        <f>T218*'DATA - Awards Matrices'!$F$15</f>
        <v>0</v>
      </c>
      <c r="U223" s="12">
        <f>U218*'DATA - Awards Matrices'!$G$15</f>
        <v>0</v>
      </c>
      <c r="V223" s="12">
        <f>V218*'DATA - Awards Matrices'!$H$15</f>
        <v>0</v>
      </c>
      <c r="W223" s="12">
        <f>W218*'DATA - Awards Matrices'!$I$15</f>
        <v>0</v>
      </c>
      <c r="X223" s="12">
        <f>X218*'DATA - Awards Matrices'!$J$15</f>
        <v>0</v>
      </c>
      <c r="Y223" s="331">
        <f>Y218*'DATA - Awards Matrices'!$K$15</f>
        <v>0</v>
      </c>
      <c r="Z223" s="12"/>
      <c r="AA223" s="12"/>
      <c r="AB223" s="330">
        <f>AB218*'DATA - Awards Matrices'!$B$15</f>
        <v>0</v>
      </c>
      <c r="AC223" s="12">
        <f>AC218*'DATA - Awards Matrices'!$C$15</f>
        <v>12200</v>
      </c>
      <c r="AD223" s="12">
        <f>AD218*'DATA - Awards Matrices'!$D$15</f>
        <v>0</v>
      </c>
      <c r="AE223" s="12">
        <f>AE218*'DATA - Awards Matrices'!$E$15</f>
        <v>62000</v>
      </c>
      <c r="AF223" s="12">
        <f>AF218*'DATA - Awards Matrices'!$F$15</f>
        <v>0</v>
      </c>
      <c r="AG223" s="12">
        <f>AG218*'DATA - Awards Matrices'!$G$15</f>
        <v>0</v>
      </c>
      <c r="AH223" s="12">
        <f>AH218*'DATA - Awards Matrices'!$H$15</f>
        <v>0</v>
      </c>
      <c r="AI223" s="12">
        <f>AI218*'DATA - Awards Matrices'!$I$15</f>
        <v>0</v>
      </c>
      <c r="AJ223" s="12">
        <f>AJ218*'DATA - Awards Matrices'!$J$15</f>
        <v>0</v>
      </c>
      <c r="AK223" s="331">
        <f>AK218*'DATA - Awards Matrices'!$K$15</f>
        <v>0</v>
      </c>
      <c r="AL223" s="12"/>
      <c r="AM223" s="12"/>
      <c r="AN223" s="1078">
        <f>AN218*'DATA - Awards Matrices'!$B$15</f>
        <v>0</v>
      </c>
      <c r="AO223" s="1079">
        <f>AO218*'DATA - Awards Matrices'!$C$15</f>
        <v>7400</v>
      </c>
      <c r="AP223" s="1079">
        <f>AP218*'DATA - Awards Matrices'!$D$15</f>
        <v>0</v>
      </c>
      <c r="AQ223" s="1079">
        <f>AQ218*'DATA - Awards Matrices'!$E$15</f>
        <v>44500</v>
      </c>
      <c r="AR223" s="1079">
        <f>AR218*'DATA - Awards Matrices'!$F$15</f>
        <v>0</v>
      </c>
      <c r="AS223" s="1079">
        <f>AS218*'DATA - Awards Matrices'!$G$15</f>
        <v>0</v>
      </c>
      <c r="AT223" s="1079">
        <f>AT218*'DATA - Awards Matrices'!$H$15</f>
        <v>0</v>
      </c>
      <c r="AU223" s="1079">
        <f>AU218*'DATA - Awards Matrices'!$I$15</f>
        <v>0</v>
      </c>
      <c r="AV223" s="1079">
        <f>AV218*'DATA - Awards Matrices'!$J$15</f>
        <v>0</v>
      </c>
      <c r="AW223" s="1080">
        <f>AW218*'DATA - Awards Matrices'!$K$15</f>
        <v>0</v>
      </c>
      <c r="AX223" s="1081"/>
      <c r="AY223" s="435"/>
      <c r="AZ223" s="1195">
        <f>AZ218*'DATA - Awards Matrices'!$B$15</f>
        <v>0</v>
      </c>
      <c r="BA223" s="1196">
        <f>BA218*'DATA - Awards Matrices'!$C$15</f>
        <v>8400</v>
      </c>
      <c r="BB223" s="1196">
        <f>BB218*'DATA - Awards Matrices'!$D$15</f>
        <v>0</v>
      </c>
      <c r="BC223" s="1196">
        <f>BC218*'DATA - Awards Matrices'!$E$15</f>
        <v>47000</v>
      </c>
      <c r="BD223" s="1196">
        <f>BD218*'DATA - Awards Matrices'!$F$15</f>
        <v>0</v>
      </c>
      <c r="BE223" s="1196">
        <f>BE218*'DATA - Awards Matrices'!$G$15</f>
        <v>0</v>
      </c>
      <c r="BF223" s="1196">
        <f>BF218*'DATA - Awards Matrices'!$H$15</f>
        <v>0</v>
      </c>
      <c r="BG223" s="1196">
        <f>BG218*'DATA - Awards Matrices'!$I$15</f>
        <v>0</v>
      </c>
      <c r="BH223" s="1196">
        <f>BH218*'DATA - Awards Matrices'!$J$15</f>
        <v>0</v>
      </c>
      <c r="BI223" s="1197">
        <f>BI218*'DATA - Awards Matrices'!$K$15</f>
        <v>0</v>
      </c>
      <c r="BJ223" s="1198"/>
      <c r="BK223" s="1210"/>
      <c r="BL223" s="1210"/>
      <c r="BM223" s="1210"/>
      <c r="BN223" s="1210"/>
      <c r="BO223" s="1302"/>
      <c r="BP223" s="1302"/>
      <c r="BQ223" s="1302"/>
      <c r="BR223" s="1302"/>
      <c r="BS223" s="1302"/>
      <c r="BT223" s="1302"/>
      <c r="BU223" s="436"/>
      <c r="BV223" s="436"/>
      <c r="BW223" s="436"/>
      <c r="BX223" s="436"/>
      <c r="BY223" s="436"/>
      <c r="BZ223" s="436"/>
      <c r="CA223" s="436"/>
    </row>
    <row r="224" spans="1:79">
      <c r="A224" s="1488"/>
      <c r="B224" s="410" t="s">
        <v>77</v>
      </c>
      <c r="C224" s="425" t="s">
        <v>91</v>
      </c>
      <c r="D224" s="330">
        <f>D219*'DATA - Awards Matrices'!$B$16</f>
        <v>0</v>
      </c>
      <c r="E224" s="12">
        <f>E219*'DATA - Awards Matrices'!$C$16</f>
        <v>6400</v>
      </c>
      <c r="F224" s="12">
        <f>F219*'DATA - Awards Matrices'!$D$16</f>
        <v>0</v>
      </c>
      <c r="G224" s="12">
        <f>G219*'DATA - Awards Matrices'!$E$16</f>
        <v>6500</v>
      </c>
      <c r="H224" s="12">
        <f>H219*'DATA - Awards Matrices'!$F$16</f>
        <v>0</v>
      </c>
      <c r="I224" s="12">
        <f>I219*'DATA - Awards Matrices'!$G$16</f>
        <v>0</v>
      </c>
      <c r="J224" s="12">
        <f>J219*'DATA - Awards Matrices'!$H$16</f>
        <v>0</v>
      </c>
      <c r="K224" s="12">
        <f>K219*'DATA - Awards Matrices'!$I$16</f>
        <v>0</v>
      </c>
      <c r="L224" s="12">
        <f>L219*'DATA - Awards Matrices'!$J$16</f>
        <v>0</v>
      </c>
      <c r="M224" s="331">
        <f>M219*'DATA - Awards Matrices'!$K$16</f>
        <v>0</v>
      </c>
      <c r="N224" s="12"/>
      <c r="O224" s="12"/>
      <c r="P224" s="330">
        <f>P219*'DATA - Awards Matrices'!$B$16</f>
        <v>0</v>
      </c>
      <c r="Q224" s="12">
        <f>Q219*'DATA - Awards Matrices'!$C$16</f>
        <v>3800</v>
      </c>
      <c r="R224" s="12">
        <f>R219*'DATA - Awards Matrices'!$D$16</f>
        <v>0</v>
      </c>
      <c r="S224" s="12">
        <f>S219*'DATA - Awards Matrices'!$E$16</f>
        <v>12000</v>
      </c>
      <c r="T224" s="12">
        <f>T219*'DATA - Awards Matrices'!$F$16</f>
        <v>0</v>
      </c>
      <c r="U224" s="12">
        <f>U219*'DATA - Awards Matrices'!$G$16</f>
        <v>0</v>
      </c>
      <c r="V224" s="12">
        <f>V219*'DATA - Awards Matrices'!$H$16</f>
        <v>0</v>
      </c>
      <c r="W224" s="12">
        <f>W219*'DATA - Awards Matrices'!$I$16</f>
        <v>0</v>
      </c>
      <c r="X224" s="12">
        <f>X219*'DATA - Awards Matrices'!$J$16</f>
        <v>0</v>
      </c>
      <c r="Y224" s="331">
        <f>Y219*'DATA - Awards Matrices'!$K$16</f>
        <v>0</v>
      </c>
      <c r="Z224" s="12"/>
      <c r="AA224" s="12"/>
      <c r="AB224" s="330">
        <f>AB219*'DATA - Awards Matrices'!$B$16</f>
        <v>0</v>
      </c>
      <c r="AC224" s="12">
        <f>AC219*'DATA - Awards Matrices'!$C$16</f>
        <v>5200</v>
      </c>
      <c r="AD224" s="12">
        <f>AD219*'DATA - Awards Matrices'!$D$16</f>
        <v>0</v>
      </c>
      <c r="AE224" s="12">
        <f>AE219*'DATA - Awards Matrices'!$E$16</f>
        <v>8750</v>
      </c>
      <c r="AF224" s="12">
        <f>AF219*'DATA - Awards Matrices'!$F$16</f>
        <v>0</v>
      </c>
      <c r="AG224" s="12">
        <f>AG219*'DATA - Awards Matrices'!$G$16</f>
        <v>0</v>
      </c>
      <c r="AH224" s="12">
        <f>AH219*'DATA - Awards Matrices'!$H$16</f>
        <v>0</v>
      </c>
      <c r="AI224" s="12">
        <f>AI219*'DATA - Awards Matrices'!$I$16</f>
        <v>0</v>
      </c>
      <c r="AJ224" s="12">
        <f>AJ219*'DATA - Awards Matrices'!$J$16</f>
        <v>0</v>
      </c>
      <c r="AK224" s="331">
        <f>AK219*'DATA - Awards Matrices'!$K$16</f>
        <v>0</v>
      </c>
      <c r="AL224" s="12"/>
      <c r="AM224" s="12"/>
      <c r="AN224" s="1078">
        <f>AN219*'DATA - Awards Matrices'!$B$16</f>
        <v>0</v>
      </c>
      <c r="AO224" s="1079">
        <f>AO219*'DATA - Awards Matrices'!$C$16</f>
        <v>11400</v>
      </c>
      <c r="AP224" s="1079">
        <f>AP219*'DATA - Awards Matrices'!$D$16</f>
        <v>0</v>
      </c>
      <c r="AQ224" s="1079">
        <f>AQ219*'DATA - Awards Matrices'!$E$16</f>
        <v>7500</v>
      </c>
      <c r="AR224" s="1079">
        <f>AR219*'DATA - Awards Matrices'!$F$16</f>
        <v>0</v>
      </c>
      <c r="AS224" s="1079">
        <f>AS219*'DATA - Awards Matrices'!$G$16</f>
        <v>0</v>
      </c>
      <c r="AT224" s="1079">
        <f>AT219*'DATA - Awards Matrices'!$H$16</f>
        <v>0</v>
      </c>
      <c r="AU224" s="1079">
        <f>AU219*'DATA - Awards Matrices'!$I$16</f>
        <v>0</v>
      </c>
      <c r="AV224" s="1079">
        <f>AV219*'DATA - Awards Matrices'!$J$16</f>
        <v>0</v>
      </c>
      <c r="AW224" s="1080">
        <f>AW219*'DATA - Awards Matrices'!$K$16</f>
        <v>0</v>
      </c>
      <c r="AX224" s="1081"/>
      <c r="AY224" s="435"/>
      <c r="AZ224" s="1195">
        <f>AZ219*'DATA - Awards Matrices'!$B$16</f>
        <v>0</v>
      </c>
      <c r="BA224" s="1196">
        <f>BA219*'DATA - Awards Matrices'!$C$16</f>
        <v>6200</v>
      </c>
      <c r="BB224" s="1196">
        <f>BB219*'DATA - Awards Matrices'!$D$16</f>
        <v>0</v>
      </c>
      <c r="BC224" s="1196">
        <f>BC219*'DATA - Awards Matrices'!$E$16</f>
        <v>4500</v>
      </c>
      <c r="BD224" s="1196">
        <f>BD219*'DATA - Awards Matrices'!$F$16</f>
        <v>0</v>
      </c>
      <c r="BE224" s="1196">
        <f>BE219*'DATA - Awards Matrices'!$G$16</f>
        <v>0</v>
      </c>
      <c r="BF224" s="1196">
        <f>BF219*'DATA - Awards Matrices'!$H$16</f>
        <v>0</v>
      </c>
      <c r="BG224" s="1196">
        <f>BG219*'DATA - Awards Matrices'!$I$16</f>
        <v>0</v>
      </c>
      <c r="BH224" s="1196">
        <f>BH219*'DATA - Awards Matrices'!$J$16</f>
        <v>0</v>
      </c>
      <c r="BI224" s="1197">
        <f>BI219*'DATA - Awards Matrices'!$K$16</f>
        <v>0</v>
      </c>
      <c r="BJ224" s="1198"/>
      <c r="BK224" s="1210"/>
      <c r="BL224" s="1210"/>
      <c r="BM224" s="1210"/>
      <c r="BN224" s="1210"/>
      <c r="BO224" s="1302"/>
      <c r="BP224" s="1302"/>
      <c r="BQ224" s="1302"/>
      <c r="BR224" s="1302"/>
      <c r="BS224" s="1302"/>
      <c r="BT224" s="1302"/>
      <c r="BU224" s="436"/>
      <c r="BV224" s="436"/>
      <c r="BW224" s="436"/>
      <c r="BX224" s="436"/>
      <c r="BY224" s="436"/>
      <c r="BZ224" s="436"/>
      <c r="CA224" s="436"/>
    </row>
    <row r="225" spans="1:79" ht="16" thickBot="1">
      <c r="A225" s="1489"/>
      <c r="B225" s="413" t="s">
        <v>77</v>
      </c>
      <c r="C225" s="426" t="s">
        <v>90</v>
      </c>
      <c r="D225" s="330">
        <f>D220*'DATA - Awards Matrices'!$B$17</f>
        <v>0</v>
      </c>
      <c r="E225" s="12">
        <f>E220*'DATA - Awards Matrices'!$C$17</f>
        <v>0</v>
      </c>
      <c r="F225" s="12">
        <f>F220*'DATA - Awards Matrices'!$D$17</f>
        <v>0</v>
      </c>
      <c r="G225" s="12">
        <f>G220*'DATA - Awards Matrices'!$E$17</f>
        <v>7500</v>
      </c>
      <c r="H225" s="12">
        <f>H220*'DATA - Awards Matrices'!$F$17</f>
        <v>0</v>
      </c>
      <c r="I225" s="12">
        <f>I220*'DATA - Awards Matrices'!$G$17</f>
        <v>0</v>
      </c>
      <c r="J225" s="12">
        <f>J220*'DATA - Awards Matrices'!$H$17</f>
        <v>0</v>
      </c>
      <c r="K225" s="12">
        <f>K220*'DATA - Awards Matrices'!$I$17</f>
        <v>0</v>
      </c>
      <c r="L225" s="12">
        <f>L220*'DATA - Awards Matrices'!$J$17</f>
        <v>0</v>
      </c>
      <c r="M225" s="331">
        <f>M220*'DATA - Awards Matrices'!$K$17</f>
        <v>0</v>
      </c>
      <c r="N225" s="12" t="s">
        <v>277</v>
      </c>
      <c r="O225" s="12"/>
      <c r="P225" s="330">
        <f>P220*'DATA - Awards Matrices'!$B$17</f>
        <v>0</v>
      </c>
      <c r="Q225" s="12">
        <f>Q220*'DATA - Awards Matrices'!$C$17</f>
        <v>0</v>
      </c>
      <c r="R225" s="12">
        <f>R220*'DATA - Awards Matrices'!$D$17</f>
        <v>0</v>
      </c>
      <c r="S225" s="12">
        <f>S220*'DATA - Awards Matrices'!$E$17</f>
        <v>5000</v>
      </c>
      <c r="T225" s="12">
        <f>T220*'DATA - Awards Matrices'!$F$17</f>
        <v>0</v>
      </c>
      <c r="U225" s="12">
        <f>U220*'DATA - Awards Matrices'!$G$17</f>
        <v>0</v>
      </c>
      <c r="V225" s="12">
        <f>V220*'DATA - Awards Matrices'!$H$17</f>
        <v>0</v>
      </c>
      <c r="W225" s="12">
        <f>W220*'DATA - Awards Matrices'!$I$17</f>
        <v>0</v>
      </c>
      <c r="X225" s="12">
        <f>X220*'DATA - Awards Matrices'!$J$17</f>
        <v>0</v>
      </c>
      <c r="Y225" s="331">
        <f>Y220*'DATA - Awards Matrices'!$K$17</f>
        <v>0</v>
      </c>
      <c r="Z225" s="12" t="s">
        <v>277</v>
      </c>
      <c r="AA225" s="12"/>
      <c r="AB225" s="330">
        <f>AB220*'DATA - Awards Matrices'!$B$17</f>
        <v>0</v>
      </c>
      <c r="AC225" s="12">
        <f>AC220*'DATA - Awards Matrices'!$C$17</f>
        <v>0</v>
      </c>
      <c r="AD225" s="12">
        <f>AD220*'DATA - Awards Matrices'!$D$17</f>
        <v>0</v>
      </c>
      <c r="AE225" s="12">
        <f>AE220*'DATA - Awards Matrices'!$E$17</f>
        <v>12000</v>
      </c>
      <c r="AF225" s="12">
        <f>AF220*'DATA - Awards Matrices'!$F$17</f>
        <v>0</v>
      </c>
      <c r="AG225" s="12">
        <f>AG220*'DATA - Awards Matrices'!$G$17</f>
        <v>0</v>
      </c>
      <c r="AH225" s="12">
        <f>AH220*'DATA - Awards Matrices'!$H$17</f>
        <v>0</v>
      </c>
      <c r="AI225" s="12">
        <f>AI220*'DATA - Awards Matrices'!$I$17</f>
        <v>0</v>
      </c>
      <c r="AJ225" s="12">
        <f>AJ220*'DATA - Awards Matrices'!$J$17</f>
        <v>0</v>
      </c>
      <c r="AK225" s="331">
        <f>AK220*'DATA - Awards Matrices'!$K$17</f>
        <v>0</v>
      </c>
      <c r="AL225" s="12" t="s">
        <v>277</v>
      </c>
      <c r="AM225" s="12"/>
      <c r="AN225" s="1078">
        <f>AN220*'DATA - Awards Matrices'!$B$17</f>
        <v>0</v>
      </c>
      <c r="AO225" s="1079">
        <f>AO220*'DATA - Awards Matrices'!$C$17</f>
        <v>0</v>
      </c>
      <c r="AP225" s="1079">
        <f>AP220*'DATA - Awards Matrices'!$D$17</f>
        <v>0</v>
      </c>
      <c r="AQ225" s="1079">
        <f>AQ220*'DATA - Awards Matrices'!$E$17</f>
        <v>9000</v>
      </c>
      <c r="AR225" s="1079">
        <f>AR220*'DATA - Awards Matrices'!$F$17</f>
        <v>0</v>
      </c>
      <c r="AS225" s="1079">
        <f>AS220*'DATA - Awards Matrices'!$G$17</f>
        <v>0</v>
      </c>
      <c r="AT225" s="1079">
        <f>AT220*'DATA - Awards Matrices'!$H$17</f>
        <v>0</v>
      </c>
      <c r="AU225" s="1079">
        <f>AU220*'DATA - Awards Matrices'!$I$17</f>
        <v>0</v>
      </c>
      <c r="AV225" s="1079">
        <f>AV220*'DATA - Awards Matrices'!$J$17</f>
        <v>0</v>
      </c>
      <c r="AW225" s="1080">
        <f>AW220*'DATA - Awards Matrices'!$K$17</f>
        <v>0</v>
      </c>
      <c r="AX225" s="1081" t="s">
        <v>277</v>
      </c>
      <c r="AY225" s="435"/>
      <c r="AZ225" s="1195">
        <f>AZ220*'DATA - Awards Matrices'!$B$17</f>
        <v>0</v>
      </c>
      <c r="BA225" s="1196">
        <f>BA220*'DATA - Awards Matrices'!$C$17</f>
        <v>200</v>
      </c>
      <c r="BB225" s="1196">
        <f>BB220*'DATA - Awards Matrices'!$D$17</f>
        <v>0</v>
      </c>
      <c r="BC225" s="1196">
        <f>BC220*'DATA - Awards Matrices'!$E$17</f>
        <v>6500</v>
      </c>
      <c r="BD225" s="1196">
        <f>BD220*'DATA - Awards Matrices'!$F$17</f>
        <v>0</v>
      </c>
      <c r="BE225" s="1196">
        <f>BE220*'DATA - Awards Matrices'!$G$17</f>
        <v>0</v>
      </c>
      <c r="BF225" s="1196">
        <f>BF220*'DATA - Awards Matrices'!$H$17</f>
        <v>0</v>
      </c>
      <c r="BG225" s="1196">
        <f>BG220*'DATA - Awards Matrices'!$I$17</f>
        <v>0</v>
      </c>
      <c r="BH225" s="1196">
        <f>BH220*'DATA - Awards Matrices'!$J$17</f>
        <v>0</v>
      </c>
      <c r="BI225" s="1197">
        <f>BI220*'DATA - Awards Matrices'!$K$17</f>
        <v>0</v>
      </c>
      <c r="BJ225" s="1198" t="s">
        <v>277</v>
      </c>
      <c r="BK225" s="1210"/>
      <c r="BL225" s="1210"/>
      <c r="BM225" s="1210"/>
      <c r="BN225" s="1210"/>
      <c r="BO225" s="1302"/>
      <c r="BP225" s="1302"/>
      <c r="BQ225" s="1302"/>
      <c r="BR225" s="1302"/>
      <c r="BS225" s="1302"/>
      <c r="BT225" s="1302"/>
      <c r="BU225" s="436"/>
      <c r="BV225" s="436"/>
      <c r="BW225" s="436"/>
      <c r="BX225" s="436"/>
      <c r="BY225" s="436"/>
      <c r="BZ225" s="436"/>
      <c r="CA225" s="436"/>
    </row>
    <row r="226" spans="1:79" ht="33" thickBot="1">
      <c r="A226" s="455" t="s">
        <v>272</v>
      </c>
      <c r="B226" s="413" t="str">
        <f>B220</f>
        <v>NMJC</v>
      </c>
      <c r="C226" s="414"/>
      <c r="D226" s="334">
        <f t="shared" ref="D226:M226" si="216">SUM(D223:D225)</f>
        <v>0</v>
      </c>
      <c r="E226" s="335">
        <f t="shared" si="216"/>
        <v>20000</v>
      </c>
      <c r="F226" s="335">
        <f t="shared" si="216"/>
        <v>0</v>
      </c>
      <c r="G226" s="335">
        <f t="shared" si="216"/>
        <v>106750</v>
      </c>
      <c r="H226" s="335">
        <f t="shared" si="216"/>
        <v>0</v>
      </c>
      <c r="I226" s="335">
        <f t="shared" si="216"/>
        <v>0</v>
      </c>
      <c r="J226" s="335">
        <f t="shared" si="216"/>
        <v>0</v>
      </c>
      <c r="K226" s="335">
        <f t="shared" si="216"/>
        <v>0</v>
      </c>
      <c r="L226" s="335">
        <f t="shared" si="216"/>
        <v>0</v>
      </c>
      <c r="M226" s="336">
        <f t="shared" si="216"/>
        <v>0</v>
      </c>
      <c r="N226" s="415">
        <f>SUM(D226:M226)/'DATA - Awards Matrices'!$L$17</f>
        <v>31.388524305985488</v>
      </c>
      <c r="O226" s="415"/>
      <c r="P226" s="334">
        <f t="shared" ref="P226:Y226" si="217">SUM(P223:P225)</f>
        <v>0</v>
      </c>
      <c r="Q226" s="335">
        <f t="shared" si="217"/>
        <v>8800</v>
      </c>
      <c r="R226" s="335">
        <f t="shared" si="217"/>
        <v>0</v>
      </c>
      <c r="S226" s="335">
        <f t="shared" si="217"/>
        <v>67250</v>
      </c>
      <c r="T226" s="335">
        <f t="shared" si="217"/>
        <v>0</v>
      </c>
      <c r="U226" s="335">
        <f t="shared" si="217"/>
        <v>0</v>
      </c>
      <c r="V226" s="335">
        <f t="shared" si="217"/>
        <v>0</v>
      </c>
      <c r="W226" s="335">
        <f t="shared" si="217"/>
        <v>0</v>
      </c>
      <c r="X226" s="335">
        <f t="shared" si="217"/>
        <v>0</v>
      </c>
      <c r="Y226" s="336">
        <f t="shared" si="217"/>
        <v>0</v>
      </c>
      <c r="Z226" s="415">
        <f>SUM(P226:Y226)/'DATA - Awards Matrices'!$L$17</f>
        <v>18.833114583591293</v>
      </c>
      <c r="AA226" s="415"/>
      <c r="AB226" s="334">
        <f t="shared" ref="AB226:AK226" si="218">SUM(AB223:AB225)</f>
        <v>0</v>
      </c>
      <c r="AC226" s="335">
        <f t="shared" si="218"/>
        <v>17400</v>
      </c>
      <c r="AD226" s="335">
        <f t="shared" si="218"/>
        <v>0</v>
      </c>
      <c r="AE226" s="335">
        <f t="shared" si="218"/>
        <v>82750</v>
      </c>
      <c r="AF226" s="335">
        <f t="shared" si="218"/>
        <v>0</v>
      </c>
      <c r="AG226" s="335">
        <f t="shared" si="218"/>
        <v>0</v>
      </c>
      <c r="AH226" s="335">
        <f t="shared" si="218"/>
        <v>0</v>
      </c>
      <c r="AI226" s="335">
        <f t="shared" si="218"/>
        <v>0</v>
      </c>
      <c r="AJ226" s="335">
        <f t="shared" si="218"/>
        <v>0</v>
      </c>
      <c r="AK226" s="336">
        <f t="shared" si="218"/>
        <v>0</v>
      </c>
      <c r="AL226" s="415">
        <f>SUM(AB226:AK226)/'DATA - Awards Matrices'!$L$17</f>
        <v>24.801267923033109</v>
      </c>
      <c r="AM226" s="415"/>
      <c r="AN226" s="1085">
        <f t="shared" ref="AN226:AW226" si="219">SUM(AN223:AN225)</f>
        <v>0</v>
      </c>
      <c r="AO226" s="1086">
        <f t="shared" si="219"/>
        <v>18800</v>
      </c>
      <c r="AP226" s="1086">
        <f t="shared" si="219"/>
        <v>0</v>
      </c>
      <c r="AQ226" s="1086">
        <f t="shared" si="219"/>
        <v>61000</v>
      </c>
      <c r="AR226" s="1086">
        <f t="shared" si="219"/>
        <v>0</v>
      </c>
      <c r="AS226" s="1086">
        <f t="shared" si="219"/>
        <v>0</v>
      </c>
      <c r="AT226" s="1086">
        <f t="shared" si="219"/>
        <v>0</v>
      </c>
      <c r="AU226" s="1086">
        <f t="shared" si="219"/>
        <v>0</v>
      </c>
      <c r="AV226" s="1086">
        <f t="shared" si="219"/>
        <v>0</v>
      </c>
      <c r="AW226" s="1087">
        <f t="shared" si="219"/>
        <v>0</v>
      </c>
      <c r="AX226" s="1088">
        <f>SUM(AN226:AW226)/'DATA - Awards Matrices'!$L$17</f>
        <v>19.761769148857137</v>
      </c>
      <c r="AY226" s="435"/>
      <c r="AZ226" s="1202">
        <f t="shared" ref="AZ226:BI226" si="220">SUM(AZ223:AZ225)</f>
        <v>0</v>
      </c>
      <c r="BA226" s="1203">
        <f t="shared" si="220"/>
        <v>14800</v>
      </c>
      <c r="BB226" s="1203">
        <f t="shared" si="220"/>
        <v>0</v>
      </c>
      <c r="BC226" s="1203">
        <f t="shared" si="220"/>
        <v>58000</v>
      </c>
      <c r="BD226" s="1203">
        <f t="shared" si="220"/>
        <v>0</v>
      </c>
      <c r="BE226" s="1203">
        <f t="shared" si="220"/>
        <v>0</v>
      </c>
      <c r="BF226" s="1203">
        <f t="shared" si="220"/>
        <v>0</v>
      </c>
      <c r="BG226" s="1203">
        <f t="shared" si="220"/>
        <v>0</v>
      </c>
      <c r="BH226" s="1203">
        <f t="shared" si="220"/>
        <v>0</v>
      </c>
      <c r="BI226" s="1204">
        <f t="shared" si="220"/>
        <v>0</v>
      </c>
      <c r="BJ226" s="1205">
        <f>SUM(AZ226:BI226)/'DATA - Awards Matrices'!$L$17</f>
        <v>18.028280627027563</v>
      </c>
      <c r="BK226" s="1210"/>
      <c r="BL226" s="1210"/>
      <c r="BM226" s="1210"/>
      <c r="BN226" s="1210"/>
      <c r="BO226" s="1300">
        <f>SUM(P226:Y226)</f>
        <v>76050</v>
      </c>
      <c r="BP226" s="1300">
        <f>SUM(AB226:AK226)</f>
        <v>100150</v>
      </c>
      <c r="BQ226" s="1301">
        <f>SUM(AN226:AW226)</f>
        <v>79800</v>
      </c>
      <c r="BR226" s="1300">
        <f>SUM(AZ226:BI226)</f>
        <v>72800</v>
      </c>
      <c r="BS226" s="1300">
        <f>AVERAGE(BO226:BQ226)</f>
        <v>85333.333333333328</v>
      </c>
      <c r="BT226" s="1301">
        <f>AVERAGE(BQ226:BR226)</f>
        <v>76300</v>
      </c>
      <c r="BU226" s="436"/>
      <c r="BV226" s="436"/>
      <c r="BW226" s="436"/>
      <c r="BX226" s="436"/>
      <c r="BY226" s="436"/>
      <c r="BZ226" s="436"/>
      <c r="CA226" s="436"/>
    </row>
    <row r="227" spans="1:79" ht="55.5" customHeight="1" thickBot="1">
      <c r="A227" s="428"/>
      <c r="B227" s="429"/>
      <c r="C227" s="430"/>
      <c r="D227" s="431"/>
      <c r="E227" s="432"/>
      <c r="F227" s="432"/>
      <c r="G227" s="432"/>
      <c r="H227" s="432"/>
      <c r="I227" s="432"/>
      <c r="J227" s="432"/>
      <c r="K227" s="432"/>
      <c r="L227" s="432"/>
      <c r="M227" s="433"/>
      <c r="N227" s="434"/>
      <c r="O227" s="434"/>
      <c r="P227" s="431"/>
      <c r="Q227" s="432"/>
      <c r="R227" s="432"/>
      <c r="S227" s="432"/>
      <c r="T227" s="432"/>
      <c r="U227" s="432"/>
      <c r="V227" s="432"/>
      <c r="W227" s="432"/>
      <c r="X227" s="432"/>
      <c r="Y227" s="433"/>
      <c r="Z227" s="434"/>
      <c r="AA227" s="434"/>
      <c r="AB227" s="431"/>
      <c r="AC227" s="432"/>
      <c r="AD227" s="432"/>
      <c r="AE227" s="432"/>
      <c r="AF227" s="432"/>
      <c r="AG227" s="432"/>
      <c r="AH227" s="432"/>
      <c r="AI227" s="432"/>
      <c r="AJ227" s="432"/>
      <c r="AK227" s="433"/>
      <c r="AL227" s="434"/>
      <c r="AM227" s="434"/>
      <c r="AN227" s="1089"/>
      <c r="AO227" s="1090"/>
      <c r="AP227" s="1090"/>
      <c r="AQ227" s="1090"/>
      <c r="AR227" s="1090"/>
      <c r="AS227" s="1090"/>
      <c r="AT227" s="1090"/>
      <c r="AU227" s="1090"/>
      <c r="AV227" s="1090"/>
      <c r="AW227" s="1091"/>
      <c r="AX227" s="1092"/>
      <c r="AY227" s="435"/>
      <c r="AZ227" s="1206"/>
      <c r="BA227" s="1207"/>
      <c r="BB227" s="1207"/>
      <c r="BC227" s="1207"/>
      <c r="BD227" s="1207"/>
      <c r="BE227" s="1207"/>
      <c r="BF227" s="1207"/>
      <c r="BG227" s="1207"/>
      <c r="BH227" s="1207"/>
      <c r="BI227" s="1208"/>
      <c r="BJ227" s="1209"/>
      <c r="BK227" s="1210"/>
      <c r="BL227" s="1210"/>
      <c r="BM227" s="1210"/>
      <c r="BN227" s="1210"/>
      <c r="BO227" s="1302"/>
      <c r="BP227" s="1302"/>
      <c r="BQ227" s="1302"/>
      <c r="BR227" s="1302"/>
      <c r="BS227" s="1302"/>
      <c r="BT227" s="1302"/>
      <c r="BU227" s="436"/>
      <c r="BV227" s="436"/>
      <c r="BW227" s="436"/>
      <c r="BX227" s="436"/>
      <c r="BY227" s="436"/>
      <c r="BZ227" s="436"/>
      <c r="CA227" s="436"/>
    </row>
    <row r="228" spans="1:79" ht="15" customHeight="1">
      <c r="A228" s="1487" t="s">
        <v>270</v>
      </c>
      <c r="B228" s="274" t="str">
        <f>'RAW DATA-Awards'!B73</f>
        <v>SJC</v>
      </c>
      <c r="C228" s="424" t="str">
        <f>'RAW DATA-Awards'!C73</f>
        <v>1</v>
      </c>
      <c r="D228" s="407">
        <f>'RAW DATA-Awards'!D73</f>
        <v>1</v>
      </c>
      <c r="E228" s="408">
        <f>'RAW DATA-Awards'!E73</f>
        <v>12</v>
      </c>
      <c r="F228" s="408">
        <f>'RAW DATA-Awards'!F73</f>
        <v>0</v>
      </c>
      <c r="G228" s="408">
        <f>'RAW DATA-Awards'!G73</f>
        <v>373</v>
      </c>
      <c r="H228" s="408">
        <f>'RAW DATA-Awards'!H73</f>
        <v>0</v>
      </c>
      <c r="I228" s="408">
        <f>'RAW DATA-Awards'!I73</f>
        <v>0</v>
      </c>
      <c r="J228" s="408">
        <f>'RAW DATA-Awards'!J73</f>
        <v>0</v>
      </c>
      <c r="K228" s="408">
        <f>'RAW DATA-Awards'!K73</f>
        <v>0</v>
      </c>
      <c r="L228" s="408">
        <f>'RAW DATA-Awards'!L73</f>
        <v>0</v>
      </c>
      <c r="M228" s="409">
        <f>'RAW DATA-Awards'!M73</f>
        <v>0</v>
      </c>
      <c r="N228" s="408"/>
      <c r="O228" s="408"/>
      <c r="P228" s="407">
        <f>'RAW DATA-Awards'!N73</f>
        <v>6</v>
      </c>
      <c r="Q228" s="408">
        <f>'RAW DATA-Awards'!O73</f>
        <v>49</v>
      </c>
      <c r="R228" s="408">
        <f>'RAW DATA-Awards'!P73</f>
        <v>0</v>
      </c>
      <c r="S228" s="408">
        <f>'RAW DATA-Awards'!Q73</f>
        <v>334</v>
      </c>
      <c r="T228" s="408">
        <f>'RAW DATA-Awards'!R73</f>
        <v>0</v>
      </c>
      <c r="U228" s="408">
        <f>'RAW DATA-Awards'!S73</f>
        <v>0</v>
      </c>
      <c r="V228" s="408">
        <f>'RAW DATA-Awards'!T73</f>
        <v>0</v>
      </c>
      <c r="W228" s="408">
        <f>'RAW DATA-Awards'!U73</f>
        <v>0</v>
      </c>
      <c r="X228" s="408">
        <f>'RAW DATA-Awards'!V73</f>
        <v>0</v>
      </c>
      <c r="Y228" s="409">
        <f>'RAW DATA-Awards'!W73</f>
        <v>0</v>
      </c>
      <c r="Z228" s="408"/>
      <c r="AA228" s="408"/>
      <c r="AB228" s="407">
        <f>'RAW DATA-Awards'!X73</f>
        <v>11</v>
      </c>
      <c r="AC228" s="408">
        <f>'RAW DATA-Awards'!Y73</f>
        <v>17</v>
      </c>
      <c r="AD228" s="408">
        <f>'RAW DATA-Awards'!Z73</f>
        <v>0</v>
      </c>
      <c r="AE228" s="408">
        <f>'RAW DATA-Awards'!AA73</f>
        <v>364</v>
      </c>
      <c r="AF228" s="408">
        <f>'RAW DATA-Awards'!AB73</f>
        <v>0</v>
      </c>
      <c r="AG228" s="408">
        <f>'RAW DATA-Awards'!AC73</f>
        <v>0</v>
      </c>
      <c r="AH228" s="408">
        <f>'RAW DATA-Awards'!AD73</f>
        <v>0</v>
      </c>
      <c r="AI228" s="408">
        <f>'RAW DATA-Awards'!AE73</f>
        <v>0</v>
      </c>
      <c r="AJ228" s="408">
        <f>'RAW DATA-Awards'!AF73</f>
        <v>0</v>
      </c>
      <c r="AK228" s="409">
        <f>'RAW DATA-Awards'!AG73</f>
        <v>0</v>
      </c>
      <c r="AL228" s="408"/>
      <c r="AM228" s="408"/>
      <c r="AN228" s="1074">
        <f>'RAW DATA-Awards'!AH73</f>
        <v>6</v>
      </c>
      <c r="AO228" s="1075">
        <f>'RAW DATA-Awards'!AI73</f>
        <v>171</v>
      </c>
      <c r="AP228" s="1075">
        <f>'RAW DATA-Awards'!AJ73</f>
        <v>0</v>
      </c>
      <c r="AQ228" s="1075">
        <f>'RAW DATA-Awards'!AK73</f>
        <v>313</v>
      </c>
      <c r="AR228" s="1075">
        <f>'RAW DATA-Awards'!AL73</f>
        <v>0</v>
      </c>
      <c r="AS228" s="1075">
        <f>'RAW DATA-Awards'!AM73</f>
        <v>0</v>
      </c>
      <c r="AT228" s="1075">
        <f>'RAW DATA-Awards'!AN73</f>
        <v>0</v>
      </c>
      <c r="AU228" s="1075">
        <f>'RAW DATA-Awards'!AO73</f>
        <v>0</v>
      </c>
      <c r="AV228" s="1075">
        <f>'RAW DATA-Awards'!AP73</f>
        <v>0</v>
      </c>
      <c r="AW228" s="1076">
        <f>'RAW DATA-Awards'!AQ73</f>
        <v>0</v>
      </c>
      <c r="AX228" s="1077"/>
      <c r="AY228" s="435"/>
      <c r="AZ228" s="1191">
        <f>'RAW DATA-Awards'!AR73</f>
        <v>0</v>
      </c>
      <c r="BA228" s="1192">
        <f>'RAW DATA-Awards'!AS73</f>
        <v>41</v>
      </c>
      <c r="BB228" s="1192">
        <f>'RAW DATA-Awards'!AT73</f>
        <v>0</v>
      </c>
      <c r="BC228" s="1192">
        <f>'RAW DATA-Awards'!AU73</f>
        <v>329</v>
      </c>
      <c r="BD228" s="1192">
        <f>'RAW DATA-Awards'!AV73</f>
        <v>0</v>
      </c>
      <c r="BE228" s="1192">
        <f>'RAW DATA-Awards'!AW73</f>
        <v>0</v>
      </c>
      <c r="BF228" s="1192">
        <f>'RAW DATA-Awards'!AX73</f>
        <v>0</v>
      </c>
      <c r="BG228" s="1192">
        <f>'RAW DATA-Awards'!AY73</f>
        <v>0</v>
      </c>
      <c r="BH228" s="1192">
        <f>'RAW DATA-Awards'!AZ73</f>
        <v>0</v>
      </c>
      <c r="BI228" s="1193">
        <f>'RAW DATA-Awards'!BA73</f>
        <v>0</v>
      </c>
      <c r="BJ228" s="1194"/>
      <c r="BK228" s="1210"/>
      <c r="BL228" s="1210"/>
      <c r="BM228" s="1210"/>
      <c r="BN228" s="1210"/>
      <c r="BO228" s="1188">
        <f>AZ228*'DATA - Awards Matrices'!B$10</f>
        <v>0</v>
      </c>
      <c r="BP228" s="1188">
        <f>BA228*'DATA - Awards Matrices'!C$10</f>
        <v>297660</v>
      </c>
      <c r="BQ228" s="1188">
        <f>BB228*'DATA - Awards Matrices'!D$10</f>
        <v>0</v>
      </c>
      <c r="BR228" s="1188">
        <f>BC228*'DATA - Awards Matrices'!E$10</f>
        <v>4755695</v>
      </c>
      <c r="BS228" s="1188">
        <f>BD228*'DATA - Awards Matrices'!F$10</f>
        <v>0</v>
      </c>
      <c r="BT228" s="1188">
        <f>BE228*'DATA - Awards Matrices'!G$10</f>
        <v>0</v>
      </c>
      <c r="BU228" s="1188">
        <f>BF228*'DATA - Awards Matrices'!H$10</f>
        <v>0</v>
      </c>
      <c r="BV228" s="1188">
        <f>BG228*'DATA - Awards Matrices'!I$10</f>
        <v>0</v>
      </c>
      <c r="BW228" s="1188">
        <f>BH228*'DATA - Awards Matrices'!J$10</f>
        <v>0</v>
      </c>
      <c r="BX228" s="1188">
        <f>BI228*'DATA - Awards Matrices'!K$10</f>
        <v>0</v>
      </c>
      <c r="BY228" s="436"/>
      <c r="BZ228" s="436"/>
      <c r="CA228" s="436"/>
    </row>
    <row r="229" spans="1:79">
      <c r="A229" s="1488"/>
      <c r="B229" s="410" t="str">
        <f>'RAW DATA-Awards'!B74</f>
        <v>SJC</v>
      </c>
      <c r="C229" s="425" t="str">
        <f>'RAW DATA-Awards'!C74</f>
        <v>2</v>
      </c>
      <c r="D229" s="330">
        <f>'RAW DATA-Awards'!D74</f>
        <v>20</v>
      </c>
      <c r="E229" s="12">
        <f>'RAW DATA-Awards'!E74</f>
        <v>108</v>
      </c>
      <c r="F229" s="12">
        <f>'RAW DATA-Awards'!F74</f>
        <v>13</v>
      </c>
      <c r="G229" s="12">
        <f>'RAW DATA-Awards'!G74</f>
        <v>244</v>
      </c>
      <c r="H229" s="12">
        <f>'RAW DATA-Awards'!H74</f>
        <v>0</v>
      </c>
      <c r="I229" s="12">
        <f>'RAW DATA-Awards'!I74</f>
        <v>0</v>
      </c>
      <c r="J229" s="12">
        <f>'RAW DATA-Awards'!J74</f>
        <v>0</v>
      </c>
      <c r="K229" s="12">
        <f>'RAW DATA-Awards'!K74</f>
        <v>0</v>
      </c>
      <c r="L229" s="12">
        <f>'RAW DATA-Awards'!L74</f>
        <v>0</v>
      </c>
      <c r="M229" s="331">
        <f>'RAW DATA-Awards'!M74</f>
        <v>0</v>
      </c>
      <c r="N229" s="12"/>
      <c r="O229" s="12"/>
      <c r="P229" s="330">
        <f>'RAW DATA-Awards'!N74</f>
        <v>8</v>
      </c>
      <c r="Q229" s="12">
        <f>'RAW DATA-Awards'!O74</f>
        <v>96</v>
      </c>
      <c r="R229" s="12">
        <f>'RAW DATA-Awards'!P74</f>
        <v>12</v>
      </c>
      <c r="S229" s="12">
        <f>'RAW DATA-Awards'!Q74</f>
        <v>248</v>
      </c>
      <c r="T229" s="12">
        <f>'RAW DATA-Awards'!R74</f>
        <v>0</v>
      </c>
      <c r="U229" s="12">
        <f>'RAW DATA-Awards'!S74</f>
        <v>0</v>
      </c>
      <c r="V229" s="12">
        <f>'RAW DATA-Awards'!T74</f>
        <v>0</v>
      </c>
      <c r="W229" s="12">
        <f>'RAW DATA-Awards'!U74</f>
        <v>0</v>
      </c>
      <c r="X229" s="12">
        <f>'RAW DATA-Awards'!V74</f>
        <v>0</v>
      </c>
      <c r="Y229" s="331">
        <f>'RAW DATA-Awards'!W74</f>
        <v>0</v>
      </c>
      <c r="Z229" s="12"/>
      <c r="AA229" s="12"/>
      <c r="AB229" s="330">
        <f>'RAW DATA-Awards'!X74</f>
        <v>0</v>
      </c>
      <c r="AC229" s="12">
        <f>'RAW DATA-Awards'!Y74</f>
        <v>175</v>
      </c>
      <c r="AD229" s="12">
        <f>'RAW DATA-Awards'!Z74</f>
        <v>21</v>
      </c>
      <c r="AE229" s="12">
        <f>'RAW DATA-Awards'!AA74</f>
        <v>208</v>
      </c>
      <c r="AF229" s="12">
        <f>'RAW DATA-Awards'!AB74</f>
        <v>0</v>
      </c>
      <c r="AG229" s="12">
        <f>'RAW DATA-Awards'!AC74</f>
        <v>0</v>
      </c>
      <c r="AH229" s="12">
        <f>'RAW DATA-Awards'!AD74</f>
        <v>0</v>
      </c>
      <c r="AI229" s="12">
        <f>'RAW DATA-Awards'!AE74</f>
        <v>0</v>
      </c>
      <c r="AJ229" s="12">
        <f>'RAW DATA-Awards'!AF74</f>
        <v>0</v>
      </c>
      <c r="AK229" s="331">
        <f>'RAW DATA-Awards'!AG74</f>
        <v>0</v>
      </c>
      <c r="AL229" s="12"/>
      <c r="AM229" s="12"/>
      <c r="AN229" s="1078">
        <f>'RAW DATA-Awards'!AH74</f>
        <v>0</v>
      </c>
      <c r="AO229" s="1079">
        <f>'RAW DATA-Awards'!AI74</f>
        <v>109</v>
      </c>
      <c r="AP229" s="1079">
        <f>'RAW DATA-Awards'!AJ74</f>
        <v>2</v>
      </c>
      <c r="AQ229" s="1079">
        <f>'RAW DATA-Awards'!AK74</f>
        <v>152</v>
      </c>
      <c r="AR229" s="1079">
        <f>'RAW DATA-Awards'!AL74</f>
        <v>0</v>
      </c>
      <c r="AS229" s="1079">
        <f>'RAW DATA-Awards'!AM74</f>
        <v>0</v>
      </c>
      <c r="AT229" s="1079">
        <f>'RAW DATA-Awards'!AN74</f>
        <v>0</v>
      </c>
      <c r="AU229" s="1079">
        <f>'RAW DATA-Awards'!AO74</f>
        <v>0</v>
      </c>
      <c r="AV229" s="1079">
        <f>'RAW DATA-Awards'!AP74</f>
        <v>0</v>
      </c>
      <c r="AW229" s="1080">
        <f>'RAW DATA-Awards'!AQ74</f>
        <v>0</v>
      </c>
      <c r="AX229" s="1081"/>
      <c r="AY229" s="435"/>
      <c r="AZ229" s="1195">
        <f>'RAW DATA-Awards'!AR74</f>
        <v>0</v>
      </c>
      <c r="BA229" s="1196">
        <f>'RAW DATA-Awards'!AS74</f>
        <v>60</v>
      </c>
      <c r="BB229" s="1196">
        <f>'RAW DATA-Awards'!AT74</f>
        <v>5</v>
      </c>
      <c r="BC229" s="1196">
        <f>'RAW DATA-Awards'!AU74</f>
        <v>173</v>
      </c>
      <c r="BD229" s="1196">
        <f>'RAW DATA-Awards'!AV74</f>
        <v>0</v>
      </c>
      <c r="BE229" s="1196">
        <f>'RAW DATA-Awards'!AW74</f>
        <v>0</v>
      </c>
      <c r="BF229" s="1196">
        <f>'RAW DATA-Awards'!AX74</f>
        <v>0</v>
      </c>
      <c r="BG229" s="1196">
        <f>'RAW DATA-Awards'!AY74</f>
        <v>0</v>
      </c>
      <c r="BH229" s="1196">
        <f>'RAW DATA-Awards'!AZ74</f>
        <v>0</v>
      </c>
      <c r="BI229" s="1197">
        <f>'RAW DATA-Awards'!BA74</f>
        <v>0</v>
      </c>
      <c r="BJ229" s="1198"/>
      <c r="BK229" s="1210"/>
      <c r="BL229" s="1210"/>
      <c r="BM229" s="1210"/>
      <c r="BN229" s="1210"/>
      <c r="BO229" s="1188">
        <f>AZ229*'DATA - Awards Matrices'!B$11</f>
        <v>0</v>
      </c>
      <c r="BP229" s="1188">
        <f>BA229*'DATA - Awards Matrices'!C$11</f>
        <v>628620</v>
      </c>
      <c r="BQ229" s="1188">
        <f>BB229*'DATA - Awards Matrices'!D$11</f>
        <v>104300</v>
      </c>
      <c r="BR229" s="1188">
        <f>BC229*'DATA - Awards Matrices'!E$11</f>
        <v>3608780</v>
      </c>
      <c r="BS229" s="1188">
        <f>BD229*'DATA - Awards Matrices'!F$11</f>
        <v>0</v>
      </c>
      <c r="BT229" s="1188">
        <f>BE229*'DATA - Awards Matrices'!G$11</f>
        <v>0</v>
      </c>
      <c r="BU229" s="1188">
        <f>BF229*'DATA - Awards Matrices'!H$11</f>
        <v>0</v>
      </c>
      <c r="BV229" s="1188">
        <f>BG229*'DATA - Awards Matrices'!I$11</f>
        <v>0</v>
      </c>
      <c r="BW229" s="1188">
        <f>BH229*'DATA - Awards Matrices'!J$11</f>
        <v>0</v>
      </c>
      <c r="BX229" s="1188">
        <f>BI229*'DATA - Awards Matrices'!K$11</f>
        <v>0</v>
      </c>
      <c r="BY229" s="436"/>
      <c r="BZ229" s="436"/>
      <c r="CA229" s="436"/>
    </row>
    <row r="230" spans="1:79" ht="16" thickBot="1">
      <c r="A230" s="1489"/>
      <c r="B230" s="413" t="str">
        <f>'RAW DATA-Awards'!B75</f>
        <v>SJC</v>
      </c>
      <c r="C230" s="426" t="str">
        <f>'RAW DATA-Awards'!C75</f>
        <v>3</v>
      </c>
      <c r="D230" s="330">
        <f>'RAW DATA-Awards'!D75</f>
        <v>43</v>
      </c>
      <c r="E230" s="12">
        <f>'RAW DATA-Awards'!E75</f>
        <v>441</v>
      </c>
      <c r="F230" s="12">
        <f>'RAW DATA-Awards'!F75</f>
        <v>0</v>
      </c>
      <c r="G230" s="12">
        <f>'RAW DATA-Awards'!G75</f>
        <v>189</v>
      </c>
      <c r="H230" s="12">
        <f>'RAW DATA-Awards'!H75</f>
        <v>0</v>
      </c>
      <c r="I230" s="12">
        <f>'RAW DATA-Awards'!I75</f>
        <v>0</v>
      </c>
      <c r="J230" s="12">
        <f>'RAW DATA-Awards'!J75</f>
        <v>0</v>
      </c>
      <c r="K230" s="12">
        <f>'RAW DATA-Awards'!K75</f>
        <v>0</v>
      </c>
      <c r="L230" s="12">
        <f>'RAW DATA-Awards'!L75</f>
        <v>0</v>
      </c>
      <c r="M230" s="331">
        <f>'RAW DATA-Awards'!M75</f>
        <v>0</v>
      </c>
      <c r="N230" s="12" t="s">
        <v>276</v>
      </c>
      <c r="O230" s="12"/>
      <c r="P230" s="330">
        <f>'RAW DATA-Awards'!N75</f>
        <v>57</v>
      </c>
      <c r="Q230" s="12">
        <f>'RAW DATA-Awards'!O75</f>
        <v>96</v>
      </c>
      <c r="R230" s="12">
        <f>'RAW DATA-Awards'!P75</f>
        <v>0</v>
      </c>
      <c r="S230" s="12">
        <f>'RAW DATA-Awards'!Q75</f>
        <v>192</v>
      </c>
      <c r="T230" s="12">
        <f>'RAW DATA-Awards'!R75</f>
        <v>0</v>
      </c>
      <c r="U230" s="12">
        <f>'RAW DATA-Awards'!S75</f>
        <v>0</v>
      </c>
      <c r="V230" s="12">
        <f>'RAW DATA-Awards'!T75</f>
        <v>0</v>
      </c>
      <c r="W230" s="12">
        <f>'RAW DATA-Awards'!U75</f>
        <v>0</v>
      </c>
      <c r="X230" s="12">
        <f>'RAW DATA-Awards'!V75</f>
        <v>0</v>
      </c>
      <c r="Y230" s="331">
        <f>'RAW DATA-Awards'!W75</f>
        <v>0</v>
      </c>
      <c r="Z230" s="12" t="s">
        <v>276</v>
      </c>
      <c r="AA230" s="12"/>
      <c r="AB230" s="330">
        <f>'RAW DATA-Awards'!X75</f>
        <v>47</v>
      </c>
      <c r="AC230" s="12">
        <f>'RAW DATA-Awards'!Y75</f>
        <v>547</v>
      </c>
      <c r="AD230" s="12">
        <f>'RAW DATA-Awards'!Z75</f>
        <v>0</v>
      </c>
      <c r="AE230" s="12">
        <f>'RAW DATA-Awards'!AA75</f>
        <v>188</v>
      </c>
      <c r="AF230" s="12">
        <f>'RAW DATA-Awards'!AB75</f>
        <v>0</v>
      </c>
      <c r="AG230" s="12">
        <f>'RAW DATA-Awards'!AC75</f>
        <v>0</v>
      </c>
      <c r="AH230" s="12">
        <f>'RAW DATA-Awards'!AD75</f>
        <v>0</v>
      </c>
      <c r="AI230" s="12">
        <f>'RAW DATA-Awards'!AE75</f>
        <v>0</v>
      </c>
      <c r="AJ230" s="12">
        <f>'RAW DATA-Awards'!AF75</f>
        <v>0</v>
      </c>
      <c r="AK230" s="331">
        <f>'RAW DATA-Awards'!AG75</f>
        <v>0</v>
      </c>
      <c r="AL230" s="12" t="s">
        <v>276</v>
      </c>
      <c r="AM230" s="12"/>
      <c r="AN230" s="1078">
        <f>'RAW DATA-Awards'!AH75</f>
        <v>42</v>
      </c>
      <c r="AO230" s="1079">
        <f>'RAW DATA-Awards'!AI75</f>
        <v>235</v>
      </c>
      <c r="AP230" s="1079">
        <f>'RAW DATA-Awards'!AJ75</f>
        <v>0</v>
      </c>
      <c r="AQ230" s="1079">
        <f>'RAW DATA-Awards'!AK75</f>
        <v>181</v>
      </c>
      <c r="AR230" s="1079">
        <f>'RAW DATA-Awards'!AL75</f>
        <v>0</v>
      </c>
      <c r="AS230" s="1079">
        <f>'RAW DATA-Awards'!AM75</f>
        <v>0</v>
      </c>
      <c r="AT230" s="1079">
        <f>'RAW DATA-Awards'!AN75</f>
        <v>0</v>
      </c>
      <c r="AU230" s="1079">
        <f>'RAW DATA-Awards'!AO75</f>
        <v>0</v>
      </c>
      <c r="AV230" s="1079">
        <f>'RAW DATA-Awards'!AP75</f>
        <v>0</v>
      </c>
      <c r="AW230" s="1080">
        <f>'RAW DATA-Awards'!AQ75</f>
        <v>0</v>
      </c>
      <c r="AX230" s="1081" t="s">
        <v>276</v>
      </c>
      <c r="AY230" s="435"/>
      <c r="AZ230" s="1195">
        <f>'RAW DATA-Awards'!AR75</f>
        <v>36</v>
      </c>
      <c r="BA230" s="1196">
        <f>'RAW DATA-Awards'!AS75</f>
        <v>141</v>
      </c>
      <c r="BB230" s="1196">
        <f>'RAW DATA-Awards'!AT75</f>
        <v>0</v>
      </c>
      <c r="BC230" s="1196">
        <f>'RAW DATA-Awards'!AU75</f>
        <v>174</v>
      </c>
      <c r="BD230" s="1196">
        <f>'RAW DATA-Awards'!AV75</f>
        <v>0</v>
      </c>
      <c r="BE230" s="1196">
        <f>'RAW DATA-Awards'!AW75</f>
        <v>0</v>
      </c>
      <c r="BF230" s="1196">
        <f>'RAW DATA-Awards'!AX75</f>
        <v>0</v>
      </c>
      <c r="BG230" s="1196">
        <f>'RAW DATA-Awards'!AY75</f>
        <v>0</v>
      </c>
      <c r="BH230" s="1196">
        <f>'RAW DATA-Awards'!AZ75</f>
        <v>0</v>
      </c>
      <c r="BI230" s="1197">
        <f>'RAW DATA-Awards'!BA75</f>
        <v>0</v>
      </c>
      <c r="BJ230" s="1198" t="s">
        <v>276</v>
      </c>
      <c r="BK230" s="1210"/>
      <c r="BL230" s="1210"/>
      <c r="BM230" s="1210"/>
      <c r="BN230" s="1210"/>
      <c r="BO230" s="1188">
        <f>AZ230*'DATA - Awards Matrices'!B$12</f>
        <v>376884</v>
      </c>
      <c r="BP230" s="1188">
        <f>BA230*'DATA - Awards Matrices'!C$12</f>
        <v>2164914</v>
      </c>
      <c r="BQ230" s="1188">
        <f>BB230*'DATA - Awards Matrices'!D$12</f>
        <v>0</v>
      </c>
      <c r="BR230" s="1188">
        <f>BC230*'DATA - Awards Matrices'!E$12</f>
        <v>5319180</v>
      </c>
      <c r="BS230" s="1188">
        <f>BD230*'DATA - Awards Matrices'!F$12</f>
        <v>0</v>
      </c>
      <c r="BT230" s="1188">
        <f>BE230*'DATA - Awards Matrices'!G$12</f>
        <v>0</v>
      </c>
      <c r="BU230" s="1188">
        <f>BF230*'DATA - Awards Matrices'!H$12</f>
        <v>0</v>
      </c>
      <c r="BV230" s="1188">
        <f>BG230*'DATA - Awards Matrices'!I$12</f>
        <v>0</v>
      </c>
      <c r="BW230" s="1188">
        <f>BH230*'DATA - Awards Matrices'!J$12</f>
        <v>0</v>
      </c>
      <c r="BX230" s="1188">
        <f>BI230*'DATA - Awards Matrices'!K$12</f>
        <v>0</v>
      </c>
      <c r="BY230" s="436"/>
      <c r="BZ230" s="436"/>
      <c r="CA230" s="436"/>
    </row>
    <row r="231" spans="1:79">
      <c r="A231" s="412"/>
      <c r="B231" s="410"/>
      <c r="C231" s="411"/>
      <c r="D231" s="332">
        <f t="shared" ref="D231:M231" si="221">SUM(D228:D230)</f>
        <v>64</v>
      </c>
      <c r="E231" s="11">
        <f t="shared" si="221"/>
        <v>561</v>
      </c>
      <c r="F231" s="11">
        <f t="shared" si="221"/>
        <v>13</v>
      </c>
      <c r="G231" s="11">
        <f t="shared" si="221"/>
        <v>806</v>
      </c>
      <c r="H231" s="11">
        <f t="shared" si="221"/>
        <v>0</v>
      </c>
      <c r="I231" s="11">
        <f t="shared" si="221"/>
        <v>0</v>
      </c>
      <c r="J231" s="11">
        <f t="shared" si="221"/>
        <v>0</v>
      </c>
      <c r="K231" s="11">
        <f t="shared" si="221"/>
        <v>0</v>
      </c>
      <c r="L231" s="11">
        <f t="shared" si="221"/>
        <v>0</v>
      </c>
      <c r="M231" s="333">
        <f t="shared" si="221"/>
        <v>0</v>
      </c>
      <c r="N231" s="12">
        <f>SUM(D231:M231)</f>
        <v>1444</v>
      </c>
      <c r="O231" s="12"/>
      <c r="P231" s="332">
        <f t="shared" ref="P231:Y231" si="222">SUM(P228:P230)</f>
        <v>71</v>
      </c>
      <c r="Q231" s="11">
        <f t="shared" si="222"/>
        <v>241</v>
      </c>
      <c r="R231" s="11">
        <f t="shared" si="222"/>
        <v>12</v>
      </c>
      <c r="S231" s="11">
        <f t="shared" si="222"/>
        <v>774</v>
      </c>
      <c r="T231" s="11">
        <f t="shared" si="222"/>
        <v>0</v>
      </c>
      <c r="U231" s="11">
        <f t="shared" si="222"/>
        <v>0</v>
      </c>
      <c r="V231" s="11">
        <f t="shared" si="222"/>
        <v>0</v>
      </c>
      <c r="W231" s="11">
        <f t="shared" si="222"/>
        <v>0</v>
      </c>
      <c r="X231" s="11">
        <f t="shared" si="222"/>
        <v>0</v>
      </c>
      <c r="Y231" s="333">
        <f t="shared" si="222"/>
        <v>0</v>
      </c>
      <c r="Z231" s="12">
        <f>SUM(P231:Y231)</f>
        <v>1098</v>
      </c>
      <c r="AA231" s="12"/>
      <c r="AB231" s="332">
        <f t="shared" ref="AB231:AK231" si="223">SUM(AB228:AB230)</f>
        <v>58</v>
      </c>
      <c r="AC231" s="11">
        <f t="shared" si="223"/>
        <v>739</v>
      </c>
      <c r="AD231" s="11">
        <f t="shared" si="223"/>
        <v>21</v>
      </c>
      <c r="AE231" s="11">
        <f t="shared" si="223"/>
        <v>760</v>
      </c>
      <c r="AF231" s="11">
        <f t="shared" si="223"/>
        <v>0</v>
      </c>
      <c r="AG231" s="11">
        <f t="shared" si="223"/>
        <v>0</v>
      </c>
      <c r="AH231" s="11">
        <f t="shared" si="223"/>
        <v>0</v>
      </c>
      <c r="AI231" s="11">
        <f t="shared" si="223"/>
        <v>0</v>
      </c>
      <c r="AJ231" s="11">
        <f t="shared" si="223"/>
        <v>0</v>
      </c>
      <c r="AK231" s="333">
        <f t="shared" si="223"/>
        <v>0</v>
      </c>
      <c r="AL231" s="12">
        <f>SUM(AB231:AK231)</f>
        <v>1578</v>
      </c>
      <c r="AM231" s="12"/>
      <c r="AN231" s="1082">
        <f t="shared" ref="AN231:AW231" si="224">SUM(AN228:AN230)</f>
        <v>48</v>
      </c>
      <c r="AO231" s="1083">
        <f t="shared" si="224"/>
        <v>515</v>
      </c>
      <c r="AP231" s="1083">
        <f t="shared" si="224"/>
        <v>2</v>
      </c>
      <c r="AQ231" s="1083">
        <f t="shared" si="224"/>
        <v>646</v>
      </c>
      <c r="AR231" s="1083">
        <f t="shared" si="224"/>
        <v>0</v>
      </c>
      <c r="AS231" s="1083">
        <f t="shared" si="224"/>
        <v>0</v>
      </c>
      <c r="AT231" s="1083">
        <f t="shared" si="224"/>
        <v>0</v>
      </c>
      <c r="AU231" s="1083">
        <f t="shared" si="224"/>
        <v>0</v>
      </c>
      <c r="AV231" s="1083">
        <f t="shared" si="224"/>
        <v>0</v>
      </c>
      <c r="AW231" s="1084">
        <f t="shared" si="224"/>
        <v>0</v>
      </c>
      <c r="AX231" s="1081">
        <f>SUM(AN231:AW231)</f>
        <v>1211</v>
      </c>
      <c r="AY231" s="435"/>
      <c r="AZ231" s="1199">
        <f t="shared" ref="AZ231:BI231" si="225">SUM(AZ228:AZ230)</f>
        <v>36</v>
      </c>
      <c r="BA231" s="1200">
        <f t="shared" si="225"/>
        <v>242</v>
      </c>
      <c r="BB231" s="1200">
        <f t="shared" si="225"/>
        <v>5</v>
      </c>
      <c r="BC231" s="1200">
        <f t="shared" si="225"/>
        <v>676</v>
      </c>
      <c r="BD231" s="1200">
        <f t="shared" si="225"/>
        <v>0</v>
      </c>
      <c r="BE231" s="1200">
        <f t="shared" si="225"/>
        <v>0</v>
      </c>
      <c r="BF231" s="1200">
        <f t="shared" si="225"/>
        <v>0</v>
      </c>
      <c r="BG231" s="1200">
        <f t="shared" si="225"/>
        <v>0</v>
      </c>
      <c r="BH231" s="1200">
        <f t="shared" si="225"/>
        <v>0</v>
      </c>
      <c r="BI231" s="1201">
        <f t="shared" si="225"/>
        <v>0</v>
      </c>
      <c r="BJ231" s="1198">
        <f>SUM(AZ231:BI231)</f>
        <v>959</v>
      </c>
      <c r="BK231" s="1210"/>
      <c r="BL231" s="1210"/>
      <c r="BM231" s="1210"/>
      <c r="BN231" s="1210"/>
      <c r="BO231" s="1302"/>
      <c r="BP231" s="1302"/>
      <c r="BQ231" s="1302"/>
      <c r="BR231" s="1302"/>
      <c r="BS231" s="1302"/>
      <c r="BT231" s="1302"/>
      <c r="BU231" s="436"/>
      <c r="BV231" s="436"/>
      <c r="BW231" s="436"/>
      <c r="BX231" s="436"/>
      <c r="BY231" s="436"/>
      <c r="BZ231" s="436"/>
      <c r="CA231" s="436"/>
    </row>
    <row r="232" spans="1:79" ht="12" customHeight="1" thickBot="1">
      <c r="A232" s="412"/>
      <c r="B232" s="410"/>
      <c r="C232" s="411"/>
      <c r="D232" s="330"/>
      <c r="E232" s="12"/>
      <c r="F232" s="12"/>
      <c r="G232" s="12"/>
      <c r="H232" s="12"/>
      <c r="I232" s="12"/>
      <c r="J232" s="12"/>
      <c r="K232" s="12"/>
      <c r="L232" s="12"/>
      <c r="M232" s="331"/>
      <c r="N232" s="12"/>
      <c r="O232" s="12"/>
      <c r="P232" s="330"/>
      <c r="Q232" s="12"/>
      <c r="R232" s="12"/>
      <c r="S232" s="12"/>
      <c r="T232" s="12"/>
      <c r="U232" s="12"/>
      <c r="V232" s="12"/>
      <c r="W232" s="12"/>
      <c r="X232" s="12"/>
      <c r="Y232" s="331"/>
      <c r="Z232" s="12"/>
      <c r="AA232" s="12"/>
      <c r="AB232" s="330"/>
      <c r="AC232" s="12"/>
      <c r="AD232" s="12"/>
      <c r="AE232" s="12"/>
      <c r="AF232" s="12"/>
      <c r="AG232" s="12"/>
      <c r="AH232" s="12"/>
      <c r="AI232" s="12"/>
      <c r="AJ232" s="12"/>
      <c r="AK232" s="331"/>
      <c r="AL232" s="12"/>
      <c r="AM232" s="12"/>
      <c r="AN232" s="1078"/>
      <c r="AO232" s="1079"/>
      <c r="AP232" s="1079"/>
      <c r="AQ232" s="1079"/>
      <c r="AR232" s="1079"/>
      <c r="AS232" s="1079"/>
      <c r="AT232" s="1079"/>
      <c r="AU232" s="1079"/>
      <c r="AV232" s="1079"/>
      <c r="AW232" s="1080"/>
      <c r="AX232" s="1081"/>
      <c r="AY232" s="435"/>
      <c r="AZ232" s="1195"/>
      <c r="BA232" s="1196"/>
      <c r="BB232" s="1196"/>
      <c r="BC232" s="1196"/>
      <c r="BD232" s="1196"/>
      <c r="BE232" s="1196"/>
      <c r="BF232" s="1196"/>
      <c r="BG232" s="1196"/>
      <c r="BH232" s="1196"/>
      <c r="BI232" s="1197"/>
      <c r="BJ232" s="1198"/>
      <c r="BK232" s="1210"/>
      <c r="BL232" s="1210"/>
      <c r="BM232" s="1210"/>
      <c r="BN232" s="1210"/>
      <c r="BO232" s="1302"/>
      <c r="BP232" s="1302"/>
      <c r="BQ232" s="1302"/>
      <c r="BR232" s="1302"/>
      <c r="BS232" s="1302"/>
      <c r="BT232" s="1302"/>
      <c r="BU232" s="436"/>
      <c r="BV232" s="436"/>
      <c r="BW232" s="436"/>
      <c r="BX232" s="436"/>
      <c r="BY232" s="436"/>
      <c r="BZ232" s="436"/>
      <c r="CA232" s="436"/>
    </row>
    <row r="233" spans="1:79">
      <c r="A233" s="1487" t="s">
        <v>271</v>
      </c>
      <c r="B233" s="274" t="s">
        <v>79</v>
      </c>
      <c r="C233" s="424" t="s">
        <v>92</v>
      </c>
      <c r="D233" s="330">
        <f>D228*'DATA - Awards Matrices'!$B$15</f>
        <v>100</v>
      </c>
      <c r="E233" s="12">
        <f>E228*'DATA - Awards Matrices'!$C$15</f>
        <v>2400</v>
      </c>
      <c r="F233" s="12">
        <f>F228*'DATA - Awards Matrices'!$D$15</f>
        <v>0</v>
      </c>
      <c r="G233" s="12">
        <f>G228*'DATA - Awards Matrices'!$E$15</f>
        <v>93250</v>
      </c>
      <c r="H233" s="12">
        <f>H228*'DATA - Awards Matrices'!$F$15</f>
        <v>0</v>
      </c>
      <c r="I233" s="12">
        <f>I228*'DATA - Awards Matrices'!$G$15</f>
        <v>0</v>
      </c>
      <c r="J233" s="12">
        <f>J228*'DATA - Awards Matrices'!$H$15</f>
        <v>0</v>
      </c>
      <c r="K233" s="12">
        <f>K228*'DATA - Awards Matrices'!$I$15</f>
        <v>0</v>
      </c>
      <c r="L233" s="12">
        <f>L228*'DATA - Awards Matrices'!$J$15</f>
        <v>0</v>
      </c>
      <c r="M233" s="331">
        <f>M228*'DATA - Awards Matrices'!$K$15</f>
        <v>0</v>
      </c>
      <c r="N233" s="12"/>
      <c r="O233" s="12"/>
      <c r="P233" s="330">
        <f>P228*'DATA - Awards Matrices'!$B$15</f>
        <v>600</v>
      </c>
      <c r="Q233" s="12">
        <f>Q228*'DATA - Awards Matrices'!$C$15</f>
        <v>9800</v>
      </c>
      <c r="R233" s="12">
        <f>R228*'DATA - Awards Matrices'!$D$15</f>
        <v>0</v>
      </c>
      <c r="S233" s="12">
        <f>S228*'DATA - Awards Matrices'!$E$15</f>
        <v>83500</v>
      </c>
      <c r="T233" s="12">
        <f>T228*'DATA - Awards Matrices'!$F$15</f>
        <v>0</v>
      </c>
      <c r="U233" s="12">
        <f>U228*'DATA - Awards Matrices'!$G$15</f>
        <v>0</v>
      </c>
      <c r="V233" s="12">
        <f>V228*'DATA - Awards Matrices'!$H$15</f>
        <v>0</v>
      </c>
      <c r="W233" s="12">
        <f>W228*'DATA - Awards Matrices'!$I$15</f>
        <v>0</v>
      </c>
      <c r="X233" s="12">
        <f>X228*'DATA - Awards Matrices'!$J$15</f>
        <v>0</v>
      </c>
      <c r="Y233" s="331">
        <f>Y228*'DATA - Awards Matrices'!$K$15</f>
        <v>0</v>
      </c>
      <c r="Z233" s="12"/>
      <c r="AA233" s="12"/>
      <c r="AB233" s="330">
        <f>AB228*'DATA - Awards Matrices'!$B$15</f>
        <v>1100</v>
      </c>
      <c r="AC233" s="12">
        <f>AC228*'DATA - Awards Matrices'!$C$15</f>
        <v>3400</v>
      </c>
      <c r="AD233" s="12">
        <f>AD228*'DATA - Awards Matrices'!$D$15</f>
        <v>0</v>
      </c>
      <c r="AE233" s="12">
        <f>AE228*'DATA - Awards Matrices'!$E$15</f>
        <v>91000</v>
      </c>
      <c r="AF233" s="12">
        <f>AF228*'DATA - Awards Matrices'!$F$15</f>
        <v>0</v>
      </c>
      <c r="AG233" s="12">
        <f>AG228*'DATA - Awards Matrices'!$G$15</f>
        <v>0</v>
      </c>
      <c r="AH233" s="12">
        <f>AH228*'DATA - Awards Matrices'!$H$15</f>
        <v>0</v>
      </c>
      <c r="AI233" s="12">
        <f>AI228*'DATA - Awards Matrices'!$I$15</f>
        <v>0</v>
      </c>
      <c r="AJ233" s="12">
        <f>AJ228*'DATA - Awards Matrices'!$J$15</f>
        <v>0</v>
      </c>
      <c r="AK233" s="331">
        <f>AK228*'DATA - Awards Matrices'!$K$15</f>
        <v>0</v>
      </c>
      <c r="AL233" s="12"/>
      <c r="AM233" s="12"/>
      <c r="AN233" s="1078">
        <f>AN228*'DATA - Awards Matrices'!$B$15</f>
        <v>600</v>
      </c>
      <c r="AO233" s="1079">
        <f>AO228*'DATA - Awards Matrices'!$C$15</f>
        <v>34200</v>
      </c>
      <c r="AP233" s="1079">
        <f>AP228*'DATA - Awards Matrices'!$D$15</f>
        <v>0</v>
      </c>
      <c r="AQ233" s="1079">
        <f>AQ228*'DATA - Awards Matrices'!$E$15</f>
        <v>78250</v>
      </c>
      <c r="AR233" s="1079">
        <f>AR228*'DATA - Awards Matrices'!$F$15</f>
        <v>0</v>
      </c>
      <c r="AS233" s="1079">
        <f>AS228*'DATA - Awards Matrices'!$G$15</f>
        <v>0</v>
      </c>
      <c r="AT233" s="1079">
        <f>AT228*'DATA - Awards Matrices'!$H$15</f>
        <v>0</v>
      </c>
      <c r="AU233" s="1079">
        <f>AU228*'DATA - Awards Matrices'!$I$15</f>
        <v>0</v>
      </c>
      <c r="AV233" s="1079">
        <f>AV228*'DATA - Awards Matrices'!$J$15</f>
        <v>0</v>
      </c>
      <c r="AW233" s="1080">
        <f>AW228*'DATA - Awards Matrices'!$K$15</f>
        <v>0</v>
      </c>
      <c r="AX233" s="1081"/>
      <c r="AY233" s="435"/>
      <c r="AZ233" s="1195">
        <f>AZ228*'DATA - Awards Matrices'!$B$15</f>
        <v>0</v>
      </c>
      <c r="BA233" s="1196">
        <f>BA228*'DATA - Awards Matrices'!$C$15</f>
        <v>8200</v>
      </c>
      <c r="BB233" s="1196">
        <f>BB228*'DATA - Awards Matrices'!$D$15</f>
        <v>0</v>
      </c>
      <c r="BC233" s="1196">
        <f>BC228*'DATA - Awards Matrices'!$E$15</f>
        <v>82250</v>
      </c>
      <c r="BD233" s="1196">
        <f>BD228*'DATA - Awards Matrices'!$F$15</f>
        <v>0</v>
      </c>
      <c r="BE233" s="1196">
        <f>BE228*'DATA - Awards Matrices'!$G$15</f>
        <v>0</v>
      </c>
      <c r="BF233" s="1196">
        <f>BF228*'DATA - Awards Matrices'!$H$15</f>
        <v>0</v>
      </c>
      <c r="BG233" s="1196">
        <f>BG228*'DATA - Awards Matrices'!$I$15</f>
        <v>0</v>
      </c>
      <c r="BH233" s="1196">
        <f>BH228*'DATA - Awards Matrices'!$J$15</f>
        <v>0</v>
      </c>
      <c r="BI233" s="1197">
        <f>BI228*'DATA - Awards Matrices'!$K$15</f>
        <v>0</v>
      </c>
      <c r="BJ233" s="1198"/>
      <c r="BK233" s="1210"/>
      <c r="BL233" s="1210"/>
      <c r="BM233" s="1210"/>
      <c r="BN233" s="1210"/>
      <c r="BO233" s="1302"/>
      <c r="BP233" s="1302"/>
      <c r="BQ233" s="1302"/>
      <c r="BR233" s="1302"/>
      <c r="BS233" s="1302"/>
      <c r="BT233" s="1302"/>
      <c r="BU233" s="436"/>
      <c r="BV233" s="436"/>
      <c r="BW233" s="436"/>
      <c r="BX233" s="436"/>
      <c r="BY233" s="436"/>
      <c r="BZ233" s="436"/>
      <c r="CA233" s="436"/>
    </row>
    <row r="234" spans="1:79">
      <c r="A234" s="1488"/>
      <c r="B234" s="410" t="s">
        <v>79</v>
      </c>
      <c r="C234" s="425" t="s">
        <v>91</v>
      </c>
      <c r="D234" s="330">
        <f>D229*'DATA - Awards Matrices'!$B$16</f>
        <v>2000</v>
      </c>
      <c r="E234" s="12">
        <f>E229*'DATA - Awards Matrices'!$C$16</f>
        <v>21600</v>
      </c>
      <c r="F234" s="12">
        <f>F229*'DATA - Awards Matrices'!$D$16</f>
        <v>2600</v>
      </c>
      <c r="G234" s="12">
        <f>G229*'DATA - Awards Matrices'!$E$16</f>
        <v>61000</v>
      </c>
      <c r="H234" s="12">
        <f>H229*'DATA - Awards Matrices'!$F$16</f>
        <v>0</v>
      </c>
      <c r="I234" s="12">
        <f>I229*'DATA - Awards Matrices'!$G$16</f>
        <v>0</v>
      </c>
      <c r="J234" s="12">
        <f>J229*'DATA - Awards Matrices'!$H$16</f>
        <v>0</v>
      </c>
      <c r="K234" s="12">
        <f>K229*'DATA - Awards Matrices'!$I$16</f>
        <v>0</v>
      </c>
      <c r="L234" s="12">
        <f>L229*'DATA - Awards Matrices'!$J$16</f>
        <v>0</v>
      </c>
      <c r="M234" s="331">
        <f>M229*'DATA - Awards Matrices'!$K$16</f>
        <v>0</v>
      </c>
      <c r="N234" s="12"/>
      <c r="O234" s="12"/>
      <c r="P234" s="330">
        <f>P229*'DATA - Awards Matrices'!$B$16</f>
        <v>800</v>
      </c>
      <c r="Q234" s="12">
        <f>Q229*'DATA - Awards Matrices'!$C$16</f>
        <v>19200</v>
      </c>
      <c r="R234" s="12">
        <f>R229*'DATA - Awards Matrices'!$D$16</f>
        <v>2400</v>
      </c>
      <c r="S234" s="12">
        <f>S229*'DATA - Awards Matrices'!$E$16</f>
        <v>62000</v>
      </c>
      <c r="T234" s="12">
        <f>T229*'DATA - Awards Matrices'!$F$16</f>
        <v>0</v>
      </c>
      <c r="U234" s="12">
        <f>U229*'DATA - Awards Matrices'!$G$16</f>
        <v>0</v>
      </c>
      <c r="V234" s="12">
        <f>V229*'DATA - Awards Matrices'!$H$16</f>
        <v>0</v>
      </c>
      <c r="W234" s="12">
        <f>W229*'DATA - Awards Matrices'!$I$16</f>
        <v>0</v>
      </c>
      <c r="X234" s="12">
        <f>X229*'DATA - Awards Matrices'!$J$16</f>
        <v>0</v>
      </c>
      <c r="Y234" s="331">
        <f>Y229*'DATA - Awards Matrices'!$K$16</f>
        <v>0</v>
      </c>
      <c r="Z234" s="12"/>
      <c r="AA234" s="12"/>
      <c r="AB234" s="330">
        <f>AB229*'DATA - Awards Matrices'!$B$16</f>
        <v>0</v>
      </c>
      <c r="AC234" s="12">
        <f>AC229*'DATA - Awards Matrices'!$C$16</f>
        <v>35000</v>
      </c>
      <c r="AD234" s="12">
        <f>AD229*'DATA - Awards Matrices'!$D$16</f>
        <v>4200</v>
      </c>
      <c r="AE234" s="12">
        <f>AE229*'DATA - Awards Matrices'!$E$16</f>
        <v>52000</v>
      </c>
      <c r="AF234" s="12">
        <f>AF229*'DATA - Awards Matrices'!$F$16</f>
        <v>0</v>
      </c>
      <c r="AG234" s="12">
        <f>AG229*'DATA - Awards Matrices'!$G$16</f>
        <v>0</v>
      </c>
      <c r="AH234" s="12">
        <f>AH229*'DATA - Awards Matrices'!$H$16</f>
        <v>0</v>
      </c>
      <c r="AI234" s="12">
        <f>AI229*'DATA - Awards Matrices'!$I$16</f>
        <v>0</v>
      </c>
      <c r="AJ234" s="12">
        <f>AJ229*'DATA - Awards Matrices'!$J$16</f>
        <v>0</v>
      </c>
      <c r="AK234" s="331">
        <f>AK229*'DATA - Awards Matrices'!$K$16</f>
        <v>0</v>
      </c>
      <c r="AL234" s="12"/>
      <c r="AM234" s="12"/>
      <c r="AN234" s="1078">
        <f>AN229*'DATA - Awards Matrices'!$B$16</f>
        <v>0</v>
      </c>
      <c r="AO234" s="1079">
        <f>AO229*'DATA - Awards Matrices'!$C$16</f>
        <v>21800</v>
      </c>
      <c r="AP234" s="1079">
        <f>AP229*'DATA - Awards Matrices'!$D$16</f>
        <v>400</v>
      </c>
      <c r="AQ234" s="1079">
        <f>AQ229*'DATA - Awards Matrices'!$E$16</f>
        <v>38000</v>
      </c>
      <c r="AR234" s="1079">
        <f>AR229*'DATA - Awards Matrices'!$F$16</f>
        <v>0</v>
      </c>
      <c r="AS234" s="1079">
        <f>AS229*'DATA - Awards Matrices'!$G$16</f>
        <v>0</v>
      </c>
      <c r="AT234" s="1079">
        <f>AT229*'DATA - Awards Matrices'!$H$16</f>
        <v>0</v>
      </c>
      <c r="AU234" s="1079">
        <f>AU229*'DATA - Awards Matrices'!$I$16</f>
        <v>0</v>
      </c>
      <c r="AV234" s="1079">
        <f>AV229*'DATA - Awards Matrices'!$J$16</f>
        <v>0</v>
      </c>
      <c r="AW234" s="1080">
        <f>AW229*'DATA - Awards Matrices'!$K$16</f>
        <v>0</v>
      </c>
      <c r="AX234" s="1081"/>
      <c r="AZ234" s="1195">
        <f>AZ229*'DATA - Awards Matrices'!$B$16</f>
        <v>0</v>
      </c>
      <c r="BA234" s="1196">
        <f>BA229*'DATA - Awards Matrices'!$C$16</f>
        <v>12000</v>
      </c>
      <c r="BB234" s="1196">
        <f>BB229*'DATA - Awards Matrices'!$D$16</f>
        <v>1000</v>
      </c>
      <c r="BC234" s="1196">
        <f>BC229*'DATA - Awards Matrices'!$E$16</f>
        <v>43250</v>
      </c>
      <c r="BD234" s="1196">
        <f>BD229*'DATA - Awards Matrices'!$F$16</f>
        <v>0</v>
      </c>
      <c r="BE234" s="1196">
        <f>BE229*'DATA - Awards Matrices'!$G$16</f>
        <v>0</v>
      </c>
      <c r="BF234" s="1196">
        <f>BF229*'DATA - Awards Matrices'!$H$16</f>
        <v>0</v>
      </c>
      <c r="BG234" s="1196">
        <f>BG229*'DATA - Awards Matrices'!$I$16</f>
        <v>0</v>
      </c>
      <c r="BH234" s="1196">
        <f>BH229*'DATA - Awards Matrices'!$J$16</f>
        <v>0</v>
      </c>
      <c r="BI234" s="1197">
        <f>BI229*'DATA - Awards Matrices'!$K$16</f>
        <v>0</v>
      </c>
      <c r="BJ234" s="1198"/>
      <c r="BK234" s="1210"/>
      <c r="BL234" s="1210"/>
      <c r="BM234" s="1210"/>
      <c r="BN234" s="1210"/>
      <c r="BO234" s="1302"/>
      <c r="BP234" s="1302"/>
      <c r="BQ234" s="1302"/>
      <c r="BR234" s="1302"/>
      <c r="BS234" s="1302"/>
      <c r="BT234" s="1302"/>
      <c r="BU234" s="436"/>
      <c r="BV234" s="436"/>
      <c r="BW234" s="436"/>
      <c r="BX234" s="436"/>
      <c r="BY234" s="436"/>
      <c r="BZ234" s="436"/>
      <c r="CA234" s="436"/>
    </row>
    <row r="235" spans="1:79" ht="16" thickBot="1">
      <c r="A235" s="1489"/>
      <c r="B235" s="413" t="s">
        <v>79</v>
      </c>
      <c r="C235" s="426" t="s">
        <v>90</v>
      </c>
      <c r="D235" s="330">
        <f>D230*'DATA - Awards Matrices'!$B$17</f>
        <v>4300</v>
      </c>
      <c r="E235" s="12">
        <f>E230*'DATA - Awards Matrices'!$C$17</f>
        <v>88200</v>
      </c>
      <c r="F235" s="12">
        <f>F230*'DATA - Awards Matrices'!$D$17</f>
        <v>0</v>
      </c>
      <c r="G235" s="12">
        <f>G230*'DATA - Awards Matrices'!$E$17</f>
        <v>47250</v>
      </c>
      <c r="H235" s="12">
        <f>H230*'DATA - Awards Matrices'!$F$17</f>
        <v>0</v>
      </c>
      <c r="I235" s="12">
        <f>I230*'DATA - Awards Matrices'!$G$17</f>
        <v>0</v>
      </c>
      <c r="J235" s="12">
        <f>J230*'DATA - Awards Matrices'!$H$17</f>
        <v>0</v>
      </c>
      <c r="K235" s="12">
        <f>K230*'DATA - Awards Matrices'!$I$17</f>
        <v>0</v>
      </c>
      <c r="L235" s="12">
        <f>L230*'DATA - Awards Matrices'!$J$17</f>
        <v>0</v>
      </c>
      <c r="M235" s="331">
        <f>M230*'DATA - Awards Matrices'!$K$17</f>
        <v>0</v>
      </c>
      <c r="N235" s="12" t="s">
        <v>277</v>
      </c>
      <c r="O235" s="12"/>
      <c r="P235" s="330">
        <f>P230*'DATA - Awards Matrices'!$B$17</f>
        <v>5700</v>
      </c>
      <c r="Q235" s="12">
        <f>Q230*'DATA - Awards Matrices'!$C$17</f>
        <v>19200</v>
      </c>
      <c r="R235" s="12">
        <f>R230*'DATA - Awards Matrices'!$D$17</f>
        <v>0</v>
      </c>
      <c r="S235" s="12">
        <f>S230*'DATA - Awards Matrices'!$E$17</f>
        <v>48000</v>
      </c>
      <c r="T235" s="12">
        <f>T230*'DATA - Awards Matrices'!$F$17</f>
        <v>0</v>
      </c>
      <c r="U235" s="12">
        <f>U230*'DATA - Awards Matrices'!$G$17</f>
        <v>0</v>
      </c>
      <c r="V235" s="12">
        <f>V230*'DATA - Awards Matrices'!$H$17</f>
        <v>0</v>
      </c>
      <c r="W235" s="12">
        <f>W230*'DATA - Awards Matrices'!$I$17</f>
        <v>0</v>
      </c>
      <c r="X235" s="12">
        <f>X230*'DATA - Awards Matrices'!$J$17</f>
        <v>0</v>
      </c>
      <c r="Y235" s="331">
        <f>Y230*'DATA - Awards Matrices'!$K$17</f>
        <v>0</v>
      </c>
      <c r="Z235" s="12" t="s">
        <v>277</v>
      </c>
      <c r="AA235" s="12"/>
      <c r="AB235" s="330">
        <f>AB230*'DATA - Awards Matrices'!$B$17</f>
        <v>4700</v>
      </c>
      <c r="AC235" s="12">
        <f>AC230*'DATA - Awards Matrices'!$C$17</f>
        <v>109400</v>
      </c>
      <c r="AD235" s="12">
        <f>AD230*'DATA - Awards Matrices'!$D$17</f>
        <v>0</v>
      </c>
      <c r="AE235" s="12">
        <f>AE230*'DATA - Awards Matrices'!$E$17</f>
        <v>47000</v>
      </c>
      <c r="AF235" s="12">
        <f>AF230*'DATA - Awards Matrices'!$F$17</f>
        <v>0</v>
      </c>
      <c r="AG235" s="12">
        <f>AG230*'DATA - Awards Matrices'!$G$17</f>
        <v>0</v>
      </c>
      <c r="AH235" s="12">
        <f>AH230*'DATA - Awards Matrices'!$H$17</f>
        <v>0</v>
      </c>
      <c r="AI235" s="12">
        <f>AI230*'DATA - Awards Matrices'!$I$17</f>
        <v>0</v>
      </c>
      <c r="AJ235" s="12">
        <f>AJ230*'DATA - Awards Matrices'!$J$17</f>
        <v>0</v>
      </c>
      <c r="AK235" s="331">
        <f>AK230*'DATA - Awards Matrices'!$K$17</f>
        <v>0</v>
      </c>
      <c r="AL235" s="12" t="s">
        <v>277</v>
      </c>
      <c r="AM235" s="12"/>
      <c r="AN235" s="1078">
        <f>AN230*'DATA - Awards Matrices'!$B$17</f>
        <v>4200</v>
      </c>
      <c r="AO235" s="1079">
        <f>AO230*'DATA - Awards Matrices'!$C$17</f>
        <v>47000</v>
      </c>
      <c r="AP235" s="1079">
        <f>AP230*'DATA - Awards Matrices'!$D$17</f>
        <v>0</v>
      </c>
      <c r="AQ235" s="1079">
        <f>AQ230*'DATA - Awards Matrices'!$E$17</f>
        <v>45250</v>
      </c>
      <c r="AR235" s="1079">
        <f>AR230*'DATA - Awards Matrices'!$F$17</f>
        <v>0</v>
      </c>
      <c r="AS235" s="1079">
        <f>AS230*'DATA - Awards Matrices'!$G$17</f>
        <v>0</v>
      </c>
      <c r="AT235" s="1079">
        <f>AT230*'DATA - Awards Matrices'!$H$17</f>
        <v>0</v>
      </c>
      <c r="AU235" s="1079">
        <f>AU230*'DATA - Awards Matrices'!$I$17</f>
        <v>0</v>
      </c>
      <c r="AV235" s="1079">
        <f>AV230*'DATA - Awards Matrices'!$J$17</f>
        <v>0</v>
      </c>
      <c r="AW235" s="1080">
        <f>AW230*'DATA - Awards Matrices'!$K$17</f>
        <v>0</v>
      </c>
      <c r="AX235" s="1081" t="s">
        <v>277</v>
      </c>
      <c r="AZ235" s="1195">
        <f>AZ230*'DATA - Awards Matrices'!$B$17</f>
        <v>3600</v>
      </c>
      <c r="BA235" s="1196">
        <f>BA230*'DATA - Awards Matrices'!$C$17</f>
        <v>28200</v>
      </c>
      <c r="BB235" s="1196">
        <f>BB230*'DATA - Awards Matrices'!$D$17</f>
        <v>0</v>
      </c>
      <c r="BC235" s="1196">
        <f>BC230*'DATA - Awards Matrices'!$E$17</f>
        <v>43500</v>
      </c>
      <c r="BD235" s="1196">
        <f>BD230*'DATA - Awards Matrices'!$F$17</f>
        <v>0</v>
      </c>
      <c r="BE235" s="1196">
        <f>BE230*'DATA - Awards Matrices'!$G$17</f>
        <v>0</v>
      </c>
      <c r="BF235" s="1196">
        <f>BF230*'DATA - Awards Matrices'!$H$17</f>
        <v>0</v>
      </c>
      <c r="BG235" s="1196">
        <f>BG230*'DATA - Awards Matrices'!$I$17</f>
        <v>0</v>
      </c>
      <c r="BH235" s="1196">
        <f>BH230*'DATA - Awards Matrices'!$J$17</f>
        <v>0</v>
      </c>
      <c r="BI235" s="1197">
        <f>BI230*'DATA - Awards Matrices'!$K$17</f>
        <v>0</v>
      </c>
      <c r="BJ235" s="1198" t="s">
        <v>277</v>
      </c>
      <c r="BK235" s="1210"/>
      <c r="BL235" s="1210"/>
      <c r="BM235" s="1210"/>
      <c r="BN235" s="1210"/>
      <c r="BO235" s="1302"/>
      <c r="BP235" s="1302"/>
      <c r="BQ235" s="1302"/>
      <c r="BR235" s="1302"/>
      <c r="BS235" s="1302"/>
      <c r="BT235" s="1302"/>
      <c r="BU235" s="436"/>
      <c r="BV235" s="436"/>
      <c r="BW235" s="436"/>
      <c r="BX235" s="436"/>
      <c r="BY235" s="436"/>
      <c r="BZ235" s="436"/>
      <c r="CA235" s="436"/>
    </row>
    <row r="236" spans="1:79" ht="33" thickBot="1">
      <c r="A236" s="455" t="s">
        <v>272</v>
      </c>
      <c r="B236" s="413" t="str">
        <f>B230</f>
        <v>SJC</v>
      </c>
      <c r="C236" s="414"/>
      <c r="D236" s="334">
        <f t="shared" ref="D236:M236" si="226">SUM(D233:D235)</f>
        <v>6400</v>
      </c>
      <c r="E236" s="335">
        <f t="shared" si="226"/>
        <v>112200</v>
      </c>
      <c r="F236" s="335">
        <f t="shared" si="226"/>
        <v>2600</v>
      </c>
      <c r="G236" s="335">
        <f t="shared" si="226"/>
        <v>201500</v>
      </c>
      <c r="H236" s="335">
        <f t="shared" si="226"/>
        <v>0</v>
      </c>
      <c r="I236" s="335">
        <f t="shared" si="226"/>
        <v>0</v>
      </c>
      <c r="J236" s="335">
        <f t="shared" si="226"/>
        <v>0</v>
      </c>
      <c r="K236" s="335">
        <f t="shared" si="226"/>
        <v>0</v>
      </c>
      <c r="L236" s="335">
        <f t="shared" si="226"/>
        <v>0</v>
      </c>
      <c r="M236" s="336">
        <f t="shared" si="226"/>
        <v>0</v>
      </c>
      <c r="N236" s="415">
        <f>SUM(D236:M236)/'DATA - Awards Matrices'!$L$17</f>
        <v>79.913820856343335</v>
      </c>
      <c r="O236" s="415"/>
      <c r="P236" s="334">
        <f t="shared" ref="P236:Y236" si="227">SUM(P233:P235)</f>
        <v>7100</v>
      </c>
      <c r="Q236" s="335">
        <f t="shared" si="227"/>
        <v>48200</v>
      </c>
      <c r="R236" s="335">
        <f t="shared" si="227"/>
        <v>2400</v>
      </c>
      <c r="S236" s="335">
        <f t="shared" si="227"/>
        <v>193500</v>
      </c>
      <c r="T236" s="335">
        <f t="shared" si="227"/>
        <v>0</v>
      </c>
      <c r="U236" s="335">
        <f t="shared" si="227"/>
        <v>0</v>
      </c>
      <c r="V236" s="335">
        <f t="shared" si="227"/>
        <v>0</v>
      </c>
      <c r="W236" s="335">
        <f t="shared" si="227"/>
        <v>0</v>
      </c>
      <c r="X236" s="335">
        <f t="shared" si="227"/>
        <v>0</v>
      </c>
      <c r="Y236" s="336">
        <f t="shared" si="227"/>
        <v>0</v>
      </c>
      <c r="Z236" s="415">
        <f>SUM(P236:Y236)/'DATA - Awards Matrices'!$L$17</f>
        <v>62.207473811941263</v>
      </c>
      <c r="AA236" s="415"/>
      <c r="AB236" s="334">
        <f t="shared" ref="AB236:AK236" si="228">SUM(AB233:AB235)</f>
        <v>5800</v>
      </c>
      <c r="AC236" s="335">
        <f t="shared" si="228"/>
        <v>147800</v>
      </c>
      <c r="AD236" s="335">
        <f t="shared" si="228"/>
        <v>4200</v>
      </c>
      <c r="AE236" s="335">
        <f t="shared" si="228"/>
        <v>190000</v>
      </c>
      <c r="AF236" s="335">
        <f t="shared" si="228"/>
        <v>0</v>
      </c>
      <c r="AG236" s="335">
        <f t="shared" si="228"/>
        <v>0</v>
      </c>
      <c r="AH236" s="335">
        <f t="shared" si="228"/>
        <v>0</v>
      </c>
      <c r="AI236" s="335">
        <f t="shared" si="228"/>
        <v>0</v>
      </c>
      <c r="AJ236" s="335">
        <f t="shared" si="228"/>
        <v>0</v>
      </c>
      <c r="AK236" s="336">
        <f t="shared" si="228"/>
        <v>0</v>
      </c>
      <c r="AL236" s="415">
        <f>SUM(AB236:AK236)/'DATA - Awards Matrices'!$L$17</f>
        <v>86.12961541318937</v>
      </c>
      <c r="AM236" s="415"/>
      <c r="AN236" s="1085">
        <f t="shared" ref="AN236:AW236" si="229">SUM(AN233:AN235)</f>
        <v>4800</v>
      </c>
      <c r="AO236" s="1086">
        <f t="shared" si="229"/>
        <v>103000</v>
      </c>
      <c r="AP236" s="1086">
        <f t="shared" si="229"/>
        <v>400</v>
      </c>
      <c r="AQ236" s="1086">
        <f t="shared" si="229"/>
        <v>161500</v>
      </c>
      <c r="AR236" s="1086">
        <f t="shared" si="229"/>
        <v>0</v>
      </c>
      <c r="AS236" s="1086">
        <f t="shared" si="229"/>
        <v>0</v>
      </c>
      <c r="AT236" s="1086">
        <f t="shared" si="229"/>
        <v>0</v>
      </c>
      <c r="AU236" s="1086">
        <f t="shared" si="229"/>
        <v>0</v>
      </c>
      <c r="AV236" s="1086">
        <f t="shared" si="229"/>
        <v>0</v>
      </c>
      <c r="AW236" s="1087">
        <f t="shared" si="229"/>
        <v>0</v>
      </c>
      <c r="AX236" s="1088">
        <f>SUM(AN236:AW236)/'DATA - Awards Matrices'!$L$17</f>
        <v>66.78883633391942</v>
      </c>
      <c r="AZ236" s="1202">
        <f t="shared" ref="AZ236:BI236" si="230">SUM(AZ233:AZ235)</f>
        <v>3600</v>
      </c>
      <c r="BA236" s="1203">
        <f t="shared" si="230"/>
        <v>48400</v>
      </c>
      <c r="BB236" s="1203">
        <f t="shared" si="230"/>
        <v>1000</v>
      </c>
      <c r="BC236" s="1203">
        <f t="shared" si="230"/>
        <v>169000</v>
      </c>
      <c r="BD236" s="1203">
        <f t="shared" si="230"/>
        <v>0</v>
      </c>
      <c r="BE236" s="1203">
        <f t="shared" si="230"/>
        <v>0</v>
      </c>
      <c r="BF236" s="1203">
        <f t="shared" si="230"/>
        <v>0</v>
      </c>
      <c r="BG236" s="1203">
        <f t="shared" si="230"/>
        <v>0</v>
      </c>
      <c r="BH236" s="1203">
        <f t="shared" si="230"/>
        <v>0</v>
      </c>
      <c r="BI236" s="1204">
        <f t="shared" si="230"/>
        <v>0</v>
      </c>
      <c r="BJ236" s="1205">
        <f>SUM(AZ236:BI236)/'DATA - Awards Matrices'!$L$17</f>
        <v>54.976350263737899</v>
      </c>
      <c r="BK236" s="1210"/>
      <c r="BL236" s="1210"/>
      <c r="BM236" s="1210"/>
      <c r="BN236" s="1210"/>
      <c r="BO236" s="1300">
        <f>SUM(P236:Y236)</f>
        <v>251200</v>
      </c>
      <c r="BP236" s="1300">
        <f>SUM(AB236:AK236)</f>
        <v>347800</v>
      </c>
      <c r="BQ236" s="1301">
        <f>SUM(AN236:AW236)</f>
        <v>269700</v>
      </c>
      <c r="BR236" s="1300">
        <f>SUM(AZ236:BI236)</f>
        <v>222000</v>
      </c>
      <c r="BS236" s="1300">
        <f>AVERAGE(BO236:BQ236)</f>
        <v>289566.66666666669</v>
      </c>
      <c r="BT236" s="1301">
        <f>AVERAGE(BQ236:BR236)</f>
        <v>245850</v>
      </c>
      <c r="BU236" s="436"/>
      <c r="BV236" s="436"/>
      <c r="BW236" s="436"/>
      <c r="BX236" s="436"/>
      <c r="BY236" s="436"/>
      <c r="BZ236" s="436"/>
      <c r="CA236" s="436"/>
    </row>
    <row r="237" spans="1:79" ht="43.5" customHeight="1" thickBot="1">
      <c r="A237" s="428"/>
      <c r="B237" s="429"/>
      <c r="C237" s="430"/>
      <c r="D237" s="431"/>
      <c r="E237" s="432"/>
      <c r="F237" s="432"/>
      <c r="G237" s="432"/>
      <c r="H237" s="432"/>
      <c r="I237" s="432"/>
      <c r="J237" s="432"/>
      <c r="K237" s="432"/>
      <c r="L237" s="432"/>
      <c r="M237" s="433"/>
      <c r="N237" s="434"/>
      <c r="O237" s="434"/>
      <c r="P237" s="431"/>
      <c r="Q237" s="432"/>
      <c r="R237" s="432"/>
      <c r="S237" s="432"/>
      <c r="T237" s="432"/>
      <c r="U237" s="432"/>
      <c r="V237" s="432"/>
      <c r="W237" s="432"/>
      <c r="X237" s="432"/>
      <c r="Y237" s="433"/>
      <c r="Z237" s="434"/>
      <c r="AA237" s="434"/>
      <c r="AB237" s="431"/>
      <c r="AC237" s="432"/>
      <c r="AD237" s="432"/>
      <c r="AE237" s="432"/>
      <c r="AF237" s="432"/>
      <c r="AG237" s="432"/>
      <c r="AH237" s="432"/>
      <c r="AI237" s="432"/>
      <c r="AJ237" s="432"/>
      <c r="AK237" s="433"/>
      <c r="AL237" s="434"/>
      <c r="AM237" s="434"/>
      <c r="AN237" s="1089"/>
      <c r="AO237" s="1090"/>
      <c r="AP237" s="1090"/>
      <c r="AQ237" s="1090"/>
      <c r="AR237" s="1090"/>
      <c r="AS237" s="1090"/>
      <c r="AT237" s="1090"/>
      <c r="AU237" s="1090"/>
      <c r="AV237" s="1090"/>
      <c r="AW237" s="1091"/>
      <c r="AX237" s="1092"/>
      <c r="AZ237" s="1206"/>
      <c r="BA237" s="1207"/>
      <c r="BB237" s="1207"/>
      <c r="BC237" s="1207"/>
      <c r="BD237" s="1207"/>
      <c r="BE237" s="1207"/>
      <c r="BF237" s="1207"/>
      <c r="BG237" s="1207"/>
      <c r="BH237" s="1207"/>
      <c r="BI237" s="1208"/>
      <c r="BJ237" s="1209"/>
      <c r="BK237" s="1210"/>
      <c r="BL237" s="1210"/>
      <c r="BM237" s="1210"/>
      <c r="BN237" s="1210"/>
      <c r="BO237" s="1302"/>
      <c r="BP237" s="1302"/>
      <c r="BQ237" s="1302"/>
      <c r="BR237" s="1302"/>
      <c r="BS237" s="1302"/>
      <c r="BT237" s="1302"/>
      <c r="BU237" s="436"/>
      <c r="BV237" s="436"/>
      <c r="BW237" s="436"/>
      <c r="BX237" s="436"/>
      <c r="BY237" s="436"/>
      <c r="BZ237" s="436"/>
      <c r="CA237" s="436"/>
    </row>
    <row r="238" spans="1:79" ht="15" customHeight="1">
      <c r="A238" s="1487" t="s">
        <v>270</v>
      </c>
      <c r="B238" s="274" t="str">
        <f>'RAW DATA-Awards'!B76</f>
        <v>SFCC</v>
      </c>
      <c r="C238" s="424" t="str">
        <f>'RAW DATA-Awards'!C76</f>
        <v>1</v>
      </c>
      <c r="D238" s="407">
        <f>'RAW DATA-Awards'!D76</f>
        <v>12</v>
      </c>
      <c r="E238" s="408">
        <f>'RAW DATA-Awards'!E76</f>
        <v>186</v>
      </c>
      <c r="F238" s="408">
        <f>'RAW DATA-Awards'!F76</f>
        <v>0</v>
      </c>
      <c r="G238" s="408">
        <f>'RAW DATA-Awards'!G76</f>
        <v>244</v>
      </c>
      <c r="H238" s="408">
        <f>'RAW DATA-Awards'!H76</f>
        <v>0</v>
      </c>
      <c r="I238" s="408">
        <f>'RAW DATA-Awards'!I76</f>
        <v>0</v>
      </c>
      <c r="J238" s="408">
        <f>'RAW DATA-Awards'!J76</f>
        <v>0</v>
      </c>
      <c r="K238" s="408">
        <f>'RAW DATA-Awards'!K76</f>
        <v>0</v>
      </c>
      <c r="L238" s="408">
        <f>'RAW DATA-Awards'!L76</f>
        <v>0</v>
      </c>
      <c r="M238" s="409">
        <f>'RAW DATA-Awards'!M76</f>
        <v>0</v>
      </c>
      <c r="N238" s="408"/>
      <c r="O238" s="408"/>
      <c r="P238" s="407">
        <f>'RAW DATA-Awards'!N76</f>
        <v>0</v>
      </c>
      <c r="Q238" s="408">
        <f>'RAW DATA-Awards'!O76</f>
        <v>184</v>
      </c>
      <c r="R238" s="408">
        <f>'RAW DATA-Awards'!P76</f>
        <v>0</v>
      </c>
      <c r="S238" s="408">
        <f>'RAW DATA-Awards'!Q76</f>
        <v>203</v>
      </c>
      <c r="T238" s="408">
        <f>'RAW DATA-Awards'!R76</f>
        <v>0</v>
      </c>
      <c r="U238" s="408">
        <f>'RAW DATA-Awards'!S76</f>
        <v>0</v>
      </c>
      <c r="V238" s="408">
        <f>'RAW DATA-Awards'!T76</f>
        <v>0</v>
      </c>
      <c r="W238" s="408">
        <f>'RAW DATA-Awards'!U76</f>
        <v>0</v>
      </c>
      <c r="X238" s="408">
        <f>'RAW DATA-Awards'!V76</f>
        <v>0</v>
      </c>
      <c r="Y238" s="409">
        <f>'RAW DATA-Awards'!W76</f>
        <v>0</v>
      </c>
      <c r="Z238" s="408"/>
      <c r="AA238" s="408"/>
      <c r="AB238" s="407">
        <f>'RAW DATA-Awards'!X76</f>
        <v>0</v>
      </c>
      <c r="AC238" s="408">
        <f>'RAW DATA-Awards'!Y76</f>
        <v>232</v>
      </c>
      <c r="AD238" s="408">
        <f>'RAW DATA-Awards'!Z76</f>
        <v>0</v>
      </c>
      <c r="AE238" s="408">
        <f>'RAW DATA-Awards'!AA76</f>
        <v>205</v>
      </c>
      <c r="AF238" s="408">
        <f>'RAW DATA-Awards'!AB76</f>
        <v>0</v>
      </c>
      <c r="AG238" s="408">
        <f>'RAW DATA-Awards'!AC76</f>
        <v>0</v>
      </c>
      <c r="AH238" s="408">
        <f>'RAW DATA-Awards'!AD76</f>
        <v>0</v>
      </c>
      <c r="AI238" s="408">
        <f>'RAW DATA-Awards'!AE76</f>
        <v>0</v>
      </c>
      <c r="AJ238" s="408">
        <f>'RAW DATA-Awards'!AF76</f>
        <v>0</v>
      </c>
      <c r="AK238" s="409">
        <f>'RAW DATA-Awards'!AG76</f>
        <v>0</v>
      </c>
      <c r="AL238" s="408"/>
      <c r="AM238" s="408"/>
      <c r="AN238" s="1074">
        <f>'RAW DATA-Awards'!AH76</f>
        <v>0</v>
      </c>
      <c r="AO238" s="1075">
        <f>'RAW DATA-Awards'!AI76</f>
        <v>168</v>
      </c>
      <c r="AP238" s="1075">
        <f>'RAW DATA-Awards'!AJ76</f>
        <v>0</v>
      </c>
      <c r="AQ238" s="1075">
        <f>'RAW DATA-Awards'!AK76</f>
        <v>156</v>
      </c>
      <c r="AR238" s="1075">
        <f>'RAW DATA-Awards'!AL76</f>
        <v>0</v>
      </c>
      <c r="AS238" s="1075">
        <f>'RAW DATA-Awards'!AM76</f>
        <v>0</v>
      </c>
      <c r="AT238" s="1075">
        <f>'RAW DATA-Awards'!AN76</f>
        <v>0</v>
      </c>
      <c r="AU238" s="1075">
        <f>'RAW DATA-Awards'!AO76</f>
        <v>0</v>
      </c>
      <c r="AV238" s="1075">
        <f>'RAW DATA-Awards'!AP76</f>
        <v>0</v>
      </c>
      <c r="AW238" s="1076">
        <f>'RAW DATA-Awards'!AQ76</f>
        <v>0</v>
      </c>
      <c r="AX238" s="1077"/>
      <c r="AZ238" s="1191">
        <f>'RAW DATA-Awards'!AR76</f>
        <v>0</v>
      </c>
      <c r="BA238" s="1192">
        <f>'RAW DATA-Awards'!AS76</f>
        <v>171</v>
      </c>
      <c r="BB238" s="1192">
        <f>'RAW DATA-Awards'!AT76</f>
        <v>0</v>
      </c>
      <c r="BC238" s="1192">
        <f>'RAW DATA-Awards'!AU76</f>
        <v>144</v>
      </c>
      <c r="BD238" s="1192">
        <f>'RAW DATA-Awards'!AV76</f>
        <v>0</v>
      </c>
      <c r="BE238" s="1192">
        <f>'RAW DATA-Awards'!AW76</f>
        <v>0</v>
      </c>
      <c r="BF238" s="1192">
        <f>'RAW DATA-Awards'!AX76</f>
        <v>0</v>
      </c>
      <c r="BG238" s="1192">
        <f>'RAW DATA-Awards'!AY76</f>
        <v>0</v>
      </c>
      <c r="BH238" s="1192">
        <f>'RAW DATA-Awards'!AZ76</f>
        <v>0</v>
      </c>
      <c r="BI238" s="1193">
        <f>'RAW DATA-Awards'!BA76</f>
        <v>0</v>
      </c>
      <c r="BJ238" s="1194"/>
      <c r="BK238" s="1210"/>
      <c r="BL238" s="1210"/>
      <c r="BM238" s="1210"/>
      <c r="BN238" s="1210"/>
      <c r="BO238" s="1188">
        <f>AZ238*'DATA - Awards Matrices'!B$10</f>
        <v>0</v>
      </c>
      <c r="BP238" s="1188">
        <f>BA238*'DATA - Awards Matrices'!C$10</f>
        <v>1241460</v>
      </c>
      <c r="BQ238" s="1188">
        <f>BB238*'DATA - Awards Matrices'!D$10</f>
        <v>0</v>
      </c>
      <c r="BR238" s="1188">
        <f>BC238*'DATA - Awards Matrices'!E$10</f>
        <v>2081520</v>
      </c>
      <c r="BS238" s="1188">
        <f>BD238*'DATA - Awards Matrices'!F$10</f>
        <v>0</v>
      </c>
      <c r="BT238" s="1188">
        <f>BE238*'DATA - Awards Matrices'!G$10</f>
        <v>0</v>
      </c>
      <c r="BU238" s="1188">
        <f>BF238*'DATA - Awards Matrices'!H$10</f>
        <v>0</v>
      </c>
      <c r="BV238" s="1188">
        <f>BG238*'DATA - Awards Matrices'!I$10</f>
        <v>0</v>
      </c>
      <c r="BW238" s="1188">
        <f>BH238*'DATA - Awards Matrices'!J$10</f>
        <v>0</v>
      </c>
      <c r="BX238" s="1188">
        <f>BI238*'DATA - Awards Matrices'!K$10</f>
        <v>0</v>
      </c>
      <c r="BY238" s="436"/>
      <c r="BZ238" s="436"/>
      <c r="CA238" s="436"/>
    </row>
    <row r="239" spans="1:79">
      <c r="A239" s="1488"/>
      <c r="B239" s="410" t="str">
        <f>'RAW DATA-Awards'!B77</f>
        <v>SFCC</v>
      </c>
      <c r="C239" s="425" t="str">
        <f>'RAW DATA-Awards'!C77</f>
        <v>2</v>
      </c>
      <c r="D239" s="330">
        <f>'RAW DATA-Awards'!D77</f>
        <v>0</v>
      </c>
      <c r="E239" s="12">
        <f>'RAW DATA-Awards'!E77</f>
        <v>35</v>
      </c>
      <c r="F239" s="12">
        <f>'RAW DATA-Awards'!F77</f>
        <v>0</v>
      </c>
      <c r="G239" s="12">
        <f>'RAW DATA-Awards'!G77</f>
        <v>43</v>
      </c>
      <c r="H239" s="12">
        <f>'RAW DATA-Awards'!H77</f>
        <v>0</v>
      </c>
      <c r="I239" s="12">
        <f>'RAW DATA-Awards'!I77</f>
        <v>0</v>
      </c>
      <c r="J239" s="12">
        <f>'RAW DATA-Awards'!J77</f>
        <v>0</v>
      </c>
      <c r="K239" s="12">
        <f>'RAW DATA-Awards'!K77</f>
        <v>0</v>
      </c>
      <c r="L239" s="12">
        <f>'RAW DATA-Awards'!L77</f>
        <v>0</v>
      </c>
      <c r="M239" s="331">
        <f>'RAW DATA-Awards'!M77</f>
        <v>0</v>
      </c>
      <c r="N239" s="12"/>
      <c r="O239" s="12"/>
      <c r="P239" s="330">
        <f>'RAW DATA-Awards'!N77</f>
        <v>0</v>
      </c>
      <c r="Q239" s="12">
        <f>'RAW DATA-Awards'!O77</f>
        <v>70</v>
      </c>
      <c r="R239" s="12">
        <f>'RAW DATA-Awards'!P77</f>
        <v>0</v>
      </c>
      <c r="S239" s="12">
        <f>'RAW DATA-Awards'!Q77</f>
        <v>36</v>
      </c>
      <c r="T239" s="12">
        <f>'RAW DATA-Awards'!R77</f>
        <v>0</v>
      </c>
      <c r="U239" s="12">
        <f>'RAW DATA-Awards'!S77</f>
        <v>0</v>
      </c>
      <c r="V239" s="12">
        <f>'RAW DATA-Awards'!T77</f>
        <v>0</v>
      </c>
      <c r="W239" s="12">
        <f>'RAW DATA-Awards'!U77</f>
        <v>0</v>
      </c>
      <c r="X239" s="12">
        <f>'RAW DATA-Awards'!V77</f>
        <v>0</v>
      </c>
      <c r="Y239" s="331">
        <f>'RAW DATA-Awards'!W77</f>
        <v>0</v>
      </c>
      <c r="Z239" s="12"/>
      <c r="AA239" s="12"/>
      <c r="AB239" s="330">
        <f>'RAW DATA-Awards'!X77</f>
        <v>0</v>
      </c>
      <c r="AC239" s="12">
        <f>'RAW DATA-Awards'!Y77</f>
        <v>50</v>
      </c>
      <c r="AD239" s="12">
        <f>'RAW DATA-Awards'!Z77</f>
        <v>0</v>
      </c>
      <c r="AE239" s="12">
        <f>'RAW DATA-Awards'!AA77</f>
        <v>49</v>
      </c>
      <c r="AF239" s="12">
        <f>'RAW DATA-Awards'!AB77</f>
        <v>0</v>
      </c>
      <c r="AG239" s="12">
        <f>'RAW DATA-Awards'!AC77</f>
        <v>0</v>
      </c>
      <c r="AH239" s="12">
        <f>'RAW DATA-Awards'!AD77</f>
        <v>0</v>
      </c>
      <c r="AI239" s="12">
        <f>'RAW DATA-Awards'!AE77</f>
        <v>0</v>
      </c>
      <c r="AJ239" s="12">
        <f>'RAW DATA-Awards'!AF77</f>
        <v>0</v>
      </c>
      <c r="AK239" s="331">
        <f>'RAW DATA-Awards'!AG77</f>
        <v>0</v>
      </c>
      <c r="AL239" s="12"/>
      <c r="AM239" s="12"/>
      <c r="AN239" s="1078">
        <f>'RAW DATA-Awards'!AH77</f>
        <v>0</v>
      </c>
      <c r="AO239" s="1079">
        <f>'RAW DATA-Awards'!AI77</f>
        <v>54</v>
      </c>
      <c r="AP239" s="1079">
        <f>'RAW DATA-Awards'!AJ77</f>
        <v>0</v>
      </c>
      <c r="AQ239" s="1079">
        <f>'RAW DATA-Awards'!AK77</f>
        <v>32</v>
      </c>
      <c r="AR239" s="1079">
        <f>'RAW DATA-Awards'!AL77</f>
        <v>0</v>
      </c>
      <c r="AS239" s="1079">
        <f>'RAW DATA-Awards'!AM77</f>
        <v>0</v>
      </c>
      <c r="AT239" s="1079">
        <f>'RAW DATA-Awards'!AN77</f>
        <v>0</v>
      </c>
      <c r="AU239" s="1079">
        <f>'RAW DATA-Awards'!AO77</f>
        <v>0</v>
      </c>
      <c r="AV239" s="1079">
        <f>'RAW DATA-Awards'!AP77</f>
        <v>0</v>
      </c>
      <c r="AW239" s="1080">
        <f>'RAW DATA-Awards'!AQ77</f>
        <v>0</v>
      </c>
      <c r="AX239" s="1081"/>
      <c r="AZ239" s="1195">
        <f>'RAW DATA-Awards'!AR77</f>
        <v>0</v>
      </c>
      <c r="BA239" s="1196">
        <f>'RAW DATA-Awards'!AS77</f>
        <v>29</v>
      </c>
      <c r="BB239" s="1196">
        <f>'RAW DATA-Awards'!AT77</f>
        <v>0</v>
      </c>
      <c r="BC239" s="1196">
        <f>'RAW DATA-Awards'!AU77</f>
        <v>24</v>
      </c>
      <c r="BD239" s="1196">
        <f>'RAW DATA-Awards'!AV77</f>
        <v>0</v>
      </c>
      <c r="BE239" s="1196">
        <f>'RAW DATA-Awards'!AW77</f>
        <v>0</v>
      </c>
      <c r="BF239" s="1196">
        <f>'RAW DATA-Awards'!AX77</f>
        <v>0</v>
      </c>
      <c r="BG239" s="1196">
        <f>'RAW DATA-Awards'!AY77</f>
        <v>0</v>
      </c>
      <c r="BH239" s="1196">
        <f>'RAW DATA-Awards'!AZ77</f>
        <v>0</v>
      </c>
      <c r="BI239" s="1197">
        <f>'RAW DATA-Awards'!BA77</f>
        <v>0</v>
      </c>
      <c r="BJ239" s="1198"/>
      <c r="BK239" s="1210"/>
      <c r="BL239" s="1210"/>
      <c r="BM239" s="1210"/>
      <c r="BN239" s="1210"/>
      <c r="BO239" s="1188">
        <f>AZ239*'DATA - Awards Matrices'!B$11</f>
        <v>0</v>
      </c>
      <c r="BP239" s="1188">
        <f>BA239*'DATA - Awards Matrices'!C$11</f>
        <v>303833</v>
      </c>
      <c r="BQ239" s="1188">
        <f>BB239*'DATA - Awards Matrices'!D$11</f>
        <v>0</v>
      </c>
      <c r="BR239" s="1188">
        <f>BC239*'DATA - Awards Matrices'!E$11</f>
        <v>500640</v>
      </c>
      <c r="BS239" s="1188">
        <f>BD239*'DATA - Awards Matrices'!F$11</f>
        <v>0</v>
      </c>
      <c r="BT239" s="1188">
        <f>BE239*'DATA - Awards Matrices'!G$11</f>
        <v>0</v>
      </c>
      <c r="BU239" s="1188">
        <f>BF239*'DATA - Awards Matrices'!H$11</f>
        <v>0</v>
      </c>
      <c r="BV239" s="1188">
        <f>BG239*'DATA - Awards Matrices'!I$11</f>
        <v>0</v>
      </c>
      <c r="BW239" s="1188">
        <f>BH239*'DATA - Awards Matrices'!J$11</f>
        <v>0</v>
      </c>
      <c r="BX239" s="1188">
        <f>BI239*'DATA - Awards Matrices'!K$11</f>
        <v>0</v>
      </c>
      <c r="BY239" s="436"/>
      <c r="BZ239" s="436"/>
      <c r="CA239" s="436"/>
    </row>
    <row r="240" spans="1:79" ht="16" thickBot="1">
      <c r="A240" s="1489"/>
      <c r="B240" s="413" t="str">
        <f>'RAW DATA-Awards'!B78</f>
        <v>SFCC</v>
      </c>
      <c r="C240" s="426" t="str">
        <f>'RAW DATA-Awards'!C78</f>
        <v>3</v>
      </c>
      <c r="D240" s="330">
        <f>'RAW DATA-Awards'!D78</f>
        <v>131</v>
      </c>
      <c r="E240" s="12">
        <f>'RAW DATA-Awards'!E78</f>
        <v>44</v>
      </c>
      <c r="F240" s="12">
        <f>'RAW DATA-Awards'!F78</f>
        <v>0</v>
      </c>
      <c r="G240" s="12">
        <f>'RAW DATA-Awards'!G78</f>
        <v>150</v>
      </c>
      <c r="H240" s="12">
        <f>'RAW DATA-Awards'!H78</f>
        <v>0</v>
      </c>
      <c r="I240" s="12">
        <f>'RAW DATA-Awards'!I78</f>
        <v>0</v>
      </c>
      <c r="J240" s="12">
        <f>'RAW DATA-Awards'!J78</f>
        <v>0</v>
      </c>
      <c r="K240" s="12">
        <f>'RAW DATA-Awards'!K78</f>
        <v>0</v>
      </c>
      <c r="L240" s="12">
        <f>'RAW DATA-Awards'!L78</f>
        <v>0</v>
      </c>
      <c r="M240" s="331">
        <f>'RAW DATA-Awards'!M78</f>
        <v>0</v>
      </c>
      <c r="N240" s="12" t="s">
        <v>276</v>
      </c>
      <c r="O240" s="12"/>
      <c r="P240" s="330">
        <f>'RAW DATA-Awards'!N78</f>
        <v>179</v>
      </c>
      <c r="Q240" s="12">
        <f>'RAW DATA-Awards'!O78</f>
        <v>101</v>
      </c>
      <c r="R240" s="12">
        <f>'RAW DATA-Awards'!P78</f>
        <v>0</v>
      </c>
      <c r="S240" s="12">
        <f>'RAW DATA-Awards'!Q78</f>
        <v>114</v>
      </c>
      <c r="T240" s="12">
        <f>'RAW DATA-Awards'!R78</f>
        <v>0</v>
      </c>
      <c r="U240" s="12">
        <f>'RAW DATA-Awards'!S78</f>
        <v>0</v>
      </c>
      <c r="V240" s="12">
        <f>'RAW DATA-Awards'!T78</f>
        <v>0</v>
      </c>
      <c r="W240" s="12">
        <f>'RAW DATA-Awards'!U78</f>
        <v>0</v>
      </c>
      <c r="X240" s="12">
        <f>'RAW DATA-Awards'!V78</f>
        <v>0</v>
      </c>
      <c r="Y240" s="331">
        <f>'RAW DATA-Awards'!W78</f>
        <v>0</v>
      </c>
      <c r="Z240" s="12" t="s">
        <v>276</v>
      </c>
      <c r="AA240" s="12"/>
      <c r="AB240" s="330">
        <f>'RAW DATA-Awards'!X78</f>
        <v>155</v>
      </c>
      <c r="AC240" s="12">
        <f>'RAW DATA-Awards'!Y78</f>
        <v>136</v>
      </c>
      <c r="AD240" s="12">
        <f>'RAW DATA-Awards'!Z78</f>
        <v>0</v>
      </c>
      <c r="AE240" s="12">
        <f>'RAW DATA-Awards'!AA78</f>
        <v>80</v>
      </c>
      <c r="AF240" s="12">
        <f>'RAW DATA-Awards'!AB78</f>
        <v>0</v>
      </c>
      <c r="AG240" s="12">
        <f>'RAW DATA-Awards'!AC78</f>
        <v>0</v>
      </c>
      <c r="AH240" s="12">
        <f>'RAW DATA-Awards'!AD78</f>
        <v>0</v>
      </c>
      <c r="AI240" s="12">
        <f>'RAW DATA-Awards'!AE78</f>
        <v>0</v>
      </c>
      <c r="AJ240" s="12">
        <f>'RAW DATA-Awards'!AF78</f>
        <v>0</v>
      </c>
      <c r="AK240" s="331">
        <f>'RAW DATA-Awards'!AG78</f>
        <v>0</v>
      </c>
      <c r="AL240" s="12" t="s">
        <v>276</v>
      </c>
      <c r="AM240" s="12"/>
      <c r="AN240" s="1078">
        <f>'RAW DATA-Awards'!AH78</f>
        <v>147</v>
      </c>
      <c r="AO240" s="1079">
        <f>'RAW DATA-Awards'!AI78</f>
        <v>61</v>
      </c>
      <c r="AP240" s="1079">
        <f>'RAW DATA-Awards'!AJ78</f>
        <v>0</v>
      </c>
      <c r="AQ240" s="1079">
        <f>'RAW DATA-Awards'!AK78</f>
        <v>58</v>
      </c>
      <c r="AR240" s="1079">
        <f>'RAW DATA-Awards'!AL78</f>
        <v>0</v>
      </c>
      <c r="AS240" s="1079">
        <f>'RAW DATA-Awards'!AM78</f>
        <v>0</v>
      </c>
      <c r="AT240" s="1079">
        <f>'RAW DATA-Awards'!AN78</f>
        <v>0</v>
      </c>
      <c r="AU240" s="1079">
        <f>'RAW DATA-Awards'!AO78</f>
        <v>0</v>
      </c>
      <c r="AV240" s="1079">
        <f>'RAW DATA-Awards'!AP78</f>
        <v>0</v>
      </c>
      <c r="AW240" s="1080">
        <f>'RAW DATA-Awards'!AQ78</f>
        <v>0</v>
      </c>
      <c r="AX240" s="1081" t="s">
        <v>276</v>
      </c>
      <c r="AZ240" s="1195">
        <f>'RAW DATA-Awards'!AR78</f>
        <v>60</v>
      </c>
      <c r="BA240" s="1196">
        <f>'RAW DATA-Awards'!AS78</f>
        <v>36</v>
      </c>
      <c r="BB240" s="1196">
        <f>'RAW DATA-Awards'!AT78</f>
        <v>0</v>
      </c>
      <c r="BC240" s="1196">
        <f>'RAW DATA-Awards'!AU78</f>
        <v>67</v>
      </c>
      <c r="BD240" s="1196">
        <f>'RAW DATA-Awards'!AV78</f>
        <v>0</v>
      </c>
      <c r="BE240" s="1196">
        <f>'RAW DATA-Awards'!AW78</f>
        <v>0</v>
      </c>
      <c r="BF240" s="1196">
        <f>'RAW DATA-Awards'!AX78</f>
        <v>0</v>
      </c>
      <c r="BG240" s="1196">
        <f>'RAW DATA-Awards'!AY78</f>
        <v>0</v>
      </c>
      <c r="BH240" s="1196">
        <f>'RAW DATA-Awards'!AZ78</f>
        <v>0</v>
      </c>
      <c r="BI240" s="1197">
        <f>'RAW DATA-Awards'!BA78</f>
        <v>0</v>
      </c>
      <c r="BJ240" s="1198" t="s">
        <v>276</v>
      </c>
      <c r="BK240" s="1210"/>
      <c r="BL240" s="1210"/>
      <c r="BM240" s="1210"/>
      <c r="BN240" s="1210"/>
      <c r="BO240" s="1188">
        <f>AZ240*'DATA - Awards Matrices'!B$12</f>
        <v>628140</v>
      </c>
      <c r="BP240" s="1188">
        <f>BA240*'DATA - Awards Matrices'!C$12</f>
        <v>552744</v>
      </c>
      <c r="BQ240" s="1188">
        <f>BB240*'DATA - Awards Matrices'!D$12</f>
        <v>0</v>
      </c>
      <c r="BR240" s="1188">
        <f>BC240*'DATA - Awards Matrices'!E$12</f>
        <v>2048190</v>
      </c>
      <c r="BS240" s="1188">
        <f>BD240*'DATA - Awards Matrices'!F$12</f>
        <v>0</v>
      </c>
      <c r="BT240" s="1188">
        <f>BE240*'DATA - Awards Matrices'!G$12</f>
        <v>0</v>
      </c>
      <c r="BU240" s="1188">
        <f>BF240*'DATA - Awards Matrices'!H$12</f>
        <v>0</v>
      </c>
      <c r="BV240" s="1188">
        <f>BG240*'DATA - Awards Matrices'!I$12</f>
        <v>0</v>
      </c>
      <c r="BW240" s="1188">
        <f>BH240*'DATA - Awards Matrices'!J$12</f>
        <v>0</v>
      </c>
      <c r="BX240" s="1188">
        <f>BI240*'DATA - Awards Matrices'!K$12</f>
        <v>0</v>
      </c>
      <c r="BY240" s="436"/>
      <c r="BZ240" s="436"/>
      <c r="CA240" s="436"/>
    </row>
    <row r="241" spans="1:79">
      <c r="A241" s="412"/>
      <c r="B241" s="410"/>
      <c r="C241" s="411"/>
      <c r="D241" s="332">
        <f t="shared" ref="D241:M241" si="231">SUM(D238:D240)</f>
        <v>143</v>
      </c>
      <c r="E241" s="11">
        <f t="shared" si="231"/>
        <v>265</v>
      </c>
      <c r="F241" s="11">
        <f t="shared" si="231"/>
        <v>0</v>
      </c>
      <c r="G241" s="11">
        <f t="shared" si="231"/>
        <v>437</v>
      </c>
      <c r="H241" s="11">
        <f t="shared" si="231"/>
        <v>0</v>
      </c>
      <c r="I241" s="11">
        <f t="shared" si="231"/>
        <v>0</v>
      </c>
      <c r="J241" s="11">
        <f t="shared" si="231"/>
        <v>0</v>
      </c>
      <c r="K241" s="11">
        <f t="shared" si="231"/>
        <v>0</v>
      </c>
      <c r="L241" s="11">
        <f t="shared" si="231"/>
        <v>0</v>
      </c>
      <c r="M241" s="333">
        <f t="shared" si="231"/>
        <v>0</v>
      </c>
      <c r="N241" s="12">
        <f>SUM(D241:M241)</f>
        <v>845</v>
      </c>
      <c r="O241" s="12"/>
      <c r="P241" s="332">
        <f t="shared" ref="P241:Y241" si="232">SUM(P238:P240)</f>
        <v>179</v>
      </c>
      <c r="Q241" s="11">
        <f t="shared" si="232"/>
        <v>355</v>
      </c>
      <c r="R241" s="11">
        <f t="shared" si="232"/>
        <v>0</v>
      </c>
      <c r="S241" s="11">
        <f t="shared" si="232"/>
        <v>353</v>
      </c>
      <c r="T241" s="11">
        <f t="shared" si="232"/>
        <v>0</v>
      </c>
      <c r="U241" s="11">
        <f t="shared" si="232"/>
        <v>0</v>
      </c>
      <c r="V241" s="11">
        <f t="shared" si="232"/>
        <v>0</v>
      </c>
      <c r="W241" s="11">
        <f t="shared" si="232"/>
        <v>0</v>
      </c>
      <c r="X241" s="11">
        <f t="shared" si="232"/>
        <v>0</v>
      </c>
      <c r="Y241" s="333">
        <f t="shared" si="232"/>
        <v>0</v>
      </c>
      <c r="Z241" s="12">
        <f>SUM(P241:Y241)</f>
        <v>887</v>
      </c>
      <c r="AA241" s="12"/>
      <c r="AB241" s="332">
        <f t="shared" ref="AB241:AK241" si="233">SUM(AB238:AB240)</f>
        <v>155</v>
      </c>
      <c r="AC241" s="11">
        <f t="shared" si="233"/>
        <v>418</v>
      </c>
      <c r="AD241" s="11">
        <f t="shared" si="233"/>
        <v>0</v>
      </c>
      <c r="AE241" s="11">
        <f t="shared" si="233"/>
        <v>334</v>
      </c>
      <c r="AF241" s="11">
        <f t="shared" si="233"/>
        <v>0</v>
      </c>
      <c r="AG241" s="11">
        <f t="shared" si="233"/>
        <v>0</v>
      </c>
      <c r="AH241" s="11">
        <f t="shared" si="233"/>
        <v>0</v>
      </c>
      <c r="AI241" s="11">
        <f t="shared" si="233"/>
        <v>0</v>
      </c>
      <c r="AJ241" s="11">
        <f t="shared" si="233"/>
        <v>0</v>
      </c>
      <c r="AK241" s="333">
        <f t="shared" si="233"/>
        <v>0</v>
      </c>
      <c r="AL241" s="12">
        <f>SUM(AB241:AK241)</f>
        <v>907</v>
      </c>
      <c r="AM241" s="12"/>
      <c r="AN241" s="1082">
        <f t="shared" ref="AN241:AW241" si="234">SUM(AN238:AN240)</f>
        <v>147</v>
      </c>
      <c r="AO241" s="1083">
        <f t="shared" si="234"/>
        <v>283</v>
      </c>
      <c r="AP241" s="1083">
        <f t="shared" si="234"/>
        <v>0</v>
      </c>
      <c r="AQ241" s="1083">
        <f t="shared" si="234"/>
        <v>246</v>
      </c>
      <c r="AR241" s="1083">
        <f t="shared" si="234"/>
        <v>0</v>
      </c>
      <c r="AS241" s="1083">
        <f t="shared" si="234"/>
        <v>0</v>
      </c>
      <c r="AT241" s="1083">
        <f t="shared" si="234"/>
        <v>0</v>
      </c>
      <c r="AU241" s="1083">
        <f t="shared" si="234"/>
        <v>0</v>
      </c>
      <c r="AV241" s="1083">
        <f t="shared" si="234"/>
        <v>0</v>
      </c>
      <c r="AW241" s="1084">
        <f t="shared" si="234"/>
        <v>0</v>
      </c>
      <c r="AX241" s="1081">
        <f>SUM(AN241:AW241)</f>
        <v>676</v>
      </c>
      <c r="AZ241" s="1199">
        <f t="shared" ref="AZ241:BI241" si="235">SUM(AZ238:AZ240)</f>
        <v>60</v>
      </c>
      <c r="BA241" s="1200">
        <f t="shared" si="235"/>
        <v>236</v>
      </c>
      <c r="BB241" s="1200">
        <f t="shared" si="235"/>
        <v>0</v>
      </c>
      <c r="BC241" s="1200">
        <f t="shared" si="235"/>
        <v>235</v>
      </c>
      <c r="BD241" s="1200">
        <f t="shared" si="235"/>
        <v>0</v>
      </c>
      <c r="BE241" s="1200">
        <f t="shared" si="235"/>
        <v>0</v>
      </c>
      <c r="BF241" s="1200">
        <f t="shared" si="235"/>
        <v>0</v>
      </c>
      <c r="BG241" s="1200">
        <f t="shared" si="235"/>
        <v>0</v>
      </c>
      <c r="BH241" s="1200">
        <f t="shared" si="235"/>
        <v>0</v>
      </c>
      <c r="BI241" s="1201">
        <f t="shared" si="235"/>
        <v>0</v>
      </c>
      <c r="BJ241" s="1198">
        <f>SUM(AZ241:BI241)</f>
        <v>531</v>
      </c>
      <c r="BK241" s="1210"/>
      <c r="BL241" s="1210"/>
      <c r="BM241" s="1210"/>
      <c r="BN241" s="1210"/>
      <c r="BO241" s="1302"/>
      <c r="BP241" s="1302"/>
      <c r="BQ241" s="1302"/>
      <c r="BR241" s="1302"/>
      <c r="BS241" s="1302"/>
      <c r="BT241" s="1302"/>
      <c r="BU241" s="436"/>
      <c r="BV241" s="436"/>
      <c r="BW241" s="436"/>
      <c r="BX241" s="436"/>
      <c r="BY241" s="436"/>
      <c r="BZ241" s="436"/>
      <c r="CA241" s="436"/>
    </row>
    <row r="242" spans="1:79" ht="10.5" customHeight="1" thickBot="1">
      <c r="A242" s="412"/>
      <c r="B242" s="410"/>
      <c r="C242" s="411"/>
      <c r="D242" s="330"/>
      <c r="E242" s="12"/>
      <c r="F242" s="12"/>
      <c r="G242" s="12"/>
      <c r="H242" s="12"/>
      <c r="I242" s="12"/>
      <c r="J242" s="12"/>
      <c r="K242" s="12"/>
      <c r="L242" s="12"/>
      <c r="M242" s="331"/>
      <c r="N242" s="12"/>
      <c r="O242" s="12"/>
      <c r="P242" s="330"/>
      <c r="Q242" s="12"/>
      <c r="R242" s="12"/>
      <c r="S242" s="12"/>
      <c r="T242" s="12"/>
      <c r="U242" s="12"/>
      <c r="V242" s="12"/>
      <c r="W242" s="12"/>
      <c r="X242" s="12"/>
      <c r="Y242" s="331"/>
      <c r="Z242" s="12"/>
      <c r="AA242" s="12"/>
      <c r="AB242" s="330"/>
      <c r="AC242" s="12"/>
      <c r="AD242" s="12"/>
      <c r="AE242" s="12"/>
      <c r="AF242" s="12"/>
      <c r="AG242" s="12"/>
      <c r="AH242" s="12"/>
      <c r="AI242" s="12"/>
      <c r="AJ242" s="12"/>
      <c r="AK242" s="331"/>
      <c r="AL242" s="12"/>
      <c r="AM242" s="12"/>
      <c r="AN242" s="1078"/>
      <c r="AO242" s="1079"/>
      <c r="AP242" s="1079"/>
      <c r="AQ242" s="1079"/>
      <c r="AR242" s="1079"/>
      <c r="AS242" s="1079"/>
      <c r="AT242" s="1079"/>
      <c r="AU242" s="1079"/>
      <c r="AV242" s="1079"/>
      <c r="AW242" s="1080"/>
      <c r="AX242" s="1081"/>
      <c r="AZ242" s="1195"/>
      <c r="BA242" s="1196"/>
      <c r="BB242" s="1196"/>
      <c r="BC242" s="1196"/>
      <c r="BD242" s="1196"/>
      <c r="BE242" s="1196"/>
      <c r="BF242" s="1196"/>
      <c r="BG242" s="1196"/>
      <c r="BH242" s="1196"/>
      <c r="BI242" s="1197"/>
      <c r="BJ242" s="1198"/>
      <c r="BK242" s="1210"/>
      <c r="BL242" s="1210"/>
      <c r="BM242" s="1210"/>
      <c r="BN242" s="1210"/>
      <c r="BO242" s="1302"/>
      <c r="BP242" s="1302"/>
      <c r="BQ242" s="1302"/>
      <c r="BR242" s="1302"/>
      <c r="BS242" s="1302"/>
      <c r="BT242" s="1302"/>
      <c r="BU242" s="436"/>
      <c r="BV242" s="436"/>
      <c r="BW242" s="436"/>
      <c r="BX242" s="436"/>
      <c r="BY242" s="436"/>
      <c r="BZ242" s="436"/>
      <c r="CA242" s="436"/>
    </row>
    <row r="243" spans="1:79">
      <c r="A243" s="1487" t="s">
        <v>271</v>
      </c>
      <c r="B243" s="274" t="s">
        <v>81</v>
      </c>
      <c r="C243" s="424" t="s">
        <v>92</v>
      </c>
      <c r="D243" s="330">
        <f>D238*'DATA - Awards Matrices'!$B$15</f>
        <v>1200</v>
      </c>
      <c r="E243" s="12">
        <f>E238*'DATA - Awards Matrices'!$C$15</f>
        <v>37200</v>
      </c>
      <c r="F243" s="12">
        <f>F238*'DATA - Awards Matrices'!$D$15</f>
        <v>0</v>
      </c>
      <c r="G243" s="12">
        <f>G238*'DATA - Awards Matrices'!$E$15</f>
        <v>61000</v>
      </c>
      <c r="H243" s="12">
        <f>H238*'DATA - Awards Matrices'!$F$15</f>
        <v>0</v>
      </c>
      <c r="I243" s="12">
        <f>I238*'DATA - Awards Matrices'!$G$15</f>
        <v>0</v>
      </c>
      <c r="J243" s="12">
        <f>J238*'DATA - Awards Matrices'!$H$15</f>
        <v>0</v>
      </c>
      <c r="K243" s="12">
        <f>K238*'DATA - Awards Matrices'!$I$15</f>
        <v>0</v>
      </c>
      <c r="L243" s="12">
        <f>L238*'DATA - Awards Matrices'!$J$15</f>
        <v>0</v>
      </c>
      <c r="M243" s="331">
        <f>M238*'DATA - Awards Matrices'!$K$15</f>
        <v>0</v>
      </c>
      <c r="N243" s="12"/>
      <c r="O243" s="12"/>
      <c r="P243" s="330">
        <f>P238*'DATA - Awards Matrices'!$B$15</f>
        <v>0</v>
      </c>
      <c r="Q243" s="12">
        <f>Q238*'DATA - Awards Matrices'!$C$15</f>
        <v>36800</v>
      </c>
      <c r="R243" s="12">
        <f>R238*'DATA - Awards Matrices'!$D$15</f>
        <v>0</v>
      </c>
      <c r="S243" s="12">
        <f>S238*'DATA - Awards Matrices'!$E$15</f>
        <v>50750</v>
      </c>
      <c r="T243" s="12">
        <f>T238*'DATA - Awards Matrices'!$F$15</f>
        <v>0</v>
      </c>
      <c r="U243" s="12">
        <f>U238*'DATA - Awards Matrices'!$G$15</f>
        <v>0</v>
      </c>
      <c r="V243" s="12">
        <f>V238*'DATA - Awards Matrices'!$H$15</f>
        <v>0</v>
      </c>
      <c r="W243" s="12">
        <f>W238*'DATA - Awards Matrices'!$I$15</f>
        <v>0</v>
      </c>
      <c r="X243" s="12">
        <f>X238*'DATA - Awards Matrices'!$J$15</f>
        <v>0</v>
      </c>
      <c r="Y243" s="331">
        <f>Y238*'DATA - Awards Matrices'!$K$15</f>
        <v>0</v>
      </c>
      <c r="Z243" s="12"/>
      <c r="AA243" s="12"/>
      <c r="AB243" s="330">
        <f>AB238*'DATA - Awards Matrices'!$B$15</f>
        <v>0</v>
      </c>
      <c r="AC243" s="12">
        <f>AC238*'DATA - Awards Matrices'!$C$15</f>
        <v>46400</v>
      </c>
      <c r="AD243" s="12">
        <f>AD238*'DATA - Awards Matrices'!$D$15</f>
        <v>0</v>
      </c>
      <c r="AE243" s="12">
        <f>AE238*'DATA - Awards Matrices'!$E$15</f>
        <v>51250</v>
      </c>
      <c r="AF243" s="12">
        <f>AF238*'DATA - Awards Matrices'!$F$15</f>
        <v>0</v>
      </c>
      <c r="AG243" s="12">
        <f>AG238*'DATA - Awards Matrices'!$G$15</f>
        <v>0</v>
      </c>
      <c r="AH243" s="12">
        <f>AH238*'DATA - Awards Matrices'!$H$15</f>
        <v>0</v>
      </c>
      <c r="AI243" s="12">
        <f>AI238*'DATA - Awards Matrices'!$I$15</f>
        <v>0</v>
      </c>
      <c r="AJ243" s="12">
        <f>AJ238*'DATA - Awards Matrices'!$J$15</f>
        <v>0</v>
      </c>
      <c r="AK243" s="331">
        <f>AK238*'DATA - Awards Matrices'!$K$15</f>
        <v>0</v>
      </c>
      <c r="AL243" s="12"/>
      <c r="AM243" s="12"/>
      <c r="AN243" s="1078">
        <f>AN238*'DATA - Awards Matrices'!$B$15</f>
        <v>0</v>
      </c>
      <c r="AO243" s="1079">
        <f>AO238*'DATA - Awards Matrices'!$C$15</f>
        <v>33600</v>
      </c>
      <c r="AP243" s="1079">
        <f>AP238*'DATA - Awards Matrices'!$D$15</f>
        <v>0</v>
      </c>
      <c r="AQ243" s="1079">
        <f>AQ238*'DATA - Awards Matrices'!$E$15</f>
        <v>39000</v>
      </c>
      <c r="AR243" s="1079">
        <f>AR238*'DATA - Awards Matrices'!$F$15</f>
        <v>0</v>
      </c>
      <c r="AS243" s="1079">
        <f>AS238*'DATA - Awards Matrices'!$G$15</f>
        <v>0</v>
      </c>
      <c r="AT243" s="1079">
        <f>AT238*'DATA - Awards Matrices'!$H$15</f>
        <v>0</v>
      </c>
      <c r="AU243" s="1079">
        <f>AU238*'DATA - Awards Matrices'!$I$15</f>
        <v>0</v>
      </c>
      <c r="AV243" s="1079">
        <f>AV238*'DATA - Awards Matrices'!$J$15</f>
        <v>0</v>
      </c>
      <c r="AW243" s="1080">
        <f>AW238*'DATA - Awards Matrices'!$K$15</f>
        <v>0</v>
      </c>
      <c r="AX243" s="1081"/>
      <c r="AZ243" s="1195">
        <f>AZ238*'DATA - Awards Matrices'!$B$15</f>
        <v>0</v>
      </c>
      <c r="BA243" s="1196">
        <f>BA238*'DATA - Awards Matrices'!$C$15</f>
        <v>34200</v>
      </c>
      <c r="BB243" s="1196">
        <f>BB238*'DATA - Awards Matrices'!$D$15</f>
        <v>0</v>
      </c>
      <c r="BC243" s="1196">
        <f>BC238*'DATA - Awards Matrices'!$E$15</f>
        <v>36000</v>
      </c>
      <c r="BD243" s="1196">
        <f>BD238*'DATA - Awards Matrices'!$F$15</f>
        <v>0</v>
      </c>
      <c r="BE243" s="1196">
        <f>BE238*'DATA - Awards Matrices'!$G$15</f>
        <v>0</v>
      </c>
      <c r="BF243" s="1196">
        <f>BF238*'DATA - Awards Matrices'!$H$15</f>
        <v>0</v>
      </c>
      <c r="BG243" s="1196">
        <f>BG238*'DATA - Awards Matrices'!$I$15</f>
        <v>0</v>
      </c>
      <c r="BH243" s="1196">
        <f>BH238*'DATA - Awards Matrices'!$J$15</f>
        <v>0</v>
      </c>
      <c r="BI243" s="1197">
        <f>BI238*'DATA - Awards Matrices'!$K$15</f>
        <v>0</v>
      </c>
      <c r="BJ243" s="1198"/>
      <c r="BK243" s="1210"/>
      <c r="BL243" s="1210"/>
      <c r="BM243" s="1210"/>
      <c r="BN243" s="1210"/>
      <c r="BO243" s="1302"/>
      <c r="BP243" s="1302"/>
      <c r="BQ243" s="1302"/>
      <c r="BR243" s="1302"/>
      <c r="BS243" s="1302"/>
      <c r="BT243" s="1302"/>
      <c r="BU243" s="436"/>
      <c r="BV243" s="436"/>
      <c r="BW243" s="436"/>
      <c r="BX243" s="436"/>
      <c r="BY243" s="436"/>
      <c r="BZ243" s="436"/>
      <c r="CA243" s="436"/>
    </row>
    <row r="244" spans="1:79">
      <c r="A244" s="1488"/>
      <c r="B244" s="410" t="s">
        <v>81</v>
      </c>
      <c r="C244" s="425" t="s">
        <v>91</v>
      </c>
      <c r="D244" s="330">
        <f>D239*'DATA - Awards Matrices'!$B$16</f>
        <v>0</v>
      </c>
      <c r="E244" s="12">
        <f>E239*'DATA - Awards Matrices'!$C$16</f>
        <v>7000</v>
      </c>
      <c r="F244" s="12">
        <f>F239*'DATA - Awards Matrices'!$D$16</f>
        <v>0</v>
      </c>
      <c r="G244" s="12">
        <f>G239*'DATA - Awards Matrices'!$E$16</f>
        <v>10750</v>
      </c>
      <c r="H244" s="12">
        <f>H239*'DATA - Awards Matrices'!$F$16</f>
        <v>0</v>
      </c>
      <c r="I244" s="12">
        <f>I239*'DATA - Awards Matrices'!$G$16</f>
        <v>0</v>
      </c>
      <c r="J244" s="12">
        <f>J239*'DATA - Awards Matrices'!$H$16</f>
        <v>0</v>
      </c>
      <c r="K244" s="12">
        <f>K239*'DATA - Awards Matrices'!$I$16</f>
        <v>0</v>
      </c>
      <c r="L244" s="12">
        <f>L239*'DATA - Awards Matrices'!$J$16</f>
        <v>0</v>
      </c>
      <c r="M244" s="331">
        <f>M239*'DATA - Awards Matrices'!$K$16</f>
        <v>0</v>
      </c>
      <c r="N244" s="12"/>
      <c r="O244" s="12"/>
      <c r="P244" s="330">
        <f>P239*'DATA - Awards Matrices'!$B$16</f>
        <v>0</v>
      </c>
      <c r="Q244" s="12">
        <f>Q239*'DATA - Awards Matrices'!$C$16</f>
        <v>14000</v>
      </c>
      <c r="R244" s="12">
        <f>R239*'DATA - Awards Matrices'!$D$16</f>
        <v>0</v>
      </c>
      <c r="S244" s="12">
        <f>S239*'DATA - Awards Matrices'!$E$16</f>
        <v>9000</v>
      </c>
      <c r="T244" s="12">
        <f>T239*'DATA - Awards Matrices'!$F$16</f>
        <v>0</v>
      </c>
      <c r="U244" s="12">
        <f>U239*'DATA - Awards Matrices'!$G$16</f>
        <v>0</v>
      </c>
      <c r="V244" s="12">
        <f>V239*'DATA - Awards Matrices'!$H$16</f>
        <v>0</v>
      </c>
      <c r="W244" s="12">
        <f>W239*'DATA - Awards Matrices'!$I$16</f>
        <v>0</v>
      </c>
      <c r="X244" s="12">
        <f>X239*'DATA - Awards Matrices'!$J$16</f>
        <v>0</v>
      </c>
      <c r="Y244" s="331">
        <f>Y239*'DATA - Awards Matrices'!$K$16</f>
        <v>0</v>
      </c>
      <c r="Z244" s="12"/>
      <c r="AA244" s="12"/>
      <c r="AB244" s="330">
        <f>AB239*'DATA - Awards Matrices'!$B$16</f>
        <v>0</v>
      </c>
      <c r="AC244" s="12">
        <f>AC239*'DATA - Awards Matrices'!$C$16</f>
        <v>10000</v>
      </c>
      <c r="AD244" s="12">
        <f>AD239*'DATA - Awards Matrices'!$D$16</f>
        <v>0</v>
      </c>
      <c r="AE244" s="12">
        <f>AE239*'DATA - Awards Matrices'!$E$16</f>
        <v>12250</v>
      </c>
      <c r="AF244" s="12">
        <f>AF239*'DATA - Awards Matrices'!$F$16</f>
        <v>0</v>
      </c>
      <c r="AG244" s="12">
        <f>AG239*'DATA - Awards Matrices'!$G$16</f>
        <v>0</v>
      </c>
      <c r="AH244" s="12">
        <f>AH239*'DATA - Awards Matrices'!$H$16</f>
        <v>0</v>
      </c>
      <c r="AI244" s="12">
        <f>AI239*'DATA - Awards Matrices'!$I$16</f>
        <v>0</v>
      </c>
      <c r="AJ244" s="12">
        <f>AJ239*'DATA - Awards Matrices'!$J$16</f>
        <v>0</v>
      </c>
      <c r="AK244" s="331">
        <f>AK239*'DATA - Awards Matrices'!$K$16</f>
        <v>0</v>
      </c>
      <c r="AL244" s="12"/>
      <c r="AM244" s="12"/>
      <c r="AN244" s="1078">
        <f>AN239*'DATA - Awards Matrices'!$B$16</f>
        <v>0</v>
      </c>
      <c r="AO244" s="1079">
        <f>AO239*'DATA - Awards Matrices'!$C$16</f>
        <v>10800</v>
      </c>
      <c r="AP244" s="1079">
        <f>AP239*'DATA - Awards Matrices'!$D$16</f>
        <v>0</v>
      </c>
      <c r="AQ244" s="1079">
        <f>AQ239*'DATA - Awards Matrices'!$E$16</f>
        <v>8000</v>
      </c>
      <c r="AR244" s="1079">
        <f>AR239*'DATA - Awards Matrices'!$F$16</f>
        <v>0</v>
      </c>
      <c r="AS244" s="1079">
        <f>AS239*'DATA - Awards Matrices'!$G$16</f>
        <v>0</v>
      </c>
      <c r="AT244" s="1079">
        <f>AT239*'DATA - Awards Matrices'!$H$16</f>
        <v>0</v>
      </c>
      <c r="AU244" s="1079">
        <f>AU239*'DATA - Awards Matrices'!$I$16</f>
        <v>0</v>
      </c>
      <c r="AV244" s="1079">
        <f>AV239*'DATA - Awards Matrices'!$J$16</f>
        <v>0</v>
      </c>
      <c r="AW244" s="1080">
        <f>AW239*'DATA - Awards Matrices'!$K$16</f>
        <v>0</v>
      </c>
      <c r="AX244" s="1081"/>
      <c r="AZ244" s="1195">
        <f>AZ239*'DATA - Awards Matrices'!$B$16</f>
        <v>0</v>
      </c>
      <c r="BA244" s="1196">
        <f>BA239*'DATA - Awards Matrices'!$C$16</f>
        <v>5800</v>
      </c>
      <c r="BB244" s="1196">
        <f>BB239*'DATA - Awards Matrices'!$D$16</f>
        <v>0</v>
      </c>
      <c r="BC244" s="1196">
        <f>BC239*'DATA - Awards Matrices'!$E$16</f>
        <v>6000</v>
      </c>
      <c r="BD244" s="1196">
        <f>BD239*'DATA - Awards Matrices'!$F$16</f>
        <v>0</v>
      </c>
      <c r="BE244" s="1196">
        <f>BE239*'DATA - Awards Matrices'!$G$16</f>
        <v>0</v>
      </c>
      <c r="BF244" s="1196">
        <f>BF239*'DATA - Awards Matrices'!$H$16</f>
        <v>0</v>
      </c>
      <c r="BG244" s="1196">
        <f>BG239*'DATA - Awards Matrices'!$I$16</f>
        <v>0</v>
      </c>
      <c r="BH244" s="1196">
        <f>BH239*'DATA - Awards Matrices'!$J$16</f>
        <v>0</v>
      </c>
      <c r="BI244" s="1197">
        <f>BI239*'DATA - Awards Matrices'!$K$16</f>
        <v>0</v>
      </c>
      <c r="BJ244" s="1198"/>
      <c r="BK244" s="1210"/>
      <c r="BL244" s="1210"/>
      <c r="BM244" s="1210"/>
      <c r="BN244" s="1210"/>
      <c r="BO244" s="1302"/>
      <c r="BP244" s="1302"/>
      <c r="BQ244" s="1302"/>
      <c r="BR244" s="1302"/>
      <c r="BS244" s="1302"/>
      <c r="BT244" s="1302"/>
      <c r="BU244" s="436"/>
      <c r="BV244" s="436"/>
      <c r="BW244" s="436"/>
      <c r="BX244" s="436"/>
      <c r="BY244" s="436"/>
      <c r="BZ244" s="436"/>
      <c r="CA244" s="436"/>
    </row>
    <row r="245" spans="1:79" ht="16" thickBot="1">
      <c r="A245" s="1489"/>
      <c r="B245" s="413" t="s">
        <v>81</v>
      </c>
      <c r="C245" s="426" t="s">
        <v>90</v>
      </c>
      <c r="D245" s="330">
        <f>D240*'DATA - Awards Matrices'!$B$17</f>
        <v>13100</v>
      </c>
      <c r="E245" s="12">
        <f>E240*'DATA - Awards Matrices'!$C$17</f>
        <v>8800</v>
      </c>
      <c r="F245" s="12">
        <f>F240*'DATA - Awards Matrices'!$D$17</f>
        <v>0</v>
      </c>
      <c r="G245" s="12">
        <f>G240*'DATA - Awards Matrices'!$E$17</f>
        <v>37500</v>
      </c>
      <c r="H245" s="12">
        <f>H240*'DATA - Awards Matrices'!$F$17</f>
        <v>0</v>
      </c>
      <c r="I245" s="12">
        <f>I240*'DATA - Awards Matrices'!$G$17</f>
        <v>0</v>
      </c>
      <c r="J245" s="12">
        <f>J240*'DATA - Awards Matrices'!$H$17</f>
        <v>0</v>
      </c>
      <c r="K245" s="12">
        <f>K240*'DATA - Awards Matrices'!$I$17</f>
        <v>0</v>
      </c>
      <c r="L245" s="12">
        <f>L240*'DATA - Awards Matrices'!$J$17</f>
        <v>0</v>
      </c>
      <c r="M245" s="331">
        <f>M240*'DATA - Awards Matrices'!$K$17</f>
        <v>0</v>
      </c>
      <c r="N245" s="12" t="s">
        <v>277</v>
      </c>
      <c r="O245" s="12"/>
      <c r="P245" s="330">
        <f>P240*'DATA - Awards Matrices'!$B$17</f>
        <v>17900</v>
      </c>
      <c r="Q245" s="12">
        <f>Q240*'DATA - Awards Matrices'!$C$17</f>
        <v>20200</v>
      </c>
      <c r="R245" s="12">
        <f>R240*'DATA - Awards Matrices'!$D$17</f>
        <v>0</v>
      </c>
      <c r="S245" s="12">
        <f>S240*'DATA - Awards Matrices'!$E$17</f>
        <v>28500</v>
      </c>
      <c r="T245" s="12">
        <f>T240*'DATA - Awards Matrices'!$F$17</f>
        <v>0</v>
      </c>
      <c r="U245" s="12">
        <f>U240*'DATA - Awards Matrices'!$G$17</f>
        <v>0</v>
      </c>
      <c r="V245" s="12">
        <f>V240*'DATA - Awards Matrices'!$H$17</f>
        <v>0</v>
      </c>
      <c r="W245" s="12">
        <f>W240*'DATA - Awards Matrices'!$I$17</f>
        <v>0</v>
      </c>
      <c r="X245" s="12">
        <f>X240*'DATA - Awards Matrices'!$J$17</f>
        <v>0</v>
      </c>
      <c r="Y245" s="331">
        <f>Y240*'DATA - Awards Matrices'!$K$17</f>
        <v>0</v>
      </c>
      <c r="Z245" s="12" t="s">
        <v>277</v>
      </c>
      <c r="AA245" s="12"/>
      <c r="AB245" s="330">
        <f>AB240*'DATA - Awards Matrices'!$B$17</f>
        <v>15500</v>
      </c>
      <c r="AC245" s="12">
        <f>AC240*'DATA - Awards Matrices'!$C$17</f>
        <v>27200</v>
      </c>
      <c r="AD245" s="12">
        <f>AD240*'DATA - Awards Matrices'!$D$17</f>
        <v>0</v>
      </c>
      <c r="AE245" s="12">
        <f>AE240*'DATA - Awards Matrices'!$E$17</f>
        <v>20000</v>
      </c>
      <c r="AF245" s="12">
        <f>AF240*'DATA - Awards Matrices'!$F$17</f>
        <v>0</v>
      </c>
      <c r="AG245" s="12">
        <f>AG240*'DATA - Awards Matrices'!$G$17</f>
        <v>0</v>
      </c>
      <c r="AH245" s="12">
        <f>AH240*'DATA - Awards Matrices'!$H$17</f>
        <v>0</v>
      </c>
      <c r="AI245" s="12">
        <f>AI240*'DATA - Awards Matrices'!$I$17</f>
        <v>0</v>
      </c>
      <c r="AJ245" s="12">
        <f>AJ240*'DATA - Awards Matrices'!$J$17</f>
        <v>0</v>
      </c>
      <c r="AK245" s="331">
        <f>AK240*'DATA - Awards Matrices'!$K$17</f>
        <v>0</v>
      </c>
      <c r="AL245" s="12" t="s">
        <v>277</v>
      </c>
      <c r="AM245" s="12"/>
      <c r="AN245" s="1078">
        <f>AN240*'DATA - Awards Matrices'!$B$17</f>
        <v>14700</v>
      </c>
      <c r="AO245" s="1079">
        <f>AO240*'DATA - Awards Matrices'!$C$17</f>
        <v>12200</v>
      </c>
      <c r="AP245" s="1079">
        <f>AP240*'DATA - Awards Matrices'!$D$17</f>
        <v>0</v>
      </c>
      <c r="AQ245" s="1079">
        <f>AQ240*'DATA - Awards Matrices'!$E$17</f>
        <v>14500</v>
      </c>
      <c r="AR245" s="1079">
        <f>AR240*'DATA - Awards Matrices'!$F$17</f>
        <v>0</v>
      </c>
      <c r="AS245" s="1079">
        <f>AS240*'DATA - Awards Matrices'!$G$17</f>
        <v>0</v>
      </c>
      <c r="AT245" s="1079">
        <f>AT240*'DATA - Awards Matrices'!$H$17</f>
        <v>0</v>
      </c>
      <c r="AU245" s="1079">
        <f>AU240*'DATA - Awards Matrices'!$I$17</f>
        <v>0</v>
      </c>
      <c r="AV245" s="1079">
        <f>AV240*'DATA - Awards Matrices'!$J$17</f>
        <v>0</v>
      </c>
      <c r="AW245" s="1080">
        <f>AW240*'DATA - Awards Matrices'!$K$17</f>
        <v>0</v>
      </c>
      <c r="AX245" s="1081" t="s">
        <v>277</v>
      </c>
      <c r="AZ245" s="1195">
        <f>AZ240*'DATA - Awards Matrices'!$B$17</f>
        <v>6000</v>
      </c>
      <c r="BA245" s="1196">
        <f>BA240*'DATA - Awards Matrices'!$C$17</f>
        <v>7200</v>
      </c>
      <c r="BB245" s="1196">
        <f>BB240*'DATA - Awards Matrices'!$D$17</f>
        <v>0</v>
      </c>
      <c r="BC245" s="1196">
        <f>BC240*'DATA - Awards Matrices'!$E$17</f>
        <v>16750</v>
      </c>
      <c r="BD245" s="1196">
        <f>BD240*'DATA - Awards Matrices'!$F$17</f>
        <v>0</v>
      </c>
      <c r="BE245" s="1196">
        <f>BE240*'DATA - Awards Matrices'!$G$17</f>
        <v>0</v>
      </c>
      <c r="BF245" s="1196">
        <f>BF240*'DATA - Awards Matrices'!$H$17</f>
        <v>0</v>
      </c>
      <c r="BG245" s="1196">
        <f>BG240*'DATA - Awards Matrices'!$I$17</f>
        <v>0</v>
      </c>
      <c r="BH245" s="1196">
        <f>BH240*'DATA - Awards Matrices'!$J$17</f>
        <v>0</v>
      </c>
      <c r="BI245" s="1197">
        <f>BI240*'DATA - Awards Matrices'!$K$17</f>
        <v>0</v>
      </c>
      <c r="BJ245" s="1198" t="s">
        <v>277</v>
      </c>
      <c r="BK245" s="1210"/>
      <c r="BL245" s="1210"/>
      <c r="BM245" s="1210"/>
      <c r="BN245" s="1210"/>
      <c r="BO245" s="1302"/>
      <c r="BP245" s="1302"/>
      <c r="BQ245" s="1302"/>
      <c r="BR245" s="1302"/>
      <c r="BS245" s="1302"/>
      <c r="BT245" s="1302"/>
      <c r="BU245" s="436"/>
      <c r="BV245" s="436"/>
      <c r="BW245" s="436"/>
      <c r="BX245" s="436"/>
      <c r="BY245" s="436"/>
      <c r="BZ245" s="436"/>
      <c r="CA245" s="436"/>
    </row>
    <row r="246" spans="1:79" ht="33" thickBot="1">
      <c r="A246" s="455" t="s">
        <v>272</v>
      </c>
      <c r="B246" s="413" t="str">
        <f>B240</f>
        <v>SFCC</v>
      </c>
      <c r="C246" s="414"/>
      <c r="D246" s="334">
        <f t="shared" ref="D246:M246" si="236">SUM(D243:D245)</f>
        <v>14300</v>
      </c>
      <c r="E246" s="335">
        <f t="shared" si="236"/>
        <v>53000</v>
      </c>
      <c r="F246" s="335">
        <f t="shared" si="236"/>
        <v>0</v>
      </c>
      <c r="G246" s="335">
        <f t="shared" si="236"/>
        <v>109250</v>
      </c>
      <c r="H246" s="335">
        <f t="shared" si="236"/>
        <v>0</v>
      </c>
      <c r="I246" s="335">
        <f t="shared" si="236"/>
        <v>0</v>
      </c>
      <c r="J246" s="335">
        <f t="shared" si="236"/>
        <v>0</v>
      </c>
      <c r="K246" s="335">
        <f t="shared" si="236"/>
        <v>0</v>
      </c>
      <c r="L246" s="335">
        <f t="shared" si="236"/>
        <v>0</v>
      </c>
      <c r="M246" s="336">
        <f t="shared" si="236"/>
        <v>0</v>
      </c>
      <c r="N246" s="415">
        <f>SUM(D246:M246)/'DATA - Awards Matrices'!$L$17</f>
        <v>43.721056932715882</v>
      </c>
      <c r="O246" s="415"/>
      <c r="P246" s="334">
        <f t="shared" ref="P246:Y246" si="237">SUM(P243:P245)</f>
        <v>17900</v>
      </c>
      <c r="Q246" s="335">
        <f t="shared" si="237"/>
        <v>71000</v>
      </c>
      <c r="R246" s="335">
        <f t="shared" si="237"/>
        <v>0</v>
      </c>
      <c r="S246" s="335">
        <f t="shared" si="237"/>
        <v>88250</v>
      </c>
      <c r="T246" s="335">
        <f t="shared" si="237"/>
        <v>0</v>
      </c>
      <c r="U246" s="335">
        <f t="shared" si="237"/>
        <v>0</v>
      </c>
      <c r="V246" s="335">
        <f t="shared" si="237"/>
        <v>0</v>
      </c>
      <c r="W246" s="335">
        <f t="shared" si="237"/>
        <v>0</v>
      </c>
      <c r="X246" s="335">
        <f t="shared" si="237"/>
        <v>0</v>
      </c>
      <c r="Y246" s="336">
        <f t="shared" si="237"/>
        <v>0</v>
      </c>
      <c r="Z246" s="415">
        <f>SUM(P246:Y246)/'DATA - Awards Matrices'!$L$17</f>
        <v>43.869641663158419</v>
      </c>
      <c r="AA246" s="415"/>
      <c r="AB246" s="334">
        <f t="shared" ref="AB246:AK246" si="238">SUM(AB243:AB245)</f>
        <v>15500</v>
      </c>
      <c r="AC246" s="335">
        <f t="shared" si="238"/>
        <v>83600</v>
      </c>
      <c r="AD246" s="335">
        <f t="shared" si="238"/>
        <v>0</v>
      </c>
      <c r="AE246" s="335">
        <f t="shared" si="238"/>
        <v>83500</v>
      </c>
      <c r="AF246" s="335">
        <f t="shared" si="238"/>
        <v>0</v>
      </c>
      <c r="AG246" s="335">
        <f t="shared" si="238"/>
        <v>0</v>
      </c>
      <c r="AH246" s="335">
        <f t="shared" si="238"/>
        <v>0</v>
      </c>
      <c r="AI246" s="335">
        <f t="shared" si="238"/>
        <v>0</v>
      </c>
      <c r="AJ246" s="335">
        <f t="shared" si="238"/>
        <v>0</v>
      </c>
      <c r="AK246" s="336">
        <f t="shared" si="238"/>
        <v>0</v>
      </c>
      <c r="AL246" s="415">
        <f>SUM(AB246:AK246)/'DATA - Awards Matrices'!$L$17</f>
        <v>45.21928629801144</v>
      </c>
      <c r="AM246" s="415"/>
      <c r="AN246" s="1085">
        <f t="shared" ref="AN246:AW246" si="239">SUM(AN243:AN245)</f>
        <v>14700</v>
      </c>
      <c r="AO246" s="1086">
        <f t="shared" si="239"/>
        <v>56600</v>
      </c>
      <c r="AP246" s="1086">
        <f t="shared" si="239"/>
        <v>0</v>
      </c>
      <c r="AQ246" s="1086">
        <f t="shared" si="239"/>
        <v>61500</v>
      </c>
      <c r="AR246" s="1086">
        <f t="shared" si="239"/>
        <v>0</v>
      </c>
      <c r="AS246" s="1086">
        <f t="shared" si="239"/>
        <v>0</v>
      </c>
      <c r="AT246" s="1086">
        <f t="shared" si="239"/>
        <v>0</v>
      </c>
      <c r="AU246" s="1086">
        <f t="shared" si="239"/>
        <v>0</v>
      </c>
      <c r="AV246" s="1086">
        <f t="shared" si="239"/>
        <v>0</v>
      </c>
      <c r="AW246" s="1087">
        <f t="shared" si="239"/>
        <v>0</v>
      </c>
      <c r="AX246" s="1088">
        <f>SUM(AN246:AW246)/'DATA - Awards Matrices'!$L$17</f>
        <v>32.886753671281049</v>
      </c>
      <c r="AZ246" s="1202">
        <f t="shared" ref="AZ246:BI246" si="240">SUM(AZ243:AZ245)</f>
        <v>6000</v>
      </c>
      <c r="BA246" s="1203">
        <f t="shared" si="240"/>
        <v>47200</v>
      </c>
      <c r="BB246" s="1203">
        <f t="shared" si="240"/>
        <v>0</v>
      </c>
      <c r="BC246" s="1203">
        <f t="shared" si="240"/>
        <v>58750</v>
      </c>
      <c r="BD246" s="1203">
        <f t="shared" si="240"/>
        <v>0</v>
      </c>
      <c r="BE246" s="1203">
        <f t="shared" si="240"/>
        <v>0</v>
      </c>
      <c r="BF246" s="1203">
        <f t="shared" si="240"/>
        <v>0</v>
      </c>
      <c r="BG246" s="1203">
        <f t="shared" si="240"/>
        <v>0</v>
      </c>
      <c r="BH246" s="1203">
        <f t="shared" si="240"/>
        <v>0</v>
      </c>
      <c r="BI246" s="1204">
        <f t="shared" si="240"/>
        <v>0</v>
      </c>
      <c r="BJ246" s="1205">
        <f>SUM(AZ246:BI246)/'DATA - Awards Matrices'!$L$17</f>
        <v>27.723434288402963</v>
      </c>
      <c r="BK246" s="1210"/>
      <c r="BL246" s="1210"/>
      <c r="BM246" s="1210"/>
      <c r="BN246" s="1210"/>
      <c r="BO246" s="1300">
        <f>SUM(P246:Y246)</f>
        <v>177150</v>
      </c>
      <c r="BP246" s="1300">
        <f>SUM(AB246:AK246)</f>
        <v>182600</v>
      </c>
      <c r="BQ246" s="1301">
        <f>SUM(AN246:AW246)</f>
        <v>132800</v>
      </c>
      <c r="BR246" s="1300">
        <f>SUM(AZ246:BI246)</f>
        <v>111950</v>
      </c>
      <c r="BS246" s="1300">
        <f>AVERAGE(BO246:BQ246)</f>
        <v>164183.33333333334</v>
      </c>
      <c r="BT246" s="1301">
        <f>AVERAGE(BQ246:BR246)</f>
        <v>122375</v>
      </c>
      <c r="BU246" s="436"/>
      <c r="BV246" s="436"/>
      <c r="BW246" s="436"/>
      <c r="BX246" s="436"/>
      <c r="BY246" s="436"/>
      <c r="BZ246" s="436"/>
      <c r="CA246" s="436"/>
    </row>
    <row r="247" spans="1:79">
      <c r="BK247" s="1210"/>
      <c r="BL247" s="1210"/>
      <c r="BM247" s="1210"/>
      <c r="BN247" s="1210"/>
      <c r="BO247" s="1302"/>
      <c r="BP247" s="1302"/>
      <c r="BQ247" s="1302"/>
      <c r="BR247" s="1302"/>
      <c r="BS247" s="1302"/>
      <c r="BT247" s="1302"/>
      <c r="BU247" s="436"/>
      <c r="BV247" s="436"/>
      <c r="BW247" s="436"/>
      <c r="BX247" s="436"/>
      <c r="BY247" s="436"/>
      <c r="BZ247" s="436"/>
      <c r="CA247" s="436"/>
    </row>
    <row r="248" spans="1:79">
      <c r="BK248" s="1210"/>
      <c r="BL248" s="1210"/>
      <c r="BM248" s="1210"/>
      <c r="BN248" s="1210"/>
      <c r="BO248" s="1302"/>
      <c r="BP248" s="1302"/>
      <c r="BQ248" s="1302"/>
      <c r="BR248" s="1302"/>
      <c r="BS248" s="1302"/>
      <c r="BT248" s="1302"/>
      <c r="BU248" s="436"/>
      <c r="BV248" s="436"/>
      <c r="BW248" s="436"/>
      <c r="BX248" s="436"/>
      <c r="BY248" s="436"/>
      <c r="BZ248" s="436"/>
      <c r="CA248" s="436"/>
    </row>
    <row r="249" spans="1:79">
      <c r="BK249" s="1210"/>
      <c r="BL249" s="1210"/>
      <c r="BM249" s="1210"/>
      <c r="BN249" s="1210"/>
      <c r="BO249" s="1302"/>
      <c r="BP249" s="1302"/>
      <c r="BQ249" s="1302"/>
      <c r="BR249" s="1302"/>
      <c r="BS249" s="1302"/>
      <c r="BT249" s="1302"/>
      <c r="BU249" s="436"/>
      <c r="BV249" s="436"/>
      <c r="BW249" s="436"/>
      <c r="BX249" s="436"/>
      <c r="BY249" s="436"/>
      <c r="BZ249" s="436"/>
      <c r="CA249" s="436"/>
    </row>
  </sheetData>
  <mergeCells count="90">
    <mergeCell ref="A138:A140"/>
    <mergeCell ref="A148:A150"/>
    <mergeCell ref="A158:A160"/>
    <mergeCell ref="A168:A170"/>
    <mergeCell ref="A178:A180"/>
    <mergeCell ref="A143:A145"/>
    <mergeCell ref="A153:A155"/>
    <mergeCell ref="A163:A165"/>
    <mergeCell ref="A173:A175"/>
    <mergeCell ref="A58:A60"/>
    <mergeCell ref="A68:A70"/>
    <mergeCell ref="A78:A80"/>
    <mergeCell ref="A88:A90"/>
    <mergeCell ref="A63:A65"/>
    <mergeCell ref="A73:A75"/>
    <mergeCell ref="A83:A85"/>
    <mergeCell ref="A8:A10"/>
    <mergeCell ref="D6:M6"/>
    <mergeCell ref="D4:F4"/>
    <mergeCell ref="AJ4:AK4"/>
    <mergeCell ref="AN4:AP4"/>
    <mergeCell ref="AE4:AE5"/>
    <mergeCell ref="AB4:AD4"/>
    <mergeCell ref="I4:I5"/>
    <mergeCell ref="H4:H5"/>
    <mergeCell ref="G4:G5"/>
    <mergeCell ref="U4:U5"/>
    <mergeCell ref="V4:W4"/>
    <mergeCell ref="X4:Y4"/>
    <mergeCell ref="J4:K4"/>
    <mergeCell ref="L4:M4"/>
    <mergeCell ref="P4:R4"/>
    <mergeCell ref="A43:A45"/>
    <mergeCell ref="A53:A55"/>
    <mergeCell ref="A33:A35"/>
    <mergeCell ref="A23:A25"/>
    <mergeCell ref="A13:A15"/>
    <mergeCell ref="A18:A20"/>
    <mergeCell ref="A28:A30"/>
    <mergeCell ref="A38:A40"/>
    <mergeCell ref="A48:A50"/>
    <mergeCell ref="A113:A115"/>
    <mergeCell ref="A123:A125"/>
    <mergeCell ref="A133:A135"/>
    <mergeCell ref="A98:A100"/>
    <mergeCell ref="A108:A110"/>
    <mergeCell ref="A118:A120"/>
    <mergeCell ref="A128:A130"/>
    <mergeCell ref="BF4:BG4"/>
    <mergeCell ref="A183:A185"/>
    <mergeCell ref="A243:A245"/>
    <mergeCell ref="A193:A195"/>
    <mergeCell ref="A203:A205"/>
    <mergeCell ref="A213:A215"/>
    <mergeCell ref="A223:A225"/>
    <mergeCell ref="A233:A235"/>
    <mergeCell ref="A238:A240"/>
    <mergeCell ref="A188:A190"/>
    <mergeCell ref="A198:A200"/>
    <mergeCell ref="A208:A210"/>
    <mergeCell ref="A218:A220"/>
    <mergeCell ref="A228:A230"/>
    <mergeCell ref="A93:A95"/>
    <mergeCell ref="A103:A105"/>
    <mergeCell ref="BW4:BX4"/>
    <mergeCell ref="BO6:BX6"/>
    <mergeCell ref="AN6:AW6"/>
    <mergeCell ref="AB6:AK6"/>
    <mergeCell ref="P6:Y6"/>
    <mergeCell ref="BO4:BQ4"/>
    <mergeCell ref="BR4:BR5"/>
    <mergeCell ref="BS4:BS5"/>
    <mergeCell ref="BT4:BT5"/>
    <mergeCell ref="BU4:BV4"/>
    <mergeCell ref="BH4:BI4"/>
    <mergeCell ref="AZ6:BI6"/>
    <mergeCell ref="AZ4:BB4"/>
    <mergeCell ref="BC4:BC5"/>
    <mergeCell ref="BD4:BD5"/>
    <mergeCell ref="BE4:BE5"/>
    <mergeCell ref="S4:S5"/>
    <mergeCell ref="T4:T5"/>
    <mergeCell ref="AV4:AW4"/>
    <mergeCell ref="AT4:AU4"/>
    <mergeCell ref="AH4:AI4"/>
    <mergeCell ref="AG4:AG5"/>
    <mergeCell ref="AF4:AF5"/>
    <mergeCell ref="AQ4:AQ5"/>
    <mergeCell ref="AR4:AR5"/>
    <mergeCell ref="AS4:AS5"/>
  </mergeCells>
  <pageMargins left="0.25" right="0.25" top="0.75" bottom="0.75" header="0.3" footer="0.3"/>
  <pageSetup scale="23" fitToHeight="0" orientation="landscape" r:id="rId1"/>
  <headerFooter>
    <oddFooter>&amp;L&amp;F - &amp;A&amp;RPage &amp;P of &amp;N  &amp;D</oddFooter>
  </headerFooter>
  <rowBreaks count="3" manualBreakCount="3">
    <brk id="77" max="16383" man="1"/>
    <brk id="137" max="16383" man="1"/>
    <brk id="177" max="16383" man="1"/>
  </rowBreaks>
  <colBreaks count="1" manualBreakCount="1">
    <brk id="2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G41"/>
  <sheetViews>
    <sheetView topLeftCell="A4" zoomScale="128" zoomScaleNormal="128" workbookViewId="0">
      <selection activeCell="B34" sqref="B34"/>
    </sheetView>
  </sheetViews>
  <sheetFormatPr baseColWidth="10" defaultColWidth="9.1640625" defaultRowHeight="14"/>
  <cols>
    <col min="1" max="1" width="55.6640625" style="21" customWidth="1"/>
    <col min="2" max="2" width="27.1640625" style="20" customWidth="1"/>
    <col min="3" max="3" width="16.5" style="20" customWidth="1"/>
    <col min="4" max="4" width="5" style="177" customWidth="1"/>
    <col min="5" max="5" width="21.1640625" style="491" customWidth="1"/>
    <col min="6" max="16384" width="9.1640625" style="20"/>
  </cols>
  <sheetData>
    <row r="1" spans="1:7" ht="19">
      <c r="A1" s="19" t="s">
        <v>265</v>
      </c>
    </row>
    <row r="2" spans="1:7" ht="18" customHeight="1" thickBot="1">
      <c r="A2" s="858"/>
      <c r="B2" s="859"/>
      <c r="C2" s="859"/>
      <c r="D2" s="860"/>
      <c r="E2" s="861"/>
    </row>
    <row r="3" spans="1:7" ht="15.75" customHeight="1">
      <c r="A3" s="1368" t="s">
        <v>519</v>
      </c>
      <c r="B3" s="1369"/>
      <c r="C3" s="1370"/>
    </row>
    <row r="4" spans="1:7" ht="15.75" customHeight="1" thickBot="1">
      <c r="A4" s="1371"/>
      <c r="B4" s="1372"/>
      <c r="C4" s="1373"/>
    </row>
    <row r="5" spans="1:7" ht="15" thickBot="1">
      <c r="A5" s="217"/>
    </row>
    <row r="6" spans="1:7" ht="45.75" customHeight="1" thickBot="1">
      <c r="A6" s="363" t="s">
        <v>0</v>
      </c>
      <c r="B6" s="654" t="s">
        <v>467</v>
      </c>
      <c r="C6" s="671" t="s">
        <v>468</v>
      </c>
      <c r="E6" s="177"/>
      <c r="F6" s="177"/>
      <c r="G6" s="177"/>
    </row>
    <row r="7" spans="1:7" ht="15" thickBot="1">
      <c r="A7" s="268" t="s">
        <v>1</v>
      </c>
      <c r="B7" s="854">
        <f>B12+B18+B37</f>
        <v>636132300</v>
      </c>
      <c r="C7" s="855">
        <f>B7/$B$7</f>
        <v>1</v>
      </c>
      <c r="E7" s="653"/>
      <c r="F7" s="653"/>
      <c r="G7" s="177"/>
    </row>
    <row r="8" spans="1:7">
      <c r="A8" s="269"/>
      <c r="B8" s="853"/>
      <c r="C8" s="856"/>
      <c r="E8" s="177"/>
      <c r="F8" s="177"/>
      <c r="G8" s="177"/>
    </row>
    <row r="9" spans="1:7">
      <c r="A9" s="270" t="s">
        <v>2</v>
      </c>
      <c r="B9" s="853">
        <v>28895900</v>
      </c>
      <c r="C9" s="856">
        <f t="shared" ref="C9:C37" si="0">B9/$B$7</f>
        <v>4.5424355908354287E-2</v>
      </c>
      <c r="E9" s="884"/>
      <c r="F9" s="653"/>
      <c r="G9" s="177"/>
    </row>
    <row r="10" spans="1:7">
      <c r="A10" s="885" t="s">
        <v>3</v>
      </c>
      <c r="B10" s="853">
        <v>122211300</v>
      </c>
      <c r="C10" s="856">
        <f t="shared" si="0"/>
        <v>0.1921161682876345</v>
      </c>
      <c r="E10" s="177"/>
      <c r="F10" s="177"/>
      <c r="G10" s="177"/>
    </row>
    <row r="11" spans="1:7" ht="15" thickBot="1">
      <c r="A11" s="885" t="s">
        <v>4</v>
      </c>
      <c r="B11" s="853">
        <v>197843000</v>
      </c>
      <c r="C11" s="856">
        <f t="shared" si="0"/>
        <v>0.31100920358862455</v>
      </c>
      <c r="E11" s="177"/>
      <c r="F11" s="177"/>
      <c r="G11" s="177"/>
    </row>
    <row r="12" spans="1:7" ht="15" thickBot="1">
      <c r="A12" s="268" t="s">
        <v>5</v>
      </c>
      <c r="B12" s="857">
        <f>SUM(B9:B11)</f>
        <v>348950200</v>
      </c>
      <c r="C12" s="855">
        <f t="shared" si="0"/>
        <v>0.54854972778461331</v>
      </c>
      <c r="E12" s="177"/>
      <c r="F12" s="177"/>
      <c r="G12" s="177"/>
    </row>
    <row r="13" spans="1:7">
      <c r="A13" s="270"/>
      <c r="B13" s="883"/>
      <c r="C13" s="856"/>
      <c r="E13" s="177"/>
      <c r="F13" s="177"/>
      <c r="G13" s="177"/>
    </row>
    <row r="14" spans="1:7">
      <c r="A14" s="270" t="s">
        <v>6</v>
      </c>
      <c r="B14" s="853">
        <v>30722000</v>
      </c>
      <c r="C14" s="856">
        <f t="shared" si="0"/>
        <v>4.8294985178397636E-2</v>
      </c>
      <c r="E14" s="884"/>
      <c r="F14" s="653"/>
      <c r="G14" s="177"/>
    </row>
    <row r="15" spans="1:7">
      <c r="A15" s="270" t="s">
        <v>7</v>
      </c>
      <c r="B15" s="853">
        <v>29035800</v>
      </c>
      <c r="C15" s="856">
        <f t="shared" si="0"/>
        <v>4.5644278713720399E-2</v>
      </c>
      <c r="E15" s="884"/>
      <c r="F15" s="653"/>
      <c r="G15" s="177"/>
    </row>
    <row r="16" spans="1:7">
      <c r="A16" s="885" t="s">
        <v>8</v>
      </c>
      <c r="B16" s="853">
        <v>10363800</v>
      </c>
      <c r="C16" s="856">
        <f t="shared" si="0"/>
        <v>1.6291893997522212E-2</v>
      </c>
      <c r="E16" s="177"/>
      <c r="F16" s="177"/>
      <c r="G16" s="177"/>
    </row>
    <row r="17" spans="1:7" ht="15" thickBot="1">
      <c r="A17" s="885" t="s">
        <v>9</v>
      </c>
      <c r="B17" s="853">
        <v>19188800</v>
      </c>
      <c r="C17" s="856">
        <f t="shared" si="0"/>
        <v>3.016479433602098E-2</v>
      </c>
      <c r="E17" s="177"/>
      <c r="F17" s="177"/>
      <c r="G17" s="177"/>
    </row>
    <row r="18" spans="1:7" ht="15" thickBot="1">
      <c r="A18" s="268" t="s">
        <v>255</v>
      </c>
      <c r="B18" s="857">
        <f>SUM(B14:B17)</f>
        <v>89310400</v>
      </c>
      <c r="C18" s="855">
        <f t="shared" si="0"/>
        <v>0.14039595222566123</v>
      </c>
      <c r="E18" s="177"/>
      <c r="F18" s="177"/>
      <c r="G18" s="177"/>
    </row>
    <row r="19" spans="1:7">
      <c r="A19" s="270"/>
      <c r="B19" s="883"/>
      <c r="C19" s="856"/>
      <c r="E19" s="177"/>
      <c r="F19" s="177"/>
      <c r="G19" s="177"/>
    </row>
    <row r="20" spans="1:7">
      <c r="A20" s="885" t="s">
        <v>11</v>
      </c>
      <c r="B20" s="853">
        <v>11995600</v>
      </c>
      <c r="C20" s="856">
        <f t="shared" si="0"/>
        <v>1.8857083660112843E-2</v>
      </c>
      <c r="E20" s="177"/>
      <c r="F20" s="177"/>
      <c r="G20" s="177"/>
    </row>
    <row r="21" spans="1:7">
      <c r="A21" s="885" t="s">
        <v>12</v>
      </c>
      <c r="B21" s="853">
        <v>2100000</v>
      </c>
      <c r="C21" s="856">
        <f t="shared" si="0"/>
        <v>3.3012000805492819E-3</v>
      </c>
      <c r="E21" s="177"/>
      <c r="F21" s="177"/>
      <c r="G21" s="177"/>
    </row>
    <row r="22" spans="1:7">
      <c r="A22" s="885" t="s">
        <v>13</v>
      </c>
      <c r="B22" s="1298">
        <v>7257600</v>
      </c>
      <c r="C22" s="856">
        <f t="shared" si="0"/>
        <v>1.1408947478378319E-2</v>
      </c>
      <c r="E22" s="177"/>
      <c r="F22" s="177"/>
      <c r="G22" s="177"/>
    </row>
    <row r="23" spans="1:7">
      <c r="A23" s="885" t="s">
        <v>14</v>
      </c>
      <c r="B23" s="853">
        <v>4276000</v>
      </c>
      <c r="C23" s="856">
        <f t="shared" si="0"/>
        <v>6.7218721640136805E-3</v>
      </c>
      <c r="E23" s="177"/>
      <c r="F23" s="177"/>
      <c r="G23" s="177"/>
    </row>
    <row r="24" spans="1:7">
      <c r="A24" s="885" t="s">
        <v>15</v>
      </c>
      <c r="B24" s="853">
        <v>23679100</v>
      </c>
      <c r="C24" s="856">
        <f t="shared" si="0"/>
        <v>3.7223546108254527E-2</v>
      </c>
      <c r="E24" s="177"/>
      <c r="F24" s="177"/>
      <c r="G24" s="177"/>
    </row>
    <row r="25" spans="1:7">
      <c r="A25" s="885" t="s">
        <v>16</v>
      </c>
      <c r="B25" s="853">
        <v>3557600.0000000005</v>
      </c>
      <c r="C25" s="856">
        <f t="shared" si="0"/>
        <v>5.5925473364581554E-3</v>
      </c>
      <c r="E25" s="884"/>
      <c r="F25" s="653"/>
      <c r="G25" s="177"/>
    </row>
    <row r="26" spans="1:7">
      <c r="A26" s="885" t="s">
        <v>17</v>
      </c>
      <c r="B26" s="853">
        <v>8848700</v>
      </c>
      <c r="C26" s="856">
        <f t="shared" si="0"/>
        <v>1.3910156739407825E-2</v>
      </c>
      <c r="E26" s="177"/>
      <c r="F26" s="177"/>
      <c r="G26" s="177"/>
    </row>
    <row r="27" spans="1:7">
      <c r="A27" s="885" t="s">
        <v>18</v>
      </c>
      <c r="B27" s="853">
        <v>1926200</v>
      </c>
      <c r="C27" s="856">
        <f t="shared" si="0"/>
        <v>3.0279864738828699E-3</v>
      </c>
      <c r="E27" s="177"/>
      <c r="F27" s="177"/>
      <c r="G27" s="177"/>
    </row>
    <row r="28" spans="1:7">
      <c r="A28" s="885" t="s">
        <v>19</v>
      </c>
      <c r="B28" s="853">
        <v>3864700</v>
      </c>
      <c r="C28" s="856">
        <f t="shared" si="0"/>
        <v>6.0753085482375289E-3</v>
      </c>
      <c r="E28" s="177"/>
      <c r="F28" s="177"/>
      <c r="G28" s="177"/>
    </row>
    <row r="29" spans="1:7">
      <c r="A29" s="885" t="s">
        <v>20</v>
      </c>
      <c r="B29" s="853">
        <v>5847400</v>
      </c>
      <c r="C29" s="856">
        <f t="shared" si="0"/>
        <v>9.1921130242875581E-3</v>
      </c>
      <c r="D29" s="20"/>
      <c r="E29" s="20"/>
    </row>
    <row r="30" spans="1:7">
      <c r="A30" s="885" t="s">
        <v>21</v>
      </c>
      <c r="B30" s="853">
        <v>61808600</v>
      </c>
      <c r="C30" s="856">
        <f t="shared" si="0"/>
        <v>9.7163121570780164E-2</v>
      </c>
      <c r="D30" s="20"/>
      <c r="E30" s="20"/>
    </row>
    <row r="31" spans="1:7">
      <c r="A31" s="885" t="s">
        <v>22</v>
      </c>
      <c r="B31" s="1298">
        <f>9927300+125000</f>
        <v>10052300</v>
      </c>
      <c r="C31" s="856">
        <f t="shared" si="0"/>
        <v>1.5802215985574072E-2</v>
      </c>
      <c r="D31" s="20"/>
      <c r="E31" s="20"/>
    </row>
    <row r="32" spans="1:7">
      <c r="A32" s="885" t="s">
        <v>23</v>
      </c>
      <c r="B32" s="853">
        <v>6942300</v>
      </c>
      <c r="C32" s="856">
        <f t="shared" si="0"/>
        <v>1.0913295866284419E-2</v>
      </c>
      <c r="D32" s="20"/>
      <c r="E32" s="20"/>
    </row>
    <row r="33" spans="1:5">
      <c r="A33" s="885" t="s">
        <v>24</v>
      </c>
      <c r="B33" s="853">
        <v>4183200</v>
      </c>
      <c r="C33" s="856">
        <f t="shared" si="0"/>
        <v>6.5759905604541695E-3</v>
      </c>
      <c r="D33" s="20"/>
      <c r="E33" s="20"/>
    </row>
    <row r="34" spans="1:5">
      <c r="A34" s="885" t="s">
        <v>25</v>
      </c>
      <c r="B34" s="1298">
        <f>5853700+97600</f>
        <v>5951300</v>
      </c>
      <c r="C34" s="856">
        <f t="shared" si="0"/>
        <v>9.3554438282728303E-3</v>
      </c>
      <c r="D34" s="20"/>
      <c r="E34" s="20"/>
    </row>
    <row r="35" spans="1:5">
      <c r="A35" s="885" t="s">
        <v>26</v>
      </c>
      <c r="B35" s="853">
        <v>24795500</v>
      </c>
      <c r="C35" s="856">
        <f t="shared" si="0"/>
        <v>3.8978526951076058E-2</v>
      </c>
      <c r="D35" s="20"/>
      <c r="E35" s="20"/>
    </row>
    <row r="36" spans="1:5" ht="15" thickBot="1">
      <c r="A36" s="886" t="s">
        <v>27</v>
      </c>
      <c r="B36" s="853">
        <v>10785600</v>
      </c>
      <c r="C36" s="856">
        <f t="shared" si="0"/>
        <v>1.6954963613701111E-2</v>
      </c>
      <c r="D36" s="20"/>
      <c r="E36" s="20"/>
    </row>
    <row r="37" spans="1:5" ht="15" thickBot="1">
      <c r="A37" s="268" t="s">
        <v>28</v>
      </c>
      <c r="B37" s="857">
        <f>SUM(B20:B36)</f>
        <v>197871700</v>
      </c>
      <c r="C37" s="855">
        <f t="shared" si="0"/>
        <v>0.31105431998972538</v>
      </c>
      <c r="D37" s="20"/>
      <c r="E37" s="20"/>
    </row>
    <row r="38" spans="1:5">
      <c r="A38" s="491"/>
      <c r="E38" s="20"/>
    </row>
    <row r="39" spans="1:5">
      <c r="A39" s="754"/>
    </row>
    <row r="40" spans="1:5">
      <c r="A40" s="23"/>
    </row>
    <row r="41" spans="1:5">
      <c r="D41" s="653"/>
      <c r="E41" s="655"/>
    </row>
  </sheetData>
  <mergeCells count="1">
    <mergeCell ref="A3:C4"/>
  </mergeCells>
  <pageMargins left="0.25" right="0.25" top="0.75" bottom="0.75" header="0.3" footer="0.3"/>
  <pageSetup fitToHeight="0" orientation="landscape" r:id="rId1"/>
  <headerFooter>
    <oddFooter>&amp;L&amp;F - &amp;A&amp;RPage &amp;P of &amp;N  &amp;D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770B8-5FEE-481C-9304-E4C470495754}">
  <sheetPr>
    <tabColor rgb="FF00FF00"/>
    <pageSetUpPr fitToPage="1"/>
  </sheetPr>
  <dimension ref="A1:BA80"/>
  <sheetViews>
    <sheetView workbookViewId="0">
      <selection activeCell="A2" sqref="A2"/>
    </sheetView>
  </sheetViews>
  <sheetFormatPr baseColWidth="10" defaultColWidth="8.83203125" defaultRowHeight="15"/>
  <cols>
    <col min="1" max="1" width="8.83203125" style="5"/>
    <col min="3" max="3" width="8.83203125" style="5"/>
    <col min="4" max="23" width="8.6640625" customWidth="1"/>
    <col min="24" max="33" width="8.83203125" style="835" customWidth="1"/>
    <col min="34" max="49" width="8.83203125" style="751"/>
    <col min="50" max="50" width="8.83203125" style="751" customWidth="1"/>
    <col min="51" max="53" width="8.83203125" style="751"/>
  </cols>
  <sheetData>
    <row r="1" spans="1:53" ht="18">
      <c r="A1" s="472" t="s">
        <v>620</v>
      </c>
    </row>
    <row r="2" spans="1:53" ht="16" thickBot="1">
      <c r="M2" s="435"/>
      <c r="N2" s="435"/>
      <c r="O2" s="435"/>
      <c r="P2" s="435"/>
      <c r="Q2" s="435"/>
      <c r="R2" s="435"/>
      <c r="S2" s="435"/>
    </row>
    <row r="3" spans="1:53" s="446" customFormat="1" ht="24" customHeight="1" thickBot="1">
      <c r="A3" s="3"/>
      <c r="C3" s="3"/>
      <c r="D3" s="1686" t="s">
        <v>324</v>
      </c>
      <c r="E3" s="1687"/>
      <c r="F3" s="1687"/>
      <c r="G3" s="1687"/>
      <c r="H3" s="1687"/>
      <c r="I3" s="1687"/>
      <c r="J3" s="1687"/>
      <c r="K3" s="1687"/>
      <c r="L3" s="1687"/>
      <c r="M3" s="1688"/>
      <c r="N3" s="1686" t="s">
        <v>361</v>
      </c>
      <c r="O3" s="1687"/>
      <c r="P3" s="1687"/>
      <c r="Q3" s="1687"/>
      <c r="R3" s="1687"/>
      <c r="S3" s="1687"/>
      <c r="T3" s="1687"/>
      <c r="U3" s="1687"/>
      <c r="V3" s="1687"/>
      <c r="W3" s="1688"/>
      <c r="X3" s="1686" t="s">
        <v>401</v>
      </c>
      <c r="Y3" s="1687"/>
      <c r="Z3" s="1687"/>
      <c r="AA3" s="1687"/>
      <c r="AB3" s="1687"/>
      <c r="AC3" s="1687"/>
      <c r="AD3" s="1687"/>
      <c r="AE3" s="1687"/>
      <c r="AF3" s="1687"/>
      <c r="AG3" s="1688"/>
      <c r="AH3" s="1693" t="s">
        <v>431</v>
      </c>
      <c r="AI3" s="1694"/>
      <c r="AJ3" s="1694"/>
      <c r="AK3" s="1694"/>
      <c r="AL3" s="1694"/>
      <c r="AM3" s="1694"/>
      <c r="AN3" s="1694"/>
      <c r="AO3" s="1694"/>
      <c r="AP3" s="1694"/>
      <c r="AQ3" s="1695"/>
      <c r="AR3" s="1693" t="s">
        <v>455</v>
      </c>
      <c r="AS3" s="1694"/>
      <c r="AT3" s="1694"/>
      <c r="AU3" s="1694"/>
      <c r="AV3" s="1694"/>
      <c r="AW3" s="1694"/>
      <c r="AX3" s="1694"/>
      <c r="AY3" s="1694"/>
      <c r="AZ3" s="1694"/>
      <c r="BA3" s="1695"/>
    </row>
    <row r="4" spans="1:53" s="446" customFormat="1" ht="24" customHeight="1" thickBot="1">
      <c r="A4" s="3"/>
      <c r="C4" s="3"/>
      <c r="D4" s="1686" t="s">
        <v>128</v>
      </c>
      <c r="E4" s="1687"/>
      <c r="F4" s="1688"/>
      <c r="G4" s="1691" t="s">
        <v>127</v>
      </c>
      <c r="H4" s="1691" t="s">
        <v>126</v>
      </c>
      <c r="I4" s="1691" t="s">
        <v>125</v>
      </c>
      <c r="J4" s="1686" t="s">
        <v>124</v>
      </c>
      <c r="K4" s="1687"/>
      <c r="L4" s="1686" t="s">
        <v>123</v>
      </c>
      <c r="M4" s="1688"/>
      <c r="N4" s="1686" t="s">
        <v>128</v>
      </c>
      <c r="O4" s="1687"/>
      <c r="P4" s="1688"/>
      <c r="Q4" s="1691" t="s">
        <v>127</v>
      </c>
      <c r="R4" s="1691" t="s">
        <v>126</v>
      </c>
      <c r="S4" s="1691" t="s">
        <v>125</v>
      </c>
      <c r="T4" s="1686" t="s">
        <v>124</v>
      </c>
      <c r="U4" s="1687"/>
      <c r="V4" s="1686" t="s">
        <v>123</v>
      </c>
      <c r="W4" s="1688"/>
      <c r="X4" s="1686" t="s">
        <v>128</v>
      </c>
      <c r="Y4" s="1687"/>
      <c r="Z4" s="1688"/>
      <c r="AA4" s="1689" t="s">
        <v>127</v>
      </c>
      <c r="AB4" s="1689" t="s">
        <v>126</v>
      </c>
      <c r="AC4" s="1689" t="s">
        <v>125</v>
      </c>
      <c r="AD4" s="1686" t="s">
        <v>124</v>
      </c>
      <c r="AE4" s="1687"/>
      <c r="AF4" s="1686" t="s">
        <v>123</v>
      </c>
      <c r="AG4" s="1688"/>
      <c r="AH4" s="1693" t="s">
        <v>128</v>
      </c>
      <c r="AI4" s="1694"/>
      <c r="AJ4" s="1695"/>
      <c r="AK4" s="1691" t="s">
        <v>127</v>
      </c>
      <c r="AL4" s="1691" t="s">
        <v>126</v>
      </c>
      <c r="AM4" s="1691" t="s">
        <v>125</v>
      </c>
      <c r="AN4" s="1693" t="s">
        <v>124</v>
      </c>
      <c r="AO4" s="1694"/>
      <c r="AP4" s="1693" t="s">
        <v>123</v>
      </c>
      <c r="AQ4" s="1695"/>
      <c r="AR4" s="1693" t="s">
        <v>128</v>
      </c>
      <c r="AS4" s="1694"/>
      <c r="AT4" s="1695"/>
      <c r="AU4" s="1691" t="s">
        <v>127</v>
      </c>
      <c r="AV4" s="1691" t="s">
        <v>126</v>
      </c>
      <c r="AW4" s="1691" t="s">
        <v>125</v>
      </c>
      <c r="AX4" s="1693" t="s">
        <v>124</v>
      </c>
      <c r="AY4" s="1694"/>
      <c r="AZ4" s="1693" t="s">
        <v>123</v>
      </c>
      <c r="BA4" s="1695"/>
    </row>
    <row r="5" spans="1:53" s="446" customFormat="1" ht="24" customHeight="1">
      <c r="A5" s="3"/>
      <c r="C5" s="3"/>
      <c r="D5" s="636" t="s">
        <v>122</v>
      </c>
      <c r="E5" s="637" t="s">
        <v>121</v>
      </c>
      <c r="F5" s="638" t="s">
        <v>120</v>
      </c>
      <c r="G5" s="1692"/>
      <c r="H5" s="1692"/>
      <c r="I5" s="1692"/>
      <c r="J5" s="637" t="s">
        <v>119</v>
      </c>
      <c r="K5" s="637" t="s">
        <v>118</v>
      </c>
      <c r="L5" s="636" t="s">
        <v>117</v>
      </c>
      <c r="M5" s="638" t="s">
        <v>116</v>
      </c>
      <c r="N5" s="636" t="s">
        <v>122</v>
      </c>
      <c r="O5" s="637" t="s">
        <v>121</v>
      </c>
      <c r="P5" s="638" t="s">
        <v>120</v>
      </c>
      <c r="Q5" s="1692"/>
      <c r="R5" s="1692"/>
      <c r="S5" s="1692"/>
      <c r="T5" s="637" t="s">
        <v>119</v>
      </c>
      <c r="U5" s="637" t="s">
        <v>118</v>
      </c>
      <c r="V5" s="636" t="s">
        <v>117</v>
      </c>
      <c r="W5" s="638" t="s">
        <v>116</v>
      </c>
      <c r="X5" s="636" t="s">
        <v>122</v>
      </c>
      <c r="Y5" s="637" t="s">
        <v>121</v>
      </c>
      <c r="Z5" s="638" t="s">
        <v>120</v>
      </c>
      <c r="AA5" s="1690"/>
      <c r="AB5" s="1690"/>
      <c r="AC5" s="1690"/>
      <c r="AD5" s="637" t="s">
        <v>119</v>
      </c>
      <c r="AE5" s="637" t="s">
        <v>118</v>
      </c>
      <c r="AF5" s="636" t="s">
        <v>117</v>
      </c>
      <c r="AG5" s="638" t="s">
        <v>116</v>
      </c>
      <c r="AH5" s="757" t="s">
        <v>122</v>
      </c>
      <c r="AI5" s="758" t="s">
        <v>121</v>
      </c>
      <c r="AJ5" s="759" t="s">
        <v>120</v>
      </c>
      <c r="AK5" s="1692"/>
      <c r="AL5" s="1692"/>
      <c r="AM5" s="1692"/>
      <c r="AN5" s="758" t="s">
        <v>119</v>
      </c>
      <c r="AO5" s="758" t="s">
        <v>118</v>
      </c>
      <c r="AP5" s="757" t="s">
        <v>117</v>
      </c>
      <c r="AQ5" s="759" t="s">
        <v>116</v>
      </c>
      <c r="AR5" s="757" t="s">
        <v>122</v>
      </c>
      <c r="AS5" s="758" t="s">
        <v>121</v>
      </c>
      <c r="AT5" s="759" t="s">
        <v>120</v>
      </c>
      <c r="AU5" s="1692"/>
      <c r="AV5" s="1692"/>
      <c r="AW5" s="1692"/>
      <c r="AX5" s="758" t="s">
        <v>119</v>
      </c>
      <c r="AY5" s="758" t="s">
        <v>118</v>
      </c>
      <c r="AZ5" s="757" t="s">
        <v>117</v>
      </c>
      <c r="BA5" s="759" t="s">
        <v>116</v>
      </c>
    </row>
    <row r="6" spans="1:53" s="15" customFormat="1" ht="38.25" customHeight="1" thickBot="1">
      <c r="A6" s="14" t="s">
        <v>32</v>
      </c>
      <c r="B6" s="13" t="s">
        <v>33</v>
      </c>
      <c r="C6" s="14" t="s">
        <v>96</v>
      </c>
      <c r="D6" s="639" t="s">
        <v>378</v>
      </c>
      <c r="E6" s="640" t="s">
        <v>386</v>
      </c>
      <c r="F6" s="640" t="s">
        <v>385</v>
      </c>
      <c r="G6" s="640" t="s">
        <v>384</v>
      </c>
      <c r="H6" s="640" t="s">
        <v>383</v>
      </c>
      <c r="I6" s="640" t="s">
        <v>382</v>
      </c>
      <c r="J6" s="640" t="s">
        <v>381</v>
      </c>
      <c r="K6" s="640" t="s">
        <v>321</v>
      </c>
      <c r="L6" s="640" t="s">
        <v>380</v>
      </c>
      <c r="M6" s="641" t="s">
        <v>379</v>
      </c>
      <c r="N6" s="639" t="s">
        <v>387</v>
      </c>
      <c r="O6" s="640" t="s">
        <v>388</v>
      </c>
      <c r="P6" s="640" t="s">
        <v>389</v>
      </c>
      <c r="Q6" s="640" t="s">
        <v>390</v>
      </c>
      <c r="R6" s="640" t="s">
        <v>391</v>
      </c>
      <c r="S6" s="640" t="s">
        <v>392</v>
      </c>
      <c r="T6" s="640" t="s">
        <v>393</v>
      </c>
      <c r="U6" s="640" t="s">
        <v>394</v>
      </c>
      <c r="V6" s="640" t="s">
        <v>395</v>
      </c>
      <c r="W6" s="641" t="s">
        <v>396</v>
      </c>
      <c r="X6" s="639" t="s">
        <v>409</v>
      </c>
      <c r="Y6" s="640" t="s">
        <v>410</v>
      </c>
      <c r="Z6" s="640" t="s">
        <v>418</v>
      </c>
      <c r="AA6" s="640" t="s">
        <v>411</v>
      </c>
      <c r="AB6" s="640" t="s">
        <v>412</v>
      </c>
      <c r="AC6" s="640" t="s">
        <v>413</v>
      </c>
      <c r="AD6" s="640" t="s">
        <v>414</v>
      </c>
      <c r="AE6" s="640" t="s">
        <v>415</v>
      </c>
      <c r="AF6" s="640" t="s">
        <v>416</v>
      </c>
      <c r="AG6" s="641" t="s">
        <v>417</v>
      </c>
      <c r="AH6" s="760" t="s">
        <v>439</v>
      </c>
      <c r="AI6" s="761" t="s">
        <v>440</v>
      </c>
      <c r="AJ6" s="761" t="s">
        <v>441</v>
      </c>
      <c r="AK6" s="761" t="s">
        <v>442</v>
      </c>
      <c r="AL6" s="761" t="s">
        <v>443</v>
      </c>
      <c r="AM6" s="761" t="s">
        <v>444</v>
      </c>
      <c r="AN6" s="761" t="s">
        <v>445</v>
      </c>
      <c r="AO6" s="761" t="s">
        <v>446</v>
      </c>
      <c r="AP6" s="761" t="s">
        <v>447</v>
      </c>
      <c r="AQ6" s="762" t="s">
        <v>448</v>
      </c>
      <c r="AR6" s="760" t="s">
        <v>439</v>
      </c>
      <c r="AS6" s="761" t="s">
        <v>440</v>
      </c>
      <c r="AT6" s="761" t="s">
        <v>441</v>
      </c>
      <c r="AU6" s="761" t="s">
        <v>442</v>
      </c>
      <c r="AV6" s="761" t="s">
        <v>443</v>
      </c>
      <c r="AW6" s="761" t="s">
        <v>444</v>
      </c>
      <c r="AX6" s="761" t="s">
        <v>445</v>
      </c>
      <c r="AY6" s="761" t="s">
        <v>446</v>
      </c>
      <c r="AZ6" s="761" t="s">
        <v>447</v>
      </c>
      <c r="BA6" s="762" t="s">
        <v>448</v>
      </c>
    </row>
    <row r="7" spans="1:53">
      <c r="A7" s="5" t="s">
        <v>34</v>
      </c>
      <c r="B7" t="s">
        <v>35</v>
      </c>
      <c r="C7" s="5" t="s">
        <v>92</v>
      </c>
      <c r="D7" s="330"/>
      <c r="E7" s="12"/>
      <c r="F7" s="12"/>
      <c r="G7" s="12"/>
      <c r="H7" s="12"/>
      <c r="I7" s="12"/>
      <c r="J7" s="12"/>
      <c r="K7" s="12"/>
      <c r="L7" s="12"/>
      <c r="M7" s="12"/>
      <c r="N7" s="330"/>
      <c r="O7" s="12"/>
      <c r="P7" s="12"/>
      <c r="Q7" s="12"/>
      <c r="R7" s="12"/>
      <c r="S7" s="12"/>
      <c r="T7" s="12"/>
      <c r="U7" s="12"/>
      <c r="V7" s="12"/>
      <c r="W7" s="331"/>
      <c r="X7" s="1138">
        <v>0</v>
      </c>
      <c r="Y7" s="1140">
        <v>0</v>
      </c>
      <c r="Z7" s="1140">
        <v>0</v>
      </c>
      <c r="AA7" s="1140">
        <v>0</v>
      </c>
      <c r="AB7" s="1140">
        <v>0</v>
      </c>
      <c r="AC7" s="1140">
        <v>0</v>
      </c>
      <c r="AD7" s="1140">
        <v>0</v>
      </c>
      <c r="AE7" s="1140">
        <v>0</v>
      </c>
      <c r="AF7" s="1140">
        <v>0</v>
      </c>
      <c r="AG7" s="1141">
        <v>0</v>
      </c>
      <c r="AH7" s="1138">
        <v>0</v>
      </c>
      <c r="AI7" s="1140">
        <v>0</v>
      </c>
      <c r="AJ7" s="1140">
        <v>0</v>
      </c>
      <c r="AK7" s="1140">
        <v>0</v>
      </c>
      <c r="AL7" s="1140">
        <v>0</v>
      </c>
      <c r="AM7" s="1140">
        <v>0</v>
      </c>
      <c r="AN7" s="1140">
        <v>0</v>
      </c>
      <c r="AO7" s="1140">
        <v>0</v>
      </c>
      <c r="AP7" s="1140">
        <v>0</v>
      </c>
      <c r="AQ7" s="1141">
        <v>0</v>
      </c>
      <c r="AR7" s="1138">
        <v>0</v>
      </c>
      <c r="AS7" s="1140">
        <v>0</v>
      </c>
      <c r="AT7" s="1140">
        <v>0</v>
      </c>
      <c r="AU7" s="1140">
        <v>0</v>
      </c>
      <c r="AV7" s="1140">
        <v>0</v>
      </c>
      <c r="AW7" s="1140">
        <v>0</v>
      </c>
      <c r="AX7" s="1140">
        <v>0</v>
      </c>
      <c r="AY7" s="1140">
        <v>0</v>
      </c>
      <c r="AZ7" s="1140">
        <v>0</v>
      </c>
      <c r="BA7" s="1141">
        <v>0</v>
      </c>
    </row>
    <row r="8" spans="1:53">
      <c r="A8" s="5" t="s">
        <v>34</v>
      </c>
      <c r="B8" t="s">
        <v>35</v>
      </c>
      <c r="C8" s="5" t="s">
        <v>91</v>
      </c>
      <c r="D8" s="330"/>
      <c r="E8" s="12"/>
      <c r="F8" s="12"/>
      <c r="G8" s="12"/>
      <c r="H8" s="12"/>
      <c r="I8" s="12"/>
      <c r="J8" s="12"/>
      <c r="K8" s="12"/>
      <c r="L8" s="12"/>
      <c r="M8" s="12"/>
      <c r="N8" s="330"/>
      <c r="O8" s="12"/>
      <c r="P8" s="12"/>
      <c r="Q8" s="12"/>
      <c r="R8" s="12"/>
      <c r="S8" s="12"/>
      <c r="T8" s="12"/>
      <c r="U8" s="12"/>
      <c r="V8" s="12"/>
      <c r="W8" s="331"/>
      <c r="X8" s="1138">
        <v>0</v>
      </c>
      <c r="Y8" s="1140">
        <v>0</v>
      </c>
      <c r="Z8" s="1140">
        <v>0</v>
      </c>
      <c r="AA8" s="1140">
        <v>0</v>
      </c>
      <c r="AB8" s="1140">
        <v>0</v>
      </c>
      <c r="AC8" s="1140">
        <v>0</v>
      </c>
      <c r="AD8" s="1140">
        <v>0</v>
      </c>
      <c r="AE8" s="1140">
        <v>0</v>
      </c>
      <c r="AF8" s="1140">
        <v>0</v>
      </c>
      <c r="AG8" s="1141">
        <v>0</v>
      </c>
      <c r="AH8" s="1138">
        <v>0</v>
      </c>
      <c r="AI8" s="1140">
        <v>0</v>
      </c>
      <c r="AJ8" s="1140">
        <v>0</v>
      </c>
      <c r="AK8" s="1140">
        <v>0</v>
      </c>
      <c r="AL8" s="1140">
        <v>0</v>
      </c>
      <c r="AM8" s="1140">
        <v>0</v>
      </c>
      <c r="AN8" s="1140">
        <v>0</v>
      </c>
      <c r="AO8" s="1140">
        <v>0</v>
      </c>
      <c r="AP8" s="1140">
        <v>0</v>
      </c>
      <c r="AQ8" s="1141">
        <v>0</v>
      </c>
      <c r="AR8" s="1138">
        <v>0</v>
      </c>
      <c r="AS8" s="1140">
        <v>0</v>
      </c>
      <c r="AT8" s="1140">
        <v>0</v>
      </c>
      <c r="AU8" s="1140">
        <v>0</v>
      </c>
      <c r="AV8" s="1140">
        <v>0</v>
      </c>
      <c r="AW8" s="1140">
        <v>0</v>
      </c>
      <c r="AX8" s="1140">
        <v>0</v>
      </c>
      <c r="AY8" s="1140">
        <v>0</v>
      </c>
      <c r="AZ8" s="1140">
        <v>0</v>
      </c>
      <c r="BA8" s="1141">
        <v>0</v>
      </c>
    </row>
    <row r="9" spans="1:53">
      <c r="A9" s="5" t="s">
        <v>34</v>
      </c>
      <c r="B9" t="s">
        <v>35</v>
      </c>
      <c r="C9" s="5" t="s">
        <v>90</v>
      </c>
      <c r="D9" s="330"/>
      <c r="E9" s="12"/>
      <c r="F9" s="12"/>
      <c r="G9" s="12"/>
      <c r="H9" s="12"/>
      <c r="I9" s="12"/>
      <c r="J9" s="12"/>
      <c r="K9" s="12"/>
      <c r="L9" s="12"/>
      <c r="M9" s="12"/>
      <c r="N9" s="330"/>
      <c r="O9" s="12"/>
      <c r="P9" s="12"/>
      <c r="Q9" s="12"/>
      <c r="R9" s="12"/>
      <c r="S9" s="12"/>
      <c r="T9" s="12"/>
      <c r="U9" s="12"/>
      <c r="V9" s="12"/>
      <c r="W9" s="331"/>
      <c r="X9" s="1138">
        <v>0</v>
      </c>
      <c r="Y9" s="1140">
        <v>0</v>
      </c>
      <c r="Z9" s="1140">
        <v>0</v>
      </c>
      <c r="AA9" s="1140">
        <v>0</v>
      </c>
      <c r="AB9" s="1140">
        <v>0</v>
      </c>
      <c r="AC9" s="1140">
        <v>15</v>
      </c>
      <c r="AD9" s="1140">
        <v>0</v>
      </c>
      <c r="AE9" s="1140">
        <v>0</v>
      </c>
      <c r="AF9" s="1140">
        <v>0</v>
      </c>
      <c r="AG9" s="1141">
        <v>0</v>
      </c>
      <c r="AH9" s="1138">
        <v>0</v>
      </c>
      <c r="AI9" s="1140">
        <v>0</v>
      </c>
      <c r="AJ9" s="1140">
        <v>0</v>
      </c>
      <c r="AK9" s="1140">
        <v>0</v>
      </c>
      <c r="AL9" s="1140">
        <v>0</v>
      </c>
      <c r="AM9" s="1140">
        <v>11</v>
      </c>
      <c r="AN9" s="1140">
        <v>0</v>
      </c>
      <c r="AO9" s="1140">
        <v>0</v>
      </c>
      <c r="AP9" s="1140">
        <v>0</v>
      </c>
      <c r="AQ9" s="1141">
        <v>0</v>
      </c>
      <c r="AR9" s="1138">
        <v>0</v>
      </c>
      <c r="AS9" s="1140">
        <v>0</v>
      </c>
      <c r="AT9" s="1140">
        <v>0</v>
      </c>
      <c r="AU9" s="1140">
        <v>0</v>
      </c>
      <c r="AV9" s="1140">
        <v>0</v>
      </c>
      <c r="AW9" s="1140">
        <v>11</v>
      </c>
      <c r="AX9" s="1140">
        <v>0</v>
      </c>
      <c r="AY9" s="1140">
        <v>0</v>
      </c>
      <c r="AZ9" s="1140">
        <v>0</v>
      </c>
      <c r="BA9" s="1141">
        <v>0</v>
      </c>
    </row>
    <row r="10" spans="1:53">
      <c r="A10" s="5" t="s">
        <v>36</v>
      </c>
      <c r="B10" t="s">
        <v>37</v>
      </c>
      <c r="C10" s="5" t="s">
        <v>92</v>
      </c>
      <c r="D10" s="330"/>
      <c r="E10" s="12"/>
      <c r="F10" s="12"/>
      <c r="G10" s="12"/>
      <c r="H10" s="12"/>
      <c r="I10" s="12"/>
      <c r="J10" s="12"/>
      <c r="K10" s="12"/>
      <c r="L10" s="12"/>
      <c r="M10" s="12"/>
      <c r="N10" s="330"/>
      <c r="O10" s="12"/>
      <c r="P10" s="12"/>
      <c r="Q10" s="12"/>
      <c r="R10" s="12"/>
      <c r="S10" s="12"/>
      <c r="T10" s="12"/>
      <c r="U10" s="12"/>
      <c r="V10" s="12"/>
      <c r="W10" s="331"/>
      <c r="X10" s="1138">
        <v>0</v>
      </c>
      <c r="Y10" s="1140">
        <v>0</v>
      </c>
      <c r="Z10" s="1140">
        <v>0</v>
      </c>
      <c r="AA10" s="1140">
        <v>0</v>
      </c>
      <c r="AB10" s="1140">
        <v>154</v>
      </c>
      <c r="AC10" s="1140">
        <v>203</v>
      </c>
      <c r="AD10" s="1140">
        <v>29</v>
      </c>
      <c r="AE10" s="1140">
        <v>0</v>
      </c>
      <c r="AF10" s="1140">
        <v>11</v>
      </c>
      <c r="AG10" s="1141">
        <v>1</v>
      </c>
      <c r="AH10" s="1138">
        <v>0</v>
      </c>
      <c r="AI10" s="1140">
        <v>0</v>
      </c>
      <c r="AJ10" s="1140">
        <v>0</v>
      </c>
      <c r="AK10" s="1140">
        <v>0</v>
      </c>
      <c r="AL10" s="1140">
        <v>161</v>
      </c>
      <c r="AM10" s="1140">
        <v>194</v>
      </c>
      <c r="AN10" s="1140">
        <v>47</v>
      </c>
      <c r="AO10" s="1140">
        <v>0</v>
      </c>
      <c r="AP10" s="1140">
        <v>8</v>
      </c>
      <c r="AQ10" s="1141">
        <v>0</v>
      </c>
      <c r="AR10" s="1138">
        <v>0</v>
      </c>
      <c r="AS10" s="1140">
        <v>0</v>
      </c>
      <c r="AT10" s="1140">
        <v>0</v>
      </c>
      <c r="AU10" s="1140">
        <v>0</v>
      </c>
      <c r="AV10" s="1140">
        <v>133</v>
      </c>
      <c r="AW10" s="1140">
        <v>181</v>
      </c>
      <c r="AX10" s="1140">
        <v>22</v>
      </c>
      <c r="AY10" s="1140">
        <v>0</v>
      </c>
      <c r="AZ10" s="1140">
        <v>15</v>
      </c>
      <c r="BA10" s="1141">
        <v>0</v>
      </c>
    </row>
    <row r="11" spans="1:53">
      <c r="A11" s="5" t="s">
        <v>36</v>
      </c>
      <c r="B11" t="s">
        <v>37</v>
      </c>
      <c r="C11" s="5" t="s">
        <v>91</v>
      </c>
      <c r="D11" s="330"/>
      <c r="E11" s="12"/>
      <c r="F11" s="12"/>
      <c r="G11" s="12"/>
      <c r="H11" s="12"/>
      <c r="I11" s="12"/>
      <c r="J11" s="12"/>
      <c r="K11" s="12"/>
      <c r="L11" s="12"/>
      <c r="M11" s="12"/>
      <c r="N11" s="330"/>
      <c r="O11" s="12"/>
      <c r="P11" s="12"/>
      <c r="Q11" s="12"/>
      <c r="R11" s="12"/>
      <c r="S11" s="12"/>
      <c r="T11" s="12"/>
      <c r="U11" s="12"/>
      <c r="V11" s="12"/>
      <c r="W11" s="331"/>
      <c r="X11" s="1138">
        <v>0</v>
      </c>
      <c r="Y11" s="1140">
        <v>0</v>
      </c>
      <c r="Z11" s="1140">
        <v>0</v>
      </c>
      <c r="AA11" s="1140">
        <v>0</v>
      </c>
      <c r="AB11" s="1140">
        <v>10</v>
      </c>
      <c r="AC11" s="1140">
        <v>8</v>
      </c>
      <c r="AD11" s="1140">
        <v>0</v>
      </c>
      <c r="AE11" s="1140">
        <v>0</v>
      </c>
      <c r="AF11" s="1140">
        <v>0</v>
      </c>
      <c r="AG11" s="1141">
        <v>0</v>
      </c>
      <c r="AH11" s="1138">
        <v>0</v>
      </c>
      <c r="AI11" s="1140">
        <v>0</v>
      </c>
      <c r="AJ11" s="1140">
        <v>0</v>
      </c>
      <c r="AK11" s="1140">
        <v>0</v>
      </c>
      <c r="AL11" s="1140">
        <v>12</v>
      </c>
      <c r="AM11" s="1140">
        <v>5</v>
      </c>
      <c r="AN11" s="1140">
        <v>0</v>
      </c>
      <c r="AO11" s="1140">
        <v>0</v>
      </c>
      <c r="AP11" s="1140">
        <v>0</v>
      </c>
      <c r="AQ11" s="1141">
        <v>0</v>
      </c>
      <c r="AR11" s="1138">
        <v>0</v>
      </c>
      <c r="AS11" s="1140">
        <v>0</v>
      </c>
      <c r="AT11" s="1140">
        <v>0</v>
      </c>
      <c r="AU11" s="1140">
        <v>0</v>
      </c>
      <c r="AV11" s="1140">
        <v>9</v>
      </c>
      <c r="AW11" s="1140">
        <v>14</v>
      </c>
      <c r="AX11" s="1140">
        <v>0</v>
      </c>
      <c r="AY11" s="1140">
        <v>0</v>
      </c>
      <c r="AZ11" s="1140">
        <v>0</v>
      </c>
      <c r="BA11" s="1141">
        <v>0</v>
      </c>
    </row>
    <row r="12" spans="1:53">
      <c r="A12" s="5" t="s">
        <v>36</v>
      </c>
      <c r="B12" t="s">
        <v>37</v>
      </c>
      <c r="C12" s="5" t="s">
        <v>90</v>
      </c>
      <c r="D12" s="330"/>
      <c r="E12" s="12"/>
      <c r="F12" s="12"/>
      <c r="G12" s="12"/>
      <c r="H12" s="12"/>
      <c r="I12" s="12"/>
      <c r="J12" s="12"/>
      <c r="K12" s="12"/>
      <c r="L12" s="12"/>
      <c r="M12" s="12"/>
      <c r="N12" s="330"/>
      <c r="O12" s="12"/>
      <c r="P12" s="12"/>
      <c r="Q12" s="12"/>
      <c r="R12" s="12"/>
      <c r="S12" s="12"/>
      <c r="T12" s="12"/>
      <c r="U12" s="12"/>
      <c r="V12" s="12"/>
      <c r="W12" s="331"/>
      <c r="X12" s="1138">
        <v>0</v>
      </c>
      <c r="Y12" s="1140">
        <v>0</v>
      </c>
      <c r="Z12" s="1140">
        <v>0</v>
      </c>
      <c r="AA12" s="1140">
        <v>0</v>
      </c>
      <c r="AB12" s="1140">
        <v>0</v>
      </c>
      <c r="AC12" s="1140">
        <v>0</v>
      </c>
      <c r="AD12" s="1140">
        <v>0</v>
      </c>
      <c r="AE12" s="1140">
        <v>0</v>
      </c>
      <c r="AF12" s="1140">
        <v>0</v>
      </c>
      <c r="AG12" s="1141">
        <v>0</v>
      </c>
      <c r="AH12" s="1138">
        <v>0</v>
      </c>
      <c r="AI12" s="1140">
        <v>0</v>
      </c>
      <c r="AJ12" s="1140">
        <v>0</v>
      </c>
      <c r="AK12" s="1140">
        <v>0</v>
      </c>
      <c r="AL12" s="1140">
        <v>0</v>
      </c>
      <c r="AM12" s="1140">
        <v>0</v>
      </c>
      <c r="AN12" s="1140">
        <v>0</v>
      </c>
      <c r="AO12" s="1140">
        <v>0</v>
      </c>
      <c r="AP12" s="1140">
        <v>0</v>
      </c>
      <c r="AQ12" s="1141">
        <v>0</v>
      </c>
      <c r="AR12" s="1138">
        <v>0</v>
      </c>
      <c r="AS12" s="1140">
        <v>0</v>
      </c>
      <c r="AT12" s="1140">
        <v>0</v>
      </c>
      <c r="AU12" s="1140">
        <v>0</v>
      </c>
      <c r="AV12" s="1140">
        <v>0</v>
      </c>
      <c r="AW12" s="1140">
        <v>0</v>
      </c>
      <c r="AX12" s="1140">
        <v>0</v>
      </c>
      <c r="AY12" s="1140">
        <v>0</v>
      </c>
      <c r="AZ12" s="1140">
        <v>0</v>
      </c>
      <c r="BA12" s="1141">
        <v>0</v>
      </c>
    </row>
    <row r="13" spans="1:53">
      <c r="A13" s="5" t="s">
        <v>38</v>
      </c>
      <c r="B13" t="s">
        <v>39</v>
      </c>
      <c r="C13" s="5" t="s">
        <v>92</v>
      </c>
      <c r="D13" s="330"/>
      <c r="E13" s="12"/>
      <c r="F13" s="12"/>
      <c r="G13" s="12"/>
      <c r="H13" s="12"/>
      <c r="I13" s="12"/>
      <c r="J13" s="12"/>
      <c r="K13" s="12"/>
      <c r="L13" s="12"/>
      <c r="M13" s="12"/>
      <c r="N13" s="330"/>
      <c r="O13" s="12"/>
      <c r="P13" s="12"/>
      <c r="Q13" s="12"/>
      <c r="R13" s="12"/>
      <c r="S13" s="12"/>
      <c r="T13" s="12"/>
      <c r="U13" s="12"/>
      <c r="V13" s="12"/>
      <c r="W13" s="331"/>
      <c r="X13" s="1138">
        <v>0</v>
      </c>
      <c r="Y13" s="1140">
        <v>0</v>
      </c>
      <c r="Z13" s="1140">
        <v>0</v>
      </c>
      <c r="AA13" s="1140">
        <v>0</v>
      </c>
      <c r="AB13" s="1140">
        <v>257</v>
      </c>
      <c r="AC13" s="1140">
        <v>208</v>
      </c>
      <c r="AD13" s="1140">
        <v>42</v>
      </c>
      <c r="AE13" s="1140">
        <v>0</v>
      </c>
      <c r="AF13" s="1140">
        <v>7</v>
      </c>
      <c r="AG13" s="1141">
        <v>19</v>
      </c>
      <c r="AH13" s="1138">
        <v>0</v>
      </c>
      <c r="AI13" s="1140">
        <v>0</v>
      </c>
      <c r="AJ13" s="1140">
        <v>0</v>
      </c>
      <c r="AK13" s="1140">
        <v>0</v>
      </c>
      <c r="AL13" s="1140">
        <v>211</v>
      </c>
      <c r="AM13" s="1140">
        <v>241</v>
      </c>
      <c r="AN13" s="1140">
        <v>32</v>
      </c>
      <c r="AO13" s="1140">
        <v>0</v>
      </c>
      <c r="AP13" s="1140">
        <v>7</v>
      </c>
      <c r="AQ13" s="1141">
        <v>16</v>
      </c>
      <c r="AR13" s="1138">
        <v>0</v>
      </c>
      <c r="AS13" s="1140">
        <v>0</v>
      </c>
      <c r="AT13" s="1140">
        <v>0</v>
      </c>
      <c r="AU13" s="1140">
        <v>0</v>
      </c>
      <c r="AV13" s="1140">
        <v>257</v>
      </c>
      <c r="AW13" s="1140">
        <v>214</v>
      </c>
      <c r="AX13" s="1140">
        <v>33</v>
      </c>
      <c r="AY13" s="1140">
        <v>0</v>
      </c>
      <c r="AZ13" s="1140">
        <v>1</v>
      </c>
      <c r="BA13" s="1141">
        <v>5</v>
      </c>
    </row>
    <row r="14" spans="1:53">
      <c r="A14" s="5" t="s">
        <v>38</v>
      </c>
      <c r="B14" t="s">
        <v>39</v>
      </c>
      <c r="C14" s="5" t="s">
        <v>91</v>
      </c>
      <c r="D14" s="330"/>
      <c r="E14" s="12"/>
      <c r="F14" s="12"/>
      <c r="G14" s="12"/>
      <c r="H14" s="12"/>
      <c r="I14" s="12"/>
      <c r="J14" s="12"/>
      <c r="K14" s="12"/>
      <c r="L14" s="12"/>
      <c r="M14" s="12"/>
      <c r="N14" s="330"/>
      <c r="O14" s="12"/>
      <c r="P14" s="12"/>
      <c r="Q14" s="12"/>
      <c r="R14" s="12"/>
      <c r="S14" s="12"/>
      <c r="T14" s="12"/>
      <c r="U14" s="12"/>
      <c r="V14" s="12"/>
      <c r="W14" s="331"/>
      <c r="X14" s="1138">
        <v>0</v>
      </c>
      <c r="Y14" s="1140">
        <v>0</v>
      </c>
      <c r="Z14" s="1140">
        <v>0</v>
      </c>
      <c r="AA14" s="1140">
        <v>0</v>
      </c>
      <c r="AB14" s="1140">
        <v>0</v>
      </c>
      <c r="AC14" s="1140">
        <v>6</v>
      </c>
      <c r="AD14" s="1140">
        <v>0</v>
      </c>
      <c r="AE14" s="1140">
        <v>0</v>
      </c>
      <c r="AF14" s="1140">
        <v>0</v>
      </c>
      <c r="AG14" s="1141">
        <v>0</v>
      </c>
      <c r="AH14" s="1138">
        <v>0</v>
      </c>
      <c r="AI14" s="1140">
        <v>0</v>
      </c>
      <c r="AJ14" s="1140">
        <v>0</v>
      </c>
      <c r="AK14" s="1140">
        <v>0</v>
      </c>
      <c r="AL14" s="1140">
        <v>0</v>
      </c>
      <c r="AM14" s="1140">
        <v>6</v>
      </c>
      <c r="AN14" s="1140">
        <v>0</v>
      </c>
      <c r="AO14" s="1140">
        <v>0</v>
      </c>
      <c r="AP14" s="1140">
        <v>0</v>
      </c>
      <c r="AQ14" s="1141">
        <v>0</v>
      </c>
      <c r="AR14" s="1138">
        <v>0</v>
      </c>
      <c r="AS14" s="1140">
        <v>0</v>
      </c>
      <c r="AT14" s="1140">
        <v>0</v>
      </c>
      <c r="AU14" s="1140">
        <v>0</v>
      </c>
      <c r="AV14" s="1140">
        <v>0</v>
      </c>
      <c r="AW14" s="1140">
        <v>7</v>
      </c>
      <c r="AX14" s="1140">
        <v>0</v>
      </c>
      <c r="AY14" s="1140">
        <v>0</v>
      </c>
      <c r="AZ14" s="1140">
        <v>0</v>
      </c>
      <c r="BA14" s="1141">
        <v>0</v>
      </c>
    </row>
    <row r="15" spans="1:53">
      <c r="A15" s="5" t="s">
        <v>38</v>
      </c>
      <c r="B15" t="s">
        <v>39</v>
      </c>
      <c r="C15" s="5" t="s">
        <v>90</v>
      </c>
      <c r="D15" s="330"/>
      <c r="E15" s="12"/>
      <c r="F15" s="12"/>
      <c r="G15" s="12"/>
      <c r="H15" s="12"/>
      <c r="I15" s="12"/>
      <c r="J15" s="12"/>
      <c r="K15" s="12"/>
      <c r="L15" s="12"/>
      <c r="M15" s="12"/>
      <c r="N15" s="330"/>
      <c r="O15" s="12"/>
      <c r="P15" s="12"/>
      <c r="Q15" s="12"/>
      <c r="R15" s="12"/>
      <c r="S15" s="12"/>
      <c r="T15" s="12"/>
      <c r="U15" s="12"/>
      <c r="V15" s="12"/>
      <c r="W15" s="331"/>
      <c r="X15" s="1138">
        <v>0</v>
      </c>
      <c r="Y15" s="1140">
        <v>0</v>
      </c>
      <c r="Z15" s="1140">
        <v>0</v>
      </c>
      <c r="AA15" s="1140">
        <v>0</v>
      </c>
      <c r="AB15" s="1140">
        <v>0</v>
      </c>
      <c r="AC15" s="1140">
        <v>0</v>
      </c>
      <c r="AD15" s="1140">
        <v>0</v>
      </c>
      <c r="AE15" s="1140">
        <v>0</v>
      </c>
      <c r="AF15" s="1140">
        <v>0</v>
      </c>
      <c r="AG15" s="1141">
        <v>0</v>
      </c>
      <c r="AH15" s="1138">
        <v>0</v>
      </c>
      <c r="AI15" s="1140">
        <v>0</v>
      </c>
      <c r="AJ15" s="1140">
        <v>0</v>
      </c>
      <c r="AK15" s="1140">
        <v>0</v>
      </c>
      <c r="AL15" s="1140">
        <v>0</v>
      </c>
      <c r="AM15" s="1140">
        <v>0</v>
      </c>
      <c r="AN15" s="1140">
        <v>0</v>
      </c>
      <c r="AO15" s="1140">
        <v>0</v>
      </c>
      <c r="AP15" s="1140">
        <v>0</v>
      </c>
      <c r="AQ15" s="1141">
        <v>0</v>
      </c>
      <c r="AR15" s="1138">
        <v>0</v>
      </c>
      <c r="AS15" s="1140">
        <v>0</v>
      </c>
      <c r="AT15" s="1140">
        <v>0</v>
      </c>
      <c r="AU15" s="1140">
        <v>0</v>
      </c>
      <c r="AV15" s="1140">
        <v>0</v>
      </c>
      <c r="AW15" s="1140">
        <v>0</v>
      </c>
      <c r="AX15" s="1140">
        <v>0</v>
      </c>
      <c r="AY15" s="1140">
        <v>0</v>
      </c>
      <c r="AZ15" s="1140">
        <v>0</v>
      </c>
      <c r="BA15" s="1141">
        <v>0</v>
      </c>
    </row>
    <row r="16" spans="1:53">
      <c r="A16" s="5" t="s">
        <v>40</v>
      </c>
      <c r="B16" t="s">
        <v>41</v>
      </c>
      <c r="C16" s="5" t="s">
        <v>92</v>
      </c>
      <c r="D16" s="330"/>
      <c r="E16" s="12"/>
      <c r="F16" s="12"/>
      <c r="G16" s="12"/>
      <c r="H16" s="12"/>
      <c r="I16" s="12"/>
      <c r="J16" s="12"/>
      <c r="K16" s="12"/>
      <c r="L16" s="12"/>
      <c r="M16" s="12"/>
      <c r="N16" s="330"/>
      <c r="O16" s="12"/>
      <c r="P16" s="12"/>
      <c r="Q16" s="12"/>
      <c r="R16" s="12"/>
      <c r="S16" s="12"/>
      <c r="T16" s="12"/>
      <c r="U16" s="12"/>
      <c r="V16" s="12"/>
      <c r="W16" s="331"/>
      <c r="X16" s="1138">
        <v>0</v>
      </c>
      <c r="Y16" s="1140">
        <v>0</v>
      </c>
      <c r="Z16" s="1140">
        <v>0</v>
      </c>
      <c r="AA16" s="1140">
        <v>0</v>
      </c>
      <c r="AB16" s="1140">
        <v>56</v>
      </c>
      <c r="AC16" s="1140">
        <v>150</v>
      </c>
      <c r="AD16" s="1140">
        <v>0</v>
      </c>
      <c r="AE16" s="1140">
        <v>0</v>
      </c>
      <c r="AF16" s="1140">
        <v>5</v>
      </c>
      <c r="AG16" s="1141">
        <v>0</v>
      </c>
      <c r="AH16" s="1138">
        <v>0</v>
      </c>
      <c r="AI16" s="1140">
        <v>0</v>
      </c>
      <c r="AJ16" s="1140">
        <v>0</v>
      </c>
      <c r="AK16" s="1140">
        <v>0</v>
      </c>
      <c r="AL16" s="1140">
        <v>48</v>
      </c>
      <c r="AM16" s="1140">
        <v>138</v>
      </c>
      <c r="AN16" s="1140">
        <v>0</v>
      </c>
      <c r="AO16" s="1140">
        <v>0</v>
      </c>
      <c r="AP16" s="1140">
        <v>0</v>
      </c>
      <c r="AQ16" s="1141">
        <v>0</v>
      </c>
      <c r="AR16" s="1138">
        <v>0</v>
      </c>
      <c r="AS16" s="1140">
        <v>0</v>
      </c>
      <c r="AT16" s="1140">
        <v>0</v>
      </c>
      <c r="AU16" s="1140">
        <v>0</v>
      </c>
      <c r="AV16" s="1140">
        <v>56</v>
      </c>
      <c r="AW16" s="1140">
        <v>132</v>
      </c>
      <c r="AX16" s="1140">
        <v>0</v>
      </c>
      <c r="AY16" s="1140">
        <v>0</v>
      </c>
      <c r="AZ16" s="1140">
        <v>19</v>
      </c>
      <c r="BA16" s="1141">
        <v>0</v>
      </c>
    </row>
    <row r="17" spans="1:53">
      <c r="A17" s="5" t="s">
        <v>40</v>
      </c>
      <c r="B17" t="s">
        <v>41</v>
      </c>
      <c r="C17" s="5" t="s">
        <v>91</v>
      </c>
      <c r="D17" s="330"/>
      <c r="E17" s="12"/>
      <c r="F17" s="12"/>
      <c r="G17" s="12"/>
      <c r="H17" s="12"/>
      <c r="I17" s="12"/>
      <c r="J17" s="12"/>
      <c r="K17" s="12"/>
      <c r="L17" s="12"/>
      <c r="M17" s="12"/>
      <c r="N17" s="330"/>
      <c r="O17" s="12"/>
      <c r="P17" s="12"/>
      <c r="Q17" s="12"/>
      <c r="R17" s="12"/>
      <c r="S17" s="12"/>
      <c r="T17" s="12"/>
      <c r="U17" s="12"/>
      <c r="V17" s="12"/>
      <c r="W17" s="331"/>
      <c r="X17" s="1138">
        <v>0</v>
      </c>
      <c r="Y17" s="1140">
        <v>0</v>
      </c>
      <c r="Z17" s="1140">
        <v>0</v>
      </c>
      <c r="AA17" s="1140">
        <v>0</v>
      </c>
      <c r="AB17" s="1140">
        <v>22</v>
      </c>
      <c r="AC17" s="1140">
        <v>0</v>
      </c>
      <c r="AD17" s="1140">
        <v>0</v>
      </c>
      <c r="AE17" s="1140">
        <v>0</v>
      </c>
      <c r="AF17" s="1140">
        <v>0</v>
      </c>
      <c r="AG17" s="1141">
        <v>0</v>
      </c>
      <c r="AH17" s="1138">
        <v>0</v>
      </c>
      <c r="AI17" s="1140">
        <v>0</v>
      </c>
      <c r="AJ17" s="1140">
        <v>0</v>
      </c>
      <c r="AK17" s="1140">
        <v>0</v>
      </c>
      <c r="AL17" s="1140">
        <v>35</v>
      </c>
      <c r="AM17" s="1140">
        <v>0</v>
      </c>
      <c r="AN17" s="1140">
        <v>0</v>
      </c>
      <c r="AO17" s="1140">
        <v>0</v>
      </c>
      <c r="AP17" s="1140">
        <v>0</v>
      </c>
      <c r="AQ17" s="1141">
        <v>0</v>
      </c>
      <c r="AR17" s="1138">
        <v>0</v>
      </c>
      <c r="AS17" s="1140">
        <v>0</v>
      </c>
      <c r="AT17" s="1140">
        <v>0</v>
      </c>
      <c r="AU17" s="1140">
        <v>0</v>
      </c>
      <c r="AV17" s="1140">
        <v>40</v>
      </c>
      <c r="AW17" s="1140">
        <v>0</v>
      </c>
      <c r="AX17" s="1140">
        <v>0</v>
      </c>
      <c r="AY17" s="1140">
        <v>0</v>
      </c>
      <c r="AZ17" s="1140">
        <v>0</v>
      </c>
      <c r="BA17" s="1141">
        <v>0</v>
      </c>
    </row>
    <row r="18" spans="1:53">
      <c r="A18" s="5" t="s">
        <v>40</v>
      </c>
      <c r="B18" t="s">
        <v>41</v>
      </c>
      <c r="C18" s="5" t="s">
        <v>90</v>
      </c>
      <c r="D18" s="330"/>
      <c r="E18" s="12"/>
      <c r="F18" s="12"/>
      <c r="G18" s="12"/>
      <c r="H18" s="12"/>
      <c r="I18" s="12"/>
      <c r="J18" s="12"/>
      <c r="K18" s="12"/>
      <c r="L18" s="12"/>
      <c r="M18" s="12"/>
      <c r="N18" s="330"/>
      <c r="O18" s="12"/>
      <c r="P18" s="12"/>
      <c r="Q18" s="12"/>
      <c r="R18" s="12"/>
      <c r="S18" s="12"/>
      <c r="T18" s="12"/>
      <c r="U18" s="12"/>
      <c r="V18" s="12"/>
      <c r="W18" s="331"/>
      <c r="X18" s="1138">
        <v>0</v>
      </c>
      <c r="Y18" s="1140">
        <v>0</v>
      </c>
      <c r="Z18" s="1140">
        <v>0</v>
      </c>
      <c r="AA18" s="1140">
        <v>0</v>
      </c>
      <c r="AB18" s="1140">
        <v>0</v>
      </c>
      <c r="AC18" s="1140">
        <v>0</v>
      </c>
      <c r="AD18" s="1140">
        <v>0</v>
      </c>
      <c r="AE18" s="1140">
        <v>0</v>
      </c>
      <c r="AF18" s="1140">
        <v>0</v>
      </c>
      <c r="AG18" s="1141">
        <v>0</v>
      </c>
      <c r="AH18" s="1138">
        <v>0</v>
      </c>
      <c r="AI18" s="1140">
        <v>0</v>
      </c>
      <c r="AJ18" s="1140">
        <v>0</v>
      </c>
      <c r="AK18" s="1140">
        <v>0</v>
      </c>
      <c r="AL18" s="1140">
        <v>0</v>
      </c>
      <c r="AM18" s="1140">
        <v>0</v>
      </c>
      <c r="AN18" s="1140">
        <v>0</v>
      </c>
      <c r="AO18" s="1140">
        <v>0</v>
      </c>
      <c r="AP18" s="1140">
        <v>0</v>
      </c>
      <c r="AQ18" s="1141">
        <v>0</v>
      </c>
      <c r="AR18" s="1138">
        <v>0</v>
      </c>
      <c r="AS18" s="1140">
        <v>0</v>
      </c>
      <c r="AT18" s="1140">
        <v>0</v>
      </c>
      <c r="AU18" s="1140">
        <v>0</v>
      </c>
      <c r="AV18" s="1140">
        <v>0</v>
      </c>
      <c r="AW18" s="1140">
        <v>0</v>
      </c>
      <c r="AX18" s="1140">
        <v>0</v>
      </c>
      <c r="AY18" s="1140">
        <v>0</v>
      </c>
      <c r="AZ18" s="1140">
        <v>0</v>
      </c>
      <c r="BA18" s="1141">
        <v>0</v>
      </c>
    </row>
    <row r="19" spans="1:53">
      <c r="A19" s="5" t="s">
        <v>42</v>
      </c>
      <c r="B19" t="s">
        <v>43</v>
      </c>
      <c r="C19" s="5" t="s">
        <v>92</v>
      </c>
      <c r="D19" s="330"/>
      <c r="E19" s="12"/>
      <c r="F19" s="12"/>
      <c r="G19" s="12"/>
      <c r="H19" s="12"/>
      <c r="I19" s="12"/>
      <c r="J19" s="12"/>
      <c r="K19" s="12"/>
      <c r="L19" s="12"/>
      <c r="M19" s="12"/>
      <c r="N19" s="330"/>
      <c r="O19" s="12"/>
      <c r="P19" s="12"/>
      <c r="Q19" s="12"/>
      <c r="R19" s="12"/>
      <c r="S19" s="12"/>
      <c r="T19" s="12"/>
      <c r="U19" s="12"/>
      <c r="V19" s="12"/>
      <c r="W19" s="331"/>
      <c r="X19" s="1138">
        <v>0</v>
      </c>
      <c r="Y19" s="1140">
        <v>0</v>
      </c>
      <c r="Z19" s="1140">
        <v>0</v>
      </c>
      <c r="AA19" s="1140">
        <v>0</v>
      </c>
      <c r="AB19" s="1140">
        <v>77</v>
      </c>
      <c r="AC19" s="1140">
        <v>159</v>
      </c>
      <c r="AD19" s="1140">
        <v>0</v>
      </c>
      <c r="AE19" s="1140">
        <v>0</v>
      </c>
      <c r="AF19" s="1140">
        <v>29</v>
      </c>
      <c r="AG19" s="1141">
        <v>0</v>
      </c>
      <c r="AH19" s="1138">
        <v>0</v>
      </c>
      <c r="AI19" s="1140">
        <v>0</v>
      </c>
      <c r="AJ19" s="1140">
        <v>0</v>
      </c>
      <c r="AK19" s="1140">
        <v>0</v>
      </c>
      <c r="AL19" s="1140">
        <v>71</v>
      </c>
      <c r="AM19" s="1140">
        <v>128</v>
      </c>
      <c r="AN19" s="1140">
        <v>0</v>
      </c>
      <c r="AO19" s="1140">
        <v>0</v>
      </c>
      <c r="AP19" s="1140">
        <v>28</v>
      </c>
      <c r="AQ19" s="1141">
        <v>0</v>
      </c>
      <c r="AR19" s="1138">
        <v>0</v>
      </c>
      <c r="AS19" s="1140">
        <v>0</v>
      </c>
      <c r="AT19" s="1140">
        <v>0</v>
      </c>
      <c r="AU19" s="1140">
        <v>0</v>
      </c>
      <c r="AV19" s="1140">
        <v>106</v>
      </c>
      <c r="AW19" s="1140">
        <v>85</v>
      </c>
      <c r="AX19" s="1140">
        <v>0</v>
      </c>
      <c r="AY19" s="1140">
        <v>0</v>
      </c>
      <c r="AZ19" s="1140">
        <v>44</v>
      </c>
      <c r="BA19" s="1141">
        <v>0</v>
      </c>
    </row>
    <row r="20" spans="1:53">
      <c r="A20" s="5" t="s">
        <v>42</v>
      </c>
      <c r="B20" t="s">
        <v>43</v>
      </c>
      <c r="C20" s="5" t="s">
        <v>91</v>
      </c>
      <c r="D20" s="330"/>
      <c r="E20" s="12"/>
      <c r="F20" s="12"/>
      <c r="G20" s="12"/>
      <c r="H20" s="12"/>
      <c r="I20" s="12"/>
      <c r="J20" s="12"/>
      <c r="K20" s="12"/>
      <c r="L20" s="12"/>
      <c r="M20" s="12"/>
      <c r="N20" s="330"/>
      <c r="O20" s="12"/>
      <c r="P20" s="12"/>
      <c r="Q20" s="12"/>
      <c r="R20" s="12"/>
      <c r="S20" s="12"/>
      <c r="T20" s="12"/>
      <c r="U20" s="12"/>
      <c r="V20" s="12"/>
      <c r="W20" s="331"/>
      <c r="X20" s="1138">
        <v>0</v>
      </c>
      <c r="Y20" s="1140">
        <v>0</v>
      </c>
      <c r="Z20" s="1140">
        <v>0</v>
      </c>
      <c r="AA20" s="1140">
        <v>0</v>
      </c>
      <c r="AB20" s="1140">
        <v>0</v>
      </c>
      <c r="AC20" s="1140">
        <v>0</v>
      </c>
      <c r="AD20" s="1140">
        <v>0</v>
      </c>
      <c r="AE20" s="1140">
        <v>0</v>
      </c>
      <c r="AF20" s="1140">
        <v>0</v>
      </c>
      <c r="AG20" s="1141">
        <v>0</v>
      </c>
      <c r="AH20" s="1138">
        <v>0</v>
      </c>
      <c r="AI20" s="1140">
        <v>0</v>
      </c>
      <c r="AJ20" s="1140">
        <v>0</v>
      </c>
      <c r="AK20" s="1140">
        <v>0</v>
      </c>
      <c r="AL20" s="1140">
        <v>0</v>
      </c>
      <c r="AM20" s="1140">
        <v>0</v>
      </c>
      <c r="AN20" s="1140">
        <v>0</v>
      </c>
      <c r="AO20" s="1140">
        <v>0</v>
      </c>
      <c r="AP20" s="1140">
        <v>0</v>
      </c>
      <c r="AQ20" s="1141">
        <v>0</v>
      </c>
      <c r="AR20" s="1138">
        <v>0</v>
      </c>
      <c r="AS20" s="1140">
        <v>0</v>
      </c>
      <c r="AT20" s="1140">
        <v>0</v>
      </c>
      <c r="AU20" s="1140">
        <v>0</v>
      </c>
      <c r="AV20" s="1140">
        <v>0</v>
      </c>
      <c r="AW20" s="1140">
        <v>0</v>
      </c>
      <c r="AX20" s="1140">
        <v>0</v>
      </c>
      <c r="AY20" s="1140">
        <v>0</v>
      </c>
      <c r="AZ20" s="1140">
        <v>0</v>
      </c>
      <c r="BA20" s="1141">
        <v>0</v>
      </c>
    </row>
    <row r="21" spans="1:53">
      <c r="A21" s="5" t="s">
        <v>42</v>
      </c>
      <c r="B21" t="s">
        <v>43</v>
      </c>
      <c r="C21" s="5" t="s">
        <v>90</v>
      </c>
      <c r="D21" s="330"/>
      <c r="E21" s="12"/>
      <c r="F21" s="12"/>
      <c r="G21" s="12"/>
      <c r="H21" s="12"/>
      <c r="I21" s="12"/>
      <c r="J21" s="12"/>
      <c r="K21" s="12"/>
      <c r="L21" s="12"/>
      <c r="M21" s="12"/>
      <c r="N21" s="330"/>
      <c r="O21" s="12"/>
      <c r="P21" s="12"/>
      <c r="Q21" s="12"/>
      <c r="R21" s="12"/>
      <c r="S21" s="12"/>
      <c r="T21" s="12"/>
      <c r="U21" s="12"/>
      <c r="V21" s="12"/>
      <c r="W21" s="331"/>
      <c r="X21" s="1138">
        <v>0</v>
      </c>
      <c r="Y21" s="1140">
        <v>0</v>
      </c>
      <c r="Z21" s="1140">
        <v>0</v>
      </c>
      <c r="AA21" s="1140">
        <v>0</v>
      </c>
      <c r="AB21" s="1140">
        <v>1</v>
      </c>
      <c r="AC21" s="1140">
        <v>0</v>
      </c>
      <c r="AD21" s="1140">
        <v>0</v>
      </c>
      <c r="AE21" s="1140">
        <v>0</v>
      </c>
      <c r="AF21" s="1140">
        <v>0</v>
      </c>
      <c r="AG21" s="1141">
        <v>0</v>
      </c>
      <c r="AH21" s="1138">
        <v>0</v>
      </c>
      <c r="AI21" s="1140">
        <v>0</v>
      </c>
      <c r="AJ21" s="1140">
        <v>0</v>
      </c>
      <c r="AK21" s="1140">
        <v>0</v>
      </c>
      <c r="AL21" s="1140">
        <v>0</v>
      </c>
      <c r="AM21" s="1140">
        <v>0</v>
      </c>
      <c r="AN21" s="1140">
        <v>0</v>
      </c>
      <c r="AO21" s="1140">
        <v>0</v>
      </c>
      <c r="AP21" s="1140">
        <v>0</v>
      </c>
      <c r="AQ21" s="1141">
        <v>0</v>
      </c>
      <c r="AR21" s="1138">
        <v>0</v>
      </c>
      <c r="AS21" s="1140">
        <v>0</v>
      </c>
      <c r="AT21" s="1140">
        <v>0</v>
      </c>
      <c r="AU21" s="1140">
        <v>0</v>
      </c>
      <c r="AV21" s="1140">
        <v>0</v>
      </c>
      <c r="AW21" s="1140">
        <v>0</v>
      </c>
      <c r="AX21" s="1140">
        <v>0</v>
      </c>
      <c r="AY21" s="1140">
        <v>0</v>
      </c>
      <c r="AZ21" s="1140">
        <v>0</v>
      </c>
      <c r="BA21" s="1141">
        <v>0</v>
      </c>
    </row>
    <row r="22" spans="1:53">
      <c r="A22" s="5" t="s">
        <v>44</v>
      </c>
      <c r="B22" t="s">
        <v>45</v>
      </c>
      <c r="C22" s="5" t="s">
        <v>92</v>
      </c>
      <c r="D22" s="330"/>
      <c r="E22" s="12"/>
      <c r="F22" s="12"/>
      <c r="G22" s="12"/>
      <c r="H22" s="12"/>
      <c r="I22" s="12"/>
      <c r="J22" s="12"/>
      <c r="K22" s="12"/>
      <c r="L22" s="12"/>
      <c r="M22" s="12"/>
      <c r="N22" s="330"/>
      <c r="O22" s="12"/>
      <c r="P22" s="12"/>
      <c r="Q22" s="12"/>
      <c r="R22" s="12"/>
      <c r="S22" s="12"/>
      <c r="T22" s="12"/>
      <c r="U22" s="12"/>
      <c r="V22" s="12"/>
      <c r="W22" s="331"/>
      <c r="X22" s="1138">
        <v>0</v>
      </c>
      <c r="Y22" s="1140">
        <v>5</v>
      </c>
      <c r="Z22" s="1140">
        <v>0</v>
      </c>
      <c r="AA22" s="1140">
        <v>25</v>
      </c>
      <c r="AB22" s="1140">
        <v>8</v>
      </c>
      <c r="AC22" s="1140">
        <v>0</v>
      </c>
      <c r="AD22" s="1140">
        <v>0</v>
      </c>
      <c r="AE22" s="1140">
        <v>0</v>
      </c>
      <c r="AF22" s="1140">
        <v>0</v>
      </c>
      <c r="AG22" s="1141">
        <v>0</v>
      </c>
      <c r="AH22" s="1138">
        <v>0</v>
      </c>
      <c r="AI22" s="1140">
        <v>15</v>
      </c>
      <c r="AJ22" s="1140">
        <v>0</v>
      </c>
      <c r="AK22" s="1140">
        <v>18</v>
      </c>
      <c r="AL22" s="1140">
        <v>9</v>
      </c>
      <c r="AM22" s="1140">
        <v>0</v>
      </c>
      <c r="AN22" s="1140">
        <v>0</v>
      </c>
      <c r="AO22" s="1140">
        <v>0</v>
      </c>
      <c r="AP22" s="1140">
        <v>0</v>
      </c>
      <c r="AQ22" s="1141">
        <v>0</v>
      </c>
      <c r="AR22" s="1138">
        <v>0</v>
      </c>
      <c r="AS22" s="1140">
        <v>10</v>
      </c>
      <c r="AT22" s="1140">
        <v>0</v>
      </c>
      <c r="AU22" s="1140">
        <v>20</v>
      </c>
      <c r="AV22" s="1140">
        <v>21</v>
      </c>
      <c r="AW22" s="1140">
        <v>0</v>
      </c>
      <c r="AX22" s="1140">
        <v>0</v>
      </c>
      <c r="AY22" s="1140">
        <v>0</v>
      </c>
      <c r="AZ22" s="1140">
        <v>0</v>
      </c>
      <c r="BA22" s="1141">
        <v>0</v>
      </c>
    </row>
    <row r="23" spans="1:53">
      <c r="A23" s="5" t="s">
        <v>44</v>
      </c>
      <c r="B23" t="s">
        <v>45</v>
      </c>
      <c r="C23" s="5" t="s">
        <v>91</v>
      </c>
      <c r="D23" s="330"/>
      <c r="E23" s="12"/>
      <c r="F23" s="12"/>
      <c r="G23" s="12"/>
      <c r="H23" s="12"/>
      <c r="I23" s="12"/>
      <c r="J23" s="12"/>
      <c r="K23" s="12"/>
      <c r="L23" s="12"/>
      <c r="M23" s="12"/>
      <c r="N23" s="330"/>
      <c r="O23" s="12"/>
      <c r="P23" s="12"/>
      <c r="Q23" s="12"/>
      <c r="R23" s="12"/>
      <c r="S23" s="12"/>
      <c r="T23" s="12"/>
      <c r="U23" s="12"/>
      <c r="V23" s="12"/>
      <c r="W23" s="331"/>
      <c r="X23" s="1138">
        <v>0</v>
      </c>
      <c r="Y23" s="1140">
        <v>0</v>
      </c>
      <c r="Z23" s="1140">
        <v>0</v>
      </c>
      <c r="AA23" s="1140">
        <v>0</v>
      </c>
      <c r="AB23" s="1140">
        <v>0</v>
      </c>
      <c r="AC23" s="1140">
        <v>0</v>
      </c>
      <c r="AD23" s="1140">
        <v>0</v>
      </c>
      <c r="AE23" s="1140">
        <v>0</v>
      </c>
      <c r="AF23" s="1140">
        <v>0</v>
      </c>
      <c r="AG23" s="1141">
        <v>0</v>
      </c>
      <c r="AH23" s="1138">
        <v>0</v>
      </c>
      <c r="AI23" s="1140">
        <v>0</v>
      </c>
      <c r="AJ23" s="1140">
        <v>0</v>
      </c>
      <c r="AK23" s="1140">
        <v>0</v>
      </c>
      <c r="AL23" s="1140">
        <v>0</v>
      </c>
      <c r="AM23" s="1140">
        <v>0</v>
      </c>
      <c r="AN23" s="1140">
        <v>0</v>
      </c>
      <c r="AO23" s="1140">
        <v>0</v>
      </c>
      <c r="AP23" s="1140">
        <v>0</v>
      </c>
      <c r="AQ23" s="1141">
        <v>0</v>
      </c>
      <c r="AR23" s="1138">
        <v>0</v>
      </c>
      <c r="AS23" s="1140">
        <v>0</v>
      </c>
      <c r="AT23" s="1140">
        <v>0</v>
      </c>
      <c r="AU23" s="1140">
        <v>0</v>
      </c>
      <c r="AV23" s="1140">
        <v>0</v>
      </c>
      <c r="AW23" s="1140">
        <v>0</v>
      </c>
      <c r="AX23" s="1140">
        <v>0</v>
      </c>
      <c r="AY23" s="1140">
        <v>0</v>
      </c>
      <c r="AZ23" s="1140">
        <v>0</v>
      </c>
      <c r="BA23" s="1141">
        <v>0</v>
      </c>
    </row>
    <row r="24" spans="1:53">
      <c r="A24" s="5" t="s">
        <v>44</v>
      </c>
      <c r="B24" t="s">
        <v>45</v>
      </c>
      <c r="C24" s="5" t="s">
        <v>90</v>
      </c>
      <c r="D24" s="330"/>
      <c r="E24" s="12"/>
      <c r="F24" s="12"/>
      <c r="G24" s="12"/>
      <c r="H24" s="12"/>
      <c r="I24" s="12"/>
      <c r="J24" s="12"/>
      <c r="K24" s="12"/>
      <c r="L24" s="12"/>
      <c r="M24" s="12"/>
      <c r="N24" s="330"/>
      <c r="O24" s="12"/>
      <c r="P24" s="12"/>
      <c r="Q24" s="12"/>
      <c r="R24" s="12"/>
      <c r="S24" s="12"/>
      <c r="T24" s="12"/>
      <c r="U24" s="12"/>
      <c r="V24" s="12"/>
      <c r="W24" s="331"/>
      <c r="X24" s="1138">
        <v>0</v>
      </c>
      <c r="Y24" s="1140">
        <v>0</v>
      </c>
      <c r="Z24" s="1140">
        <v>0</v>
      </c>
      <c r="AA24" s="1140">
        <v>0</v>
      </c>
      <c r="AB24" s="1140">
        <v>0</v>
      </c>
      <c r="AC24" s="1140">
        <v>0</v>
      </c>
      <c r="AD24" s="1140">
        <v>0</v>
      </c>
      <c r="AE24" s="1140">
        <v>0</v>
      </c>
      <c r="AF24" s="1140">
        <v>0</v>
      </c>
      <c r="AG24" s="1141">
        <v>0</v>
      </c>
      <c r="AH24" s="1138">
        <v>0</v>
      </c>
      <c r="AI24" s="1140">
        <v>0</v>
      </c>
      <c r="AJ24" s="1140">
        <v>0</v>
      </c>
      <c r="AK24" s="1140">
        <v>0</v>
      </c>
      <c r="AL24" s="1140">
        <v>0</v>
      </c>
      <c r="AM24" s="1140">
        <v>0</v>
      </c>
      <c r="AN24" s="1140">
        <v>0</v>
      </c>
      <c r="AO24" s="1140">
        <v>0</v>
      </c>
      <c r="AP24" s="1140">
        <v>0</v>
      </c>
      <c r="AQ24" s="1141">
        <v>0</v>
      </c>
      <c r="AR24" s="1138">
        <v>0</v>
      </c>
      <c r="AS24" s="1140">
        <v>0</v>
      </c>
      <c r="AT24" s="1140">
        <v>0</v>
      </c>
      <c r="AU24" s="1140">
        <v>0</v>
      </c>
      <c r="AV24" s="1140">
        <v>0</v>
      </c>
      <c r="AW24" s="1140">
        <v>0</v>
      </c>
      <c r="AX24" s="1140">
        <v>0</v>
      </c>
      <c r="AY24" s="1140">
        <v>0</v>
      </c>
      <c r="AZ24" s="1140">
        <v>0</v>
      </c>
      <c r="BA24" s="1141">
        <v>0</v>
      </c>
    </row>
    <row r="25" spans="1:53">
      <c r="A25" s="5" t="s">
        <v>46</v>
      </c>
      <c r="B25" t="s">
        <v>47</v>
      </c>
      <c r="C25" s="5" t="s">
        <v>92</v>
      </c>
      <c r="D25" s="330"/>
      <c r="E25" s="12"/>
      <c r="F25" s="12"/>
      <c r="G25" s="12"/>
      <c r="H25" s="12"/>
      <c r="I25" s="12"/>
      <c r="J25" s="12"/>
      <c r="K25" s="12"/>
      <c r="L25" s="12"/>
      <c r="M25" s="12"/>
      <c r="N25" s="330"/>
      <c r="O25" s="12"/>
      <c r="P25" s="12"/>
      <c r="Q25" s="12"/>
      <c r="R25" s="12"/>
      <c r="S25" s="12"/>
      <c r="T25" s="12"/>
      <c r="U25" s="12"/>
      <c r="V25" s="12"/>
      <c r="W25" s="331"/>
      <c r="X25" s="1138">
        <v>0</v>
      </c>
      <c r="Y25" s="1140">
        <v>0</v>
      </c>
      <c r="Z25" s="1140">
        <v>0</v>
      </c>
      <c r="AA25" s="1140">
        <v>18</v>
      </c>
      <c r="AB25" s="1140">
        <v>51</v>
      </c>
      <c r="AC25" s="1140">
        <v>169</v>
      </c>
      <c r="AD25" s="1140">
        <v>0</v>
      </c>
      <c r="AE25" s="1140">
        <v>0</v>
      </c>
      <c r="AF25" s="1140">
        <v>15</v>
      </c>
      <c r="AG25" s="1141">
        <v>0</v>
      </c>
      <c r="AH25" s="1138">
        <v>0</v>
      </c>
      <c r="AI25" s="1140">
        <v>1</v>
      </c>
      <c r="AJ25" s="1140">
        <v>0</v>
      </c>
      <c r="AK25" s="1140">
        <v>16</v>
      </c>
      <c r="AL25" s="1140">
        <v>44</v>
      </c>
      <c r="AM25" s="1140">
        <v>197</v>
      </c>
      <c r="AN25" s="1140">
        <v>0</v>
      </c>
      <c r="AO25" s="1140">
        <v>0</v>
      </c>
      <c r="AP25" s="1140">
        <v>19</v>
      </c>
      <c r="AQ25" s="1141">
        <v>0</v>
      </c>
      <c r="AR25" s="1138">
        <v>0</v>
      </c>
      <c r="AS25" s="1140">
        <v>0</v>
      </c>
      <c r="AT25" s="1140">
        <v>0</v>
      </c>
      <c r="AU25" s="1140">
        <v>22</v>
      </c>
      <c r="AV25" s="1140">
        <v>51</v>
      </c>
      <c r="AW25" s="1140">
        <v>193</v>
      </c>
      <c r="AX25" s="1140">
        <v>0</v>
      </c>
      <c r="AY25" s="1140">
        <v>0</v>
      </c>
      <c r="AZ25" s="1140">
        <v>37</v>
      </c>
      <c r="BA25" s="1141">
        <v>0</v>
      </c>
    </row>
    <row r="26" spans="1:53">
      <c r="A26" s="5" t="s">
        <v>46</v>
      </c>
      <c r="B26" t="s">
        <v>47</v>
      </c>
      <c r="C26" s="5" t="s">
        <v>91</v>
      </c>
      <c r="D26" s="330"/>
      <c r="E26" s="12"/>
      <c r="F26" s="12"/>
      <c r="G26" s="12"/>
      <c r="H26" s="12"/>
      <c r="I26" s="12"/>
      <c r="J26" s="12"/>
      <c r="K26" s="12"/>
      <c r="L26" s="12"/>
      <c r="M26" s="12"/>
      <c r="N26" s="330"/>
      <c r="O26" s="12"/>
      <c r="P26" s="12"/>
      <c r="Q26" s="12"/>
      <c r="R26" s="12"/>
      <c r="S26" s="12"/>
      <c r="T26" s="12"/>
      <c r="U26" s="12"/>
      <c r="V26" s="12"/>
      <c r="W26" s="331"/>
      <c r="X26" s="1138">
        <v>9</v>
      </c>
      <c r="Y26" s="1140">
        <v>8</v>
      </c>
      <c r="Z26" s="1140">
        <v>0</v>
      </c>
      <c r="AA26" s="1140">
        <v>13</v>
      </c>
      <c r="AB26" s="1140">
        <v>0</v>
      </c>
      <c r="AC26" s="1140">
        <v>0</v>
      </c>
      <c r="AD26" s="1140">
        <v>0</v>
      </c>
      <c r="AE26" s="1140">
        <v>0</v>
      </c>
      <c r="AF26" s="1140">
        <v>0</v>
      </c>
      <c r="AG26" s="1141">
        <v>0</v>
      </c>
      <c r="AH26" s="1138">
        <v>26</v>
      </c>
      <c r="AI26" s="1140">
        <v>5</v>
      </c>
      <c r="AJ26" s="1140">
        <v>0</v>
      </c>
      <c r="AK26" s="1140">
        <v>10</v>
      </c>
      <c r="AL26" s="1140">
        <v>0</v>
      </c>
      <c r="AM26" s="1140">
        <v>0</v>
      </c>
      <c r="AN26" s="1140">
        <v>0</v>
      </c>
      <c r="AO26" s="1140">
        <v>0</v>
      </c>
      <c r="AP26" s="1140">
        <v>0</v>
      </c>
      <c r="AQ26" s="1141">
        <v>0</v>
      </c>
      <c r="AR26" s="1138">
        <v>8</v>
      </c>
      <c r="AS26" s="1140">
        <v>9</v>
      </c>
      <c r="AT26" s="1140">
        <v>0</v>
      </c>
      <c r="AU26" s="1140">
        <v>6</v>
      </c>
      <c r="AV26" s="1140">
        <v>0</v>
      </c>
      <c r="AW26" s="1140">
        <v>0</v>
      </c>
      <c r="AX26" s="1140">
        <v>0</v>
      </c>
      <c r="AY26" s="1140">
        <v>0</v>
      </c>
      <c r="AZ26" s="1140">
        <v>0</v>
      </c>
      <c r="BA26" s="1141">
        <v>0</v>
      </c>
    </row>
    <row r="27" spans="1:53">
      <c r="A27" s="5" t="s">
        <v>46</v>
      </c>
      <c r="B27" t="s">
        <v>47</v>
      </c>
      <c r="C27" s="5" t="s">
        <v>90</v>
      </c>
      <c r="D27" s="330"/>
      <c r="E27" s="12"/>
      <c r="F27" s="12"/>
      <c r="G27" s="12"/>
      <c r="H27" s="12"/>
      <c r="I27" s="12"/>
      <c r="J27" s="12"/>
      <c r="K27" s="12"/>
      <c r="L27" s="12"/>
      <c r="M27" s="12"/>
      <c r="N27" s="330"/>
      <c r="O27" s="12"/>
      <c r="P27" s="12"/>
      <c r="Q27" s="12"/>
      <c r="R27" s="12"/>
      <c r="S27" s="12"/>
      <c r="T27" s="12"/>
      <c r="U27" s="12"/>
      <c r="V27" s="12"/>
      <c r="W27" s="331"/>
      <c r="X27" s="1138">
        <v>0</v>
      </c>
      <c r="Y27" s="1140">
        <v>0</v>
      </c>
      <c r="Z27" s="1140">
        <v>0</v>
      </c>
      <c r="AA27" s="1140">
        <v>0</v>
      </c>
      <c r="AB27" s="1140">
        <v>0</v>
      </c>
      <c r="AC27" s="1140">
        <v>0</v>
      </c>
      <c r="AD27" s="1140">
        <v>0</v>
      </c>
      <c r="AE27" s="1140">
        <v>0</v>
      </c>
      <c r="AF27" s="1140">
        <v>0</v>
      </c>
      <c r="AG27" s="1141">
        <v>0</v>
      </c>
      <c r="AH27" s="1138">
        <v>0</v>
      </c>
      <c r="AI27" s="1140">
        <v>0</v>
      </c>
      <c r="AJ27" s="1140">
        <v>0</v>
      </c>
      <c r="AK27" s="1140">
        <v>0</v>
      </c>
      <c r="AL27" s="1140">
        <v>0</v>
      </c>
      <c r="AM27" s="1140">
        <v>0</v>
      </c>
      <c r="AN27" s="1140">
        <v>0</v>
      </c>
      <c r="AO27" s="1140">
        <v>0</v>
      </c>
      <c r="AP27" s="1140">
        <v>0</v>
      </c>
      <c r="AQ27" s="1141">
        <v>0</v>
      </c>
      <c r="AR27" s="1138">
        <v>0</v>
      </c>
      <c r="AS27" s="1140">
        <v>0</v>
      </c>
      <c r="AT27" s="1140">
        <v>0</v>
      </c>
      <c r="AU27" s="1140">
        <v>0</v>
      </c>
      <c r="AV27" s="1140">
        <v>0</v>
      </c>
      <c r="AW27" s="1140">
        <v>0</v>
      </c>
      <c r="AX27" s="1140">
        <v>0</v>
      </c>
      <c r="AY27" s="1140">
        <v>0</v>
      </c>
      <c r="AZ27" s="1140">
        <v>0</v>
      </c>
      <c r="BA27" s="1141">
        <v>0</v>
      </c>
    </row>
    <row r="28" spans="1:53">
      <c r="A28" s="5" t="s">
        <v>48</v>
      </c>
      <c r="B28" t="s">
        <v>49</v>
      </c>
      <c r="C28" s="5" t="s">
        <v>92</v>
      </c>
      <c r="D28" s="330"/>
      <c r="E28" s="12"/>
      <c r="F28" s="12"/>
      <c r="G28" s="12"/>
      <c r="H28" s="12"/>
      <c r="I28" s="12"/>
      <c r="J28" s="12"/>
      <c r="K28" s="12"/>
      <c r="L28" s="12"/>
      <c r="M28" s="12"/>
      <c r="N28" s="330"/>
      <c r="O28" s="12"/>
      <c r="P28" s="12"/>
      <c r="Q28" s="12"/>
      <c r="R28" s="12"/>
      <c r="S28" s="12"/>
      <c r="T28" s="12"/>
      <c r="U28" s="12"/>
      <c r="V28" s="12"/>
      <c r="W28" s="331"/>
      <c r="X28" s="1138">
        <v>4</v>
      </c>
      <c r="Y28" s="1140">
        <v>3</v>
      </c>
      <c r="Z28" s="1140">
        <v>0</v>
      </c>
      <c r="AA28" s="1140">
        <v>10</v>
      </c>
      <c r="AB28" s="1140">
        <v>0</v>
      </c>
      <c r="AC28" s="1140">
        <v>0</v>
      </c>
      <c r="AD28" s="1140">
        <v>0</v>
      </c>
      <c r="AE28" s="1140">
        <v>0</v>
      </c>
      <c r="AF28" s="1140">
        <v>0</v>
      </c>
      <c r="AG28" s="1141">
        <v>0</v>
      </c>
      <c r="AH28" s="1138">
        <v>1</v>
      </c>
      <c r="AI28" s="1140">
        <v>4</v>
      </c>
      <c r="AJ28" s="1140">
        <v>0</v>
      </c>
      <c r="AK28" s="1140">
        <v>21</v>
      </c>
      <c r="AL28" s="1140">
        <v>0</v>
      </c>
      <c r="AM28" s="1140">
        <v>0</v>
      </c>
      <c r="AN28" s="1140">
        <v>0</v>
      </c>
      <c r="AO28" s="1140">
        <v>0</v>
      </c>
      <c r="AP28" s="1140">
        <v>0</v>
      </c>
      <c r="AQ28" s="1141">
        <v>0</v>
      </c>
      <c r="AR28" s="1138">
        <v>0</v>
      </c>
      <c r="AS28" s="1140">
        <v>4</v>
      </c>
      <c r="AT28" s="1140">
        <v>0</v>
      </c>
      <c r="AU28" s="1140">
        <v>17</v>
      </c>
      <c r="AV28" s="1140">
        <v>0</v>
      </c>
      <c r="AW28" s="1140">
        <v>0</v>
      </c>
      <c r="AX28" s="1140">
        <v>0</v>
      </c>
      <c r="AY28" s="1140">
        <v>0</v>
      </c>
      <c r="AZ28" s="1140">
        <v>0</v>
      </c>
      <c r="BA28" s="1141">
        <v>0</v>
      </c>
    </row>
    <row r="29" spans="1:53">
      <c r="A29" s="5" t="s">
        <v>48</v>
      </c>
      <c r="B29" t="s">
        <v>49</v>
      </c>
      <c r="C29" s="5" t="s">
        <v>91</v>
      </c>
      <c r="D29" s="330"/>
      <c r="E29" s="12"/>
      <c r="F29" s="12"/>
      <c r="G29" s="12"/>
      <c r="H29" s="12"/>
      <c r="I29" s="12"/>
      <c r="J29" s="12"/>
      <c r="K29" s="12"/>
      <c r="L29" s="12"/>
      <c r="M29" s="12"/>
      <c r="N29" s="330"/>
      <c r="O29" s="12"/>
      <c r="P29" s="12"/>
      <c r="Q29" s="12"/>
      <c r="R29" s="12"/>
      <c r="S29" s="12"/>
      <c r="T29" s="12"/>
      <c r="U29" s="12"/>
      <c r="V29" s="12"/>
      <c r="W29" s="331"/>
      <c r="X29" s="1138">
        <v>74</v>
      </c>
      <c r="Y29" s="1140">
        <v>7</v>
      </c>
      <c r="Z29" s="1140">
        <v>0</v>
      </c>
      <c r="AA29" s="1140">
        <v>6</v>
      </c>
      <c r="AB29" s="1140">
        <v>0</v>
      </c>
      <c r="AC29" s="1140">
        <v>0</v>
      </c>
      <c r="AD29" s="1140">
        <v>0</v>
      </c>
      <c r="AE29" s="1140">
        <v>0</v>
      </c>
      <c r="AF29" s="1140">
        <v>0</v>
      </c>
      <c r="AG29" s="1141">
        <v>0</v>
      </c>
      <c r="AH29" s="1138">
        <v>35</v>
      </c>
      <c r="AI29" s="1140">
        <v>14</v>
      </c>
      <c r="AJ29" s="1140">
        <v>0</v>
      </c>
      <c r="AK29" s="1140">
        <v>10</v>
      </c>
      <c r="AL29" s="1140">
        <v>0</v>
      </c>
      <c r="AM29" s="1140">
        <v>0</v>
      </c>
      <c r="AN29" s="1140">
        <v>0</v>
      </c>
      <c r="AO29" s="1140">
        <v>0</v>
      </c>
      <c r="AP29" s="1140">
        <v>0</v>
      </c>
      <c r="AQ29" s="1141">
        <v>0</v>
      </c>
      <c r="AR29" s="1138">
        <v>1</v>
      </c>
      <c r="AS29" s="1140">
        <v>7</v>
      </c>
      <c r="AT29" s="1140">
        <v>0</v>
      </c>
      <c r="AU29" s="1140">
        <v>4</v>
      </c>
      <c r="AV29" s="1140">
        <v>0</v>
      </c>
      <c r="AW29" s="1140">
        <v>0</v>
      </c>
      <c r="AX29" s="1140">
        <v>0</v>
      </c>
      <c r="AY29" s="1140">
        <v>0</v>
      </c>
      <c r="AZ29" s="1140">
        <v>0</v>
      </c>
      <c r="BA29" s="1141">
        <v>0</v>
      </c>
    </row>
    <row r="30" spans="1:53">
      <c r="A30" s="5" t="s">
        <v>48</v>
      </c>
      <c r="B30" t="s">
        <v>49</v>
      </c>
      <c r="C30" s="5" t="s">
        <v>90</v>
      </c>
      <c r="D30" s="330"/>
      <c r="E30" s="12"/>
      <c r="F30" s="12"/>
      <c r="G30" s="12"/>
      <c r="H30" s="12"/>
      <c r="I30" s="12"/>
      <c r="J30" s="12"/>
      <c r="K30" s="12"/>
      <c r="L30" s="12"/>
      <c r="M30" s="12"/>
      <c r="N30" s="330"/>
      <c r="O30" s="12"/>
      <c r="P30" s="12"/>
      <c r="Q30" s="12"/>
      <c r="R30" s="12"/>
      <c r="S30" s="12"/>
      <c r="T30" s="12"/>
      <c r="U30" s="12"/>
      <c r="V30" s="12"/>
      <c r="W30" s="331"/>
      <c r="X30" s="1138">
        <v>0</v>
      </c>
      <c r="Y30" s="1140">
        <v>0</v>
      </c>
      <c r="Z30" s="1140">
        <v>0</v>
      </c>
      <c r="AA30" s="1140">
        <v>0</v>
      </c>
      <c r="AB30" s="1140">
        <v>0</v>
      </c>
      <c r="AC30" s="1140">
        <v>0</v>
      </c>
      <c r="AD30" s="1140">
        <v>0</v>
      </c>
      <c r="AE30" s="1140">
        <v>0</v>
      </c>
      <c r="AF30" s="1140">
        <v>0</v>
      </c>
      <c r="AG30" s="1141">
        <v>0</v>
      </c>
      <c r="AH30" s="1138">
        <v>0</v>
      </c>
      <c r="AI30" s="1140">
        <v>0</v>
      </c>
      <c r="AJ30" s="1140">
        <v>0</v>
      </c>
      <c r="AK30" s="1140">
        <v>0</v>
      </c>
      <c r="AL30" s="1140">
        <v>0</v>
      </c>
      <c r="AM30" s="1140">
        <v>0</v>
      </c>
      <c r="AN30" s="1140">
        <v>0</v>
      </c>
      <c r="AO30" s="1140">
        <v>0</v>
      </c>
      <c r="AP30" s="1140">
        <v>0</v>
      </c>
      <c r="AQ30" s="1141">
        <v>0</v>
      </c>
      <c r="AR30" s="1138">
        <v>0</v>
      </c>
      <c r="AS30" s="1140">
        <v>0</v>
      </c>
      <c r="AT30" s="1140">
        <v>0</v>
      </c>
      <c r="AU30" s="1140">
        <v>0</v>
      </c>
      <c r="AV30" s="1140">
        <v>0</v>
      </c>
      <c r="AW30" s="1140">
        <v>0</v>
      </c>
      <c r="AX30" s="1140">
        <v>0</v>
      </c>
      <c r="AY30" s="1140">
        <v>0</v>
      </c>
      <c r="AZ30" s="1140">
        <v>0</v>
      </c>
      <c r="BA30" s="1141">
        <v>0</v>
      </c>
    </row>
    <row r="31" spans="1:53">
      <c r="A31" s="5" t="s">
        <v>50</v>
      </c>
      <c r="B31" t="s">
        <v>51</v>
      </c>
      <c r="C31" s="5" t="s">
        <v>92</v>
      </c>
      <c r="D31" s="330"/>
      <c r="E31" s="12"/>
      <c r="F31" s="12"/>
      <c r="G31" s="12"/>
      <c r="H31" s="12"/>
      <c r="I31" s="12"/>
      <c r="J31" s="12"/>
      <c r="K31" s="12"/>
      <c r="L31" s="12"/>
      <c r="M31" s="12"/>
      <c r="N31" s="330"/>
      <c r="O31" s="12"/>
      <c r="P31" s="12"/>
      <c r="Q31" s="12"/>
      <c r="R31" s="12"/>
      <c r="S31" s="12"/>
      <c r="T31" s="12"/>
      <c r="U31" s="12"/>
      <c r="V31" s="12"/>
      <c r="W31" s="331"/>
      <c r="X31" s="1138">
        <v>1</v>
      </c>
      <c r="Y31" s="1140">
        <v>0</v>
      </c>
      <c r="Z31" s="1140">
        <v>0</v>
      </c>
      <c r="AA31" s="1140">
        <v>0</v>
      </c>
      <c r="AB31" s="1140">
        <v>0</v>
      </c>
      <c r="AC31" s="1140">
        <v>0</v>
      </c>
      <c r="AD31" s="1140">
        <v>0</v>
      </c>
      <c r="AE31" s="1140">
        <v>0</v>
      </c>
      <c r="AF31" s="1140">
        <v>0</v>
      </c>
      <c r="AG31" s="1141">
        <v>0</v>
      </c>
      <c r="AH31" s="1138">
        <v>1</v>
      </c>
      <c r="AI31" s="1140">
        <v>0</v>
      </c>
      <c r="AJ31" s="1140">
        <v>0</v>
      </c>
      <c r="AK31" s="1140">
        <v>1</v>
      </c>
      <c r="AL31" s="1140">
        <v>0</v>
      </c>
      <c r="AM31" s="1140">
        <v>0</v>
      </c>
      <c r="AN31" s="1140">
        <v>0</v>
      </c>
      <c r="AO31" s="1140">
        <v>0</v>
      </c>
      <c r="AP31" s="1140">
        <v>0</v>
      </c>
      <c r="AQ31" s="1141">
        <v>0</v>
      </c>
      <c r="AR31" s="1138">
        <v>5</v>
      </c>
      <c r="AS31" s="1140">
        <v>0</v>
      </c>
      <c r="AT31" s="1140">
        <v>0</v>
      </c>
      <c r="AU31" s="1140">
        <v>0</v>
      </c>
      <c r="AV31" s="1140">
        <v>0</v>
      </c>
      <c r="AW31" s="1140">
        <v>0</v>
      </c>
      <c r="AX31" s="1140">
        <v>0</v>
      </c>
      <c r="AY31" s="1140">
        <v>0</v>
      </c>
      <c r="AZ31" s="1140">
        <v>0</v>
      </c>
      <c r="BA31" s="1141">
        <v>0</v>
      </c>
    </row>
    <row r="32" spans="1:53">
      <c r="A32" s="5" t="s">
        <v>50</v>
      </c>
      <c r="B32" t="s">
        <v>51</v>
      </c>
      <c r="C32" s="5" t="s">
        <v>91</v>
      </c>
      <c r="D32" s="330"/>
      <c r="E32" s="12"/>
      <c r="F32" s="12"/>
      <c r="G32" s="12"/>
      <c r="H32" s="12"/>
      <c r="I32" s="12"/>
      <c r="J32" s="12"/>
      <c r="K32" s="12"/>
      <c r="L32" s="12"/>
      <c r="M32" s="12"/>
      <c r="N32" s="330"/>
      <c r="O32" s="12"/>
      <c r="P32" s="12"/>
      <c r="Q32" s="12"/>
      <c r="R32" s="12"/>
      <c r="S32" s="12"/>
      <c r="T32" s="12"/>
      <c r="U32" s="12"/>
      <c r="V32" s="12"/>
      <c r="W32" s="331"/>
      <c r="X32" s="1138">
        <v>0</v>
      </c>
      <c r="Y32" s="1140">
        <v>5</v>
      </c>
      <c r="Z32" s="1140">
        <v>0</v>
      </c>
      <c r="AA32" s="1140">
        <v>0</v>
      </c>
      <c r="AB32" s="1140">
        <v>0</v>
      </c>
      <c r="AC32" s="1140">
        <v>0</v>
      </c>
      <c r="AD32" s="1140">
        <v>0</v>
      </c>
      <c r="AE32" s="1140">
        <v>0</v>
      </c>
      <c r="AF32" s="1140">
        <v>0</v>
      </c>
      <c r="AG32" s="1141">
        <v>0</v>
      </c>
      <c r="AH32" s="1138">
        <v>0</v>
      </c>
      <c r="AI32" s="1140">
        <v>5</v>
      </c>
      <c r="AJ32" s="1140">
        <v>0</v>
      </c>
      <c r="AK32" s="1140">
        <v>0</v>
      </c>
      <c r="AL32" s="1140">
        <v>0</v>
      </c>
      <c r="AM32" s="1140">
        <v>0</v>
      </c>
      <c r="AN32" s="1140">
        <v>0</v>
      </c>
      <c r="AO32" s="1140">
        <v>0</v>
      </c>
      <c r="AP32" s="1140">
        <v>0</v>
      </c>
      <c r="AQ32" s="1141">
        <v>0</v>
      </c>
      <c r="AR32" s="1138">
        <v>0</v>
      </c>
      <c r="AS32" s="1140">
        <v>0</v>
      </c>
      <c r="AT32" s="1140">
        <v>0</v>
      </c>
      <c r="AU32" s="1140">
        <v>0</v>
      </c>
      <c r="AV32" s="1140">
        <v>0</v>
      </c>
      <c r="AW32" s="1140">
        <v>0</v>
      </c>
      <c r="AX32" s="1140">
        <v>0</v>
      </c>
      <c r="AY32" s="1140">
        <v>0</v>
      </c>
      <c r="AZ32" s="1140">
        <v>0</v>
      </c>
      <c r="BA32" s="1141">
        <v>0</v>
      </c>
    </row>
    <row r="33" spans="1:53">
      <c r="A33" s="5" t="s">
        <v>50</v>
      </c>
      <c r="B33" t="s">
        <v>51</v>
      </c>
      <c r="C33" s="5" t="s">
        <v>90</v>
      </c>
      <c r="D33" s="330"/>
      <c r="E33" s="12"/>
      <c r="F33" s="12"/>
      <c r="G33" s="12"/>
      <c r="H33" s="12"/>
      <c r="I33" s="12"/>
      <c r="J33" s="12"/>
      <c r="K33" s="12"/>
      <c r="L33" s="12"/>
      <c r="M33" s="12"/>
      <c r="N33" s="330"/>
      <c r="O33" s="12"/>
      <c r="P33" s="12"/>
      <c r="Q33" s="12"/>
      <c r="R33" s="12"/>
      <c r="S33" s="12"/>
      <c r="T33" s="12"/>
      <c r="U33" s="12"/>
      <c r="V33" s="12"/>
      <c r="W33" s="331"/>
      <c r="X33" s="1138">
        <v>0</v>
      </c>
      <c r="Y33" s="1140">
        <v>0</v>
      </c>
      <c r="Z33" s="1140">
        <v>0</v>
      </c>
      <c r="AA33" s="1140">
        <v>0</v>
      </c>
      <c r="AB33" s="1140">
        <v>0</v>
      </c>
      <c r="AC33" s="1140">
        <v>0</v>
      </c>
      <c r="AD33" s="1140">
        <v>0</v>
      </c>
      <c r="AE33" s="1140">
        <v>0</v>
      </c>
      <c r="AF33" s="1140">
        <v>0</v>
      </c>
      <c r="AG33" s="1141">
        <v>0</v>
      </c>
      <c r="AH33" s="1138">
        <v>0</v>
      </c>
      <c r="AI33" s="1140">
        <v>0</v>
      </c>
      <c r="AJ33" s="1140">
        <v>0</v>
      </c>
      <c r="AK33" s="1140">
        <v>0</v>
      </c>
      <c r="AL33" s="1140">
        <v>0</v>
      </c>
      <c r="AM33" s="1140">
        <v>0</v>
      </c>
      <c r="AN33" s="1140">
        <v>0</v>
      </c>
      <c r="AO33" s="1140">
        <v>0</v>
      </c>
      <c r="AP33" s="1140">
        <v>0</v>
      </c>
      <c r="AQ33" s="1141">
        <v>0</v>
      </c>
      <c r="AR33" s="1138">
        <v>0</v>
      </c>
      <c r="AS33" s="1140">
        <v>0</v>
      </c>
      <c r="AT33" s="1140">
        <v>0</v>
      </c>
      <c r="AU33" s="1140">
        <v>0</v>
      </c>
      <c r="AV33" s="1140">
        <v>0</v>
      </c>
      <c r="AW33" s="1140">
        <v>0</v>
      </c>
      <c r="AX33" s="1140">
        <v>0</v>
      </c>
      <c r="AY33" s="1140">
        <v>0</v>
      </c>
      <c r="AZ33" s="1140">
        <v>0</v>
      </c>
      <c r="BA33" s="1141">
        <v>0</v>
      </c>
    </row>
    <row r="34" spans="1:53">
      <c r="A34" s="5" t="s">
        <v>52</v>
      </c>
      <c r="B34" t="s">
        <v>53</v>
      </c>
      <c r="C34" s="5" t="s">
        <v>92</v>
      </c>
      <c r="D34" s="330"/>
      <c r="E34" s="12"/>
      <c r="F34" s="12"/>
      <c r="G34" s="12"/>
      <c r="H34" s="12"/>
      <c r="I34" s="12"/>
      <c r="J34" s="12"/>
      <c r="K34" s="12"/>
      <c r="L34" s="12"/>
      <c r="M34" s="12"/>
      <c r="N34" s="330"/>
      <c r="O34" s="12"/>
      <c r="P34" s="12"/>
      <c r="Q34" s="12"/>
      <c r="R34" s="12"/>
      <c r="S34" s="12"/>
      <c r="T34" s="12"/>
      <c r="U34" s="12"/>
      <c r="V34" s="12"/>
      <c r="W34" s="331"/>
      <c r="X34" s="1138">
        <v>0</v>
      </c>
      <c r="Y34" s="1140">
        <v>0</v>
      </c>
      <c r="Z34" s="1140">
        <v>0</v>
      </c>
      <c r="AA34" s="1140">
        <v>7</v>
      </c>
      <c r="AB34" s="1140">
        <v>0</v>
      </c>
      <c r="AC34" s="1140">
        <v>0</v>
      </c>
      <c r="AD34" s="1140">
        <v>0</v>
      </c>
      <c r="AE34" s="1140">
        <v>0</v>
      </c>
      <c r="AF34" s="1140">
        <v>0</v>
      </c>
      <c r="AG34" s="1141">
        <v>0</v>
      </c>
      <c r="AH34" s="1138">
        <v>0</v>
      </c>
      <c r="AI34" s="1140">
        <v>0</v>
      </c>
      <c r="AJ34" s="1140">
        <v>0</v>
      </c>
      <c r="AK34" s="1140">
        <v>13</v>
      </c>
      <c r="AL34" s="1140">
        <v>0</v>
      </c>
      <c r="AM34" s="1140">
        <v>0</v>
      </c>
      <c r="AN34" s="1140">
        <v>0</v>
      </c>
      <c r="AO34" s="1140">
        <v>0</v>
      </c>
      <c r="AP34" s="1140">
        <v>0</v>
      </c>
      <c r="AQ34" s="1141">
        <v>0</v>
      </c>
      <c r="AR34" s="1138">
        <v>0</v>
      </c>
      <c r="AS34" s="1140">
        <v>0</v>
      </c>
      <c r="AT34" s="1140">
        <v>0</v>
      </c>
      <c r="AU34" s="1140">
        <v>6</v>
      </c>
      <c r="AV34" s="1140">
        <v>0</v>
      </c>
      <c r="AW34" s="1140">
        <v>0</v>
      </c>
      <c r="AX34" s="1140">
        <v>0</v>
      </c>
      <c r="AY34" s="1140">
        <v>0</v>
      </c>
      <c r="AZ34" s="1140">
        <v>0</v>
      </c>
      <c r="BA34" s="1141">
        <v>0</v>
      </c>
    </row>
    <row r="35" spans="1:53">
      <c r="A35" s="5" t="s">
        <v>52</v>
      </c>
      <c r="B35" t="s">
        <v>53</v>
      </c>
      <c r="C35" s="5" t="s">
        <v>91</v>
      </c>
      <c r="D35" s="330"/>
      <c r="E35" s="12"/>
      <c r="F35" s="12"/>
      <c r="G35" s="12"/>
      <c r="H35" s="12"/>
      <c r="I35" s="12"/>
      <c r="J35" s="12"/>
      <c r="K35" s="12"/>
      <c r="L35" s="12"/>
      <c r="M35" s="12"/>
      <c r="N35" s="330"/>
      <c r="O35" s="12"/>
      <c r="P35" s="12"/>
      <c r="Q35" s="12"/>
      <c r="R35" s="12"/>
      <c r="S35" s="12"/>
      <c r="T35" s="12"/>
      <c r="U35" s="12"/>
      <c r="V35" s="12"/>
      <c r="W35" s="331"/>
      <c r="X35" s="1138">
        <v>0</v>
      </c>
      <c r="Y35" s="1140">
        <v>0</v>
      </c>
      <c r="Z35" s="1140">
        <v>0</v>
      </c>
      <c r="AA35" s="1140">
        <v>0</v>
      </c>
      <c r="AB35" s="1140">
        <v>0</v>
      </c>
      <c r="AC35" s="1140">
        <v>0</v>
      </c>
      <c r="AD35" s="1140">
        <v>0</v>
      </c>
      <c r="AE35" s="1140">
        <v>0</v>
      </c>
      <c r="AF35" s="1140">
        <v>0</v>
      </c>
      <c r="AG35" s="1141">
        <v>0</v>
      </c>
      <c r="AH35" s="1138">
        <v>0</v>
      </c>
      <c r="AI35" s="1140">
        <v>0</v>
      </c>
      <c r="AJ35" s="1140">
        <v>0</v>
      </c>
      <c r="AK35" s="1140">
        <v>0</v>
      </c>
      <c r="AL35" s="1140">
        <v>0</v>
      </c>
      <c r="AM35" s="1140">
        <v>0</v>
      </c>
      <c r="AN35" s="1140">
        <v>0</v>
      </c>
      <c r="AO35" s="1140">
        <v>0</v>
      </c>
      <c r="AP35" s="1140">
        <v>0</v>
      </c>
      <c r="AQ35" s="1141">
        <v>0</v>
      </c>
      <c r="AR35" s="1138">
        <v>1</v>
      </c>
      <c r="AS35" s="1140">
        <v>0</v>
      </c>
      <c r="AT35" s="1140">
        <v>0</v>
      </c>
      <c r="AU35" s="1140">
        <v>0</v>
      </c>
      <c r="AV35" s="1140">
        <v>0</v>
      </c>
      <c r="AW35" s="1140">
        <v>0</v>
      </c>
      <c r="AX35" s="1140">
        <v>0</v>
      </c>
      <c r="AY35" s="1140">
        <v>0</v>
      </c>
      <c r="AZ35" s="1140">
        <v>0</v>
      </c>
      <c r="BA35" s="1141">
        <v>0</v>
      </c>
    </row>
    <row r="36" spans="1:53">
      <c r="A36" s="5" t="s">
        <v>52</v>
      </c>
      <c r="B36" t="s">
        <v>53</v>
      </c>
      <c r="C36" s="5" t="s">
        <v>90</v>
      </c>
      <c r="D36" s="330"/>
      <c r="E36" s="12"/>
      <c r="F36" s="12"/>
      <c r="G36" s="12"/>
      <c r="H36" s="12"/>
      <c r="I36" s="12"/>
      <c r="J36" s="12"/>
      <c r="K36" s="12"/>
      <c r="L36" s="12"/>
      <c r="M36" s="12"/>
      <c r="N36" s="330"/>
      <c r="O36" s="12"/>
      <c r="P36" s="12"/>
      <c r="Q36" s="12"/>
      <c r="R36" s="12"/>
      <c r="S36" s="12"/>
      <c r="T36" s="12"/>
      <c r="U36" s="12"/>
      <c r="V36" s="12"/>
      <c r="W36" s="331"/>
      <c r="X36" s="1138">
        <v>0</v>
      </c>
      <c r="Y36" s="1140">
        <v>0</v>
      </c>
      <c r="Z36" s="1140">
        <v>0</v>
      </c>
      <c r="AA36" s="1140">
        <v>0</v>
      </c>
      <c r="AB36" s="1140">
        <v>0</v>
      </c>
      <c r="AC36" s="1140">
        <v>0</v>
      </c>
      <c r="AD36" s="1140">
        <v>0</v>
      </c>
      <c r="AE36" s="1140">
        <v>0</v>
      </c>
      <c r="AF36" s="1140">
        <v>0</v>
      </c>
      <c r="AG36" s="1141">
        <v>0</v>
      </c>
      <c r="AH36" s="1138">
        <v>0</v>
      </c>
      <c r="AI36" s="1140">
        <v>0</v>
      </c>
      <c r="AJ36" s="1140">
        <v>0</v>
      </c>
      <c r="AK36" s="1140">
        <v>0</v>
      </c>
      <c r="AL36" s="1140">
        <v>0</v>
      </c>
      <c r="AM36" s="1140">
        <v>0</v>
      </c>
      <c r="AN36" s="1140">
        <v>0</v>
      </c>
      <c r="AO36" s="1140">
        <v>0</v>
      </c>
      <c r="AP36" s="1140">
        <v>0</v>
      </c>
      <c r="AQ36" s="1141">
        <v>0</v>
      </c>
      <c r="AR36" s="1138">
        <v>0</v>
      </c>
      <c r="AS36" s="1140">
        <v>0</v>
      </c>
      <c r="AT36" s="1140">
        <v>0</v>
      </c>
      <c r="AU36" s="1140">
        <v>0</v>
      </c>
      <c r="AV36" s="1140">
        <v>0</v>
      </c>
      <c r="AW36" s="1140">
        <v>0</v>
      </c>
      <c r="AX36" s="1140">
        <v>0</v>
      </c>
      <c r="AY36" s="1140">
        <v>0</v>
      </c>
      <c r="AZ36" s="1140">
        <v>0</v>
      </c>
      <c r="BA36" s="1141">
        <v>0</v>
      </c>
    </row>
    <row r="37" spans="1:53">
      <c r="A37" s="5" t="s">
        <v>54</v>
      </c>
      <c r="B37" t="s">
        <v>55</v>
      </c>
      <c r="C37" s="5" t="s">
        <v>92</v>
      </c>
      <c r="D37" s="330"/>
      <c r="E37" s="12"/>
      <c r="F37" s="12"/>
      <c r="G37" s="12"/>
      <c r="H37" s="12"/>
      <c r="I37" s="12"/>
      <c r="J37" s="12"/>
      <c r="K37" s="12"/>
      <c r="L37" s="12"/>
      <c r="M37" s="12"/>
      <c r="N37" s="330"/>
      <c r="O37" s="12"/>
      <c r="P37" s="12"/>
      <c r="Q37" s="12"/>
      <c r="R37" s="12"/>
      <c r="S37" s="12"/>
      <c r="T37" s="12"/>
      <c r="U37" s="12"/>
      <c r="V37" s="12"/>
      <c r="W37" s="331"/>
      <c r="X37" s="1138">
        <v>0</v>
      </c>
      <c r="Y37" s="1140">
        <v>0</v>
      </c>
      <c r="Z37" s="1140">
        <v>0</v>
      </c>
      <c r="AA37" s="1140">
        <v>8</v>
      </c>
      <c r="AB37" s="1140">
        <v>0</v>
      </c>
      <c r="AC37" s="1140">
        <v>0</v>
      </c>
      <c r="AD37" s="1140">
        <v>0</v>
      </c>
      <c r="AE37" s="1140">
        <v>0</v>
      </c>
      <c r="AF37" s="1140">
        <v>0</v>
      </c>
      <c r="AG37" s="1141">
        <v>0</v>
      </c>
      <c r="AH37" s="1138">
        <v>0</v>
      </c>
      <c r="AI37" s="1140">
        <v>0</v>
      </c>
      <c r="AJ37" s="1140">
        <v>0</v>
      </c>
      <c r="AK37" s="1140">
        <v>5</v>
      </c>
      <c r="AL37" s="1140">
        <v>0</v>
      </c>
      <c r="AM37" s="1140">
        <v>0</v>
      </c>
      <c r="AN37" s="1140">
        <v>0</v>
      </c>
      <c r="AO37" s="1140">
        <v>0</v>
      </c>
      <c r="AP37" s="1140">
        <v>0</v>
      </c>
      <c r="AQ37" s="1141">
        <v>0</v>
      </c>
      <c r="AR37" s="1138">
        <v>0</v>
      </c>
      <c r="AS37" s="1140">
        <v>0</v>
      </c>
      <c r="AT37" s="1140">
        <v>0</v>
      </c>
      <c r="AU37" s="1140">
        <v>10</v>
      </c>
      <c r="AV37" s="1140">
        <v>0</v>
      </c>
      <c r="AW37" s="1140">
        <v>0</v>
      </c>
      <c r="AX37" s="1140">
        <v>0</v>
      </c>
      <c r="AY37" s="1140">
        <v>0</v>
      </c>
      <c r="AZ37" s="1140">
        <v>0</v>
      </c>
      <c r="BA37" s="1141">
        <v>0</v>
      </c>
    </row>
    <row r="38" spans="1:53">
      <c r="A38" s="5" t="s">
        <v>54</v>
      </c>
      <c r="B38" t="s">
        <v>55</v>
      </c>
      <c r="C38" s="5" t="s">
        <v>91</v>
      </c>
      <c r="D38" s="330"/>
      <c r="E38" s="12"/>
      <c r="F38" s="12"/>
      <c r="G38" s="12"/>
      <c r="H38" s="12"/>
      <c r="I38" s="12"/>
      <c r="J38" s="12"/>
      <c r="K38" s="12"/>
      <c r="L38" s="12"/>
      <c r="M38" s="12"/>
      <c r="N38" s="330"/>
      <c r="O38" s="12"/>
      <c r="P38" s="12"/>
      <c r="Q38" s="12"/>
      <c r="R38" s="12"/>
      <c r="S38" s="12"/>
      <c r="T38" s="12"/>
      <c r="U38" s="12"/>
      <c r="V38" s="12"/>
      <c r="W38" s="331"/>
      <c r="X38" s="1138">
        <v>0</v>
      </c>
      <c r="Y38" s="1140">
        <v>2</v>
      </c>
      <c r="Z38" s="1140">
        <v>0</v>
      </c>
      <c r="AA38" s="1140">
        <v>6</v>
      </c>
      <c r="AB38" s="1140">
        <v>0</v>
      </c>
      <c r="AC38" s="1140">
        <v>0</v>
      </c>
      <c r="AD38" s="1140">
        <v>0</v>
      </c>
      <c r="AE38" s="1140">
        <v>0</v>
      </c>
      <c r="AF38" s="1140">
        <v>0</v>
      </c>
      <c r="AG38" s="1141">
        <v>0</v>
      </c>
      <c r="AH38" s="1138">
        <v>0</v>
      </c>
      <c r="AI38" s="1140">
        <v>2</v>
      </c>
      <c r="AJ38" s="1140">
        <v>0</v>
      </c>
      <c r="AK38" s="1140">
        <v>2</v>
      </c>
      <c r="AL38" s="1140">
        <v>0</v>
      </c>
      <c r="AM38" s="1140">
        <v>0</v>
      </c>
      <c r="AN38" s="1140">
        <v>0</v>
      </c>
      <c r="AO38" s="1140">
        <v>0</v>
      </c>
      <c r="AP38" s="1140">
        <v>0</v>
      </c>
      <c r="AQ38" s="1141">
        <v>0</v>
      </c>
      <c r="AR38" s="1138">
        <v>0</v>
      </c>
      <c r="AS38" s="1140">
        <v>1</v>
      </c>
      <c r="AT38" s="1140">
        <v>0</v>
      </c>
      <c r="AU38" s="1140">
        <v>5</v>
      </c>
      <c r="AV38" s="1140">
        <v>0</v>
      </c>
      <c r="AW38" s="1140">
        <v>0</v>
      </c>
      <c r="AX38" s="1140">
        <v>0</v>
      </c>
      <c r="AY38" s="1140">
        <v>0</v>
      </c>
      <c r="AZ38" s="1140">
        <v>0</v>
      </c>
      <c r="BA38" s="1141">
        <v>0</v>
      </c>
    </row>
    <row r="39" spans="1:53">
      <c r="A39" s="5" t="s">
        <v>54</v>
      </c>
      <c r="B39" t="s">
        <v>55</v>
      </c>
      <c r="C39" s="5" t="s">
        <v>90</v>
      </c>
      <c r="D39" s="330"/>
      <c r="E39" s="12"/>
      <c r="F39" s="12"/>
      <c r="G39" s="12"/>
      <c r="H39" s="12"/>
      <c r="I39" s="12"/>
      <c r="J39" s="12"/>
      <c r="K39" s="12"/>
      <c r="L39" s="12"/>
      <c r="M39" s="12"/>
      <c r="N39" s="330"/>
      <c r="O39" s="12"/>
      <c r="P39" s="12"/>
      <c r="Q39" s="12"/>
      <c r="R39" s="12"/>
      <c r="S39" s="12"/>
      <c r="T39" s="12"/>
      <c r="U39" s="12"/>
      <c r="V39" s="12"/>
      <c r="W39" s="331"/>
      <c r="X39" s="1138">
        <v>0</v>
      </c>
      <c r="Y39" s="1140">
        <v>0</v>
      </c>
      <c r="Z39" s="1140">
        <v>0</v>
      </c>
      <c r="AA39" s="1140">
        <v>0</v>
      </c>
      <c r="AB39" s="1140">
        <v>0</v>
      </c>
      <c r="AC39" s="1140">
        <v>0</v>
      </c>
      <c r="AD39" s="1140">
        <v>0</v>
      </c>
      <c r="AE39" s="1140">
        <v>0</v>
      </c>
      <c r="AF39" s="1140">
        <v>0</v>
      </c>
      <c r="AG39" s="1141">
        <v>0</v>
      </c>
      <c r="AH39" s="1138">
        <v>0</v>
      </c>
      <c r="AI39" s="1140">
        <v>0</v>
      </c>
      <c r="AJ39" s="1140">
        <v>0</v>
      </c>
      <c r="AK39" s="1140">
        <v>0</v>
      </c>
      <c r="AL39" s="1140">
        <v>0</v>
      </c>
      <c r="AM39" s="1140">
        <v>0</v>
      </c>
      <c r="AN39" s="1140">
        <v>0</v>
      </c>
      <c r="AO39" s="1140">
        <v>0</v>
      </c>
      <c r="AP39" s="1140">
        <v>0</v>
      </c>
      <c r="AQ39" s="1141">
        <v>0</v>
      </c>
      <c r="AR39" s="1138">
        <v>0</v>
      </c>
      <c r="AS39" s="1140">
        <v>0</v>
      </c>
      <c r="AT39" s="1140">
        <v>0</v>
      </c>
      <c r="AU39" s="1140">
        <v>0</v>
      </c>
      <c r="AV39" s="1140">
        <v>0</v>
      </c>
      <c r="AW39" s="1140">
        <v>0</v>
      </c>
      <c r="AX39" s="1140">
        <v>0</v>
      </c>
      <c r="AY39" s="1140">
        <v>0</v>
      </c>
      <c r="AZ39" s="1140">
        <v>0</v>
      </c>
      <c r="BA39" s="1141">
        <v>0</v>
      </c>
    </row>
    <row r="40" spans="1:53">
      <c r="A40" s="5" t="s">
        <v>56</v>
      </c>
      <c r="B40" t="s">
        <v>57</v>
      </c>
      <c r="C40" s="5" t="s">
        <v>92</v>
      </c>
      <c r="D40" s="330"/>
      <c r="E40" s="12"/>
      <c r="F40" s="12"/>
      <c r="G40" s="12"/>
      <c r="H40" s="12"/>
      <c r="I40" s="12"/>
      <c r="J40" s="12"/>
      <c r="K40" s="12"/>
      <c r="L40" s="12"/>
      <c r="M40" s="12"/>
      <c r="N40" s="330"/>
      <c r="O40" s="12"/>
      <c r="P40" s="12"/>
      <c r="Q40" s="12"/>
      <c r="R40" s="12"/>
      <c r="S40" s="12"/>
      <c r="T40" s="12"/>
      <c r="U40" s="12"/>
      <c r="V40" s="12"/>
      <c r="W40" s="331"/>
      <c r="X40" s="1138">
        <v>0</v>
      </c>
      <c r="Y40" s="1140">
        <v>0</v>
      </c>
      <c r="Z40" s="1140">
        <v>0</v>
      </c>
      <c r="AA40" s="1140">
        <v>40</v>
      </c>
      <c r="AB40" s="1140">
        <v>0</v>
      </c>
      <c r="AC40" s="1140">
        <v>0</v>
      </c>
      <c r="AD40" s="1140">
        <v>0</v>
      </c>
      <c r="AE40" s="1140">
        <v>0</v>
      </c>
      <c r="AF40" s="1140">
        <v>0</v>
      </c>
      <c r="AG40" s="1141">
        <v>0</v>
      </c>
      <c r="AH40" s="1138">
        <v>0</v>
      </c>
      <c r="AI40" s="1140">
        <v>0</v>
      </c>
      <c r="AJ40" s="1140">
        <v>0</v>
      </c>
      <c r="AK40" s="1140">
        <v>36</v>
      </c>
      <c r="AL40" s="1140">
        <v>0</v>
      </c>
      <c r="AM40" s="1140">
        <v>0</v>
      </c>
      <c r="AN40" s="1140">
        <v>0</v>
      </c>
      <c r="AO40" s="1140">
        <v>0</v>
      </c>
      <c r="AP40" s="1140">
        <v>0</v>
      </c>
      <c r="AQ40" s="1141">
        <v>0</v>
      </c>
      <c r="AR40" s="1138">
        <v>0</v>
      </c>
      <c r="AS40" s="1140">
        <v>2</v>
      </c>
      <c r="AT40" s="1140">
        <v>0</v>
      </c>
      <c r="AU40" s="1140">
        <v>37</v>
      </c>
      <c r="AV40" s="1140">
        <v>0</v>
      </c>
      <c r="AW40" s="1140">
        <v>0</v>
      </c>
      <c r="AX40" s="1140">
        <v>0</v>
      </c>
      <c r="AY40" s="1140">
        <v>0</v>
      </c>
      <c r="AZ40" s="1140">
        <v>0</v>
      </c>
      <c r="BA40" s="1141">
        <v>0</v>
      </c>
    </row>
    <row r="41" spans="1:53">
      <c r="A41" s="5" t="s">
        <v>56</v>
      </c>
      <c r="B41" t="s">
        <v>57</v>
      </c>
      <c r="C41" s="5" t="s">
        <v>91</v>
      </c>
      <c r="D41" s="330"/>
      <c r="E41" s="12"/>
      <c r="F41" s="12"/>
      <c r="G41" s="12"/>
      <c r="H41" s="12"/>
      <c r="I41" s="12"/>
      <c r="J41" s="12"/>
      <c r="K41" s="12"/>
      <c r="L41" s="12"/>
      <c r="M41" s="12"/>
      <c r="N41" s="330"/>
      <c r="O41" s="12"/>
      <c r="P41" s="12"/>
      <c r="Q41" s="12"/>
      <c r="R41" s="12"/>
      <c r="S41" s="12"/>
      <c r="T41" s="12"/>
      <c r="U41" s="12"/>
      <c r="V41" s="12"/>
      <c r="W41" s="331"/>
      <c r="X41" s="1138">
        <v>0</v>
      </c>
      <c r="Y41" s="1140">
        <v>21</v>
      </c>
      <c r="Z41" s="1140">
        <v>0</v>
      </c>
      <c r="AA41" s="1140">
        <v>21</v>
      </c>
      <c r="AB41" s="1140">
        <v>0</v>
      </c>
      <c r="AC41" s="1140">
        <v>0</v>
      </c>
      <c r="AD41" s="1140">
        <v>0</v>
      </c>
      <c r="AE41" s="1140">
        <v>0</v>
      </c>
      <c r="AF41" s="1140">
        <v>0</v>
      </c>
      <c r="AG41" s="1141">
        <v>0</v>
      </c>
      <c r="AH41" s="1138">
        <v>0</v>
      </c>
      <c r="AI41" s="1140">
        <v>15</v>
      </c>
      <c r="AJ41" s="1140">
        <v>0</v>
      </c>
      <c r="AK41" s="1140">
        <v>26</v>
      </c>
      <c r="AL41" s="1140">
        <v>0</v>
      </c>
      <c r="AM41" s="1140">
        <v>0</v>
      </c>
      <c r="AN41" s="1140">
        <v>0</v>
      </c>
      <c r="AO41" s="1140">
        <v>0</v>
      </c>
      <c r="AP41" s="1140">
        <v>0</v>
      </c>
      <c r="AQ41" s="1141">
        <v>0</v>
      </c>
      <c r="AR41" s="1138">
        <v>0</v>
      </c>
      <c r="AS41" s="1140">
        <v>26</v>
      </c>
      <c r="AT41" s="1140">
        <v>0</v>
      </c>
      <c r="AU41" s="1140">
        <v>20</v>
      </c>
      <c r="AV41" s="1140">
        <v>0</v>
      </c>
      <c r="AW41" s="1140">
        <v>0</v>
      </c>
      <c r="AX41" s="1140">
        <v>0</v>
      </c>
      <c r="AY41" s="1140">
        <v>0</v>
      </c>
      <c r="AZ41" s="1140">
        <v>0</v>
      </c>
      <c r="BA41" s="1141">
        <v>0</v>
      </c>
    </row>
    <row r="42" spans="1:53">
      <c r="A42" s="5" t="s">
        <v>56</v>
      </c>
      <c r="B42" t="s">
        <v>57</v>
      </c>
      <c r="C42" s="5" t="s">
        <v>90</v>
      </c>
      <c r="D42" s="330"/>
      <c r="E42" s="12"/>
      <c r="F42" s="12"/>
      <c r="G42" s="12"/>
      <c r="H42" s="12"/>
      <c r="I42" s="12"/>
      <c r="J42" s="12"/>
      <c r="K42" s="12"/>
      <c r="L42" s="12"/>
      <c r="M42" s="12"/>
      <c r="N42" s="330"/>
      <c r="O42" s="12"/>
      <c r="P42" s="12"/>
      <c r="Q42" s="12"/>
      <c r="R42" s="12"/>
      <c r="S42" s="12"/>
      <c r="T42" s="12"/>
      <c r="U42" s="12"/>
      <c r="V42" s="12"/>
      <c r="W42" s="331"/>
      <c r="X42" s="1138">
        <v>0</v>
      </c>
      <c r="Y42" s="1140">
        <v>0</v>
      </c>
      <c r="Z42" s="1140">
        <v>0</v>
      </c>
      <c r="AA42" s="1140">
        <v>0</v>
      </c>
      <c r="AB42" s="1140">
        <v>0</v>
      </c>
      <c r="AC42" s="1140">
        <v>0</v>
      </c>
      <c r="AD42" s="1140">
        <v>0</v>
      </c>
      <c r="AE42" s="1140">
        <v>0</v>
      </c>
      <c r="AF42" s="1140">
        <v>0</v>
      </c>
      <c r="AG42" s="1141">
        <v>0</v>
      </c>
      <c r="AH42" s="1138">
        <v>0</v>
      </c>
      <c r="AI42" s="1140">
        <v>0</v>
      </c>
      <c r="AJ42" s="1140">
        <v>0</v>
      </c>
      <c r="AK42" s="1140">
        <v>0</v>
      </c>
      <c r="AL42" s="1140">
        <v>0</v>
      </c>
      <c r="AM42" s="1140">
        <v>0</v>
      </c>
      <c r="AN42" s="1140">
        <v>0</v>
      </c>
      <c r="AO42" s="1140">
        <v>0</v>
      </c>
      <c r="AP42" s="1140">
        <v>0</v>
      </c>
      <c r="AQ42" s="1141">
        <v>0</v>
      </c>
      <c r="AR42" s="1138">
        <v>0</v>
      </c>
      <c r="AS42" s="1140">
        <v>0</v>
      </c>
      <c r="AT42" s="1140">
        <v>0</v>
      </c>
      <c r="AU42" s="1140">
        <v>0</v>
      </c>
      <c r="AV42" s="1140">
        <v>0</v>
      </c>
      <c r="AW42" s="1140">
        <v>0</v>
      </c>
      <c r="AX42" s="1140">
        <v>0</v>
      </c>
      <c r="AY42" s="1140">
        <v>0</v>
      </c>
      <c r="AZ42" s="1140">
        <v>0</v>
      </c>
      <c r="BA42" s="1141">
        <v>0</v>
      </c>
    </row>
    <row r="43" spans="1:53">
      <c r="A43" s="5" t="s">
        <v>58</v>
      </c>
      <c r="B43" t="s">
        <v>59</v>
      </c>
      <c r="C43" s="5" t="s">
        <v>92</v>
      </c>
      <c r="D43" s="330"/>
      <c r="E43" s="12"/>
      <c r="F43" s="12"/>
      <c r="G43" s="12"/>
      <c r="H43" s="12"/>
      <c r="I43" s="12"/>
      <c r="J43" s="12"/>
      <c r="K43" s="12"/>
      <c r="L43" s="12"/>
      <c r="M43" s="12"/>
      <c r="N43" s="330"/>
      <c r="O43" s="12"/>
      <c r="P43" s="12"/>
      <c r="Q43" s="12"/>
      <c r="R43" s="12"/>
      <c r="S43" s="12"/>
      <c r="T43" s="12"/>
      <c r="U43" s="12"/>
      <c r="V43" s="12"/>
      <c r="W43" s="331"/>
      <c r="X43" s="1138">
        <v>0</v>
      </c>
      <c r="Y43" s="1140">
        <v>1</v>
      </c>
      <c r="Z43" s="1140">
        <v>0</v>
      </c>
      <c r="AA43" s="1140">
        <v>8</v>
      </c>
      <c r="AB43" s="1140">
        <v>0</v>
      </c>
      <c r="AC43" s="1140">
        <v>0</v>
      </c>
      <c r="AD43" s="1140">
        <v>0</v>
      </c>
      <c r="AE43" s="1140">
        <v>0</v>
      </c>
      <c r="AF43" s="1140">
        <v>0</v>
      </c>
      <c r="AG43" s="1141">
        <v>0</v>
      </c>
      <c r="AH43" s="1138">
        <v>0</v>
      </c>
      <c r="AI43" s="1140">
        <v>1</v>
      </c>
      <c r="AJ43" s="1140">
        <v>0</v>
      </c>
      <c r="AK43" s="1140">
        <v>6</v>
      </c>
      <c r="AL43" s="1140">
        <v>0</v>
      </c>
      <c r="AM43" s="1140">
        <v>0</v>
      </c>
      <c r="AN43" s="1140">
        <v>0</v>
      </c>
      <c r="AO43" s="1140">
        <v>0</v>
      </c>
      <c r="AP43" s="1140">
        <v>0</v>
      </c>
      <c r="AQ43" s="1141">
        <v>0</v>
      </c>
      <c r="AR43" s="1138">
        <v>0</v>
      </c>
      <c r="AS43" s="1140">
        <v>3</v>
      </c>
      <c r="AT43" s="1140">
        <v>0</v>
      </c>
      <c r="AU43" s="1140">
        <v>6</v>
      </c>
      <c r="AV43" s="1140">
        <v>0</v>
      </c>
      <c r="AW43" s="1140">
        <v>0</v>
      </c>
      <c r="AX43" s="1140">
        <v>0</v>
      </c>
      <c r="AY43" s="1140">
        <v>0</v>
      </c>
      <c r="AZ43" s="1140">
        <v>0</v>
      </c>
      <c r="BA43" s="1141">
        <v>0</v>
      </c>
    </row>
    <row r="44" spans="1:53">
      <c r="A44" s="5" t="s">
        <v>58</v>
      </c>
      <c r="B44" t="s">
        <v>59</v>
      </c>
      <c r="C44" s="5" t="s">
        <v>91</v>
      </c>
      <c r="D44" s="330"/>
      <c r="E44" s="12"/>
      <c r="F44" s="12"/>
      <c r="G44" s="12"/>
      <c r="H44" s="12"/>
      <c r="I44" s="12"/>
      <c r="J44" s="12"/>
      <c r="K44" s="12"/>
      <c r="L44" s="12"/>
      <c r="M44" s="12"/>
      <c r="N44" s="330"/>
      <c r="O44" s="12"/>
      <c r="P44" s="12"/>
      <c r="Q44" s="12"/>
      <c r="R44" s="12"/>
      <c r="S44" s="12"/>
      <c r="T44" s="12"/>
      <c r="U44" s="12"/>
      <c r="V44" s="12"/>
      <c r="W44" s="331"/>
      <c r="X44" s="1138">
        <v>0</v>
      </c>
      <c r="Y44" s="1140">
        <v>0</v>
      </c>
      <c r="Z44" s="1140">
        <v>0</v>
      </c>
      <c r="AA44" s="1140">
        <v>3</v>
      </c>
      <c r="AB44" s="1140">
        <v>0</v>
      </c>
      <c r="AC44" s="1140">
        <v>0</v>
      </c>
      <c r="AD44" s="1140">
        <v>0</v>
      </c>
      <c r="AE44" s="1140">
        <v>0</v>
      </c>
      <c r="AF44" s="1140">
        <v>0</v>
      </c>
      <c r="AG44" s="1141">
        <v>0</v>
      </c>
      <c r="AH44" s="1138">
        <v>0</v>
      </c>
      <c r="AI44" s="1140">
        <v>1</v>
      </c>
      <c r="AJ44" s="1140">
        <v>0</v>
      </c>
      <c r="AK44" s="1140">
        <v>1</v>
      </c>
      <c r="AL44" s="1140">
        <v>0</v>
      </c>
      <c r="AM44" s="1140">
        <v>0</v>
      </c>
      <c r="AN44" s="1140">
        <v>0</v>
      </c>
      <c r="AO44" s="1140">
        <v>0</v>
      </c>
      <c r="AP44" s="1140">
        <v>0</v>
      </c>
      <c r="AQ44" s="1141">
        <v>0</v>
      </c>
      <c r="AR44" s="1138">
        <v>0</v>
      </c>
      <c r="AS44" s="1140">
        <v>1</v>
      </c>
      <c r="AT44" s="1140">
        <v>0</v>
      </c>
      <c r="AU44" s="1140">
        <v>0</v>
      </c>
      <c r="AV44" s="1140">
        <v>0</v>
      </c>
      <c r="AW44" s="1140">
        <v>0</v>
      </c>
      <c r="AX44" s="1140">
        <v>0</v>
      </c>
      <c r="AY44" s="1140">
        <v>0</v>
      </c>
      <c r="AZ44" s="1140">
        <v>0</v>
      </c>
      <c r="BA44" s="1141">
        <v>0</v>
      </c>
    </row>
    <row r="45" spans="1:53">
      <c r="A45" s="5" t="s">
        <v>58</v>
      </c>
      <c r="B45" t="s">
        <v>59</v>
      </c>
      <c r="C45" s="5" t="s">
        <v>90</v>
      </c>
      <c r="D45" s="330"/>
      <c r="E45" s="12"/>
      <c r="F45" s="12"/>
      <c r="G45" s="12"/>
      <c r="H45" s="12"/>
      <c r="I45" s="12"/>
      <c r="J45" s="12"/>
      <c r="K45" s="12"/>
      <c r="L45" s="12"/>
      <c r="M45" s="12"/>
      <c r="N45" s="330"/>
      <c r="O45" s="12"/>
      <c r="P45" s="12"/>
      <c r="Q45" s="12"/>
      <c r="R45" s="12"/>
      <c r="S45" s="12"/>
      <c r="T45" s="12"/>
      <c r="U45" s="12"/>
      <c r="V45" s="12"/>
      <c r="W45" s="331"/>
      <c r="X45" s="1138">
        <v>0</v>
      </c>
      <c r="Y45" s="1140">
        <v>0</v>
      </c>
      <c r="Z45" s="1140">
        <v>0</v>
      </c>
      <c r="AA45" s="1140">
        <v>0</v>
      </c>
      <c r="AB45" s="1140">
        <v>0</v>
      </c>
      <c r="AC45" s="1140">
        <v>0</v>
      </c>
      <c r="AD45" s="1140">
        <v>0</v>
      </c>
      <c r="AE45" s="1140">
        <v>0</v>
      </c>
      <c r="AF45" s="1140">
        <v>0</v>
      </c>
      <c r="AG45" s="1141">
        <v>0</v>
      </c>
      <c r="AH45" s="1138">
        <v>0</v>
      </c>
      <c r="AI45" s="1140">
        <v>0</v>
      </c>
      <c r="AJ45" s="1140">
        <v>0</v>
      </c>
      <c r="AK45" s="1140">
        <v>0</v>
      </c>
      <c r="AL45" s="1140">
        <v>0</v>
      </c>
      <c r="AM45" s="1140">
        <v>0</v>
      </c>
      <c r="AN45" s="1140">
        <v>0</v>
      </c>
      <c r="AO45" s="1140">
        <v>0</v>
      </c>
      <c r="AP45" s="1140">
        <v>0</v>
      </c>
      <c r="AQ45" s="1141">
        <v>0</v>
      </c>
      <c r="AR45" s="1138">
        <v>0</v>
      </c>
      <c r="AS45" s="1140">
        <v>0</v>
      </c>
      <c r="AT45" s="1140">
        <v>0</v>
      </c>
      <c r="AU45" s="1140">
        <v>0</v>
      </c>
      <c r="AV45" s="1140">
        <v>0</v>
      </c>
      <c r="AW45" s="1140">
        <v>0</v>
      </c>
      <c r="AX45" s="1140">
        <v>0</v>
      </c>
      <c r="AY45" s="1140">
        <v>0</v>
      </c>
      <c r="AZ45" s="1140">
        <v>0</v>
      </c>
      <c r="BA45" s="1141">
        <v>0</v>
      </c>
    </row>
    <row r="46" spans="1:53">
      <c r="A46" s="5" t="s">
        <v>60</v>
      </c>
      <c r="B46" t="s">
        <v>61</v>
      </c>
      <c r="C46" s="5" t="s">
        <v>92</v>
      </c>
      <c r="D46" s="330"/>
      <c r="E46" s="12"/>
      <c r="F46" s="12"/>
      <c r="G46" s="12"/>
      <c r="H46" s="12"/>
      <c r="I46" s="12"/>
      <c r="J46" s="12"/>
      <c r="K46" s="12"/>
      <c r="L46" s="12"/>
      <c r="M46" s="12"/>
      <c r="N46" s="330"/>
      <c r="O46" s="12"/>
      <c r="P46" s="12"/>
      <c r="Q46" s="12"/>
      <c r="R46" s="12"/>
      <c r="S46" s="12"/>
      <c r="T46" s="12"/>
      <c r="U46" s="12"/>
      <c r="V46" s="12"/>
      <c r="W46" s="331"/>
      <c r="X46" s="1138">
        <v>0</v>
      </c>
      <c r="Y46" s="1140">
        <v>13</v>
      </c>
      <c r="Z46" s="1140">
        <v>0</v>
      </c>
      <c r="AA46" s="1140">
        <v>41</v>
      </c>
      <c r="AB46" s="1140">
        <v>0</v>
      </c>
      <c r="AC46" s="1140">
        <v>0</v>
      </c>
      <c r="AD46" s="1140">
        <v>0</v>
      </c>
      <c r="AE46" s="1140">
        <v>0</v>
      </c>
      <c r="AF46" s="1140">
        <v>0</v>
      </c>
      <c r="AG46" s="1141">
        <v>0</v>
      </c>
      <c r="AH46" s="1138">
        <v>0</v>
      </c>
      <c r="AI46" s="1140">
        <v>12</v>
      </c>
      <c r="AJ46" s="1140">
        <v>0</v>
      </c>
      <c r="AK46" s="1140">
        <v>25</v>
      </c>
      <c r="AL46" s="1140">
        <v>0</v>
      </c>
      <c r="AM46" s="1140">
        <v>0</v>
      </c>
      <c r="AN46" s="1140">
        <v>0</v>
      </c>
      <c r="AO46" s="1140">
        <v>0</v>
      </c>
      <c r="AP46" s="1140">
        <v>0</v>
      </c>
      <c r="AQ46" s="1141">
        <v>0</v>
      </c>
      <c r="AR46" s="1138">
        <v>0</v>
      </c>
      <c r="AS46" s="1140">
        <v>6</v>
      </c>
      <c r="AT46" s="1140">
        <v>0</v>
      </c>
      <c r="AU46" s="1140">
        <v>20</v>
      </c>
      <c r="AV46" s="1140">
        <v>0</v>
      </c>
      <c r="AW46" s="1140">
        <v>0</v>
      </c>
      <c r="AX46" s="1140">
        <v>0</v>
      </c>
      <c r="AY46" s="1140">
        <v>0</v>
      </c>
      <c r="AZ46" s="1140">
        <v>0</v>
      </c>
      <c r="BA46" s="1141">
        <v>0</v>
      </c>
    </row>
    <row r="47" spans="1:53">
      <c r="A47" s="5" t="s">
        <v>60</v>
      </c>
      <c r="B47" t="s">
        <v>61</v>
      </c>
      <c r="C47" s="5" t="s">
        <v>91</v>
      </c>
      <c r="D47" s="330"/>
      <c r="E47" s="12"/>
      <c r="F47" s="12"/>
      <c r="G47" s="12"/>
      <c r="H47" s="12"/>
      <c r="I47" s="12"/>
      <c r="J47" s="12"/>
      <c r="K47" s="12"/>
      <c r="L47" s="12"/>
      <c r="M47" s="12"/>
      <c r="N47" s="330"/>
      <c r="O47" s="12"/>
      <c r="P47" s="12"/>
      <c r="Q47" s="12"/>
      <c r="R47" s="12"/>
      <c r="S47" s="12"/>
      <c r="T47" s="12"/>
      <c r="U47" s="12"/>
      <c r="V47" s="12"/>
      <c r="W47" s="331"/>
      <c r="X47" s="1138">
        <v>0</v>
      </c>
      <c r="Y47" s="1140">
        <v>15</v>
      </c>
      <c r="Z47" s="1140">
        <v>0</v>
      </c>
      <c r="AA47" s="1140">
        <v>23</v>
      </c>
      <c r="AB47" s="1140">
        <v>0</v>
      </c>
      <c r="AC47" s="1140">
        <v>0</v>
      </c>
      <c r="AD47" s="1140">
        <v>0</v>
      </c>
      <c r="AE47" s="1140">
        <v>0</v>
      </c>
      <c r="AF47" s="1140">
        <v>0</v>
      </c>
      <c r="AG47" s="1141">
        <v>0</v>
      </c>
      <c r="AH47" s="1138">
        <v>0</v>
      </c>
      <c r="AI47" s="1140">
        <v>5</v>
      </c>
      <c r="AJ47" s="1140">
        <v>0</v>
      </c>
      <c r="AK47" s="1140">
        <v>13</v>
      </c>
      <c r="AL47" s="1140">
        <v>0</v>
      </c>
      <c r="AM47" s="1140">
        <v>0</v>
      </c>
      <c r="AN47" s="1140">
        <v>0</v>
      </c>
      <c r="AO47" s="1140">
        <v>0</v>
      </c>
      <c r="AP47" s="1140">
        <v>0</v>
      </c>
      <c r="AQ47" s="1141">
        <v>0</v>
      </c>
      <c r="AR47" s="1138">
        <v>0</v>
      </c>
      <c r="AS47" s="1140">
        <v>10</v>
      </c>
      <c r="AT47" s="1140">
        <v>0</v>
      </c>
      <c r="AU47" s="1140">
        <v>15</v>
      </c>
      <c r="AV47" s="1140">
        <v>0</v>
      </c>
      <c r="AW47" s="1140">
        <v>0</v>
      </c>
      <c r="AX47" s="1140">
        <v>0</v>
      </c>
      <c r="AY47" s="1140">
        <v>0</v>
      </c>
      <c r="AZ47" s="1140">
        <v>0</v>
      </c>
      <c r="BA47" s="1141">
        <v>0</v>
      </c>
    </row>
    <row r="48" spans="1:53">
      <c r="A48" s="5" t="s">
        <v>60</v>
      </c>
      <c r="B48" t="s">
        <v>61</v>
      </c>
      <c r="C48" s="5" t="s">
        <v>90</v>
      </c>
      <c r="D48" s="330"/>
      <c r="E48" s="12"/>
      <c r="F48" s="12"/>
      <c r="G48" s="12"/>
      <c r="H48" s="12"/>
      <c r="I48" s="12"/>
      <c r="J48" s="12"/>
      <c r="K48" s="12"/>
      <c r="L48" s="12"/>
      <c r="M48" s="12"/>
      <c r="N48" s="330"/>
      <c r="O48" s="12"/>
      <c r="P48" s="12"/>
      <c r="Q48" s="12"/>
      <c r="R48" s="12"/>
      <c r="S48" s="12"/>
      <c r="T48" s="12"/>
      <c r="U48" s="12"/>
      <c r="V48" s="12"/>
      <c r="W48" s="331"/>
      <c r="X48" s="1138">
        <v>0</v>
      </c>
      <c r="Y48" s="1140">
        <v>0</v>
      </c>
      <c r="Z48" s="1140">
        <v>0</v>
      </c>
      <c r="AA48" s="1140">
        <v>0</v>
      </c>
      <c r="AB48" s="1140">
        <v>0</v>
      </c>
      <c r="AC48" s="1140">
        <v>0</v>
      </c>
      <c r="AD48" s="1140">
        <v>0</v>
      </c>
      <c r="AE48" s="1140">
        <v>0</v>
      </c>
      <c r="AF48" s="1140">
        <v>0</v>
      </c>
      <c r="AG48" s="1141">
        <v>0</v>
      </c>
      <c r="AH48" s="1138">
        <v>0</v>
      </c>
      <c r="AI48" s="1140">
        <v>0</v>
      </c>
      <c r="AJ48" s="1140">
        <v>0</v>
      </c>
      <c r="AK48" s="1140">
        <v>0</v>
      </c>
      <c r="AL48" s="1140">
        <v>0</v>
      </c>
      <c r="AM48" s="1140">
        <v>0</v>
      </c>
      <c r="AN48" s="1140">
        <v>0</v>
      </c>
      <c r="AO48" s="1140">
        <v>0</v>
      </c>
      <c r="AP48" s="1140">
        <v>0</v>
      </c>
      <c r="AQ48" s="1141">
        <v>0</v>
      </c>
      <c r="AR48" s="1138">
        <v>0</v>
      </c>
      <c r="AS48" s="1140">
        <v>0</v>
      </c>
      <c r="AT48" s="1140">
        <v>0</v>
      </c>
      <c r="AU48" s="1140">
        <v>0</v>
      </c>
      <c r="AV48" s="1140">
        <v>0</v>
      </c>
      <c r="AW48" s="1140">
        <v>0</v>
      </c>
      <c r="AX48" s="1140">
        <v>0</v>
      </c>
      <c r="AY48" s="1140">
        <v>0</v>
      </c>
      <c r="AZ48" s="1140">
        <v>0</v>
      </c>
      <c r="BA48" s="1141">
        <v>0</v>
      </c>
    </row>
    <row r="49" spans="1:53">
      <c r="A49" s="5" t="s">
        <v>62</v>
      </c>
      <c r="B49" t="s">
        <v>63</v>
      </c>
      <c r="C49" s="5" t="s">
        <v>92</v>
      </c>
      <c r="D49" s="330"/>
      <c r="E49" s="12"/>
      <c r="F49" s="12"/>
      <c r="G49" s="12"/>
      <c r="H49" s="12"/>
      <c r="I49" s="12"/>
      <c r="J49" s="12"/>
      <c r="K49" s="12"/>
      <c r="L49" s="12"/>
      <c r="M49" s="12"/>
      <c r="N49" s="330"/>
      <c r="O49" s="12"/>
      <c r="P49" s="12"/>
      <c r="Q49" s="12"/>
      <c r="R49" s="12"/>
      <c r="S49" s="12"/>
      <c r="T49" s="12"/>
      <c r="U49" s="12"/>
      <c r="V49" s="12"/>
      <c r="W49" s="331"/>
      <c r="X49" s="1138">
        <v>0</v>
      </c>
      <c r="Y49" s="1140">
        <v>0</v>
      </c>
      <c r="Z49" s="1140">
        <v>0</v>
      </c>
      <c r="AA49" s="1140">
        <v>0</v>
      </c>
      <c r="AB49" s="1140">
        <v>0</v>
      </c>
      <c r="AC49" s="1140">
        <v>0</v>
      </c>
      <c r="AD49" s="1140">
        <v>0</v>
      </c>
      <c r="AE49" s="1140">
        <v>0</v>
      </c>
      <c r="AF49" s="1140">
        <v>0</v>
      </c>
      <c r="AG49" s="1141">
        <v>0</v>
      </c>
      <c r="AH49" s="1138">
        <v>0</v>
      </c>
      <c r="AI49" s="1140">
        <v>0</v>
      </c>
      <c r="AJ49" s="1140">
        <v>0</v>
      </c>
      <c r="AK49" s="1140">
        <v>0</v>
      </c>
      <c r="AL49" s="1140">
        <v>0</v>
      </c>
      <c r="AM49" s="1140">
        <v>0</v>
      </c>
      <c r="AN49" s="1140">
        <v>0</v>
      </c>
      <c r="AO49" s="1140">
        <v>0</v>
      </c>
      <c r="AP49" s="1140">
        <v>0</v>
      </c>
      <c r="AQ49" s="1141">
        <v>0</v>
      </c>
      <c r="AR49" s="1138">
        <v>0</v>
      </c>
      <c r="AS49" s="1140">
        <v>0</v>
      </c>
      <c r="AT49" s="1140">
        <v>0</v>
      </c>
      <c r="AU49" s="1140">
        <v>0</v>
      </c>
      <c r="AV49" s="1140">
        <v>0</v>
      </c>
      <c r="AW49" s="1140">
        <v>0</v>
      </c>
      <c r="AX49" s="1140">
        <v>0</v>
      </c>
      <c r="AY49" s="1140">
        <v>0</v>
      </c>
      <c r="AZ49" s="1140">
        <v>0</v>
      </c>
      <c r="BA49" s="1141">
        <v>0</v>
      </c>
    </row>
    <row r="50" spans="1:53">
      <c r="A50" s="5" t="s">
        <v>62</v>
      </c>
      <c r="B50" t="s">
        <v>63</v>
      </c>
      <c r="C50" s="5" t="s">
        <v>91</v>
      </c>
      <c r="D50" s="330"/>
      <c r="E50" s="12"/>
      <c r="F50" s="12"/>
      <c r="G50" s="12"/>
      <c r="H50" s="12"/>
      <c r="I50" s="12"/>
      <c r="J50" s="12"/>
      <c r="K50" s="12"/>
      <c r="L50" s="12"/>
      <c r="M50" s="12"/>
      <c r="N50" s="330"/>
      <c r="O50" s="12"/>
      <c r="P50" s="12"/>
      <c r="Q50" s="12"/>
      <c r="R50" s="12"/>
      <c r="S50" s="12"/>
      <c r="T50" s="12"/>
      <c r="U50" s="12"/>
      <c r="V50" s="12"/>
      <c r="W50" s="331"/>
      <c r="X50" s="1138">
        <v>0</v>
      </c>
      <c r="Y50" s="1140">
        <v>0</v>
      </c>
      <c r="Z50" s="1140">
        <v>0</v>
      </c>
      <c r="AA50" s="1140">
        <v>0</v>
      </c>
      <c r="AB50" s="1140">
        <v>0</v>
      </c>
      <c r="AC50" s="1140">
        <v>0</v>
      </c>
      <c r="AD50" s="1140">
        <v>0</v>
      </c>
      <c r="AE50" s="1140">
        <v>0</v>
      </c>
      <c r="AF50" s="1140">
        <v>0</v>
      </c>
      <c r="AG50" s="1141">
        <v>0</v>
      </c>
      <c r="AH50" s="1138">
        <v>0</v>
      </c>
      <c r="AI50" s="1140">
        <v>0</v>
      </c>
      <c r="AJ50" s="1140">
        <v>0</v>
      </c>
      <c r="AK50" s="1140">
        <v>0</v>
      </c>
      <c r="AL50" s="1140">
        <v>0</v>
      </c>
      <c r="AM50" s="1140">
        <v>0</v>
      </c>
      <c r="AN50" s="1140">
        <v>0</v>
      </c>
      <c r="AO50" s="1140">
        <v>0</v>
      </c>
      <c r="AP50" s="1140">
        <v>0</v>
      </c>
      <c r="AQ50" s="1141">
        <v>0</v>
      </c>
      <c r="AR50" s="1138">
        <v>0</v>
      </c>
      <c r="AS50" s="1140">
        <v>0</v>
      </c>
      <c r="AT50" s="1140">
        <v>0</v>
      </c>
      <c r="AU50" s="1140">
        <v>0</v>
      </c>
      <c r="AV50" s="1140">
        <v>0</v>
      </c>
      <c r="AW50" s="1140">
        <v>0</v>
      </c>
      <c r="AX50" s="1140">
        <v>0</v>
      </c>
      <c r="AY50" s="1140">
        <v>0</v>
      </c>
      <c r="AZ50" s="1140">
        <v>0</v>
      </c>
      <c r="BA50" s="1141">
        <v>0</v>
      </c>
    </row>
    <row r="51" spans="1:53">
      <c r="A51" s="5" t="s">
        <v>62</v>
      </c>
      <c r="B51" t="s">
        <v>63</v>
      </c>
      <c r="C51" s="5" t="s">
        <v>90</v>
      </c>
      <c r="D51" s="330"/>
      <c r="E51" s="12"/>
      <c r="F51" s="12"/>
      <c r="G51" s="12"/>
      <c r="H51" s="12"/>
      <c r="I51" s="12"/>
      <c r="J51" s="12"/>
      <c r="K51" s="12"/>
      <c r="L51" s="12"/>
      <c r="M51" s="12"/>
      <c r="N51" s="330"/>
      <c r="O51" s="12"/>
      <c r="P51" s="12"/>
      <c r="Q51" s="12"/>
      <c r="R51" s="12"/>
      <c r="S51" s="12"/>
      <c r="T51" s="12"/>
      <c r="U51" s="12"/>
      <c r="V51" s="12"/>
      <c r="W51" s="331"/>
      <c r="X51" s="1138">
        <v>0</v>
      </c>
      <c r="Y51" s="1140">
        <v>0</v>
      </c>
      <c r="Z51" s="1140">
        <v>0</v>
      </c>
      <c r="AA51" s="1140">
        <v>0</v>
      </c>
      <c r="AB51" s="1140">
        <v>0</v>
      </c>
      <c r="AC51" s="1140">
        <v>0</v>
      </c>
      <c r="AD51" s="1140">
        <v>0</v>
      </c>
      <c r="AE51" s="1140">
        <v>0</v>
      </c>
      <c r="AF51" s="1140">
        <v>0</v>
      </c>
      <c r="AG51" s="1141">
        <v>0</v>
      </c>
      <c r="AH51" s="1138">
        <v>0</v>
      </c>
      <c r="AI51" s="1140">
        <v>0</v>
      </c>
      <c r="AJ51" s="1140">
        <v>0</v>
      </c>
      <c r="AK51" s="1140">
        <v>0</v>
      </c>
      <c r="AL51" s="1140">
        <v>0</v>
      </c>
      <c r="AM51" s="1140">
        <v>0</v>
      </c>
      <c r="AN51" s="1140">
        <v>0</v>
      </c>
      <c r="AO51" s="1140">
        <v>0</v>
      </c>
      <c r="AP51" s="1140">
        <v>0</v>
      </c>
      <c r="AQ51" s="1141">
        <v>0</v>
      </c>
      <c r="AR51" s="1138">
        <v>0</v>
      </c>
      <c r="AS51" s="1140">
        <v>0</v>
      </c>
      <c r="AT51" s="1140">
        <v>0</v>
      </c>
      <c r="AU51" s="1140">
        <v>0</v>
      </c>
      <c r="AV51" s="1140">
        <v>0</v>
      </c>
      <c r="AW51" s="1140">
        <v>0</v>
      </c>
      <c r="AX51" s="1140">
        <v>0</v>
      </c>
      <c r="AY51" s="1140">
        <v>0</v>
      </c>
      <c r="AZ51" s="1140">
        <v>0</v>
      </c>
      <c r="BA51" s="1141">
        <v>0</v>
      </c>
    </row>
    <row r="52" spans="1:53">
      <c r="A52" s="5" t="s">
        <v>64</v>
      </c>
      <c r="B52" t="s">
        <v>65</v>
      </c>
      <c r="C52" s="5" t="s">
        <v>92</v>
      </c>
      <c r="D52" s="330"/>
      <c r="E52" s="12"/>
      <c r="F52" s="12"/>
      <c r="G52" s="12"/>
      <c r="H52" s="12"/>
      <c r="I52" s="12"/>
      <c r="J52" s="12"/>
      <c r="K52" s="12"/>
      <c r="L52" s="12"/>
      <c r="M52" s="12"/>
      <c r="N52" s="330"/>
      <c r="O52" s="12"/>
      <c r="P52" s="12"/>
      <c r="Q52" s="12"/>
      <c r="R52" s="12"/>
      <c r="S52" s="12"/>
      <c r="T52" s="12"/>
      <c r="U52" s="12"/>
      <c r="V52" s="12"/>
      <c r="W52" s="331"/>
      <c r="X52" s="1138">
        <v>0</v>
      </c>
      <c r="Y52" s="1140">
        <v>3</v>
      </c>
      <c r="Z52" s="1140">
        <v>0</v>
      </c>
      <c r="AA52" s="1140">
        <v>5</v>
      </c>
      <c r="AB52" s="1140">
        <v>0</v>
      </c>
      <c r="AC52" s="1140">
        <v>0</v>
      </c>
      <c r="AD52" s="1140">
        <v>0</v>
      </c>
      <c r="AE52" s="1140">
        <v>0</v>
      </c>
      <c r="AF52" s="1140">
        <v>0</v>
      </c>
      <c r="AG52" s="1141">
        <v>0</v>
      </c>
      <c r="AH52" s="1138">
        <v>0</v>
      </c>
      <c r="AI52" s="1140">
        <v>2</v>
      </c>
      <c r="AJ52" s="1140">
        <v>0</v>
      </c>
      <c r="AK52" s="1140">
        <v>5</v>
      </c>
      <c r="AL52" s="1140">
        <v>0</v>
      </c>
      <c r="AM52" s="1140">
        <v>0</v>
      </c>
      <c r="AN52" s="1140">
        <v>0</v>
      </c>
      <c r="AO52" s="1140">
        <v>0</v>
      </c>
      <c r="AP52" s="1140">
        <v>0</v>
      </c>
      <c r="AQ52" s="1141">
        <v>0</v>
      </c>
      <c r="AR52" s="1138">
        <v>0</v>
      </c>
      <c r="AS52" s="1140">
        <v>1</v>
      </c>
      <c r="AT52" s="1140">
        <v>0</v>
      </c>
      <c r="AU52" s="1140">
        <v>5</v>
      </c>
      <c r="AV52" s="1140">
        <v>0</v>
      </c>
      <c r="AW52" s="1140">
        <v>0</v>
      </c>
      <c r="AX52" s="1140">
        <v>0</v>
      </c>
      <c r="AY52" s="1140">
        <v>0</v>
      </c>
      <c r="AZ52" s="1140">
        <v>0</v>
      </c>
      <c r="BA52" s="1141">
        <v>0</v>
      </c>
    </row>
    <row r="53" spans="1:53">
      <c r="A53" s="5" t="s">
        <v>64</v>
      </c>
      <c r="B53" t="s">
        <v>65</v>
      </c>
      <c r="C53" s="5" t="s">
        <v>91</v>
      </c>
      <c r="D53" s="330"/>
      <c r="E53" s="12"/>
      <c r="F53" s="12"/>
      <c r="G53" s="12"/>
      <c r="H53" s="12"/>
      <c r="I53" s="12"/>
      <c r="J53" s="12"/>
      <c r="K53" s="12"/>
      <c r="L53" s="12"/>
      <c r="M53" s="12"/>
      <c r="N53" s="330"/>
      <c r="O53" s="12"/>
      <c r="P53" s="12"/>
      <c r="Q53" s="12"/>
      <c r="R53" s="12"/>
      <c r="S53" s="12"/>
      <c r="T53" s="12"/>
      <c r="U53" s="12"/>
      <c r="V53" s="12"/>
      <c r="W53" s="331"/>
      <c r="X53" s="1138">
        <v>0</v>
      </c>
      <c r="Y53" s="1140">
        <v>8</v>
      </c>
      <c r="Z53" s="1140">
        <v>0</v>
      </c>
      <c r="AA53" s="1140">
        <v>0</v>
      </c>
      <c r="AB53" s="1140">
        <v>0</v>
      </c>
      <c r="AC53" s="1140">
        <v>0</v>
      </c>
      <c r="AD53" s="1140">
        <v>0</v>
      </c>
      <c r="AE53" s="1140">
        <v>0</v>
      </c>
      <c r="AF53" s="1140">
        <v>0</v>
      </c>
      <c r="AG53" s="1141">
        <v>0</v>
      </c>
      <c r="AH53" s="1138">
        <v>0</v>
      </c>
      <c r="AI53" s="1140">
        <v>5</v>
      </c>
      <c r="AJ53" s="1140">
        <v>0</v>
      </c>
      <c r="AK53" s="1140">
        <v>0</v>
      </c>
      <c r="AL53" s="1140">
        <v>0</v>
      </c>
      <c r="AM53" s="1140">
        <v>0</v>
      </c>
      <c r="AN53" s="1140">
        <v>0</v>
      </c>
      <c r="AO53" s="1140">
        <v>0</v>
      </c>
      <c r="AP53" s="1140">
        <v>0</v>
      </c>
      <c r="AQ53" s="1141">
        <v>0</v>
      </c>
      <c r="AR53" s="1138">
        <v>0</v>
      </c>
      <c r="AS53" s="1140">
        <v>9</v>
      </c>
      <c r="AT53" s="1140">
        <v>0</v>
      </c>
      <c r="AU53" s="1140">
        <v>0</v>
      </c>
      <c r="AV53" s="1140">
        <v>0</v>
      </c>
      <c r="AW53" s="1140">
        <v>0</v>
      </c>
      <c r="AX53" s="1140">
        <v>0</v>
      </c>
      <c r="AY53" s="1140">
        <v>0</v>
      </c>
      <c r="AZ53" s="1140">
        <v>0</v>
      </c>
      <c r="BA53" s="1141">
        <v>0</v>
      </c>
    </row>
    <row r="54" spans="1:53">
      <c r="A54" s="5" t="s">
        <v>64</v>
      </c>
      <c r="B54" t="s">
        <v>65</v>
      </c>
      <c r="C54" s="5" t="s">
        <v>90</v>
      </c>
      <c r="D54" s="330"/>
      <c r="E54" s="12"/>
      <c r="F54" s="12"/>
      <c r="G54" s="12"/>
      <c r="H54" s="12"/>
      <c r="I54" s="12"/>
      <c r="J54" s="12"/>
      <c r="K54" s="12"/>
      <c r="L54" s="12"/>
      <c r="M54" s="12"/>
      <c r="N54" s="330"/>
      <c r="O54" s="12"/>
      <c r="P54" s="12"/>
      <c r="Q54" s="12"/>
      <c r="R54" s="12"/>
      <c r="S54" s="12"/>
      <c r="T54" s="12"/>
      <c r="U54" s="12"/>
      <c r="V54" s="12"/>
      <c r="W54" s="331"/>
      <c r="X54" s="1138">
        <v>0</v>
      </c>
      <c r="Y54" s="1140">
        <v>0</v>
      </c>
      <c r="Z54" s="1140">
        <v>0</v>
      </c>
      <c r="AA54" s="1140">
        <v>0</v>
      </c>
      <c r="AB54" s="1140">
        <v>0</v>
      </c>
      <c r="AC54" s="1140">
        <v>0</v>
      </c>
      <c r="AD54" s="1140">
        <v>0</v>
      </c>
      <c r="AE54" s="1140">
        <v>0</v>
      </c>
      <c r="AF54" s="1140">
        <v>0</v>
      </c>
      <c r="AG54" s="1141">
        <v>0</v>
      </c>
      <c r="AH54" s="1138">
        <v>0</v>
      </c>
      <c r="AI54" s="1140">
        <v>0</v>
      </c>
      <c r="AJ54" s="1140">
        <v>0</v>
      </c>
      <c r="AK54" s="1140">
        <v>0</v>
      </c>
      <c r="AL54" s="1140">
        <v>0</v>
      </c>
      <c r="AM54" s="1140">
        <v>0</v>
      </c>
      <c r="AN54" s="1140">
        <v>0</v>
      </c>
      <c r="AO54" s="1140">
        <v>0</v>
      </c>
      <c r="AP54" s="1140">
        <v>0</v>
      </c>
      <c r="AQ54" s="1141">
        <v>0</v>
      </c>
      <c r="AR54" s="1138">
        <v>0</v>
      </c>
      <c r="AS54" s="1140">
        <v>0</v>
      </c>
      <c r="AT54" s="1140">
        <v>0</v>
      </c>
      <c r="AU54" s="1140">
        <v>0</v>
      </c>
      <c r="AV54" s="1140">
        <v>0</v>
      </c>
      <c r="AW54" s="1140">
        <v>0</v>
      </c>
      <c r="AX54" s="1140">
        <v>0</v>
      </c>
      <c r="AY54" s="1140">
        <v>0</v>
      </c>
      <c r="AZ54" s="1140">
        <v>0</v>
      </c>
      <c r="BA54" s="1141">
        <v>0</v>
      </c>
    </row>
    <row r="55" spans="1:53">
      <c r="A55" s="5" t="s">
        <v>66</v>
      </c>
      <c r="B55" t="s">
        <v>67</v>
      </c>
      <c r="C55" s="5" t="s">
        <v>92</v>
      </c>
      <c r="D55" s="330"/>
      <c r="E55" s="12"/>
      <c r="F55" s="12"/>
      <c r="G55" s="12"/>
      <c r="H55" s="12"/>
      <c r="I55" s="12"/>
      <c r="J55" s="12"/>
      <c r="K55" s="12"/>
      <c r="L55" s="12"/>
      <c r="M55" s="12"/>
      <c r="N55" s="330"/>
      <c r="O55" s="12"/>
      <c r="P55" s="12"/>
      <c r="Q55" s="12"/>
      <c r="R55" s="12"/>
      <c r="S55" s="12"/>
      <c r="T55" s="12"/>
      <c r="U55" s="12"/>
      <c r="V55" s="12"/>
      <c r="W55" s="331"/>
      <c r="X55" s="1138">
        <v>0</v>
      </c>
      <c r="Y55" s="1140">
        <v>0</v>
      </c>
      <c r="Z55" s="1140">
        <v>0</v>
      </c>
      <c r="AA55" s="1140">
        <v>6</v>
      </c>
      <c r="AB55" s="1140">
        <v>0</v>
      </c>
      <c r="AC55" s="1140">
        <v>0</v>
      </c>
      <c r="AD55" s="1140">
        <v>0</v>
      </c>
      <c r="AE55" s="1140">
        <v>0</v>
      </c>
      <c r="AF55" s="1140">
        <v>0</v>
      </c>
      <c r="AG55" s="1141">
        <v>0</v>
      </c>
      <c r="AH55" s="1138">
        <v>0</v>
      </c>
      <c r="AI55" s="1140">
        <v>0</v>
      </c>
      <c r="AJ55" s="1140">
        <v>0</v>
      </c>
      <c r="AK55" s="1140">
        <v>6</v>
      </c>
      <c r="AL55" s="1140">
        <v>0</v>
      </c>
      <c r="AM55" s="1140">
        <v>0</v>
      </c>
      <c r="AN55" s="1140">
        <v>0</v>
      </c>
      <c r="AO55" s="1140">
        <v>0</v>
      </c>
      <c r="AP55" s="1140">
        <v>0</v>
      </c>
      <c r="AQ55" s="1141">
        <v>0</v>
      </c>
      <c r="AR55" s="1138">
        <v>0</v>
      </c>
      <c r="AS55" s="1140">
        <v>0</v>
      </c>
      <c r="AT55" s="1140">
        <v>0</v>
      </c>
      <c r="AU55" s="1140">
        <v>11</v>
      </c>
      <c r="AV55" s="1140">
        <v>0</v>
      </c>
      <c r="AW55" s="1140">
        <v>0</v>
      </c>
      <c r="AX55" s="1140">
        <v>0</v>
      </c>
      <c r="AY55" s="1140">
        <v>0</v>
      </c>
      <c r="AZ55" s="1140">
        <v>0</v>
      </c>
      <c r="BA55" s="1141">
        <v>0</v>
      </c>
    </row>
    <row r="56" spans="1:53">
      <c r="A56" s="5" t="s">
        <v>66</v>
      </c>
      <c r="B56" t="s">
        <v>67</v>
      </c>
      <c r="C56" s="5" t="s">
        <v>91</v>
      </c>
      <c r="D56" s="330"/>
      <c r="E56" s="12"/>
      <c r="F56" s="12"/>
      <c r="G56" s="12"/>
      <c r="H56" s="12"/>
      <c r="I56" s="12"/>
      <c r="J56" s="12"/>
      <c r="K56" s="12"/>
      <c r="L56" s="12"/>
      <c r="M56" s="12"/>
      <c r="N56" s="330"/>
      <c r="O56" s="12"/>
      <c r="P56" s="12"/>
      <c r="Q56" s="12"/>
      <c r="R56" s="12"/>
      <c r="S56" s="12"/>
      <c r="T56" s="12"/>
      <c r="U56" s="12"/>
      <c r="V56" s="12"/>
      <c r="W56" s="331"/>
      <c r="X56" s="1138">
        <v>0</v>
      </c>
      <c r="Y56" s="1140">
        <v>0</v>
      </c>
      <c r="Z56" s="1140">
        <v>0</v>
      </c>
      <c r="AA56" s="1140">
        <v>0</v>
      </c>
      <c r="AB56" s="1140">
        <v>0</v>
      </c>
      <c r="AC56" s="1140">
        <v>0</v>
      </c>
      <c r="AD56" s="1140">
        <v>0</v>
      </c>
      <c r="AE56" s="1140">
        <v>0</v>
      </c>
      <c r="AF56" s="1140">
        <v>0</v>
      </c>
      <c r="AG56" s="1141">
        <v>0</v>
      </c>
      <c r="AH56" s="1138">
        <v>0</v>
      </c>
      <c r="AI56" s="1140">
        <v>1</v>
      </c>
      <c r="AJ56" s="1140">
        <v>0</v>
      </c>
      <c r="AK56" s="1140">
        <v>0</v>
      </c>
      <c r="AL56" s="1140">
        <v>0</v>
      </c>
      <c r="AM56" s="1140">
        <v>0</v>
      </c>
      <c r="AN56" s="1140">
        <v>0</v>
      </c>
      <c r="AO56" s="1140">
        <v>0</v>
      </c>
      <c r="AP56" s="1140">
        <v>0</v>
      </c>
      <c r="AQ56" s="1141">
        <v>0</v>
      </c>
      <c r="AR56" s="1138">
        <v>0</v>
      </c>
      <c r="AS56" s="1140">
        <v>0</v>
      </c>
      <c r="AT56" s="1140">
        <v>0</v>
      </c>
      <c r="AU56" s="1140">
        <v>0</v>
      </c>
      <c r="AV56" s="1140">
        <v>0</v>
      </c>
      <c r="AW56" s="1140">
        <v>0</v>
      </c>
      <c r="AX56" s="1140">
        <v>0</v>
      </c>
      <c r="AY56" s="1140">
        <v>0</v>
      </c>
      <c r="AZ56" s="1140">
        <v>0</v>
      </c>
      <c r="BA56" s="1141">
        <v>0</v>
      </c>
    </row>
    <row r="57" spans="1:53">
      <c r="A57" s="5" t="s">
        <v>66</v>
      </c>
      <c r="B57" t="s">
        <v>67</v>
      </c>
      <c r="C57" s="5" t="s">
        <v>90</v>
      </c>
      <c r="D57" s="330"/>
      <c r="E57" s="12"/>
      <c r="F57" s="12"/>
      <c r="G57" s="12"/>
      <c r="H57" s="12"/>
      <c r="I57" s="12"/>
      <c r="J57" s="12"/>
      <c r="K57" s="12"/>
      <c r="L57" s="12"/>
      <c r="M57" s="12"/>
      <c r="N57" s="330"/>
      <c r="O57" s="12"/>
      <c r="P57" s="12"/>
      <c r="Q57" s="12"/>
      <c r="R57" s="12"/>
      <c r="S57" s="12"/>
      <c r="T57" s="12"/>
      <c r="U57" s="12"/>
      <c r="V57" s="12"/>
      <c r="W57" s="331"/>
      <c r="X57" s="1138">
        <v>0</v>
      </c>
      <c r="Y57" s="1140">
        <v>0</v>
      </c>
      <c r="Z57" s="1140">
        <v>0</v>
      </c>
      <c r="AA57" s="1140">
        <v>0</v>
      </c>
      <c r="AB57" s="1140">
        <v>0</v>
      </c>
      <c r="AC57" s="1140">
        <v>0</v>
      </c>
      <c r="AD57" s="1140">
        <v>0</v>
      </c>
      <c r="AE57" s="1140">
        <v>0</v>
      </c>
      <c r="AF57" s="1140">
        <v>0</v>
      </c>
      <c r="AG57" s="1141">
        <v>0</v>
      </c>
      <c r="AH57" s="1138">
        <v>0</v>
      </c>
      <c r="AI57" s="1140">
        <v>0</v>
      </c>
      <c r="AJ57" s="1140">
        <v>0</v>
      </c>
      <c r="AK57" s="1140">
        <v>0</v>
      </c>
      <c r="AL57" s="1140">
        <v>0</v>
      </c>
      <c r="AM57" s="1140">
        <v>0</v>
      </c>
      <c r="AN57" s="1140">
        <v>0</v>
      </c>
      <c r="AO57" s="1140">
        <v>0</v>
      </c>
      <c r="AP57" s="1140">
        <v>0</v>
      </c>
      <c r="AQ57" s="1141">
        <v>0</v>
      </c>
      <c r="AR57" s="1138">
        <v>0</v>
      </c>
      <c r="AS57" s="1140">
        <v>0</v>
      </c>
      <c r="AT57" s="1140">
        <v>0</v>
      </c>
      <c r="AU57" s="1140">
        <v>0</v>
      </c>
      <c r="AV57" s="1140">
        <v>0</v>
      </c>
      <c r="AW57" s="1140">
        <v>0</v>
      </c>
      <c r="AX57" s="1140">
        <v>0</v>
      </c>
      <c r="AY57" s="1140">
        <v>0</v>
      </c>
      <c r="AZ57" s="1140">
        <v>0</v>
      </c>
      <c r="BA57" s="1141">
        <v>0</v>
      </c>
    </row>
    <row r="58" spans="1:53">
      <c r="A58" s="5" t="s">
        <v>68</v>
      </c>
      <c r="B58" t="s">
        <v>69</v>
      </c>
      <c r="C58" s="5" t="s">
        <v>92</v>
      </c>
      <c r="D58" s="330"/>
      <c r="E58" s="12"/>
      <c r="F58" s="12"/>
      <c r="G58" s="12"/>
      <c r="H58" s="12"/>
      <c r="I58" s="12"/>
      <c r="J58" s="12"/>
      <c r="K58" s="12"/>
      <c r="L58" s="12"/>
      <c r="M58" s="12"/>
      <c r="N58" s="330"/>
      <c r="O58" s="12"/>
      <c r="P58" s="12"/>
      <c r="Q58" s="12"/>
      <c r="R58" s="12"/>
      <c r="S58" s="12"/>
      <c r="T58" s="12"/>
      <c r="U58" s="12"/>
      <c r="V58" s="12"/>
      <c r="W58" s="331"/>
      <c r="X58" s="1138">
        <v>0</v>
      </c>
      <c r="Y58" s="1140">
        <v>144</v>
      </c>
      <c r="Z58" s="1140">
        <v>0</v>
      </c>
      <c r="AA58" s="1140">
        <v>180</v>
      </c>
      <c r="AB58" s="1140">
        <v>0</v>
      </c>
      <c r="AC58" s="1140">
        <v>0</v>
      </c>
      <c r="AD58" s="1140">
        <v>0</v>
      </c>
      <c r="AE58" s="1140">
        <v>0</v>
      </c>
      <c r="AF58" s="1140">
        <v>0</v>
      </c>
      <c r="AG58" s="1141">
        <v>0</v>
      </c>
      <c r="AH58" s="1138">
        <v>0</v>
      </c>
      <c r="AI58" s="1140">
        <v>127</v>
      </c>
      <c r="AJ58" s="1140">
        <v>0</v>
      </c>
      <c r="AK58" s="1140">
        <v>117</v>
      </c>
      <c r="AL58" s="1140">
        <v>0</v>
      </c>
      <c r="AM58" s="1140">
        <v>0</v>
      </c>
      <c r="AN58" s="1140">
        <v>0</v>
      </c>
      <c r="AO58" s="1140">
        <v>0</v>
      </c>
      <c r="AP58" s="1140">
        <v>0</v>
      </c>
      <c r="AQ58" s="1141">
        <v>0</v>
      </c>
      <c r="AR58" s="1138">
        <v>0</v>
      </c>
      <c r="AS58" s="1140">
        <v>181</v>
      </c>
      <c r="AT58" s="1140">
        <v>0</v>
      </c>
      <c r="AU58" s="1140">
        <v>138</v>
      </c>
      <c r="AV58" s="1140">
        <v>0</v>
      </c>
      <c r="AW58" s="1140">
        <v>0</v>
      </c>
      <c r="AX58" s="1140">
        <v>0</v>
      </c>
      <c r="AY58" s="1140">
        <v>0</v>
      </c>
      <c r="AZ58" s="1140">
        <v>0</v>
      </c>
      <c r="BA58" s="1141">
        <v>0</v>
      </c>
    </row>
    <row r="59" spans="1:53">
      <c r="A59" s="5" t="s">
        <v>68</v>
      </c>
      <c r="B59" t="s">
        <v>69</v>
      </c>
      <c r="C59" s="5" t="s">
        <v>91</v>
      </c>
      <c r="D59" s="330"/>
      <c r="E59" s="12"/>
      <c r="F59" s="12"/>
      <c r="G59" s="12"/>
      <c r="H59" s="12"/>
      <c r="I59" s="12"/>
      <c r="J59" s="12"/>
      <c r="K59" s="12"/>
      <c r="L59" s="12"/>
      <c r="M59" s="12"/>
      <c r="N59" s="330"/>
      <c r="O59" s="12"/>
      <c r="P59" s="12"/>
      <c r="Q59" s="12"/>
      <c r="R59" s="12"/>
      <c r="S59" s="12"/>
      <c r="T59" s="12"/>
      <c r="U59" s="12"/>
      <c r="V59" s="12"/>
      <c r="W59" s="331"/>
      <c r="X59" s="1138">
        <v>115</v>
      </c>
      <c r="Y59" s="1140">
        <v>173</v>
      </c>
      <c r="Z59" s="1140">
        <v>26</v>
      </c>
      <c r="AA59" s="1140">
        <v>106</v>
      </c>
      <c r="AB59" s="1140">
        <v>0</v>
      </c>
      <c r="AC59" s="1140">
        <v>0</v>
      </c>
      <c r="AD59" s="1140">
        <v>0</v>
      </c>
      <c r="AE59" s="1140">
        <v>0</v>
      </c>
      <c r="AF59" s="1140">
        <v>0</v>
      </c>
      <c r="AG59" s="1141">
        <v>0</v>
      </c>
      <c r="AH59" s="1138">
        <v>89</v>
      </c>
      <c r="AI59" s="1140">
        <v>161</v>
      </c>
      <c r="AJ59" s="1140">
        <v>21</v>
      </c>
      <c r="AK59" s="1140">
        <v>79</v>
      </c>
      <c r="AL59" s="1140">
        <v>0</v>
      </c>
      <c r="AM59" s="1140">
        <v>0</v>
      </c>
      <c r="AN59" s="1140">
        <v>0</v>
      </c>
      <c r="AO59" s="1140">
        <v>0</v>
      </c>
      <c r="AP59" s="1140">
        <v>0</v>
      </c>
      <c r="AQ59" s="1141">
        <v>0</v>
      </c>
      <c r="AR59" s="1138">
        <v>74</v>
      </c>
      <c r="AS59" s="1140">
        <v>82</v>
      </c>
      <c r="AT59" s="1140">
        <v>3</v>
      </c>
      <c r="AU59" s="1140">
        <v>41</v>
      </c>
      <c r="AV59" s="1140">
        <v>0</v>
      </c>
      <c r="AW59" s="1140">
        <v>0</v>
      </c>
      <c r="AX59" s="1140">
        <v>0</v>
      </c>
      <c r="AY59" s="1140">
        <v>0</v>
      </c>
      <c r="AZ59" s="1140">
        <v>0</v>
      </c>
      <c r="BA59" s="1141">
        <v>0</v>
      </c>
    </row>
    <row r="60" spans="1:53">
      <c r="A60" s="5" t="s">
        <v>68</v>
      </c>
      <c r="B60" t="s">
        <v>69</v>
      </c>
      <c r="C60" s="5" t="s">
        <v>90</v>
      </c>
      <c r="D60" s="330"/>
      <c r="E60" s="12"/>
      <c r="F60" s="12"/>
      <c r="G60" s="12"/>
      <c r="H60" s="12"/>
      <c r="I60" s="12"/>
      <c r="J60" s="12"/>
      <c r="K60" s="12"/>
      <c r="L60" s="12"/>
      <c r="M60" s="12"/>
      <c r="N60" s="330"/>
      <c r="O60" s="12"/>
      <c r="P60" s="12"/>
      <c r="Q60" s="12"/>
      <c r="R60" s="12"/>
      <c r="S60" s="496"/>
      <c r="T60" s="496"/>
      <c r="U60" s="496"/>
      <c r="V60" s="496"/>
      <c r="W60" s="1271"/>
      <c r="X60" s="1138">
        <v>0</v>
      </c>
      <c r="Y60" s="1140">
        <v>0</v>
      </c>
      <c r="Z60" s="1140">
        <v>0</v>
      </c>
      <c r="AA60" s="1140">
        <v>0</v>
      </c>
      <c r="AB60" s="1140">
        <v>0</v>
      </c>
      <c r="AC60" s="1140">
        <v>0</v>
      </c>
      <c r="AD60" s="1140">
        <v>0</v>
      </c>
      <c r="AE60" s="1140">
        <v>0</v>
      </c>
      <c r="AF60" s="1140">
        <v>0</v>
      </c>
      <c r="AG60" s="1141">
        <v>0</v>
      </c>
      <c r="AH60" s="1138">
        <v>0</v>
      </c>
      <c r="AI60" s="1140">
        <v>0</v>
      </c>
      <c r="AJ60" s="1140">
        <v>0</v>
      </c>
      <c r="AK60" s="1140">
        <v>0</v>
      </c>
      <c r="AL60" s="1140">
        <v>0</v>
      </c>
      <c r="AM60" s="1140">
        <v>0</v>
      </c>
      <c r="AN60" s="1140">
        <v>0</v>
      </c>
      <c r="AO60" s="1140">
        <v>0</v>
      </c>
      <c r="AP60" s="1140">
        <v>0</v>
      </c>
      <c r="AQ60" s="1141">
        <v>0</v>
      </c>
      <c r="AR60" s="1138">
        <v>0</v>
      </c>
      <c r="AS60" s="1140">
        <v>0</v>
      </c>
      <c r="AT60" s="1140">
        <v>0</v>
      </c>
      <c r="AU60" s="1140">
        <v>0</v>
      </c>
      <c r="AV60" s="1140">
        <v>0</v>
      </c>
      <c r="AW60" s="1140">
        <v>0</v>
      </c>
      <c r="AX60" s="1140">
        <v>0</v>
      </c>
      <c r="AY60" s="1140">
        <v>0</v>
      </c>
      <c r="AZ60" s="1140">
        <v>0</v>
      </c>
      <c r="BA60" s="1141">
        <v>0</v>
      </c>
    </row>
    <row r="61" spans="1:53">
      <c r="A61" s="5" t="s">
        <v>70</v>
      </c>
      <c r="B61" t="s">
        <v>71</v>
      </c>
      <c r="C61" s="5" t="s">
        <v>92</v>
      </c>
      <c r="D61" s="330"/>
      <c r="E61" s="12"/>
      <c r="F61" s="12"/>
      <c r="G61" s="12"/>
      <c r="H61" s="12"/>
      <c r="I61" s="12"/>
      <c r="J61" s="12"/>
      <c r="K61" s="12"/>
      <c r="L61" s="12"/>
      <c r="M61" s="12"/>
      <c r="N61" s="330"/>
      <c r="O61" s="12"/>
      <c r="P61" s="12"/>
      <c r="Q61" s="12"/>
      <c r="R61" s="12"/>
      <c r="S61" s="496"/>
      <c r="T61" s="496"/>
      <c r="U61" s="496"/>
      <c r="V61" s="496"/>
      <c r="W61" s="1271"/>
      <c r="X61" s="1138">
        <v>37</v>
      </c>
      <c r="Y61" s="1140">
        <v>0</v>
      </c>
      <c r="Z61" s="1140">
        <v>0</v>
      </c>
      <c r="AA61" s="1140">
        <v>22</v>
      </c>
      <c r="AB61" s="1140">
        <v>0</v>
      </c>
      <c r="AC61" s="1140">
        <v>0</v>
      </c>
      <c r="AD61" s="1140">
        <v>0</v>
      </c>
      <c r="AE61" s="1140">
        <v>0</v>
      </c>
      <c r="AF61" s="1140">
        <v>0</v>
      </c>
      <c r="AG61" s="1141">
        <v>0</v>
      </c>
      <c r="AH61" s="1138">
        <v>29</v>
      </c>
      <c r="AI61" s="1140">
        <v>0</v>
      </c>
      <c r="AJ61" s="1140">
        <v>0</v>
      </c>
      <c r="AK61" s="1140">
        <v>12</v>
      </c>
      <c r="AL61" s="1140">
        <v>0</v>
      </c>
      <c r="AM61" s="1140">
        <v>0</v>
      </c>
      <c r="AN61" s="1140">
        <v>0</v>
      </c>
      <c r="AO61" s="1140">
        <v>0</v>
      </c>
      <c r="AP61" s="1140">
        <v>0</v>
      </c>
      <c r="AQ61" s="1141">
        <v>0</v>
      </c>
      <c r="AR61" s="1138">
        <v>31</v>
      </c>
      <c r="AS61" s="1140">
        <v>0</v>
      </c>
      <c r="AT61" s="1140">
        <v>0</v>
      </c>
      <c r="AU61" s="1140">
        <v>24</v>
      </c>
      <c r="AV61" s="1140">
        <v>0</v>
      </c>
      <c r="AW61" s="1140">
        <v>0</v>
      </c>
      <c r="AX61" s="1140">
        <v>0</v>
      </c>
      <c r="AY61" s="1140">
        <v>0</v>
      </c>
      <c r="AZ61" s="1140">
        <v>0</v>
      </c>
      <c r="BA61" s="1141">
        <v>0</v>
      </c>
    </row>
    <row r="62" spans="1:53">
      <c r="A62" s="5" t="s">
        <v>70</v>
      </c>
      <c r="B62" t="s">
        <v>71</v>
      </c>
      <c r="C62" s="5" t="s">
        <v>91</v>
      </c>
      <c r="D62" s="330"/>
      <c r="E62" s="12"/>
      <c r="F62" s="12"/>
      <c r="G62" s="12"/>
      <c r="H62" s="12"/>
      <c r="I62" s="12"/>
      <c r="J62" s="12"/>
      <c r="K62" s="12"/>
      <c r="L62" s="12"/>
      <c r="M62" s="12"/>
      <c r="N62" s="330"/>
      <c r="O62" s="12"/>
      <c r="P62" s="12"/>
      <c r="Q62" s="12"/>
      <c r="R62" s="12"/>
      <c r="S62" s="12"/>
      <c r="T62" s="12"/>
      <c r="U62" s="12"/>
      <c r="V62" s="12"/>
      <c r="W62" s="331"/>
      <c r="X62" s="1138">
        <v>12</v>
      </c>
      <c r="Y62" s="1140">
        <v>9</v>
      </c>
      <c r="Z62" s="1140">
        <v>0</v>
      </c>
      <c r="AA62" s="1140">
        <v>1</v>
      </c>
      <c r="AB62" s="1140">
        <v>0</v>
      </c>
      <c r="AC62" s="1140">
        <v>0</v>
      </c>
      <c r="AD62" s="1140">
        <v>0</v>
      </c>
      <c r="AE62" s="1140">
        <v>0</v>
      </c>
      <c r="AF62" s="1140">
        <v>0</v>
      </c>
      <c r="AG62" s="1141">
        <v>0</v>
      </c>
      <c r="AH62" s="1138">
        <v>10</v>
      </c>
      <c r="AI62" s="1140">
        <v>5</v>
      </c>
      <c r="AJ62" s="1140">
        <v>0</v>
      </c>
      <c r="AK62" s="1140">
        <v>2</v>
      </c>
      <c r="AL62" s="1140">
        <v>0</v>
      </c>
      <c r="AM62" s="1140">
        <v>0</v>
      </c>
      <c r="AN62" s="1140">
        <v>0</v>
      </c>
      <c r="AO62" s="1140">
        <v>0</v>
      </c>
      <c r="AP62" s="1140">
        <v>0</v>
      </c>
      <c r="AQ62" s="1141">
        <v>0</v>
      </c>
      <c r="AR62" s="1138">
        <v>12</v>
      </c>
      <c r="AS62" s="1140">
        <v>9</v>
      </c>
      <c r="AT62" s="1140">
        <v>0</v>
      </c>
      <c r="AU62" s="1140">
        <v>4</v>
      </c>
      <c r="AV62" s="1140">
        <v>0</v>
      </c>
      <c r="AW62" s="1140">
        <v>0</v>
      </c>
      <c r="AX62" s="1140">
        <v>0</v>
      </c>
      <c r="AY62" s="1140">
        <v>0</v>
      </c>
      <c r="AZ62" s="1140">
        <v>0</v>
      </c>
      <c r="BA62" s="1141">
        <v>0</v>
      </c>
    </row>
    <row r="63" spans="1:53">
      <c r="A63" s="5" t="s">
        <v>70</v>
      </c>
      <c r="B63" t="s">
        <v>71</v>
      </c>
      <c r="C63" s="5" t="s">
        <v>90</v>
      </c>
      <c r="D63" s="330"/>
      <c r="E63" s="12"/>
      <c r="F63" s="12"/>
      <c r="G63" s="12"/>
      <c r="H63" s="12"/>
      <c r="I63" s="12"/>
      <c r="J63" s="12"/>
      <c r="K63" s="12"/>
      <c r="L63" s="12"/>
      <c r="M63" s="12"/>
      <c r="N63" s="330"/>
      <c r="O63" s="12"/>
      <c r="P63" s="12"/>
      <c r="Q63" s="12"/>
      <c r="R63" s="12"/>
      <c r="S63" s="12"/>
      <c r="T63" s="12"/>
      <c r="U63" s="12"/>
      <c r="V63" s="12"/>
      <c r="W63" s="331"/>
      <c r="X63" s="1138">
        <v>0</v>
      </c>
      <c r="Y63" s="1140">
        <v>0</v>
      </c>
      <c r="Z63" s="1140">
        <v>0</v>
      </c>
      <c r="AA63" s="1140">
        <v>0</v>
      </c>
      <c r="AB63" s="1140">
        <v>0</v>
      </c>
      <c r="AC63" s="1140">
        <v>0</v>
      </c>
      <c r="AD63" s="1140">
        <v>0</v>
      </c>
      <c r="AE63" s="1140">
        <v>0</v>
      </c>
      <c r="AF63" s="1140">
        <v>0</v>
      </c>
      <c r="AG63" s="1141">
        <v>0</v>
      </c>
      <c r="AH63" s="1138">
        <v>0</v>
      </c>
      <c r="AI63" s="1140">
        <v>0</v>
      </c>
      <c r="AJ63" s="1140">
        <v>0</v>
      </c>
      <c r="AK63" s="1140">
        <v>0</v>
      </c>
      <c r="AL63" s="1140">
        <v>0</v>
      </c>
      <c r="AM63" s="1140">
        <v>0</v>
      </c>
      <c r="AN63" s="1140">
        <v>0</v>
      </c>
      <c r="AO63" s="1140">
        <v>0</v>
      </c>
      <c r="AP63" s="1140">
        <v>0</v>
      </c>
      <c r="AQ63" s="1141">
        <v>0</v>
      </c>
      <c r="AR63" s="1138">
        <v>0</v>
      </c>
      <c r="AS63" s="1140">
        <v>0</v>
      </c>
      <c r="AT63" s="1140">
        <v>0</v>
      </c>
      <c r="AU63" s="1140">
        <v>0</v>
      </c>
      <c r="AV63" s="1140">
        <v>0</v>
      </c>
      <c r="AW63" s="1140">
        <v>0</v>
      </c>
      <c r="AX63" s="1140">
        <v>0</v>
      </c>
      <c r="AY63" s="1140">
        <v>0</v>
      </c>
      <c r="AZ63" s="1140">
        <v>0</v>
      </c>
      <c r="BA63" s="1141">
        <v>0</v>
      </c>
    </row>
    <row r="64" spans="1:53">
      <c r="A64" s="5" t="s">
        <v>72</v>
      </c>
      <c r="B64" t="s">
        <v>73</v>
      </c>
      <c r="C64" s="5" t="s">
        <v>92</v>
      </c>
      <c r="D64" s="330"/>
      <c r="E64" s="12"/>
      <c r="F64" s="12"/>
      <c r="G64" s="12"/>
      <c r="H64" s="12"/>
      <c r="I64" s="12"/>
      <c r="J64" s="12"/>
      <c r="K64" s="12"/>
      <c r="L64" s="12"/>
      <c r="M64" s="12"/>
      <c r="N64" s="330"/>
      <c r="O64" s="12"/>
      <c r="P64" s="12"/>
      <c r="Q64" s="12"/>
      <c r="R64" s="12"/>
      <c r="S64" s="12"/>
      <c r="T64" s="12"/>
      <c r="U64" s="12"/>
      <c r="V64" s="12"/>
      <c r="W64" s="331"/>
      <c r="X64" s="1138">
        <v>0</v>
      </c>
      <c r="Y64" s="1140">
        <v>1</v>
      </c>
      <c r="Z64" s="1140">
        <v>0</v>
      </c>
      <c r="AA64" s="1140">
        <v>7</v>
      </c>
      <c r="AB64" s="1140">
        <v>0</v>
      </c>
      <c r="AC64" s="1140">
        <v>0</v>
      </c>
      <c r="AD64" s="1140">
        <v>0</v>
      </c>
      <c r="AE64" s="1140">
        <v>0</v>
      </c>
      <c r="AF64" s="1140">
        <v>0</v>
      </c>
      <c r="AG64" s="1141">
        <v>0</v>
      </c>
      <c r="AH64" s="1138">
        <v>0</v>
      </c>
      <c r="AI64" s="1140">
        <v>2</v>
      </c>
      <c r="AJ64" s="1140">
        <v>0</v>
      </c>
      <c r="AK64" s="1140">
        <v>2</v>
      </c>
      <c r="AL64" s="1140">
        <v>0</v>
      </c>
      <c r="AM64" s="1140">
        <v>0</v>
      </c>
      <c r="AN64" s="1140">
        <v>0</v>
      </c>
      <c r="AO64" s="1140">
        <v>0</v>
      </c>
      <c r="AP64" s="1140">
        <v>0</v>
      </c>
      <c r="AQ64" s="1141">
        <v>0</v>
      </c>
      <c r="AR64" s="1138">
        <v>0</v>
      </c>
      <c r="AS64" s="1140">
        <v>0</v>
      </c>
      <c r="AT64" s="1140">
        <v>0</v>
      </c>
      <c r="AU64" s="1140">
        <v>9</v>
      </c>
      <c r="AV64" s="1140">
        <v>0</v>
      </c>
      <c r="AW64" s="1140">
        <v>0</v>
      </c>
      <c r="AX64" s="1140">
        <v>0</v>
      </c>
      <c r="AY64" s="1140">
        <v>0</v>
      </c>
      <c r="AZ64" s="1140">
        <v>0</v>
      </c>
      <c r="BA64" s="1141">
        <v>0</v>
      </c>
    </row>
    <row r="65" spans="1:53">
      <c r="A65" s="5" t="s">
        <v>72</v>
      </c>
      <c r="B65" t="s">
        <v>73</v>
      </c>
      <c r="C65" s="5" t="s">
        <v>91</v>
      </c>
      <c r="D65" s="330"/>
      <c r="E65" s="12"/>
      <c r="F65" s="12"/>
      <c r="G65" s="12"/>
      <c r="H65" s="12"/>
      <c r="I65" s="12"/>
      <c r="J65" s="12"/>
      <c r="K65" s="12"/>
      <c r="L65" s="12"/>
      <c r="M65" s="12"/>
      <c r="N65" s="330"/>
      <c r="O65" s="12"/>
      <c r="P65" s="12"/>
      <c r="Q65" s="12"/>
      <c r="R65" s="12"/>
      <c r="S65" s="12"/>
      <c r="T65" s="12"/>
      <c r="U65" s="12"/>
      <c r="V65" s="12"/>
      <c r="W65" s="331"/>
      <c r="X65" s="1138">
        <v>0</v>
      </c>
      <c r="Y65" s="1140">
        <v>0</v>
      </c>
      <c r="Z65" s="1140">
        <v>0</v>
      </c>
      <c r="AA65" s="1140">
        <v>0</v>
      </c>
      <c r="AB65" s="1140">
        <v>0</v>
      </c>
      <c r="AC65" s="1140">
        <v>0</v>
      </c>
      <c r="AD65" s="1140">
        <v>0</v>
      </c>
      <c r="AE65" s="1140">
        <v>0</v>
      </c>
      <c r="AF65" s="1140">
        <v>0</v>
      </c>
      <c r="AG65" s="1141">
        <v>0</v>
      </c>
      <c r="AH65" s="1138">
        <v>0</v>
      </c>
      <c r="AI65" s="1140">
        <v>0</v>
      </c>
      <c r="AJ65" s="1140">
        <v>0</v>
      </c>
      <c r="AK65" s="1140">
        <v>0</v>
      </c>
      <c r="AL65" s="1140">
        <v>0</v>
      </c>
      <c r="AM65" s="1140">
        <v>0</v>
      </c>
      <c r="AN65" s="1140">
        <v>0</v>
      </c>
      <c r="AO65" s="1140">
        <v>0</v>
      </c>
      <c r="AP65" s="1140">
        <v>0</v>
      </c>
      <c r="AQ65" s="1141">
        <v>0</v>
      </c>
      <c r="AR65" s="1138">
        <v>0</v>
      </c>
      <c r="AS65" s="1140">
        <v>1</v>
      </c>
      <c r="AT65" s="1140">
        <v>0</v>
      </c>
      <c r="AU65" s="1140">
        <v>0</v>
      </c>
      <c r="AV65" s="1140">
        <v>0</v>
      </c>
      <c r="AW65" s="1140">
        <v>0</v>
      </c>
      <c r="AX65" s="1140">
        <v>0</v>
      </c>
      <c r="AY65" s="1140">
        <v>0</v>
      </c>
      <c r="AZ65" s="1140">
        <v>0</v>
      </c>
      <c r="BA65" s="1141">
        <v>0</v>
      </c>
    </row>
    <row r="66" spans="1:53">
      <c r="A66" s="5" t="s">
        <v>72</v>
      </c>
      <c r="B66" t="s">
        <v>73</v>
      </c>
      <c r="C66" s="5" t="s">
        <v>90</v>
      </c>
      <c r="D66" s="330"/>
      <c r="E66" s="12"/>
      <c r="F66" s="12"/>
      <c r="G66" s="12"/>
      <c r="H66" s="12"/>
      <c r="I66" s="12"/>
      <c r="J66" s="12"/>
      <c r="K66" s="12"/>
      <c r="L66" s="12"/>
      <c r="M66" s="12"/>
      <c r="N66" s="330"/>
      <c r="O66" s="12"/>
      <c r="P66" s="12"/>
      <c r="Q66" s="12"/>
      <c r="R66" s="12"/>
      <c r="S66" s="12"/>
      <c r="T66" s="12"/>
      <c r="U66" s="12"/>
      <c r="V66" s="12"/>
      <c r="W66" s="331"/>
      <c r="X66" s="1138">
        <v>0</v>
      </c>
      <c r="Y66" s="1140">
        <v>0</v>
      </c>
      <c r="Z66" s="1140">
        <v>0</v>
      </c>
      <c r="AA66" s="1140">
        <v>0</v>
      </c>
      <c r="AB66" s="1140">
        <v>0</v>
      </c>
      <c r="AC66" s="1140">
        <v>0</v>
      </c>
      <c r="AD66" s="1140">
        <v>0</v>
      </c>
      <c r="AE66" s="1140">
        <v>0</v>
      </c>
      <c r="AF66" s="1140">
        <v>0</v>
      </c>
      <c r="AG66" s="1141">
        <v>0</v>
      </c>
      <c r="AH66" s="1138">
        <v>0</v>
      </c>
      <c r="AI66" s="1140">
        <v>0</v>
      </c>
      <c r="AJ66" s="1140">
        <v>0</v>
      </c>
      <c r="AK66" s="1140">
        <v>0</v>
      </c>
      <c r="AL66" s="1140">
        <v>0</v>
      </c>
      <c r="AM66" s="1140">
        <v>0</v>
      </c>
      <c r="AN66" s="1140">
        <v>0</v>
      </c>
      <c r="AO66" s="1140">
        <v>0</v>
      </c>
      <c r="AP66" s="1140">
        <v>0</v>
      </c>
      <c r="AQ66" s="1141">
        <v>0</v>
      </c>
      <c r="AR66" s="1138">
        <v>0</v>
      </c>
      <c r="AS66" s="1140">
        <v>0</v>
      </c>
      <c r="AT66" s="1140">
        <v>0</v>
      </c>
      <c r="AU66" s="1140">
        <v>0</v>
      </c>
      <c r="AV66" s="1140">
        <v>0</v>
      </c>
      <c r="AW66" s="1140">
        <v>0</v>
      </c>
      <c r="AX66" s="1140">
        <v>0</v>
      </c>
      <c r="AY66" s="1140">
        <v>0</v>
      </c>
      <c r="AZ66" s="1140">
        <v>0</v>
      </c>
      <c r="BA66" s="1141">
        <v>0</v>
      </c>
    </row>
    <row r="67" spans="1:53">
      <c r="A67" s="5" t="s">
        <v>74</v>
      </c>
      <c r="B67" t="s">
        <v>75</v>
      </c>
      <c r="C67" s="5" t="s">
        <v>92</v>
      </c>
      <c r="D67" s="330"/>
      <c r="E67" s="12"/>
      <c r="F67" s="12"/>
      <c r="G67" s="12"/>
      <c r="H67" s="12"/>
      <c r="I67" s="12"/>
      <c r="J67" s="12"/>
      <c r="K67" s="12"/>
      <c r="L67" s="12"/>
      <c r="M67" s="12"/>
      <c r="N67" s="330"/>
      <c r="O67" s="12"/>
      <c r="P67" s="12"/>
      <c r="Q67" s="12"/>
      <c r="R67" s="12"/>
      <c r="S67" s="12"/>
      <c r="T67" s="12"/>
      <c r="U67" s="12"/>
      <c r="V67" s="12"/>
      <c r="W67" s="331"/>
      <c r="X67" s="1138">
        <v>2</v>
      </c>
      <c r="Y67" s="1140">
        <v>0</v>
      </c>
      <c r="Z67" s="1140">
        <v>0</v>
      </c>
      <c r="AA67" s="1140">
        <v>7</v>
      </c>
      <c r="AB67" s="1140">
        <v>0</v>
      </c>
      <c r="AC67" s="1140">
        <v>0</v>
      </c>
      <c r="AD67" s="1140">
        <v>0</v>
      </c>
      <c r="AE67" s="1140">
        <v>0</v>
      </c>
      <c r="AF67" s="1140">
        <v>0</v>
      </c>
      <c r="AG67" s="1141">
        <v>0</v>
      </c>
      <c r="AH67" s="1138">
        <v>0</v>
      </c>
      <c r="AI67" s="1140">
        <v>0</v>
      </c>
      <c r="AJ67" s="1140">
        <v>0</v>
      </c>
      <c r="AK67" s="1140">
        <v>5</v>
      </c>
      <c r="AL67" s="1140">
        <v>0</v>
      </c>
      <c r="AM67" s="1140">
        <v>0</v>
      </c>
      <c r="AN67" s="1140">
        <v>0</v>
      </c>
      <c r="AO67" s="1140">
        <v>0</v>
      </c>
      <c r="AP67" s="1140">
        <v>0</v>
      </c>
      <c r="AQ67" s="1141">
        <v>0</v>
      </c>
      <c r="AR67" s="1138">
        <v>0</v>
      </c>
      <c r="AS67" s="1140">
        <v>0</v>
      </c>
      <c r="AT67" s="1140">
        <v>0</v>
      </c>
      <c r="AU67" s="1140">
        <v>12</v>
      </c>
      <c r="AV67" s="1140">
        <v>0</v>
      </c>
      <c r="AW67" s="1140">
        <v>0</v>
      </c>
      <c r="AX67" s="1140">
        <v>0</v>
      </c>
      <c r="AY67" s="1140">
        <v>0</v>
      </c>
      <c r="AZ67" s="1140">
        <v>0</v>
      </c>
      <c r="BA67" s="1141">
        <v>0</v>
      </c>
    </row>
    <row r="68" spans="1:53">
      <c r="A68" s="5" t="s">
        <v>74</v>
      </c>
      <c r="B68" t="s">
        <v>75</v>
      </c>
      <c r="C68" s="5" t="s">
        <v>91</v>
      </c>
      <c r="D68" s="330"/>
      <c r="E68" s="12"/>
      <c r="F68" s="12"/>
      <c r="G68" s="12"/>
      <c r="H68" s="12"/>
      <c r="I68" s="12"/>
      <c r="J68" s="12"/>
      <c r="K68" s="12"/>
      <c r="L68" s="12"/>
      <c r="M68" s="12"/>
      <c r="N68" s="330"/>
      <c r="O68" s="12"/>
      <c r="P68" s="12"/>
      <c r="Q68" s="12"/>
      <c r="R68" s="12"/>
      <c r="S68" s="12"/>
      <c r="T68" s="12"/>
      <c r="U68" s="12"/>
      <c r="V68" s="12"/>
      <c r="W68" s="331"/>
      <c r="X68" s="1138">
        <v>17</v>
      </c>
      <c r="Y68" s="1140">
        <v>2</v>
      </c>
      <c r="Z68" s="1140">
        <v>0</v>
      </c>
      <c r="AA68" s="1140">
        <v>1</v>
      </c>
      <c r="AB68" s="1140">
        <v>0</v>
      </c>
      <c r="AC68" s="1140">
        <v>0</v>
      </c>
      <c r="AD68" s="1140">
        <v>0</v>
      </c>
      <c r="AE68" s="1140">
        <v>0</v>
      </c>
      <c r="AF68" s="1140">
        <v>0</v>
      </c>
      <c r="AG68" s="1141">
        <v>0</v>
      </c>
      <c r="AH68" s="1138">
        <v>3</v>
      </c>
      <c r="AI68" s="1140">
        <v>1</v>
      </c>
      <c r="AJ68" s="1140">
        <v>0</v>
      </c>
      <c r="AK68" s="1140">
        <v>0</v>
      </c>
      <c r="AL68" s="1140">
        <v>0</v>
      </c>
      <c r="AM68" s="1140">
        <v>0</v>
      </c>
      <c r="AN68" s="1140">
        <v>0</v>
      </c>
      <c r="AO68" s="1140">
        <v>0</v>
      </c>
      <c r="AP68" s="1140">
        <v>0</v>
      </c>
      <c r="AQ68" s="1141">
        <v>0</v>
      </c>
      <c r="AR68" s="1138">
        <v>4</v>
      </c>
      <c r="AS68" s="1140">
        <v>2</v>
      </c>
      <c r="AT68" s="1140">
        <v>0</v>
      </c>
      <c r="AU68" s="1140">
        <v>0</v>
      </c>
      <c r="AV68" s="1140">
        <v>0</v>
      </c>
      <c r="AW68" s="1140">
        <v>0</v>
      </c>
      <c r="AX68" s="1140">
        <v>0</v>
      </c>
      <c r="AY68" s="1140">
        <v>0</v>
      </c>
      <c r="AZ68" s="1140">
        <v>0</v>
      </c>
      <c r="BA68" s="1141">
        <v>0</v>
      </c>
    </row>
    <row r="69" spans="1:53">
      <c r="A69" s="5" t="s">
        <v>74</v>
      </c>
      <c r="B69" t="s">
        <v>75</v>
      </c>
      <c r="C69" s="5" t="s">
        <v>90</v>
      </c>
      <c r="D69" s="330"/>
      <c r="E69" s="12"/>
      <c r="F69" s="12"/>
      <c r="G69" s="12"/>
      <c r="H69" s="12"/>
      <c r="I69" s="12"/>
      <c r="J69" s="12"/>
      <c r="K69" s="12"/>
      <c r="L69" s="12"/>
      <c r="M69" s="12"/>
      <c r="N69" s="330"/>
      <c r="O69" s="12"/>
      <c r="P69" s="12"/>
      <c r="Q69" s="12"/>
      <c r="R69" s="12"/>
      <c r="S69" s="12"/>
      <c r="T69" s="12"/>
      <c r="U69" s="12"/>
      <c r="V69" s="12"/>
      <c r="W69" s="331"/>
      <c r="X69" s="1138">
        <v>0</v>
      </c>
      <c r="Y69" s="1140">
        <v>0</v>
      </c>
      <c r="Z69" s="1140">
        <v>0</v>
      </c>
      <c r="AA69" s="1140">
        <v>0</v>
      </c>
      <c r="AB69" s="1140">
        <v>0</v>
      </c>
      <c r="AC69" s="1140">
        <v>0</v>
      </c>
      <c r="AD69" s="1140">
        <v>0</v>
      </c>
      <c r="AE69" s="1140">
        <v>0</v>
      </c>
      <c r="AF69" s="1140">
        <v>0</v>
      </c>
      <c r="AG69" s="1141">
        <v>0</v>
      </c>
      <c r="AH69" s="1138">
        <v>0</v>
      </c>
      <c r="AI69" s="1140">
        <v>0</v>
      </c>
      <c r="AJ69" s="1140">
        <v>0</v>
      </c>
      <c r="AK69" s="1140">
        <v>0</v>
      </c>
      <c r="AL69" s="1140">
        <v>0</v>
      </c>
      <c r="AM69" s="1140">
        <v>0</v>
      </c>
      <c r="AN69" s="1140">
        <v>0</v>
      </c>
      <c r="AO69" s="1140">
        <v>0</v>
      </c>
      <c r="AP69" s="1140">
        <v>0</v>
      </c>
      <c r="AQ69" s="1141">
        <v>0</v>
      </c>
      <c r="AR69" s="1138">
        <v>0</v>
      </c>
      <c r="AS69" s="1140">
        <v>0</v>
      </c>
      <c r="AT69" s="1140">
        <v>0</v>
      </c>
      <c r="AU69" s="1140">
        <v>0</v>
      </c>
      <c r="AV69" s="1140">
        <v>0</v>
      </c>
      <c r="AW69" s="1140">
        <v>0</v>
      </c>
      <c r="AX69" s="1140">
        <v>0</v>
      </c>
      <c r="AY69" s="1140">
        <v>0</v>
      </c>
      <c r="AZ69" s="1140">
        <v>0</v>
      </c>
      <c r="BA69" s="1141">
        <v>0</v>
      </c>
    </row>
    <row r="70" spans="1:53">
      <c r="A70" s="5" t="s">
        <v>76</v>
      </c>
      <c r="B70" t="s">
        <v>77</v>
      </c>
      <c r="C70" s="5" t="s">
        <v>92</v>
      </c>
      <c r="D70" s="330"/>
      <c r="E70" s="12"/>
      <c r="F70" s="12"/>
      <c r="G70" s="12"/>
      <c r="H70" s="12"/>
      <c r="I70" s="12"/>
      <c r="J70" s="12"/>
      <c r="K70" s="12"/>
      <c r="L70" s="12"/>
      <c r="M70" s="12"/>
      <c r="N70" s="330"/>
      <c r="O70" s="12"/>
      <c r="P70" s="12"/>
      <c r="Q70" s="12"/>
      <c r="R70" s="12"/>
      <c r="S70" s="12"/>
      <c r="T70" s="12"/>
      <c r="U70" s="12"/>
      <c r="V70" s="12"/>
      <c r="W70" s="331"/>
      <c r="X70" s="1138">
        <v>0</v>
      </c>
      <c r="Y70" s="1140">
        <v>17</v>
      </c>
      <c r="Z70" s="1140">
        <v>0</v>
      </c>
      <c r="AA70" s="1140">
        <v>7</v>
      </c>
      <c r="AB70" s="1140">
        <v>0</v>
      </c>
      <c r="AC70" s="1140">
        <v>0</v>
      </c>
      <c r="AD70" s="1140">
        <v>0</v>
      </c>
      <c r="AE70" s="1140">
        <v>0</v>
      </c>
      <c r="AF70" s="1140">
        <v>0</v>
      </c>
      <c r="AG70" s="1141">
        <v>0</v>
      </c>
      <c r="AH70" s="1138">
        <v>0</v>
      </c>
      <c r="AI70" s="1140">
        <v>10</v>
      </c>
      <c r="AJ70" s="1140">
        <v>0</v>
      </c>
      <c r="AK70" s="1140">
        <v>8</v>
      </c>
      <c r="AL70" s="1140">
        <v>0</v>
      </c>
      <c r="AM70" s="1140">
        <v>0</v>
      </c>
      <c r="AN70" s="1140">
        <v>0</v>
      </c>
      <c r="AO70" s="1140">
        <v>0</v>
      </c>
      <c r="AP70" s="1140">
        <v>0</v>
      </c>
      <c r="AQ70" s="1141">
        <v>0</v>
      </c>
      <c r="AR70" s="1138">
        <v>0</v>
      </c>
      <c r="AS70" s="1140">
        <v>13</v>
      </c>
      <c r="AT70" s="1140">
        <v>0</v>
      </c>
      <c r="AU70" s="1140">
        <v>2</v>
      </c>
      <c r="AV70" s="1140">
        <v>0</v>
      </c>
      <c r="AW70" s="1140">
        <v>0</v>
      </c>
      <c r="AX70" s="1140">
        <v>0</v>
      </c>
      <c r="AY70" s="1140">
        <v>0</v>
      </c>
      <c r="AZ70" s="1140">
        <v>0</v>
      </c>
      <c r="BA70" s="1141">
        <v>0</v>
      </c>
    </row>
    <row r="71" spans="1:53">
      <c r="A71" s="5" t="s">
        <v>76</v>
      </c>
      <c r="B71" t="s">
        <v>77</v>
      </c>
      <c r="C71" s="5" t="s">
        <v>91</v>
      </c>
      <c r="D71" s="330"/>
      <c r="E71" s="12"/>
      <c r="F71" s="12"/>
      <c r="G71" s="12"/>
      <c r="H71" s="12"/>
      <c r="I71" s="12"/>
      <c r="J71" s="12"/>
      <c r="K71" s="12"/>
      <c r="L71" s="12"/>
      <c r="M71" s="12"/>
      <c r="N71" s="330"/>
      <c r="O71" s="12"/>
      <c r="P71" s="12"/>
      <c r="Q71" s="12"/>
      <c r="R71" s="12"/>
      <c r="S71" s="12"/>
      <c r="T71" s="12"/>
      <c r="U71" s="12"/>
      <c r="V71" s="12"/>
      <c r="W71" s="331"/>
      <c r="X71" s="1138">
        <v>0</v>
      </c>
      <c r="Y71" s="1140">
        <v>4</v>
      </c>
      <c r="Z71" s="1140">
        <v>0</v>
      </c>
      <c r="AA71" s="1140">
        <v>4</v>
      </c>
      <c r="AB71" s="1140">
        <v>0</v>
      </c>
      <c r="AC71" s="1140">
        <v>0</v>
      </c>
      <c r="AD71" s="1140">
        <v>0</v>
      </c>
      <c r="AE71" s="1140">
        <v>0</v>
      </c>
      <c r="AF71" s="1140">
        <v>0</v>
      </c>
      <c r="AG71" s="1141">
        <v>0</v>
      </c>
      <c r="AH71" s="1138">
        <v>0</v>
      </c>
      <c r="AI71" s="1140">
        <v>3</v>
      </c>
      <c r="AJ71" s="1140">
        <v>0</v>
      </c>
      <c r="AK71" s="1140">
        <v>1</v>
      </c>
      <c r="AL71" s="1140">
        <v>0</v>
      </c>
      <c r="AM71" s="1140">
        <v>0</v>
      </c>
      <c r="AN71" s="1140">
        <v>0</v>
      </c>
      <c r="AO71" s="1140">
        <v>0</v>
      </c>
      <c r="AP71" s="1140">
        <v>0</v>
      </c>
      <c r="AQ71" s="1141">
        <v>0</v>
      </c>
      <c r="AR71" s="1138">
        <v>0</v>
      </c>
      <c r="AS71" s="1140">
        <v>3</v>
      </c>
      <c r="AT71" s="1140">
        <v>0</v>
      </c>
      <c r="AU71" s="1140">
        <v>0</v>
      </c>
      <c r="AV71" s="1140">
        <v>0</v>
      </c>
      <c r="AW71" s="1140">
        <v>0</v>
      </c>
      <c r="AX71" s="1140">
        <v>0</v>
      </c>
      <c r="AY71" s="1140">
        <v>0</v>
      </c>
      <c r="AZ71" s="1140">
        <v>0</v>
      </c>
      <c r="BA71" s="1141">
        <v>0</v>
      </c>
    </row>
    <row r="72" spans="1:53">
      <c r="A72" s="5" t="s">
        <v>76</v>
      </c>
      <c r="B72" t="s">
        <v>77</v>
      </c>
      <c r="C72" s="5" t="s">
        <v>90</v>
      </c>
      <c r="D72" s="330"/>
      <c r="E72" s="12"/>
      <c r="F72" s="12"/>
      <c r="G72" s="12"/>
      <c r="H72" s="12"/>
      <c r="I72" s="12"/>
      <c r="J72" s="12"/>
      <c r="K72" s="12"/>
      <c r="L72" s="12"/>
      <c r="M72" s="12"/>
      <c r="N72" s="330"/>
      <c r="O72" s="12"/>
      <c r="P72" s="12"/>
      <c r="Q72" s="12"/>
      <c r="R72" s="12"/>
      <c r="S72" s="12"/>
      <c r="T72" s="12"/>
      <c r="U72" s="12"/>
      <c r="V72" s="12"/>
      <c r="W72" s="331"/>
      <c r="X72" s="1138">
        <v>0</v>
      </c>
      <c r="Y72" s="1140">
        <v>0</v>
      </c>
      <c r="Z72" s="1140">
        <v>0</v>
      </c>
      <c r="AA72" s="1140">
        <v>0</v>
      </c>
      <c r="AB72" s="1140">
        <v>0</v>
      </c>
      <c r="AC72" s="1140">
        <v>0</v>
      </c>
      <c r="AD72" s="1140">
        <v>0</v>
      </c>
      <c r="AE72" s="1140">
        <v>0</v>
      </c>
      <c r="AF72" s="1140">
        <v>0</v>
      </c>
      <c r="AG72" s="1141">
        <v>0</v>
      </c>
      <c r="AH72" s="1138">
        <v>0</v>
      </c>
      <c r="AI72" s="1140">
        <v>0</v>
      </c>
      <c r="AJ72" s="1140">
        <v>0</v>
      </c>
      <c r="AK72" s="1140">
        <v>0</v>
      </c>
      <c r="AL72" s="1140">
        <v>0</v>
      </c>
      <c r="AM72" s="1140">
        <v>0</v>
      </c>
      <c r="AN72" s="1140">
        <v>0</v>
      </c>
      <c r="AO72" s="1140">
        <v>0</v>
      </c>
      <c r="AP72" s="1140">
        <v>0</v>
      </c>
      <c r="AQ72" s="1141">
        <v>0</v>
      </c>
      <c r="AR72" s="1138">
        <v>0</v>
      </c>
      <c r="AS72" s="1140">
        <v>0</v>
      </c>
      <c r="AT72" s="1140">
        <v>0</v>
      </c>
      <c r="AU72" s="1140">
        <v>0</v>
      </c>
      <c r="AV72" s="1140">
        <v>0</v>
      </c>
      <c r="AW72" s="1140">
        <v>0</v>
      </c>
      <c r="AX72" s="1140">
        <v>0</v>
      </c>
      <c r="AY72" s="1140">
        <v>0</v>
      </c>
      <c r="AZ72" s="1140">
        <v>0</v>
      </c>
      <c r="BA72" s="1141">
        <v>0</v>
      </c>
    </row>
    <row r="73" spans="1:53">
      <c r="A73" s="5" t="s">
        <v>78</v>
      </c>
      <c r="B73" t="s">
        <v>79</v>
      </c>
      <c r="C73" s="5" t="s">
        <v>92</v>
      </c>
      <c r="D73" s="330"/>
      <c r="E73" s="12"/>
      <c r="F73" s="12"/>
      <c r="G73" s="12"/>
      <c r="H73" s="12"/>
      <c r="I73" s="12"/>
      <c r="J73" s="12"/>
      <c r="K73" s="12"/>
      <c r="L73" s="12"/>
      <c r="M73" s="12"/>
      <c r="N73" s="330"/>
      <c r="O73" s="12"/>
      <c r="P73" s="12"/>
      <c r="Q73" s="12"/>
      <c r="R73" s="12"/>
      <c r="S73" s="12"/>
      <c r="T73" s="12"/>
      <c r="U73" s="12"/>
      <c r="V73" s="12"/>
      <c r="W73" s="331"/>
      <c r="X73" s="1138">
        <v>36</v>
      </c>
      <c r="Y73" s="1140">
        <v>0</v>
      </c>
      <c r="Z73" s="1140">
        <v>0</v>
      </c>
      <c r="AA73" s="1140">
        <v>54</v>
      </c>
      <c r="AB73" s="1140">
        <v>0</v>
      </c>
      <c r="AC73" s="1140">
        <v>0</v>
      </c>
      <c r="AD73" s="1140">
        <v>0</v>
      </c>
      <c r="AE73" s="1140">
        <v>0</v>
      </c>
      <c r="AF73" s="1140">
        <v>0</v>
      </c>
      <c r="AG73" s="1141">
        <v>0</v>
      </c>
      <c r="AH73" s="1138">
        <v>39</v>
      </c>
      <c r="AI73" s="1140">
        <v>0</v>
      </c>
      <c r="AJ73" s="1140">
        <v>0</v>
      </c>
      <c r="AK73" s="1140">
        <v>47</v>
      </c>
      <c r="AL73" s="1140">
        <v>0</v>
      </c>
      <c r="AM73" s="1140">
        <v>0</v>
      </c>
      <c r="AN73" s="1140">
        <v>0</v>
      </c>
      <c r="AO73" s="1140">
        <v>0</v>
      </c>
      <c r="AP73" s="1140">
        <v>0</v>
      </c>
      <c r="AQ73" s="1141">
        <v>0</v>
      </c>
      <c r="AR73" s="1138">
        <v>0</v>
      </c>
      <c r="AS73" s="1140">
        <v>30</v>
      </c>
      <c r="AT73" s="1140">
        <v>0</v>
      </c>
      <c r="AU73" s="1140">
        <v>53</v>
      </c>
      <c r="AV73" s="1140">
        <v>0</v>
      </c>
      <c r="AW73" s="1140">
        <v>0</v>
      </c>
      <c r="AX73" s="1140">
        <v>0</v>
      </c>
      <c r="AY73" s="1140">
        <v>0</v>
      </c>
      <c r="AZ73" s="1140">
        <v>0</v>
      </c>
      <c r="BA73" s="1141">
        <v>0</v>
      </c>
    </row>
    <row r="74" spans="1:53">
      <c r="A74" s="5" t="s">
        <v>78</v>
      </c>
      <c r="B74" t="s">
        <v>79</v>
      </c>
      <c r="C74" s="5" t="s">
        <v>91</v>
      </c>
      <c r="D74" s="330"/>
      <c r="E74" s="12"/>
      <c r="F74" s="12"/>
      <c r="G74" s="12"/>
      <c r="H74" s="12"/>
      <c r="I74" s="12"/>
      <c r="J74" s="12"/>
      <c r="K74" s="12"/>
      <c r="L74" s="12"/>
      <c r="M74" s="12"/>
      <c r="N74" s="330"/>
      <c r="O74" s="12"/>
      <c r="P74" s="12"/>
      <c r="Q74" s="12"/>
      <c r="R74" s="12"/>
      <c r="S74" s="12"/>
      <c r="T74" s="12"/>
      <c r="U74" s="12"/>
      <c r="V74" s="12"/>
      <c r="W74" s="331"/>
      <c r="X74" s="1138">
        <v>29</v>
      </c>
      <c r="Y74" s="1140">
        <v>49</v>
      </c>
      <c r="Z74" s="1140">
        <v>9</v>
      </c>
      <c r="AA74" s="1140">
        <v>26</v>
      </c>
      <c r="AB74" s="1140">
        <v>0</v>
      </c>
      <c r="AC74" s="1140">
        <v>0</v>
      </c>
      <c r="AD74" s="1140">
        <v>0</v>
      </c>
      <c r="AE74" s="1140">
        <v>0</v>
      </c>
      <c r="AF74" s="1140">
        <v>0</v>
      </c>
      <c r="AG74" s="1141">
        <v>0</v>
      </c>
      <c r="AH74" s="1138">
        <v>3</v>
      </c>
      <c r="AI74" s="1140">
        <v>14</v>
      </c>
      <c r="AJ74" s="1140">
        <v>0</v>
      </c>
      <c r="AK74" s="1140">
        <v>21</v>
      </c>
      <c r="AL74" s="1140">
        <v>0</v>
      </c>
      <c r="AM74" s="1140">
        <v>0</v>
      </c>
      <c r="AN74" s="1140">
        <v>0</v>
      </c>
      <c r="AO74" s="1140">
        <v>0</v>
      </c>
      <c r="AP74" s="1140">
        <v>0</v>
      </c>
      <c r="AQ74" s="1141">
        <v>0</v>
      </c>
      <c r="AR74" s="1138">
        <v>171</v>
      </c>
      <c r="AS74" s="1140">
        <v>8</v>
      </c>
      <c r="AT74" s="1140">
        <v>0</v>
      </c>
      <c r="AU74" s="1140">
        <v>11</v>
      </c>
      <c r="AV74" s="1140">
        <v>0</v>
      </c>
      <c r="AW74" s="1140">
        <v>0</v>
      </c>
      <c r="AX74" s="1140">
        <v>0</v>
      </c>
      <c r="AY74" s="1140">
        <v>0</v>
      </c>
      <c r="AZ74" s="1140">
        <v>0</v>
      </c>
      <c r="BA74" s="1141">
        <v>0</v>
      </c>
    </row>
    <row r="75" spans="1:53">
      <c r="A75" s="5" t="s">
        <v>78</v>
      </c>
      <c r="B75" t="s">
        <v>79</v>
      </c>
      <c r="C75" s="5" t="s">
        <v>90</v>
      </c>
      <c r="D75" s="330"/>
      <c r="E75" s="12"/>
      <c r="F75" s="12"/>
      <c r="G75" s="12"/>
      <c r="H75" s="12"/>
      <c r="I75" s="12"/>
      <c r="J75" s="12"/>
      <c r="K75" s="12"/>
      <c r="L75" s="12"/>
      <c r="M75" s="12"/>
      <c r="N75" s="330"/>
      <c r="O75" s="12"/>
      <c r="P75" s="12"/>
      <c r="Q75" s="12"/>
      <c r="R75" s="12"/>
      <c r="S75" s="12"/>
      <c r="T75" s="12"/>
      <c r="U75" s="12"/>
      <c r="V75" s="12"/>
      <c r="W75" s="331"/>
      <c r="X75" s="1138">
        <v>0</v>
      </c>
      <c r="Y75" s="1140">
        <v>0</v>
      </c>
      <c r="Z75" s="1140">
        <v>0</v>
      </c>
      <c r="AA75" s="1140">
        <v>0</v>
      </c>
      <c r="AB75" s="1140">
        <v>0</v>
      </c>
      <c r="AC75" s="1140">
        <v>0</v>
      </c>
      <c r="AD75" s="1140">
        <v>0</v>
      </c>
      <c r="AE75" s="1140">
        <v>0</v>
      </c>
      <c r="AF75" s="1140">
        <v>0</v>
      </c>
      <c r="AG75" s="1141">
        <v>0</v>
      </c>
      <c r="AH75" s="1138">
        <v>0</v>
      </c>
      <c r="AI75" s="1140">
        <v>0</v>
      </c>
      <c r="AJ75" s="1140">
        <v>0</v>
      </c>
      <c r="AK75" s="1140">
        <v>0</v>
      </c>
      <c r="AL75" s="1140">
        <v>0</v>
      </c>
      <c r="AM75" s="1140">
        <v>0</v>
      </c>
      <c r="AN75" s="1140">
        <v>0</v>
      </c>
      <c r="AO75" s="1140">
        <v>0</v>
      </c>
      <c r="AP75" s="1140">
        <v>0</v>
      </c>
      <c r="AQ75" s="1141">
        <v>0</v>
      </c>
      <c r="AR75" s="1138">
        <v>0</v>
      </c>
      <c r="AS75" s="1140">
        <v>0</v>
      </c>
      <c r="AT75" s="1140">
        <v>0</v>
      </c>
      <c r="AU75" s="1140">
        <v>0</v>
      </c>
      <c r="AV75" s="1140">
        <v>0</v>
      </c>
      <c r="AW75" s="1140">
        <v>0</v>
      </c>
      <c r="AX75" s="1140">
        <v>0</v>
      </c>
      <c r="AY75" s="1140">
        <v>0</v>
      </c>
      <c r="AZ75" s="1140">
        <v>0</v>
      </c>
      <c r="BA75" s="1141">
        <v>0</v>
      </c>
    </row>
    <row r="76" spans="1:53">
      <c r="A76" s="5" t="s">
        <v>80</v>
      </c>
      <c r="B76" t="s">
        <v>81</v>
      </c>
      <c r="C76" s="5" t="s">
        <v>92</v>
      </c>
      <c r="D76" s="330"/>
      <c r="E76" s="12"/>
      <c r="F76" s="12"/>
      <c r="G76" s="12"/>
      <c r="H76" s="12"/>
      <c r="I76" s="12"/>
      <c r="J76" s="12"/>
      <c r="K76" s="12"/>
      <c r="L76" s="12"/>
      <c r="M76" s="12"/>
      <c r="N76" s="330"/>
      <c r="O76" s="12"/>
      <c r="P76" s="12"/>
      <c r="Q76" s="12"/>
      <c r="R76" s="12"/>
      <c r="S76" s="12"/>
      <c r="T76" s="12"/>
      <c r="U76" s="12"/>
      <c r="V76" s="12"/>
      <c r="W76" s="331"/>
      <c r="X76" s="1138">
        <v>0</v>
      </c>
      <c r="Y76" s="1140">
        <v>164</v>
      </c>
      <c r="Z76" s="1140">
        <v>0</v>
      </c>
      <c r="AA76" s="1140">
        <v>38</v>
      </c>
      <c r="AB76" s="1140">
        <v>0</v>
      </c>
      <c r="AC76" s="1140">
        <v>0</v>
      </c>
      <c r="AD76" s="1140">
        <v>0</v>
      </c>
      <c r="AE76" s="1140">
        <v>0</v>
      </c>
      <c r="AF76" s="1140">
        <v>0</v>
      </c>
      <c r="AG76" s="1141">
        <v>0</v>
      </c>
      <c r="AH76" s="1138">
        <v>0</v>
      </c>
      <c r="AI76" s="1140">
        <v>110</v>
      </c>
      <c r="AJ76" s="1140">
        <v>0</v>
      </c>
      <c r="AK76" s="1140">
        <v>40</v>
      </c>
      <c r="AL76" s="1140">
        <v>0</v>
      </c>
      <c r="AM76" s="1140">
        <v>0</v>
      </c>
      <c r="AN76" s="1140">
        <v>0</v>
      </c>
      <c r="AO76" s="1140">
        <v>0</v>
      </c>
      <c r="AP76" s="1140">
        <v>0</v>
      </c>
      <c r="AQ76" s="1141">
        <v>0</v>
      </c>
      <c r="AR76" s="1138">
        <v>0</v>
      </c>
      <c r="AS76" s="1140">
        <v>119</v>
      </c>
      <c r="AT76" s="1140">
        <v>0</v>
      </c>
      <c r="AU76" s="1140">
        <v>39</v>
      </c>
      <c r="AV76" s="1140">
        <v>0</v>
      </c>
      <c r="AW76" s="1140">
        <v>0</v>
      </c>
      <c r="AX76" s="1140">
        <v>0</v>
      </c>
      <c r="AY76" s="1140">
        <v>0</v>
      </c>
      <c r="AZ76" s="1140">
        <v>0</v>
      </c>
      <c r="BA76" s="1141">
        <v>0</v>
      </c>
    </row>
    <row r="77" spans="1:53">
      <c r="A77" s="5" t="s">
        <v>80</v>
      </c>
      <c r="B77" t="s">
        <v>81</v>
      </c>
      <c r="C77" s="5" t="s">
        <v>91</v>
      </c>
      <c r="D77" s="330"/>
      <c r="E77" s="12"/>
      <c r="F77" s="12"/>
      <c r="G77" s="12"/>
      <c r="H77" s="12"/>
      <c r="I77" s="12"/>
      <c r="J77" s="12"/>
      <c r="K77" s="12"/>
      <c r="L77" s="12"/>
      <c r="M77" s="12"/>
      <c r="N77" s="330"/>
      <c r="O77" s="12"/>
      <c r="P77" s="12"/>
      <c r="Q77" s="12"/>
      <c r="R77" s="12"/>
      <c r="S77" s="12"/>
      <c r="T77" s="12"/>
      <c r="U77" s="12"/>
      <c r="V77" s="12"/>
      <c r="W77" s="331"/>
      <c r="X77" s="1138">
        <v>0</v>
      </c>
      <c r="Y77" s="1140">
        <v>10</v>
      </c>
      <c r="Z77" s="1140">
        <v>0</v>
      </c>
      <c r="AA77" s="1140">
        <v>14</v>
      </c>
      <c r="AB77" s="1140">
        <v>0</v>
      </c>
      <c r="AC77" s="1140">
        <v>0</v>
      </c>
      <c r="AD77" s="1140">
        <v>0</v>
      </c>
      <c r="AE77" s="1140">
        <v>0</v>
      </c>
      <c r="AF77" s="1140">
        <v>0</v>
      </c>
      <c r="AG77" s="1141">
        <v>0</v>
      </c>
      <c r="AH77" s="1138">
        <v>0</v>
      </c>
      <c r="AI77" s="1140">
        <v>20</v>
      </c>
      <c r="AJ77" s="1140">
        <v>0</v>
      </c>
      <c r="AK77" s="1140">
        <v>4</v>
      </c>
      <c r="AL77" s="1140">
        <v>0</v>
      </c>
      <c r="AM77" s="1140">
        <v>0</v>
      </c>
      <c r="AN77" s="1140">
        <v>0</v>
      </c>
      <c r="AO77" s="1140">
        <v>0</v>
      </c>
      <c r="AP77" s="1140">
        <v>0</v>
      </c>
      <c r="AQ77" s="1141">
        <v>0</v>
      </c>
      <c r="AR77" s="1138">
        <v>0</v>
      </c>
      <c r="AS77" s="1140">
        <v>12</v>
      </c>
      <c r="AT77" s="1140">
        <v>0</v>
      </c>
      <c r="AU77" s="1140">
        <v>1</v>
      </c>
      <c r="AV77" s="1140">
        <v>0</v>
      </c>
      <c r="AW77" s="1140">
        <v>0</v>
      </c>
      <c r="AX77" s="1140">
        <v>0</v>
      </c>
      <c r="AY77" s="1140">
        <v>0</v>
      </c>
      <c r="AZ77" s="1140">
        <v>0</v>
      </c>
      <c r="BA77" s="1141">
        <v>0</v>
      </c>
    </row>
    <row r="78" spans="1:53" ht="16" thickBot="1">
      <c r="A78" s="5" t="s">
        <v>80</v>
      </c>
      <c r="B78" t="s">
        <v>81</v>
      </c>
      <c r="C78" s="5" t="s">
        <v>90</v>
      </c>
      <c r="D78" s="445"/>
      <c r="E78" s="415"/>
      <c r="F78" s="415"/>
      <c r="G78" s="415"/>
      <c r="H78" s="415"/>
      <c r="I78" s="415"/>
      <c r="J78" s="415"/>
      <c r="K78" s="415"/>
      <c r="L78" s="415"/>
      <c r="M78" s="415"/>
      <c r="N78" s="445"/>
      <c r="O78" s="415"/>
      <c r="P78" s="415"/>
      <c r="Q78" s="415"/>
      <c r="R78" s="415"/>
      <c r="S78" s="415"/>
      <c r="T78" s="415"/>
      <c r="U78" s="415"/>
      <c r="V78" s="415"/>
      <c r="W78" s="416"/>
      <c r="X78" s="1139">
        <v>0</v>
      </c>
      <c r="Y78" s="1142">
        <v>0</v>
      </c>
      <c r="Z78" s="1142">
        <v>0</v>
      </c>
      <c r="AA78" s="1142">
        <v>0</v>
      </c>
      <c r="AB78" s="1142">
        <v>0</v>
      </c>
      <c r="AC78" s="1142">
        <v>0</v>
      </c>
      <c r="AD78" s="1142">
        <v>0</v>
      </c>
      <c r="AE78" s="1142">
        <v>0</v>
      </c>
      <c r="AF78" s="1142">
        <v>0</v>
      </c>
      <c r="AG78" s="1143">
        <v>0</v>
      </c>
      <c r="AH78" s="1139">
        <v>0</v>
      </c>
      <c r="AI78" s="1142">
        <v>0</v>
      </c>
      <c r="AJ78" s="1142">
        <v>0</v>
      </c>
      <c r="AK78" s="1142">
        <v>0</v>
      </c>
      <c r="AL78" s="1142">
        <v>0</v>
      </c>
      <c r="AM78" s="1142">
        <v>0</v>
      </c>
      <c r="AN78" s="1142">
        <v>0</v>
      </c>
      <c r="AO78" s="1142">
        <v>0</v>
      </c>
      <c r="AP78" s="1142">
        <v>0</v>
      </c>
      <c r="AQ78" s="1143">
        <v>0</v>
      </c>
      <c r="AR78" s="1139">
        <v>0</v>
      </c>
      <c r="AS78" s="1142">
        <v>0</v>
      </c>
      <c r="AT78" s="1142">
        <v>0</v>
      </c>
      <c r="AU78" s="1142">
        <v>0</v>
      </c>
      <c r="AV78" s="1142">
        <v>0</v>
      </c>
      <c r="AW78" s="1142">
        <v>0</v>
      </c>
      <c r="AX78" s="1142">
        <v>0</v>
      </c>
      <c r="AY78" s="1142">
        <v>0</v>
      </c>
      <c r="AZ78" s="1142">
        <v>0</v>
      </c>
      <c r="BA78" s="1143">
        <v>0</v>
      </c>
    </row>
    <row r="80" spans="1:53">
      <c r="D80" s="6"/>
      <c r="E80" s="6"/>
      <c r="F80" s="6"/>
      <c r="G80" s="6"/>
      <c r="H80" s="6"/>
      <c r="I80" s="6"/>
      <c r="J80" s="6"/>
      <c r="K80" s="6"/>
      <c r="L80" s="6"/>
      <c r="M80" s="6"/>
      <c r="N80" s="6"/>
      <c r="O80" s="6"/>
      <c r="P80" s="6"/>
      <c r="Q80" s="6"/>
      <c r="R80" s="6"/>
      <c r="S80" s="6"/>
      <c r="T80" s="6"/>
      <c r="U80" s="6"/>
      <c r="V80" s="6"/>
      <c r="W80" s="6"/>
      <c r="X80" s="843"/>
      <c r="Y80" s="843"/>
      <c r="Z80" s="843"/>
      <c r="AA80" s="843"/>
      <c r="AB80" s="843"/>
      <c r="AC80" s="843"/>
      <c r="AD80" s="843"/>
      <c r="AE80" s="843"/>
      <c r="AF80" s="843"/>
      <c r="AG80" s="843"/>
      <c r="AH80" s="6"/>
      <c r="AI80" s="6"/>
      <c r="AJ80" s="6"/>
      <c r="AK80" s="6"/>
      <c r="AL80" s="6"/>
      <c r="AM80" s="6"/>
      <c r="AN80" s="6"/>
      <c r="AO80" s="6"/>
      <c r="AP80" s="6"/>
      <c r="AQ80" s="6"/>
      <c r="AR80" s="6"/>
      <c r="AS80" s="6"/>
      <c r="AT80" s="6"/>
      <c r="AU80" s="6"/>
      <c r="AV80" s="6"/>
      <c r="AW80" s="6"/>
      <c r="AX80" s="6"/>
      <c r="AY80" s="6"/>
      <c r="AZ80" s="6"/>
      <c r="BA80" s="6"/>
    </row>
  </sheetData>
  <mergeCells count="35">
    <mergeCell ref="AZ4:BA4"/>
    <mergeCell ref="AP4:AQ4"/>
    <mergeCell ref="AR4:AT4"/>
    <mergeCell ref="AU4:AU5"/>
    <mergeCell ref="AV4:AV5"/>
    <mergeCell ref="AW4:AW5"/>
    <mergeCell ref="AX4:AY4"/>
    <mergeCell ref="AN4:AO4"/>
    <mergeCell ref="V4:W4"/>
    <mergeCell ref="X4:Z4"/>
    <mergeCell ref="AA4:AA5"/>
    <mergeCell ref="AB4:AB5"/>
    <mergeCell ref="AC4:AC5"/>
    <mergeCell ref="AD4:AE4"/>
    <mergeCell ref="AF4:AG4"/>
    <mergeCell ref="AH4:AJ4"/>
    <mergeCell ref="AK4:AK5"/>
    <mergeCell ref="AL4:AL5"/>
    <mergeCell ref="AM4:AM5"/>
    <mergeCell ref="AR3:BA3"/>
    <mergeCell ref="D4:F4"/>
    <mergeCell ref="G4:G5"/>
    <mergeCell ref="H4:H5"/>
    <mergeCell ref="I4:I5"/>
    <mergeCell ref="J4:K4"/>
    <mergeCell ref="T4:U4"/>
    <mergeCell ref="D3:M3"/>
    <mergeCell ref="N3:W3"/>
    <mergeCell ref="X3:AG3"/>
    <mergeCell ref="AH3:AQ3"/>
    <mergeCell ref="L4:M4"/>
    <mergeCell ref="N4:P4"/>
    <mergeCell ref="Q4:Q5"/>
    <mergeCell ref="R4:R5"/>
    <mergeCell ref="S4:S5"/>
  </mergeCells>
  <pageMargins left="0.25" right="0.25" top="0.75" bottom="0.75" header="0.3" footer="0.3"/>
  <pageSetup scale="35" fitToHeight="0" orientation="landscape" r:id="rId1"/>
  <headerFooter>
    <oddFooter>&amp;L&amp;F - &amp;A&amp;RPage &amp;P of &amp;N  &amp;D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A8E15-3469-46F5-93B9-27AD23381D6C}">
  <sheetPr>
    <tabColor rgb="FF00FF00"/>
    <pageSetUpPr fitToPage="1"/>
  </sheetPr>
  <dimension ref="A1:U36"/>
  <sheetViews>
    <sheetView workbookViewId="0">
      <selection activeCell="A2" sqref="A2"/>
    </sheetView>
  </sheetViews>
  <sheetFormatPr baseColWidth="10" defaultColWidth="9.1640625" defaultRowHeight="17"/>
  <cols>
    <col min="1" max="1" width="18.5" style="24" customWidth="1"/>
    <col min="2" max="2" width="16.5" style="24" customWidth="1"/>
    <col min="3" max="3" width="13.1640625" style="24" hidden="1" customWidth="1"/>
    <col min="4" max="4" width="16.1640625" style="24" customWidth="1"/>
    <col min="5" max="6" width="15.83203125" style="24" customWidth="1"/>
    <col min="7" max="7" width="11.6640625" style="24" customWidth="1"/>
    <col min="8" max="8" width="16.6640625" style="17" bestFit="1" customWidth="1"/>
    <col min="9" max="10" width="20.33203125" style="17" customWidth="1"/>
    <col min="11" max="11" width="17.5" style="17" bestFit="1" customWidth="1"/>
    <col min="12" max="12" width="5.5" style="17" customWidth="1"/>
    <col min="13" max="13" width="9.1640625" style="17"/>
    <col min="14" max="14" width="14.5" style="17" customWidth="1"/>
    <col min="15" max="15" width="4.6640625" style="17" customWidth="1"/>
    <col min="16" max="16" width="13.33203125" style="17" customWidth="1"/>
    <col min="17" max="17" width="12.5" style="17" customWidth="1"/>
    <col min="18" max="18" width="14.83203125" style="17" bestFit="1" customWidth="1"/>
    <col min="19" max="19" width="16.33203125" style="17" customWidth="1"/>
    <col min="20" max="20" width="9.1640625" style="17"/>
    <col min="21" max="21" width="19.5" style="17" bestFit="1" customWidth="1"/>
    <col min="22" max="16384" width="9.1640625" style="17"/>
  </cols>
  <sheetData>
    <row r="1" spans="1:21" ht="24">
      <c r="A1" s="50" t="s">
        <v>618</v>
      </c>
    </row>
    <row r="2" spans="1:21" ht="25.5" customHeight="1" thickBot="1">
      <c r="A2" s="1348" t="s">
        <v>619</v>
      </c>
      <c r="G2" s="25"/>
    </row>
    <row r="3" spans="1:21" ht="89.25" customHeight="1" thickBot="1">
      <c r="A3" s="1116"/>
      <c r="B3" s="1117"/>
      <c r="C3" s="1446" t="s">
        <v>532</v>
      </c>
      <c r="D3" s="1446"/>
      <c r="E3" s="1446"/>
      <c r="F3" s="1446"/>
      <c r="G3" s="29"/>
      <c r="H3" s="1444" t="s">
        <v>529</v>
      </c>
      <c r="I3" s="1445"/>
      <c r="J3" s="29"/>
      <c r="M3" s="1432" t="s">
        <v>530</v>
      </c>
      <c r="N3" s="1433"/>
    </row>
    <row r="4" spans="1:21" ht="89" customHeight="1" thickBot="1">
      <c r="A4" s="68" t="s">
        <v>88</v>
      </c>
      <c r="B4" s="68" t="s">
        <v>0</v>
      </c>
      <c r="C4" s="69" t="s">
        <v>361</v>
      </c>
      <c r="D4" s="464" t="s">
        <v>401</v>
      </c>
      <c r="E4" s="464" t="s">
        <v>431</v>
      </c>
      <c r="F4" s="464" t="s">
        <v>455</v>
      </c>
      <c r="G4" s="17"/>
      <c r="H4" s="582" t="s">
        <v>533</v>
      </c>
      <c r="I4" s="1213" t="s">
        <v>536</v>
      </c>
      <c r="J4" s="140"/>
      <c r="K4" s="583" t="s">
        <v>534</v>
      </c>
      <c r="M4" s="1434">
        <f>'Step2- $ for Outcome Measures'!D8</f>
        <v>0</v>
      </c>
      <c r="N4" s="1435"/>
      <c r="P4" s="1436" t="s">
        <v>531</v>
      </c>
      <c r="Q4" s="1437"/>
      <c r="R4" s="1438"/>
    </row>
    <row r="5" spans="1:21" ht="37.5" customHeight="1" thickBot="1">
      <c r="A5" s="1439" t="s">
        <v>87</v>
      </c>
      <c r="B5" s="1440"/>
      <c r="C5" s="526">
        <f>C10+C16+C35</f>
        <v>0</v>
      </c>
      <c r="D5" s="71">
        <f>D10+D16+D35</f>
        <v>5061.0221495446494</v>
      </c>
      <c r="E5" s="526">
        <f>E10+E16+E35</f>
        <v>4648.1364167182819</v>
      </c>
      <c r="F5" s="526">
        <f>F10+F16+F35</f>
        <v>4643.4879775998925</v>
      </c>
      <c r="G5" s="17"/>
      <c r="H5" s="74">
        <f>SUM(H10,H16,H35)</f>
        <v>4784.2155146209407</v>
      </c>
      <c r="I5" s="75">
        <f>I10+I16+I35</f>
        <v>1</v>
      </c>
      <c r="K5" s="176">
        <f>I5</f>
        <v>1</v>
      </c>
      <c r="O5" s="38"/>
      <c r="P5" s="66" t="s">
        <v>87</v>
      </c>
      <c r="Q5" s="67">
        <f>K5</f>
        <v>1</v>
      </c>
      <c r="R5" s="172">
        <f>$M$4*Q5</f>
        <v>0</v>
      </c>
      <c r="S5" s="38"/>
    </row>
    <row r="6" spans="1:21">
      <c r="A6" s="51"/>
      <c r="B6" s="28"/>
      <c r="C6" s="44"/>
      <c r="D6" s="28"/>
      <c r="E6" s="44"/>
      <c r="F6" s="44"/>
      <c r="G6" s="17"/>
      <c r="H6" s="48"/>
      <c r="I6" s="62"/>
      <c r="K6" s="52"/>
      <c r="O6" s="38"/>
      <c r="P6" s="48"/>
      <c r="Q6" s="87"/>
      <c r="R6" s="35"/>
      <c r="S6" s="38"/>
    </row>
    <row r="7" spans="1:21">
      <c r="A7" s="45" t="s">
        <v>83</v>
      </c>
      <c r="B7" s="24" t="s">
        <v>35</v>
      </c>
      <c r="C7" s="49">
        <f>'DATA- New Workforce Awards'!Z16</f>
        <v>0</v>
      </c>
      <c r="D7" s="40">
        <f>'DATA- New Workforce Awards'!AL16</f>
        <v>52.919881145393532</v>
      </c>
      <c r="E7" s="49">
        <f>'DATA- New Workforce Awards'!AX16</f>
        <v>38.807912839955257</v>
      </c>
      <c r="F7" s="49">
        <f>'DATA- New Workforce Awards'!BJ16</f>
        <v>38.807912839955257</v>
      </c>
      <c r="G7" s="17"/>
      <c r="H7" s="41">
        <f>AVERAGE(D7:F7)</f>
        <v>43.511902275101356</v>
      </c>
      <c r="I7" s="64">
        <f>H7/H$5</f>
        <v>9.0948875823268303E-3</v>
      </c>
      <c r="K7" s="52">
        <f t="shared" ref="K7:K35" si="0">I7</f>
        <v>9.0948875823268303E-3</v>
      </c>
      <c r="O7" s="38"/>
      <c r="P7" s="48" t="s">
        <v>35</v>
      </c>
      <c r="Q7" s="87">
        <f>K7</f>
        <v>9.0948875823268303E-3</v>
      </c>
      <c r="R7" s="35">
        <f>$M$4*Q7</f>
        <v>0</v>
      </c>
      <c r="S7" s="38"/>
      <c r="U7" s="1257"/>
    </row>
    <row r="8" spans="1:21">
      <c r="A8" s="45" t="s">
        <v>83</v>
      </c>
      <c r="B8" s="24" t="s">
        <v>37</v>
      </c>
      <c r="C8" s="49">
        <f>'DATA- New Workforce Awards'!Z26</f>
        <v>0</v>
      </c>
      <c r="D8" s="40">
        <f>'DATA- New Workforce Awards'!AL26</f>
        <v>804.99177444331769</v>
      </c>
      <c r="E8" s="49">
        <f>'DATA- New Workforce Awards'!AX26</f>
        <v>896.34371591934541</v>
      </c>
      <c r="F8" s="49">
        <f>'DATA- New Workforce Awards'!BJ26</f>
        <v>707.19982086223536</v>
      </c>
      <c r="G8" s="17"/>
      <c r="H8" s="41">
        <f>AVERAGE(D8:F8)</f>
        <v>802.8451037416329</v>
      </c>
      <c r="I8" s="64">
        <f>H8/H$5</f>
        <v>0.16781123285271635</v>
      </c>
      <c r="K8" s="52">
        <f t="shared" si="0"/>
        <v>0.16781123285271635</v>
      </c>
      <c r="O8" s="38"/>
      <c r="P8" s="48" t="s">
        <v>37</v>
      </c>
      <c r="Q8" s="87">
        <f t="shared" ref="Q8:Q35" si="1">K8</f>
        <v>0.16781123285271635</v>
      </c>
      <c r="R8" s="35">
        <f>$M$4*Q8</f>
        <v>0</v>
      </c>
      <c r="S8" s="38"/>
      <c r="U8" s="1257"/>
    </row>
    <row r="9" spans="1:21" ht="18" thickBot="1">
      <c r="A9" s="46" t="s">
        <v>83</v>
      </c>
      <c r="B9" s="26" t="s">
        <v>39</v>
      </c>
      <c r="C9" s="497">
        <f>'DATA- New Workforce Awards'!Z36</f>
        <v>0</v>
      </c>
      <c r="D9" s="27">
        <f>'DATA- New Workforce Awards'!AL36</f>
        <v>1044.4106851605263</v>
      </c>
      <c r="E9" s="497">
        <f>'DATA- New Workforce Awards'!AX36</f>
        <v>964.41882237580683</v>
      </c>
      <c r="F9" s="497">
        <f>'DATA- New Workforce Awards'!BJ36</f>
        <v>991.17049246366685</v>
      </c>
      <c r="G9" s="17"/>
      <c r="H9" s="41">
        <f t="shared" ref="H9" si="2">AVERAGE(D9:F9)</f>
        <v>1000</v>
      </c>
      <c r="I9" s="65">
        <f>H9/H$5</f>
        <v>0.20902068415269356</v>
      </c>
      <c r="K9" s="52">
        <f t="shared" si="0"/>
        <v>0.20902068415269356</v>
      </c>
      <c r="O9" s="38"/>
      <c r="P9" s="48" t="s">
        <v>39</v>
      </c>
      <c r="Q9" s="87">
        <f t="shared" si="1"/>
        <v>0.20902068415269356</v>
      </c>
      <c r="R9" s="35">
        <f>$M$4*Q9</f>
        <v>0</v>
      </c>
      <c r="S9" s="38"/>
      <c r="U9" s="1257"/>
    </row>
    <row r="10" spans="1:21" ht="33" customHeight="1" thickBot="1">
      <c r="A10" s="1441" t="s">
        <v>210</v>
      </c>
      <c r="B10" s="1442"/>
      <c r="C10" s="526">
        <f>SUM(C7:C9)</f>
        <v>0</v>
      </c>
      <c r="D10" s="71">
        <f>SUM(D7:D9)</f>
        <v>1902.3223407492376</v>
      </c>
      <c r="E10" s="526">
        <f>SUM(E7:E9)</f>
        <v>1899.5704511351075</v>
      </c>
      <c r="F10" s="526">
        <f>SUM(F7:F9)</f>
        <v>1737.1782261658575</v>
      </c>
      <c r="G10" s="17"/>
      <c r="H10" s="74">
        <f>SUM(H7:H9)</f>
        <v>1846.3570060167342</v>
      </c>
      <c r="I10" s="76">
        <f>SUM(I7:I9)</f>
        <v>0.38592680458773676</v>
      </c>
      <c r="K10" s="176">
        <f t="shared" si="0"/>
        <v>0.38592680458773676</v>
      </c>
      <c r="O10" s="38"/>
      <c r="P10" s="66" t="s">
        <v>212</v>
      </c>
      <c r="Q10" s="67">
        <f t="shared" si="1"/>
        <v>0.38592680458773676</v>
      </c>
      <c r="R10" s="172">
        <f>$M$4*Q10</f>
        <v>0</v>
      </c>
      <c r="S10" s="38"/>
      <c r="U10" s="1257"/>
    </row>
    <row r="11" spans="1:21">
      <c r="A11" s="47"/>
      <c r="C11" s="45"/>
      <c r="D11" s="39"/>
      <c r="E11" s="45"/>
      <c r="F11" s="45"/>
      <c r="G11" s="17"/>
      <c r="H11" s="48"/>
      <c r="I11" s="63"/>
      <c r="K11" s="53"/>
      <c r="O11" s="38"/>
      <c r="P11" s="48"/>
      <c r="Q11" s="87"/>
      <c r="R11" s="35"/>
      <c r="S11" s="38"/>
      <c r="U11" s="1257"/>
    </row>
    <row r="12" spans="1:21">
      <c r="A12" s="45" t="s">
        <v>84</v>
      </c>
      <c r="B12" s="24" t="s">
        <v>41</v>
      </c>
      <c r="C12" s="49">
        <f>'DATA- New Workforce Awards'!Z46</f>
        <v>0</v>
      </c>
      <c r="D12" s="40">
        <f>'DATA- New Workforce Awards'!AL46</f>
        <v>445.50669216061186</v>
      </c>
      <c r="E12" s="49">
        <f>'DATA- New Workforce Awards'!AX46</f>
        <v>422.56214149139578</v>
      </c>
      <c r="F12" s="49">
        <f>'DATA- New Workforce Awards'!BJ46</f>
        <v>472.27533460803062</v>
      </c>
      <c r="G12" s="17"/>
      <c r="H12" s="41">
        <f>AVERAGE(D12:F12)</f>
        <v>446.78138942001277</v>
      </c>
      <c r="I12" s="64">
        <f>H12/H$5</f>
        <v>9.3386551683262084E-2</v>
      </c>
      <c r="K12" s="52">
        <f t="shared" si="0"/>
        <v>9.3386551683262084E-2</v>
      </c>
      <c r="O12" s="38"/>
      <c r="P12" s="48" t="s">
        <v>41</v>
      </c>
      <c r="Q12" s="87">
        <f t="shared" si="1"/>
        <v>9.3386551683262084E-2</v>
      </c>
      <c r="R12" s="35">
        <f>$M$4*Q12</f>
        <v>0</v>
      </c>
      <c r="S12" s="38"/>
      <c r="T12" s="1256"/>
      <c r="U12" s="1257"/>
    </row>
    <row r="13" spans="1:21">
      <c r="A13" s="45" t="s">
        <v>84</v>
      </c>
      <c r="B13" s="24" t="s">
        <v>43</v>
      </c>
      <c r="C13" s="49">
        <f>'DATA- New Workforce Awards'!Z56</f>
        <v>0</v>
      </c>
      <c r="D13" s="40">
        <f>'DATA- New Workforce Awards'!AL56</f>
        <v>508.60420650095602</v>
      </c>
      <c r="E13" s="49">
        <f>'DATA- New Workforce Awards'!AX56</f>
        <v>434.03441682600385</v>
      </c>
      <c r="F13" s="49">
        <f>'DATA- New Workforce Awards'!BJ56</f>
        <v>449.33078393881453</v>
      </c>
      <c r="G13" s="17"/>
      <c r="H13" s="41">
        <f t="shared" ref="H13:H15" si="3">AVERAGE(D13:F13)</f>
        <v>463.98980242192482</v>
      </c>
      <c r="I13" s="64">
        <f>H13/H$5</f>
        <v>9.6983465942103844E-2</v>
      </c>
      <c r="K13" s="52">
        <f t="shared" si="0"/>
        <v>9.6983465942103844E-2</v>
      </c>
      <c r="O13" s="38"/>
      <c r="P13" s="48" t="s">
        <v>43</v>
      </c>
      <c r="Q13" s="87">
        <f t="shared" si="1"/>
        <v>9.6983465942103844E-2</v>
      </c>
      <c r="R13" s="35">
        <f>$M$4*Q13</f>
        <v>0</v>
      </c>
      <c r="S13" s="38"/>
      <c r="T13" s="1255"/>
      <c r="U13" s="1257"/>
    </row>
    <row r="14" spans="1:21">
      <c r="A14" s="45" t="s">
        <v>84</v>
      </c>
      <c r="B14" s="24" t="s">
        <v>45</v>
      </c>
      <c r="C14" s="49">
        <f>'DATA- New Workforce Awards'!Z66</f>
        <v>0</v>
      </c>
      <c r="D14" s="40">
        <f>'DATA- New Workforce Awards'!AL66</f>
        <v>72.657743785850855</v>
      </c>
      <c r="E14" s="49">
        <f>'DATA- New Workforce Awards'!AX66</f>
        <v>80.305927342256211</v>
      </c>
      <c r="F14" s="49">
        <f>'DATA- New Workforce Awards'!BJ66</f>
        <v>97.514340344168261</v>
      </c>
      <c r="G14" s="17"/>
      <c r="H14" s="41">
        <f t="shared" si="3"/>
        <v>83.492670490758442</v>
      </c>
      <c r="I14" s="64">
        <f>H14/H$5</f>
        <v>1.745169510771374E-2</v>
      </c>
      <c r="K14" s="52">
        <f t="shared" si="0"/>
        <v>1.745169510771374E-2</v>
      </c>
      <c r="O14" s="38"/>
      <c r="P14" s="48" t="s">
        <v>45</v>
      </c>
      <c r="Q14" s="87">
        <f t="shared" si="1"/>
        <v>1.745169510771374E-2</v>
      </c>
      <c r="R14" s="35">
        <f>$M$4*Q14</f>
        <v>0</v>
      </c>
      <c r="S14" s="38"/>
      <c r="T14" s="1256"/>
      <c r="U14" s="1257"/>
    </row>
    <row r="15" spans="1:21" ht="18" thickBot="1">
      <c r="A15" s="46" t="s">
        <v>84</v>
      </c>
      <c r="B15" s="26" t="s">
        <v>47</v>
      </c>
      <c r="C15" s="497">
        <f>'DATA- New Workforce Awards'!Z76</f>
        <v>0</v>
      </c>
      <c r="D15" s="27">
        <f>'DATA- New Workforce Awards'!AL76</f>
        <v>541.10898661567876</v>
      </c>
      <c r="E15" s="497">
        <f>'DATA- New Workforce Awards'!AX76</f>
        <v>608.03059273422559</v>
      </c>
      <c r="F15" s="497">
        <f>'DATA- New Workforce Awards'!BJ76</f>
        <v>623.32695984703628</v>
      </c>
      <c r="G15" s="17"/>
      <c r="H15" s="42">
        <f t="shared" si="3"/>
        <v>590.82217973231354</v>
      </c>
      <c r="I15" s="65">
        <f>H15/H$5</f>
        <v>0.12349405622023386</v>
      </c>
      <c r="K15" s="52">
        <f t="shared" si="0"/>
        <v>0.12349405622023386</v>
      </c>
      <c r="O15" s="38"/>
      <c r="P15" s="48" t="s">
        <v>47</v>
      </c>
      <c r="Q15" s="87">
        <f t="shared" si="1"/>
        <v>0.12349405622023386</v>
      </c>
      <c r="R15" s="35">
        <f>$M$4*Q15</f>
        <v>0</v>
      </c>
      <c r="S15" s="38"/>
      <c r="T15" s="1255"/>
      <c r="U15" s="1257"/>
    </row>
    <row r="16" spans="1:21" ht="32.25" customHeight="1" thickBot="1">
      <c r="A16" s="1441" t="s">
        <v>211</v>
      </c>
      <c r="B16" s="1443"/>
      <c r="C16" s="526">
        <f>SUM(C12:C15)</f>
        <v>0</v>
      </c>
      <c r="D16" s="71">
        <f>SUM(D12:D15)</f>
        <v>1567.8776290630976</v>
      </c>
      <c r="E16" s="526">
        <f>SUM(E12:E15)</f>
        <v>1544.9330783938815</v>
      </c>
      <c r="F16" s="526">
        <f>SUM(F12:F15)</f>
        <v>1642.4474187380497</v>
      </c>
      <c r="G16" s="17"/>
      <c r="H16" s="74">
        <f>SUM(H12:H15)</f>
        <v>1585.0860420650097</v>
      </c>
      <c r="I16" s="76">
        <f>SUM(I12:I15)</f>
        <v>0.33131576895331355</v>
      </c>
      <c r="K16" s="176">
        <f t="shared" si="0"/>
        <v>0.33131576895331355</v>
      </c>
      <c r="O16" s="38"/>
      <c r="P16" s="66" t="s">
        <v>213</v>
      </c>
      <c r="Q16" s="67">
        <f t="shared" si="1"/>
        <v>0.33131576895331355</v>
      </c>
      <c r="R16" s="172">
        <f>$M$4*Q16</f>
        <v>0</v>
      </c>
      <c r="S16" s="38"/>
      <c r="U16" s="1257"/>
    </row>
    <row r="17" spans="1:21">
      <c r="B17" s="47"/>
      <c r="C17" s="45"/>
      <c r="D17" s="39"/>
      <c r="E17" s="45"/>
      <c r="F17" s="45"/>
      <c r="G17" s="17"/>
      <c r="H17" s="48"/>
      <c r="I17" s="63"/>
      <c r="K17" s="52"/>
      <c r="O17" s="38"/>
      <c r="P17" s="48"/>
      <c r="Q17" s="87"/>
      <c r="R17" s="35"/>
      <c r="S17" s="38"/>
      <c r="U17" s="1257"/>
    </row>
    <row r="18" spans="1:21">
      <c r="A18" s="24" t="s">
        <v>86</v>
      </c>
      <c r="B18" s="45" t="s">
        <v>49</v>
      </c>
      <c r="C18" s="49">
        <f>'DATA- New Workforce Awards'!Z86</f>
        <v>0</v>
      </c>
      <c r="D18" s="40">
        <f>'DATA- New Workforce Awards'!AL86</f>
        <v>99.426386233269596</v>
      </c>
      <c r="E18" s="49">
        <f>'DATA- New Workforce Awards'!AX86</f>
        <v>81.261950286806879</v>
      </c>
      <c r="F18" s="49">
        <f>'DATA- New Workforce Awards'!BJ86</f>
        <v>31.548757170172085</v>
      </c>
      <c r="G18" s="17"/>
      <c r="H18" s="41">
        <f t="shared" ref="H18:H33" si="4">AVERAGE(D18:F18)</f>
        <v>70.745697896749519</v>
      </c>
      <c r="I18" s="64">
        <f t="shared" ref="I18:I34" si="5">H18/H$5</f>
        <v>1.478731417523836E-2</v>
      </c>
      <c r="K18" s="52">
        <f t="shared" si="0"/>
        <v>1.478731417523836E-2</v>
      </c>
      <c r="O18" s="38"/>
      <c r="P18" s="48" t="s">
        <v>49</v>
      </c>
      <c r="Q18" s="87">
        <f t="shared" si="1"/>
        <v>1.478731417523836E-2</v>
      </c>
      <c r="R18" s="35">
        <f t="shared" ref="R18:R34" si="6">$M$4*Q18</f>
        <v>0</v>
      </c>
      <c r="S18" s="38"/>
      <c r="U18" s="1257"/>
    </row>
    <row r="19" spans="1:21">
      <c r="A19" s="24" t="s">
        <v>86</v>
      </c>
      <c r="B19" s="45" t="s">
        <v>51</v>
      </c>
      <c r="C19" s="49">
        <f>'DATA- New Workforce Awards'!Z96</f>
        <v>0</v>
      </c>
      <c r="D19" s="40">
        <f>'DATA- New Workforce Awards'!AL96</f>
        <v>5.736137667304015</v>
      </c>
      <c r="E19" s="49">
        <f>'DATA- New Workforce Awards'!AX96</f>
        <v>6.6921606118546846</v>
      </c>
      <c r="F19" s="49">
        <f>'DATA- New Workforce Awards'!BJ96</f>
        <v>4.7801147227533463</v>
      </c>
      <c r="G19" s="17"/>
      <c r="H19" s="41">
        <f t="shared" si="4"/>
        <v>5.736137667304015</v>
      </c>
      <c r="I19" s="64">
        <f t="shared" si="5"/>
        <v>1.1989714196139209E-3</v>
      </c>
      <c r="K19" s="52">
        <f t="shared" si="0"/>
        <v>1.1989714196139209E-3</v>
      </c>
      <c r="O19" s="38"/>
      <c r="P19" s="48" t="s">
        <v>51</v>
      </c>
      <c r="Q19" s="87">
        <f t="shared" si="1"/>
        <v>1.1989714196139209E-3</v>
      </c>
      <c r="R19" s="35">
        <f t="shared" si="6"/>
        <v>0</v>
      </c>
      <c r="S19" s="38"/>
      <c r="U19" s="1257"/>
    </row>
    <row r="20" spans="1:21">
      <c r="A20" s="24" t="s">
        <v>86</v>
      </c>
      <c r="B20" s="45" t="s">
        <v>53</v>
      </c>
      <c r="C20" s="49">
        <f>'DATA- New Workforce Awards'!Z106</f>
        <v>0</v>
      </c>
      <c r="D20" s="40">
        <f>'DATA- New Workforce Awards'!AL106</f>
        <v>6.6921606118546846</v>
      </c>
      <c r="E20" s="49">
        <f>'DATA- New Workforce Awards'!AX106</f>
        <v>12.4282982791587</v>
      </c>
      <c r="F20" s="49">
        <f>'DATA- New Workforce Awards'!BJ106</f>
        <v>6.6921606118546846</v>
      </c>
      <c r="G20" s="17"/>
      <c r="H20" s="41">
        <f t="shared" si="4"/>
        <v>8.6042065009560229</v>
      </c>
      <c r="I20" s="64">
        <f t="shared" si="5"/>
        <v>1.7984571294208816E-3</v>
      </c>
      <c r="K20" s="52">
        <f t="shared" si="0"/>
        <v>1.7984571294208816E-3</v>
      </c>
      <c r="O20" s="38"/>
      <c r="P20" s="48" t="s">
        <v>53</v>
      </c>
      <c r="Q20" s="87">
        <f t="shared" si="1"/>
        <v>1.7984571294208816E-3</v>
      </c>
      <c r="R20" s="35">
        <f t="shared" si="6"/>
        <v>0</v>
      </c>
      <c r="S20" s="38"/>
      <c r="U20" s="1257"/>
    </row>
    <row r="21" spans="1:21">
      <c r="A21" s="24" t="s">
        <v>86</v>
      </c>
      <c r="B21" s="45" t="s">
        <v>55</v>
      </c>
      <c r="C21" s="49">
        <f>'DATA- New Workforce Awards'!Z116</f>
        <v>0</v>
      </c>
      <c r="D21" s="40">
        <f>'DATA- New Workforce Awards'!AL116</f>
        <v>15.296367112810707</v>
      </c>
      <c r="E21" s="49">
        <f>'DATA- New Workforce Awards'!AX116</f>
        <v>8.6042065009560229</v>
      </c>
      <c r="F21" s="49">
        <f>'DATA- New Workforce Awards'!BJ116</f>
        <v>15.296367112810707</v>
      </c>
      <c r="G21" s="17"/>
      <c r="H21" s="41">
        <f t="shared" si="4"/>
        <v>13.065646908859145</v>
      </c>
      <c r="I21" s="64">
        <f t="shared" si="5"/>
        <v>2.7309904557872647E-3</v>
      </c>
      <c r="K21" s="52">
        <f t="shared" si="0"/>
        <v>2.7309904557872647E-3</v>
      </c>
      <c r="O21" s="38"/>
      <c r="P21" s="48" t="s">
        <v>55</v>
      </c>
      <c r="Q21" s="87">
        <f t="shared" si="1"/>
        <v>2.7309904557872647E-3</v>
      </c>
      <c r="R21" s="35">
        <f t="shared" si="6"/>
        <v>0</v>
      </c>
      <c r="S21" s="38"/>
      <c r="U21" s="1257"/>
    </row>
    <row r="22" spans="1:21">
      <c r="A22" s="24" t="s">
        <v>86</v>
      </c>
      <c r="B22" s="45" t="s">
        <v>57</v>
      </c>
      <c r="C22" s="49">
        <f>'DATA- New Workforce Awards'!Z126</f>
        <v>0</v>
      </c>
      <c r="D22" s="40">
        <f>'DATA- New Workforce Awards'!AL126</f>
        <v>78.393881453154876</v>
      </c>
      <c r="E22" s="49">
        <f>'DATA- New Workforce Awards'!AX126</f>
        <v>73.613766730401537</v>
      </c>
      <c r="F22" s="49">
        <f>'DATA- New Workforce Awards'!BJ126</f>
        <v>81.261950286806879</v>
      </c>
      <c r="G22" s="17"/>
      <c r="H22" s="41">
        <f t="shared" si="4"/>
        <v>77.756532823454435</v>
      </c>
      <c r="I22" s="64">
        <f t="shared" si="5"/>
        <v>1.625272368809982E-2</v>
      </c>
      <c r="K22" s="52">
        <f t="shared" si="0"/>
        <v>1.625272368809982E-2</v>
      </c>
      <c r="O22" s="38"/>
      <c r="P22" s="48" t="s">
        <v>57</v>
      </c>
      <c r="Q22" s="87">
        <f t="shared" si="1"/>
        <v>1.625272368809982E-2</v>
      </c>
      <c r="R22" s="35">
        <f t="shared" si="6"/>
        <v>0</v>
      </c>
      <c r="S22" s="38"/>
      <c r="U22" s="1257"/>
    </row>
    <row r="23" spans="1:21">
      <c r="A23" s="24" t="s">
        <v>86</v>
      </c>
      <c r="B23" s="45" t="s">
        <v>59</v>
      </c>
      <c r="C23" s="49">
        <f>'DATA- New Workforce Awards'!Z136</f>
        <v>0</v>
      </c>
      <c r="D23" s="40">
        <f>'DATA- New Workforce Awards'!AL136</f>
        <v>11.47227533460803</v>
      </c>
      <c r="E23" s="49">
        <f>'DATA- New Workforce Awards'!AX136</f>
        <v>8.6042065009560229</v>
      </c>
      <c r="F23" s="49">
        <f>'DATA- New Workforce Awards'!BJ136</f>
        <v>9.5602294455066925</v>
      </c>
      <c r="G23" s="17"/>
      <c r="H23" s="41">
        <f t="shared" si="4"/>
        <v>9.8789037603569145</v>
      </c>
      <c r="I23" s="64">
        <f t="shared" si="5"/>
        <v>2.0648952226684195E-3</v>
      </c>
      <c r="K23" s="52">
        <f t="shared" si="0"/>
        <v>2.0648952226684195E-3</v>
      </c>
      <c r="O23" s="38"/>
      <c r="P23" s="48" t="s">
        <v>59</v>
      </c>
      <c r="Q23" s="87">
        <f t="shared" si="1"/>
        <v>2.0648952226684195E-3</v>
      </c>
      <c r="R23" s="35">
        <f t="shared" si="6"/>
        <v>0</v>
      </c>
      <c r="S23" s="38"/>
      <c r="U23" s="1257"/>
    </row>
    <row r="24" spans="1:21">
      <c r="A24" s="24" t="s">
        <v>86</v>
      </c>
      <c r="B24" s="45" t="s">
        <v>61</v>
      </c>
      <c r="C24" s="49">
        <f>'DATA- New Workforce Awards'!Z146</f>
        <v>0</v>
      </c>
      <c r="D24" s="40">
        <f>'DATA- New Workforce Awards'!AL146</f>
        <v>87.954110898661568</v>
      </c>
      <c r="E24" s="49">
        <f>'DATA- New Workforce Awards'!AX146</f>
        <v>52.581261950286809</v>
      </c>
      <c r="F24" s="49">
        <f>'DATA- New Workforce Awards'!BJ146</f>
        <v>48.75717017208413</v>
      </c>
      <c r="G24" s="17"/>
      <c r="H24" s="41">
        <f t="shared" si="4"/>
        <v>63.097514340344169</v>
      </c>
      <c r="I24" s="64">
        <f t="shared" si="5"/>
        <v>1.3188685615753133E-2</v>
      </c>
      <c r="K24" s="52">
        <f t="shared" si="0"/>
        <v>1.3188685615753133E-2</v>
      </c>
      <c r="O24" s="38"/>
      <c r="P24" s="48" t="s">
        <v>61</v>
      </c>
      <c r="Q24" s="87">
        <f t="shared" si="1"/>
        <v>1.3188685615753133E-2</v>
      </c>
      <c r="R24" s="35">
        <f t="shared" si="6"/>
        <v>0</v>
      </c>
      <c r="S24" s="38"/>
      <c r="U24" s="1257"/>
    </row>
    <row r="25" spans="1:21">
      <c r="A25" s="24" t="s">
        <v>86</v>
      </c>
      <c r="B25" s="45" t="s">
        <v>63</v>
      </c>
      <c r="C25" s="49">
        <f>'DATA- New Workforce Awards'!Z156</f>
        <v>0</v>
      </c>
      <c r="D25" s="40">
        <f>'DATA- New Workforce Awards'!AL156</f>
        <v>0</v>
      </c>
      <c r="E25" s="49">
        <f>'DATA- New Workforce Awards'!AX156</f>
        <v>0</v>
      </c>
      <c r="F25" s="49">
        <f>'DATA- New Workforce Awards'!BJ156</f>
        <v>0</v>
      </c>
      <c r="G25" s="17"/>
      <c r="H25" s="41">
        <f t="shared" si="4"/>
        <v>0</v>
      </c>
      <c r="I25" s="64">
        <f t="shared" si="5"/>
        <v>0</v>
      </c>
      <c r="K25" s="52">
        <f t="shared" si="0"/>
        <v>0</v>
      </c>
      <c r="O25" s="38"/>
      <c r="P25" s="48" t="s">
        <v>63</v>
      </c>
      <c r="Q25" s="87">
        <f t="shared" si="1"/>
        <v>0</v>
      </c>
      <c r="R25" s="35">
        <f t="shared" si="6"/>
        <v>0</v>
      </c>
      <c r="S25" s="38"/>
      <c r="U25" s="1257"/>
    </row>
    <row r="26" spans="1:21">
      <c r="A26" s="24" t="s">
        <v>86</v>
      </c>
      <c r="B26" s="45" t="s">
        <v>65</v>
      </c>
      <c r="C26" s="49">
        <f>'DATA- New Workforce Awards'!Z166</f>
        <v>0</v>
      </c>
      <c r="D26" s="40">
        <f>'DATA- New Workforce Awards'!AL166</f>
        <v>15.296367112810707</v>
      </c>
      <c r="E26" s="49">
        <f>'DATA- New Workforce Awards'!AX166</f>
        <v>11.47227533460803</v>
      </c>
      <c r="F26" s="49">
        <f>'DATA- New Workforce Awards'!BJ166</f>
        <v>14.340344168260039</v>
      </c>
      <c r="G26" s="17"/>
      <c r="H26" s="41">
        <f t="shared" si="4"/>
        <v>13.702995538559591</v>
      </c>
      <c r="I26" s="64">
        <f t="shared" si="5"/>
        <v>2.8642095024110337E-3</v>
      </c>
      <c r="K26" s="52">
        <f t="shared" si="0"/>
        <v>2.8642095024110337E-3</v>
      </c>
      <c r="O26" s="38"/>
      <c r="P26" s="48" t="s">
        <v>65</v>
      </c>
      <c r="Q26" s="87">
        <f t="shared" si="1"/>
        <v>2.8642095024110337E-3</v>
      </c>
      <c r="R26" s="35">
        <f t="shared" si="6"/>
        <v>0</v>
      </c>
      <c r="S26" s="38"/>
      <c r="U26" s="1257"/>
    </row>
    <row r="27" spans="1:21">
      <c r="A27" s="24" t="s">
        <v>86</v>
      </c>
      <c r="B27" s="45" t="s">
        <v>67</v>
      </c>
      <c r="C27" s="49">
        <f>'DATA- New Workforce Awards'!Z176</f>
        <v>0</v>
      </c>
      <c r="D27" s="40">
        <f>'DATA- New Workforce Awards'!AL176</f>
        <v>5.736137667304015</v>
      </c>
      <c r="E27" s="49">
        <f>'DATA- New Workforce Awards'!AX176</f>
        <v>6.6921606118546846</v>
      </c>
      <c r="F27" s="49">
        <f>'DATA- New Workforce Awards'!BJ176</f>
        <v>10.516252390057362</v>
      </c>
      <c r="G27" s="17"/>
      <c r="H27" s="41">
        <f t="shared" si="4"/>
        <v>7.6481835564053542</v>
      </c>
      <c r="I27" s="64">
        <f t="shared" si="5"/>
        <v>1.5986285594852283E-3</v>
      </c>
      <c r="K27" s="52">
        <f t="shared" si="0"/>
        <v>1.5986285594852283E-3</v>
      </c>
      <c r="O27" s="38"/>
      <c r="P27" s="48" t="s">
        <v>67</v>
      </c>
      <c r="Q27" s="87">
        <f t="shared" si="1"/>
        <v>1.5986285594852283E-3</v>
      </c>
      <c r="R27" s="35">
        <f t="shared" si="6"/>
        <v>0</v>
      </c>
      <c r="S27" s="38"/>
      <c r="U27" s="1257"/>
    </row>
    <row r="28" spans="1:21">
      <c r="A28" s="24" t="s">
        <v>85</v>
      </c>
      <c r="B28" s="45" t="s">
        <v>69</v>
      </c>
      <c r="C28" s="49">
        <f>'DATA- New Workforce Awards'!Z186</f>
        <v>0</v>
      </c>
      <c r="D28" s="40">
        <f>'DATA- New Workforce Awards'!AL186</f>
        <v>711.28107074569789</v>
      </c>
      <c r="E28" s="49">
        <f>'DATA- New Workforce Awards'!AX186</f>
        <v>567.87762906309752</v>
      </c>
      <c r="F28" s="49">
        <f>'DATA- New Workforce Awards'!BJ186</f>
        <v>496.17590822179733</v>
      </c>
      <c r="G28" s="17"/>
      <c r="H28" s="41">
        <f t="shared" si="4"/>
        <v>591.77820267686423</v>
      </c>
      <c r="I28" s="64">
        <f t="shared" si="5"/>
        <v>0.12369388479016952</v>
      </c>
      <c r="K28" s="52">
        <f t="shared" si="0"/>
        <v>0.12369388479016952</v>
      </c>
      <c r="O28" s="38"/>
      <c r="P28" s="48" t="s">
        <v>69</v>
      </c>
      <c r="Q28" s="87">
        <f t="shared" si="1"/>
        <v>0.12369388479016952</v>
      </c>
      <c r="R28" s="35">
        <f t="shared" si="6"/>
        <v>0</v>
      </c>
      <c r="S28" s="38"/>
      <c r="U28" s="1257"/>
    </row>
    <row r="29" spans="1:21">
      <c r="A29" s="24" t="s">
        <v>85</v>
      </c>
      <c r="B29" s="45" t="s">
        <v>71</v>
      </c>
      <c r="C29" s="49">
        <f>'DATA- New Workforce Awards'!Z196</f>
        <v>0</v>
      </c>
      <c r="D29" s="40">
        <f>'DATA- New Workforce Awards'!AL196</f>
        <v>77.437858508604208</v>
      </c>
      <c r="E29" s="49">
        <f>'DATA- New Workforce Awards'!AX196</f>
        <v>55.449330783938812</v>
      </c>
      <c r="F29" s="49">
        <f>'DATA- New Workforce Awards'!BJ196</f>
        <v>76.48183556405354</v>
      </c>
      <c r="G29" s="17"/>
      <c r="H29" s="41">
        <f t="shared" si="4"/>
        <v>69.789674952198851</v>
      </c>
      <c r="I29" s="64">
        <f t="shared" si="5"/>
        <v>1.4587485605302706E-2</v>
      </c>
      <c r="K29" s="52">
        <f t="shared" si="0"/>
        <v>1.4587485605302706E-2</v>
      </c>
      <c r="O29" s="38"/>
      <c r="P29" s="48" t="s">
        <v>71</v>
      </c>
      <c r="Q29" s="87">
        <f t="shared" si="1"/>
        <v>1.4587485605302706E-2</v>
      </c>
      <c r="R29" s="35">
        <f t="shared" si="6"/>
        <v>0</v>
      </c>
      <c r="S29" s="38"/>
      <c r="U29" s="1257"/>
    </row>
    <row r="30" spans="1:21">
      <c r="A30" s="24" t="s">
        <v>85</v>
      </c>
      <c r="B30" s="45" t="s">
        <v>73</v>
      </c>
      <c r="C30" s="49">
        <f>'DATA- New Workforce Awards'!Z206</f>
        <v>0</v>
      </c>
      <c r="D30" s="40">
        <f>'DATA- New Workforce Awards'!AL206</f>
        <v>7.6481835564053533</v>
      </c>
      <c r="E30" s="49">
        <f>'DATA- New Workforce Awards'!AX206</f>
        <v>3.8240917782026767</v>
      </c>
      <c r="F30" s="49">
        <f>'DATA- New Workforce Awards'!BJ206</f>
        <v>9.5602294455066925</v>
      </c>
      <c r="G30" s="17"/>
      <c r="H30" s="41">
        <f t="shared" si="4"/>
        <v>7.0108349267049066</v>
      </c>
      <c r="I30" s="64">
        <f t="shared" si="5"/>
        <v>1.465409512861459E-3</v>
      </c>
      <c r="K30" s="52">
        <f t="shared" si="0"/>
        <v>1.465409512861459E-3</v>
      </c>
      <c r="O30" s="38"/>
      <c r="P30" s="48" t="s">
        <v>73</v>
      </c>
      <c r="Q30" s="87">
        <f t="shared" si="1"/>
        <v>1.465409512861459E-3</v>
      </c>
      <c r="R30" s="35">
        <f t="shared" si="6"/>
        <v>0</v>
      </c>
      <c r="S30" s="38"/>
      <c r="U30" s="1257"/>
    </row>
    <row r="31" spans="1:21">
      <c r="A31" s="24" t="s">
        <v>85</v>
      </c>
      <c r="B31" s="45" t="s">
        <v>75</v>
      </c>
      <c r="C31" s="49">
        <f>'DATA- New Workforce Awards'!Z216</f>
        <v>0</v>
      </c>
      <c r="D31" s="40">
        <f>'DATA- New Workforce Awards'!AL216</f>
        <v>27.724665391969406</v>
      </c>
      <c r="E31" s="49">
        <f>'DATA- New Workforce Awards'!AX216</f>
        <v>8.6042065009560229</v>
      </c>
      <c r="F31" s="49">
        <f>'DATA- New Workforce Awards'!BJ216</f>
        <v>17.208413001912046</v>
      </c>
      <c r="G31" s="17"/>
      <c r="H31" s="41">
        <f t="shared" si="4"/>
        <v>17.84576163161249</v>
      </c>
      <c r="I31" s="64">
        <f t="shared" si="5"/>
        <v>3.7301333054655318E-3</v>
      </c>
      <c r="K31" s="52">
        <f t="shared" si="0"/>
        <v>3.7301333054655318E-3</v>
      </c>
      <c r="O31" s="38"/>
      <c r="P31" s="48" t="s">
        <v>75</v>
      </c>
      <c r="Q31" s="87">
        <f t="shared" si="1"/>
        <v>3.7301333054655318E-3</v>
      </c>
      <c r="R31" s="35">
        <f t="shared" si="6"/>
        <v>0</v>
      </c>
      <c r="S31" s="38"/>
      <c r="U31" s="1257"/>
    </row>
    <row r="32" spans="1:21">
      <c r="A32" s="24" t="s">
        <v>85</v>
      </c>
      <c r="B32" s="45" t="s">
        <v>77</v>
      </c>
      <c r="C32" s="49">
        <f>'DATA- New Workforce Awards'!Z226</f>
        <v>0</v>
      </c>
      <c r="D32" s="40">
        <f>'DATA- New Workforce Awards'!AL226</f>
        <v>30.592734225621413</v>
      </c>
      <c r="E32" s="49">
        <f>'DATA- New Workforce Awards'!AX226</f>
        <v>21.032504780114724</v>
      </c>
      <c r="F32" s="49">
        <f>'DATA- New Workforce Awards'!BJ226</f>
        <v>17.208413001912046</v>
      </c>
      <c r="G32" s="17"/>
      <c r="H32" s="41">
        <f t="shared" si="4"/>
        <v>22.94455066921606</v>
      </c>
      <c r="I32" s="64">
        <f t="shared" si="5"/>
        <v>4.7958856784556837E-3</v>
      </c>
      <c r="K32" s="52">
        <f t="shared" si="0"/>
        <v>4.7958856784556837E-3</v>
      </c>
      <c r="O32" s="38"/>
      <c r="P32" s="48" t="s">
        <v>77</v>
      </c>
      <c r="Q32" s="87">
        <f t="shared" si="1"/>
        <v>4.7958856784556837E-3</v>
      </c>
      <c r="R32" s="35">
        <f t="shared" si="6"/>
        <v>0</v>
      </c>
      <c r="S32" s="38"/>
      <c r="U32" s="1257"/>
    </row>
    <row r="33" spans="1:21">
      <c r="A33" s="24" t="s">
        <v>85</v>
      </c>
      <c r="B33" s="45" t="s">
        <v>79</v>
      </c>
      <c r="C33" s="49">
        <f>'DATA- New Workforce Awards'!Z236</f>
        <v>0</v>
      </c>
      <c r="D33" s="40">
        <f>'DATA- New Workforce Awards'!AL236</f>
        <v>194.07265774378584</v>
      </c>
      <c r="E33" s="49">
        <f>'DATA- New Workforce Awards'!AX236</f>
        <v>118.54684512428298</v>
      </c>
      <c r="F33" s="49">
        <f>'DATA- New Workforce Awards'!BJ236</f>
        <v>260.99426386233267</v>
      </c>
      <c r="G33" s="17"/>
      <c r="H33" s="41">
        <f t="shared" si="4"/>
        <v>191.20458891013382</v>
      </c>
      <c r="I33" s="64">
        <f t="shared" si="5"/>
        <v>3.9965713987130697E-2</v>
      </c>
      <c r="K33" s="52">
        <f t="shared" si="0"/>
        <v>3.9965713987130697E-2</v>
      </c>
      <c r="O33" s="38"/>
      <c r="P33" s="48" t="s">
        <v>79</v>
      </c>
      <c r="Q33" s="87">
        <f t="shared" si="1"/>
        <v>3.9965713987130697E-2</v>
      </c>
      <c r="R33" s="35">
        <f t="shared" si="6"/>
        <v>0</v>
      </c>
      <c r="S33" s="38"/>
      <c r="U33" s="1257"/>
    </row>
    <row r="34" spans="1:21" ht="18" thickBot="1">
      <c r="A34" s="26" t="s">
        <v>85</v>
      </c>
      <c r="B34" s="46" t="s">
        <v>81</v>
      </c>
      <c r="C34" s="497">
        <f>'DATA- New Workforce Awards'!Z246</f>
        <v>0</v>
      </c>
      <c r="D34" s="27">
        <f>'DATA- New Workforce Awards'!AL246</f>
        <v>216.06118546845124</v>
      </c>
      <c r="E34" s="497">
        <f>'DATA- New Workforce Awards'!AX246</f>
        <v>166.34799235181643</v>
      </c>
      <c r="F34" s="497">
        <f>'DATA- New Workforce Awards'!BJ246</f>
        <v>163.47992351816444</v>
      </c>
      <c r="G34" s="95"/>
      <c r="H34" s="42">
        <f>AVERAGE(D34:F34)</f>
        <v>181.9630337794774</v>
      </c>
      <c r="I34" s="65">
        <f t="shared" si="5"/>
        <v>3.8034037811086059E-2</v>
      </c>
      <c r="K34" s="52">
        <f t="shared" si="0"/>
        <v>3.8034037811086059E-2</v>
      </c>
      <c r="O34" s="38"/>
      <c r="P34" s="48" t="s">
        <v>81</v>
      </c>
      <c r="Q34" s="87">
        <f t="shared" si="1"/>
        <v>3.8034037811086059E-2</v>
      </c>
      <c r="R34" s="35">
        <f t="shared" si="6"/>
        <v>0</v>
      </c>
      <c r="S34" s="38"/>
      <c r="U34" s="1257"/>
    </row>
    <row r="35" spans="1:21" ht="32.25" customHeight="1" thickBot="1">
      <c r="A35" s="1441" t="s">
        <v>206</v>
      </c>
      <c r="B35" s="1443"/>
      <c r="C35" s="72">
        <f>SUM(C18:C34)</f>
        <v>0</v>
      </c>
      <c r="D35" s="527">
        <f>SUM(D18:D34)</f>
        <v>1590.8221797323135</v>
      </c>
      <c r="E35" s="526">
        <f>SUM(E18:E34)</f>
        <v>1203.6328871892927</v>
      </c>
      <c r="F35" s="73">
        <f>SUM(F18:F34)</f>
        <v>1263.8623326959846</v>
      </c>
      <c r="G35" s="1114"/>
      <c r="H35" s="77">
        <f>SUM(H18:H34)</f>
        <v>1352.772466539197</v>
      </c>
      <c r="I35" s="78">
        <f>SUM(I18:I34)</f>
        <v>0.28275742645894969</v>
      </c>
      <c r="K35" s="176">
        <f t="shared" si="0"/>
        <v>0.28275742645894969</v>
      </c>
      <c r="O35" s="38"/>
      <c r="P35" s="66" t="s">
        <v>214</v>
      </c>
      <c r="Q35" s="67">
        <f t="shared" si="1"/>
        <v>0.28275742645894969</v>
      </c>
      <c r="R35" s="172">
        <f>$M$4*Q35</f>
        <v>0</v>
      </c>
      <c r="S35" s="38"/>
    </row>
    <row r="36" spans="1:21">
      <c r="A36" s="32"/>
      <c r="G36" s="1115"/>
    </row>
  </sheetData>
  <mergeCells count="9">
    <mergeCell ref="A16:B16"/>
    <mergeCell ref="A35:B35"/>
    <mergeCell ref="C3:F3"/>
    <mergeCell ref="H3:I3"/>
    <mergeCell ref="M3:N3"/>
    <mergeCell ref="M4:N4"/>
    <mergeCell ref="P4:R4"/>
    <mergeCell ref="A5:B5"/>
    <mergeCell ref="A10:B10"/>
  </mergeCells>
  <pageMargins left="0.25" right="0.25" top="0.75" bottom="0.75" header="0.3" footer="0.3"/>
  <pageSetup scale="52" fitToHeight="0" orientation="landscape" r:id="rId1"/>
  <headerFooter>
    <oddFooter>&amp;L&amp;F - &amp;A&amp;RPage &amp;P of &amp;N  &amp;D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S70"/>
  <sheetViews>
    <sheetView topLeftCell="A7" zoomScale="113" zoomScaleNormal="113" workbookViewId="0">
      <selection activeCell="F24" sqref="F24"/>
    </sheetView>
  </sheetViews>
  <sheetFormatPr baseColWidth="10" defaultColWidth="9.1640625" defaultRowHeight="17"/>
  <cols>
    <col min="1" max="1" width="20.83203125" style="17" customWidth="1"/>
    <col min="2" max="3" width="22.6640625" style="17" customWidth="1"/>
    <col min="4" max="4" width="24.5" style="18" customWidth="1"/>
    <col min="5" max="5" width="24.33203125" style="18" customWidth="1"/>
    <col min="6" max="6" width="24.33203125" style="1097" customWidth="1"/>
    <col min="7" max="7" width="24.33203125" style="810" customWidth="1"/>
    <col min="8" max="9" width="24.33203125" style="18" customWidth="1"/>
    <col min="10" max="10" width="26.83203125" style="17" customWidth="1"/>
    <col min="11" max="11" width="27.1640625" style="18" customWidth="1"/>
    <col min="12" max="12" width="23.5" style="17" customWidth="1"/>
    <col min="13" max="13" width="19" style="91" customWidth="1"/>
    <col min="14" max="14" width="24.5" style="17" customWidth="1"/>
    <col min="15" max="15" width="17.33203125" style="17" customWidth="1"/>
    <col min="16" max="16" width="28.5" style="17" customWidth="1"/>
    <col min="17" max="17" width="16" style="17" bestFit="1" customWidth="1"/>
    <col min="18" max="18" width="15.83203125" style="17" customWidth="1"/>
    <col min="19" max="19" width="16" style="17" customWidth="1"/>
    <col min="20" max="20" width="17" style="17" customWidth="1"/>
    <col min="21" max="16384" width="9.1640625" style="17"/>
  </cols>
  <sheetData>
    <row r="1" spans="1:19" ht="37.5" customHeight="1">
      <c r="A1" s="50" t="s">
        <v>242</v>
      </c>
      <c r="B1" s="50"/>
      <c r="C1" s="50"/>
      <c r="D1" s="24"/>
      <c r="E1" s="17"/>
      <c r="F1" s="1096"/>
      <c r="G1" s="765"/>
      <c r="H1" s="17"/>
      <c r="I1" s="17"/>
      <c r="K1" s="17"/>
      <c r="M1" s="17"/>
    </row>
    <row r="2" spans="1:19" ht="19">
      <c r="B2" s="89"/>
      <c r="C2" s="89"/>
      <c r="D2" s="24"/>
      <c r="E2" s="17"/>
      <c r="F2" s="1096"/>
      <c r="G2" s="765"/>
      <c r="H2" s="17"/>
      <c r="I2" s="17"/>
      <c r="K2" s="17"/>
      <c r="M2" s="17"/>
    </row>
    <row r="3" spans="1:19" ht="18" thickBot="1">
      <c r="B3" s="30"/>
      <c r="C3" s="30"/>
      <c r="D3" s="24"/>
      <c r="E3" s="17"/>
      <c r="F3" s="1096"/>
      <c r="G3" s="765"/>
      <c r="H3" s="17"/>
      <c r="I3" s="17"/>
      <c r="K3" s="17"/>
      <c r="M3" s="17"/>
    </row>
    <row r="4" spans="1:19" ht="17.25" customHeight="1">
      <c r="B4" s="24"/>
      <c r="C4" s="1706" t="s">
        <v>335</v>
      </c>
      <c r="D4" s="1707"/>
      <c r="E4" s="1707"/>
      <c r="F4" s="1707"/>
      <c r="G4" s="1707"/>
      <c r="H4" s="1707"/>
      <c r="I4" s="1708"/>
      <c r="K4" s="1451" t="s">
        <v>224</v>
      </c>
      <c r="L4" s="1452"/>
      <c r="M4" s="17"/>
    </row>
    <row r="5" spans="1:19" ht="40.75" customHeight="1" thickBot="1">
      <c r="B5" s="90"/>
      <c r="C5" s="1709"/>
      <c r="D5" s="1710"/>
      <c r="E5" s="1710"/>
      <c r="F5" s="1710"/>
      <c r="G5" s="1710"/>
      <c r="H5" s="1710"/>
      <c r="I5" s="1711"/>
      <c r="K5" s="1453"/>
      <c r="L5" s="1454"/>
      <c r="M5" s="93"/>
    </row>
    <row r="6" spans="1:19" ht="28" customHeight="1" thickBot="1">
      <c r="H6" s="608"/>
      <c r="I6" s="608"/>
      <c r="M6" s="93"/>
    </row>
    <row r="7" spans="1:19" ht="149" customHeight="1" thickBot="1">
      <c r="A7" s="166" t="s">
        <v>230</v>
      </c>
      <c r="B7" s="170" t="s">
        <v>0</v>
      </c>
      <c r="C7" s="141" t="s">
        <v>526</v>
      </c>
      <c r="D7" s="141" t="s">
        <v>369</v>
      </c>
      <c r="E7" s="141" t="s">
        <v>425</v>
      </c>
      <c r="F7" s="1098" t="s">
        <v>433</v>
      </c>
      <c r="G7" s="1102" t="s">
        <v>495</v>
      </c>
      <c r="H7" s="162" t="s">
        <v>496</v>
      </c>
      <c r="I7" s="163" t="s">
        <v>223</v>
      </c>
      <c r="J7" s="94"/>
      <c r="K7" s="582" t="s">
        <v>501</v>
      </c>
      <c r="M7" s="142" t="s">
        <v>225</v>
      </c>
      <c r="O7" s="1455" t="s">
        <v>229</v>
      </c>
      <c r="P7" s="1456"/>
      <c r="Q7" s="1457"/>
    </row>
    <row r="8" spans="1:19" ht="38.25" customHeight="1" thickBot="1">
      <c r="A8" s="1704" t="s">
        <v>87</v>
      </c>
      <c r="B8" s="1705"/>
      <c r="C8" s="143">
        <f t="shared" ref="C8:I8" si="0">C13+C19+C38</f>
        <v>668850239</v>
      </c>
      <c r="D8" s="143">
        <f t="shared" si="0"/>
        <v>643829163</v>
      </c>
      <c r="E8" s="683">
        <f t="shared" si="0"/>
        <v>621910356</v>
      </c>
      <c r="F8" s="143">
        <f t="shared" si="0"/>
        <v>539461855</v>
      </c>
      <c r="G8" s="1103">
        <f t="shared" ref="G8" si="1">G13+G19+G38</f>
        <v>560381330</v>
      </c>
      <c r="H8" s="164">
        <f t="shared" si="0"/>
        <v>573917847</v>
      </c>
      <c r="I8" s="165">
        <f t="shared" si="0"/>
        <v>1</v>
      </c>
      <c r="J8" s="92"/>
      <c r="K8" s="624">
        <f>I8</f>
        <v>1</v>
      </c>
      <c r="M8" s="168">
        <f>'Step2- $ for Outcome Measures'!E19</f>
        <v>2862595.35</v>
      </c>
      <c r="O8" s="66" t="s">
        <v>87</v>
      </c>
      <c r="P8" s="626">
        <f>K8</f>
        <v>1</v>
      </c>
      <c r="Q8" s="172">
        <f>$M$8*P8</f>
        <v>2862595.35</v>
      </c>
      <c r="S8" s="247">
        <f>Q8*0.75</f>
        <v>2146946.5125000002</v>
      </c>
    </row>
    <row r="9" spans="1:19" ht="12" customHeight="1">
      <c r="B9" s="152"/>
      <c r="C9" s="145"/>
      <c r="D9" s="145"/>
      <c r="E9" s="672"/>
      <c r="F9" s="1099"/>
      <c r="G9" s="1104"/>
      <c r="H9" s="145"/>
      <c r="I9" s="147"/>
      <c r="J9" s="148"/>
      <c r="K9" s="627"/>
      <c r="L9" s="95"/>
      <c r="M9" s="95"/>
      <c r="N9" s="95"/>
      <c r="O9" s="149"/>
      <c r="P9" s="625"/>
      <c r="Q9" s="151"/>
      <c r="R9" s="95"/>
      <c r="S9" s="95"/>
    </row>
    <row r="10" spans="1:19">
      <c r="A10" s="17" t="s">
        <v>83</v>
      </c>
      <c r="B10" s="152" t="str">
        <f>'DATA-EOC SCH Calc Sheet'!A12</f>
        <v>NMT</v>
      </c>
      <c r="C10" s="153">
        <f>'DATA-EOC SCH Calc Sheet'!AJ18</f>
        <v>23896964</v>
      </c>
      <c r="D10" s="153">
        <f>'DATA-EOC SCH Calc Sheet'!AU18</f>
        <v>21419146</v>
      </c>
      <c r="E10" s="153">
        <f>'DATA-EOC SCH Calc Sheet'!BF18</f>
        <v>20654463</v>
      </c>
      <c r="F10" s="1095">
        <f>'DATA-EOC SCH Calc Sheet'!BQ18</f>
        <v>19603670</v>
      </c>
      <c r="G10" s="1105">
        <f>'DATA-EOC SCH Calc Sheet'!CB18</f>
        <v>19888557</v>
      </c>
      <c r="H10" s="153">
        <f>AVERAGE(E10:G10)</f>
        <v>20048896.666666668</v>
      </c>
      <c r="I10" s="154">
        <f>H10/H$8</f>
        <v>3.4933391201313641E-2</v>
      </c>
      <c r="J10" s="155"/>
      <c r="K10" s="645">
        <f>I10</f>
        <v>3.4933391201313641E-2</v>
      </c>
      <c r="L10" s="95"/>
      <c r="M10" s="95"/>
      <c r="N10" s="95"/>
      <c r="O10" s="149" t="s">
        <v>35</v>
      </c>
      <c r="P10" s="625">
        <f>K10</f>
        <v>3.4933391201313641E-2</v>
      </c>
      <c r="Q10" s="151">
        <f>$M$8*P10</f>
        <v>100000.16321261134</v>
      </c>
      <c r="R10" s="95"/>
      <c r="S10" s="1299">
        <f>Q10*0.75</f>
        <v>75000.122409458505</v>
      </c>
    </row>
    <row r="11" spans="1:19">
      <c r="A11" s="17" t="s">
        <v>83</v>
      </c>
      <c r="B11" s="152" t="str">
        <f>'DATA-EOC SCH Calc Sheet'!A20</f>
        <v>NMSU</v>
      </c>
      <c r="C11" s="153">
        <f>'DATA-EOC SCH Calc Sheet'!AJ26</f>
        <v>124219294</v>
      </c>
      <c r="D11" s="153">
        <f>'DATA-EOC SCH Calc Sheet'!AU26</f>
        <v>121522729</v>
      </c>
      <c r="E11" s="153">
        <f>'DATA-EOC SCH Calc Sheet'!BF26</f>
        <v>118883353</v>
      </c>
      <c r="F11" s="1095">
        <f>'DATA-EOC SCH Calc Sheet'!$BQ26</f>
        <v>118467716</v>
      </c>
      <c r="G11" s="1105">
        <f>'DATA-EOC SCH Calc Sheet'!$CB26</f>
        <v>121275383</v>
      </c>
      <c r="H11" s="153">
        <f>AVERAGE(E11:G11)</f>
        <v>119542150.66666667</v>
      </c>
      <c r="I11" s="154">
        <f>H11/H$8</f>
        <v>0.20829139796146934</v>
      </c>
      <c r="J11" s="155"/>
      <c r="K11" s="645">
        <f>I11</f>
        <v>0.20829139796146934</v>
      </c>
      <c r="L11" s="95"/>
      <c r="M11" s="95"/>
      <c r="N11" s="95"/>
      <c r="O11" s="149" t="s">
        <v>37</v>
      </c>
      <c r="P11" s="625">
        <f>K11</f>
        <v>0.20829139796146934</v>
      </c>
      <c r="Q11" s="151">
        <f>$M$8*P11</f>
        <v>596253.98724950163</v>
      </c>
      <c r="R11" s="95"/>
      <c r="S11" s="1299">
        <f t="shared" ref="S11:S38" si="2">Q11*0.75</f>
        <v>447190.49043712625</v>
      </c>
    </row>
    <row r="12" spans="1:19" ht="18" thickBot="1">
      <c r="A12" s="17" t="s">
        <v>83</v>
      </c>
      <c r="B12" s="152" t="str">
        <f>'DATA-EOC SCH Calc Sheet'!A28</f>
        <v>UNM</v>
      </c>
      <c r="C12" s="153">
        <f>'DATA-EOC SCH Calc Sheet'!AJ34</f>
        <v>214733043</v>
      </c>
      <c r="D12" s="159">
        <f>'DATA-EOC SCH Calc Sheet'!AU34</f>
        <v>206424014</v>
      </c>
      <c r="E12" s="153">
        <f>'DATA-EOC SCH Calc Sheet'!BF34</f>
        <v>201862042</v>
      </c>
      <c r="F12" s="1095">
        <f>'DATA-EOC SCH Calc Sheet'!$BQ34</f>
        <v>137291215</v>
      </c>
      <c r="G12" s="1105">
        <f>'DATA-EOC SCH Calc Sheet'!$CB34</f>
        <v>180458380</v>
      </c>
      <c r="H12" s="153">
        <f>AVERAGE(E12:G12)</f>
        <v>173203879</v>
      </c>
      <c r="I12" s="154">
        <f>H12/H$8</f>
        <v>0.30179211172012915</v>
      </c>
      <c r="J12" s="155"/>
      <c r="K12" s="645">
        <f>I12</f>
        <v>0.30179211172012915</v>
      </c>
      <c r="L12" s="95"/>
      <c r="M12" s="95"/>
      <c r="N12" s="95"/>
      <c r="O12" s="149" t="s">
        <v>39</v>
      </c>
      <c r="P12" s="625">
        <f>K12</f>
        <v>0.30179211172012915</v>
      </c>
      <c r="Q12" s="151">
        <f>$M$8*P12</f>
        <v>863908.69567672221</v>
      </c>
      <c r="R12" s="95"/>
      <c r="S12" s="1299">
        <f t="shared" si="2"/>
        <v>647931.52175754169</v>
      </c>
    </row>
    <row r="13" spans="1:19" ht="31.75" customHeight="1" thickBot="1">
      <c r="A13" s="1458" t="s">
        <v>204</v>
      </c>
      <c r="B13" s="1459"/>
      <c r="C13" s="173">
        <f t="shared" ref="C13:I13" si="3">SUM(C10:C12)</f>
        <v>362849301</v>
      </c>
      <c r="D13" s="173">
        <f t="shared" si="3"/>
        <v>349365889</v>
      </c>
      <c r="E13" s="173">
        <f t="shared" si="3"/>
        <v>341399858</v>
      </c>
      <c r="F13" s="1100">
        <f t="shared" si="3"/>
        <v>275362601</v>
      </c>
      <c r="G13" s="1106">
        <f t="shared" ref="G13" si="4">SUM(G10:G12)</f>
        <v>321622320</v>
      </c>
      <c r="H13" s="175">
        <f t="shared" si="3"/>
        <v>312794926.33333337</v>
      </c>
      <c r="I13" s="167">
        <f t="shared" si="3"/>
        <v>0.5450169008829121</v>
      </c>
      <c r="J13" s="93"/>
      <c r="K13" s="624">
        <f>I13</f>
        <v>0.5450169008829121</v>
      </c>
      <c r="M13" s="17"/>
      <c r="O13" s="66" t="s">
        <v>212</v>
      </c>
      <c r="P13" s="626">
        <f>K13</f>
        <v>0.5450169008829121</v>
      </c>
      <c r="Q13" s="172">
        <f>$M$8*P13</f>
        <v>1560162.8461388352</v>
      </c>
      <c r="S13" s="1299">
        <f t="shared" si="2"/>
        <v>1170122.1346041264</v>
      </c>
    </row>
    <row r="14" spans="1:19">
      <c r="B14" s="152"/>
      <c r="C14" s="158"/>
      <c r="D14" s="153"/>
      <c r="E14" s="153"/>
      <c r="F14" s="1095"/>
      <c r="G14" s="1105"/>
      <c r="H14" s="156"/>
      <c r="I14" s="157"/>
      <c r="J14" s="155"/>
      <c r="K14" s="645"/>
      <c r="L14" s="95"/>
      <c r="M14" s="95"/>
      <c r="N14" s="95"/>
      <c r="O14" s="149"/>
      <c r="P14" s="625"/>
      <c r="Q14" s="151"/>
      <c r="R14" s="95"/>
      <c r="S14" s="1299">
        <f t="shared" si="2"/>
        <v>0</v>
      </c>
    </row>
    <row r="15" spans="1:19">
      <c r="A15" s="17" t="s">
        <v>231</v>
      </c>
      <c r="B15" s="152" t="str">
        <f>'DATA-EOC SCH Calc Sheet'!A36</f>
        <v>ENMU</v>
      </c>
      <c r="C15" s="158">
        <f>'DATA-EOC SCH Calc Sheet'!AJ42</f>
        <v>36883488</v>
      </c>
      <c r="D15" s="153">
        <f>'DATA-EOC SCH Calc Sheet'!AU42</f>
        <v>37760302</v>
      </c>
      <c r="E15" s="153">
        <f>'DATA-EOC SCH Calc Sheet'!BF42</f>
        <v>35957746</v>
      </c>
      <c r="F15" s="1095">
        <f>'DATA-EOC SCH Calc Sheet'!BQ42</f>
        <v>34965276</v>
      </c>
      <c r="G15" s="1105">
        <f>'DATA-EOC SCH Calc Sheet'!CB42</f>
        <v>35435654</v>
      </c>
      <c r="H15" s="153">
        <f t="shared" ref="H15:H18" si="5">AVERAGE(E15:G15)</f>
        <v>35452892</v>
      </c>
      <c r="I15" s="154">
        <f>H15/H$8</f>
        <v>6.1773461455015527E-2</v>
      </c>
      <c r="J15" s="155"/>
      <c r="K15" s="645">
        <f>I15</f>
        <v>6.1773461455015527E-2</v>
      </c>
      <c r="L15" s="95"/>
      <c r="M15" s="95"/>
      <c r="N15" s="95"/>
      <c r="O15" s="149" t="s">
        <v>41</v>
      </c>
      <c r="P15" s="625">
        <f>K15</f>
        <v>6.1773461455015527E-2</v>
      </c>
      <c r="Q15" s="151">
        <f>$M$8*P15</f>
        <v>176832.42351453169</v>
      </c>
      <c r="R15" s="95"/>
      <c r="S15" s="1299">
        <f t="shared" si="2"/>
        <v>132624.31763589877</v>
      </c>
    </row>
    <row r="16" spans="1:19">
      <c r="A16" s="17" t="s">
        <v>231</v>
      </c>
      <c r="B16" s="152" t="str">
        <f>'DATA-EOC SCH Calc Sheet'!A44</f>
        <v>NMHU</v>
      </c>
      <c r="C16" s="158">
        <f>'DATA-EOC SCH Calc Sheet'!AJ50</f>
        <v>32445378</v>
      </c>
      <c r="D16" s="153">
        <f>'DATA-EOC SCH Calc Sheet'!AU50</f>
        <v>31724285</v>
      </c>
      <c r="E16" s="153">
        <f>'DATA-EOC SCH Calc Sheet'!BF50</f>
        <v>30066269</v>
      </c>
      <c r="F16" s="1095">
        <f>'DATA-EOC SCH Calc Sheet'!BQ50</f>
        <v>27120859</v>
      </c>
      <c r="G16" s="1105">
        <f>'DATA-EOC SCH Calc Sheet'!CB50</f>
        <v>27178479</v>
      </c>
      <c r="H16" s="153">
        <f t="shared" si="5"/>
        <v>28121869</v>
      </c>
      <c r="I16" s="154">
        <f>H16/H$8</f>
        <v>4.899981617055376E-2</v>
      </c>
      <c r="J16" s="155"/>
      <c r="K16" s="645">
        <f>I16</f>
        <v>4.899981617055376E-2</v>
      </c>
      <c r="L16" s="95"/>
      <c r="M16" s="95"/>
      <c r="N16" s="95"/>
      <c r="O16" s="149" t="s">
        <v>43</v>
      </c>
      <c r="P16" s="625">
        <f>K16</f>
        <v>4.899981617055376E-2</v>
      </c>
      <c r="Q16" s="151">
        <f>$M$8*P16</f>
        <v>140266.645920682</v>
      </c>
      <c r="R16" s="95"/>
      <c r="S16" s="1299">
        <f t="shared" si="2"/>
        <v>105199.9844405115</v>
      </c>
    </row>
    <row r="17" spans="1:19">
      <c r="A17" s="17" t="s">
        <v>231</v>
      </c>
      <c r="B17" s="152" t="str">
        <f>'DATA-EOC SCH Calc Sheet'!A52</f>
        <v>NNMC</v>
      </c>
      <c r="C17" s="158">
        <f>'DATA-EOC SCH Calc Sheet'!AJ58</f>
        <v>4808295</v>
      </c>
      <c r="D17" s="153">
        <f>'DATA-EOC SCH Calc Sheet'!AU58</f>
        <v>5009170</v>
      </c>
      <c r="E17" s="153">
        <f>'DATA-EOC SCH Calc Sheet'!BF58</f>
        <v>4982138</v>
      </c>
      <c r="F17" s="1095">
        <f>'DATA-EOC SCH Calc Sheet'!BQ58</f>
        <v>4981117</v>
      </c>
      <c r="G17" s="1105">
        <f>'DATA-EOC SCH Calc Sheet'!CB58</f>
        <v>4795176</v>
      </c>
      <c r="H17" s="153">
        <f t="shared" si="5"/>
        <v>4919477</v>
      </c>
      <c r="I17" s="154">
        <f>H17/H$8</f>
        <v>8.5717442412973095E-3</v>
      </c>
      <c r="J17" s="155"/>
      <c r="K17" s="645">
        <f>I17</f>
        <v>8.5717442412973095E-3</v>
      </c>
      <c r="L17" s="95"/>
      <c r="M17" s="95"/>
      <c r="N17" s="95"/>
      <c r="O17" s="149" t="s">
        <v>45</v>
      </c>
      <c r="P17" s="625">
        <f>K17</f>
        <v>8.5717442412973095E-3</v>
      </c>
      <c r="Q17" s="151">
        <f>$M$8*P17</f>
        <v>24537.435206526956</v>
      </c>
      <c r="R17" s="95"/>
      <c r="S17" s="1299">
        <f t="shared" si="2"/>
        <v>18403.076404895219</v>
      </c>
    </row>
    <row r="18" spans="1:19" ht="18" thickBot="1">
      <c r="A18" s="17" t="s">
        <v>231</v>
      </c>
      <c r="B18" s="152" t="str">
        <f>'DATA-EOC SCH Calc Sheet'!A60</f>
        <v>WNMU</v>
      </c>
      <c r="C18" s="158">
        <f>'DATA-EOC SCH Calc Sheet'!AJ66</f>
        <v>26302842</v>
      </c>
      <c r="D18" s="153">
        <f>'DATA-EOC SCH Calc Sheet'!AU66</f>
        <v>23897828</v>
      </c>
      <c r="E18" s="153">
        <f>'DATA-EOC SCH Calc Sheet'!BF66</f>
        <v>21798111</v>
      </c>
      <c r="F18" s="1095">
        <f>'DATA-EOC SCH Calc Sheet'!BQ66</f>
        <v>21354083</v>
      </c>
      <c r="G18" s="1105">
        <f>'DATA-EOC SCH Calc Sheet'!CB66</f>
        <v>21522130</v>
      </c>
      <c r="H18" s="153">
        <f t="shared" si="5"/>
        <v>21558108</v>
      </c>
      <c r="I18" s="160">
        <f>H18/H$8</f>
        <v>3.756305560576164E-2</v>
      </c>
      <c r="J18" s="155"/>
      <c r="K18" s="645">
        <f>I18</f>
        <v>3.756305560576164E-2</v>
      </c>
      <c r="L18" s="95"/>
      <c r="M18" s="95"/>
      <c r="N18" s="95"/>
      <c r="O18" s="149" t="s">
        <v>47</v>
      </c>
      <c r="P18" s="625">
        <f>K18</f>
        <v>3.756305560576164E-2</v>
      </c>
      <c r="Q18" s="151">
        <f>$M$8*P18</f>
        <v>107527.82830884471</v>
      </c>
      <c r="R18" s="95"/>
      <c r="S18" s="1299">
        <f t="shared" si="2"/>
        <v>80645.87123163353</v>
      </c>
    </row>
    <row r="19" spans="1:19" ht="33" customHeight="1" thickBot="1">
      <c r="A19" s="1458" t="s">
        <v>211</v>
      </c>
      <c r="B19" s="1459"/>
      <c r="C19" s="174">
        <f t="shared" ref="C19:I19" si="6">SUM(C15:C18)</f>
        <v>100440003</v>
      </c>
      <c r="D19" s="174">
        <f t="shared" si="6"/>
        <v>98391585</v>
      </c>
      <c r="E19" s="174">
        <f t="shared" si="6"/>
        <v>92804264</v>
      </c>
      <c r="F19" s="1101">
        <f t="shared" si="6"/>
        <v>88421335</v>
      </c>
      <c r="G19" s="1107">
        <f t="shared" ref="G19" si="7">SUM(G15:G18)</f>
        <v>88931439</v>
      </c>
      <c r="H19" s="175">
        <f t="shared" si="6"/>
        <v>90052346</v>
      </c>
      <c r="I19" s="167">
        <f t="shared" si="6"/>
        <v>0.15690807747262825</v>
      </c>
      <c r="J19" s="93"/>
      <c r="K19" s="624">
        <f>I19</f>
        <v>0.15690807747262825</v>
      </c>
      <c r="M19" s="17"/>
      <c r="O19" s="66" t="s">
        <v>213</v>
      </c>
      <c r="P19" s="626">
        <f>K19</f>
        <v>0.15690807747262825</v>
      </c>
      <c r="Q19" s="172">
        <f>$M$8*P19</f>
        <v>449164.33295058541</v>
      </c>
      <c r="S19" s="1299">
        <f t="shared" si="2"/>
        <v>336873.24971293902</v>
      </c>
    </row>
    <row r="20" spans="1:19">
      <c r="A20" s="24"/>
      <c r="B20" s="152"/>
      <c r="C20" s="158"/>
      <c r="D20" s="153"/>
      <c r="E20" s="153"/>
      <c r="F20" s="1095"/>
      <c r="G20" s="1105"/>
      <c r="H20" s="153"/>
      <c r="I20" s="161"/>
      <c r="J20" s="155"/>
      <c r="K20" s="645"/>
      <c r="L20" s="95"/>
      <c r="M20" s="95"/>
      <c r="N20" s="95"/>
      <c r="O20" s="149"/>
      <c r="P20" s="625"/>
      <c r="Q20" s="151"/>
      <c r="R20" s="95"/>
      <c r="S20" s="1299">
        <f t="shared" si="2"/>
        <v>0</v>
      </c>
    </row>
    <row r="21" spans="1:19">
      <c r="A21" s="24" t="s">
        <v>86</v>
      </c>
      <c r="B21" s="152" t="str">
        <f>'DATA-EOC SCH Calc Sheet'!A68</f>
        <v>ENMU-RO</v>
      </c>
      <c r="C21" s="158">
        <f>'DATA-EOC SCH Calc Sheet'!AJ74</f>
        <v>9763672</v>
      </c>
      <c r="D21" s="153">
        <f>'DATA-EOC SCH Calc Sheet'!AU74</f>
        <v>9482385</v>
      </c>
      <c r="E21" s="153">
        <f>'DATA-EOC SCH Calc Sheet'!BF74</f>
        <v>8750797</v>
      </c>
      <c r="F21" s="1095">
        <f>'DATA-EOC SCH Calc Sheet'!BQ74</f>
        <v>8185243</v>
      </c>
      <c r="G21" s="1105">
        <f>'DATA-EOC SCH Calc Sheet'!CB74</f>
        <v>5912709</v>
      </c>
      <c r="H21" s="153">
        <f t="shared" ref="H21:H37" si="8">AVERAGE(E21:G21)</f>
        <v>7616249.666666667</v>
      </c>
      <c r="I21" s="154">
        <f t="shared" ref="I21:I37" si="9">H21/H$8</f>
        <v>1.3270626983423756E-2</v>
      </c>
      <c r="J21" s="155"/>
      <c r="K21" s="645">
        <f t="shared" ref="K21:K38" si="10">I21</f>
        <v>1.3270626983423756E-2</v>
      </c>
      <c r="L21" s="95"/>
      <c r="M21" s="95"/>
      <c r="N21" s="95"/>
      <c r="O21" s="149" t="s">
        <v>49</v>
      </c>
      <c r="P21" s="625">
        <f t="shared" ref="P21:P38" si="11">K21</f>
        <v>1.3270626983423756E-2</v>
      </c>
      <c r="Q21" s="151">
        <f t="shared" ref="Q21:Q38" si="12">$M$8*P21</f>
        <v>37988.43509433337</v>
      </c>
      <c r="R21" s="95"/>
      <c r="S21" s="1299">
        <f t="shared" si="2"/>
        <v>28491.326320750028</v>
      </c>
    </row>
    <row r="22" spans="1:19">
      <c r="A22" s="24" t="s">
        <v>86</v>
      </c>
      <c r="B22" s="152" t="str">
        <f>'DATA-EOC SCH Calc Sheet'!A76</f>
        <v>ENMU-RU</v>
      </c>
      <c r="C22" s="158">
        <f>'DATA-EOC SCH Calc Sheet'!AJ82</f>
        <v>1566692</v>
      </c>
      <c r="D22" s="153">
        <f>'DATA-EOC SCH Calc Sheet'!AU82</f>
        <v>1355469</v>
      </c>
      <c r="E22" s="153">
        <f>'DATA-EOC SCH Calc Sheet'!BF82</f>
        <v>1311028</v>
      </c>
      <c r="F22" s="1095">
        <f>'DATA-EOC SCH Calc Sheet'!BQ82</f>
        <v>1577216</v>
      </c>
      <c r="G22" s="1105">
        <f>'DATA-EOC SCH Calc Sheet'!CB82</f>
        <v>1366454</v>
      </c>
      <c r="H22" s="153">
        <f t="shared" si="8"/>
        <v>1418232.6666666667</v>
      </c>
      <c r="I22" s="154">
        <f t="shared" si="9"/>
        <v>2.4711422968985782E-3</v>
      </c>
      <c r="J22" s="155"/>
      <c r="K22" s="645">
        <f t="shared" si="10"/>
        <v>2.4711422968985782E-3</v>
      </c>
      <c r="L22" s="95"/>
      <c r="M22" s="95"/>
      <c r="N22" s="95"/>
      <c r="O22" s="149" t="s">
        <v>51</v>
      </c>
      <c r="P22" s="625">
        <f t="shared" si="11"/>
        <v>2.4711422968985782E-3</v>
      </c>
      <c r="Q22" s="151">
        <f t="shared" si="12"/>
        <v>7073.8804482901896</v>
      </c>
      <c r="R22" s="95"/>
      <c r="S22" s="1299">
        <f t="shared" si="2"/>
        <v>5305.410336217642</v>
      </c>
    </row>
    <row r="23" spans="1:19">
      <c r="A23" s="24" t="s">
        <v>86</v>
      </c>
      <c r="B23" s="152" t="str">
        <f>'DATA-EOC SCH Calc Sheet'!A84</f>
        <v>NMSU-AL</v>
      </c>
      <c r="C23" s="158">
        <f>'DATA-EOC SCH Calc Sheet'!AJ90</f>
        <v>4123856</v>
      </c>
      <c r="D23" s="153">
        <f>'DATA-EOC SCH Calc Sheet'!AU90</f>
        <v>3849304</v>
      </c>
      <c r="E23" s="153">
        <f>'DATA-EOC SCH Calc Sheet'!BF90</f>
        <v>3834166</v>
      </c>
      <c r="F23" s="1095">
        <f>'DATA-EOC SCH Calc Sheet'!BQ90</f>
        <v>3438275</v>
      </c>
      <c r="G23" s="1105">
        <f>'DATA-EOC SCH Calc Sheet'!CB90</f>
        <v>2287174</v>
      </c>
      <c r="H23" s="153">
        <f t="shared" si="8"/>
        <v>3186538.3333333335</v>
      </c>
      <c r="I23" s="154">
        <f t="shared" si="9"/>
        <v>5.5522551703002425E-3</v>
      </c>
      <c r="J23" s="155"/>
      <c r="K23" s="645">
        <f t="shared" si="10"/>
        <v>5.5522551703002425E-3</v>
      </c>
      <c r="L23" s="95"/>
      <c r="M23" s="95"/>
      <c r="N23" s="95"/>
      <c r="O23" s="149" t="s">
        <v>53</v>
      </c>
      <c r="P23" s="625">
        <f t="shared" si="11"/>
        <v>5.5522551703002425E-3</v>
      </c>
      <c r="Q23" s="151">
        <f t="shared" si="12"/>
        <v>15893.859832514932</v>
      </c>
      <c r="R23" s="95"/>
      <c r="S23" s="1299">
        <f t="shared" si="2"/>
        <v>11920.394874386198</v>
      </c>
    </row>
    <row r="24" spans="1:19">
      <c r="A24" s="24" t="s">
        <v>86</v>
      </c>
      <c r="B24" s="152" t="str">
        <f>'DATA-EOC SCH Calc Sheet'!A92</f>
        <v>NMSU-CA</v>
      </c>
      <c r="C24" s="158">
        <f>'DATA-EOC SCH Calc Sheet'!AJ98</f>
        <v>5324167</v>
      </c>
      <c r="D24" s="153">
        <f>'DATA-EOC SCH Calc Sheet'!AU98</f>
        <v>5365615</v>
      </c>
      <c r="E24" s="153">
        <f>'DATA-EOC SCH Calc Sheet'!BF98</f>
        <v>4823019</v>
      </c>
      <c r="F24" s="1095">
        <f>'DATA-EOC SCH Calc Sheet'!BQ98</f>
        <v>4697036</v>
      </c>
      <c r="G24" s="1105">
        <f>'DATA-EOC SCH Calc Sheet'!CB98</f>
        <v>3484295</v>
      </c>
      <c r="H24" s="153">
        <f t="shared" si="8"/>
        <v>4334783.333333333</v>
      </c>
      <c r="I24" s="154">
        <f t="shared" si="9"/>
        <v>7.552968349028067E-3</v>
      </c>
      <c r="J24" s="155"/>
      <c r="K24" s="645">
        <f t="shared" si="10"/>
        <v>7.552968349028067E-3</v>
      </c>
      <c r="L24" s="95"/>
      <c r="M24" s="95"/>
      <c r="N24" s="95"/>
      <c r="O24" s="149" t="s">
        <v>55</v>
      </c>
      <c r="P24" s="625">
        <f t="shared" si="11"/>
        <v>7.552968349028067E-3</v>
      </c>
      <c r="Q24" s="151">
        <f t="shared" si="12"/>
        <v>21621.092074624921</v>
      </c>
      <c r="R24" s="95"/>
      <c r="S24" s="1299">
        <f t="shared" si="2"/>
        <v>16215.819055968692</v>
      </c>
    </row>
    <row r="25" spans="1:19">
      <c r="A25" s="24" t="s">
        <v>86</v>
      </c>
      <c r="B25" s="152" t="str">
        <f>'DATA-EOC SCH Calc Sheet'!A100</f>
        <v>NMSU-DA</v>
      </c>
      <c r="C25" s="158">
        <f>'DATA-EOC SCH Calc Sheet'!AJ106</f>
        <v>25632719</v>
      </c>
      <c r="D25" s="153">
        <f>'DATA-EOC SCH Calc Sheet'!AU106</f>
        <v>24684296</v>
      </c>
      <c r="E25" s="153">
        <f>'DATA-EOC SCH Calc Sheet'!BF106</f>
        <v>24424200</v>
      </c>
      <c r="F25" s="1095">
        <f>'DATA-EOC SCH Calc Sheet'!BQ106</f>
        <v>24546597</v>
      </c>
      <c r="G25" s="1105">
        <f>'DATA-EOC SCH Calc Sheet'!CB106</f>
        <v>21473307</v>
      </c>
      <c r="H25" s="153">
        <f t="shared" si="8"/>
        <v>23481368</v>
      </c>
      <c r="I25" s="154">
        <f t="shared" si="9"/>
        <v>4.0914162406244181E-2</v>
      </c>
      <c r="J25" s="155"/>
      <c r="K25" s="645">
        <f t="shared" si="10"/>
        <v>4.0914162406244181E-2</v>
      </c>
      <c r="L25" s="95"/>
      <c r="M25" s="95"/>
      <c r="N25" s="95"/>
      <c r="O25" s="149" t="s">
        <v>57</v>
      </c>
      <c r="P25" s="625">
        <f t="shared" si="11"/>
        <v>4.0914162406244181E-2</v>
      </c>
      <c r="Q25" s="151">
        <f t="shared" si="12"/>
        <v>117120.6910532594</v>
      </c>
      <c r="R25" s="95"/>
      <c r="S25" s="1299">
        <f t="shared" si="2"/>
        <v>87840.51828994455</v>
      </c>
    </row>
    <row r="26" spans="1:19">
      <c r="A26" s="24" t="s">
        <v>86</v>
      </c>
      <c r="B26" s="152" t="str">
        <f>'DATA-EOC SCH Calc Sheet'!A108</f>
        <v>NMSU-GR</v>
      </c>
      <c r="C26" s="158">
        <f>'DATA-EOC SCH Calc Sheet'!AJ114</f>
        <v>2126580</v>
      </c>
      <c r="D26" s="153">
        <f>'DATA-EOC SCH Calc Sheet'!AU114</f>
        <v>2092411</v>
      </c>
      <c r="E26" s="153">
        <f>'DATA-EOC SCH Calc Sheet'!BF114</f>
        <v>1898052</v>
      </c>
      <c r="F26" s="1095">
        <f>'DATA-EOC SCH Calc Sheet'!BQ114</f>
        <v>1640554</v>
      </c>
      <c r="G26" s="1105">
        <f>'DATA-EOC SCH Calc Sheet'!CB114</f>
        <v>1269650</v>
      </c>
      <c r="H26" s="153">
        <f t="shared" si="8"/>
        <v>1602752</v>
      </c>
      <c r="I26" s="154">
        <f t="shared" si="9"/>
        <v>2.7926505655433993E-3</v>
      </c>
      <c r="J26" s="155"/>
      <c r="K26" s="645">
        <f t="shared" si="10"/>
        <v>2.7926505655433993E-3</v>
      </c>
      <c r="L26" s="95"/>
      <c r="M26" s="95"/>
      <c r="N26" s="95"/>
      <c r="O26" s="149" t="s">
        <v>59</v>
      </c>
      <c r="P26" s="625">
        <f t="shared" si="11"/>
        <v>2.7926505655433993E-3</v>
      </c>
      <c r="Q26" s="151">
        <f t="shared" si="12"/>
        <v>7994.2285230994048</v>
      </c>
      <c r="R26" s="95"/>
      <c r="S26" s="1299">
        <f t="shared" si="2"/>
        <v>5995.6713923245534</v>
      </c>
    </row>
    <row r="27" spans="1:19">
      <c r="A27" s="24" t="s">
        <v>86</v>
      </c>
      <c r="B27" s="152" t="str">
        <f>'DATA-EOC SCH Calc Sheet'!A116</f>
        <v>UNM-GA</v>
      </c>
      <c r="C27" s="158">
        <f>'DATA-EOC SCH Calc Sheet'!AJ122</f>
        <v>7973791</v>
      </c>
      <c r="D27" s="153">
        <f>'DATA-EOC SCH Calc Sheet'!AU122</f>
        <v>7154476</v>
      </c>
      <c r="E27" s="153">
        <f>'DATA-EOC SCH Calc Sheet'!BF122</f>
        <v>7462240</v>
      </c>
      <c r="F27" s="1095">
        <f>'DATA-EOC SCH Calc Sheet'!BQ122</f>
        <v>5575558</v>
      </c>
      <c r="G27" s="1105">
        <f>'DATA-EOC SCH Calc Sheet'!CB122</f>
        <v>5983552</v>
      </c>
      <c r="H27" s="153">
        <f t="shared" si="8"/>
        <v>6340450</v>
      </c>
      <c r="I27" s="154">
        <f t="shared" si="9"/>
        <v>1.1047661321464359E-2</v>
      </c>
      <c r="J27" s="155"/>
      <c r="K27" s="645">
        <f t="shared" si="10"/>
        <v>1.1047661321464359E-2</v>
      </c>
      <c r="L27" s="95"/>
      <c r="M27" s="95"/>
      <c r="N27" s="95"/>
      <c r="O27" s="149" t="s">
        <v>61</v>
      </c>
      <c r="P27" s="625">
        <f t="shared" si="11"/>
        <v>1.1047661321464359E-2</v>
      </c>
      <c r="Q27" s="151">
        <f t="shared" si="12"/>
        <v>31624.983927198729</v>
      </c>
      <c r="R27" s="95"/>
      <c r="S27" s="1299">
        <f t="shared" si="2"/>
        <v>23718.737945399047</v>
      </c>
    </row>
    <row r="28" spans="1:19">
      <c r="A28" s="24" t="s">
        <v>86</v>
      </c>
      <c r="B28" s="152" t="str">
        <f>'DATA-EOC SCH Calc Sheet'!A124</f>
        <v>UNM-LA</v>
      </c>
      <c r="C28" s="158">
        <f>'DATA-EOC SCH Calc Sheet'!AJ130</f>
        <v>2154581</v>
      </c>
      <c r="D28" s="153">
        <f>'DATA-EOC SCH Calc Sheet'!AU130</f>
        <v>2070017</v>
      </c>
      <c r="E28" s="153">
        <f>'DATA-EOC SCH Calc Sheet'!BF130</f>
        <v>1989400</v>
      </c>
      <c r="F28" s="1095">
        <f>'DATA-EOC SCH Calc Sheet'!BQ130</f>
        <v>1344011</v>
      </c>
      <c r="G28" s="1105">
        <f>'DATA-EOC SCH Calc Sheet'!CB130</f>
        <v>1841359</v>
      </c>
      <c r="H28" s="153">
        <f t="shared" si="8"/>
        <v>1724923.3333333333</v>
      </c>
      <c r="I28" s="154">
        <f t="shared" si="9"/>
        <v>3.0055230767781528E-3</v>
      </c>
      <c r="J28" s="155"/>
      <c r="K28" s="645">
        <f t="shared" si="10"/>
        <v>3.0055230767781528E-3</v>
      </c>
      <c r="L28" s="95"/>
      <c r="M28" s="95"/>
      <c r="N28" s="95"/>
      <c r="O28" s="149" t="s">
        <v>63</v>
      </c>
      <c r="P28" s="625">
        <f t="shared" si="11"/>
        <v>3.0055230767781528E-3</v>
      </c>
      <c r="Q28" s="151">
        <f t="shared" si="12"/>
        <v>8603.5963839028336</v>
      </c>
      <c r="R28" s="95"/>
      <c r="S28" s="1299">
        <f t="shared" si="2"/>
        <v>6452.6972879271252</v>
      </c>
    </row>
    <row r="29" spans="1:19">
      <c r="A29" s="24" t="s">
        <v>86</v>
      </c>
      <c r="B29" s="152" t="str">
        <f>'DATA-EOC SCH Calc Sheet'!A132</f>
        <v>UNM-TA</v>
      </c>
      <c r="C29" s="158">
        <f>'DATA-EOC SCH Calc Sheet'!AJ138</f>
        <v>3957992</v>
      </c>
      <c r="D29" s="153">
        <f>'DATA-EOC SCH Calc Sheet'!AU138</f>
        <v>3277024</v>
      </c>
      <c r="E29" s="153">
        <f>'DATA-EOC SCH Calc Sheet'!BF138</f>
        <v>2907302</v>
      </c>
      <c r="F29" s="1095">
        <f>'DATA-EOC SCH Calc Sheet'!BQ138</f>
        <v>1806595</v>
      </c>
      <c r="G29" s="1105">
        <f>'DATA-EOC SCH Calc Sheet'!CB138</f>
        <v>2216675</v>
      </c>
      <c r="H29" s="153">
        <f t="shared" si="8"/>
        <v>2310190.6666666665</v>
      </c>
      <c r="I29" s="154">
        <f t="shared" si="9"/>
        <v>4.0252985313883544E-3</v>
      </c>
      <c r="J29" s="155"/>
      <c r="K29" s="645">
        <f t="shared" si="10"/>
        <v>4.0252985313883544E-3</v>
      </c>
      <c r="L29" s="95"/>
      <c r="M29" s="95"/>
      <c r="N29" s="95"/>
      <c r="O29" s="149" t="s">
        <v>65</v>
      </c>
      <c r="P29" s="625">
        <f t="shared" si="11"/>
        <v>4.0252985313883544E-3</v>
      </c>
      <c r="Q29" s="151">
        <f t="shared" si="12"/>
        <v>11522.800858314133</v>
      </c>
      <c r="R29" s="95"/>
      <c r="S29" s="1299">
        <f t="shared" si="2"/>
        <v>8642.1006437355991</v>
      </c>
    </row>
    <row r="30" spans="1:19">
      <c r="A30" s="24" t="s">
        <v>86</v>
      </c>
      <c r="B30" s="152" t="str">
        <f>'DATA-EOC SCH Calc Sheet'!A140</f>
        <v>UNM-VA</v>
      </c>
      <c r="C30" s="158">
        <f>'DATA-EOC SCH Calc Sheet'!AJ146</f>
        <v>5471729</v>
      </c>
      <c r="D30" s="153">
        <f>'DATA-EOC SCH Calc Sheet'!AU146</f>
        <v>5419557</v>
      </c>
      <c r="E30" s="153">
        <f>'DATA-EOC SCH Calc Sheet'!BF146</f>
        <v>4983848</v>
      </c>
      <c r="F30" s="1095">
        <f>'DATA-EOC SCH Calc Sheet'!BQ146</f>
        <v>2951095</v>
      </c>
      <c r="G30" s="1105">
        <f>'DATA-EOC SCH Calc Sheet'!CB146</f>
        <v>3556638</v>
      </c>
      <c r="H30" s="153">
        <f t="shared" si="8"/>
        <v>3830527</v>
      </c>
      <c r="I30" s="154">
        <f t="shared" si="9"/>
        <v>6.6743472432910771E-3</v>
      </c>
      <c r="J30" s="155"/>
      <c r="K30" s="645">
        <f t="shared" si="10"/>
        <v>6.6743472432910771E-3</v>
      </c>
      <c r="L30" s="95"/>
      <c r="M30" s="95"/>
      <c r="N30" s="95"/>
      <c r="O30" s="149" t="s">
        <v>67</v>
      </c>
      <c r="P30" s="625">
        <f t="shared" si="11"/>
        <v>6.6743472432910771E-3</v>
      </c>
      <c r="Q30" s="151">
        <f t="shared" si="12"/>
        <v>19105.955382930355</v>
      </c>
      <c r="R30" s="95"/>
      <c r="S30" s="1299">
        <f t="shared" si="2"/>
        <v>14329.466537197766</v>
      </c>
    </row>
    <row r="31" spans="1:19">
      <c r="A31" s="24" t="s">
        <v>85</v>
      </c>
      <c r="B31" s="152" t="str">
        <f>'DATA-EOC SCH Calc Sheet'!A148</f>
        <v>CNM</v>
      </c>
      <c r="C31" s="158">
        <f>'DATA-EOC SCH Calc Sheet'!AJ154</f>
        <v>72370840</v>
      </c>
      <c r="D31" s="153">
        <f>'DATA-EOC SCH Calc Sheet'!AU154</f>
        <v>69283429</v>
      </c>
      <c r="E31" s="153">
        <f>'DATA-EOC SCH Calc Sheet'!BF154</f>
        <v>67665305</v>
      </c>
      <c r="F31" s="1095">
        <f>'DATA-EOC SCH Calc Sheet'!BQ154</f>
        <v>64118719</v>
      </c>
      <c r="G31" s="1105">
        <f>'DATA-EOC SCH Calc Sheet'!CB154</f>
        <v>56635202</v>
      </c>
      <c r="H31" s="153">
        <f t="shared" si="8"/>
        <v>62806408.666666664</v>
      </c>
      <c r="I31" s="154">
        <f t="shared" si="9"/>
        <v>0.10943449309856827</v>
      </c>
      <c r="J31" s="155"/>
      <c r="K31" s="645">
        <f t="shared" si="10"/>
        <v>0.10943449309856827</v>
      </c>
      <c r="L31" s="95"/>
      <c r="M31" s="95"/>
      <c r="N31" s="95"/>
      <c r="O31" s="149" t="s">
        <v>69</v>
      </c>
      <c r="P31" s="625">
        <f t="shared" si="11"/>
        <v>0.10943449309856827</v>
      </c>
      <c r="Q31" s="151">
        <f t="shared" si="12"/>
        <v>313266.67107356864</v>
      </c>
      <c r="R31" s="95"/>
      <c r="S31" s="1299">
        <f t="shared" si="2"/>
        <v>234950.00330517648</v>
      </c>
    </row>
    <row r="32" spans="1:19">
      <c r="A32" s="24" t="s">
        <v>85</v>
      </c>
      <c r="B32" s="152" t="str">
        <f>'DATA-EOC SCH Calc Sheet'!A156</f>
        <v>CCC</v>
      </c>
      <c r="C32" s="158">
        <f>'DATA-EOC SCH Calc Sheet'!AJ162</f>
        <v>8596626</v>
      </c>
      <c r="D32" s="153">
        <f>'DATA-EOC SCH Calc Sheet'!AU162</f>
        <v>8658758</v>
      </c>
      <c r="E32" s="153">
        <f>'DATA-EOC SCH Calc Sheet'!BF162</f>
        <v>8242062</v>
      </c>
      <c r="F32" s="1095">
        <f>'DATA-EOC SCH Calc Sheet'!BQ162</f>
        <v>7967069</v>
      </c>
      <c r="G32" s="1105">
        <f>'DATA-EOC SCH Calc Sheet'!CB162</f>
        <v>6729572</v>
      </c>
      <c r="H32" s="153">
        <f t="shared" si="8"/>
        <v>7646234.333333333</v>
      </c>
      <c r="I32" s="154">
        <f t="shared" si="9"/>
        <v>1.3322872556241195E-2</v>
      </c>
      <c r="J32" s="155"/>
      <c r="K32" s="645">
        <f t="shared" si="10"/>
        <v>1.3322872556241195E-2</v>
      </c>
      <c r="L32" s="95"/>
      <c r="M32" s="95"/>
      <c r="N32" s="95"/>
      <c r="O32" s="149" t="s">
        <v>71</v>
      </c>
      <c r="P32" s="625">
        <f t="shared" si="11"/>
        <v>1.3322872556241195E-2</v>
      </c>
      <c r="Q32" s="151">
        <f t="shared" si="12"/>
        <v>38137.993028138662</v>
      </c>
      <c r="R32" s="95"/>
      <c r="S32" s="1299">
        <f t="shared" si="2"/>
        <v>28603.494771103997</v>
      </c>
    </row>
    <row r="33" spans="1:19">
      <c r="A33" s="24" t="s">
        <v>85</v>
      </c>
      <c r="B33" s="152" t="str">
        <f>'DATA-EOC SCH Calc Sheet'!A164</f>
        <v>LCC</v>
      </c>
      <c r="C33" s="158">
        <f>'DATA-EOC SCH Calc Sheet'!AJ170</f>
        <v>3882399</v>
      </c>
      <c r="D33" s="153">
        <f>'DATA-EOC SCH Calc Sheet'!AU170</f>
        <v>3365736</v>
      </c>
      <c r="E33" s="153">
        <f>'DATA-EOC SCH Calc Sheet'!BF170</f>
        <v>2939871</v>
      </c>
      <c r="F33" s="1095">
        <f>'DATA-EOC SCH Calc Sheet'!BQ170</f>
        <v>2761678</v>
      </c>
      <c r="G33" s="1105">
        <f>'DATA-EOC SCH Calc Sheet'!CB170</f>
        <v>2322643</v>
      </c>
      <c r="H33" s="153">
        <f t="shared" si="8"/>
        <v>2674730.6666666665</v>
      </c>
      <c r="I33" s="154">
        <f t="shared" si="9"/>
        <v>4.6604765484260444E-3</v>
      </c>
      <c r="J33" s="155"/>
      <c r="K33" s="645">
        <f t="shared" si="10"/>
        <v>4.6604765484260444E-3</v>
      </c>
      <c r="L33" s="95"/>
      <c r="M33" s="95"/>
      <c r="N33" s="95"/>
      <c r="O33" s="149" t="s">
        <v>73</v>
      </c>
      <c r="P33" s="625">
        <f t="shared" si="11"/>
        <v>4.6604765484260444E-3</v>
      </c>
      <c r="Q33" s="151">
        <f t="shared" si="12"/>
        <v>13341.058496308446</v>
      </c>
      <c r="R33" s="95"/>
      <c r="S33" s="1299">
        <f t="shared" si="2"/>
        <v>10005.793872231334</v>
      </c>
    </row>
    <row r="34" spans="1:19">
      <c r="A34" s="24" t="s">
        <v>85</v>
      </c>
      <c r="B34" s="152" t="str">
        <f>'DATA-EOC SCH Calc Sheet'!A172</f>
        <v>MCC</v>
      </c>
      <c r="C34" s="158">
        <f>'DATA-EOC SCH Calc Sheet'!AJ178</f>
        <v>2528756</v>
      </c>
      <c r="D34" s="153">
        <f>'DATA-EOC SCH Calc Sheet'!AU178</f>
        <v>2773189</v>
      </c>
      <c r="E34" s="153">
        <f>'DATA-EOC SCH Calc Sheet'!BF178</f>
        <v>2748910</v>
      </c>
      <c r="F34" s="1095">
        <f>'DATA-EOC SCH Calc Sheet'!BQ178</f>
        <v>2267032</v>
      </c>
      <c r="G34" s="1105">
        <f>'DATA-EOC SCH Calc Sheet'!CB178</f>
        <v>1753311</v>
      </c>
      <c r="H34" s="153">
        <f t="shared" si="8"/>
        <v>2256417.6666666665</v>
      </c>
      <c r="I34" s="154">
        <f t="shared" si="9"/>
        <v>3.9316039368029387E-3</v>
      </c>
      <c r="J34" s="155"/>
      <c r="K34" s="645">
        <f t="shared" si="10"/>
        <v>3.9316039368029387E-3</v>
      </c>
      <c r="L34" s="95"/>
      <c r="M34" s="95"/>
      <c r="N34" s="95"/>
      <c r="O34" s="149" t="s">
        <v>75</v>
      </c>
      <c r="P34" s="625">
        <f t="shared" si="11"/>
        <v>3.9316039368029387E-3</v>
      </c>
      <c r="Q34" s="151">
        <f t="shared" si="12"/>
        <v>11254.591147533787</v>
      </c>
      <c r="R34" s="95"/>
      <c r="S34" s="1299">
        <f t="shared" si="2"/>
        <v>8440.9433606503408</v>
      </c>
    </row>
    <row r="35" spans="1:19">
      <c r="A35" s="24" t="s">
        <v>85</v>
      </c>
      <c r="B35" s="152" t="str">
        <f>'DATA-EOC SCH Calc Sheet'!A180</f>
        <v>NMJC</v>
      </c>
      <c r="C35" s="158">
        <f>'DATA-EOC SCH Calc Sheet'!AJ186</f>
        <v>8526978</v>
      </c>
      <c r="D35" s="153">
        <f>'DATA-EOC SCH Calc Sheet'!AU186</f>
        <v>8153212</v>
      </c>
      <c r="E35" s="153">
        <f>'DATA-EOC SCH Calc Sheet'!BF186</f>
        <v>7511627</v>
      </c>
      <c r="F35" s="1095">
        <f>'DATA-EOC SCH Calc Sheet'!BQ186</f>
        <v>7779023</v>
      </c>
      <c r="G35" s="1105">
        <f>'DATA-EOC SCH Calc Sheet'!CB186</f>
        <v>6725266</v>
      </c>
      <c r="H35" s="153">
        <f t="shared" si="8"/>
        <v>7338638.666666667</v>
      </c>
      <c r="I35" s="154">
        <f t="shared" si="9"/>
        <v>1.2786914895620361E-2</v>
      </c>
      <c r="J35" s="155"/>
      <c r="K35" s="645">
        <f t="shared" si="10"/>
        <v>1.2786914895620361E-2</v>
      </c>
      <c r="L35" s="95"/>
      <c r="M35" s="95"/>
      <c r="N35" s="95"/>
      <c r="O35" s="149" t="s">
        <v>77</v>
      </c>
      <c r="P35" s="625">
        <f t="shared" si="11"/>
        <v>1.2786914895620361E-2</v>
      </c>
      <c r="Q35" s="151">
        <f t="shared" si="12"/>
        <v>36603.763121048578</v>
      </c>
      <c r="R35" s="95"/>
      <c r="S35" s="1299">
        <f t="shared" si="2"/>
        <v>27452.822340786435</v>
      </c>
    </row>
    <row r="36" spans="1:19">
      <c r="A36" s="24" t="s">
        <v>85</v>
      </c>
      <c r="B36" s="152" t="str">
        <f>'DATA-EOC SCH Calc Sheet'!A188</f>
        <v>SJC</v>
      </c>
      <c r="C36" s="158">
        <f>'DATA-EOC SCH Calc Sheet'!AJ194</f>
        <v>27450967</v>
      </c>
      <c r="D36" s="153">
        <f>'DATA-EOC SCH Calc Sheet'!AU194</f>
        <v>25864237</v>
      </c>
      <c r="E36" s="153">
        <f>'DATA-EOC SCH Calc Sheet'!BF194</f>
        <v>24131461</v>
      </c>
      <c r="F36" s="1095">
        <f>'DATA-EOC SCH Calc Sheet'!BQ194</f>
        <v>24210887</v>
      </c>
      <c r="G36" s="1105">
        <f>'DATA-EOC SCH Calc Sheet'!CB194</f>
        <v>17310445</v>
      </c>
      <c r="H36" s="153">
        <f t="shared" si="8"/>
        <v>21884264.333333332</v>
      </c>
      <c r="I36" s="154">
        <f t="shared" si="9"/>
        <v>3.8131353551257192E-2</v>
      </c>
      <c r="J36" s="155"/>
      <c r="K36" s="645">
        <f t="shared" si="10"/>
        <v>3.8131353551257192E-2</v>
      </c>
      <c r="L36" s="95"/>
      <c r="M36" s="95"/>
      <c r="N36" s="95"/>
      <c r="O36" s="149" t="s">
        <v>79</v>
      </c>
      <c r="P36" s="625">
        <f t="shared" si="11"/>
        <v>3.8131353551257192E-2</v>
      </c>
      <c r="Q36" s="151">
        <f t="shared" si="12"/>
        <v>109154.63536503483</v>
      </c>
      <c r="R36" s="95"/>
      <c r="S36" s="1299">
        <f t="shared" si="2"/>
        <v>81865.976523776131</v>
      </c>
    </row>
    <row r="37" spans="1:19" ht="18" thickBot="1">
      <c r="A37" s="26" t="s">
        <v>85</v>
      </c>
      <c r="B37" s="152" t="str">
        <f>'DATA-EOC SCH Calc Sheet'!A196</f>
        <v>SFCC</v>
      </c>
      <c r="C37" s="158">
        <f>'DATA-EOC SCH Calc Sheet'!AJ202</f>
        <v>14108590</v>
      </c>
      <c r="D37" s="153">
        <f>'DATA-EOC SCH Calc Sheet'!AU202</f>
        <v>13222574</v>
      </c>
      <c r="E37" s="153">
        <f>'DATA-EOC SCH Calc Sheet'!BF202</f>
        <v>12082946</v>
      </c>
      <c r="F37" s="1095">
        <f>'DATA-EOC SCH Calc Sheet'!BQ202</f>
        <v>10811331</v>
      </c>
      <c r="G37" s="1105">
        <f>'DATA-EOC SCH Calc Sheet'!CB202</f>
        <v>8959319</v>
      </c>
      <c r="H37" s="153">
        <f t="shared" si="8"/>
        <v>10617865.333333334</v>
      </c>
      <c r="I37" s="154">
        <f t="shared" si="9"/>
        <v>1.8500671113183442E-2</v>
      </c>
      <c r="J37" s="155"/>
      <c r="K37" s="645">
        <f t="shared" si="10"/>
        <v>1.8500671113183442E-2</v>
      </c>
      <c r="L37" s="95"/>
      <c r="M37" s="95"/>
      <c r="N37" s="95"/>
      <c r="O37" s="149" t="s">
        <v>81</v>
      </c>
      <c r="P37" s="625">
        <f t="shared" si="11"/>
        <v>1.8500671113183442E-2</v>
      </c>
      <c r="Q37" s="151">
        <f t="shared" si="12"/>
        <v>52959.935100478244</v>
      </c>
      <c r="R37" s="95"/>
      <c r="S37" s="1299">
        <f t="shared" si="2"/>
        <v>39719.951325358685</v>
      </c>
    </row>
    <row r="38" spans="1:19" ht="33" customHeight="1" thickBot="1">
      <c r="A38" s="1458" t="s">
        <v>232</v>
      </c>
      <c r="B38" s="1459"/>
      <c r="C38" s="174">
        <f t="shared" ref="C38:I38" si="13">SUM(C21:C37)</f>
        <v>205560935</v>
      </c>
      <c r="D38" s="174">
        <f t="shared" si="13"/>
        <v>196071689</v>
      </c>
      <c r="E38" s="174">
        <f t="shared" si="13"/>
        <v>187706234</v>
      </c>
      <c r="F38" s="1101">
        <f t="shared" si="13"/>
        <v>175677919</v>
      </c>
      <c r="G38" s="1107">
        <f t="shared" ref="G38" si="14">SUM(G21:G37)</f>
        <v>149827571</v>
      </c>
      <c r="H38" s="175">
        <f t="shared" si="13"/>
        <v>171070574.66666669</v>
      </c>
      <c r="I38" s="167">
        <f t="shared" si="13"/>
        <v>0.29807502164445965</v>
      </c>
      <c r="J38" s="93"/>
      <c r="K38" s="624">
        <f t="shared" si="10"/>
        <v>0.29807502164445965</v>
      </c>
      <c r="M38" s="17"/>
      <c r="O38" s="66" t="s">
        <v>214</v>
      </c>
      <c r="P38" s="626">
        <f t="shared" si="11"/>
        <v>0.29807502164445965</v>
      </c>
      <c r="Q38" s="172">
        <f t="shared" si="12"/>
        <v>853268.17091057962</v>
      </c>
      <c r="S38" s="1299">
        <f t="shared" si="2"/>
        <v>639951.12818293471</v>
      </c>
    </row>
    <row r="39" spans="1:19">
      <c r="M39" s="93"/>
    </row>
    <row r="40" spans="1:19">
      <c r="M40" s="93"/>
    </row>
    <row r="41" spans="1:19">
      <c r="M41" s="93"/>
    </row>
    <row r="42" spans="1:19">
      <c r="M42" s="93"/>
    </row>
    <row r="43" spans="1:19">
      <c r="M43" s="93"/>
    </row>
    <row r="44" spans="1:19">
      <c r="M44" s="93"/>
    </row>
    <row r="45" spans="1:19">
      <c r="M45" s="93"/>
    </row>
    <row r="46" spans="1:19">
      <c r="M46" s="93"/>
    </row>
    <row r="47" spans="1:19">
      <c r="M47" s="93"/>
    </row>
    <row r="48" spans="1:19">
      <c r="M48" s="93"/>
    </row>
    <row r="49" spans="13:13">
      <c r="M49" s="93"/>
    </row>
    <row r="50" spans="13:13">
      <c r="M50" s="93"/>
    </row>
    <row r="51" spans="13:13">
      <c r="M51" s="93"/>
    </row>
    <row r="52" spans="13:13">
      <c r="M52" s="93"/>
    </row>
    <row r="53" spans="13:13">
      <c r="M53" s="93"/>
    </row>
    <row r="54" spans="13:13">
      <c r="M54" s="93"/>
    </row>
    <row r="55" spans="13:13">
      <c r="M55" s="93"/>
    </row>
    <row r="56" spans="13:13">
      <c r="M56" s="93"/>
    </row>
    <row r="57" spans="13:13">
      <c r="M57" s="93"/>
    </row>
    <row r="58" spans="13:13">
      <c r="M58" s="93"/>
    </row>
    <row r="59" spans="13:13">
      <c r="M59" s="93"/>
    </row>
    <row r="60" spans="13:13">
      <c r="M60" s="93"/>
    </row>
    <row r="61" spans="13:13">
      <c r="M61" s="93"/>
    </row>
    <row r="62" spans="13:13">
      <c r="M62" s="93"/>
    </row>
    <row r="63" spans="13:13">
      <c r="M63" s="93"/>
    </row>
    <row r="64" spans="13:13">
      <c r="M64" s="93"/>
    </row>
    <row r="65" spans="13:13">
      <c r="M65" s="93"/>
    </row>
    <row r="66" spans="13:13">
      <c r="M66" s="93"/>
    </row>
    <row r="67" spans="13:13">
      <c r="M67" s="93"/>
    </row>
    <row r="68" spans="13:13">
      <c r="M68" s="93"/>
    </row>
    <row r="69" spans="13:13">
      <c r="M69" s="93"/>
    </row>
    <row r="70" spans="13:13">
      <c r="M70" s="93"/>
    </row>
  </sheetData>
  <mergeCells count="7">
    <mergeCell ref="A19:B19"/>
    <mergeCell ref="A38:B38"/>
    <mergeCell ref="K4:L5"/>
    <mergeCell ref="O7:Q7"/>
    <mergeCell ref="A8:B8"/>
    <mergeCell ref="A13:B13"/>
    <mergeCell ref="C4:I5"/>
  </mergeCells>
  <pageMargins left="0.25" right="0.25" top="0.75" bottom="0.75" header="0.3" footer="0.3"/>
  <pageSetup scale="30" fitToHeight="0" orientation="landscape" r:id="rId1"/>
  <headerFooter>
    <oddFooter>&amp;L&amp;F - &amp;A&amp;RPage &amp;P of &amp;N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pageSetUpPr fitToPage="1"/>
  </sheetPr>
  <dimension ref="A1:L49"/>
  <sheetViews>
    <sheetView zoomScale="111" zoomScaleNormal="111" workbookViewId="0">
      <selection activeCell="C6" sqref="C6"/>
    </sheetView>
  </sheetViews>
  <sheetFormatPr baseColWidth="10" defaultColWidth="9.1640625" defaultRowHeight="19"/>
  <cols>
    <col min="1" max="1" width="3.83203125" style="17" customWidth="1"/>
    <col min="2" max="2" width="27.5" style="17" customWidth="1"/>
    <col min="3" max="3" width="24.5" style="17" customWidth="1"/>
    <col min="4" max="4" width="2.83203125" style="17" customWidth="1"/>
    <col min="5" max="5" width="53.83203125" style="17" customWidth="1"/>
    <col min="6" max="6" width="35.33203125" style="17" customWidth="1"/>
    <col min="7" max="7" width="54" style="365" customWidth="1"/>
    <col min="8" max="8" width="19.6640625" style="365" customWidth="1"/>
    <col min="9" max="9" width="33.33203125" style="365" customWidth="1"/>
    <col min="10" max="10" width="2.5" style="17" customWidth="1"/>
    <col min="11" max="11" width="17.33203125" style="17" customWidth="1"/>
    <col min="12" max="12" width="19.1640625" style="17" customWidth="1"/>
    <col min="13" max="13" width="10.33203125" style="17" bestFit="1" customWidth="1"/>
    <col min="14" max="16384" width="9.1640625" style="17"/>
  </cols>
  <sheetData>
    <row r="1" spans="1:12" ht="24">
      <c r="A1" s="50" t="s">
        <v>287</v>
      </c>
    </row>
    <row r="2" spans="1:12" ht="20" thickBot="1"/>
    <row r="3" spans="1:12" ht="44.25" customHeight="1" thickBot="1">
      <c r="B3" s="1389" t="s">
        <v>469</v>
      </c>
      <c r="C3" s="1390"/>
    </row>
    <row r="4" spans="1:12" ht="50.25" customHeight="1" thickBot="1">
      <c r="B4" s="364" t="s">
        <v>470</v>
      </c>
      <c r="C4" s="1243">
        <v>0.03</v>
      </c>
      <c r="D4" s="1399" t="s">
        <v>319</v>
      </c>
      <c r="E4" s="1400"/>
      <c r="I4" s="376"/>
    </row>
    <row r="5" spans="1:12" ht="51.75" hidden="1" customHeight="1" thickBot="1">
      <c r="B5" s="364" t="s">
        <v>475</v>
      </c>
      <c r="C5" s="1244">
        <v>0</v>
      </c>
      <c r="D5" s="1401"/>
      <c r="E5" s="1402"/>
    </row>
    <row r="6" spans="1:12" ht="62" customHeight="1" thickBot="1">
      <c r="B6" s="261" t="s">
        <v>628</v>
      </c>
      <c r="C6" s="1282">
        <v>5.0000000000000001E-3</v>
      </c>
      <c r="D6" s="631"/>
      <c r="E6" s="631"/>
    </row>
    <row r="7" spans="1:12" ht="62" hidden="1" customHeight="1" thickBot="1">
      <c r="B7" s="261" t="s">
        <v>539</v>
      </c>
      <c r="C7" s="1282">
        <v>0</v>
      </c>
      <c r="D7" s="631"/>
      <c r="E7" s="631"/>
    </row>
    <row r="8" spans="1:12" ht="58" hidden="1" customHeight="1" thickBot="1">
      <c r="B8" s="1281" t="s">
        <v>584</v>
      </c>
      <c r="C8" s="1280">
        <v>0</v>
      </c>
      <c r="G8" s="1394" t="s">
        <v>476</v>
      </c>
      <c r="H8" s="1395"/>
      <c r="I8" s="1396"/>
    </row>
    <row r="9" spans="1:12" ht="29" customHeight="1" thickBot="1">
      <c r="G9" s="366" t="s">
        <v>477</v>
      </c>
      <c r="H9" s="367" t="s">
        <v>186</v>
      </c>
      <c r="I9" s="368">
        <f>'Step 0- FY22 Formula I&amp;G Actual'!B7</f>
        <v>636132300</v>
      </c>
    </row>
    <row r="10" spans="1:12" ht="30" customHeight="1" thickBot="1">
      <c r="G10" s="1403" t="s">
        <v>184</v>
      </c>
      <c r="H10" s="367" t="s">
        <v>187</v>
      </c>
      <c r="I10" s="632">
        <f>C4</f>
        <v>0.03</v>
      </c>
    </row>
    <row r="11" spans="1:12" ht="30.75" customHeight="1" thickBot="1">
      <c r="G11" s="1404"/>
      <c r="H11" s="1177" t="s">
        <v>188</v>
      </c>
      <c r="I11" s="486">
        <f>I9*I10</f>
        <v>19083969</v>
      </c>
    </row>
    <row r="12" spans="1:12" ht="23" customHeight="1" thickBot="1">
      <c r="G12" s="1403" t="s">
        <v>629</v>
      </c>
      <c r="H12" s="367" t="s">
        <v>187</v>
      </c>
      <c r="I12" s="632">
        <f>C6</f>
        <v>5.0000000000000001E-3</v>
      </c>
    </row>
    <row r="13" spans="1:12" ht="33.75" customHeight="1" thickBot="1">
      <c r="G13" s="1404"/>
      <c r="H13" s="485" t="s">
        <v>188</v>
      </c>
      <c r="I13" s="486">
        <f>I9*I12</f>
        <v>3180661.5</v>
      </c>
    </row>
    <row r="14" spans="1:12" ht="11.25" customHeight="1" thickBot="1">
      <c r="G14" s="539"/>
      <c r="H14" s="540"/>
      <c r="I14" s="541"/>
    </row>
    <row r="15" spans="1:12" ht="57" customHeight="1" thickBot="1">
      <c r="G15" s="543" t="s">
        <v>471</v>
      </c>
      <c r="H15" s="367" t="s">
        <v>186</v>
      </c>
      <c r="I15" s="486">
        <f>I9+I11+I13</f>
        <v>658396930.5</v>
      </c>
    </row>
    <row r="16" spans="1:12" ht="34.5" customHeight="1" thickBot="1">
      <c r="G16" s="369"/>
      <c r="H16" s="369"/>
      <c r="I16" s="370"/>
      <c r="L16" s="18"/>
    </row>
    <row r="17" spans="7:11" ht="25.5" customHeight="1" thickBot="1">
      <c r="G17" s="1391" t="s">
        <v>480</v>
      </c>
      <c r="H17" s="1392"/>
      <c r="I17" s="1393"/>
      <c r="K17" s="18"/>
    </row>
    <row r="18" spans="7:11" ht="24" customHeight="1" thickBot="1">
      <c r="G18" s="371" t="s">
        <v>481</v>
      </c>
      <c r="H18" s="371" t="s">
        <v>186</v>
      </c>
      <c r="I18" s="372">
        <f>I9</f>
        <v>636132300</v>
      </c>
      <c r="K18" s="664"/>
    </row>
    <row r="19" spans="7:11" ht="28.5" customHeight="1">
      <c r="G19" s="1397" t="s">
        <v>482</v>
      </c>
      <c r="H19" s="373" t="s">
        <v>187</v>
      </c>
      <c r="I19" s="633">
        <f>1-C5</f>
        <v>1</v>
      </c>
    </row>
    <row r="20" spans="7:11" ht="35.25" customHeight="1" thickBot="1">
      <c r="G20" s="1398"/>
      <c r="H20" s="374" t="s">
        <v>186</v>
      </c>
      <c r="I20" s="375">
        <f>I18*I19</f>
        <v>636132300</v>
      </c>
    </row>
    <row r="21" spans="7:11" ht="22" customHeight="1">
      <c r="G21" s="1397" t="s">
        <v>483</v>
      </c>
      <c r="H21" s="373" t="s">
        <v>187</v>
      </c>
      <c r="I21" s="633">
        <f>C5</f>
        <v>0</v>
      </c>
    </row>
    <row r="22" spans="7:11" ht="48.75" customHeight="1" thickBot="1">
      <c r="G22" s="1398"/>
      <c r="H22" s="374" t="s">
        <v>186</v>
      </c>
      <c r="I22" s="375">
        <f>I18*I21</f>
        <v>0</v>
      </c>
    </row>
    <row r="23" spans="7:11" ht="42" customHeight="1" thickBot="1">
      <c r="G23" s="369"/>
      <c r="H23" s="369"/>
      <c r="I23" s="376"/>
    </row>
    <row r="24" spans="7:11" ht="27.75" customHeight="1" thickBot="1">
      <c r="G24" s="1386" t="s">
        <v>478</v>
      </c>
      <c r="H24" s="1387"/>
      <c r="I24" s="1388"/>
    </row>
    <row r="25" spans="7:11" ht="29.25" customHeight="1" thickBot="1">
      <c r="G25" s="377" t="s">
        <v>472</v>
      </c>
      <c r="H25" s="377" t="s">
        <v>186</v>
      </c>
      <c r="I25" s="378">
        <f>I9+I13</f>
        <v>639312961.5</v>
      </c>
    </row>
    <row r="26" spans="7:11" s="489" customFormat="1" ht="25.5" customHeight="1">
      <c r="G26" s="1384" t="s">
        <v>473</v>
      </c>
      <c r="H26" s="379" t="s">
        <v>187</v>
      </c>
      <c r="I26" s="634">
        <f>C5+C4-C6+C7+C8</f>
        <v>2.4999999999999998E-2</v>
      </c>
    </row>
    <row r="27" spans="7:11" s="669" customFormat="1" ht="21" thickBot="1">
      <c r="G27" s="1385"/>
      <c r="H27" s="380" t="s">
        <v>186</v>
      </c>
      <c r="I27" s="381">
        <f>I15+I22</f>
        <v>658396930.5</v>
      </c>
    </row>
    <row r="28" spans="7:11" s="669" customFormat="1" ht="20" thickBot="1">
      <c r="G28" s="684"/>
      <c r="H28" s="684"/>
      <c r="I28" s="684"/>
    </row>
    <row r="29" spans="7:11" s="669" customFormat="1" ht="39.75" customHeight="1" thickBot="1">
      <c r="G29" s="1381" t="s">
        <v>540</v>
      </c>
      <c r="H29" s="1382"/>
      <c r="I29" s="1383"/>
    </row>
    <row r="30" spans="7:11" s="669" customFormat="1" ht="21" thickBot="1">
      <c r="G30" s="1283" t="s">
        <v>541</v>
      </c>
      <c r="H30" s="1283" t="s">
        <v>186</v>
      </c>
      <c r="I30" s="1284">
        <f>I11</f>
        <v>19083969</v>
      </c>
    </row>
    <row r="31" spans="7:11" s="669" customFormat="1" ht="20">
      <c r="G31" s="1379" t="s">
        <v>542</v>
      </c>
      <c r="H31" s="1285" t="s">
        <v>187</v>
      </c>
      <c r="I31" s="1286">
        <f>C7</f>
        <v>0</v>
      </c>
    </row>
    <row r="32" spans="7:11" s="669" customFormat="1" ht="21" thickBot="1">
      <c r="G32" s="1380"/>
      <c r="H32" s="1287" t="s">
        <v>186</v>
      </c>
      <c r="I32" s="1288">
        <f>I30*I31</f>
        <v>0</v>
      </c>
    </row>
    <row r="33" spans="7:9" s="669" customFormat="1" ht="20" thickBot="1">
      <c r="G33" s="685"/>
      <c r="H33" s="685"/>
      <c r="I33" s="685"/>
    </row>
    <row r="34" spans="7:9" s="669" customFormat="1" ht="20" thickBot="1">
      <c r="G34" s="1374" t="s">
        <v>585</v>
      </c>
      <c r="H34" s="1375"/>
      <c r="I34" s="1376"/>
    </row>
    <row r="35" spans="7:9" s="669" customFormat="1" ht="21" thickBot="1">
      <c r="G35" s="1289" t="s">
        <v>541</v>
      </c>
      <c r="H35" s="1289" t="s">
        <v>186</v>
      </c>
      <c r="I35" s="1290">
        <f>I11</f>
        <v>19083969</v>
      </c>
    </row>
    <row r="36" spans="7:9" s="669" customFormat="1" ht="20">
      <c r="G36" s="1377" t="s">
        <v>542</v>
      </c>
      <c r="H36" s="1291" t="s">
        <v>187</v>
      </c>
      <c r="I36" s="1292">
        <f>C8</f>
        <v>0</v>
      </c>
    </row>
    <row r="37" spans="7:9" s="38" customFormat="1" ht="21" thickBot="1">
      <c r="G37" s="1378"/>
      <c r="H37" s="1293" t="s">
        <v>186</v>
      </c>
      <c r="I37" s="1294">
        <f>I35*I36</f>
        <v>0</v>
      </c>
    </row>
    <row r="38" spans="7:9">
      <c r="G38" s="487" t="s">
        <v>185</v>
      </c>
      <c r="H38" s="487"/>
      <c r="I38" s="487"/>
    </row>
    <row r="39" spans="7:9">
      <c r="G39" s="487"/>
      <c r="H39" s="487" t="s">
        <v>520</v>
      </c>
      <c r="I39" s="487" t="s">
        <v>474</v>
      </c>
    </row>
    <row r="40" spans="7:9">
      <c r="G40" s="487" t="s">
        <v>479</v>
      </c>
      <c r="H40" s="488">
        <f>I9</f>
        <v>636132300</v>
      </c>
      <c r="I40" s="488">
        <f>I20</f>
        <v>636132300</v>
      </c>
    </row>
    <row r="41" spans="7:9">
      <c r="G41" s="487" t="s">
        <v>183</v>
      </c>
      <c r="H41" s="487">
        <v>0</v>
      </c>
      <c r="I41" s="488">
        <f>I22</f>
        <v>0</v>
      </c>
    </row>
    <row r="42" spans="7:9">
      <c r="G42" s="487" t="s">
        <v>184</v>
      </c>
      <c r="H42" s="487">
        <v>0</v>
      </c>
      <c r="I42" s="488">
        <f>I11-I13</f>
        <v>15903307.5</v>
      </c>
    </row>
    <row r="43" spans="7:9">
      <c r="G43" s="685"/>
      <c r="H43" s="685"/>
      <c r="I43" s="685"/>
    </row>
    <row r="44" spans="7:9">
      <c r="G44" s="685"/>
      <c r="H44" s="685"/>
      <c r="I44" s="686">
        <f>I42+I41+I40</f>
        <v>652035607.5</v>
      </c>
    </row>
    <row r="45" spans="7:9">
      <c r="G45" s="685"/>
      <c r="H45" s="685"/>
      <c r="I45" s="685"/>
    </row>
    <row r="46" spans="7:9">
      <c r="G46" s="685"/>
      <c r="H46" s="685"/>
      <c r="I46" s="685"/>
    </row>
    <row r="47" spans="7:9">
      <c r="G47" s="487"/>
      <c r="H47" s="488"/>
      <c r="I47" s="488"/>
    </row>
    <row r="48" spans="7:9">
      <c r="G48" s="487"/>
      <c r="H48" s="487"/>
      <c r="I48" s="488"/>
    </row>
    <row r="49" spans="7:9">
      <c r="G49" s="487"/>
      <c r="H49" s="487"/>
      <c r="I49" s="488"/>
    </row>
  </sheetData>
  <mergeCells count="14">
    <mergeCell ref="G24:I24"/>
    <mergeCell ref="B3:C3"/>
    <mergeCell ref="G17:I17"/>
    <mergeCell ref="G8:I8"/>
    <mergeCell ref="G21:G22"/>
    <mergeCell ref="G19:G20"/>
    <mergeCell ref="D4:E5"/>
    <mergeCell ref="G12:G13"/>
    <mergeCell ref="G10:G11"/>
    <mergeCell ref="G34:I34"/>
    <mergeCell ref="G36:G37"/>
    <mergeCell ref="G31:G32"/>
    <mergeCell ref="G29:I29"/>
    <mergeCell ref="G26:G27"/>
  </mergeCells>
  <pageMargins left="0.25" right="0.25" top="0.75" bottom="0.75" header="0.3" footer="0.3"/>
  <pageSetup scale="52" fitToHeight="0" orientation="landscape" r:id="rId1"/>
  <headerFooter>
    <oddFooter>&amp;L&amp;F - &amp;A&amp;RPage &amp;P of &amp;N  &amp;D</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pageSetUpPr fitToPage="1"/>
  </sheetPr>
  <dimension ref="B1:J42"/>
  <sheetViews>
    <sheetView topLeftCell="C5" zoomScale="90" zoomScaleNormal="90" workbookViewId="0">
      <selection activeCell="C13" sqref="C13:E14"/>
    </sheetView>
  </sheetViews>
  <sheetFormatPr baseColWidth="10" defaultColWidth="8.6640625" defaultRowHeight="16"/>
  <cols>
    <col min="1" max="1" width="2.6640625" style="389" customWidth="1"/>
    <col min="2" max="2" width="4.6640625" style="389" customWidth="1"/>
    <col min="3" max="3" width="67.1640625" style="389" customWidth="1"/>
    <col min="4" max="4" width="21.1640625" style="389" customWidth="1"/>
    <col min="5" max="5" width="29.6640625" style="389" customWidth="1"/>
    <col min="6" max="6" width="34" style="389" customWidth="1"/>
    <col min="7" max="7" width="24.33203125" style="390" customWidth="1"/>
    <col min="8" max="8" width="12.6640625" style="389" customWidth="1"/>
    <col min="9" max="16384" width="8.6640625" style="389"/>
  </cols>
  <sheetData>
    <row r="1" spans="2:10" ht="21">
      <c r="B1" s="405" t="s">
        <v>624</v>
      </c>
    </row>
    <row r="2" spans="2:10" ht="17" thickBot="1">
      <c r="G2" s="389"/>
    </row>
    <row r="3" spans="2:10" ht="56.25" customHeight="1" thickBot="1">
      <c r="C3" s="1405" t="s">
        <v>484</v>
      </c>
      <c r="D3" s="1406"/>
      <c r="G3" s="389"/>
    </row>
    <row r="4" spans="2:10" ht="44.25" customHeight="1" thickBot="1">
      <c r="C4" s="391" t="s">
        <v>485</v>
      </c>
      <c r="D4" s="392">
        <f>'Step 0- FY22 Formula I&amp;G Actual'!B7</f>
        <v>636132300</v>
      </c>
      <c r="G4" s="389"/>
    </row>
    <row r="5" spans="2:10" ht="49.75" customHeight="1" thickBot="1">
      <c r="C5" s="393" t="s">
        <v>610</v>
      </c>
      <c r="D5" s="394">
        <f>'Step1- Set % New $ and Outcomes'!I11+'Step1- Set % New $ and Outcomes'!I22-D7-D8</f>
        <v>19083969</v>
      </c>
      <c r="G5" s="389"/>
    </row>
    <row r="6" spans="2:10" ht="49" customHeight="1" thickBot="1">
      <c r="C6" s="1212" t="s">
        <v>527</v>
      </c>
      <c r="D6" s="1211">
        <f>'Step1- Set % New $ and Outcomes'!I13</f>
        <v>3180661.5</v>
      </c>
      <c r="G6" s="389"/>
    </row>
    <row r="7" spans="2:10" ht="67" hidden="1" customHeight="1" thickBot="1">
      <c r="C7" s="1215" t="s">
        <v>589</v>
      </c>
      <c r="D7" s="1211">
        <f>'Step1- Set % New $ and Outcomes'!I32</f>
        <v>0</v>
      </c>
      <c r="G7" s="389"/>
    </row>
    <row r="8" spans="2:10" ht="45" hidden="1" customHeight="1" thickBot="1">
      <c r="C8" s="1295" t="s">
        <v>588</v>
      </c>
      <c r="D8" s="1211">
        <f>'Step1- Set % New $ and Outcomes'!I37</f>
        <v>0</v>
      </c>
      <c r="G8" s="389"/>
    </row>
    <row r="9" spans="2:10">
      <c r="D9" s="490"/>
      <c r="G9" s="389"/>
    </row>
    <row r="10" spans="2:10">
      <c r="D10" s="548"/>
      <c r="G10" s="389"/>
    </row>
    <row r="11" spans="2:10" ht="19">
      <c r="C11" s="365"/>
      <c r="D11" s="365"/>
      <c r="E11" s="365"/>
      <c r="G11" s="389"/>
    </row>
    <row r="12" spans="2:10" ht="20" thickBot="1">
      <c r="C12" s="365"/>
      <c r="D12" s="365"/>
      <c r="E12" s="365"/>
      <c r="F12" s="365"/>
      <c r="G12" s="365"/>
      <c r="H12" s="365"/>
      <c r="I12" s="365"/>
      <c r="J12" s="365"/>
    </row>
    <row r="13" spans="2:10" ht="39.75" customHeight="1">
      <c r="C13" s="1407" t="s">
        <v>587</v>
      </c>
      <c r="D13" s="1408"/>
      <c r="E13" s="1409"/>
      <c r="F13" s="365"/>
      <c r="G13" s="365"/>
      <c r="H13" s="365"/>
      <c r="I13" s="365"/>
      <c r="J13" s="365"/>
    </row>
    <row r="14" spans="2:10" ht="45.75" customHeight="1" thickBot="1">
      <c r="C14" s="1410"/>
      <c r="D14" s="1411"/>
      <c r="E14" s="1412"/>
      <c r="F14" s="546"/>
      <c r="G14" s="365"/>
      <c r="H14" s="365"/>
      <c r="I14" s="365"/>
      <c r="J14" s="365"/>
    </row>
    <row r="15" spans="2:10" ht="40.75" customHeight="1" thickBot="1">
      <c r="C15" s="395" t="s">
        <v>199</v>
      </c>
      <c r="D15" s="396">
        <f>SUM(D16:D20)</f>
        <v>1</v>
      </c>
      <c r="E15" s="397">
        <f>D5</f>
        <v>19083969</v>
      </c>
      <c r="F15" s="365"/>
      <c r="G15" s="365"/>
      <c r="H15" s="365"/>
      <c r="I15" s="365"/>
      <c r="J15" s="365"/>
    </row>
    <row r="16" spans="2:10" ht="29.25" customHeight="1" thickBot="1">
      <c r="C16" s="660" t="s">
        <v>198</v>
      </c>
      <c r="D16" s="1275">
        <v>0.33</v>
      </c>
      <c r="E16" s="662">
        <f t="shared" ref="E16:E20" si="0">$E$15*D16</f>
        <v>6297709.7700000005</v>
      </c>
      <c r="F16" s="1416" t="s">
        <v>237</v>
      </c>
      <c r="G16" s="1417"/>
      <c r="H16" s="365"/>
      <c r="I16" s="365"/>
      <c r="J16" s="365"/>
    </row>
    <row r="17" spans="3:10" ht="39" customHeight="1" thickBot="1">
      <c r="C17" s="752" t="s">
        <v>197</v>
      </c>
      <c r="D17" s="1275">
        <v>0.13500000000000001</v>
      </c>
      <c r="E17" s="399">
        <f t="shared" si="0"/>
        <v>2576335.8149999999</v>
      </c>
      <c r="F17" s="1416" t="s">
        <v>237</v>
      </c>
      <c r="G17" s="1417"/>
      <c r="H17" s="365"/>
      <c r="I17" s="365"/>
      <c r="J17" s="365"/>
    </row>
    <row r="18" spans="3:10" ht="33" customHeight="1" thickBot="1">
      <c r="C18" s="660" t="s">
        <v>196</v>
      </c>
      <c r="D18" s="1275">
        <v>0.185</v>
      </c>
      <c r="E18" s="662">
        <f t="shared" si="0"/>
        <v>3530534.2650000001</v>
      </c>
      <c r="F18" s="1416" t="s">
        <v>237</v>
      </c>
      <c r="G18" s="1417"/>
      <c r="H18" s="365"/>
      <c r="I18" s="365"/>
      <c r="J18" s="365"/>
    </row>
    <row r="19" spans="3:10" ht="32.25" customHeight="1" thickBot="1">
      <c r="C19" s="400" t="s">
        <v>195</v>
      </c>
      <c r="D19" s="1276">
        <v>0.15</v>
      </c>
      <c r="E19" s="399">
        <f t="shared" si="0"/>
        <v>2862595.35</v>
      </c>
      <c r="F19" s="1416" t="s">
        <v>237</v>
      </c>
      <c r="G19" s="1417"/>
      <c r="H19" s="365"/>
      <c r="I19" s="365"/>
      <c r="J19" s="365"/>
    </row>
    <row r="20" spans="3:10" ht="32.25" customHeight="1" thickBot="1">
      <c r="C20" s="660" t="s">
        <v>194</v>
      </c>
      <c r="D20" s="1275">
        <v>0.2</v>
      </c>
      <c r="E20" s="662">
        <f t="shared" si="0"/>
        <v>3816793.8000000003</v>
      </c>
      <c r="F20" s="1416" t="s">
        <v>193</v>
      </c>
      <c r="G20" s="1417"/>
      <c r="H20" s="365"/>
      <c r="I20" s="365"/>
      <c r="J20" s="365"/>
    </row>
    <row r="21" spans="3:10" ht="32.25" customHeight="1" thickBot="1">
      <c r="C21" s="365"/>
      <c r="D21" s="549"/>
      <c r="E21" s="365"/>
      <c r="F21" s="365"/>
      <c r="G21" s="365"/>
      <c r="H21" s="365"/>
      <c r="I21" s="365"/>
      <c r="J21" s="365"/>
    </row>
    <row r="22" spans="3:10" ht="34.5" customHeight="1" thickBot="1">
      <c r="C22" s="1413" t="s">
        <v>192</v>
      </c>
      <c r="D22" s="1414"/>
      <c r="E22" s="1415"/>
      <c r="F22" s="547"/>
      <c r="G22" s="365"/>
      <c r="H22" s="365"/>
      <c r="I22" s="365"/>
      <c r="J22" s="365"/>
    </row>
    <row r="23" spans="3:10" ht="34.5" customHeight="1" thickBot="1">
      <c r="C23" s="395" t="s">
        <v>191</v>
      </c>
      <c r="D23" s="401">
        <v>1</v>
      </c>
      <c r="E23" s="402">
        <f>E20</f>
        <v>3816793.8000000003</v>
      </c>
      <c r="F23" s="365"/>
      <c r="G23" s="365"/>
      <c r="H23" s="365"/>
      <c r="I23" s="365"/>
      <c r="J23" s="365"/>
    </row>
    <row r="24" spans="3:10" ht="34.5" customHeight="1" thickBot="1">
      <c r="C24" s="660" t="s">
        <v>190</v>
      </c>
      <c r="D24" s="661">
        <v>0.55300000000000005</v>
      </c>
      <c r="E24" s="663">
        <f>$E$23*D24</f>
        <v>2110686.9714000002</v>
      </c>
      <c r="F24" s="1423" t="s">
        <v>238</v>
      </c>
      <c r="G24" s="1424"/>
      <c r="H24" s="365"/>
      <c r="I24" s="365"/>
      <c r="J24" s="365"/>
    </row>
    <row r="25" spans="3:10" ht="26.25" customHeight="1" thickBot="1">
      <c r="C25" s="398" t="s">
        <v>30</v>
      </c>
      <c r="D25" s="1124">
        <v>0.14000000000000001</v>
      </c>
      <c r="E25" s="403">
        <f>$E$23*D25</f>
        <v>534351.1320000001</v>
      </c>
      <c r="F25" s="1425" t="s">
        <v>240</v>
      </c>
      <c r="G25" s="1426"/>
      <c r="H25" s="365"/>
      <c r="I25" s="365"/>
      <c r="J25" s="365"/>
    </row>
    <row r="26" spans="3:10" ht="24.75" customHeight="1" thickBot="1">
      <c r="C26" s="660" t="s">
        <v>31</v>
      </c>
      <c r="D26" s="1125">
        <v>0.157</v>
      </c>
      <c r="E26" s="663">
        <f>$E$23*D26</f>
        <v>599236.62660000008</v>
      </c>
      <c r="F26" s="1425" t="s">
        <v>239</v>
      </c>
      <c r="G26" s="1426"/>
      <c r="H26" s="365"/>
      <c r="I26" s="365"/>
      <c r="J26" s="365"/>
    </row>
    <row r="27" spans="3:10" ht="24" customHeight="1" thickBot="1">
      <c r="C27" s="398" t="s">
        <v>189</v>
      </c>
      <c r="D27" s="1124">
        <v>0.15</v>
      </c>
      <c r="E27" s="403">
        <f>$E$23*D27</f>
        <v>572519.07000000007</v>
      </c>
      <c r="F27" s="1425" t="s">
        <v>240</v>
      </c>
      <c r="G27" s="1426"/>
      <c r="H27" s="365"/>
      <c r="I27" s="365"/>
      <c r="J27" s="365"/>
    </row>
    <row r="28" spans="3:10" ht="24.75" customHeight="1">
      <c r="C28" s="365"/>
      <c r="D28" s="365"/>
      <c r="E28" s="365"/>
      <c r="F28" s="365"/>
      <c r="G28" s="404"/>
      <c r="H28" s="365"/>
      <c r="I28" s="365"/>
      <c r="J28" s="365"/>
    </row>
    <row r="29" spans="3:10" ht="30.75" hidden="1" customHeight="1" thickBot="1">
      <c r="C29" s="1418" t="s">
        <v>545</v>
      </c>
      <c r="D29" s="1419"/>
      <c r="E29" s="1420"/>
      <c r="F29" s="547"/>
      <c r="G29" s="365"/>
      <c r="H29" s="365"/>
      <c r="I29" s="365"/>
      <c r="J29" s="365"/>
    </row>
    <row r="30" spans="3:10" ht="20" hidden="1" thickBot="1">
      <c r="C30" s="1216" t="s">
        <v>586</v>
      </c>
      <c r="D30" s="1217">
        <v>1</v>
      </c>
      <c r="E30" s="1218">
        <f>D7</f>
        <v>0</v>
      </c>
      <c r="F30" s="365"/>
      <c r="G30" s="365"/>
      <c r="H30" s="365"/>
      <c r="I30" s="365"/>
      <c r="J30" s="365"/>
    </row>
    <row r="31" spans="3:10" ht="20" hidden="1" thickBot="1">
      <c r="C31" s="1219" t="s">
        <v>543</v>
      </c>
      <c r="D31" s="1220">
        <v>0.5</v>
      </c>
      <c r="E31" s="1222">
        <f>$E$30*D31</f>
        <v>0</v>
      </c>
      <c r="F31" s="1421" t="s">
        <v>237</v>
      </c>
      <c r="G31" s="1422"/>
    </row>
    <row r="32" spans="3:10" ht="20" hidden="1" thickBot="1">
      <c r="C32" s="1219" t="s">
        <v>544</v>
      </c>
      <c r="D32" s="1221">
        <v>0.5</v>
      </c>
      <c r="E32" s="1222">
        <f>$E$30*D32</f>
        <v>0</v>
      </c>
      <c r="F32" s="1421" t="s">
        <v>237</v>
      </c>
      <c r="G32" s="1422"/>
    </row>
    <row r="33" spans="3:7" ht="19">
      <c r="C33" s="365"/>
      <c r="D33" s="365"/>
      <c r="G33" s="389"/>
    </row>
    <row r="34" spans="3:7">
      <c r="G34" s="389"/>
    </row>
    <row r="35" spans="3:7">
      <c r="G35" s="389"/>
    </row>
    <row r="36" spans="3:7">
      <c r="G36" s="389"/>
    </row>
    <row r="37" spans="3:7">
      <c r="G37" s="389"/>
    </row>
    <row r="38" spans="3:7">
      <c r="G38" s="389"/>
    </row>
    <row r="39" spans="3:7">
      <c r="F39" s="390"/>
      <c r="G39" s="389"/>
    </row>
    <row r="40" spans="3:7">
      <c r="F40" s="390"/>
      <c r="G40" s="389"/>
    </row>
    <row r="41" spans="3:7">
      <c r="F41" s="390"/>
      <c r="G41" s="389"/>
    </row>
    <row r="42" spans="3:7">
      <c r="F42" s="390"/>
      <c r="G42" s="389"/>
    </row>
  </sheetData>
  <mergeCells count="15">
    <mergeCell ref="C29:E29"/>
    <mergeCell ref="F31:G31"/>
    <mergeCell ref="F32:G32"/>
    <mergeCell ref="F24:G24"/>
    <mergeCell ref="F25:G25"/>
    <mergeCell ref="F26:G26"/>
    <mergeCell ref="F27:G27"/>
    <mergeCell ref="C3:D3"/>
    <mergeCell ref="C13:E14"/>
    <mergeCell ref="C22:E22"/>
    <mergeCell ref="F16:G16"/>
    <mergeCell ref="F17:G17"/>
    <mergeCell ref="F18:G18"/>
    <mergeCell ref="F19:G19"/>
    <mergeCell ref="F20:G20"/>
  </mergeCells>
  <pageMargins left="0.25" right="0.25" top="0.75" bottom="0.75" header="0.3" footer="0.3"/>
  <pageSetup scale="45" fitToHeight="0" orientation="landscape" r:id="rId1"/>
  <headerFooter>
    <oddFooter>&amp;L&amp;F - &amp;A&amp;RPage &amp;P of &amp;N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E3935-BEE6-45C6-A71A-D4113AF1C28D}">
  <sheetPr>
    <tabColor rgb="FFFF0000"/>
    <pageSetUpPr fitToPage="1"/>
  </sheetPr>
  <dimension ref="B2:T49"/>
  <sheetViews>
    <sheetView tabSelected="1" topLeftCell="B12" zoomScaleNormal="100" workbookViewId="0">
      <selection activeCell="C37" sqref="C37"/>
    </sheetView>
  </sheetViews>
  <sheetFormatPr baseColWidth="10" defaultColWidth="11.5" defaultRowHeight="15"/>
  <cols>
    <col min="2" max="2" width="60.6640625" bestFit="1" customWidth="1"/>
    <col min="3" max="3" width="21.6640625" bestFit="1" customWidth="1"/>
    <col min="4" max="5" width="22" bestFit="1" customWidth="1"/>
    <col min="6" max="7" width="24.33203125" bestFit="1" customWidth="1"/>
    <col min="8" max="8" width="20.83203125" bestFit="1" customWidth="1"/>
    <col min="9" max="9" width="23.6640625" style="1164" bestFit="1" customWidth="1"/>
    <col min="10" max="10" width="20.83203125" style="1164" bestFit="1" customWidth="1"/>
    <col min="11" max="11" width="20.1640625" style="1171" bestFit="1" customWidth="1"/>
    <col min="12" max="12" width="22.33203125" bestFit="1" customWidth="1"/>
    <col min="13" max="13" width="23.33203125" bestFit="1" customWidth="1"/>
    <col min="15" max="16" width="0" hidden="1" customWidth="1"/>
  </cols>
  <sheetData>
    <row r="2" spans="2:15" ht="12" hidden="1" customHeight="1">
      <c r="B2" s="1238"/>
      <c r="C2" s="1229" t="s">
        <v>573</v>
      </c>
      <c r="D2" s="1239">
        <f>'Step2- $ for Outcome Measures'!D32</f>
        <v>0.5</v>
      </c>
      <c r="E2" s="1228" t="s">
        <v>574</v>
      </c>
      <c r="F2" s="1232"/>
      <c r="G2" s="1232"/>
      <c r="H2" s="1232"/>
      <c r="I2" s="1232"/>
      <c r="J2" s="1232"/>
      <c r="K2" s="1232"/>
      <c r="L2" s="1232"/>
      <c r="M2" s="1232"/>
      <c r="N2" s="1232"/>
    </row>
    <row r="3" spans="2:15" hidden="1">
      <c r="B3" s="1238"/>
      <c r="C3" s="1229" t="s">
        <v>559</v>
      </c>
      <c r="D3" s="1230">
        <v>0.9</v>
      </c>
      <c r="E3" s="1427" t="s">
        <v>575</v>
      </c>
      <c r="F3" s="1427"/>
      <c r="G3" s="1427"/>
      <c r="H3" s="1427"/>
      <c r="I3" s="1427"/>
      <c r="J3" s="1427"/>
      <c r="K3" s="1427"/>
      <c r="L3" s="1427"/>
      <c r="M3" s="1427"/>
      <c r="N3" s="1427"/>
    </row>
    <row r="4" spans="2:15" hidden="1">
      <c r="B4" s="1238"/>
      <c r="C4" s="1229" t="s">
        <v>561</v>
      </c>
      <c r="D4" s="1233"/>
      <c r="E4" s="410"/>
      <c r="F4" s="410"/>
      <c r="G4" s="410"/>
      <c r="H4" s="410"/>
      <c r="I4" s="410"/>
      <c r="J4" s="410"/>
      <c r="K4" s="410"/>
      <c r="L4" s="410"/>
      <c r="M4" s="410"/>
      <c r="N4" s="410"/>
    </row>
    <row r="5" spans="2:15" hidden="1">
      <c r="B5" s="1238"/>
      <c r="C5" s="1229" t="s">
        <v>562</v>
      </c>
      <c r="D5" s="1233"/>
      <c r="E5" s="410"/>
      <c r="F5" s="410"/>
      <c r="G5" s="410"/>
      <c r="H5" s="410"/>
      <c r="I5" s="410"/>
      <c r="J5" s="410"/>
      <c r="K5" s="410"/>
      <c r="L5" s="410"/>
      <c r="M5" s="410"/>
      <c r="N5" s="410"/>
    </row>
    <row r="6" spans="2:15">
      <c r="B6" s="1238"/>
      <c r="C6" s="1229" t="s">
        <v>563</v>
      </c>
      <c r="D6" s="1240">
        <f>'Step2- $ for Outcome Measures'!E16</f>
        <v>6297709.7700000005</v>
      </c>
      <c r="E6" s="1427" t="s">
        <v>576</v>
      </c>
      <c r="F6" s="1427"/>
      <c r="G6" s="1427"/>
      <c r="H6" s="1427"/>
      <c r="I6" s="1427"/>
      <c r="J6" s="1427"/>
      <c r="K6" s="1427"/>
      <c r="L6" s="1427"/>
      <c r="M6" s="1427"/>
      <c r="N6" s="1427"/>
    </row>
    <row r="7" spans="2:15">
      <c r="B7" s="1238"/>
      <c r="C7" s="1229" t="s">
        <v>565</v>
      </c>
      <c r="D7" s="1235">
        <v>0.1</v>
      </c>
      <c r="E7" s="1427" t="s">
        <v>566</v>
      </c>
      <c r="F7" s="1427"/>
      <c r="G7" s="1427"/>
      <c r="H7" s="1427"/>
      <c r="I7" s="1427"/>
      <c r="J7" s="1427"/>
      <c r="K7" s="1427"/>
      <c r="L7" s="1427"/>
      <c r="M7" s="1427"/>
      <c r="N7" s="1427"/>
    </row>
    <row r="8" spans="2:15">
      <c r="B8" s="1238"/>
      <c r="C8" s="1229" t="s">
        <v>567</v>
      </c>
      <c r="D8" s="1274">
        <f>D6*D7</f>
        <v>629770.97700000007</v>
      </c>
      <c r="E8" s="1427" t="s">
        <v>568</v>
      </c>
      <c r="F8" s="1427"/>
      <c r="G8" s="1427"/>
      <c r="H8" s="1427"/>
      <c r="I8" s="1427"/>
      <c r="J8" s="1427"/>
      <c r="K8" s="1427"/>
      <c r="L8" s="1427"/>
      <c r="M8" s="1427"/>
      <c r="N8" s="1427"/>
    </row>
    <row r="9" spans="2:15">
      <c r="B9" s="1238"/>
      <c r="C9" s="1229" t="s">
        <v>569</v>
      </c>
      <c r="D9" s="1273">
        <f>J45</f>
        <v>532179.29203003156</v>
      </c>
      <c r="E9" s="1427" t="s">
        <v>570</v>
      </c>
      <c r="F9" s="1427"/>
      <c r="G9" s="1427"/>
      <c r="H9" s="1427"/>
      <c r="I9" s="1427"/>
      <c r="J9" s="1427"/>
      <c r="K9" s="1427"/>
      <c r="L9" s="1427"/>
      <c r="M9" s="1427"/>
      <c r="N9" s="1427"/>
    </row>
    <row r="10" spans="2:15">
      <c r="B10" s="1238"/>
      <c r="C10" s="1229" t="s">
        <v>571</v>
      </c>
      <c r="D10" s="1273">
        <f>D6-D9</f>
        <v>5765530.4779699687</v>
      </c>
      <c r="E10" s="1427" t="s">
        <v>572</v>
      </c>
      <c r="F10" s="1427"/>
      <c r="G10" s="1427"/>
      <c r="H10" s="1427"/>
      <c r="I10" s="1427"/>
      <c r="J10" s="1427"/>
      <c r="K10" s="1427"/>
      <c r="L10" s="1427"/>
      <c r="M10" s="1427"/>
      <c r="N10" s="1427"/>
    </row>
    <row r="11" spans="2:15" ht="16" thickBot="1"/>
    <row r="12" spans="2:15" ht="42.75" customHeight="1" thickBot="1">
      <c r="C12" s="1429" t="s">
        <v>550</v>
      </c>
      <c r="D12" s="1430"/>
      <c r="E12" s="1431"/>
      <c r="F12" s="1429" t="s">
        <v>550</v>
      </c>
      <c r="G12" s="1430"/>
      <c r="H12" s="1431"/>
      <c r="I12" s="1429" t="s">
        <v>556</v>
      </c>
      <c r="J12" s="1430"/>
      <c r="K12" s="1430"/>
      <c r="L12" s="1431"/>
    </row>
    <row r="13" spans="2:15" ht="67" thickBot="1">
      <c r="B13" s="382" t="s">
        <v>0</v>
      </c>
      <c r="C13" s="383" t="s">
        <v>613</v>
      </c>
      <c r="D13" s="383" t="s">
        <v>600</v>
      </c>
      <c r="E13" s="383" t="s">
        <v>602</v>
      </c>
      <c r="F13" s="383" t="s">
        <v>551</v>
      </c>
      <c r="G13" s="383" t="s">
        <v>552</v>
      </c>
      <c r="H13" s="383" t="s">
        <v>553</v>
      </c>
      <c r="I13" s="1167" t="s">
        <v>603</v>
      </c>
      <c r="J13" s="1167" t="s">
        <v>554</v>
      </c>
      <c r="K13" s="1172" t="s">
        <v>549</v>
      </c>
      <c r="L13" s="1172" t="s">
        <v>546</v>
      </c>
      <c r="M13" s="1172" t="s">
        <v>555</v>
      </c>
    </row>
    <row r="14" spans="2:15" ht="22" thickBot="1">
      <c r="B14" s="384"/>
      <c r="C14" s="1160"/>
      <c r="D14" s="1160"/>
      <c r="E14" s="1160"/>
      <c r="F14" s="1160"/>
      <c r="G14" s="1160"/>
      <c r="H14" s="1160"/>
      <c r="I14" s="1168"/>
      <c r="J14" s="1168"/>
      <c r="K14" s="1173"/>
      <c r="L14" s="1173"/>
      <c r="M14" s="1173"/>
    </row>
    <row r="15" spans="2:15" ht="21">
      <c r="B15" s="612"/>
      <c r="C15" s="1161"/>
      <c r="D15" s="1163"/>
      <c r="E15" s="1163"/>
      <c r="F15" s="1163"/>
      <c r="G15" s="1163"/>
      <c r="H15" s="1163"/>
      <c r="I15" s="1169"/>
      <c r="J15" s="1169"/>
      <c r="K15" s="1174"/>
      <c r="L15" s="1174"/>
      <c r="M15" s="1174"/>
      <c r="O15" s="1265">
        <v>24298277</v>
      </c>
    </row>
    <row r="16" spans="2:15" ht="21">
      <c r="B16" s="385" t="s">
        <v>2</v>
      </c>
      <c r="C16" s="1162">
        <v>24298276.5</v>
      </c>
      <c r="D16" s="1162">
        <f>'Data-Total Awards (NEW)'!BS16</f>
        <v>26673201.666666668</v>
      </c>
      <c r="E16" s="1162">
        <f>'Data-Total Awards (NEW)'!BT16</f>
        <v>25534021.333333332</v>
      </c>
      <c r="F16" s="1162" t="str">
        <f>IF(E16&gt;D16,"Yes","No")</f>
        <v>No</v>
      </c>
      <c r="G16" s="1162" t="str">
        <f>IF(E16&gt;C16,"Yes","No")</f>
        <v>Yes</v>
      </c>
      <c r="H16" s="1162" t="b">
        <f>OR(F16="Yes",G16="Yes")</f>
        <v>1</v>
      </c>
      <c r="I16" s="1170">
        <f>E16/$E$45</f>
        <v>3.6215153747025372E-2</v>
      </c>
      <c r="J16" s="1225">
        <f>IF(H16=TRUE,I16*$D$8,0)</f>
        <v>22807.252757469381</v>
      </c>
      <c r="K16" s="1175">
        <f>I16*$D$10</f>
        <v>208799.5726928431</v>
      </c>
      <c r="L16" s="1175">
        <f>J16+K16</f>
        <v>231606.82545031246</v>
      </c>
      <c r="M16" s="1227">
        <f>L16/$L$45</f>
        <v>3.6776357423392733E-2</v>
      </c>
      <c r="O16" s="1265">
        <v>139484320</v>
      </c>
    </row>
    <row r="17" spans="2:16" ht="21">
      <c r="B17" s="385" t="s">
        <v>3</v>
      </c>
      <c r="C17" s="1162">
        <v>139484319.60000002</v>
      </c>
      <c r="D17" s="1162">
        <f>'Data-Total Awards (NEW)'!BS26</f>
        <v>145215999.33333334</v>
      </c>
      <c r="E17" s="1162">
        <f>'Data-Total Awards (NEW)'!BT26</f>
        <v>142586638.33333334</v>
      </c>
      <c r="F17" s="1162" t="str">
        <f t="shared" ref="F17:F18" si="0">IF(E17&gt;D17,"Yes","No")</f>
        <v>No</v>
      </c>
      <c r="G17" s="1162" t="str">
        <f t="shared" ref="G17:G18" si="1">IF(E17&gt;C17,"Yes","No")</f>
        <v>Yes</v>
      </c>
      <c r="H17" s="1162" t="b">
        <f t="shared" ref="H17:H18" si="2">OR(F17="Yes",G17="Yes")</f>
        <v>1</v>
      </c>
      <c r="I17" s="1170">
        <f t="shared" ref="I17:I18" si="3">E17/$E$45</f>
        <v>0.20223203239718848</v>
      </c>
      <c r="J17" s="1225">
        <f t="shared" ref="J17:J18" si="4">IF(H17=TRUE,I17*$D$8,0)</f>
        <v>127359.86462347305</v>
      </c>
      <c r="K17" s="1175">
        <f>I17*$D$10</f>
        <v>1165974.9464078003</v>
      </c>
      <c r="L17" s="1175">
        <f t="shared" ref="L17:L18" si="5">J17+K17</f>
        <v>1293334.8110312733</v>
      </c>
      <c r="M17" s="1227">
        <f t="shared" ref="M17:M18" si="6">L17/$L$45</f>
        <v>0.2053658962171058</v>
      </c>
      <c r="O17" s="1265">
        <v>242874800</v>
      </c>
      <c r="P17">
        <v>1</v>
      </c>
    </row>
    <row r="18" spans="2:16" ht="22" thickBot="1">
      <c r="B18" s="385" t="s">
        <v>4</v>
      </c>
      <c r="C18" s="1162">
        <v>242874799.80000001</v>
      </c>
      <c r="D18" s="1162">
        <f>'Data-Total Awards (NEW)'!BS36</f>
        <v>264168310</v>
      </c>
      <c r="E18" s="1162">
        <f>'Data-Total Awards (NEW)'!BT36</f>
        <v>257972944</v>
      </c>
      <c r="F18" s="1162" t="str">
        <f t="shared" si="0"/>
        <v>No</v>
      </c>
      <c r="G18" s="1162" t="str">
        <f t="shared" si="1"/>
        <v>Yes</v>
      </c>
      <c r="H18" s="1162" t="b">
        <f t="shared" si="2"/>
        <v>1</v>
      </c>
      <c r="I18" s="1170">
        <f t="shared" si="3"/>
        <v>0.36588556528448501</v>
      </c>
      <c r="J18" s="1225">
        <f t="shared" si="4"/>
        <v>230424.10991940743</v>
      </c>
      <c r="K18" s="1175">
        <f>I18*$D$10</f>
        <v>2109524.3780969689</v>
      </c>
      <c r="L18" s="1175">
        <f t="shared" si="5"/>
        <v>2339948.4880163763</v>
      </c>
      <c r="M18" s="1227">
        <f t="shared" si="6"/>
        <v>0.37155546595097794</v>
      </c>
      <c r="O18" s="1265">
        <v>38214872</v>
      </c>
    </row>
    <row r="19" spans="2:16" ht="22" thickBot="1">
      <c r="B19" s="388" t="s">
        <v>5</v>
      </c>
      <c r="C19" s="1160">
        <f>SUM(C16:C18)</f>
        <v>406657395.90000004</v>
      </c>
      <c r="D19" s="1160">
        <f>SUM(D16:D18)</f>
        <v>436057511</v>
      </c>
      <c r="E19" s="1160">
        <f>SUM(E16:E18)</f>
        <v>426093603.66666669</v>
      </c>
      <c r="F19" s="1160"/>
      <c r="G19" s="1160"/>
      <c r="H19" s="1160"/>
      <c r="I19" s="1223">
        <f>SUM(I16:I18)</f>
        <v>0.60433275142869891</v>
      </c>
      <c r="J19" s="1176">
        <f>SUM(J16:J18)</f>
        <v>380591.22730034986</v>
      </c>
      <c r="K19" s="1176">
        <f>SUM(K16:K18)</f>
        <v>3484298.8971976126</v>
      </c>
      <c r="L19" s="1176">
        <f>SUM(L16:L18)</f>
        <v>3864890.1244979622</v>
      </c>
      <c r="M19" s="1223">
        <f>SUM(M16:M18)</f>
        <v>0.61369771959147645</v>
      </c>
      <c r="O19" s="1265">
        <v>33175183</v>
      </c>
    </row>
    <row r="20" spans="2:16" ht="21">
      <c r="B20" s="385"/>
      <c r="C20" s="1161"/>
      <c r="D20" s="1163"/>
      <c r="E20" s="1163"/>
      <c r="F20" s="1163"/>
      <c r="G20" s="1163"/>
      <c r="H20" s="1163"/>
      <c r="I20" s="1169"/>
      <c r="J20" s="1169"/>
      <c r="K20" s="1175"/>
      <c r="L20" s="1175"/>
      <c r="M20" s="1175"/>
      <c r="O20" s="1265">
        <v>4409778</v>
      </c>
    </row>
    <row r="21" spans="2:16" ht="21">
      <c r="B21" s="385" t="s">
        <v>6</v>
      </c>
      <c r="C21" s="1162">
        <v>38214871.5</v>
      </c>
      <c r="D21" s="1162">
        <f>'Data-Total Awards (NEW)'!BS46</f>
        <v>41948339</v>
      </c>
      <c r="E21" s="1162">
        <f>'Data-Total Awards (NEW)'!BT46</f>
        <v>41479264</v>
      </c>
      <c r="F21" s="1162" t="str">
        <f t="shared" ref="F21:F24" si="7">IF(E21&gt;D21,"Yes","No")</f>
        <v>No</v>
      </c>
      <c r="G21" s="1162" t="str">
        <f t="shared" ref="G21:G24" si="8">IF(E21&gt;C21,"Yes","No")</f>
        <v>Yes</v>
      </c>
      <c r="H21" s="1162" t="b">
        <f t="shared" ref="H21:H24" si="9">OR(F21="Yes",G21="Yes")</f>
        <v>1</v>
      </c>
      <c r="I21" s="1170">
        <f t="shared" ref="I21:I24" si="10">E21/$E$45</f>
        <v>5.8830448344320899E-2</v>
      </c>
      <c r="J21" s="1225">
        <f t="shared" ref="J21:J24" si="11">IF(H21=TRUE,I21*$D$8,0)</f>
        <v>37049.708931151006</v>
      </c>
      <c r="K21" s="1175">
        <f>I21*$D$10</f>
        <v>339188.74296182004</v>
      </c>
      <c r="L21" s="1175">
        <f t="shared" ref="L21:L24" si="12">J21+K21</f>
        <v>376238.45189297106</v>
      </c>
      <c r="M21" s="1227">
        <f t="shared" ref="M21:M24" si="13">L21/$L$45</f>
        <v>5.9742107152227664E-2</v>
      </c>
      <c r="O21" s="1265">
        <v>18825988</v>
      </c>
      <c r="P21">
        <f>C21/D21</f>
        <v>0.91099844263201935</v>
      </c>
    </row>
    <row r="22" spans="2:16" ht="21">
      <c r="B22" s="385" t="s">
        <v>7</v>
      </c>
      <c r="C22" s="1162">
        <v>33175182.900000002</v>
      </c>
      <c r="D22" s="1162">
        <f>'Data-Total Awards (NEW)'!BS56</f>
        <v>34947419.666666664</v>
      </c>
      <c r="E22" s="1162">
        <f>'Data-Total Awards (NEW)'!BT56</f>
        <v>32176291</v>
      </c>
      <c r="F22" s="1162" t="str">
        <f t="shared" si="7"/>
        <v>No</v>
      </c>
      <c r="G22" s="1162" t="str">
        <f t="shared" si="8"/>
        <v>No</v>
      </c>
      <c r="H22" s="1162" t="b">
        <f t="shared" si="9"/>
        <v>0</v>
      </c>
      <c r="I22" s="1170">
        <f t="shared" si="10"/>
        <v>4.5635950184346026E-2</v>
      </c>
      <c r="J22" s="1225">
        <f t="shared" si="11"/>
        <v>0</v>
      </c>
      <c r="K22" s="1175">
        <f t="shared" ref="K22:K24" si="14">I22*$D$10</f>
        <v>263115.46167896624</v>
      </c>
      <c r="L22" s="1175">
        <f t="shared" si="12"/>
        <v>263115.46167896624</v>
      </c>
      <c r="M22" s="1227">
        <f t="shared" si="13"/>
        <v>4.1779547055717403E-2</v>
      </c>
      <c r="O22" s="1265">
        <v>8960569</v>
      </c>
      <c r="P22" s="1265">
        <f t="shared" ref="P22:P44" si="15">C22/D22</f>
        <v>0.94928848013471379</v>
      </c>
    </row>
    <row r="23" spans="2:16" ht="21">
      <c r="B23" s="385" t="s">
        <v>8</v>
      </c>
      <c r="C23" s="1162">
        <v>4409778.3000000007</v>
      </c>
      <c r="D23" s="1162">
        <f>'Data-Total Awards (NEW)'!BS66</f>
        <v>4739131</v>
      </c>
      <c r="E23" s="1162">
        <f>'Data-Total Awards (NEW)'!BT66</f>
        <v>4785179</v>
      </c>
      <c r="F23" s="1162" t="str">
        <f t="shared" si="7"/>
        <v>Yes</v>
      </c>
      <c r="G23" s="1162" t="str">
        <f t="shared" si="8"/>
        <v>Yes</v>
      </c>
      <c r="H23" s="1162" t="b">
        <f t="shared" si="9"/>
        <v>1</v>
      </c>
      <c r="I23" s="1170">
        <f t="shared" si="10"/>
        <v>6.7868664684558808E-3</v>
      </c>
      <c r="J23" s="1225">
        <f t="shared" si="11"/>
        <v>4274.171526608</v>
      </c>
      <c r="K23" s="1175">
        <f t="shared" si="14"/>
        <v>39129.885473794784</v>
      </c>
      <c r="L23" s="1175">
        <f t="shared" si="12"/>
        <v>43404.057000402783</v>
      </c>
      <c r="M23" s="1227">
        <f t="shared" si="13"/>
        <v>6.8920383100478733E-3</v>
      </c>
      <c r="O23" s="1265">
        <v>1083971</v>
      </c>
      <c r="P23" s="1265">
        <f t="shared" si="15"/>
        <v>0.93050356700416192</v>
      </c>
    </row>
    <row r="24" spans="2:16" ht="22" thickBot="1">
      <c r="B24" s="385" t="s">
        <v>9</v>
      </c>
      <c r="C24" s="1162">
        <v>18825987.600000001</v>
      </c>
      <c r="D24" s="1162">
        <f>'Data-Total Awards (NEW)'!BS76</f>
        <v>19836139.333333332</v>
      </c>
      <c r="E24" s="1162">
        <f>'Data-Total Awards (NEW)'!BT76</f>
        <v>18970316.333333332</v>
      </c>
      <c r="F24" s="1162" t="str">
        <f t="shared" si="7"/>
        <v>No</v>
      </c>
      <c r="G24" s="1162" t="str">
        <f t="shared" si="8"/>
        <v>Yes</v>
      </c>
      <c r="H24" s="1162" t="b">
        <f t="shared" si="9"/>
        <v>1</v>
      </c>
      <c r="I24" s="1170">
        <f t="shared" si="10"/>
        <v>2.6905786349622637E-2</v>
      </c>
      <c r="J24" s="1225">
        <f t="shared" si="11"/>
        <v>16944.483356355115</v>
      </c>
      <c r="K24" s="1175">
        <f t="shared" si="14"/>
        <v>155126.13123249766</v>
      </c>
      <c r="L24" s="1175">
        <f t="shared" si="12"/>
        <v>172070.61458885277</v>
      </c>
      <c r="M24" s="1227">
        <f t="shared" si="13"/>
        <v>2.7322728558965136E-2</v>
      </c>
      <c r="O24" s="1265">
        <v>3678436</v>
      </c>
      <c r="P24" s="1265">
        <f t="shared" si="15"/>
        <v>0.94907518462345963</v>
      </c>
    </row>
    <row r="25" spans="2:16" ht="22" thickBot="1">
      <c r="B25" s="388" t="s">
        <v>10</v>
      </c>
      <c r="C25" s="1160">
        <f>SUM(C21:C24)</f>
        <v>94625820.300000012</v>
      </c>
      <c r="D25" s="1160">
        <f>SUM(D21:D24)</f>
        <v>101471028.99999999</v>
      </c>
      <c r="E25" s="1160">
        <f>SUM(E21:E24)</f>
        <v>97411050.333333328</v>
      </c>
      <c r="F25" s="1160"/>
      <c r="G25" s="1160"/>
      <c r="H25" s="1160"/>
      <c r="I25" s="1223">
        <f>SUM(I21:I24)</f>
        <v>0.13815905134674544</v>
      </c>
      <c r="J25" s="1176">
        <f>SUM(J21:J24)</f>
        <v>58268.36381411412</v>
      </c>
      <c r="K25" s="1176">
        <f>SUM(K21:K24)</f>
        <v>796560.22134707868</v>
      </c>
      <c r="L25" s="1176">
        <f>SUM(L21:L24)</f>
        <v>854828.58516119281</v>
      </c>
      <c r="M25" s="1223">
        <f>SUM(M21:M24)</f>
        <v>0.13573642107695807</v>
      </c>
      <c r="O25" s="1265">
        <v>2238826</v>
      </c>
      <c r="P25" s="1265">
        <f t="shared" si="15"/>
        <v>0.93254026526132916</v>
      </c>
    </row>
    <row r="26" spans="2:16" ht="21">
      <c r="B26" s="385"/>
      <c r="C26" s="1163"/>
      <c r="D26" s="1163"/>
      <c r="E26" s="1163"/>
      <c r="F26" s="1163"/>
      <c r="G26" s="1163"/>
      <c r="H26" s="1163"/>
      <c r="I26" s="1169"/>
      <c r="J26" s="1169"/>
      <c r="K26" s="1174"/>
      <c r="L26" s="1174"/>
      <c r="M26" s="1174"/>
      <c r="O26" s="1265">
        <v>17820060</v>
      </c>
      <c r="P26" s="1265" t="e">
        <f t="shared" si="15"/>
        <v>#DIV/0!</v>
      </c>
    </row>
    <row r="27" spans="2:16" ht="21">
      <c r="B27" s="385" t="s">
        <v>11</v>
      </c>
      <c r="C27" s="1162">
        <v>8960568.9000000004</v>
      </c>
      <c r="D27" s="1162">
        <f>'Data-Total Awards (NEW)'!BS86</f>
        <v>7019222</v>
      </c>
      <c r="E27" s="1162">
        <f>'Data-Total Awards (NEW)'!BT86</f>
        <v>5910509.666666667</v>
      </c>
      <c r="F27" s="1162" t="str">
        <f t="shared" ref="F27:F43" si="16">IF(E27&gt;D27,"Yes","No")</f>
        <v>No</v>
      </c>
      <c r="G27" s="1162" t="str">
        <f t="shared" ref="G27:G43" si="17">IF(E27&gt;C27,"Yes","No")</f>
        <v>No</v>
      </c>
      <c r="H27" s="1162" t="b">
        <f t="shared" ref="H27:H43" si="18">OR(F27="Yes",G27="Yes")</f>
        <v>0</v>
      </c>
      <c r="I27" s="1170">
        <f t="shared" ref="I27:I43" si="19">E27/$E$45</f>
        <v>8.3829340277938088E-3</v>
      </c>
      <c r="J27" s="1225">
        <f t="shared" ref="J27:J43" si="20">IF(H27=TRUE,I27*$D$8,0)</f>
        <v>0</v>
      </c>
      <c r="K27" s="1175">
        <f t="shared" ref="K27:K43" si="21">I27*$D$10</f>
        <v>48332.06163205675</v>
      </c>
      <c r="L27" s="1175">
        <f t="shared" ref="L27:L43" si="22">J27+K27</f>
        <v>48332.06163205675</v>
      </c>
      <c r="M27" s="1227">
        <f t="shared" ref="M27:M43" si="23">L27/$L$45</f>
        <v>7.6745457312582298E-3</v>
      </c>
      <c r="O27" s="1265">
        <v>1428556</v>
      </c>
      <c r="P27" s="1265">
        <f t="shared" si="15"/>
        <v>1.2765757942974307</v>
      </c>
    </row>
    <row r="28" spans="2:16" ht="21">
      <c r="B28" s="385" t="s">
        <v>12</v>
      </c>
      <c r="C28" s="1162">
        <v>1083970.8</v>
      </c>
      <c r="D28" s="1162">
        <f>'Data-Total Awards (NEW)'!BS96</f>
        <v>914139</v>
      </c>
      <c r="E28" s="1162">
        <f>'Data-Total Awards (NEW)'!BT96</f>
        <v>880436</v>
      </c>
      <c r="F28" s="1162" t="str">
        <f t="shared" si="16"/>
        <v>No</v>
      </c>
      <c r="G28" s="1162" t="str">
        <f t="shared" si="17"/>
        <v>No</v>
      </c>
      <c r="H28" s="1162" t="b">
        <f t="shared" si="18"/>
        <v>0</v>
      </c>
      <c r="I28" s="1170">
        <f t="shared" si="19"/>
        <v>1.2487310435035808E-3</v>
      </c>
      <c r="J28" s="1225">
        <f t="shared" si="20"/>
        <v>0</v>
      </c>
      <c r="K28" s="1175">
        <f t="shared" si="21"/>
        <v>7199.5968901071383</v>
      </c>
      <c r="L28" s="1175">
        <f t="shared" si="22"/>
        <v>7199.5968901071383</v>
      </c>
      <c r="M28" s="1227">
        <f t="shared" si="23"/>
        <v>1.1432087462022148E-3</v>
      </c>
      <c r="O28" s="1265">
        <v>4060032</v>
      </c>
      <c r="P28" s="1265">
        <f t="shared" si="15"/>
        <v>1.1857833436709297</v>
      </c>
    </row>
    <row r="29" spans="2:16" ht="21">
      <c r="B29" s="385" t="s">
        <v>13</v>
      </c>
      <c r="C29" s="1162">
        <v>3678435.6</v>
      </c>
      <c r="D29" s="1162">
        <f>'Data-Total Awards (NEW)'!BS106</f>
        <v>2025663.6666666667</v>
      </c>
      <c r="E29" s="1162">
        <f>'Data-Total Awards (NEW)'!BT106</f>
        <v>1983279.6666666667</v>
      </c>
      <c r="F29" s="1162" t="str">
        <f t="shared" si="16"/>
        <v>No</v>
      </c>
      <c r="G29" s="1162" t="str">
        <f t="shared" si="17"/>
        <v>No</v>
      </c>
      <c r="H29" s="1162" t="b">
        <f t="shared" si="18"/>
        <v>0</v>
      </c>
      <c r="I29" s="1170">
        <f t="shared" si="19"/>
        <v>2.8129050694384382E-3</v>
      </c>
      <c r="J29" s="1225">
        <f t="shared" si="20"/>
        <v>0</v>
      </c>
      <c r="K29" s="1175">
        <f t="shared" si="21"/>
        <v>16217.889909483547</v>
      </c>
      <c r="L29" s="1175">
        <f t="shared" si="22"/>
        <v>16217.889909483547</v>
      </c>
      <c r="M29" s="1227">
        <f t="shared" si="23"/>
        <v>2.575204399977223E-3</v>
      </c>
      <c r="O29" s="1265">
        <v>1430476</v>
      </c>
      <c r="P29" s="1265">
        <f t="shared" si="15"/>
        <v>1.8159162651384542</v>
      </c>
    </row>
    <row r="30" spans="2:16" ht="21">
      <c r="B30" s="385" t="s">
        <v>14</v>
      </c>
      <c r="C30" s="1162">
        <v>2238825.6</v>
      </c>
      <c r="D30" s="1162">
        <f>'Data-Total Awards (NEW)'!BS116</f>
        <v>2487584</v>
      </c>
      <c r="E30" s="1162">
        <f>'Data-Total Awards (NEW)'!BT116</f>
        <v>2443310.6666666665</v>
      </c>
      <c r="F30" s="1162" t="str">
        <f t="shared" si="16"/>
        <v>No</v>
      </c>
      <c r="G30" s="1162" t="str">
        <f t="shared" si="17"/>
        <v>Yes</v>
      </c>
      <c r="H30" s="1162" t="b">
        <f t="shared" si="18"/>
        <v>1</v>
      </c>
      <c r="I30" s="1170">
        <f t="shared" si="19"/>
        <v>3.4653715640774528E-3</v>
      </c>
      <c r="J30" s="1225">
        <f t="shared" si="20"/>
        <v>2182.390435577076</v>
      </c>
      <c r="K30" s="1175">
        <f t="shared" si="21"/>
        <v>19979.705370179014</v>
      </c>
      <c r="L30" s="1175">
        <f t="shared" si="22"/>
        <v>22162.095805756089</v>
      </c>
      <c r="M30" s="1227">
        <f t="shared" si="23"/>
        <v>3.5190722683551179E-3</v>
      </c>
      <c r="O30" s="1265">
        <v>1673151</v>
      </c>
      <c r="P30" s="1265">
        <f t="shared" si="15"/>
        <v>0.9</v>
      </c>
    </row>
    <row r="31" spans="2:16" ht="21">
      <c r="B31" s="385" t="s">
        <v>15</v>
      </c>
      <c r="C31" s="1162">
        <v>17820059.699999999</v>
      </c>
      <c r="D31" s="1162">
        <f>'Data-Total Awards (NEW)'!BS126</f>
        <v>18086821.666666668</v>
      </c>
      <c r="E31" s="1162">
        <f>'Data-Total Awards (NEW)'!BT126</f>
        <v>17610162.666666668</v>
      </c>
      <c r="F31" s="1162" t="str">
        <f t="shared" si="16"/>
        <v>No</v>
      </c>
      <c r="G31" s="1162" t="str">
        <f t="shared" si="17"/>
        <v>No</v>
      </c>
      <c r="H31" s="1162" t="b">
        <f t="shared" si="18"/>
        <v>0</v>
      </c>
      <c r="I31" s="1170">
        <f t="shared" si="19"/>
        <v>2.497666701840278E-2</v>
      </c>
      <c r="J31" s="1225">
        <f t="shared" si="20"/>
        <v>0</v>
      </c>
      <c r="K31" s="1175">
        <f t="shared" si="21"/>
        <v>144003.73493270852</v>
      </c>
      <c r="L31" s="1175">
        <f t="shared" si="22"/>
        <v>144003.73493270852</v>
      </c>
      <c r="M31" s="1227">
        <f t="shared" si="23"/>
        <v>2.286604816542832E-2</v>
      </c>
      <c r="O31" s="1265">
        <v>3045447</v>
      </c>
      <c r="P31" s="1265">
        <f t="shared" si="15"/>
        <v>0.98525103129875491</v>
      </c>
    </row>
    <row r="32" spans="2:16" ht="21">
      <c r="B32" s="385" t="s">
        <v>16</v>
      </c>
      <c r="C32" s="1162">
        <v>1428556.2000000002</v>
      </c>
      <c r="D32" s="1162">
        <f>'Data-Total Awards (NEW)'!BS136</f>
        <v>1041987.3333333334</v>
      </c>
      <c r="E32" s="1162">
        <f>'Data-Total Awards (NEW)'!BT136</f>
        <v>887037</v>
      </c>
      <c r="F32" s="1162" t="str">
        <f t="shared" si="16"/>
        <v>No</v>
      </c>
      <c r="G32" s="1162" t="str">
        <f t="shared" si="17"/>
        <v>No</v>
      </c>
      <c r="H32" s="1162" t="b">
        <f t="shared" si="18"/>
        <v>0</v>
      </c>
      <c r="I32" s="1170">
        <f t="shared" si="19"/>
        <v>1.2580933067665178E-3</v>
      </c>
      <c r="J32" s="1225">
        <f t="shared" si="20"/>
        <v>0</v>
      </c>
      <c r="K32" s="1175">
        <f t="shared" si="21"/>
        <v>7253.5753042923798</v>
      </c>
      <c r="L32" s="1175">
        <f t="shared" si="22"/>
        <v>7253.5753042923798</v>
      </c>
      <c r="M32" s="1227">
        <f t="shared" si="23"/>
        <v>1.151779864300158E-3</v>
      </c>
      <c r="O32" s="1265">
        <v>83746487</v>
      </c>
      <c r="P32" s="1265">
        <f t="shared" si="15"/>
        <v>1.3709919058517028</v>
      </c>
    </row>
    <row r="33" spans="2:16" ht="21">
      <c r="B33" s="385" t="s">
        <v>17</v>
      </c>
      <c r="C33" s="1162">
        <v>4060032.0000000005</v>
      </c>
      <c r="D33" s="1162">
        <f>'Data-Total Awards (NEW)'!BS146</f>
        <v>4505281.333333333</v>
      </c>
      <c r="E33" s="1162">
        <f>'Data-Total Awards (NEW)'!BT146</f>
        <v>4396227.333333333</v>
      </c>
      <c r="F33" s="1162" t="str">
        <f t="shared" si="16"/>
        <v>No</v>
      </c>
      <c r="G33" s="1162" t="str">
        <f t="shared" si="17"/>
        <v>Yes</v>
      </c>
      <c r="H33" s="1162" t="b">
        <f t="shared" si="18"/>
        <v>1</v>
      </c>
      <c r="I33" s="1170">
        <f t="shared" si="19"/>
        <v>6.2352124918021272E-3</v>
      </c>
      <c r="J33" s="1225">
        <f t="shared" si="20"/>
        <v>3926.7558627648305</v>
      </c>
      <c r="K33" s="1175">
        <f t="shared" si="21"/>
        <v>35949.307658104241</v>
      </c>
      <c r="L33" s="1175">
        <f t="shared" si="22"/>
        <v>39876.063520869073</v>
      </c>
      <c r="M33" s="1227">
        <f t="shared" si="23"/>
        <v>6.3318356953863042E-3</v>
      </c>
      <c r="O33" s="1265">
        <v>8474943</v>
      </c>
      <c r="P33" s="1265">
        <f t="shared" si="15"/>
        <v>0.90117169153476484</v>
      </c>
    </row>
    <row r="34" spans="2:16" ht="21">
      <c r="B34" s="385" t="s">
        <v>18</v>
      </c>
      <c r="C34" s="1162">
        <v>1430475.5999999999</v>
      </c>
      <c r="D34" s="1162">
        <f>'Data-Total Awards (NEW)'!BS156</f>
        <v>1517212</v>
      </c>
      <c r="E34" s="1162">
        <f>'Data-Total Awards (NEW)'!BT156</f>
        <v>1266086</v>
      </c>
      <c r="F34" s="1162" t="str">
        <f t="shared" si="16"/>
        <v>No</v>
      </c>
      <c r="G34" s="1162" t="str">
        <f t="shared" si="17"/>
        <v>No</v>
      </c>
      <c r="H34" s="1162" t="b">
        <f t="shared" si="18"/>
        <v>0</v>
      </c>
      <c r="I34" s="1170">
        <f t="shared" si="19"/>
        <v>1.7957022338310504E-3</v>
      </c>
      <c r="J34" s="1225">
        <f t="shared" si="20"/>
        <v>0</v>
      </c>
      <c r="K34" s="1175">
        <f t="shared" si="21"/>
        <v>10353.175958511676</v>
      </c>
      <c r="L34" s="1175">
        <f t="shared" si="22"/>
        <v>10353.175958511676</v>
      </c>
      <c r="M34" s="1227">
        <f t="shared" si="23"/>
        <v>1.6439588892823297E-3</v>
      </c>
      <c r="O34" s="1265">
        <v>2887763</v>
      </c>
      <c r="P34" s="1265">
        <f t="shared" si="15"/>
        <v>0.94283172028694728</v>
      </c>
    </row>
    <row r="35" spans="2:16" ht="21">
      <c r="B35" s="385" t="s">
        <v>19</v>
      </c>
      <c r="C35" s="1162">
        <v>1673151</v>
      </c>
      <c r="D35" s="1162">
        <f>'Data-Total Awards (NEW)'!BS166</f>
        <v>1859056.6666666667</v>
      </c>
      <c r="E35" s="1162">
        <f>'Data-Total Awards (NEW)'!BT166</f>
        <v>1879347.3333333333</v>
      </c>
      <c r="F35" s="1162" t="str">
        <f t="shared" si="16"/>
        <v>Yes</v>
      </c>
      <c r="G35" s="1162" t="str">
        <f t="shared" si="17"/>
        <v>Yes</v>
      </c>
      <c r="H35" s="1162" t="b">
        <f t="shared" si="18"/>
        <v>1</v>
      </c>
      <c r="I35" s="1170">
        <f t="shared" si="19"/>
        <v>2.6654968182343807E-3</v>
      </c>
      <c r="J35" s="1225">
        <f t="shared" si="20"/>
        <v>1678.6525354098576</v>
      </c>
      <c r="K35" s="1175">
        <f t="shared" si="21"/>
        <v>15368.0031444623</v>
      </c>
      <c r="L35" s="1175">
        <f t="shared" si="22"/>
        <v>17046.655679872158</v>
      </c>
      <c r="M35" s="1227">
        <f t="shared" si="23"/>
        <v>2.7068023618802232E-3</v>
      </c>
      <c r="O35" s="1265">
        <v>2254979</v>
      </c>
      <c r="P35" s="1265">
        <f>C35/D35</f>
        <v>0.89999999999999991</v>
      </c>
    </row>
    <row r="36" spans="2:16" ht="21">
      <c r="B36" s="385" t="s">
        <v>20</v>
      </c>
      <c r="C36" s="1162">
        <v>3045447.3000000003</v>
      </c>
      <c r="D36" s="1162">
        <f>'Data-Total Awards (NEW)'!BS176</f>
        <v>2840683.6666666665</v>
      </c>
      <c r="E36" s="1162">
        <f>'Data-Total Awards (NEW)'!BT176</f>
        <v>2479418.3333333335</v>
      </c>
      <c r="F36" s="1162" t="str">
        <f t="shared" si="16"/>
        <v>No</v>
      </c>
      <c r="G36" s="1162" t="str">
        <f t="shared" si="17"/>
        <v>No</v>
      </c>
      <c r="H36" s="1162" t="b">
        <f t="shared" si="18"/>
        <v>0</v>
      </c>
      <c r="I36" s="1170">
        <f t="shared" si="19"/>
        <v>3.5165834230599874E-3</v>
      </c>
      <c r="J36" s="1225">
        <f t="shared" si="20"/>
        <v>0</v>
      </c>
      <c r="K36" s="1175">
        <f t="shared" si="21"/>
        <v>20274.968903976318</v>
      </c>
      <c r="L36" s="1175">
        <f t="shared" si="22"/>
        <v>20274.968903976318</v>
      </c>
      <c r="M36" s="1227">
        <f t="shared" si="23"/>
        <v>3.2194193833064359E-3</v>
      </c>
      <c r="O36" s="1265">
        <v>5714241</v>
      </c>
      <c r="P36" s="1265">
        <f t="shared" si="15"/>
        <v>1.072082518633132</v>
      </c>
    </row>
    <row r="37" spans="2:16" ht="21">
      <c r="B37" s="385" t="s">
        <v>21</v>
      </c>
      <c r="C37" s="1297">
        <v>85798833</v>
      </c>
      <c r="D37" s="1162">
        <f>'Data-Total Awards (NEW)'!BS186</f>
        <v>93051652.666666672</v>
      </c>
      <c r="E37" s="1162">
        <f>'Data-Total Awards (NEW)'!BT186</f>
        <v>92415528</v>
      </c>
      <c r="F37" s="1162" t="str">
        <f t="shared" si="16"/>
        <v>No</v>
      </c>
      <c r="G37" s="1162" t="str">
        <f t="shared" si="17"/>
        <v>Yes</v>
      </c>
      <c r="H37" s="1162" t="b">
        <f t="shared" si="18"/>
        <v>1</v>
      </c>
      <c r="I37" s="1170">
        <f t="shared" si="19"/>
        <v>0.13107385285855463</v>
      </c>
      <c r="J37" s="1225">
        <f t="shared" si="20"/>
        <v>82546.508373886201</v>
      </c>
      <c r="K37" s="1175">
        <f t="shared" si="21"/>
        <v>755710.2935209478</v>
      </c>
      <c r="L37" s="1175">
        <f t="shared" si="22"/>
        <v>838256.80189483403</v>
      </c>
      <c r="M37" s="1227">
        <f t="shared" si="23"/>
        <v>0.13310502270015437</v>
      </c>
      <c r="O37" s="1265">
        <v>21433812</v>
      </c>
      <c r="P37" s="1265">
        <f t="shared" si="15"/>
        <v>0.92205598225484497</v>
      </c>
    </row>
    <row r="38" spans="2:16" ht="21">
      <c r="B38" s="385" t="s">
        <v>22</v>
      </c>
      <c r="C38" s="1162">
        <v>8474942.7000000011</v>
      </c>
      <c r="D38" s="1162">
        <f>'Data-Total Awards (NEW)'!BS196</f>
        <v>8660925</v>
      </c>
      <c r="E38" s="1162">
        <f>'Data-Total Awards (NEW)'!BT196</f>
        <v>8135761.333333333</v>
      </c>
      <c r="F38" s="1162" t="str">
        <f t="shared" si="16"/>
        <v>No</v>
      </c>
      <c r="G38" s="1162" t="str">
        <f t="shared" si="17"/>
        <v>No</v>
      </c>
      <c r="H38" s="1162" t="b">
        <f t="shared" si="18"/>
        <v>0</v>
      </c>
      <c r="I38" s="1170">
        <f t="shared" si="19"/>
        <v>1.153903036617019E-2</v>
      </c>
      <c r="J38" s="1225">
        <f t="shared" si="20"/>
        <v>0</v>
      </c>
      <c r="K38" s="1175">
        <f t="shared" si="21"/>
        <v>66528.631262375202</v>
      </c>
      <c r="L38" s="1175">
        <f t="shared" si="22"/>
        <v>66528.631262375202</v>
      </c>
      <c r="M38" s="1227">
        <f t="shared" si="23"/>
        <v>1.0563940494573664E-2</v>
      </c>
      <c r="O38" s="1265">
        <v>11354170</v>
      </c>
      <c r="P38" s="1265">
        <f t="shared" si="15"/>
        <v>0.97852627750500099</v>
      </c>
    </row>
    <row r="39" spans="2:16" ht="21">
      <c r="B39" s="385" t="s">
        <v>23</v>
      </c>
      <c r="C39" s="1162">
        <v>2887762.5</v>
      </c>
      <c r="D39" s="1162">
        <f>'Data-Total Awards (NEW)'!BS206</f>
        <v>1867613.3333333333</v>
      </c>
      <c r="E39" s="1162">
        <f>'Data-Total Awards (NEW)'!BT206</f>
        <v>1752642.6666666667</v>
      </c>
      <c r="F39" s="1162" t="str">
        <f t="shared" si="16"/>
        <v>No</v>
      </c>
      <c r="G39" s="1162" t="str">
        <f t="shared" si="17"/>
        <v>No</v>
      </c>
      <c r="H39" s="1162" t="b">
        <f t="shared" si="18"/>
        <v>0</v>
      </c>
      <c r="I39" s="1170">
        <f t="shared" si="19"/>
        <v>2.4857903425525144E-3</v>
      </c>
      <c r="J39" s="1225">
        <f t="shared" si="20"/>
        <v>0</v>
      </c>
      <c r="K39" s="1175">
        <f t="shared" si="21"/>
        <v>14331.899981829931</v>
      </c>
      <c r="L39" s="1175">
        <f t="shared" si="22"/>
        <v>14331.899981829931</v>
      </c>
      <c r="M39" s="1227">
        <f t="shared" si="23"/>
        <v>2.2757320526426753E-3</v>
      </c>
      <c r="O39" s="1265">
        <v>0</v>
      </c>
      <c r="P39" s="1265">
        <f t="shared" si="15"/>
        <v>1.5462314647571589</v>
      </c>
    </row>
    <row r="40" spans="2:16" ht="21">
      <c r="B40" s="385" t="s">
        <v>24</v>
      </c>
      <c r="C40" s="1162">
        <v>2254978.5</v>
      </c>
      <c r="D40" s="1162">
        <f>'Data-Total Awards (NEW)'!BS216</f>
        <v>2505531.6666666665</v>
      </c>
      <c r="E40" s="1162">
        <f>'Data-Total Awards (NEW)'!BT216</f>
        <v>3342318.6666666665</v>
      </c>
      <c r="F40" s="1162" t="str">
        <f t="shared" si="16"/>
        <v>Yes</v>
      </c>
      <c r="G40" s="1162" t="str">
        <f t="shared" si="17"/>
        <v>Yes</v>
      </c>
      <c r="H40" s="1162" t="b">
        <f>OR(F40="Yes",G40="Yes")</f>
        <v>1</v>
      </c>
      <c r="I40" s="1170">
        <f t="shared" si="19"/>
        <v>4.7404434579551083E-3</v>
      </c>
      <c r="J40" s="1225">
        <f t="shared" si="20"/>
        <v>2985.3937079296475</v>
      </c>
      <c r="K40" s="1175">
        <f t="shared" si="21"/>
        <v>27331.171235933525</v>
      </c>
      <c r="L40" s="1175">
        <f t="shared" si="22"/>
        <v>30316.564943863174</v>
      </c>
      <c r="M40" s="1227">
        <f t="shared" si="23"/>
        <v>4.8139031570302374E-3</v>
      </c>
      <c r="O40" s="1265">
        <v>0</v>
      </c>
      <c r="P40" s="1265">
        <f t="shared" si="15"/>
        <v>0.9</v>
      </c>
    </row>
    <row r="41" spans="2:16" ht="21">
      <c r="B41" s="385" t="s">
        <v>25</v>
      </c>
      <c r="C41" s="1162">
        <v>5714240.7000000002</v>
      </c>
      <c r="D41" s="1162">
        <f>'Data-Total Awards (NEW)'!BS226</f>
        <v>5520459.666666667</v>
      </c>
      <c r="E41" s="1162">
        <f>'Data-Total Awards (NEW)'!BT226</f>
        <v>5398527.333333333</v>
      </c>
      <c r="F41" s="1162" t="str">
        <f t="shared" si="16"/>
        <v>No</v>
      </c>
      <c r="G41" s="1162" t="str">
        <f t="shared" si="17"/>
        <v>No</v>
      </c>
      <c r="H41" s="1162" t="b">
        <f t="shared" si="18"/>
        <v>0</v>
      </c>
      <c r="I41" s="1170">
        <f t="shared" si="19"/>
        <v>7.6567844458154104E-3</v>
      </c>
      <c r="J41" s="1225">
        <f t="shared" si="20"/>
        <v>0</v>
      </c>
      <c r="K41" s="1175">
        <f t="shared" si="21"/>
        <v>44145.424085595143</v>
      </c>
      <c r="L41" s="1175">
        <f t="shared" si="22"/>
        <v>44145.424085595143</v>
      </c>
      <c r="M41" s="1227">
        <f t="shared" si="23"/>
        <v>7.0097584197810914E-3</v>
      </c>
      <c r="O41" s="1265">
        <v>0</v>
      </c>
      <c r="P41" s="1265">
        <f t="shared" si="15"/>
        <v>1.0351023365868264</v>
      </c>
    </row>
    <row r="42" spans="2:16" ht="21">
      <c r="B42" s="385" t="s">
        <v>26</v>
      </c>
      <c r="C42" s="1162">
        <v>21433812.300000001</v>
      </c>
      <c r="D42" s="1162">
        <f>'Data-Total Awards (NEW)'!BS236</f>
        <v>22019638.333333332</v>
      </c>
      <c r="E42" s="1162">
        <f>'Data-Total Awards (NEW)'!BT236</f>
        <v>21224948.333333332</v>
      </c>
      <c r="F42" s="1162" t="str">
        <f t="shared" si="16"/>
        <v>No</v>
      </c>
      <c r="G42" s="1162" t="str">
        <f t="shared" si="17"/>
        <v>No</v>
      </c>
      <c r="H42" s="1162" t="b">
        <f t="shared" si="18"/>
        <v>0</v>
      </c>
      <c r="I42" s="1170">
        <f t="shared" si="19"/>
        <v>3.0103553103908658E-2</v>
      </c>
      <c r="J42" s="1225">
        <f t="shared" si="20"/>
        <v>0</v>
      </c>
      <c r="K42" s="1175">
        <f t="shared" si="21"/>
        <v>173562.95291577282</v>
      </c>
      <c r="L42" s="1175">
        <f t="shared" si="22"/>
        <v>173562.95291577282</v>
      </c>
      <c r="M42" s="1227">
        <f t="shared" si="23"/>
        <v>2.7559693802112574E-2</v>
      </c>
      <c r="O42" s="1265">
        <v>0</v>
      </c>
      <c r="P42" s="1265">
        <f t="shared" si="15"/>
        <v>0.97339529267170077</v>
      </c>
    </row>
    <row r="43" spans="2:16" ht="22" thickBot="1">
      <c r="B43" s="386" t="s">
        <v>27</v>
      </c>
      <c r="C43" s="1162">
        <v>11354170.199999999</v>
      </c>
      <c r="D43" s="1162">
        <f>'Data-Total Awards (NEW)'!BS246</f>
        <v>11323599.666666666</v>
      </c>
      <c r="E43" s="1162">
        <f>'Data-Total Awards (NEW)'!BT246</f>
        <v>9554362</v>
      </c>
      <c r="F43" s="1162" t="str">
        <f t="shared" si="16"/>
        <v>No</v>
      </c>
      <c r="G43" s="1162" t="str">
        <f t="shared" si="17"/>
        <v>No</v>
      </c>
      <c r="H43" s="1162" t="b">
        <f t="shared" si="18"/>
        <v>0</v>
      </c>
      <c r="I43" s="1170">
        <f t="shared" si="19"/>
        <v>1.3551045652689078E-2</v>
      </c>
      <c r="J43" s="1225">
        <f t="shared" si="20"/>
        <v>0</v>
      </c>
      <c r="K43" s="1175">
        <f t="shared" si="21"/>
        <v>78128.96671894133</v>
      </c>
      <c r="L43" s="1175">
        <f t="shared" si="22"/>
        <v>78128.96671894133</v>
      </c>
      <c r="M43" s="1227">
        <f t="shared" si="23"/>
        <v>1.2405933199894241E-2</v>
      </c>
      <c r="O43" s="1265">
        <v>0</v>
      </c>
      <c r="P43" s="1265">
        <f t="shared" si="15"/>
        <v>1.0026997186613127</v>
      </c>
    </row>
    <row r="44" spans="2:16" ht="28" customHeight="1" thickBot="1">
      <c r="B44" s="387" t="s">
        <v>28</v>
      </c>
      <c r="C44" s="1160">
        <f>SUM(C27:C43)</f>
        <v>183338262.59999999</v>
      </c>
      <c r="D44" s="1160">
        <f>SUM(D27:D43)</f>
        <v>187247071.66666666</v>
      </c>
      <c r="E44" s="1160">
        <f>SUM(E27:E43)</f>
        <v>181559903</v>
      </c>
      <c r="F44" s="1160"/>
      <c r="G44" s="1160"/>
      <c r="H44" s="1160"/>
      <c r="I44" s="1223">
        <f>SUM(I27:I43)</f>
        <v>0.2575081972245557</v>
      </c>
      <c r="J44" s="1176">
        <f>SUM(J27:J43)</f>
        <v>93319.700915567606</v>
      </c>
      <c r="K44" s="1176">
        <f>SUM(K27:K43)</f>
        <v>1484671.3594252777</v>
      </c>
      <c r="L44" s="1176">
        <f>SUM(L27:L43)</f>
        <v>1577991.0603408453</v>
      </c>
      <c r="M44" s="1223">
        <f>SUM(M27:M43)</f>
        <v>0.25056585933156539</v>
      </c>
      <c r="P44" s="1265">
        <f t="shared" si="15"/>
        <v>0.97912485876614908</v>
      </c>
    </row>
    <row r="45" spans="2:16" ht="22" thickBot="1">
      <c r="B45" s="1165" t="s">
        <v>521</v>
      </c>
      <c r="C45" s="1166">
        <f>SUM(C44,C25,C19)</f>
        <v>684621478.79999995</v>
      </c>
      <c r="D45" s="1166">
        <f>SUM(D44,D25,D19)</f>
        <v>724775611.66666663</v>
      </c>
      <c r="E45" s="1166">
        <f>SUM(E44,E25,E19)</f>
        <v>705064557</v>
      </c>
      <c r="F45" s="1166"/>
      <c r="G45" s="1166"/>
      <c r="H45" s="1166"/>
      <c r="I45" s="1224">
        <f>SUM(I44,I25,I19)</f>
        <v>1</v>
      </c>
      <c r="J45" s="1166">
        <f>SUM(J44,J25,J19)</f>
        <v>532179.29203003156</v>
      </c>
      <c r="K45" s="1166">
        <f>SUM(K44,K25,K19)</f>
        <v>5765530.4779699687</v>
      </c>
      <c r="L45" s="1226">
        <f>J45+K45</f>
        <v>6297709.7700000005</v>
      </c>
      <c r="M45" s="1224">
        <f>SUM(M44,M25,M19)</f>
        <v>0.99999999999999989</v>
      </c>
    </row>
    <row r="46" spans="2:16">
      <c r="L46" t="s">
        <v>29</v>
      </c>
      <c r="M46" t="s">
        <v>29</v>
      </c>
    </row>
    <row r="47" spans="2:16" ht="21">
      <c r="E47" s="1170"/>
    </row>
    <row r="49" spans="2:20">
      <c r="B49" s="1428" t="s">
        <v>548</v>
      </c>
      <c r="C49" s="1428"/>
      <c r="D49" s="1428"/>
      <c r="E49" s="1428"/>
      <c r="F49" s="1428"/>
      <c r="G49" s="1428"/>
      <c r="H49" s="1428"/>
      <c r="I49" s="1428"/>
      <c r="J49" s="1428"/>
      <c r="K49" s="1428"/>
      <c r="L49" s="1428"/>
      <c r="M49" s="1428"/>
      <c r="N49" s="1428"/>
      <c r="O49" s="1428"/>
      <c r="P49" s="1428"/>
      <c r="Q49" s="1428"/>
      <c r="R49" s="1428"/>
      <c r="S49" s="1428"/>
      <c r="T49" s="1428"/>
    </row>
  </sheetData>
  <mergeCells count="10">
    <mergeCell ref="E3:N3"/>
    <mergeCell ref="E6:N6"/>
    <mergeCell ref="E7:N7"/>
    <mergeCell ref="E8:N8"/>
    <mergeCell ref="E9:N9"/>
    <mergeCell ref="E10:N10"/>
    <mergeCell ref="B49:T49"/>
    <mergeCell ref="C12:E12"/>
    <mergeCell ref="F12:H12"/>
    <mergeCell ref="I12:L12"/>
  </mergeCells>
  <pageMargins left="0.25" right="0.25" top="0.75" bottom="0.75" header="0.3" footer="0.3"/>
  <pageSetup scale="52" fitToHeight="0" orientation="landscape" r:id="rId1"/>
  <headerFooter>
    <oddFooter>&amp;L&amp;F - &amp;A&amp;RPage &amp;P of &amp;N  &amp;D</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pageSetUpPr fitToPage="1"/>
  </sheetPr>
  <dimension ref="A1:S36"/>
  <sheetViews>
    <sheetView workbookViewId="0"/>
  </sheetViews>
  <sheetFormatPr baseColWidth="10" defaultColWidth="9.1640625" defaultRowHeight="17"/>
  <cols>
    <col min="1" max="1" width="18.5" style="24" customWidth="1"/>
    <col min="2" max="2" width="16.5" style="24" customWidth="1"/>
    <col min="3" max="3" width="13.1640625" style="24" customWidth="1"/>
    <col min="4" max="4" width="16.1640625" style="24" customWidth="1"/>
    <col min="5" max="6" width="15.83203125" style="24" customWidth="1"/>
    <col min="7" max="7" width="11.6640625" style="24" customWidth="1"/>
    <col min="8" max="8" width="15" style="17" customWidth="1"/>
    <col min="9" max="10" width="20.33203125" style="17" customWidth="1"/>
    <col min="11" max="11" width="14.83203125" style="17" customWidth="1"/>
    <col min="12" max="12" width="17.83203125" style="17" customWidth="1"/>
    <col min="13" max="13" width="9.1640625" style="17"/>
    <col min="14" max="14" width="14.5" style="17" customWidth="1"/>
    <col min="15" max="15" width="11.33203125" style="17" customWidth="1"/>
    <col min="16" max="16" width="9.1640625" style="17"/>
    <col min="17" max="17" width="12.5" style="17" customWidth="1"/>
    <col min="18" max="18" width="14.5" style="17" customWidth="1"/>
    <col min="19" max="19" width="16.33203125" style="17" customWidth="1"/>
    <col min="20" max="16384" width="9.1640625" style="17"/>
  </cols>
  <sheetData>
    <row r="1" spans="1:19" ht="24">
      <c r="A1" s="50" t="s">
        <v>244</v>
      </c>
    </row>
    <row r="2" spans="1:19" ht="25.5" customHeight="1" thickBot="1">
      <c r="A2" s="25"/>
      <c r="G2" s="25"/>
    </row>
    <row r="3" spans="1:19" ht="77.25" customHeight="1" thickBot="1">
      <c r="A3" s="1116"/>
      <c r="B3" s="1117"/>
      <c r="C3" s="1446" t="s">
        <v>498</v>
      </c>
      <c r="D3" s="1446"/>
      <c r="E3" s="1446"/>
      <c r="F3" s="1446"/>
      <c r="G3" s="29"/>
      <c r="H3" s="1444" t="s">
        <v>215</v>
      </c>
      <c r="I3" s="1445"/>
      <c r="J3" s="29"/>
      <c r="M3" s="1432" t="s">
        <v>217</v>
      </c>
      <c r="N3" s="1433"/>
    </row>
    <row r="4" spans="1:19" ht="89" customHeight="1" thickBot="1">
      <c r="A4" s="68" t="s">
        <v>88</v>
      </c>
      <c r="B4" s="68" t="s">
        <v>0</v>
      </c>
      <c r="C4" s="69" t="s">
        <v>361</v>
      </c>
      <c r="D4" s="464" t="s">
        <v>401</v>
      </c>
      <c r="E4" s="464" t="s">
        <v>431</v>
      </c>
      <c r="F4" s="464" t="s">
        <v>455</v>
      </c>
      <c r="G4" s="17"/>
      <c r="H4" s="582" t="s">
        <v>499</v>
      </c>
      <c r="I4" s="580" t="s">
        <v>216</v>
      </c>
      <c r="J4" s="140"/>
      <c r="K4" s="583" t="s">
        <v>500</v>
      </c>
      <c r="M4" s="1434">
        <f>'Step2- $ for Outcome Measures'!E17</f>
        <v>2576335.8149999999</v>
      </c>
      <c r="N4" s="1435"/>
      <c r="P4" s="1436" t="s">
        <v>228</v>
      </c>
      <c r="Q4" s="1437"/>
      <c r="R4" s="1438"/>
    </row>
    <row r="5" spans="1:19" ht="37.5" customHeight="1" thickBot="1">
      <c r="A5" s="1439" t="s">
        <v>87</v>
      </c>
      <c r="B5" s="1440"/>
      <c r="C5" s="526">
        <f>C10+C16+C35</f>
        <v>3188.6290337768892</v>
      </c>
      <c r="D5" s="71">
        <f>D10+D16+D35</f>
        <v>3485.3213778572308</v>
      </c>
      <c r="E5" s="526">
        <f>E10+E16+E35</f>
        <v>3142.558250452525</v>
      </c>
      <c r="F5" s="526">
        <f>F10+F16+F35</f>
        <v>3009.1818137485889</v>
      </c>
      <c r="G5" s="17"/>
      <c r="H5" s="74">
        <f>SUM(H10,H16,H35)</f>
        <v>3212.3538140194482</v>
      </c>
      <c r="I5" s="75">
        <f>I10+I16+I35</f>
        <v>1</v>
      </c>
      <c r="K5" s="176">
        <f>I5</f>
        <v>1</v>
      </c>
      <c r="O5" s="38"/>
      <c r="P5" s="66" t="s">
        <v>87</v>
      </c>
      <c r="Q5" s="67">
        <f>K5</f>
        <v>1</v>
      </c>
      <c r="R5" s="172">
        <f>$M$4*Q5</f>
        <v>2576335.8149999999</v>
      </c>
      <c r="S5" s="38"/>
    </row>
    <row r="6" spans="1:19">
      <c r="A6" s="51"/>
      <c r="B6" s="28"/>
      <c r="C6" s="44"/>
      <c r="D6" s="28"/>
      <c r="E6" s="44"/>
      <c r="F6" s="44"/>
      <c r="G6" s="17"/>
      <c r="H6" s="48"/>
      <c r="I6" s="62"/>
      <c r="K6" s="52"/>
      <c r="O6" s="38"/>
      <c r="P6" s="48"/>
      <c r="Q6" s="87"/>
      <c r="R6" s="35"/>
      <c r="S6" s="38"/>
    </row>
    <row r="7" spans="1:19">
      <c r="A7" s="45" t="s">
        <v>83</v>
      </c>
      <c r="B7" s="24" t="s">
        <v>35</v>
      </c>
      <c r="C7" s="49">
        <f>'DATA- STEMH Awards'!Z16</f>
        <v>184.75794296661181</v>
      </c>
      <c r="D7" s="40">
        <f>'DATA- STEMH Awards'!AL16</f>
        <v>195.84421863903881</v>
      </c>
      <c r="E7" s="49">
        <f>'DATA- STEMH Awards'!AX16</f>
        <v>181.1608916118077</v>
      </c>
      <c r="F7" s="49">
        <f>'DATA- STEMH Awards'!BJ16</f>
        <v>160.43083307994442</v>
      </c>
      <c r="G7" s="17"/>
      <c r="H7" s="41">
        <f>AVERAGE(D7:F7)</f>
        <v>179.14531444359696</v>
      </c>
      <c r="I7" s="64">
        <f>H7/H$5</f>
        <v>5.5767616151672257E-2</v>
      </c>
      <c r="K7" s="52">
        <f t="shared" ref="K7:K35" si="0">I7</f>
        <v>5.5767616151672257E-2</v>
      </c>
      <c r="O7" s="38"/>
      <c r="P7" s="48" t="s">
        <v>35</v>
      </c>
      <c r="Q7" s="87">
        <f>K7</f>
        <v>5.5767616151672257E-2</v>
      </c>
      <c r="R7" s="35">
        <f>$M$4*Q7</f>
        <v>143676.10680872572</v>
      </c>
      <c r="S7" s="38"/>
    </row>
    <row r="8" spans="1:19">
      <c r="A8" s="45" t="s">
        <v>83</v>
      </c>
      <c r="B8" s="24" t="s">
        <v>37</v>
      </c>
      <c r="C8" s="49">
        <f>'DATA- STEMH Awards'!Z26</f>
        <v>590.56860368879336</v>
      </c>
      <c r="D8" s="40">
        <f>'DATA- STEMH Awards'!AL26</f>
        <v>596.73825467572397</v>
      </c>
      <c r="E8" s="49">
        <f>'DATA- STEMH Awards'!AX26</f>
        <v>529.44114122876476</v>
      </c>
      <c r="F8" s="49">
        <f>'DATA- STEMH Awards'!BJ26</f>
        <v>594.44781915946771</v>
      </c>
      <c r="G8" s="17"/>
      <c r="H8" s="41">
        <f>AVERAGE(D8:F8)</f>
        <v>573.54240502131881</v>
      </c>
      <c r="I8" s="64">
        <f>H8/H$5</f>
        <v>0.17854272543648472</v>
      </c>
      <c r="K8" s="52">
        <f t="shared" si="0"/>
        <v>0.17854272543648472</v>
      </c>
      <c r="O8" s="38"/>
      <c r="P8" s="48" t="s">
        <v>37</v>
      </c>
      <c r="Q8" s="87">
        <f t="shared" ref="Q8:Q35" si="1">K8</f>
        <v>0.17854272543648472</v>
      </c>
      <c r="R8" s="35">
        <f>$M$4*Q8</f>
        <v>459986.01804972708</v>
      </c>
      <c r="S8" s="38"/>
    </row>
    <row r="9" spans="1:19" ht="18" thickBot="1">
      <c r="A9" s="46" t="s">
        <v>83</v>
      </c>
      <c r="B9" s="26" t="s">
        <v>39</v>
      </c>
      <c r="C9" s="497">
        <f>'DATA- STEMH Awards'!Z36</f>
        <v>988.43121235162926</v>
      </c>
      <c r="D9" s="27">
        <f>'DATA- STEMH Awards'!AL36</f>
        <v>1066.1200872542797</v>
      </c>
      <c r="E9" s="497">
        <f>'DATA- STEMH Awards'!AX36</f>
        <v>964.48859395771672</v>
      </c>
      <c r="F9" s="497">
        <f>'DATA- STEMH Awards'!BJ36</f>
        <v>969.39131878800367</v>
      </c>
      <c r="G9" s="17"/>
      <c r="H9" s="41">
        <f t="shared" ref="H9" si="2">AVERAGE(D9:F9)</f>
        <v>1000</v>
      </c>
      <c r="I9" s="65">
        <f>H9/H$5</f>
        <v>0.31129821243095041</v>
      </c>
      <c r="K9" s="52">
        <f t="shared" si="0"/>
        <v>0.31129821243095041</v>
      </c>
      <c r="O9" s="38"/>
      <c r="P9" s="48" t="s">
        <v>39</v>
      </c>
      <c r="Q9" s="87">
        <f t="shared" si="1"/>
        <v>0.31129821243095041</v>
      </c>
      <c r="R9" s="35">
        <f>$M$4*Q9</f>
        <v>802008.73383133567</v>
      </c>
      <c r="S9" s="38"/>
    </row>
    <row r="10" spans="1:19" ht="33" customHeight="1" thickBot="1">
      <c r="A10" s="1441" t="s">
        <v>210</v>
      </c>
      <c r="B10" s="1442"/>
      <c r="C10" s="526">
        <f>SUM(C7:C9)</f>
        <v>1763.7577590070346</v>
      </c>
      <c r="D10" s="71">
        <f>SUM(D7:D9)</f>
        <v>1858.7025605690424</v>
      </c>
      <c r="E10" s="526">
        <f>SUM(E7:E9)</f>
        <v>1675.0906267982891</v>
      </c>
      <c r="F10" s="526">
        <f>SUM(F7:F9)</f>
        <v>1724.2699710274157</v>
      </c>
      <c r="G10" s="17"/>
      <c r="H10" s="74">
        <f>SUM(H7:H9)</f>
        <v>1752.6877194649157</v>
      </c>
      <c r="I10" s="76">
        <f>SUM(I7:I9)</f>
        <v>0.54560855401910735</v>
      </c>
      <c r="K10" s="176">
        <f t="shared" si="0"/>
        <v>0.54560855401910735</v>
      </c>
      <c r="O10" s="38"/>
      <c r="P10" s="66" t="s">
        <v>212</v>
      </c>
      <c r="Q10" s="67">
        <f t="shared" si="1"/>
        <v>0.54560855401910735</v>
      </c>
      <c r="R10" s="172">
        <f>$M$4*Q10</f>
        <v>1405670.8586897885</v>
      </c>
      <c r="S10" s="38"/>
    </row>
    <row r="11" spans="1:19">
      <c r="A11" s="47"/>
      <c r="C11" s="45"/>
      <c r="D11" s="39"/>
      <c r="E11" s="45"/>
      <c r="F11" s="45"/>
      <c r="G11" s="17"/>
      <c r="H11" s="48"/>
      <c r="I11" s="63"/>
      <c r="K11" s="53"/>
      <c r="O11" s="38"/>
      <c r="P11" s="48"/>
      <c r="Q11" s="87"/>
      <c r="R11" s="35"/>
      <c r="S11" s="38"/>
    </row>
    <row r="12" spans="1:19">
      <c r="A12" s="45" t="s">
        <v>84</v>
      </c>
      <c r="B12" s="24" t="s">
        <v>41</v>
      </c>
      <c r="C12" s="49">
        <f>'DATA- STEMH Awards'!Z46</f>
        <v>141.36370728662817</v>
      </c>
      <c r="D12" s="40">
        <f>'DATA- STEMH Awards'!AL46</f>
        <v>145.10844125448588</v>
      </c>
      <c r="E12" s="49">
        <f>'DATA- STEMH Awards'!AX46</f>
        <v>131.53378062100171</v>
      </c>
      <c r="F12" s="49">
        <f>'DATA- STEMH Awards'!BJ46</f>
        <v>122.64003744733967</v>
      </c>
      <c r="G12" s="17"/>
      <c r="H12" s="41">
        <f>AVERAGE(D12:F12)</f>
        <v>133.09408644094242</v>
      </c>
      <c r="I12" s="64">
        <f>H12/H$5</f>
        <v>4.1431951194195772E-2</v>
      </c>
      <c r="K12" s="52">
        <f t="shared" si="0"/>
        <v>4.1431951194195772E-2</v>
      </c>
      <c r="O12" s="38"/>
      <c r="P12" s="48" t="s">
        <v>41</v>
      </c>
      <c r="Q12" s="87">
        <f t="shared" si="1"/>
        <v>4.1431951194195772E-2</v>
      </c>
      <c r="R12" s="35">
        <f>$M$4*Q12</f>
        <v>106742.61974693858</v>
      </c>
      <c r="S12" s="38"/>
    </row>
    <row r="13" spans="1:19">
      <c r="A13" s="45" t="s">
        <v>84</v>
      </c>
      <c r="B13" s="24" t="s">
        <v>43</v>
      </c>
      <c r="C13" s="49">
        <f>'DATA- STEMH Awards'!Z56</f>
        <v>183.96005617100951</v>
      </c>
      <c r="D13" s="40">
        <f>'DATA- STEMH Awards'!AL56</f>
        <v>186.76860664690278</v>
      </c>
      <c r="E13" s="49">
        <f>'DATA- STEMH Awards'!AX56</f>
        <v>170.38539553752534</v>
      </c>
      <c r="F13" s="49">
        <f>'DATA- STEMH Awards'!BJ56</f>
        <v>138.5551568107349</v>
      </c>
      <c r="G13" s="17"/>
      <c r="H13" s="41">
        <f t="shared" ref="H13:H15" si="3">AVERAGE(D13:F13)</f>
        <v>165.23638633172101</v>
      </c>
      <c r="I13" s="64">
        <f>H13/H$5</f>
        <v>5.1437791693614676E-2</v>
      </c>
      <c r="K13" s="52">
        <f t="shared" si="0"/>
        <v>5.1437791693614676E-2</v>
      </c>
      <c r="O13" s="38"/>
      <c r="P13" s="48" t="s">
        <v>43</v>
      </c>
      <c r="Q13" s="87">
        <f t="shared" si="1"/>
        <v>5.1437791693614676E-2</v>
      </c>
      <c r="R13" s="35">
        <f>$M$4*Q13</f>
        <v>132521.024984769</v>
      </c>
      <c r="S13" s="38"/>
    </row>
    <row r="14" spans="1:19">
      <c r="A14" s="45" t="s">
        <v>84</v>
      </c>
      <c r="B14" s="24" t="s">
        <v>45</v>
      </c>
      <c r="C14" s="49">
        <f>'DATA- STEMH Awards'!Z66</f>
        <v>40.255890154470272</v>
      </c>
      <c r="D14" s="40">
        <f>'DATA- STEMH Awards'!AL66</f>
        <v>34.638789202683725</v>
      </c>
      <c r="E14" s="49">
        <f>'DATA- STEMH Awards'!AX66</f>
        <v>28.08550475893275</v>
      </c>
      <c r="F14" s="49">
        <f>'DATA- STEMH Awards'!BJ66</f>
        <v>33.234513964737083</v>
      </c>
      <c r="G14" s="17"/>
      <c r="H14" s="41">
        <f t="shared" si="3"/>
        <v>31.986269308784518</v>
      </c>
      <c r="I14" s="64">
        <f>H14/H$5</f>
        <v>9.9572684581595919E-3</v>
      </c>
      <c r="K14" s="52">
        <f t="shared" si="0"/>
        <v>9.9572684581595919E-3</v>
      </c>
      <c r="O14" s="38"/>
      <c r="P14" s="48" t="s">
        <v>45</v>
      </c>
      <c r="Q14" s="87">
        <f t="shared" si="1"/>
        <v>9.9572684581595919E-3</v>
      </c>
      <c r="R14" s="35">
        <f>$M$4*Q14</f>
        <v>25653.267348326386</v>
      </c>
      <c r="S14" s="38"/>
    </row>
    <row r="15" spans="1:19" ht="18" thickBot="1">
      <c r="A15" s="46" t="s">
        <v>84</v>
      </c>
      <c r="B15" s="26" t="s">
        <v>47</v>
      </c>
      <c r="C15" s="497">
        <f>'DATA- STEMH Awards'!Z76</f>
        <v>60.851926977687626</v>
      </c>
      <c r="D15" s="27">
        <f>'DATA- STEMH Awards'!AL76</f>
        <v>46.809174598221247</v>
      </c>
      <c r="E15" s="497">
        <f>'DATA- STEMH Awards'!AX76</f>
        <v>45.872991106256826</v>
      </c>
      <c r="F15" s="497">
        <f>'DATA- STEMH Awards'!BJ76</f>
        <v>48.213449836167882</v>
      </c>
      <c r="G15" s="17"/>
      <c r="H15" s="42">
        <f t="shared" si="3"/>
        <v>46.965205180215321</v>
      </c>
      <c r="I15" s="65">
        <f>H15/H$5</f>
        <v>1.4620184419053842E-2</v>
      </c>
      <c r="K15" s="52">
        <f t="shared" si="0"/>
        <v>1.4620184419053842E-2</v>
      </c>
      <c r="O15" s="38"/>
      <c r="P15" s="48" t="s">
        <v>47</v>
      </c>
      <c r="Q15" s="87">
        <f t="shared" si="1"/>
        <v>1.4620184419053842E-2</v>
      </c>
      <c r="R15" s="35">
        <f>$M$4*Q15</f>
        <v>37666.504740713382</v>
      </c>
      <c r="S15" s="38"/>
    </row>
    <row r="16" spans="1:19" ht="32.25" customHeight="1" thickBot="1">
      <c r="A16" s="1441" t="s">
        <v>211</v>
      </c>
      <c r="B16" s="1443"/>
      <c r="C16" s="526">
        <f>SUM(C12:C15)</f>
        <v>426.4315805897956</v>
      </c>
      <c r="D16" s="71">
        <f>SUM(D12:D15)</f>
        <v>413.32501170229364</v>
      </c>
      <c r="E16" s="526">
        <f>SUM(E12:E15)</f>
        <v>375.87767202371668</v>
      </c>
      <c r="F16" s="526">
        <f>SUM(F12:F15)</f>
        <v>342.64315805897957</v>
      </c>
      <c r="G16" s="17"/>
      <c r="H16" s="74">
        <f>SUM(H12:H15)</f>
        <v>377.28194726166328</v>
      </c>
      <c r="I16" s="76">
        <f>SUM(I12:I15)</f>
        <v>0.11744719576502387</v>
      </c>
      <c r="K16" s="176">
        <f t="shared" si="0"/>
        <v>0.11744719576502387</v>
      </c>
      <c r="O16" s="38"/>
      <c r="P16" s="66" t="s">
        <v>213</v>
      </c>
      <c r="Q16" s="67">
        <f t="shared" si="1"/>
        <v>0.11744719576502387</v>
      </c>
      <c r="R16" s="172">
        <f>$M$4*Q16</f>
        <v>302583.41682074731</v>
      </c>
      <c r="S16" s="38"/>
    </row>
    <row r="17" spans="1:19">
      <c r="B17" s="47"/>
      <c r="C17" s="45"/>
      <c r="D17" s="39"/>
      <c r="E17" s="45"/>
      <c r="F17" s="45"/>
      <c r="G17" s="17"/>
      <c r="H17" s="48"/>
      <c r="I17" s="63"/>
      <c r="K17" s="52"/>
      <c r="O17" s="38"/>
      <c r="P17" s="48"/>
      <c r="Q17" s="87"/>
      <c r="R17" s="35"/>
      <c r="S17" s="38"/>
    </row>
    <row r="18" spans="1:19">
      <c r="A18" s="24" t="s">
        <v>86</v>
      </c>
      <c r="B18" s="45" t="s">
        <v>49</v>
      </c>
      <c r="C18" s="49">
        <f>'DATA- STEMH Awards'!Z86</f>
        <v>76.533000468091743</v>
      </c>
      <c r="D18" s="40">
        <f>'DATA- STEMH Awards'!AL86</f>
        <v>64.830706818536427</v>
      </c>
      <c r="E18" s="49">
        <f>'DATA- STEMH Awards'!AX86</f>
        <v>47.043220471212351</v>
      </c>
      <c r="F18" s="49">
        <f>'DATA- STEMH Awards'!BJ86</f>
        <v>32.298330472772662</v>
      </c>
      <c r="G18" s="17"/>
      <c r="H18" s="41">
        <f t="shared" ref="H18:H34" si="4">AVERAGE(D18:F18)</f>
        <v>48.057419254173816</v>
      </c>
      <c r="I18" s="64">
        <f t="shared" ref="I18:I34" si="5">H18/H$5</f>
        <v>1.4960188707869047E-2</v>
      </c>
      <c r="K18" s="52">
        <f t="shared" si="0"/>
        <v>1.4960188707869047E-2</v>
      </c>
      <c r="O18" s="38"/>
      <c r="P18" s="48" t="s">
        <v>49</v>
      </c>
      <c r="Q18" s="87">
        <f t="shared" si="1"/>
        <v>1.4960188707869047E-2</v>
      </c>
      <c r="R18" s="35">
        <f t="shared" ref="R18:R34" si="6">$M$4*Q18</f>
        <v>38542.469967241595</v>
      </c>
      <c r="S18" s="38"/>
    </row>
    <row r="19" spans="1:19">
      <c r="A19" s="24" t="s">
        <v>86</v>
      </c>
      <c r="B19" s="45" t="s">
        <v>51</v>
      </c>
      <c r="C19" s="49">
        <f>'DATA- STEMH Awards'!Z96</f>
        <v>7.957559681697612</v>
      </c>
      <c r="D19" s="40">
        <f>'DATA- STEMH Awards'!AL96</f>
        <v>7.2554220627242936</v>
      </c>
      <c r="E19" s="49">
        <f>'DATA- STEMH Awards'!AX96</f>
        <v>4.6809174598221244</v>
      </c>
      <c r="F19" s="49">
        <f>'DATA- STEMH Awards'!BJ96</f>
        <v>4.6809174598221244</v>
      </c>
      <c r="G19" s="17"/>
      <c r="H19" s="41">
        <f t="shared" si="4"/>
        <v>5.5390856607895147</v>
      </c>
      <c r="I19" s="64">
        <f t="shared" si="5"/>
        <v>1.7243074647056858E-3</v>
      </c>
      <c r="K19" s="52">
        <f t="shared" si="0"/>
        <v>1.7243074647056858E-3</v>
      </c>
      <c r="O19" s="38"/>
      <c r="P19" s="48" t="s">
        <v>51</v>
      </c>
      <c r="Q19" s="87">
        <f t="shared" si="1"/>
        <v>1.7243074647056858E-3</v>
      </c>
      <c r="R19" s="35">
        <f t="shared" si="6"/>
        <v>4442.3950773931065</v>
      </c>
      <c r="S19" s="38"/>
    </row>
    <row r="20" spans="1:19">
      <c r="A20" s="24" t="s">
        <v>86</v>
      </c>
      <c r="B20" s="45" t="s">
        <v>53</v>
      </c>
      <c r="C20" s="49">
        <f>'DATA- STEMH Awards'!Z106</f>
        <v>7.0213761897331874</v>
      </c>
      <c r="D20" s="40">
        <f>'DATA- STEMH Awards'!AL106</f>
        <v>4.4468715868310182</v>
      </c>
      <c r="E20" s="49">
        <f>'DATA- STEMH Awards'!AX106</f>
        <v>29.489779996879385</v>
      </c>
      <c r="F20" s="49">
        <f>'DATA- STEMH Awards'!BJ106</f>
        <v>8.4256514276798242</v>
      </c>
      <c r="G20" s="17"/>
      <c r="H20" s="41">
        <f t="shared" si="4"/>
        <v>14.120767670463408</v>
      </c>
      <c r="I20" s="64">
        <f t="shared" si="5"/>
        <v>4.3957697339680147E-3</v>
      </c>
      <c r="K20" s="52">
        <f t="shared" si="0"/>
        <v>4.3957697339680147E-3</v>
      </c>
      <c r="O20" s="38"/>
      <c r="P20" s="48" t="s">
        <v>53</v>
      </c>
      <c r="Q20" s="87">
        <f t="shared" si="1"/>
        <v>4.3957697339680147E-3</v>
      </c>
      <c r="R20" s="35">
        <f t="shared" si="6"/>
        <v>11324.979000114818</v>
      </c>
      <c r="S20" s="38"/>
    </row>
    <row r="21" spans="1:19">
      <c r="A21" s="24" t="s">
        <v>86</v>
      </c>
      <c r="B21" s="45" t="s">
        <v>55</v>
      </c>
      <c r="C21" s="49">
        <f>'DATA- STEMH Awards'!Z116</f>
        <v>6.3192385707598682</v>
      </c>
      <c r="D21" s="40">
        <f>'DATA- STEMH Awards'!AL116</f>
        <v>10.298018411608675</v>
      </c>
      <c r="E21" s="49">
        <f>'DATA- STEMH Awards'!AX116</f>
        <v>5.6171009517865498</v>
      </c>
      <c r="F21" s="49">
        <f>'DATA- STEMH Awards'!BJ116</f>
        <v>8.4256514276798242</v>
      </c>
      <c r="G21" s="17"/>
      <c r="H21" s="41">
        <f t="shared" si="4"/>
        <v>8.1135902636916821</v>
      </c>
      <c r="I21" s="64">
        <f t="shared" si="5"/>
        <v>2.5257461454843842E-3</v>
      </c>
      <c r="K21" s="52">
        <f t="shared" si="0"/>
        <v>2.5257461454843842E-3</v>
      </c>
      <c r="O21" s="38"/>
      <c r="P21" s="48" t="s">
        <v>55</v>
      </c>
      <c r="Q21" s="87">
        <f t="shared" si="1"/>
        <v>2.5257461454843842E-3</v>
      </c>
      <c r="R21" s="35">
        <f t="shared" si="6"/>
        <v>6507.1702542096191</v>
      </c>
      <c r="S21" s="38"/>
    </row>
    <row r="22" spans="1:19">
      <c r="A22" s="24" t="s">
        <v>86</v>
      </c>
      <c r="B22" s="45" t="s">
        <v>57</v>
      </c>
      <c r="C22" s="49">
        <f>'DATA- STEMH Awards'!Z126</f>
        <v>84.022468403807139</v>
      </c>
      <c r="D22" s="40">
        <f>'DATA- STEMH Awards'!AL126</f>
        <v>79.341550943985013</v>
      </c>
      <c r="E22" s="49">
        <f>'DATA- STEMH Awards'!AX126</f>
        <v>97.831174910282414</v>
      </c>
      <c r="F22" s="49">
        <f>'DATA- STEMH Awards'!BJ126</f>
        <v>89.639569355593693</v>
      </c>
      <c r="G22" s="17"/>
      <c r="H22" s="41">
        <f t="shared" si="4"/>
        <v>88.937431736620354</v>
      </c>
      <c r="I22" s="64">
        <f t="shared" si="5"/>
        <v>2.7686063517809594E-2</v>
      </c>
      <c r="K22" s="52">
        <f t="shared" si="0"/>
        <v>2.7686063517809594E-2</v>
      </c>
      <c r="O22" s="38"/>
      <c r="P22" s="48" t="s">
        <v>57</v>
      </c>
      <c r="Q22" s="87">
        <f t="shared" si="1"/>
        <v>2.7686063517809594E-2</v>
      </c>
      <c r="R22" s="35">
        <f t="shared" si="6"/>
        <v>71328.59701729774</v>
      </c>
      <c r="S22" s="38"/>
    </row>
    <row r="23" spans="1:19">
      <c r="A23" s="24" t="s">
        <v>86</v>
      </c>
      <c r="B23" s="45" t="s">
        <v>59</v>
      </c>
      <c r="C23" s="49">
        <f>'DATA- STEMH Awards'!Z136</f>
        <v>7.7235138087065058</v>
      </c>
      <c r="D23" s="40">
        <f>'DATA- STEMH Awards'!AL136</f>
        <v>4.2128257138399121</v>
      </c>
      <c r="E23" s="49">
        <f>'DATA- STEMH Awards'!AX136</f>
        <v>5.6171009517865498</v>
      </c>
      <c r="F23" s="49">
        <f>'DATA- STEMH Awards'!BJ136</f>
        <v>5.8511468247776559</v>
      </c>
      <c r="G23" s="17"/>
      <c r="H23" s="41">
        <f t="shared" si="4"/>
        <v>5.2270244968013726</v>
      </c>
      <c r="I23" s="64">
        <f t="shared" si="5"/>
        <v>1.6271633821870555E-3</v>
      </c>
      <c r="K23" s="52">
        <f t="shared" si="0"/>
        <v>1.6271633821870555E-3</v>
      </c>
      <c r="O23" s="38"/>
      <c r="P23" s="48" t="s">
        <v>59</v>
      </c>
      <c r="Q23" s="87">
        <f t="shared" si="1"/>
        <v>1.6271633821870555E-3</v>
      </c>
      <c r="R23" s="35">
        <f t="shared" si="6"/>
        <v>4192.1192983850442</v>
      </c>
      <c r="S23" s="38"/>
    </row>
    <row r="24" spans="1:19">
      <c r="A24" s="24" t="s">
        <v>86</v>
      </c>
      <c r="B24" s="45" t="s">
        <v>61</v>
      </c>
      <c r="C24" s="49">
        <f>'DATA- STEMH Awards'!Z146</f>
        <v>21.298174442190668</v>
      </c>
      <c r="D24" s="40">
        <f>'DATA- STEMH Awards'!AL146</f>
        <v>21.298174442190668</v>
      </c>
      <c r="E24" s="49">
        <f>'DATA- STEMH Awards'!AX146</f>
        <v>19.893899204244029</v>
      </c>
      <c r="F24" s="49">
        <f>'DATA- STEMH Awards'!BJ146</f>
        <v>20.830082696208457</v>
      </c>
      <c r="G24" s="17"/>
      <c r="H24" s="41">
        <f t="shared" si="4"/>
        <v>20.674052114214383</v>
      </c>
      <c r="I24" s="64">
        <f t="shared" si="5"/>
        <v>6.4357954668592485E-3</v>
      </c>
      <c r="K24" s="52">
        <f t="shared" si="0"/>
        <v>6.4357954668592485E-3</v>
      </c>
      <c r="O24" s="38"/>
      <c r="P24" s="48" t="s">
        <v>61</v>
      </c>
      <c r="Q24" s="87">
        <f t="shared" si="1"/>
        <v>6.4357954668592485E-3</v>
      </c>
      <c r="R24" s="35">
        <f t="shared" si="6"/>
        <v>16580.770359284128</v>
      </c>
      <c r="S24" s="38"/>
    </row>
    <row r="25" spans="1:19">
      <c r="A25" s="24" t="s">
        <v>86</v>
      </c>
      <c r="B25" s="45" t="s">
        <v>63</v>
      </c>
      <c r="C25" s="49">
        <f>'DATA- STEMH Awards'!Z156</f>
        <v>22.000312061163985</v>
      </c>
      <c r="D25" s="40">
        <f>'DATA- STEMH Awards'!AL156</f>
        <v>14.978935871430799</v>
      </c>
      <c r="E25" s="49">
        <f>'DATA- STEMH Awards'!AX156</f>
        <v>16.617256982368541</v>
      </c>
      <c r="F25" s="49">
        <f>'DATA- STEMH Awards'!BJ156</f>
        <v>11.468247776564207</v>
      </c>
      <c r="G25" s="17"/>
      <c r="H25" s="41">
        <f t="shared" si="4"/>
        <v>14.354813543454517</v>
      </c>
      <c r="I25" s="64">
        <f t="shared" si="5"/>
        <v>4.4686277958569881E-3</v>
      </c>
      <c r="K25" s="52">
        <f t="shared" si="0"/>
        <v>4.4686277958569881E-3</v>
      </c>
      <c r="O25" s="38"/>
      <c r="P25" s="48" t="s">
        <v>63</v>
      </c>
      <c r="Q25" s="87">
        <f t="shared" si="1"/>
        <v>4.4686277958569881E-3</v>
      </c>
      <c r="R25" s="35">
        <f t="shared" si="6"/>
        <v>11512.685834370866</v>
      </c>
      <c r="S25" s="38"/>
    </row>
    <row r="26" spans="1:19">
      <c r="A26" s="24" t="s">
        <v>86</v>
      </c>
      <c r="B26" s="45" t="s">
        <v>65</v>
      </c>
      <c r="C26" s="49">
        <f>'DATA- STEMH Awards'!Z166</f>
        <v>12.170385395537524</v>
      </c>
      <c r="D26" s="40">
        <f>'DATA- STEMH Awards'!AL166</f>
        <v>14.978935871430799</v>
      </c>
      <c r="E26" s="49">
        <f>'DATA- STEMH Awards'!AX166</f>
        <v>17.085348728350755</v>
      </c>
      <c r="F26" s="49">
        <f>'DATA- STEMH Awards'!BJ166</f>
        <v>18.723669839288497</v>
      </c>
      <c r="G26" s="17"/>
      <c r="H26" s="41">
        <f t="shared" si="4"/>
        <v>16.929318146356685</v>
      </c>
      <c r="I26" s="64">
        <f t="shared" si="5"/>
        <v>5.270066476635687E-3</v>
      </c>
      <c r="K26" s="52">
        <f t="shared" si="0"/>
        <v>5.270066476635687E-3</v>
      </c>
      <c r="O26" s="38"/>
      <c r="P26" s="48" t="s">
        <v>65</v>
      </c>
      <c r="Q26" s="87">
        <f t="shared" si="1"/>
        <v>5.270066476635687E-3</v>
      </c>
      <c r="R26" s="35">
        <f t="shared" si="6"/>
        <v>13577.461011187381</v>
      </c>
      <c r="S26" s="38"/>
    </row>
    <row r="27" spans="1:19">
      <c r="A27" s="24" t="s">
        <v>86</v>
      </c>
      <c r="B27" s="45" t="s">
        <v>67</v>
      </c>
      <c r="C27" s="49">
        <f>'DATA- STEMH Awards'!Z176</f>
        <v>26.447183647995004</v>
      </c>
      <c r="D27" s="40">
        <f>'DATA- STEMH Awards'!AL176</f>
        <v>30.191917615852706</v>
      </c>
      <c r="E27" s="49">
        <f>'DATA- STEMH Awards'!AX176</f>
        <v>27.149321266968325</v>
      </c>
      <c r="F27" s="49">
        <f>'DATA- STEMH Awards'!BJ176</f>
        <v>13.808706506475268</v>
      </c>
      <c r="G27" s="17"/>
      <c r="H27" s="41">
        <f t="shared" si="4"/>
        <v>23.716648463098768</v>
      </c>
      <c r="I27" s="64">
        <f t="shared" si="5"/>
        <v>7.3829502714158942E-3</v>
      </c>
      <c r="K27" s="52">
        <f t="shared" si="0"/>
        <v>7.3829502714158942E-3</v>
      </c>
      <c r="O27" s="38"/>
      <c r="P27" s="48" t="s">
        <v>67</v>
      </c>
      <c r="Q27" s="87">
        <f t="shared" si="1"/>
        <v>7.3829502714158942E-3</v>
      </c>
      <c r="R27" s="35">
        <f t="shared" si="6"/>
        <v>19020.95920461274</v>
      </c>
      <c r="S27" s="38"/>
    </row>
    <row r="28" spans="1:19">
      <c r="A28" s="24" t="s">
        <v>85</v>
      </c>
      <c r="B28" s="45" t="s">
        <v>69</v>
      </c>
      <c r="C28" s="49">
        <f>'DATA- STEMH Awards'!Z186</f>
        <v>361.13278202527692</v>
      </c>
      <c r="D28" s="40">
        <f>'DATA- STEMH Awards'!AL186</f>
        <v>442.81479169917299</v>
      </c>
      <c r="E28" s="49">
        <f>'DATA- STEMH Awards'!AX186</f>
        <v>439.7721953502886</v>
      </c>
      <c r="F28" s="49">
        <f>'DATA- STEMH Awards'!BJ186</f>
        <v>373.77125916679665</v>
      </c>
      <c r="G28" s="17"/>
      <c r="H28" s="41">
        <f t="shared" si="4"/>
        <v>418.78608207208612</v>
      </c>
      <c r="I28" s="64">
        <f t="shared" si="5"/>
        <v>0.13036735874000172</v>
      </c>
      <c r="K28" s="52">
        <f t="shared" si="0"/>
        <v>0.13036735874000172</v>
      </c>
      <c r="O28" s="38"/>
      <c r="P28" s="48" t="s">
        <v>69</v>
      </c>
      <c r="Q28" s="87">
        <f t="shared" si="1"/>
        <v>0.13036735874000172</v>
      </c>
      <c r="R28" s="35">
        <f t="shared" si="6"/>
        <v>335870.09542881971</v>
      </c>
      <c r="S28" s="38"/>
    </row>
    <row r="29" spans="1:19">
      <c r="A29" s="24" t="s">
        <v>85</v>
      </c>
      <c r="B29" s="45" t="s">
        <v>71</v>
      </c>
      <c r="C29" s="49">
        <f>'DATA- STEMH Awards'!Z196</f>
        <v>78.639413325011702</v>
      </c>
      <c r="D29" s="40">
        <f>'DATA- STEMH Awards'!AL196</f>
        <v>77.937275706038378</v>
      </c>
      <c r="E29" s="49">
        <f>'DATA- STEMH Awards'!AX196</f>
        <v>89.40552348260259</v>
      </c>
      <c r="F29" s="49">
        <f>'DATA- STEMH Awards'!BJ196</f>
        <v>81.213917927913869</v>
      </c>
      <c r="G29" s="17"/>
      <c r="H29" s="41">
        <f t="shared" si="4"/>
        <v>82.852239038851621</v>
      </c>
      <c r="I29" s="64">
        <f t="shared" si="5"/>
        <v>2.5791753908696317E-2</v>
      </c>
      <c r="K29" s="52">
        <f t="shared" si="0"/>
        <v>2.5791753908696317E-2</v>
      </c>
      <c r="O29" s="38"/>
      <c r="P29" s="48" t="s">
        <v>71</v>
      </c>
      <c r="Q29" s="87">
        <f t="shared" si="1"/>
        <v>2.5791753908696317E-2</v>
      </c>
      <c r="R29" s="35">
        <f t="shared" si="6"/>
        <v>66448.219326640552</v>
      </c>
      <c r="S29" s="38"/>
    </row>
    <row r="30" spans="1:19">
      <c r="A30" s="24" t="s">
        <v>85</v>
      </c>
      <c r="B30" s="45" t="s">
        <v>73</v>
      </c>
      <c r="C30" s="49">
        <f>'DATA- STEMH Awards'!Z206</f>
        <v>18.489623966297394</v>
      </c>
      <c r="D30" s="40">
        <f>'DATA- STEMH Awards'!AL206</f>
        <v>15.681073490404119</v>
      </c>
      <c r="E30" s="49">
        <f>'DATA- STEMH Awards'!AX206</f>
        <v>8.6596973006709312</v>
      </c>
      <c r="F30" s="49">
        <f>'DATA- STEMH Awards'!BJ206</f>
        <v>12.872523014510843</v>
      </c>
      <c r="G30" s="17"/>
      <c r="H30" s="41">
        <f t="shared" si="4"/>
        <v>12.404431268528631</v>
      </c>
      <c r="I30" s="64">
        <f t="shared" si="5"/>
        <v>3.8614772801155496E-3</v>
      </c>
      <c r="K30" s="52">
        <f t="shared" si="0"/>
        <v>3.8614772801155496E-3</v>
      </c>
      <c r="O30" s="38"/>
      <c r="P30" s="48" t="s">
        <v>73</v>
      </c>
      <c r="Q30" s="87">
        <f t="shared" si="1"/>
        <v>3.8614772801155496E-3</v>
      </c>
      <c r="R30" s="35">
        <f t="shared" si="6"/>
        <v>9948.4622155704783</v>
      </c>
      <c r="S30" s="38"/>
    </row>
    <row r="31" spans="1:19">
      <c r="A31" s="24" t="s">
        <v>85</v>
      </c>
      <c r="B31" s="45" t="s">
        <v>75</v>
      </c>
      <c r="C31" s="49">
        <f>'DATA- STEMH Awards'!Z216</f>
        <v>14.978935871430799</v>
      </c>
      <c r="D31" s="40">
        <f>'DATA- STEMH Awards'!AL216</f>
        <v>70.447807770322981</v>
      </c>
      <c r="E31" s="49">
        <f>'DATA- STEMH Awards'!AX216</f>
        <v>47.043220471212351</v>
      </c>
      <c r="F31" s="49">
        <f>'DATA- STEMH Awards'!BJ216</f>
        <v>69.27757840536745</v>
      </c>
      <c r="G31" s="17"/>
      <c r="H31" s="41">
        <f t="shared" si="4"/>
        <v>62.256202215634261</v>
      </c>
      <c r="I31" s="64">
        <f t="shared" si="5"/>
        <v>1.9380244462466719E-2</v>
      </c>
      <c r="K31" s="52">
        <f t="shared" si="0"/>
        <v>1.9380244462466719E-2</v>
      </c>
      <c r="O31" s="38"/>
      <c r="P31" s="48" t="s">
        <v>75</v>
      </c>
      <c r="Q31" s="87">
        <f t="shared" si="1"/>
        <v>1.9380244462466719E-2</v>
      </c>
      <c r="R31" s="35">
        <f t="shared" si="6"/>
        <v>49930.017912108429</v>
      </c>
      <c r="S31" s="38"/>
    </row>
    <row r="32" spans="1:19">
      <c r="A32" s="24" t="s">
        <v>85</v>
      </c>
      <c r="B32" s="45" t="s">
        <v>77</v>
      </c>
      <c r="C32" s="49">
        <f>'DATA- STEMH Awards'!Z226</f>
        <v>7.4894679357153997</v>
      </c>
      <c r="D32" s="40">
        <f>'DATA- STEMH Awards'!AL226</f>
        <v>12.170385395537524</v>
      </c>
      <c r="E32" s="49">
        <f>'DATA- STEMH Awards'!AX226</f>
        <v>9.8299266656264628</v>
      </c>
      <c r="F32" s="49">
        <f>'DATA- STEMH Awards'!BJ226</f>
        <v>7.2554220627242936</v>
      </c>
      <c r="G32" s="17"/>
      <c r="H32" s="41">
        <f t="shared" si="4"/>
        <v>9.7519113746294277</v>
      </c>
      <c r="I32" s="64">
        <f t="shared" si="5"/>
        <v>3.0357525787071933E-3</v>
      </c>
      <c r="K32" s="52">
        <f t="shared" si="0"/>
        <v>3.0357525787071933E-3</v>
      </c>
      <c r="O32" s="38"/>
      <c r="P32" s="48" t="s">
        <v>77</v>
      </c>
      <c r="Q32" s="87">
        <f t="shared" si="1"/>
        <v>3.0357525787071933E-3</v>
      </c>
      <c r="R32" s="35">
        <f t="shared" si="6"/>
        <v>7821.1180940019485</v>
      </c>
      <c r="S32" s="38"/>
    </row>
    <row r="33" spans="1:19">
      <c r="A33" s="24" t="s">
        <v>85</v>
      </c>
      <c r="B33" s="45" t="s">
        <v>79</v>
      </c>
      <c r="C33" s="49">
        <f>'DATA- STEMH Awards'!Z236</f>
        <v>135.04446871586831</v>
      </c>
      <c r="D33" s="40">
        <f>'DATA- STEMH Awards'!AL236</f>
        <v>240.83320330784832</v>
      </c>
      <c r="E33" s="49">
        <f>'DATA- STEMH Awards'!AX236</f>
        <v>146.0446247464503</v>
      </c>
      <c r="F33" s="49">
        <f>'DATA- STEMH Awards'!BJ236</f>
        <v>130.59759712903727</v>
      </c>
      <c r="G33" s="17"/>
      <c r="H33" s="41">
        <f t="shared" si="4"/>
        <v>172.49180839444531</v>
      </c>
      <c r="I33" s="64">
        <f t="shared" si="5"/>
        <v>5.3696391612172836E-2</v>
      </c>
      <c r="K33" s="52">
        <f t="shared" si="0"/>
        <v>5.3696391612172836E-2</v>
      </c>
      <c r="O33" s="38"/>
      <c r="P33" s="48" t="s">
        <v>79</v>
      </c>
      <c r="Q33" s="87">
        <f t="shared" si="1"/>
        <v>5.3696391612172836E-2</v>
      </c>
      <c r="R33" s="35">
        <f t="shared" si="6"/>
        <v>138339.93684670646</v>
      </c>
      <c r="S33" s="38"/>
    </row>
    <row r="34" spans="1:19" ht="18" thickBot="1">
      <c r="A34" s="26" t="s">
        <v>85</v>
      </c>
      <c r="B34" s="46" t="s">
        <v>81</v>
      </c>
      <c r="C34" s="497">
        <f>'DATA- STEMH Awards'!Z246</f>
        <v>111.17178967077547</v>
      </c>
      <c r="D34" s="27">
        <f>'DATA- STEMH Awards'!AL246</f>
        <v>101.57590887814011</v>
      </c>
      <c r="E34" s="497">
        <f>'DATA- STEMH Awards'!AX246</f>
        <v>79.809642689967234</v>
      </c>
      <c r="F34" s="497">
        <f>'DATA- STEMH Awards'!BJ246</f>
        <v>53.128413168981119</v>
      </c>
      <c r="G34" s="95"/>
      <c r="H34" s="42">
        <f t="shared" si="4"/>
        <v>78.171321579029495</v>
      </c>
      <c r="I34" s="65">
        <f t="shared" si="5"/>
        <v>2.4334592670916862E-2</v>
      </c>
      <c r="K34" s="52">
        <f t="shared" si="0"/>
        <v>2.4334592670916862E-2</v>
      </c>
      <c r="O34" s="38"/>
      <c r="P34" s="48" t="s">
        <v>81</v>
      </c>
      <c r="Q34" s="87">
        <f t="shared" si="1"/>
        <v>2.4334592670916862E-2</v>
      </c>
      <c r="R34" s="35">
        <f t="shared" si="6"/>
        <v>62694.082641519621</v>
      </c>
      <c r="S34" s="38"/>
    </row>
    <row r="35" spans="1:19" ht="32.25" customHeight="1" thickBot="1">
      <c r="A35" s="1441" t="s">
        <v>206</v>
      </c>
      <c r="B35" s="1443"/>
      <c r="C35" s="72">
        <f>SUM(C18:C34)</f>
        <v>998.43969418005918</v>
      </c>
      <c r="D35" s="527">
        <f>SUM(D18:D34)</f>
        <v>1213.2938055858949</v>
      </c>
      <c r="E35" s="526">
        <f>SUM(E18:E34)</f>
        <v>1091.5899516305194</v>
      </c>
      <c r="F35" s="73">
        <f>SUM(F18:F34)</f>
        <v>942.26868466219355</v>
      </c>
      <c r="G35" s="1114"/>
      <c r="H35" s="77">
        <f>SUM(H18:H34)</f>
        <v>1082.3841472928693</v>
      </c>
      <c r="I35" s="78">
        <f>SUM(I18:I34)</f>
        <v>0.33694425021586877</v>
      </c>
      <c r="K35" s="176">
        <f t="shared" si="0"/>
        <v>0.33694425021586877</v>
      </c>
      <c r="O35" s="38"/>
      <c r="P35" s="66" t="s">
        <v>214</v>
      </c>
      <c r="Q35" s="67">
        <f t="shared" si="1"/>
        <v>0.33694425021586877</v>
      </c>
      <c r="R35" s="172">
        <f>$M$4*Q35</f>
        <v>868081.53948946414</v>
      </c>
      <c r="S35" s="38"/>
    </row>
    <row r="36" spans="1:19">
      <c r="A36" s="32"/>
      <c r="G36" s="1115"/>
    </row>
  </sheetData>
  <mergeCells count="9">
    <mergeCell ref="A16:B16"/>
    <mergeCell ref="A35:B35"/>
    <mergeCell ref="H3:I3"/>
    <mergeCell ref="C3:F3"/>
    <mergeCell ref="M3:N3"/>
    <mergeCell ref="M4:N4"/>
    <mergeCell ref="P4:R4"/>
    <mergeCell ref="A5:B5"/>
    <mergeCell ref="A10:B10"/>
  </mergeCells>
  <pageMargins left="0.25" right="0.25" top="0.75" bottom="0.75" header="0.3" footer="0.3"/>
  <pageSetup scale="52" fitToHeight="0" orientation="landscape" r:id="rId1"/>
  <headerFooter>
    <oddFooter>&amp;L&amp;F - &amp;A&amp;RPage &amp;P of &amp;N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pageSetUpPr fitToPage="1"/>
  </sheetPr>
  <dimension ref="A1:T40"/>
  <sheetViews>
    <sheetView topLeftCell="J3" workbookViewId="0">
      <selection activeCell="I7" sqref="I7"/>
    </sheetView>
  </sheetViews>
  <sheetFormatPr baseColWidth="10" defaultColWidth="9.1640625" defaultRowHeight="17"/>
  <cols>
    <col min="1" max="1" width="19.6640625" style="24" customWidth="1"/>
    <col min="2" max="2" width="12.83203125" style="24" customWidth="1"/>
    <col min="3" max="7" width="11.6640625" style="24" customWidth="1"/>
    <col min="8" max="8" width="2.6640625" style="17" customWidth="1"/>
    <col min="9" max="9" width="20.5" style="17" customWidth="1"/>
    <col min="10" max="10" width="21.1640625" style="17" customWidth="1"/>
    <col min="11" max="11" width="3" style="17" customWidth="1"/>
    <col min="12" max="12" width="17" style="17" customWidth="1"/>
    <col min="13" max="13" width="8.5" style="17" customWidth="1"/>
    <col min="14" max="14" width="12.1640625" style="17" customWidth="1"/>
    <col min="15" max="15" width="14" style="17" customWidth="1"/>
    <col min="16" max="16" width="9.1640625" style="17"/>
    <col min="17" max="17" width="16.33203125" style="17" customWidth="1"/>
    <col min="18" max="18" width="12.5" style="17" customWidth="1"/>
    <col min="19" max="19" width="16.5" style="17" customWidth="1"/>
    <col min="20" max="16384" width="9.1640625" style="17"/>
  </cols>
  <sheetData>
    <row r="1" spans="1:20" ht="24">
      <c r="A1" s="50" t="s">
        <v>243</v>
      </c>
    </row>
    <row r="2" spans="1:20" ht="25.5" customHeight="1" thickBot="1">
      <c r="A2" s="25"/>
      <c r="F2" s="25"/>
      <c r="G2" s="25"/>
    </row>
    <row r="3" spans="1:20" ht="77.25" customHeight="1" thickBot="1">
      <c r="A3" s="25"/>
      <c r="B3" s="31"/>
      <c r="C3" s="1447" t="s">
        <v>226</v>
      </c>
      <c r="D3" s="1446"/>
      <c r="E3" s="1446"/>
      <c r="F3" s="1446"/>
      <c r="G3" s="1446"/>
      <c r="H3" s="29"/>
      <c r="I3" s="1444" t="s">
        <v>219</v>
      </c>
      <c r="J3" s="1445"/>
      <c r="K3" s="29"/>
      <c r="N3" s="1432" t="s">
        <v>221</v>
      </c>
      <c r="O3" s="1433"/>
    </row>
    <row r="4" spans="1:20" ht="79.5" customHeight="1" thickBot="1">
      <c r="A4" s="68" t="s">
        <v>88</v>
      </c>
      <c r="B4" s="81" t="s">
        <v>0</v>
      </c>
      <c r="C4" s="79" t="s">
        <v>324</v>
      </c>
      <c r="D4" s="80" t="s">
        <v>361</v>
      </c>
      <c r="E4" s="463" t="s">
        <v>401</v>
      </c>
      <c r="F4" s="463" t="s">
        <v>431</v>
      </c>
      <c r="G4" s="463" t="s">
        <v>455</v>
      </c>
      <c r="I4" s="582" t="s">
        <v>432</v>
      </c>
      <c r="J4" s="580" t="s">
        <v>220</v>
      </c>
      <c r="K4" s="140"/>
      <c r="L4" s="583" t="s">
        <v>497</v>
      </c>
      <c r="N4" s="1434">
        <f>'Step2- $ for Outcome Measures'!E18</f>
        <v>3530534.2650000001</v>
      </c>
      <c r="O4" s="1435"/>
      <c r="Q4" s="1436" t="s">
        <v>227</v>
      </c>
      <c r="R4" s="1437"/>
      <c r="S4" s="1438"/>
    </row>
    <row r="5" spans="1:20" ht="33" customHeight="1" thickBot="1">
      <c r="A5" s="1439" t="s">
        <v>87</v>
      </c>
      <c r="B5" s="1440"/>
      <c r="C5" s="70">
        <f>C10+C16+C35</f>
        <v>3588.2593564540994</v>
      </c>
      <c r="D5" s="526">
        <f>D10+D16+D35</f>
        <v>3334.0098068356856</v>
      </c>
      <c r="E5" s="71">
        <f>E10+E16+E35</f>
        <v>3261.4190206903418</v>
      </c>
      <c r="F5" s="526">
        <f>F10+F16+F35</f>
        <v>3115.3027028616134</v>
      </c>
      <c r="G5" s="1108">
        <f>G10+G16+G35</f>
        <v>2971.476423648217</v>
      </c>
      <c r="I5" s="82">
        <f>I10+I16+I35</f>
        <v>3116.0660490667242</v>
      </c>
      <c r="J5" s="83">
        <f>J10+J16+J35</f>
        <v>1</v>
      </c>
      <c r="L5" s="76">
        <f>J5</f>
        <v>1</v>
      </c>
      <c r="Q5" s="66" t="s">
        <v>87</v>
      </c>
      <c r="R5" s="514">
        <f>L5</f>
        <v>1</v>
      </c>
      <c r="S5" s="172">
        <f>$N$4*R5</f>
        <v>3530534.2650000001</v>
      </c>
      <c r="T5" s="38"/>
    </row>
    <row r="6" spans="1:20">
      <c r="A6" s="528"/>
      <c r="B6" s="529"/>
      <c r="C6" s="530"/>
      <c r="D6" s="531"/>
      <c r="E6" s="529"/>
      <c r="F6" s="531"/>
      <c r="G6" s="1109"/>
      <c r="I6" s="34"/>
      <c r="J6" s="532"/>
      <c r="L6" s="64"/>
      <c r="Q6" s="48"/>
      <c r="R6" s="518"/>
      <c r="S6" s="35"/>
      <c r="T6" s="38"/>
    </row>
    <row r="7" spans="1:20">
      <c r="A7" s="45" t="s">
        <v>83</v>
      </c>
      <c r="B7" s="24" t="s">
        <v>35</v>
      </c>
      <c r="C7" s="41">
        <f>'DATA- At-Risk Awards'!N16</f>
        <v>77.523492149458519</v>
      </c>
      <c r="D7" s="49">
        <f>'DATA- At-Risk Awards'!Z16</f>
        <v>71.538429218097932</v>
      </c>
      <c r="E7" s="40">
        <f>'DATA- At-Risk Awards'!AL16</f>
        <v>68.836139969716456</v>
      </c>
      <c r="F7" s="49">
        <f>'DATA- At-Risk Awards'!AX16</f>
        <v>69.297818672494131</v>
      </c>
      <c r="G7" s="1110">
        <f>'DATA- At-Risk Awards'!BJ16</f>
        <v>61.593512800922063</v>
      </c>
      <c r="I7" s="49">
        <f>AVERAGE(E7:G7)</f>
        <v>66.575823814377557</v>
      </c>
      <c r="J7" s="55">
        <f>I7/I$5</f>
        <v>2.1365344240478253E-2</v>
      </c>
      <c r="L7" s="64">
        <f t="shared" ref="L7:L35" si="0">J7</f>
        <v>2.1365344240478253E-2</v>
      </c>
      <c r="Q7" s="48" t="s">
        <v>35</v>
      </c>
      <c r="R7" s="518">
        <f t="shared" ref="R7:R35" si="1">L7</f>
        <v>2.1365344240478253E-2</v>
      </c>
      <c r="S7" s="35">
        <f>$N$4*R7</f>
        <v>75431.07992452888</v>
      </c>
      <c r="T7" s="38"/>
    </row>
    <row r="8" spans="1:20">
      <c r="A8" s="45" t="s">
        <v>83</v>
      </c>
      <c r="B8" s="24" t="s">
        <v>37</v>
      </c>
      <c r="C8" s="41">
        <f>'DATA- At-Risk Awards'!N26</f>
        <v>554.1946541878732</v>
      </c>
      <c r="D8" s="49">
        <f>'DATA- At-Risk Awards'!Z26</f>
        <v>551.24640429636418</v>
      </c>
      <c r="E8" s="40">
        <f>'DATA- At-Risk Awards'!AL26</f>
        <v>536.69047570055716</v>
      </c>
      <c r="F8" s="49">
        <f>'DATA- At-Risk Awards'!AX26</f>
        <v>546.95450858075981</v>
      </c>
      <c r="G8" s="1110">
        <f>'DATA- At-Risk Awards'!BJ26</f>
        <v>529.90813570462581</v>
      </c>
      <c r="I8" s="49">
        <f t="shared" ref="I8:I9" si="2">AVERAGE(E8:G8)</f>
        <v>537.8510399953143</v>
      </c>
      <c r="J8" s="55">
        <f>I8/I$5</f>
        <v>0.17260578932734855</v>
      </c>
      <c r="L8" s="64">
        <f t="shared" si="0"/>
        <v>0.17260578932734855</v>
      </c>
      <c r="Q8" s="48" t="s">
        <v>37</v>
      </c>
      <c r="R8" s="518">
        <f t="shared" si="1"/>
        <v>0.17260578932734855</v>
      </c>
      <c r="S8" s="35">
        <f>$N$4*R8</f>
        <v>609390.65355757542</v>
      </c>
      <c r="T8" s="38"/>
    </row>
    <row r="9" spans="1:20" ht="18" thickBot="1">
      <c r="A9" s="46" t="s">
        <v>83</v>
      </c>
      <c r="B9" s="26" t="s">
        <v>39</v>
      </c>
      <c r="C9" s="42">
        <f>'DATA- At-Risk Awards'!N36</f>
        <v>1109.7298619111425</v>
      </c>
      <c r="D9" s="497">
        <f>'DATA- At-Risk Awards'!Z36</f>
        <v>1057.5513554744728</v>
      </c>
      <c r="E9" s="27">
        <f>'DATA- At-Risk Awards'!AL36</f>
        <v>1040.4098637979541</v>
      </c>
      <c r="F9" s="497">
        <f>'DATA- At-Risk Awards'!AX36</f>
        <v>977.95435232998886</v>
      </c>
      <c r="G9" s="1111">
        <f>'DATA- At-Risk Awards'!BJ36</f>
        <v>981.63578387205769</v>
      </c>
      <c r="I9" s="497">
        <f t="shared" si="2"/>
        <v>1000.0000000000003</v>
      </c>
      <c r="J9" s="56">
        <f>I9/I$5</f>
        <v>0.32091745946768518</v>
      </c>
      <c r="L9" s="64">
        <f t="shared" si="0"/>
        <v>0.32091745946768518</v>
      </c>
      <c r="Q9" s="48" t="s">
        <v>39</v>
      </c>
      <c r="R9" s="518">
        <f t="shared" si="1"/>
        <v>0.32091745946768518</v>
      </c>
      <c r="S9" s="35">
        <f>$N$4*R9</f>
        <v>1133010.0868874113</v>
      </c>
      <c r="T9" s="38"/>
    </row>
    <row r="10" spans="1:20" ht="35.25" customHeight="1" thickBot="1">
      <c r="A10" s="1441" t="s">
        <v>204</v>
      </c>
      <c r="B10" s="1442"/>
      <c r="C10" s="70">
        <f>SUM(C7:C9)</f>
        <v>1741.4480082484743</v>
      </c>
      <c r="D10" s="526">
        <f>SUM(D7:D9)</f>
        <v>1680.3361889889347</v>
      </c>
      <c r="E10" s="71">
        <f>SUM(E7:E9)</f>
        <v>1645.9364794682278</v>
      </c>
      <c r="F10" s="526">
        <f>SUM(F7:F9)</f>
        <v>1594.2066795832429</v>
      </c>
      <c r="G10" s="1108">
        <f>SUM(G7:G9)</f>
        <v>1573.1374323776056</v>
      </c>
      <c r="I10" s="82">
        <f>SUM(I7:I9)</f>
        <v>1604.4268638096923</v>
      </c>
      <c r="J10" s="84">
        <f>SUM(J7:J9)</f>
        <v>0.51488859303551204</v>
      </c>
      <c r="L10" s="76">
        <f t="shared" si="0"/>
        <v>0.51488859303551204</v>
      </c>
      <c r="Q10" s="66" t="s">
        <v>212</v>
      </c>
      <c r="R10" s="514">
        <f t="shared" si="1"/>
        <v>0.51488859303551204</v>
      </c>
      <c r="S10" s="172">
        <f>$N$4*R10</f>
        <v>1817831.8203695158</v>
      </c>
      <c r="T10" s="38"/>
    </row>
    <row r="11" spans="1:20" ht="17.25" customHeight="1">
      <c r="A11" s="47"/>
      <c r="C11" s="43"/>
      <c r="D11" s="45"/>
      <c r="E11" s="39"/>
      <c r="F11" s="45"/>
      <c r="G11" s="1112"/>
      <c r="I11" s="34"/>
      <c r="J11" s="58"/>
      <c r="L11" s="64"/>
      <c r="Q11" s="48"/>
      <c r="R11" s="518"/>
      <c r="S11" s="35"/>
      <c r="T11" s="38"/>
    </row>
    <row r="12" spans="1:20">
      <c r="A12" s="45" t="s">
        <v>84</v>
      </c>
      <c r="B12" s="24" t="s">
        <v>41</v>
      </c>
      <c r="C12" s="41">
        <f>'DATA- At-Risk Awards'!N46</f>
        <v>247.33268671193014</v>
      </c>
      <c r="D12" s="49">
        <f>'DATA- At-Risk Awards'!Z46</f>
        <v>232.41998060135788</v>
      </c>
      <c r="E12" s="40">
        <f>'DATA- At-Risk Awards'!AL46</f>
        <v>233.1474296799224</v>
      </c>
      <c r="F12" s="49">
        <f>'DATA- At-Risk Awards'!AX46</f>
        <v>222.59941804073713</v>
      </c>
      <c r="G12" s="1110">
        <f>'DATA- At-Risk Awards'!BJ46</f>
        <v>234.96605237633364</v>
      </c>
      <c r="I12" s="49">
        <f t="shared" ref="I12:I15" si="3">AVERAGE(E12:G12)</f>
        <v>230.23763336566438</v>
      </c>
      <c r="J12" s="55">
        <f>I12/I$5</f>
        <v>7.3887276373561336E-2</v>
      </c>
      <c r="L12" s="64">
        <f t="shared" si="0"/>
        <v>7.3887276373561336E-2</v>
      </c>
      <c r="Q12" s="48" t="s">
        <v>41</v>
      </c>
      <c r="R12" s="518">
        <f t="shared" si="1"/>
        <v>7.3887276373561336E-2</v>
      </c>
      <c r="S12" s="35">
        <f>$N$4*R12</f>
        <v>260861.56098438325</v>
      </c>
      <c r="T12" s="38"/>
    </row>
    <row r="13" spans="1:20">
      <c r="A13" s="45" t="s">
        <v>84</v>
      </c>
      <c r="B13" s="24" t="s">
        <v>43</v>
      </c>
      <c r="C13" s="41">
        <f>'DATA- At-Risk Awards'!N56</f>
        <v>242.60426770126088</v>
      </c>
      <c r="D13" s="49">
        <f>'DATA- At-Risk Awards'!Z56</f>
        <v>235.69350145489813</v>
      </c>
      <c r="E13" s="40">
        <f>'DATA- At-Risk Awards'!AL56</f>
        <v>221.14451988360813</v>
      </c>
      <c r="F13" s="49">
        <f>'DATA- At-Risk Awards'!AX56</f>
        <v>189.50048496605237</v>
      </c>
      <c r="G13" s="1110">
        <f>'DATA- At-Risk Awards'!BJ56</f>
        <v>169.13191076624636</v>
      </c>
      <c r="I13" s="49">
        <f t="shared" si="3"/>
        <v>193.25897187196895</v>
      </c>
      <c r="J13" s="55">
        <f>I13/I$5</f>
        <v>6.2020178272489082E-2</v>
      </c>
      <c r="L13" s="64">
        <f t="shared" si="0"/>
        <v>6.2020178272489082E-2</v>
      </c>
      <c r="Q13" s="48" t="s">
        <v>43</v>
      </c>
      <c r="R13" s="518">
        <f t="shared" si="1"/>
        <v>6.2020178272489082E-2</v>
      </c>
      <c r="S13" s="35">
        <f>$N$4*R13</f>
        <v>218964.36451243123</v>
      </c>
      <c r="T13" s="38"/>
    </row>
    <row r="14" spans="1:20">
      <c r="A14" s="45" t="s">
        <v>84</v>
      </c>
      <c r="B14" s="24" t="s">
        <v>45</v>
      </c>
      <c r="C14" s="41">
        <f>'DATA- At-Risk Awards'!N66</f>
        <v>38.554801163918526</v>
      </c>
      <c r="D14" s="49">
        <f>'DATA- At-Risk Awards'!Z66</f>
        <v>43.646944713870027</v>
      </c>
      <c r="E14" s="40">
        <f>'DATA- At-Risk Awards'!AL66</f>
        <v>42.919495635305523</v>
      </c>
      <c r="F14" s="49">
        <f>'DATA- At-Risk Awards'!AX66</f>
        <v>35.281280310378271</v>
      </c>
      <c r="G14" s="1110">
        <f>'DATA- At-Risk Awards'!BJ66</f>
        <v>48.011639185257032</v>
      </c>
      <c r="I14" s="49">
        <f t="shared" si="3"/>
        <v>42.070805043646942</v>
      </c>
      <c r="J14" s="55">
        <f>I14/I$5</f>
        <v>1.3501255872367448E-2</v>
      </c>
      <c r="L14" s="64">
        <f t="shared" si="0"/>
        <v>1.3501255872367448E-2</v>
      </c>
      <c r="Q14" s="48" t="s">
        <v>45</v>
      </c>
      <c r="R14" s="518">
        <f t="shared" si="1"/>
        <v>1.3501255872367448E-2</v>
      </c>
      <c r="S14" s="35">
        <f>$N$4*R14</f>
        <v>47666.646477925744</v>
      </c>
      <c r="T14" s="38"/>
    </row>
    <row r="15" spans="1:20" ht="18" thickBot="1">
      <c r="A15" s="46" t="s">
        <v>84</v>
      </c>
      <c r="B15" s="26" t="s">
        <v>47</v>
      </c>
      <c r="C15" s="42">
        <f>'DATA- At-Risk Awards'!N76</f>
        <v>146.21726479146457</v>
      </c>
      <c r="D15" s="497">
        <f>'DATA- At-Risk Awards'!Z76</f>
        <v>149.85451018428708</v>
      </c>
      <c r="E15" s="27">
        <f>'DATA- At-Risk Awards'!AL76</f>
        <v>137.85160038797284</v>
      </c>
      <c r="F15" s="497">
        <f>'DATA- At-Risk Awards'!AX76</f>
        <v>138.94277400581959</v>
      </c>
      <c r="G15" s="1111">
        <f>'DATA- At-Risk Awards'!BJ76</f>
        <v>122.57516973811832</v>
      </c>
      <c r="I15" s="497">
        <f t="shared" si="3"/>
        <v>133.12318137730358</v>
      </c>
      <c r="J15" s="56">
        <f>I15/I$5</f>
        <v>4.2721553163860108E-2</v>
      </c>
      <c r="L15" s="64">
        <f t="shared" si="0"/>
        <v>4.2721553163860108E-2</v>
      </c>
      <c r="Q15" s="48" t="s">
        <v>47</v>
      </c>
      <c r="R15" s="518">
        <f t="shared" si="1"/>
        <v>4.2721553163860108E-2</v>
      </c>
      <c r="S15" s="35">
        <f>$N$4*R15</f>
        <v>150829.90729902728</v>
      </c>
      <c r="T15" s="38"/>
    </row>
    <row r="16" spans="1:20" ht="31.75" customHeight="1" thickBot="1">
      <c r="A16" s="1441" t="s">
        <v>211</v>
      </c>
      <c r="B16" s="1442"/>
      <c r="C16" s="70">
        <f>SUM(C12:C15)</f>
        <v>674.7090203685741</v>
      </c>
      <c r="D16" s="526">
        <f>SUM(D12:D15)</f>
        <v>661.61493695441311</v>
      </c>
      <c r="E16" s="71">
        <f>SUM(E12:E15)</f>
        <v>635.06304558680881</v>
      </c>
      <c r="F16" s="526">
        <f>SUM(F12:F15)</f>
        <v>586.32395732298744</v>
      </c>
      <c r="G16" s="1108">
        <f>SUM(G12:G15)</f>
        <v>574.68477206595537</v>
      </c>
      <c r="I16" s="82">
        <f>SUM(I12:I15)</f>
        <v>598.6905916585838</v>
      </c>
      <c r="J16" s="84">
        <f>SUM(J12:J15)</f>
        <v>0.19213026368227798</v>
      </c>
      <c r="L16" s="76">
        <f t="shared" si="0"/>
        <v>0.19213026368227798</v>
      </c>
      <c r="Q16" s="66" t="s">
        <v>213</v>
      </c>
      <c r="R16" s="514">
        <f t="shared" si="1"/>
        <v>0.19213026368227798</v>
      </c>
      <c r="S16" s="172">
        <f>$N$4*R16</f>
        <v>678322.47927376756</v>
      </c>
      <c r="T16" s="38"/>
    </row>
    <row r="17" spans="1:20">
      <c r="A17" s="47"/>
      <c r="C17" s="43"/>
      <c r="D17" s="45"/>
      <c r="E17" s="39"/>
      <c r="F17" s="45"/>
      <c r="G17" s="1112"/>
      <c r="I17" s="34"/>
      <c r="J17" s="58"/>
      <c r="L17" s="64"/>
      <c r="Q17" s="48"/>
      <c r="R17" s="518"/>
      <c r="S17" s="35"/>
      <c r="T17" s="38"/>
    </row>
    <row r="18" spans="1:20">
      <c r="A18" s="45" t="s">
        <v>86</v>
      </c>
      <c r="B18" s="24" t="s">
        <v>49</v>
      </c>
      <c r="C18" s="41">
        <f>'DATA- At-Risk Awards'!N86</f>
        <v>33.280795344325895</v>
      </c>
      <c r="D18" s="49">
        <f>'DATA- At-Risk Awards'!Z86</f>
        <v>37.46362754607177</v>
      </c>
      <c r="E18" s="40">
        <f>'DATA- At-Risk Awards'!AL86</f>
        <v>31.098448108632393</v>
      </c>
      <c r="F18" s="49">
        <f>'DATA- At-Risk Awards'!AX86</f>
        <v>26.37002909796314</v>
      </c>
      <c r="G18" s="1110">
        <f>'DATA- At-Risk Awards'!BJ86</f>
        <v>23.460232783705138</v>
      </c>
      <c r="I18" s="49">
        <f t="shared" ref="I18:I34" si="4">AVERAGE(E18:G18)</f>
        <v>26.976236663433557</v>
      </c>
      <c r="J18" s="55">
        <f t="shared" ref="J18:J34" si="5">I18/I$5</f>
        <v>8.6571453360281183E-3</v>
      </c>
      <c r="L18" s="64">
        <f t="shared" si="0"/>
        <v>8.6571453360281183E-3</v>
      </c>
      <c r="Q18" s="48" t="s">
        <v>49</v>
      </c>
      <c r="R18" s="518">
        <f t="shared" si="1"/>
        <v>8.6571453360281183E-3</v>
      </c>
      <c r="S18" s="35">
        <f t="shared" ref="S18:S35" si="6">$N$4*R18</f>
        <v>30564.348245932211</v>
      </c>
      <c r="T18" s="38"/>
    </row>
    <row r="19" spans="1:20">
      <c r="A19" s="45" t="s">
        <v>86</v>
      </c>
      <c r="B19" s="24" t="s">
        <v>51</v>
      </c>
      <c r="C19" s="41">
        <f>'DATA- At-Risk Awards'!N96</f>
        <v>4.7284190106692527</v>
      </c>
      <c r="D19" s="49">
        <f>'DATA- At-Risk Awards'!Z96</f>
        <v>3.6372453928225021</v>
      </c>
      <c r="E19" s="40">
        <f>'DATA- At-Risk Awards'!AL96</f>
        <v>5.0921435499515031</v>
      </c>
      <c r="F19" s="49">
        <f>'DATA- At-Risk Awards'!AX96</f>
        <v>3.0916585838991266</v>
      </c>
      <c r="G19" s="1110">
        <f>'DATA- At-Risk Awards'!BJ96</f>
        <v>5.2740058195926283</v>
      </c>
      <c r="I19" s="49">
        <f t="shared" si="4"/>
        <v>4.4859359844810855</v>
      </c>
      <c r="J19" s="55">
        <f t="shared" si="5"/>
        <v>1.4396151794743386E-3</v>
      </c>
      <c r="L19" s="64">
        <f t="shared" si="0"/>
        <v>1.4396151794743386E-3</v>
      </c>
      <c r="Q19" s="48" t="s">
        <v>51</v>
      </c>
      <c r="R19" s="518">
        <f t="shared" si="1"/>
        <v>1.4396151794743386E-3</v>
      </c>
      <c r="S19" s="35">
        <f t="shared" si="6"/>
        <v>5082.6107195482773</v>
      </c>
      <c r="T19" s="38"/>
    </row>
    <row r="20" spans="1:20">
      <c r="A20" s="45" t="s">
        <v>86</v>
      </c>
      <c r="B20" s="24" t="s">
        <v>53</v>
      </c>
      <c r="C20" s="41">
        <f>'DATA- At-Risk Awards'!N106</f>
        <v>10.548011639185257</v>
      </c>
      <c r="D20" s="49">
        <f>'DATA- At-Risk Awards'!Z106</f>
        <v>11.457322987390882</v>
      </c>
      <c r="E20" s="40">
        <f>'DATA- At-Risk Awards'!AL106</f>
        <v>9.6387002909796315</v>
      </c>
      <c r="F20" s="49">
        <f>'DATA- At-Risk Awards'!AX106</f>
        <v>18.004364694471384</v>
      </c>
      <c r="G20" s="1110">
        <f>'DATA- At-Risk Awards'!BJ106</f>
        <v>9.8205625606207558</v>
      </c>
      <c r="I20" s="49">
        <f t="shared" si="4"/>
        <v>12.487875848690591</v>
      </c>
      <c r="J20" s="55">
        <f t="shared" si="5"/>
        <v>4.0075773915096459E-3</v>
      </c>
      <c r="L20" s="64">
        <f t="shared" si="0"/>
        <v>4.0075773915096459E-3</v>
      </c>
      <c r="Q20" s="48" t="s">
        <v>53</v>
      </c>
      <c r="R20" s="518">
        <f t="shared" si="1"/>
        <v>4.0075773915096459E-3</v>
      </c>
      <c r="S20" s="35">
        <f t="shared" si="6"/>
        <v>14148.889300364126</v>
      </c>
      <c r="T20" s="38"/>
    </row>
    <row r="21" spans="1:20">
      <c r="A21" s="45" t="s">
        <v>86</v>
      </c>
      <c r="B21" s="24" t="s">
        <v>55</v>
      </c>
      <c r="C21" s="41">
        <f>'DATA- At-Risk Awards'!N116</f>
        <v>10.00242483026188</v>
      </c>
      <c r="D21" s="49">
        <f>'DATA- At-Risk Awards'!Z116</f>
        <v>9.0931134820562551</v>
      </c>
      <c r="E21" s="40">
        <f>'DATA- At-Risk Awards'!AL116</f>
        <v>10.00242483026188</v>
      </c>
      <c r="F21" s="49">
        <f>'DATA- At-Risk Awards'!AX116</f>
        <v>7.8200775945683798</v>
      </c>
      <c r="G21" s="1110">
        <f>'DATA- At-Risk Awards'!BJ116</f>
        <v>9.2749757516973812</v>
      </c>
      <c r="I21" s="49">
        <f t="shared" si="4"/>
        <v>9.0324927255092149</v>
      </c>
      <c r="J21" s="55">
        <f t="shared" si="5"/>
        <v>2.8986846181307635E-3</v>
      </c>
      <c r="L21" s="64">
        <f t="shared" si="0"/>
        <v>2.8986846181307635E-3</v>
      </c>
      <c r="Q21" s="48" t="s">
        <v>55</v>
      </c>
      <c r="R21" s="518">
        <f t="shared" si="1"/>
        <v>2.8986846181307635E-3</v>
      </c>
      <c r="S21" s="35">
        <f t="shared" si="6"/>
        <v>10233.9053677391</v>
      </c>
      <c r="T21" s="38"/>
    </row>
    <row r="22" spans="1:20">
      <c r="A22" s="45" t="s">
        <v>86</v>
      </c>
      <c r="B22" s="24" t="s">
        <v>57</v>
      </c>
      <c r="C22" s="41">
        <f>'DATA- At-Risk Awards'!N126</f>
        <v>135.12366634335595</v>
      </c>
      <c r="D22" s="49">
        <f>'DATA- At-Risk Awards'!Z126</f>
        <v>120.39282250242482</v>
      </c>
      <c r="E22" s="40">
        <f>'DATA- At-Risk Awards'!AL126</f>
        <v>103.29776915615906</v>
      </c>
      <c r="F22" s="49">
        <f>'DATA- At-Risk Awards'!AX126</f>
        <v>114.39136760426769</v>
      </c>
      <c r="G22" s="1110">
        <f>'DATA- At-Risk Awards'!BJ126</f>
        <v>94.750242483026184</v>
      </c>
      <c r="I22" s="49">
        <f t="shared" si="4"/>
        <v>104.14645974781764</v>
      </c>
      <c r="J22" s="55">
        <f t="shared" si="5"/>
        <v>3.342241727482316E-2</v>
      </c>
      <c r="L22" s="64">
        <f t="shared" si="0"/>
        <v>3.342241727482316E-2</v>
      </c>
      <c r="Q22" s="48" t="s">
        <v>57</v>
      </c>
      <c r="R22" s="518">
        <f t="shared" si="1"/>
        <v>3.342241727482316E-2</v>
      </c>
      <c r="S22" s="35">
        <f t="shared" si="6"/>
        <v>117998.98940789109</v>
      </c>
      <c r="T22" s="38"/>
    </row>
    <row r="23" spans="1:20">
      <c r="A23" s="45" t="s">
        <v>86</v>
      </c>
      <c r="B23" s="24" t="s">
        <v>59</v>
      </c>
      <c r="C23" s="41">
        <f>'DATA- At-Risk Awards'!N136</f>
        <v>10.00242483026188</v>
      </c>
      <c r="D23" s="49">
        <f>'DATA- At-Risk Awards'!Z136</f>
        <v>12.002909796314258</v>
      </c>
      <c r="E23" s="40">
        <f>'DATA- At-Risk Awards'!AL136</f>
        <v>8.1838021338506302</v>
      </c>
      <c r="F23" s="49">
        <f>'DATA- At-Risk Awards'!AX136</f>
        <v>7.0926285160038791</v>
      </c>
      <c r="G23" s="1110">
        <f>'DATA- At-Risk Awards'!BJ136</f>
        <v>7.0926285160038791</v>
      </c>
      <c r="I23" s="49">
        <f t="shared" si="4"/>
        <v>7.4563530552861295</v>
      </c>
      <c r="J23" s="55">
        <f t="shared" si="5"/>
        <v>2.3928738793965363E-3</v>
      </c>
      <c r="L23" s="64">
        <f t="shared" si="0"/>
        <v>2.3928738793965363E-3</v>
      </c>
      <c r="Q23" s="48" t="s">
        <v>59</v>
      </c>
      <c r="R23" s="518">
        <f t="shared" si="1"/>
        <v>2.3928738793965363E-3</v>
      </c>
      <c r="S23" s="35">
        <f t="shared" si="6"/>
        <v>8448.1232230329497</v>
      </c>
      <c r="T23" s="38"/>
    </row>
    <row r="24" spans="1:20">
      <c r="A24" s="45" t="s">
        <v>86</v>
      </c>
      <c r="B24" s="24" t="s">
        <v>61</v>
      </c>
      <c r="C24" s="41">
        <f>'DATA- At-Risk Awards'!N146</f>
        <v>37.46362754607177</v>
      </c>
      <c r="D24" s="49">
        <f>'DATA- At-Risk Awards'!Z146</f>
        <v>37.46362754607177</v>
      </c>
      <c r="E24" s="40">
        <f>'DATA- At-Risk Awards'!AL146</f>
        <v>43.646944713870027</v>
      </c>
      <c r="F24" s="49">
        <f>'DATA- At-Risk Awards'!AX146</f>
        <v>34.371968962172645</v>
      </c>
      <c r="G24" s="1110">
        <f>'DATA- At-Risk Awards'!BJ146</f>
        <v>32.917070805043643</v>
      </c>
      <c r="I24" s="49">
        <f t="shared" si="4"/>
        <v>36.978661493695434</v>
      </c>
      <c r="J24" s="55">
        <f t="shared" si="5"/>
        <v>1.1867098101072251E-2</v>
      </c>
      <c r="L24" s="64">
        <f t="shared" si="0"/>
        <v>1.1867098101072251E-2</v>
      </c>
      <c r="Q24" s="48" t="s">
        <v>61</v>
      </c>
      <c r="R24" s="518">
        <f t="shared" si="1"/>
        <v>1.1867098101072251E-2</v>
      </c>
      <c r="S24" s="35">
        <f t="shared" si="6"/>
        <v>41897.196471952018</v>
      </c>
      <c r="T24" s="38"/>
    </row>
    <row r="25" spans="1:20">
      <c r="A25" s="45" t="s">
        <v>86</v>
      </c>
      <c r="B25" s="24" t="s">
        <v>63</v>
      </c>
      <c r="C25" s="41">
        <f>'DATA- At-Risk Awards'!N156</f>
        <v>7.0926285160038791</v>
      </c>
      <c r="D25" s="49">
        <f>'DATA- At-Risk Awards'!Z156</f>
        <v>6.3651794374393784</v>
      </c>
      <c r="E25" s="40">
        <f>'DATA- At-Risk Awards'!AL156</f>
        <v>6.5470417070805036</v>
      </c>
      <c r="F25" s="49">
        <f>'DATA- At-Risk Awards'!AX156</f>
        <v>2.7279340446168767</v>
      </c>
      <c r="G25" s="1110">
        <f>'DATA- At-Risk Awards'!BJ156</f>
        <v>3.455383123181377</v>
      </c>
      <c r="I25" s="49">
        <f t="shared" si="4"/>
        <v>4.2434529582929192</v>
      </c>
      <c r="J25" s="55">
        <f t="shared" si="5"/>
        <v>1.3617981427459962E-3</v>
      </c>
      <c r="L25" s="64">
        <f t="shared" si="0"/>
        <v>1.3617981427459962E-3</v>
      </c>
      <c r="Q25" s="48" t="s">
        <v>63</v>
      </c>
      <c r="R25" s="518">
        <f t="shared" si="1"/>
        <v>1.3617981427459962E-3</v>
      </c>
      <c r="S25" s="35">
        <f t="shared" si="6"/>
        <v>4807.8750049781011</v>
      </c>
      <c r="T25" s="38"/>
    </row>
    <row r="26" spans="1:20">
      <c r="A26" s="45" t="s">
        <v>86</v>
      </c>
      <c r="B26" s="24" t="s">
        <v>65</v>
      </c>
      <c r="C26" s="41">
        <f>'DATA- At-Risk Awards'!N166</f>
        <v>16.913191076624635</v>
      </c>
      <c r="D26" s="49">
        <f>'DATA- At-Risk Awards'!Z166</f>
        <v>18.18622696411251</v>
      </c>
      <c r="E26" s="40">
        <f>'DATA- At-Risk Awards'!AL166</f>
        <v>17.45877788554801</v>
      </c>
      <c r="F26" s="49">
        <f>'DATA- At-Risk Awards'!AX166</f>
        <v>16.003879728419008</v>
      </c>
      <c r="G26" s="1110">
        <f>'DATA- At-Risk Awards'!BJ166</f>
        <v>16.003879728419008</v>
      </c>
      <c r="I26" s="49">
        <f t="shared" si="4"/>
        <v>16.488845780795341</v>
      </c>
      <c r="J26" s="55">
        <f t="shared" si="5"/>
        <v>5.2915584975272989E-3</v>
      </c>
      <c r="L26" s="64">
        <f t="shared" si="0"/>
        <v>5.2915584975272989E-3</v>
      </c>
      <c r="Q26" s="48" t="s">
        <v>65</v>
      </c>
      <c r="R26" s="518">
        <f t="shared" si="1"/>
        <v>5.2915584975272989E-3</v>
      </c>
      <c r="S26" s="35">
        <f t="shared" si="6"/>
        <v>18682.028590772046</v>
      </c>
      <c r="T26" s="38"/>
    </row>
    <row r="27" spans="1:20">
      <c r="A27" s="45" t="s">
        <v>86</v>
      </c>
      <c r="B27" s="24" t="s">
        <v>67</v>
      </c>
      <c r="C27" s="41">
        <f>'DATA- At-Risk Awards'!N176</f>
        <v>23.278370514064015</v>
      </c>
      <c r="D27" s="49">
        <f>'DATA- At-Risk Awards'!Z176</f>
        <v>22.369059165858388</v>
      </c>
      <c r="E27" s="40">
        <f>'DATA- At-Risk Awards'!AL176</f>
        <v>19.459262851600386</v>
      </c>
      <c r="F27" s="49">
        <f>'DATA- At-Risk Awards'!AX176</f>
        <v>19.459262851600386</v>
      </c>
      <c r="G27" s="1110">
        <f>'DATA- At-Risk Awards'!BJ176</f>
        <v>14.367119301648884</v>
      </c>
      <c r="I27" s="49">
        <f t="shared" si="4"/>
        <v>17.76188166828322</v>
      </c>
      <c r="J27" s="55">
        <f t="shared" si="5"/>
        <v>5.7000979403510985E-3</v>
      </c>
      <c r="L27" s="64">
        <f t="shared" si="0"/>
        <v>5.7000979403510985E-3</v>
      </c>
      <c r="Q27" s="48" t="s">
        <v>67</v>
      </c>
      <c r="R27" s="518">
        <f t="shared" si="1"/>
        <v>5.7000979403510985E-3</v>
      </c>
      <c r="S27" s="35">
        <f t="shared" si="6"/>
        <v>20124.39109226548</v>
      </c>
      <c r="T27" s="38"/>
    </row>
    <row r="28" spans="1:20">
      <c r="A28" s="45" t="s">
        <v>85</v>
      </c>
      <c r="B28" s="24" t="s">
        <v>69</v>
      </c>
      <c r="C28" s="41">
        <f>'DATA- At-Risk Awards'!N186</f>
        <v>627.78855480116385</v>
      </c>
      <c r="D28" s="49">
        <f>'DATA- At-Risk Awards'!Z186</f>
        <v>471.56886517943741</v>
      </c>
      <c r="E28" s="40">
        <f>'DATA- At-Risk Awards'!AL186</f>
        <v>451.2002909796314</v>
      </c>
      <c r="F28" s="49">
        <f>'DATA- At-Risk Awards'!AX186</f>
        <v>453.74636275460716</v>
      </c>
      <c r="G28" s="1110">
        <f>'DATA- At-Risk Awards'!BJ186</f>
        <v>393.18622696411251</v>
      </c>
      <c r="I28" s="49">
        <f t="shared" si="4"/>
        <v>432.71096023278369</v>
      </c>
      <c r="J28" s="55">
        <f t="shared" si="5"/>
        <v>0.13886450204172746</v>
      </c>
      <c r="L28" s="64">
        <f t="shared" si="0"/>
        <v>0.13886450204172746</v>
      </c>
      <c r="Q28" s="48" t="s">
        <v>69</v>
      </c>
      <c r="R28" s="518">
        <f t="shared" si="1"/>
        <v>0.13886450204172746</v>
      </c>
      <c r="S28" s="35">
        <f t="shared" si="6"/>
        <v>490265.88265048125</v>
      </c>
      <c r="T28" s="38"/>
    </row>
    <row r="29" spans="1:20">
      <c r="A29" s="45" t="s">
        <v>85</v>
      </c>
      <c r="B29" s="24" t="s">
        <v>71</v>
      </c>
      <c r="C29" s="41">
        <f>'DATA- At-Risk Awards'!N196</f>
        <v>43.283220174587775</v>
      </c>
      <c r="D29" s="49">
        <f>'DATA- At-Risk Awards'!Z196</f>
        <v>52.921920465567403</v>
      </c>
      <c r="E29" s="40">
        <f>'DATA- At-Risk Awards'!AL196</f>
        <v>54.558680892337534</v>
      </c>
      <c r="F29" s="49">
        <f>'DATA- At-Risk Awards'!AX196</f>
        <v>56.195441319107658</v>
      </c>
      <c r="G29" s="1110">
        <f>'DATA- At-Risk Awards'!BJ196</f>
        <v>54.01309408341416</v>
      </c>
      <c r="I29" s="49">
        <f t="shared" si="4"/>
        <v>54.922405431619779</v>
      </c>
      <c r="J29" s="55">
        <f t="shared" si="5"/>
        <v>1.7625558818969607E-2</v>
      </c>
      <c r="L29" s="64">
        <f t="shared" si="0"/>
        <v>1.7625558818969607E-2</v>
      </c>
      <c r="Q29" s="48" t="s">
        <v>71</v>
      </c>
      <c r="R29" s="518">
        <f t="shared" si="1"/>
        <v>1.7625558818969607E-2</v>
      </c>
      <c r="S29" s="35">
        <f t="shared" si="6"/>
        <v>62227.639350145131</v>
      </c>
      <c r="T29" s="38"/>
    </row>
    <row r="30" spans="1:20">
      <c r="A30" s="45" t="s">
        <v>85</v>
      </c>
      <c r="B30" s="24" t="s">
        <v>73</v>
      </c>
      <c r="C30" s="41">
        <f>'DATA- At-Risk Awards'!N206</f>
        <v>13.457807953443258</v>
      </c>
      <c r="D30" s="49">
        <f>'DATA- At-Risk Awards'!Z206</f>
        <v>16.731328806983509</v>
      </c>
      <c r="E30" s="40">
        <f>'DATA- At-Risk Awards'!AL206</f>
        <v>9.6387002909796315</v>
      </c>
      <c r="F30" s="49">
        <f>'DATA- At-Risk Awards'!AX206</f>
        <v>6.7289039767216288</v>
      </c>
      <c r="G30" s="1110">
        <f>'DATA- At-Risk Awards'!BJ206</f>
        <v>11.821047526673132</v>
      </c>
      <c r="I30" s="49">
        <f t="shared" si="4"/>
        <v>9.3962172647914652</v>
      </c>
      <c r="J30" s="55">
        <f t="shared" si="5"/>
        <v>3.0154101732232778E-3</v>
      </c>
      <c r="L30" s="64">
        <f t="shared" si="0"/>
        <v>3.0154101732232778E-3</v>
      </c>
      <c r="Q30" s="48" t="s">
        <v>73</v>
      </c>
      <c r="R30" s="518">
        <f t="shared" si="1"/>
        <v>3.0154101732232778E-3</v>
      </c>
      <c r="S30" s="35">
        <f t="shared" si="6"/>
        <v>10646.008939594369</v>
      </c>
      <c r="T30" s="38"/>
    </row>
    <row r="31" spans="1:20">
      <c r="A31" s="45" t="s">
        <v>85</v>
      </c>
      <c r="B31" s="24" t="s">
        <v>75</v>
      </c>
      <c r="C31" s="41">
        <f>'DATA- At-Risk Awards'!N216</f>
        <v>8.0019398642095041</v>
      </c>
      <c r="D31" s="49">
        <f>'DATA- At-Risk Awards'!Z216</f>
        <v>6.7289039767216288</v>
      </c>
      <c r="E31" s="40">
        <f>'DATA- At-Risk Awards'!AL216</f>
        <v>9.6387002909796315</v>
      </c>
      <c r="F31" s="49">
        <f>'DATA- At-Risk Awards'!AX216</f>
        <v>5.0921435499515031</v>
      </c>
      <c r="G31" s="1110">
        <f>'DATA- At-Risk Awards'!BJ216</f>
        <v>8.0019398642095041</v>
      </c>
      <c r="I31" s="49">
        <f t="shared" si="4"/>
        <v>7.5775945683802135</v>
      </c>
      <c r="J31" s="55">
        <f t="shared" si="5"/>
        <v>2.4317823977607076E-3</v>
      </c>
      <c r="L31" s="64">
        <f t="shared" si="0"/>
        <v>2.4317823977607076E-3</v>
      </c>
      <c r="Q31" s="48" t="s">
        <v>75</v>
      </c>
      <c r="R31" s="518">
        <f t="shared" si="1"/>
        <v>2.4317823977607076E-3</v>
      </c>
      <c r="S31" s="35">
        <f t="shared" si="6"/>
        <v>8585.4910803180373</v>
      </c>
      <c r="T31" s="38"/>
    </row>
    <row r="32" spans="1:20">
      <c r="A32" s="45" t="s">
        <v>85</v>
      </c>
      <c r="B32" s="24" t="s">
        <v>77</v>
      </c>
      <c r="C32" s="41">
        <f>'DATA- At-Risk Awards'!N226</f>
        <v>22.550921435499514</v>
      </c>
      <c r="D32" s="49">
        <f>'DATA- At-Risk Awards'!Z226</f>
        <v>20.368574199806012</v>
      </c>
      <c r="E32" s="40">
        <f>'DATA- At-Risk Awards'!AL226</f>
        <v>27.643064985451016</v>
      </c>
      <c r="F32" s="49">
        <f>'DATA- At-Risk Awards'!AX226</f>
        <v>23.642095053346264</v>
      </c>
      <c r="G32" s="1110">
        <f>'DATA- At-Risk Awards'!BJ226</f>
        <v>17.640640155189136</v>
      </c>
      <c r="I32" s="49">
        <f t="shared" si="4"/>
        <v>22.975266731328805</v>
      </c>
      <c r="J32" s="55">
        <f t="shared" si="5"/>
        <v>7.3731642300104653E-3</v>
      </c>
      <c r="L32" s="64">
        <f t="shared" si="0"/>
        <v>7.3731642300104653E-3</v>
      </c>
      <c r="Q32" s="48" t="s">
        <v>77</v>
      </c>
      <c r="R32" s="518">
        <f t="shared" si="1"/>
        <v>7.3731642300104653E-3</v>
      </c>
      <c r="S32" s="35">
        <f t="shared" si="6"/>
        <v>26031.208955524289</v>
      </c>
      <c r="T32" s="38"/>
    </row>
    <row r="33" spans="1:20">
      <c r="A33" s="45" t="s">
        <v>85</v>
      </c>
      <c r="B33" s="24" t="s">
        <v>79</v>
      </c>
      <c r="C33" s="41">
        <f>'DATA- At-Risk Awards'!N236</f>
        <v>106.20756547041707</v>
      </c>
      <c r="D33" s="49">
        <f>'DATA- At-Risk Awards'!Z236</f>
        <v>89.476236663433554</v>
      </c>
      <c r="E33" s="40">
        <f>'DATA- At-Risk Awards'!AL236</f>
        <v>126.93986420950533</v>
      </c>
      <c r="F33" s="49">
        <f>'DATA- At-Risk Awards'!AX236</f>
        <v>103.66149369544131</v>
      </c>
      <c r="G33" s="1110">
        <f>'DATA- At-Risk Awards'!BJ236</f>
        <v>92.386032977691556</v>
      </c>
      <c r="I33" s="49">
        <f t="shared" si="4"/>
        <v>107.66246362754606</v>
      </c>
      <c r="J33" s="55">
        <f t="shared" si="5"/>
        <v>3.455076430738413E-2</v>
      </c>
      <c r="L33" s="64">
        <f t="shared" si="0"/>
        <v>3.455076430738413E-2</v>
      </c>
      <c r="Q33" s="48" t="s">
        <v>79</v>
      </c>
      <c r="R33" s="518">
        <f t="shared" si="1"/>
        <v>3.455076430738413E-2</v>
      </c>
      <c r="S33" s="35">
        <f t="shared" si="6"/>
        <v>121982.65726915866</v>
      </c>
      <c r="T33" s="38"/>
    </row>
    <row r="34" spans="1:20" ht="18" thickBot="1">
      <c r="A34" s="46" t="s">
        <v>85</v>
      </c>
      <c r="B34" s="26" t="s">
        <v>81</v>
      </c>
      <c r="C34" s="42">
        <f>'DATA- At-Risk Awards'!N246</f>
        <v>62.378758486905909</v>
      </c>
      <c r="D34" s="497">
        <f>'DATA- At-Risk Awards'!Z246</f>
        <v>55.831716779825406</v>
      </c>
      <c r="E34" s="27">
        <f>'DATA- At-Risk Awards'!AL246</f>
        <v>46.374878758486901</v>
      </c>
      <c r="F34" s="497">
        <f>'DATA- At-Risk Awards'!AX246</f>
        <v>36.372453928225021</v>
      </c>
      <c r="G34" s="1111">
        <f>'DATA- At-Risk Awards'!BJ246</f>
        <v>30.189136760426766</v>
      </c>
      <c r="I34" s="497">
        <f t="shared" si="4"/>
        <v>37.645489815712899</v>
      </c>
      <c r="J34" s="56">
        <f t="shared" si="5"/>
        <v>1.2081094952075195E-2</v>
      </c>
      <c r="L34" s="64">
        <f t="shared" si="0"/>
        <v>1.2081094952075195E-2</v>
      </c>
      <c r="Q34" s="48" t="s">
        <v>81</v>
      </c>
      <c r="R34" s="518">
        <f t="shared" si="1"/>
        <v>1.2081094952075195E-2</v>
      </c>
      <c r="S34" s="35">
        <f t="shared" si="6"/>
        <v>42652.719687020013</v>
      </c>
      <c r="T34" s="38"/>
    </row>
    <row r="35" spans="1:20" ht="32.25" customHeight="1" thickBot="1">
      <c r="A35" s="1441" t="s">
        <v>218</v>
      </c>
      <c r="B35" s="1443"/>
      <c r="C35" s="72">
        <f>SUM(C18:C34)</f>
        <v>1172.1023278370515</v>
      </c>
      <c r="D35" s="527">
        <f>SUM(D18:D34)</f>
        <v>992.05868089233763</v>
      </c>
      <c r="E35" s="73">
        <f>SUM(E18:E34)</f>
        <v>980.41949563530545</v>
      </c>
      <c r="F35" s="527">
        <f>SUM(F18:F34)</f>
        <v>934.77206595538314</v>
      </c>
      <c r="G35" s="1113">
        <f>SUM(G18:G34)</f>
        <v>823.65421920465576</v>
      </c>
      <c r="I35" s="85">
        <f>SUM(I18:I34)</f>
        <v>912.94859359844816</v>
      </c>
      <c r="J35" s="86">
        <f>SUM(J18:J34)</f>
        <v>0.29298114328221003</v>
      </c>
      <c r="L35" s="76">
        <f t="shared" si="0"/>
        <v>0.29298114328221003</v>
      </c>
      <c r="Q35" s="66" t="s">
        <v>214</v>
      </c>
      <c r="R35" s="514">
        <f t="shared" si="1"/>
        <v>0.29298114328221003</v>
      </c>
      <c r="S35" s="172">
        <f t="shared" si="6"/>
        <v>1034379.9653567171</v>
      </c>
      <c r="T35" s="38"/>
    </row>
    <row r="36" spans="1:20">
      <c r="A36" s="32"/>
    </row>
    <row r="39" spans="1:20">
      <c r="A39" s="25"/>
    </row>
    <row r="40" spans="1:20">
      <c r="A40" s="25"/>
    </row>
  </sheetData>
  <mergeCells count="9">
    <mergeCell ref="A35:B35"/>
    <mergeCell ref="I3:J3"/>
    <mergeCell ref="N3:O3"/>
    <mergeCell ref="N4:O4"/>
    <mergeCell ref="Q4:S4"/>
    <mergeCell ref="C3:G3"/>
    <mergeCell ref="A5:B5"/>
    <mergeCell ref="A10:B10"/>
    <mergeCell ref="A16:B16"/>
  </mergeCells>
  <pageMargins left="0.25" right="0.25" top="0.75" bottom="0.75" header="0.3" footer="0.3"/>
  <pageSetup scale="57" fitToHeight="0" orientation="landscape" r:id="rId1"/>
  <headerFooter>
    <oddFooter>&amp;L&amp;F - &amp;A&amp;RPage &amp;P of &amp;N  &amp;D</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FC0F2-02D5-43FA-B934-F634167A1D0F}">
  <sheetPr>
    <tabColor rgb="FFFF0000"/>
    <pageSetUpPr fitToPage="1"/>
  </sheetPr>
  <dimension ref="B2:T47"/>
  <sheetViews>
    <sheetView topLeftCell="B12" zoomScale="108" zoomScaleNormal="108" workbookViewId="0">
      <selection activeCell="D31" sqref="D31"/>
    </sheetView>
  </sheetViews>
  <sheetFormatPr baseColWidth="10" defaultColWidth="11.5" defaultRowHeight="15"/>
  <cols>
    <col min="2" max="2" width="60.6640625" bestFit="1" customWidth="1"/>
    <col min="3" max="3" width="27.5" style="435" customWidth="1"/>
    <col min="4" max="5" width="22" bestFit="1" customWidth="1"/>
    <col min="6" max="7" width="24.33203125" bestFit="1" customWidth="1"/>
    <col min="8" max="8" width="20.83203125" bestFit="1" customWidth="1"/>
    <col min="9" max="9" width="23.6640625" style="1164" bestFit="1" customWidth="1"/>
    <col min="10" max="10" width="20.83203125" style="1279" bestFit="1" customWidth="1"/>
    <col min="11" max="11" width="17.83203125" style="1171" bestFit="1" customWidth="1"/>
    <col min="12" max="12" width="22.33203125" bestFit="1" customWidth="1"/>
    <col min="13" max="13" width="23.33203125" bestFit="1" customWidth="1"/>
  </cols>
  <sheetData>
    <row r="2" spans="2:14">
      <c r="B2" s="1238"/>
      <c r="C2" s="1315" t="s">
        <v>557</v>
      </c>
      <c r="D2" s="1239">
        <f>'Step2- $ for Outcome Measures'!D19</f>
        <v>0.15</v>
      </c>
      <c r="E2" s="1231" t="s">
        <v>558</v>
      </c>
      <c r="F2" s="1232"/>
      <c r="G2" s="1232"/>
      <c r="H2" s="1232"/>
      <c r="I2" s="1232"/>
      <c r="J2" s="1277"/>
      <c r="K2" s="1232"/>
      <c r="L2" s="1232"/>
      <c r="M2" s="1232"/>
      <c r="N2" s="1232"/>
    </row>
    <row r="3" spans="2:14">
      <c r="B3" s="1238"/>
      <c r="C3" s="1315" t="s">
        <v>559</v>
      </c>
      <c r="D3" s="1230">
        <v>0.9</v>
      </c>
      <c r="E3" s="1427" t="s">
        <v>560</v>
      </c>
      <c r="F3" s="1427"/>
      <c r="G3" s="1427"/>
      <c r="H3" s="1427"/>
      <c r="I3" s="1427"/>
      <c r="J3" s="1427"/>
      <c r="K3" s="1427"/>
      <c r="L3" s="1427"/>
      <c r="M3" s="1427"/>
      <c r="N3" s="1427"/>
    </row>
    <row r="4" spans="2:14" hidden="1">
      <c r="B4" s="1238"/>
      <c r="C4" s="1315" t="s">
        <v>561</v>
      </c>
      <c r="D4" s="1233"/>
      <c r="E4" s="410"/>
      <c r="F4" s="410"/>
      <c r="G4" s="410"/>
      <c r="H4" s="410"/>
      <c r="I4" s="410"/>
      <c r="J4" s="1278"/>
      <c r="K4" s="410"/>
      <c r="L4" s="410"/>
      <c r="M4" s="410"/>
      <c r="N4" s="410"/>
    </row>
    <row r="5" spans="2:14" hidden="1">
      <c r="B5" s="1238"/>
      <c r="C5" s="1315" t="s">
        <v>562</v>
      </c>
      <c r="D5" s="1233"/>
      <c r="E5" s="410"/>
      <c r="F5" s="410"/>
      <c r="G5" s="410"/>
      <c r="H5" s="410"/>
      <c r="I5" s="410"/>
      <c r="J5" s="1278"/>
      <c r="K5" s="410"/>
      <c r="L5" s="410"/>
      <c r="M5" s="410"/>
      <c r="N5" s="410"/>
    </row>
    <row r="6" spans="2:14">
      <c r="B6" s="1238"/>
      <c r="C6" s="1315" t="s">
        <v>563</v>
      </c>
      <c r="D6" s="1240">
        <f>'Step2- $ for Outcome Measures'!E19</f>
        <v>2862595.35</v>
      </c>
      <c r="E6" s="1427" t="s">
        <v>564</v>
      </c>
      <c r="F6" s="1427"/>
      <c r="G6" s="1427"/>
      <c r="H6" s="1427"/>
      <c r="I6" s="1427"/>
      <c r="J6" s="1427"/>
      <c r="K6" s="1427"/>
      <c r="L6" s="1427"/>
      <c r="M6" s="1427"/>
      <c r="N6" s="1427"/>
    </row>
    <row r="7" spans="2:14">
      <c r="B7" s="1238"/>
      <c r="C7" s="1315" t="s">
        <v>565</v>
      </c>
      <c r="D7" s="1235">
        <v>0.1</v>
      </c>
      <c r="E7" s="1427" t="s">
        <v>566</v>
      </c>
      <c r="F7" s="1427"/>
      <c r="G7" s="1427"/>
      <c r="H7" s="1427"/>
      <c r="I7" s="1427"/>
      <c r="J7" s="1427"/>
      <c r="K7" s="1427"/>
      <c r="L7" s="1427"/>
      <c r="M7" s="1427"/>
      <c r="N7" s="1427"/>
    </row>
    <row r="8" spans="2:14">
      <c r="B8" s="1238"/>
      <c r="C8" s="1315" t="s">
        <v>567</v>
      </c>
      <c r="D8" s="1234">
        <f>D6*D7</f>
        <v>286259.53500000003</v>
      </c>
      <c r="E8" s="1427" t="s">
        <v>568</v>
      </c>
      <c r="F8" s="1427"/>
      <c r="G8" s="1427"/>
      <c r="H8" s="1427"/>
      <c r="I8" s="1427"/>
      <c r="J8" s="1427"/>
      <c r="K8" s="1427"/>
      <c r="L8" s="1427"/>
      <c r="M8" s="1427"/>
      <c r="N8" s="1427"/>
    </row>
    <row r="9" spans="2:14">
      <c r="B9" s="1238"/>
      <c r="C9" s="1315" t="s">
        <v>569</v>
      </c>
      <c r="D9" s="1273">
        <f>J45</f>
        <v>18390.630396282188</v>
      </c>
      <c r="E9" s="1427" t="s">
        <v>570</v>
      </c>
      <c r="F9" s="1427"/>
      <c r="G9" s="1427"/>
      <c r="H9" s="1427"/>
      <c r="I9" s="1427"/>
      <c r="J9" s="1427"/>
      <c r="K9" s="1427"/>
      <c r="L9" s="1427"/>
      <c r="M9" s="1427"/>
      <c r="N9" s="1427"/>
    </row>
    <row r="10" spans="2:14">
      <c r="B10" s="1238"/>
      <c r="C10" s="1315" t="s">
        <v>571</v>
      </c>
      <c r="D10" s="1274">
        <f>D6-D9</f>
        <v>2844204.7196037178</v>
      </c>
      <c r="E10" s="1427" t="s">
        <v>572</v>
      </c>
      <c r="F10" s="1427"/>
      <c r="G10" s="1427"/>
      <c r="H10" s="1427"/>
      <c r="I10" s="1427"/>
      <c r="J10" s="1427"/>
      <c r="K10" s="1427"/>
      <c r="L10" s="1427"/>
      <c r="M10" s="1427"/>
      <c r="N10" s="1427"/>
    </row>
    <row r="11" spans="2:14">
      <c r="B11" s="410"/>
      <c r="C11" s="1316"/>
      <c r="D11" s="410"/>
      <c r="E11" s="410"/>
      <c r="F11" s="410"/>
      <c r="G11" s="410"/>
      <c r="H11" s="410"/>
      <c r="I11" s="1236"/>
      <c r="J11" s="1278"/>
      <c r="K11" s="1237"/>
      <c r="L11" s="410"/>
      <c r="M11" s="410"/>
      <c r="N11" s="410"/>
    </row>
    <row r="12" spans="2:14" ht="42.75" customHeight="1" thickBot="1">
      <c r="C12" s="1448" t="s">
        <v>550</v>
      </c>
      <c r="D12" s="1449"/>
      <c r="E12" s="1450"/>
      <c r="F12" s="1448" t="s">
        <v>550</v>
      </c>
      <c r="G12" s="1449"/>
      <c r="H12" s="1450"/>
      <c r="I12" s="1448" t="s">
        <v>556</v>
      </c>
      <c r="J12" s="1449"/>
      <c r="K12" s="1449"/>
      <c r="L12" s="1450"/>
    </row>
    <row r="13" spans="2:14" ht="67" thickBot="1">
      <c r="B13" s="382" t="s">
        <v>0</v>
      </c>
      <c r="C13" s="1267" t="s">
        <v>609</v>
      </c>
      <c r="D13" s="383" t="s">
        <v>598</v>
      </c>
      <c r="E13" s="383" t="s">
        <v>599</v>
      </c>
      <c r="F13" s="383" t="s">
        <v>551</v>
      </c>
      <c r="G13" s="383" t="s">
        <v>552</v>
      </c>
      <c r="H13" s="383" t="s">
        <v>553</v>
      </c>
      <c r="I13" s="1167" t="s">
        <v>547</v>
      </c>
      <c r="J13" s="1172" t="s">
        <v>554</v>
      </c>
      <c r="K13" s="1172" t="s">
        <v>549</v>
      </c>
      <c r="L13" s="1172" t="s">
        <v>546</v>
      </c>
      <c r="M13" s="1172" t="s">
        <v>555</v>
      </c>
    </row>
    <row r="14" spans="2:14" ht="22" thickBot="1">
      <c r="B14" s="384" t="s">
        <v>1</v>
      </c>
      <c r="C14" s="1160"/>
      <c r="D14" s="1160"/>
      <c r="E14" s="1160"/>
      <c r="F14" s="1160"/>
      <c r="G14" s="1160"/>
      <c r="H14" s="1160"/>
      <c r="I14" s="1168"/>
      <c r="J14" s="1173"/>
      <c r="K14" s="1173"/>
      <c r="L14" s="1173"/>
      <c r="M14" s="1173"/>
    </row>
    <row r="15" spans="2:14" ht="21">
      <c r="B15" s="612"/>
      <c r="C15" s="1163"/>
      <c r="D15" s="1163"/>
      <c r="E15" s="1163"/>
      <c r="F15" s="1163"/>
      <c r="G15" s="1163"/>
      <c r="H15" s="1163"/>
      <c r="I15" s="1169"/>
      <c r="J15" s="1174"/>
      <c r="K15" s="1174"/>
      <c r="L15" s="1174"/>
      <c r="M15" s="1174"/>
    </row>
    <row r="16" spans="2:14" ht="21">
      <c r="B16" s="385" t="s">
        <v>2</v>
      </c>
      <c r="C16" s="1162">
        <v>21408474.300000001</v>
      </c>
      <c r="D16" s="1162">
        <f>AVERAGE('Step3d OLD - EOCSCH$ Distribu.'!D10:F10)</f>
        <v>20559093</v>
      </c>
      <c r="E16" s="1162">
        <f>'Step3d OLD - EOCSCH$ Distribu.'!H10</f>
        <v>20048896.666666668</v>
      </c>
      <c r="F16" s="1162" t="str">
        <f>IF(E16&gt;D16,"Yes","No")</f>
        <v>No</v>
      </c>
      <c r="G16" s="1162" t="str">
        <f>IF(E16&gt;C16,"Yes","No")</f>
        <v>No</v>
      </c>
      <c r="H16" s="1162" t="b">
        <f>OR(F16="Yes",G16="Yes")</f>
        <v>0</v>
      </c>
      <c r="I16" s="1170">
        <f>'Step3d OLD - EOCSCH$ Distribu.'!I10</f>
        <v>3.4933391201313641E-2</v>
      </c>
      <c r="J16" s="1175">
        <f>IF(H16=TRUE,I16*$D$8,0)</f>
        <v>0</v>
      </c>
      <c r="K16" s="1175">
        <f>I16*$D$10</f>
        <v>99357.71612653925</v>
      </c>
      <c r="L16" s="1175">
        <f>J16+K16</f>
        <v>99357.71612653925</v>
      </c>
      <c r="M16" s="1227">
        <f>L16/$L$45</f>
        <v>3.4708963013769745E-2</v>
      </c>
    </row>
    <row r="17" spans="2:13" ht="21">
      <c r="B17" s="385" t="s">
        <v>3</v>
      </c>
      <c r="C17" s="1162">
        <v>126770982.60000001</v>
      </c>
      <c r="D17" s="1162">
        <f>AVERAGE('Step3d OLD - EOCSCH$ Distribu.'!D11:F11)</f>
        <v>119624599.33333333</v>
      </c>
      <c r="E17" s="1162">
        <f>'Step3d OLD - EOCSCH$ Distribu.'!H11</f>
        <v>119542150.66666667</v>
      </c>
      <c r="F17" s="1162" t="str">
        <f t="shared" ref="F17:F18" si="0">IF(E17&gt;D17,"Yes","No")</f>
        <v>No</v>
      </c>
      <c r="G17" s="1162" t="str">
        <f t="shared" ref="G17:G18" si="1">IF(E17&gt;C17,"Yes","No")</f>
        <v>No</v>
      </c>
      <c r="H17" s="1162" t="b">
        <f t="shared" ref="H17:H18" si="2">OR(F17="Yes",G17="Yes")</f>
        <v>0</v>
      </c>
      <c r="I17" s="1170">
        <f>'Step3d OLD - EOCSCH$ Distribu.'!I11</f>
        <v>0.20829139796146934</v>
      </c>
      <c r="J17" s="1175">
        <f t="shared" ref="J17:J18" si="3">IF(H17=TRUE,I17*$D$8,0)</f>
        <v>0</v>
      </c>
      <c r="K17" s="1175">
        <f t="shared" ref="K17:K18" si="4">I17*$D$10</f>
        <v>592423.37713486725</v>
      </c>
      <c r="L17" s="1175">
        <f t="shared" ref="L17:L18" si="5">J17+K17</f>
        <v>592423.37713486725</v>
      </c>
      <c r="M17" s="1227">
        <f t="shared" ref="M17:M18" si="6">L17/$L$45</f>
        <v>0.20695323812877267</v>
      </c>
    </row>
    <row r="18" spans="2:13" ht="22" thickBot="1">
      <c r="B18" s="385" t="s">
        <v>4</v>
      </c>
      <c r="C18" s="1162">
        <v>197748279</v>
      </c>
      <c r="D18" s="1162">
        <f>AVERAGE('Step3d OLD - EOCSCH$ Distribu.'!D12:F12)</f>
        <v>181859090.33333334</v>
      </c>
      <c r="E18" s="1162">
        <f>'Step3d OLD - EOCSCH$ Distribu.'!H12</f>
        <v>173203879</v>
      </c>
      <c r="F18" s="1162" t="str">
        <f t="shared" si="0"/>
        <v>No</v>
      </c>
      <c r="G18" s="1162" t="str">
        <f t="shared" si="1"/>
        <v>No</v>
      </c>
      <c r="H18" s="1162" t="b">
        <f t="shared" si="2"/>
        <v>0</v>
      </c>
      <c r="I18" s="1170">
        <f>'Step3d OLD - EOCSCH$ Distribu.'!I12</f>
        <v>0.30179211172012915</v>
      </c>
      <c r="J18" s="1175">
        <f t="shared" si="3"/>
        <v>0</v>
      </c>
      <c r="K18" s="1175">
        <f t="shared" si="4"/>
        <v>858358.54849356378</v>
      </c>
      <c r="L18" s="1175">
        <f t="shared" si="5"/>
        <v>858358.54849356378</v>
      </c>
      <c r="M18" s="1227">
        <f t="shared" si="6"/>
        <v>0.29985326025683789</v>
      </c>
    </row>
    <row r="19" spans="2:13" ht="22" thickBot="1">
      <c r="B19" s="388" t="s">
        <v>5</v>
      </c>
      <c r="C19" s="1160">
        <f>SUM(C16:C18)</f>
        <v>345927735.89999998</v>
      </c>
      <c r="D19" s="1160">
        <f>SUM(D16:D18)</f>
        <v>322042782.66666663</v>
      </c>
      <c r="E19" s="1160">
        <f>SUM(E16:E18)</f>
        <v>312794926.33333337</v>
      </c>
      <c r="F19" s="1160"/>
      <c r="G19" s="1160"/>
      <c r="H19" s="1160"/>
      <c r="I19" s="1223">
        <f>SUM(I16:I18)</f>
        <v>0.5450169008829121</v>
      </c>
      <c r="J19" s="1176">
        <f>SUM(J16:J18)</f>
        <v>0</v>
      </c>
      <c r="K19" s="1176">
        <f>SUM(K16:K18)</f>
        <v>1550139.6417549704</v>
      </c>
      <c r="L19" s="1176">
        <f>SUM(L16:L18)</f>
        <v>1550139.6417549704</v>
      </c>
      <c r="M19" s="1223">
        <f>SUM(M16:M18)</f>
        <v>0.54151546139938034</v>
      </c>
    </row>
    <row r="20" spans="2:13" ht="21">
      <c r="B20" s="385"/>
      <c r="C20" s="1163"/>
      <c r="D20" s="1163"/>
      <c r="E20" s="1163"/>
      <c r="F20" s="1163"/>
      <c r="G20" s="1163"/>
      <c r="H20" s="1163"/>
      <c r="I20" s="1169"/>
      <c r="J20" s="1175"/>
      <c r="K20" s="1175"/>
      <c r="L20" s="1175"/>
      <c r="M20" s="1175"/>
    </row>
    <row r="21" spans="2:13" ht="21">
      <c r="B21" s="385" t="s">
        <v>6</v>
      </c>
      <c r="C21" s="1162">
        <v>33531337.200000003</v>
      </c>
      <c r="D21" s="1162">
        <f>AVERAGE('Step3d OLD - EOCSCH$ Distribu.'!D15:F15)</f>
        <v>36227774.666666664</v>
      </c>
      <c r="E21" s="1162">
        <f>'Step3d OLD - EOCSCH$ Distribu.'!H15</f>
        <v>35452892</v>
      </c>
      <c r="F21" s="1162" t="str">
        <f t="shared" ref="F21:F24" si="7">IF(E21&gt;D21,"Yes","No")</f>
        <v>No</v>
      </c>
      <c r="G21" s="1162" t="str">
        <f t="shared" ref="G21:G24" si="8">IF(E21&gt;C21,"Yes","No")</f>
        <v>Yes</v>
      </c>
      <c r="H21" s="1162" t="b">
        <f t="shared" ref="H21:H24" si="9">OR(F21="Yes",G21="Yes")</f>
        <v>1</v>
      </c>
      <c r="I21" s="1170">
        <f>'Step3d OLD - EOCSCH$ Distribu.'!I15</f>
        <v>6.1773461455015527E-2</v>
      </c>
      <c r="J21" s="1175">
        <f t="shared" ref="J21:J24" si="10">IF(H21=TRUE,I21*$D$8,0)</f>
        <v>17683.242351453169</v>
      </c>
      <c r="K21" s="1175">
        <f t="shared" ref="K21:K24" si="11">I21*$D$10</f>
        <v>175696.37061661351</v>
      </c>
      <c r="L21" s="1175">
        <f t="shared" ref="L21:L24" si="12">J21+K21</f>
        <v>193379.61296806668</v>
      </c>
      <c r="M21" s="1227">
        <f t="shared" ref="M21:M24" si="13">L21/$L$45</f>
        <v>6.7553946445160926E-2</v>
      </c>
    </row>
    <row r="22" spans="2:13" ht="21">
      <c r="B22" s="385" t="s">
        <v>7</v>
      </c>
      <c r="C22" s="1162">
        <v>29069492.400000002</v>
      </c>
      <c r="D22" s="1162">
        <f>AVERAGE('Step3d OLD - EOCSCH$ Distribu.'!D16:F16)</f>
        <v>29637137.666666668</v>
      </c>
      <c r="E22" s="1162">
        <f>'Step3d OLD - EOCSCH$ Distribu.'!H16</f>
        <v>28121869</v>
      </c>
      <c r="F22" s="1162" t="str">
        <f t="shared" si="7"/>
        <v>No</v>
      </c>
      <c r="G22" s="1162" t="str">
        <f t="shared" si="8"/>
        <v>No</v>
      </c>
      <c r="H22" s="1162" t="b">
        <f t="shared" si="9"/>
        <v>0</v>
      </c>
      <c r="I22" s="1170">
        <f>'Step3d OLD - EOCSCH$ Distribu.'!I16</f>
        <v>4.899981617055376E-2</v>
      </c>
      <c r="J22" s="1175">
        <f t="shared" si="10"/>
        <v>0</v>
      </c>
      <c r="K22" s="1175">
        <f t="shared" si="11"/>
        <v>139365.50841200358</v>
      </c>
      <c r="L22" s="1175">
        <f t="shared" si="12"/>
        <v>139365.50841200358</v>
      </c>
      <c r="M22" s="1227">
        <f t="shared" si="13"/>
        <v>4.8685018793174384E-2</v>
      </c>
    </row>
    <row r="23" spans="2:13" ht="21">
      <c r="B23" s="385" t="s">
        <v>8</v>
      </c>
      <c r="C23" s="1162">
        <v>7360212.3000000007</v>
      </c>
      <c r="D23" s="1162">
        <f>AVERAGE('Step3d OLD - EOCSCH$ Distribu.'!D17:F17)</f>
        <v>4990808.333333333</v>
      </c>
      <c r="E23" s="1162">
        <f>'Step3d OLD - EOCSCH$ Distribu.'!H17</f>
        <v>4919477</v>
      </c>
      <c r="F23" s="1162" t="str">
        <f t="shared" si="7"/>
        <v>No</v>
      </c>
      <c r="G23" s="1162" t="str">
        <f t="shared" si="8"/>
        <v>No</v>
      </c>
      <c r="H23" s="1162" t="b">
        <f t="shared" si="9"/>
        <v>0</v>
      </c>
      <c r="I23" s="1170">
        <f>'Step3d OLD - EOCSCH$ Distribu.'!I17</f>
        <v>8.5717442412973095E-3</v>
      </c>
      <c r="J23" s="1175">
        <f t="shared" si="10"/>
        <v>0</v>
      </c>
      <c r="K23" s="1175">
        <f t="shared" si="11"/>
        <v>24379.795426333796</v>
      </c>
      <c r="L23" s="1175">
        <f t="shared" si="12"/>
        <v>24379.795426333796</v>
      </c>
      <c r="M23" s="1227">
        <f t="shared" si="13"/>
        <v>8.5166754100728208E-3</v>
      </c>
    </row>
    <row r="24" spans="2:13" ht="22" thickBot="1">
      <c r="B24" s="385" t="s">
        <v>9</v>
      </c>
      <c r="C24" s="1162">
        <v>22696984.800000001</v>
      </c>
      <c r="D24" s="1162">
        <f>AVERAGE('Step3d OLD - EOCSCH$ Distribu.'!D18:F18)</f>
        <v>22350007.333333332</v>
      </c>
      <c r="E24" s="1162">
        <f>'Step3d OLD - EOCSCH$ Distribu.'!H18</f>
        <v>21558108</v>
      </c>
      <c r="F24" s="1162" t="str">
        <f t="shared" si="7"/>
        <v>No</v>
      </c>
      <c r="G24" s="1162" t="str">
        <f t="shared" si="8"/>
        <v>No</v>
      </c>
      <c r="H24" s="1162" t="b">
        <f t="shared" si="9"/>
        <v>0</v>
      </c>
      <c r="I24" s="1170">
        <f>'Step3d OLD - EOCSCH$ Distribu.'!I18</f>
        <v>3.756305560576164E-2</v>
      </c>
      <c r="J24" s="1175">
        <f t="shared" si="10"/>
        <v>0</v>
      </c>
      <c r="K24" s="1175">
        <f t="shared" si="11"/>
        <v>106837.02003664414</v>
      </c>
      <c r="L24" s="1175">
        <f t="shared" si="12"/>
        <v>106837.02003664414</v>
      </c>
      <c r="M24" s="1227">
        <f t="shared" si="13"/>
        <v>3.7321733243451317E-2</v>
      </c>
    </row>
    <row r="25" spans="2:13" ht="22" thickBot="1">
      <c r="B25" s="388" t="s">
        <v>10</v>
      </c>
      <c r="C25" s="1160">
        <f>SUM(C21:C24)</f>
        <v>92658026.700000003</v>
      </c>
      <c r="D25" s="1160">
        <f>SUM(D21:D24)</f>
        <v>93205727.999999985</v>
      </c>
      <c r="E25" s="1160">
        <f>SUM(E21:E24)</f>
        <v>90052346</v>
      </c>
      <c r="F25" s="1160"/>
      <c r="G25" s="1160"/>
      <c r="H25" s="1160"/>
      <c r="I25" s="1223">
        <f>SUM(I21:I24)</f>
        <v>0.15690807747262825</v>
      </c>
      <c r="J25" s="1176">
        <f>SUM(J21:J24)</f>
        <v>17683.242351453169</v>
      </c>
      <c r="K25" s="1176">
        <f>SUM(K21:K24)</f>
        <v>446278.69449159497</v>
      </c>
      <c r="L25" s="1176">
        <f>SUM(L21:L24)</f>
        <v>463961.93684304814</v>
      </c>
      <c r="M25" s="1223">
        <f>SUM(M21:M24)</f>
        <v>0.16207737389185944</v>
      </c>
    </row>
    <row r="26" spans="2:13" ht="21">
      <c r="B26" s="385"/>
      <c r="C26" s="1163"/>
      <c r="D26" s="1163"/>
      <c r="E26" s="1163"/>
      <c r="F26" s="1163"/>
      <c r="G26" s="1163"/>
      <c r="H26" s="1163"/>
      <c r="I26" s="1169"/>
      <c r="J26" s="1174"/>
      <c r="K26" s="1174"/>
      <c r="L26" s="1174"/>
      <c r="M26" s="1174"/>
    </row>
    <row r="27" spans="2:13" ht="21">
      <c r="B27" s="385" t="s">
        <v>11</v>
      </c>
      <c r="C27" s="1162">
        <v>12280819.5</v>
      </c>
      <c r="D27" s="1162">
        <f>AVERAGE('Step3d OLD - EOCSCH$ Distribu.'!D21:F21)</f>
        <v>8806141.666666666</v>
      </c>
      <c r="E27" s="1162">
        <f>'Step3d OLD - EOCSCH$ Distribu.'!H21</f>
        <v>7616249.666666667</v>
      </c>
      <c r="F27" s="1162" t="str">
        <f t="shared" ref="F27:F43" si="14">IF(E27&gt;D27,"Yes","No")</f>
        <v>No</v>
      </c>
      <c r="G27" s="1162" t="str">
        <f t="shared" ref="G27:G43" si="15">IF(E27&gt;C27,"Yes","No")</f>
        <v>No</v>
      </c>
      <c r="H27" s="1162" t="b">
        <f t="shared" ref="H27:H43" si="16">OR(F27="Yes",G27="Yes")</f>
        <v>0</v>
      </c>
      <c r="I27" s="1170">
        <f>'Step3d OLD - EOCSCH$ Distribu.'!I21</f>
        <v>1.3270626983423756E-2</v>
      </c>
      <c r="J27" s="1175">
        <f t="shared" ref="J27:J43" si="17">IF(H27=TRUE,I27*$D$8,0)</f>
        <v>0</v>
      </c>
      <c r="K27" s="1175">
        <f t="shared" ref="K27:K43" si="18">I27*$D$10</f>
        <v>37744.379898354295</v>
      </c>
      <c r="L27" s="1175">
        <f t="shared" ref="L27:L45" si="19">J27+K27</f>
        <v>37744.379898354295</v>
      </c>
      <c r="M27" s="1227">
        <f t="shared" ref="M27:M43" si="20">L27/$L$45</f>
        <v>1.3185370366214805E-2</v>
      </c>
    </row>
    <row r="28" spans="2:13" ht="21">
      <c r="B28" s="385" t="s">
        <v>12</v>
      </c>
      <c r="C28" s="1162">
        <v>2303855.1</v>
      </c>
      <c r="D28" s="1162">
        <f>AVERAGE('Step3d OLD - EOCSCH$ Distribu.'!D22:F22)</f>
        <v>1414571</v>
      </c>
      <c r="E28" s="1162">
        <f>'Step3d OLD - EOCSCH$ Distribu.'!H22</f>
        <v>1418232.6666666667</v>
      </c>
      <c r="F28" s="1162" t="str">
        <f t="shared" si="14"/>
        <v>Yes</v>
      </c>
      <c r="G28" s="1162" t="str">
        <f t="shared" si="15"/>
        <v>No</v>
      </c>
      <c r="H28" s="1162" t="b">
        <f t="shared" si="16"/>
        <v>1</v>
      </c>
      <c r="I28" s="1170">
        <f>'Step3d OLD - EOCSCH$ Distribu.'!I22</f>
        <v>2.4711422968985782E-3</v>
      </c>
      <c r="J28" s="1175">
        <f t="shared" si="17"/>
        <v>707.38804482901901</v>
      </c>
      <c r="K28" s="1175">
        <f t="shared" si="18"/>
        <v>7028.4345836513075</v>
      </c>
      <c r="L28" s="1175">
        <f t="shared" si="19"/>
        <v>7735.8226284803268</v>
      </c>
      <c r="M28" s="1227">
        <f t="shared" si="20"/>
        <v>2.7023807708205518E-3</v>
      </c>
    </row>
    <row r="29" spans="2:13" ht="21">
      <c r="B29" s="385" t="s">
        <v>13</v>
      </c>
      <c r="C29" s="1162">
        <v>8074388.1000000006</v>
      </c>
      <c r="D29" s="1162">
        <f>AVERAGE('Step3d OLD - EOCSCH$ Distribu.'!D23:F23)</f>
        <v>3707248.3333333335</v>
      </c>
      <c r="E29" s="1162">
        <f>'Step3d OLD - EOCSCH$ Distribu.'!H23</f>
        <v>3186538.3333333335</v>
      </c>
      <c r="F29" s="1162" t="str">
        <f t="shared" si="14"/>
        <v>No</v>
      </c>
      <c r="G29" s="1162" t="str">
        <f t="shared" si="15"/>
        <v>No</v>
      </c>
      <c r="H29" s="1162" t="b">
        <f t="shared" si="16"/>
        <v>0</v>
      </c>
      <c r="I29" s="1170">
        <f>'Step3d OLD - EOCSCH$ Distribu.'!I23</f>
        <v>5.5522551703002425E-3</v>
      </c>
      <c r="J29" s="1175">
        <f t="shared" si="17"/>
        <v>0</v>
      </c>
      <c r="K29" s="1175">
        <f t="shared" si="18"/>
        <v>15791.750359812093</v>
      </c>
      <c r="L29" s="1175">
        <f t="shared" si="19"/>
        <v>15791.750359812093</v>
      </c>
      <c r="M29" s="1227">
        <f t="shared" si="20"/>
        <v>5.5165849269656975E-3</v>
      </c>
    </row>
    <row r="30" spans="2:13" ht="21">
      <c r="B30" s="385" t="s">
        <v>14</v>
      </c>
      <c r="C30" s="1162">
        <v>4734118.8</v>
      </c>
      <c r="D30" s="1162">
        <f>AVERAGE('Step3d OLD - EOCSCH$ Distribu.'!D24:F24)</f>
        <v>4961890</v>
      </c>
      <c r="E30" s="1162">
        <f>'Step3d OLD - EOCSCH$ Distribu.'!H24</f>
        <v>4334783.333333333</v>
      </c>
      <c r="F30" s="1162" t="str">
        <f t="shared" si="14"/>
        <v>No</v>
      </c>
      <c r="G30" s="1162" t="str">
        <f t="shared" si="15"/>
        <v>No</v>
      </c>
      <c r="H30" s="1162" t="b">
        <f t="shared" si="16"/>
        <v>0</v>
      </c>
      <c r="I30" s="1170">
        <f>'Step3d OLD - EOCSCH$ Distribu.'!I24</f>
        <v>7.552968349028067E-3</v>
      </c>
      <c r="J30" s="1175">
        <f t="shared" si="17"/>
        <v>0</v>
      </c>
      <c r="K30" s="1175">
        <f t="shared" si="18"/>
        <v>21482.188225323127</v>
      </c>
      <c r="L30" s="1175">
        <f t="shared" si="19"/>
        <v>21482.188225323127</v>
      </c>
      <c r="M30" s="1227">
        <f t="shared" si="20"/>
        <v>7.5044446031546615E-3</v>
      </c>
    </row>
    <row r="31" spans="2:13" ht="21">
      <c r="B31" s="385" t="s">
        <v>15</v>
      </c>
      <c r="C31" s="1162">
        <v>26519893.800000001</v>
      </c>
      <c r="D31" s="1162">
        <f>AVERAGE('Step3d OLD - EOCSCH$ Distribu.'!D25:F25)</f>
        <v>24551697.666666668</v>
      </c>
      <c r="E31" s="1162">
        <f>'Step3d OLD - EOCSCH$ Distribu.'!H25</f>
        <v>23481368</v>
      </c>
      <c r="F31" s="1162" t="str">
        <f t="shared" si="14"/>
        <v>No</v>
      </c>
      <c r="G31" s="1162" t="str">
        <f t="shared" si="15"/>
        <v>No</v>
      </c>
      <c r="H31" s="1162" t="b">
        <f t="shared" si="16"/>
        <v>0</v>
      </c>
      <c r="I31" s="1170">
        <f>'Step3d OLD - EOCSCH$ Distribu.'!I25</f>
        <v>4.0914162406244181E-2</v>
      </c>
      <c r="J31" s="1175">
        <f t="shared" si="17"/>
        <v>0</v>
      </c>
      <c r="K31" s="1175">
        <f t="shared" si="18"/>
        <v>116368.2538144727</v>
      </c>
      <c r="L31" s="1175">
        <f t="shared" si="19"/>
        <v>116368.2538144727</v>
      </c>
      <c r="M31" s="1227">
        <f t="shared" si="20"/>
        <v>4.0651310991081123E-2</v>
      </c>
    </row>
    <row r="32" spans="2:13" ht="21">
      <c r="B32" s="385" t="s">
        <v>16</v>
      </c>
      <c r="C32" s="1162">
        <v>2959179.9</v>
      </c>
      <c r="D32" s="1162">
        <f>AVERAGE('Step3d OLD - EOCSCH$ Distribu.'!D26:F26)</f>
        <v>1877005.6666666667</v>
      </c>
      <c r="E32" s="1162">
        <f>'Step3d OLD - EOCSCH$ Distribu.'!H26</f>
        <v>1602752</v>
      </c>
      <c r="F32" s="1162" t="str">
        <f t="shared" si="14"/>
        <v>No</v>
      </c>
      <c r="G32" s="1162" t="str">
        <f t="shared" si="15"/>
        <v>No</v>
      </c>
      <c r="H32" s="1162" t="b">
        <f t="shared" si="16"/>
        <v>0</v>
      </c>
      <c r="I32" s="1170">
        <f>'Step3d OLD - EOCSCH$ Distribu.'!I26</f>
        <v>2.7926505655433993E-3</v>
      </c>
      <c r="J32" s="1175">
        <f t="shared" si="17"/>
        <v>0</v>
      </c>
      <c r="K32" s="1175">
        <f t="shared" si="18"/>
        <v>7942.8699187225275</v>
      </c>
      <c r="L32" s="1175">
        <f t="shared" si="19"/>
        <v>7942.8699187225275</v>
      </c>
      <c r="M32" s="1227">
        <f t="shared" si="20"/>
        <v>2.77470929264331E-3</v>
      </c>
    </row>
    <row r="33" spans="2:20" ht="21">
      <c r="B33" s="385" t="s">
        <v>17</v>
      </c>
      <c r="C33" s="1162">
        <v>8815445.6999999993</v>
      </c>
      <c r="D33" s="1162">
        <f>AVERAGE('Step3d OLD - EOCSCH$ Distribu.'!D27:F27)</f>
        <v>6730758</v>
      </c>
      <c r="E33" s="1162">
        <f>'Step3d OLD - EOCSCH$ Distribu.'!H27</f>
        <v>6340450</v>
      </c>
      <c r="F33" s="1162" t="str">
        <f t="shared" si="14"/>
        <v>No</v>
      </c>
      <c r="G33" s="1162" t="str">
        <f t="shared" si="15"/>
        <v>No</v>
      </c>
      <c r="H33" s="1162" t="b">
        <f t="shared" si="16"/>
        <v>0</v>
      </c>
      <c r="I33" s="1170">
        <f>'Step3d OLD - EOCSCH$ Distribu.'!I27</f>
        <v>1.1047661321464359E-2</v>
      </c>
      <c r="J33" s="1175">
        <f t="shared" si="17"/>
        <v>0</v>
      </c>
      <c r="K33" s="1175">
        <f t="shared" si="18"/>
        <v>31421.810471092376</v>
      </c>
      <c r="L33" s="1175">
        <f t="shared" si="19"/>
        <v>31421.810471092376</v>
      </c>
      <c r="M33" s="1227">
        <f t="shared" si="20"/>
        <v>1.0976686059066078E-2</v>
      </c>
    </row>
    <row r="34" spans="2:20" ht="21">
      <c r="B34" s="385" t="s">
        <v>18</v>
      </c>
      <c r="C34" s="1162">
        <v>1881946.5</v>
      </c>
      <c r="D34" s="1162">
        <f>AVERAGE('Step3d OLD - EOCSCH$ Distribu.'!D28:F28)</f>
        <v>1801142.6666666667</v>
      </c>
      <c r="E34" s="1162">
        <f>'Step3d OLD - EOCSCH$ Distribu.'!H28</f>
        <v>1724923.3333333333</v>
      </c>
      <c r="F34" s="1162" t="str">
        <f t="shared" si="14"/>
        <v>No</v>
      </c>
      <c r="G34" s="1162" t="str">
        <f t="shared" si="15"/>
        <v>No</v>
      </c>
      <c r="H34" s="1162" t="b">
        <f t="shared" si="16"/>
        <v>0</v>
      </c>
      <c r="I34" s="1170">
        <f>'Step3d OLD - EOCSCH$ Distribu.'!I28</f>
        <v>3.0055230767781528E-3</v>
      </c>
      <c r="J34" s="1175">
        <f t="shared" si="17"/>
        <v>0</v>
      </c>
      <c r="K34" s="1175">
        <f t="shared" si="18"/>
        <v>8548.3229198503086</v>
      </c>
      <c r="L34" s="1175">
        <f t="shared" si="19"/>
        <v>8548.3229198503086</v>
      </c>
      <c r="M34" s="1227">
        <f t="shared" si="20"/>
        <v>2.9862142128646682E-3</v>
      </c>
    </row>
    <row r="35" spans="2:20" ht="21">
      <c r="B35" s="385" t="s">
        <v>19</v>
      </c>
      <c r="C35" s="1162">
        <v>4289505.3</v>
      </c>
      <c r="D35" s="1162">
        <f>AVERAGE('Step3d OLD - EOCSCH$ Distribu.'!D29:F29)</f>
        <v>2663640.3333333335</v>
      </c>
      <c r="E35" s="1162">
        <f>'Step3d OLD - EOCSCH$ Distribu.'!H29</f>
        <v>2310190.6666666665</v>
      </c>
      <c r="F35" s="1162" t="str">
        <f t="shared" si="14"/>
        <v>No</v>
      </c>
      <c r="G35" s="1162" t="str">
        <f t="shared" si="15"/>
        <v>No</v>
      </c>
      <c r="H35" s="1162" t="b">
        <f t="shared" si="16"/>
        <v>0</v>
      </c>
      <c r="I35" s="1170">
        <f>'Step3d OLD - EOCSCH$ Distribu.'!I29</f>
        <v>4.0252985313883544E-3</v>
      </c>
      <c r="J35" s="1175">
        <f t="shared" si="17"/>
        <v>0</v>
      </c>
      <c r="K35" s="1175">
        <f t="shared" si="18"/>
        <v>11448.773080788671</v>
      </c>
      <c r="L35" s="1175">
        <f t="shared" si="19"/>
        <v>11448.773080788671</v>
      </c>
      <c r="M35" s="1227">
        <f t="shared" si="20"/>
        <v>3.9994381604751342E-3</v>
      </c>
    </row>
    <row r="36" spans="2:20" ht="21">
      <c r="B36" s="385" t="s">
        <v>20</v>
      </c>
      <c r="C36" s="1162">
        <v>5925358.5</v>
      </c>
      <c r="D36" s="1162">
        <f>AVERAGE('Step3d OLD - EOCSCH$ Distribu.'!D30:F30)</f>
        <v>4451500</v>
      </c>
      <c r="E36" s="1162">
        <f>'Step3d OLD - EOCSCH$ Distribu.'!H30</f>
        <v>3830527</v>
      </c>
      <c r="F36" s="1162" t="str">
        <f t="shared" si="14"/>
        <v>No</v>
      </c>
      <c r="G36" s="1162" t="str">
        <f t="shared" si="15"/>
        <v>No</v>
      </c>
      <c r="H36" s="1162" t="b">
        <f t="shared" si="16"/>
        <v>0</v>
      </c>
      <c r="I36" s="1170">
        <f>'Step3d OLD - EOCSCH$ Distribu.'!I30</f>
        <v>6.6743472432910771E-3</v>
      </c>
      <c r="J36" s="1175">
        <f t="shared" si="17"/>
        <v>0</v>
      </c>
      <c r="K36" s="1175">
        <f t="shared" si="18"/>
        <v>18983.209929642544</v>
      </c>
      <c r="L36" s="1175">
        <f t="shared" si="19"/>
        <v>18983.209929642544</v>
      </c>
      <c r="M36" s="1227">
        <f t="shared" si="20"/>
        <v>6.631468163896286E-3</v>
      </c>
    </row>
    <row r="37" spans="2:20" ht="21">
      <c r="B37" s="385" t="s">
        <v>21</v>
      </c>
      <c r="C37" s="1162">
        <v>79816944.600000009</v>
      </c>
      <c r="D37" s="1162">
        <f>AVERAGE('Step3d OLD - EOCSCH$ Distribu.'!D31:F31)</f>
        <v>67022484.333333336</v>
      </c>
      <c r="E37" s="1162">
        <f>'Step3d OLD - EOCSCH$ Distribu.'!H31</f>
        <v>62806408.666666664</v>
      </c>
      <c r="F37" s="1162" t="str">
        <f t="shared" si="14"/>
        <v>No</v>
      </c>
      <c r="G37" s="1162" t="str">
        <f t="shared" si="15"/>
        <v>No</v>
      </c>
      <c r="H37" s="1162" t="b">
        <f t="shared" si="16"/>
        <v>0</v>
      </c>
      <c r="I37" s="1170">
        <f>'Step3d OLD - EOCSCH$ Distribu.'!I31</f>
        <v>0.10943449309856827</v>
      </c>
      <c r="J37" s="1175">
        <f t="shared" si="17"/>
        <v>0</v>
      </c>
      <c r="K37" s="1175">
        <f t="shared" si="18"/>
        <v>311254.10175838834</v>
      </c>
      <c r="L37" s="1175">
        <f t="shared" si="19"/>
        <v>311254.10175838834</v>
      </c>
      <c r="M37" s="1227">
        <f t="shared" si="20"/>
        <v>0.10873143553397736</v>
      </c>
    </row>
    <row r="38" spans="2:20" ht="21">
      <c r="B38" s="385" t="s">
        <v>22</v>
      </c>
      <c r="C38" s="1162">
        <v>8372826.3000000007</v>
      </c>
      <c r="D38" s="1162">
        <f>AVERAGE('Step3d OLD - EOCSCH$ Distribu.'!D32:F32)</f>
        <v>8289296.333333333</v>
      </c>
      <c r="E38" s="1162">
        <f>'Step3d OLD - EOCSCH$ Distribu.'!H32</f>
        <v>7646234.333333333</v>
      </c>
      <c r="F38" s="1162" t="str">
        <f t="shared" si="14"/>
        <v>No</v>
      </c>
      <c r="G38" s="1162" t="str">
        <f t="shared" si="15"/>
        <v>No</v>
      </c>
      <c r="H38" s="1162" t="b">
        <f t="shared" si="16"/>
        <v>0</v>
      </c>
      <c r="I38" s="1170">
        <f>'Step3d OLD - EOCSCH$ Distribu.'!I32</f>
        <v>1.3322872556241195E-2</v>
      </c>
      <c r="J38" s="1175">
        <f t="shared" si="17"/>
        <v>0</v>
      </c>
      <c r="K38" s="1175">
        <f t="shared" si="18"/>
        <v>37892.977003140055</v>
      </c>
      <c r="L38" s="1175">
        <f t="shared" si="19"/>
        <v>37892.977003140055</v>
      </c>
      <c r="M38" s="1227">
        <f t="shared" si="20"/>
        <v>1.32372802894199E-2</v>
      </c>
    </row>
    <row r="39" spans="2:20" ht="21">
      <c r="B39" s="385" t="s">
        <v>23</v>
      </c>
      <c r="C39" s="1162">
        <v>4820852.0999999996</v>
      </c>
      <c r="D39" s="1162">
        <f>AVERAGE('Step3d OLD - EOCSCH$ Distribu.'!D33:F33)</f>
        <v>3022428.3333333335</v>
      </c>
      <c r="E39" s="1162">
        <f>'Step3d OLD - EOCSCH$ Distribu.'!H33</f>
        <v>2674730.6666666665</v>
      </c>
      <c r="F39" s="1162" t="str">
        <f t="shared" si="14"/>
        <v>No</v>
      </c>
      <c r="G39" s="1162" t="str">
        <f t="shared" si="15"/>
        <v>No</v>
      </c>
      <c r="H39" s="1162" t="b">
        <f t="shared" si="16"/>
        <v>0</v>
      </c>
      <c r="I39" s="1170">
        <f>'Step3d OLD - EOCSCH$ Distribu.'!I33</f>
        <v>4.6604765484260444E-3</v>
      </c>
      <c r="J39" s="1175">
        <f t="shared" si="17"/>
        <v>0</v>
      </c>
      <c r="K39" s="1175">
        <f t="shared" si="18"/>
        <v>13255.349394635799</v>
      </c>
      <c r="L39" s="1175">
        <f t="shared" si="19"/>
        <v>13255.349394635799</v>
      </c>
      <c r="M39" s="1227">
        <f t="shared" si="20"/>
        <v>4.6305355015111727E-3</v>
      </c>
    </row>
    <row r="40" spans="2:20" ht="21">
      <c r="B40" s="385" t="s">
        <v>24</v>
      </c>
      <c r="C40" s="1162">
        <v>2835890.6999999997</v>
      </c>
      <c r="D40" s="1162">
        <f>AVERAGE('Step3d OLD - EOCSCH$ Distribu.'!D34:F34)</f>
        <v>2596377</v>
      </c>
      <c r="E40" s="1162">
        <f>'Step3d OLD - EOCSCH$ Distribu.'!H34</f>
        <v>2256417.6666666665</v>
      </c>
      <c r="F40" s="1162" t="str">
        <f t="shared" si="14"/>
        <v>No</v>
      </c>
      <c r="G40" s="1162" t="str">
        <f t="shared" si="15"/>
        <v>No</v>
      </c>
      <c r="H40" s="1162" t="b">
        <f t="shared" si="16"/>
        <v>0</v>
      </c>
      <c r="I40" s="1170">
        <f>'Step3d OLD - EOCSCH$ Distribu.'!I34</f>
        <v>3.9316039368029387E-3</v>
      </c>
      <c r="J40" s="1175">
        <f t="shared" si="17"/>
        <v>0</v>
      </c>
      <c r="K40" s="1175">
        <f t="shared" si="18"/>
        <v>11182.286472667476</v>
      </c>
      <c r="L40" s="1175">
        <f t="shared" si="19"/>
        <v>11182.286472667476</v>
      </c>
      <c r="M40" s="1227">
        <f t="shared" si="20"/>
        <v>3.9063455031000021E-3</v>
      </c>
    </row>
    <row r="41" spans="2:20" ht="21">
      <c r="B41" s="385" t="s">
        <v>25</v>
      </c>
      <c r="C41" s="1162">
        <v>8097299.4000000004</v>
      </c>
      <c r="D41" s="1162">
        <f>AVERAGE('Step3d OLD - EOCSCH$ Distribu.'!D35:F35)</f>
        <v>7814620.666666667</v>
      </c>
      <c r="E41" s="1162">
        <f>'Step3d OLD - EOCSCH$ Distribu.'!H35</f>
        <v>7338638.666666667</v>
      </c>
      <c r="F41" s="1162" t="str">
        <f t="shared" si="14"/>
        <v>No</v>
      </c>
      <c r="G41" s="1162" t="str">
        <f t="shared" si="15"/>
        <v>No</v>
      </c>
      <c r="H41" s="1162" t="b">
        <f t="shared" si="16"/>
        <v>0</v>
      </c>
      <c r="I41" s="1170">
        <f>'Step3d OLD - EOCSCH$ Distribu.'!I35</f>
        <v>1.2786914895620361E-2</v>
      </c>
      <c r="J41" s="1175">
        <f t="shared" si="17"/>
        <v>0</v>
      </c>
      <c r="K41" s="1175">
        <f t="shared" si="18"/>
        <v>36368.603695294514</v>
      </c>
      <c r="L41" s="1175">
        <f t="shared" si="19"/>
        <v>36368.603695294514</v>
      </c>
      <c r="M41" s="1227">
        <f t="shared" si="20"/>
        <v>1.2704765867552505E-2</v>
      </c>
    </row>
    <row r="42" spans="2:20" ht="21">
      <c r="B42" s="385" t="s">
        <v>26</v>
      </c>
      <c r="C42" s="1162">
        <v>25462031.699999999</v>
      </c>
      <c r="D42" s="1162">
        <f>AVERAGE('Step3d OLD - EOCSCH$ Distribu.'!D36:F36)</f>
        <v>24735528.333333332</v>
      </c>
      <c r="E42" s="1162">
        <f>'Step3d OLD - EOCSCH$ Distribu.'!H36</f>
        <v>21884264.333333332</v>
      </c>
      <c r="F42" s="1162" t="str">
        <f t="shared" si="14"/>
        <v>No</v>
      </c>
      <c r="G42" s="1162" t="str">
        <f t="shared" si="15"/>
        <v>No</v>
      </c>
      <c r="H42" s="1162" t="b">
        <f t="shared" si="16"/>
        <v>0</v>
      </c>
      <c r="I42" s="1170">
        <f>'Step3d OLD - EOCSCH$ Distribu.'!I36</f>
        <v>3.8131353551257192E-2</v>
      </c>
      <c r="J42" s="1175">
        <f t="shared" si="17"/>
        <v>0</v>
      </c>
      <c r="K42" s="1175">
        <f t="shared" si="18"/>
        <v>108453.37573536369</v>
      </c>
      <c r="L42" s="1175">
        <f t="shared" si="19"/>
        <v>108453.37573536369</v>
      </c>
      <c r="M42" s="1227">
        <f t="shared" si="20"/>
        <v>3.7886380181314731E-2</v>
      </c>
    </row>
    <row r="43" spans="2:20" ht="22" thickBot="1">
      <c r="B43" s="386" t="s">
        <v>27</v>
      </c>
      <c r="C43" s="1162">
        <v>14171368.800000001</v>
      </c>
      <c r="D43" s="1162">
        <f>AVERAGE('Step3d OLD - EOCSCH$ Distribu.'!D37:F37)</f>
        <v>12038950.333333334</v>
      </c>
      <c r="E43" s="1162">
        <f>'Step3d OLD - EOCSCH$ Distribu.'!H37</f>
        <v>10617865.333333334</v>
      </c>
      <c r="F43" s="1162" t="str">
        <f t="shared" si="14"/>
        <v>No</v>
      </c>
      <c r="G43" s="1162" t="str">
        <f t="shared" si="15"/>
        <v>No</v>
      </c>
      <c r="H43" s="1162" t="b">
        <f t="shared" si="16"/>
        <v>0</v>
      </c>
      <c r="I43" s="1170">
        <f>'Step3d OLD - EOCSCH$ Distribu.'!I37</f>
        <v>1.8500671113183442E-2</v>
      </c>
      <c r="J43" s="1175">
        <f t="shared" si="17"/>
        <v>0</v>
      </c>
      <c r="K43" s="1175">
        <f t="shared" si="18"/>
        <v>52619.696095952509</v>
      </c>
      <c r="L43" s="1175">
        <f t="shared" si="19"/>
        <v>52619.696095952509</v>
      </c>
      <c r="M43" s="1227">
        <f t="shared" si="20"/>
        <v>1.8381814284702348E-2</v>
      </c>
    </row>
    <row r="44" spans="2:20" ht="28" customHeight="1" thickBot="1">
      <c r="B44" s="387" t="s">
        <v>28</v>
      </c>
      <c r="C44" s="1160">
        <f>SUM(C27:C43)</f>
        <v>221361724.80000001</v>
      </c>
      <c r="D44" s="1160">
        <f>SUM(D27:D43)</f>
        <v>186485280.66666669</v>
      </c>
      <c r="E44" s="1160">
        <f>SUM(E27:E43)</f>
        <v>171070574.66666669</v>
      </c>
      <c r="F44" s="1160"/>
      <c r="G44" s="1160"/>
      <c r="H44" s="1160"/>
      <c r="I44" s="1223">
        <f>SUM(I27:I43)</f>
        <v>0.29807502164445965</v>
      </c>
      <c r="J44" s="1176">
        <f>SUM(J27:J43)</f>
        <v>707.38804482901901</v>
      </c>
      <c r="K44" s="1176">
        <f>SUM(K27:K43)</f>
        <v>847786.38335715223</v>
      </c>
      <c r="L44" s="1176">
        <f>SUM(L27:L43)</f>
        <v>848493.77140198124</v>
      </c>
      <c r="M44" s="1223">
        <f>SUM(M27:M43)</f>
        <v>0.29640716470876038</v>
      </c>
    </row>
    <row r="45" spans="2:20" ht="22" thickBot="1">
      <c r="B45" s="1165" t="s">
        <v>521</v>
      </c>
      <c r="C45" s="1166">
        <f>SUM(C44,C25,C19)</f>
        <v>659947487.39999998</v>
      </c>
      <c r="D45" s="1166">
        <f>SUM(D44,D25,D19)</f>
        <v>601733791.33333325</v>
      </c>
      <c r="E45" s="1166">
        <f>SUM(E44,E25,E19)</f>
        <v>573917847</v>
      </c>
      <c r="F45" s="1166"/>
      <c r="G45" s="1166"/>
      <c r="H45" s="1166"/>
      <c r="I45" s="1224">
        <f>SUM(I44,I25,I19)</f>
        <v>1</v>
      </c>
      <c r="J45" s="1166">
        <f>SUM(J44,J25,J19)</f>
        <v>18390.630396282188</v>
      </c>
      <c r="K45" s="1166">
        <f>SUM(K44,K25,K19)</f>
        <v>2844204.7196037173</v>
      </c>
      <c r="L45" s="1226">
        <f t="shared" si="19"/>
        <v>2862595.3499999996</v>
      </c>
      <c r="M45" s="1224">
        <f>SUM(M44,M25,M19)</f>
        <v>1.0000000000000002</v>
      </c>
    </row>
    <row r="46" spans="2:20">
      <c r="L46" t="s">
        <v>29</v>
      </c>
      <c r="M46" t="s">
        <v>29</v>
      </c>
    </row>
    <row r="47" spans="2:20">
      <c r="B47" s="1428" t="s">
        <v>548</v>
      </c>
      <c r="C47" s="1428"/>
      <c r="D47" s="1428"/>
      <c r="E47" s="1428"/>
      <c r="F47" s="1428"/>
      <c r="G47" s="1428"/>
      <c r="H47" s="1428"/>
      <c r="I47" s="1428"/>
      <c r="J47" s="1428"/>
      <c r="K47" s="1428"/>
      <c r="L47" s="1428"/>
      <c r="M47" s="1428"/>
      <c r="N47" s="1428"/>
      <c r="O47" s="1428"/>
      <c r="P47" s="1428"/>
      <c r="Q47" s="1428"/>
      <c r="R47" s="1428"/>
      <c r="S47" s="1428"/>
      <c r="T47" s="1428"/>
    </row>
  </sheetData>
  <mergeCells count="10">
    <mergeCell ref="C12:E12"/>
    <mergeCell ref="F12:H12"/>
    <mergeCell ref="I12:L12"/>
    <mergeCell ref="B47:T47"/>
    <mergeCell ref="E3:N3"/>
    <mergeCell ref="E10:N10"/>
    <mergeCell ref="E6:N6"/>
    <mergeCell ref="E7:N7"/>
    <mergeCell ref="E8:N8"/>
    <mergeCell ref="E9:N9"/>
  </mergeCells>
  <pageMargins left="0.25" right="0.25" top="0.75" bottom="0.75" header="0.3" footer="0.3"/>
  <pageSetup scale="30" fitToHeight="0" orientation="landscape" r:id="rId1"/>
  <headerFooter>
    <oddFooter>&amp;L&amp;F - &amp;A&amp;RPage &amp;P of &amp;N  &amp;D</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32</vt:i4>
      </vt:variant>
      <vt:variant>
        <vt:lpstr>Named Ranges</vt:lpstr>
      </vt:variant>
      <vt:variant>
        <vt:i4>16</vt:i4>
      </vt:variant>
    </vt:vector>
  </HeadingPairs>
  <TitlesOfParts>
    <vt:vector size="48" baseType="lpstr">
      <vt:lpstr>Total Funding Reformatted</vt:lpstr>
      <vt:lpstr>Step 4- Total Funding Distribu.</vt:lpstr>
      <vt:lpstr>Step 0- FY22 Formula I&amp;G Actual</vt:lpstr>
      <vt:lpstr>Step1- Set % New $ and Outcomes</vt:lpstr>
      <vt:lpstr>Step2- $ for Outcome Measures</vt:lpstr>
      <vt:lpstr>Step3a -TotalAward$ (IPA) </vt:lpstr>
      <vt:lpstr>Step3b- STEMH$ Distribu.</vt:lpstr>
      <vt:lpstr>Step3c- At-Risk$ Distribu.</vt:lpstr>
      <vt:lpstr>Step3d  - EOCSCH$ (IPA)</vt:lpstr>
      <vt:lpstr>Step3e - Research$ Distribu.</vt:lpstr>
      <vt:lpstr>Step3f- MP30$ Distribu.</vt:lpstr>
      <vt:lpstr>Step3g-MP60$ Distribu.</vt:lpstr>
      <vt:lpstr>Step3h-Dual Credit$ Distribu.</vt:lpstr>
      <vt:lpstr>Step3i - Workload </vt:lpstr>
      <vt:lpstr>Data Input Instructions</vt:lpstr>
      <vt:lpstr>Data-Total Awards (NEW)</vt:lpstr>
      <vt:lpstr>DATA- STEMH Awards</vt:lpstr>
      <vt:lpstr>DATA- New Workforce Awards</vt:lpstr>
      <vt:lpstr>DATA- At-Risk Awards</vt:lpstr>
      <vt:lpstr>DATA - Awards Matrices</vt:lpstr>
      <vt:lpstr>DATA - Award Matrices Scales</vt:lpstr>
      <vt:lpstr>DATA-EOC SCH Calc Sheet</vt:lpstr>
      <vt:lpstr>DATA- Research Mission Measure</vt:lpstr>
      <vt:lpstr>RAW DATA-Awards</vt:lpstr>
      <vt:lpstr>RAW DATA-STEMH</vt:lpstr>
      <vt:lpstr>RAW DATA-At-Risk</vt:lpstr>
      <vt:lpstr>RAW DATA AY2020-21-EOC SCH</vt:lpstr>
      <vt:lpstr>OLD TotalAward$ Distribu. </vt:lpstr>
      <vt:lpstr>DATA-Total Awards (OLD)</vt:lpstr>
      <vt:lpstr>RAW DATA-New Workforce</vt:lpstr>
      <vt:lpstr>Step3b(2)- NewWork$ Distribu.</vt:lpstr>
      <vt:lpstr>Step3d OLD - EOCSCH$ Distribu.</vt:lpstr>
      <vt:lpstr>'Step3d  - EOCSCH$ (IPA)'!Print_Area</vt:lpstr>
      <vt:lpstr>'Step3d OLD - EOCSCH$ Distribu.'!Print_Area</vt:lpstr>
      <vt:lpstr>'Total Funding Reformatted'!Print_Area</vt:lpstr>
      <vt:lpstr>'DATA- At-Risk Awards'!Print_Titles</vt:lpstr>
      <vt:lpstr>'DATA- New Workforce Awards'!Print_Titles</vt:lpstr>
      <vt:lpstr>'DATA- STEMH Awards'!Print_Titles</vt:lpstr>
      <vt:lpstr>'DATA-EOC SCH Calc Sheet'!Print_Titles</vt:lpstr>
      <vt:lpstr>'DATA-Total Awards (OLD)'!Print_Titles</vt:lpstr>
      <vt:lpstr>'Step3d  - EOCSCH$ (IPA)'!Print_Titles</vt:lpstr>
      <vt:lpstr>'Step3d OLD - EOCSCH$ Distribu.'!Print_Titles</vt:lpstr>
      <vt:lpstr>'Step3f- MP30$ Distribu.'!Print_Titles</vt:lpstr>
      <vt:lpstr>Q1b_awardee</vt:lpstr>
      <vt:lpstr>Q5a4_M30_Points_by_Sem</vt:lpstr>
      <vt:lpstr>Raw_Awards_Data</vt:lpstr>
      <vt:lpstr>'RAW DATA-New Workforce'!Raw_STEMH_Data</vt:lpstr>
      <vt:lpstr>Raw_STEMH_Data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2018-11-01T14:09:07Z</cp:lastPrinted>
  <dcterms:created xsi:type="dcterms:W3CDTF">2006-09-16T00:00:00Z</dcterms:created>
  <dcterms:modified xsi:type="dcterms:W3CDTF">2021-11-01T19:35:35Z</dcterms:modified>
</cp:coreProperties>
</file>